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brown06\OneDrive - Environmental Protection Agency (EPA)\Downloads\"/>
    </mc:Choice>
  </mc:AlternateContent>
  <xr:revisionPtr revIDLastSave="0" documentId="13_ncr:1_{B36392A8-9E35-45CC-A1C1-1AD5132824CC}" xr6:coauthVersionLast="47" xr6:coauthVersionMax="47" xr10:uidLastSave="{00000000-0000-0000-0000-000000000000}"/>
  <bookViews>
    <workbookView xWindow="-108" yWindow="-108" windowWidth="22188" windowHeight="13176" tabRatio="618" activeTab="4" xr2:uid="{00000000-000D-0000-FFFF-FFFF00000000}"/>
  </bookViews>
  <sheets>
    <sheet name="README" sheetId="19" r:id="rId1"/>
    <sheet name="State Totals" sheetId="30" r:id="rId2"/>
    <sheet name="All Sectors CAPs" sheetId="21" r:id="rId3"/>
    <sheet name="All Sectors HAPs" sheetId="42" r:id="rId4"/>
    <sheet name="Model Species" sheetId="20" r:id="rId5"/>
    <sheet name="afdust" sheetId="1" r:id="rId6"/>
    <sheet name="fertilizer" sheetId="49" r:id="rId7"/>
    <sheet name="livestock" sheetId="44" r:id="rId8"/>
    <sheet name="total ag" sheetId="50" r:id="rId9"/>
    <sheet name="cmv_c1c2" sheetId="4" r:id="rId10"/>
    <sheet name="cmv_c3" sheetId="43" r:id="rId11"/>
    <sheet name="rail" sheetId="3" r:id="rId12"/>
    <sheet name="nonpt" sheetId="34" r:id="rId13"/>
    <sheet name="np_solvents" sheetId="47" r:id="rId14"/>
    <sheet name="nonroad" sheetId="5" r:id="rId15"/>
    <sheet name="onroad all" sheetId="14" r:id="rId16"/>
    <sheet name="airports" sheetId="46" r:id="rId17"/>
    <sheet name="ptagfire" sheetId="32" r:id="rId18"/>
    <sheet name="ptfire-rx" sheetId="10" r:id="rId19"/>
    <sheet name="ptfire-wild" sheetId="48" r:id="rId20"/>
    <sheet name="ptfire_othna" sheetId="40" r:id="rId21"/>
    <sheet name="ptegu" sheetId="11" r:id="rId22"/>
    <sheet name="ptnonipm" sheetId="33" r:id="rId23"/>
    <sheet name="pt_oilgas" sheetId="25" r:id="rId24"/>
    <sheet name="np_oilgas" sheetId="27" r:id="rId25"/>
    <sheet name="rwc" sheetId="13" r:id="rId26"/>
    <sheet name="beis" sheetId="41" r:id="rId27"/>
    <sheet name="othar" sheetId="6" r:id="rId28"/>
    <sheet name="onroad_can" sheetId="7" r:id="rId29"/>
    <sheet name="onroad_mex" sheetId="36" r:id="rId30"/>
    <sheet name="othpt" sheetId="8" r:id="rId31"/>
    <sheet name="canada_ag" sheetId="52" r:id="rId32"/>
    <sheet name="canada_og2D" sheetId="51" r:id="rId33"/>
    <sheet name="othafdust" sheetId="35" r:id="rId34"/>
    <sheet name="othptdust" sheetId="45" r:id="rId35"/>
  </sheets>
  <definedNames>
    <definedName name="_2011ea_v6_11f_12US2_cbo5_soa_ag_state" localSheetId="6">fertilizer!#REF!</definedName>
    <definedName name="_2011ea_v6_11f_12US2_cbo5_soa_ag_state_1" localSheetId="6">fertilizer!#REF!</definedName>
    <definedName name="_xlnm._FilterDatabase" localSheetId="1" hidden="1">'State Totals'!$A$2:$S$51</definedName>
    <definedName name="annual_2011_draft_ptfire_12US2_cbo5_soa" localSheetId="18">'ptfire-rx'!$AH$2:$CW$51</definedName>
    <definedName name="annual_2011_draft_ptfire_12US2_cbo5_soa" localSheetId="19">'ptfire-wild'!$AF$2:$CS$51</definedName>
    <definedName name="annual_2011ea_v6_11f_afdust_12US2_cmaq_cb05_soa_state" localSheetId="5">afdust!$F$2:$AA$56</definedName>
    <definedName name="annual_2011ea_v6_11f_afdust_12US2_cmaq_cb05_soa_state" localSheetId="33">othafdust!$E$2:$Z$15</definedName>
    <definedName name="annual_2011ea_v6_11f_afdust_12US2_cmaq_cb05_soa_state" localSheetId="34">othptdust!#REF!</definedName>
    <definedName name="annual_2011ea_v6_11f_afdust_12US2_cmaq_cb05_soa_state_1" localSheetId="5">afdust!$F$2:$AA$56</definedName>
    <definedName name="annual_2011ea_v6_11f_afdust_12US2_cmaq_cb05_soa_state_2" localSheetId="5">afdust!$F$2:$AA$56</definedName>
    <definedName name="annual_2011ea_v6_11f_afdust_12US2_cmaq_cb05_soa_state_3" localSheetId="5">afdust!$F$2:$AA$56</definedName>
    <definedName name="annual_2011ea_v6_11f_c1c2rail_12US2_cbo5_soa_state" localSheetId="6">fertilizer!$E$2:$G$54</definedName>
    <definedName name="annual_2011ea_v6_11f_c1c2rail_12US2_cbo5_soa_state" localSheetId="11">rail!$AK$2:$CT$54</definedName>
    <definedName name="annual_2011ea_v6_11f_c3marine_12US2_cbo5_soa_state" localSheetId="9">cmv_c1c2!$J$2:$BP$56</definedName>
    <definedName name="annual_2011ea_v6_11f_c3marine_12US2_cbo5_soa_state" localSheetId="10">cmv_c3!$J$2:$BP$56</definedName>
    <definedName name="annual_2011ea_v6_11f_c3marine_12US2_cbo5_soa_state_1" localSheetId="10">cmv_c3!$J$2:$BP$56</definedName>
    <definedName name="annual_2011ea_v6_11f_nonpt_12US2_cbo5_soa_state" localSheetId="17">ptagfire!$AD$2:$CA$53</definedName>
    <definedName name="annual_2011ea_v6_11f_nonroad_12US2_cbo5_soa_state" localSheetId="14">nonroad!$AH$2:$CM$58</definedName>
    <definedName name="annual_2011ea_v6_11f_othar_12US2_cmaq_cb05_soa_state" localSheetId="27">othar!$J$2:$BU$47</definedName>
    <definedName name="annual_2011ea_v6_11f_othar_12US2_cmaq_cb05_soa_state" localSheetId="20">ptfire_othna!$J$2:$BT$51</definedName>
    <definedName name="annual_2011ea_v6_11f_othar_12US2_cmaq_cb05_soa_state_1" localSheetId="27">othar!$J$2:$BU$47</definedName>
    <definedName name="annual_2011ea_v6_11f_othar_12US2_cmaq_cb05_soa_state_1" localSheetId="20">ptfire_othna!$J$2:$BT$51</definedName>
    <definedName name="annual_2011ea_v6_11f_othon_12US2_cmaq_cb05_soa_state" localSheetId="28">onroad_can!$J$2:$BU$47</definedName>
    <definedName name="annual_2011ea_v6_11f_othon_12US2_cmaq_cb05_soa_state" localSheetId="29">onroad_mex!$U$2:$CC$34</definedName>
    <definedName name="annual_2011ea_v6_11f_othon_12US2_cmaq_cb05_soa_state_1" localSheetId="28">onroad_can!$J$2:$BU$47</definedName>
    <definedName name="annual_2011ea_v6_11f_othpt_12US2_cmaq_cb05_soa_state" localSheetId="31">canada_ag!$E$2:$AN$15</definedName>
    <definedName name="annual_2011ea_v6_11f_othpt_12US2_cmaq_cb05_soa_state" localSheetId="32">canada_og2D!$L$2:$BW$8</definedName>
    <definedName name="annual_2011ea_v6_11f_othpt_12US2_cmaq_cb05_soa_state" localSheetId="30">othpt!$M$2:$BX$47</definedName>
    <definedName name="annual_2011ea_v6_11f_othpt_12US2_cmaq_cb05_soa_state_1" localSheetId="30">othpt!$M$2:$BX$47</definedName>
    <definedName name="annual_2011ea_v6_11f_ptipm_12US2_cbo5_soa_state" localSheetId="16">airports!$AE$2:$BU$54</definedName>
    <definedName name="annual_2011ea_v6_11f_ptipm_12US2_cbo5_soa_state" localSheetId="7">livestock!$P$2:$AS$54</definedName>
    <definedName name="annual_2011ea_v6_11f_ptipm_12US2_cbo5_soa_state" localSheetId="12">nonpt!$BG$2:$EA$54</definedName>
    <definedName name="annual_2011ea_v6_11f_ptipm_12US2_cbo5_soa_state" localSheetId="13">np_solvents!$AO$2:$EC$54</definedName>
    <definedName name="annual_2011ea_v6_11f_ptipm_12US2_cbo5_soa_state" localSheetId="21">ptegu!$BG$2:$DY$54</definedName>
    <definedName name="annual_2011ea_v6_11f_ptipm_12US2_cbo5_soa_state" localSheetId="22">ptnonipm!$BQ$2:$ET$54</definedName>
    <definedName name="annual_2011ea_v6_11f_ptipm_12US2_cbo5_soa_state_1" localSheetId="21">ptegu!$BG$2:$DY$54</definedName>
    <definedName name="annual_2011ea_v6_11f_ptnonipm_12US2_cbo5_soa_state" localSheetId="23">pt_oilgas!$BG$2:$DX$54</definedName>
    <definedName name="annual_2011ea_v6_11f_rwc_12US2_cbo5_soa_state" localSheetId="25">rwc!$AD$2:$CH$54</definedName>
    <definedName name="beis" localSheetId="3">#REF!</definedName>
    <definedName name="beis" localSheetId="10">#REF!</definedName>
    <definedName name="beis" localSheetId="6">#REF!</definedName>
    <definedName name="beis" localSheetId="7">#REF!</definedName>
    <definedName name="beis" localSheetId="8">#REF!</definedName>
    <definedName name="bei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Y5" i="30" l="1"/>
  <c r="BA5" i="30"/>
  <c r="BB5" i="30"/>
  <c r="BC5" i="30"/>
  <c r="BD5" i="30"/>
  <c r="BE5" i="30"/>
  <c r="BF5" i="30"/>
  <c r="BG5" i="30"/>
  <c r="BH5" i="30"/>
  <c r="BI5" i="30"/>
  <c r="BJ5" i="30"/>
  <c r="BK5" i="30"/>
  <c r="BL5" i="30"/>
  <c r="BM5" i="30"/>
  <c r="BN5" i="30"/>
  <c r="BO5" i="30"/>
  <c r="BP5" i="30"/>
  <c r="BQ5" i="30"/>
  <c r="BR5" i="30"/>
  <c r="BS5" i="30"/>
  <c r="AY6" i="30"/>
  <c r="BA6" i="30"/>
  <c r="BB6" i="30"/>
  <c r="BC6" i="30"/>
  <c r="BD6" i="30"/>
  <c r="BE6" i="30"/>
  <c r="BF6" i="30"/>
  <c r="BG6" i="30"/>
  <c r="BH6" i="30"/>
  <c r="BI6" i="30"/>
  <c r="BJ6" i="30"/>
  <c r="BK6" i="30"/>
  <c r="BL6" i="30"/>
  <c r="BM6" i="30"/>
  <c r="BN6" i="30"/>
  <c r="BO6" i="30"/>
  <c r="BP6" i="30"/>
  <c r="BQ6" i="30"/>
  <c r="BR6" i="30"/>
  <c r="BS6" i="30"/>
  <c r="AY7" i="30"/>
  <c r="BA7" i="30"/>
  <c r="BB7" i="30"/>
  <c r="BC7" i="30"/>
  <c r="BD7" i="30"/>
  <c r="BE7" i="30"/>
  <c r="BF7" i="30"/>
  <c r="BG7" i="30"/>
  <c r="BH7" i="30"/>
  <c r="BI7" i="30"/>
  <c r="BJ7" i="30"/>
  <c r="BK7" i="30"/>
  <c r="BL7" i="30"/>
  <c r="BM7" i="30"/>
  <c r="BN7" i="30"/>
  <c r="BO7" i="30"/>
  <c r="BP7" i="30"/>
  <c r="BQ7" i="30"/>
  <c r="BR7" i="30"/>
  <c r="BS7" i="30"/>
  <c r="AY8" i="30"/>
  <c r="BA8" i="30"/>
  <c r="BB8" i="30"/>
  <c r="BC8" i="30"/>
  <c r="BD8" i="30"/>
  <c r="BE8" i="30"/>
  <c r="BF8" i="30"/>
  <c r="BG8" i="30"/>
  <c r="BH8" i="30"/>
  <c r="BI8" i="30"/>
  <c r="BJ8" i="30"/>
  <c r="BK8" i="30"/>
  <c r="BL8" i="30"/>
  <c r="BM8" i="30"/>
  <c r="BN8" i="30"/>
  <c r="BO8" i="30"/>
  <c r="BP8" i="30"/>
  <c r="BQ8" i="30"/>
  <c r="BR8" i="30"/>
  <c r="BS8" i="30"/>
  <c r="AY9" i="30"/>
  <c r="BA9" i="30"/>
  <c r="BB9" i="30"/>
  <c r="BC9" i="30"/>
  <c r="BD9" i="30"/>
  <c r="BE9" i="30"/>
  <c r="BF9" i="30"/>
  <c r="BG9" i="30"/>
  <c r="BH9" i="30"/>
  <c r="BI9" i="30"/>
  <c r="BJ9" i="30"/>
  <c r="BK9" i="30"/>
  <c r="BL9" i="30"/>
  <c r="BM9" i="30"/>
  <c r="BN9" i="30"/>
  <c r="BO9" i="30"/>
  <c r="BP9" i="30"/>
  <c r="BQ9" i="30"/>
  <c r="BR9" i="30"/>
  <c r="BS9" i="30"/>
  <c r="AY10" i="30"/>
  <c r="BA10" i="30"/>
  <c r="BB10" i="30"/>
  <c r="BC10" i="30"/>
  <c r="BD10" i="30"/>
  <c r="BE10" i="30"/>
  <c r="BF10" i="30"/>
  <c r="BG10" i="30"/>
  <c r="BH10" i="30"/>
  <c r="BI10" i="30"/>
  <c r="BJ10" i="30"/>
  <c r="BK10" i="30"/>
  <c r="BL10" i="30"/>
  <c r="BM10" i="30"/>
  <c r="BN10" i="30"/>
  <c r="BO10" i="30"/>
  <c r="BP10" i="30"/>
  <c r="BQ10" i="30"/>
  <c r="BR10" i="30"/>
  <c r="BS10" i="30"/>
  <c r="AY11" i="30"/>
  <c r="BA11" i="30"/>
  <c r="BB11" i="30"/>
  <c r="BC11" i="30"/>
  <c r="BD11" i="30"/>
  <c r="BE11" i="30"/>
  <c r="BF11" i="30"/>
  <c r="BG11" i="30"/>
  <c r="BH11" i="30"/>
  <c r="BI11" i="30"/>
  <c r="BJ11" i="30"/>
  <c r="BK11" i="30"/>
  <c r="BL11" i="30"/>
  <c r="BM11" i="30"/>
  <c r="BN11" i="30"/>
  <c r="BO11" i="30"/>
  <c r="BP11" i="30"/>
  <c r="BQ11" i="30"/>
  <c r="BR11" i="30"/>
  <c r="BS11" i="30"/>
  <c r="AY12" i="30"/>
  <c r="BA12" i="30"/>
  <c r="BB12" i="30"/>
  <c r="BC12" i="30"/>
  <c r="BD12" i="30"/>
  <c r="BE12" i="30"/>
  <c r="BF12" i="30"/>
  <c r="BG12" i="30"/>
  <c r="BH12" i="30"/>
  <c r="BI12" i="30"/>
  <c r="BJ12" i="30"/>
  <c r="BK12" i="30"/>
  <c r="BL12" i="30"/>
  <c r="BM12" i="30"/>
  <c r="BN12" i="30"/>
  <c r="BO12" i="30"/>
  <c r="BP12" i="30"/>
  <c r="BQ12" i="30"/>
  <c r="BR12" i="30"/>
  <c r="BS12" i="30"/>
  <c r="AY13" i="30"/>
  <c r="BA13" i="30"/>
  <c r="BB13" i="30"/>
  <c r="BC13" i="30"/>
  <c r="BD13" i="30"/>
  <c r="BE13" i="30"/>
  <c r="BF13" i="30"/>
  <c r="BG13" i="30"/>
  <c r="BH13" i="30"/>
  <c r="BI13" i="30"/>
  <c r="BJ13" i="30"/>
  <c r="BK13" i="30"/>
  <c r="BL13" i="30"/>
  <c r="BM13" i="30"/>
  <c r="BN13" i="30"/>
  <c r="BO13" i="30"/>
  <c r="BP13" i="30"/>
  <c r="BQ13" i="30"/>
  <c r="BR13" i="30"/>
  <c r="BS13" i="30"/>
  <c r="AY14" i="30"/>
  <c r="BA14" i="30"/>
  <c r="BB14" i="30"/>
  <c r="BC14" i="30"/>
  <c r="BD14" i="30"/>
  <c r="BE14" i="30"/>
  <c r="BF14" i="30"/>
  <c r="BG14" i="30"/>
  <c r="BH14" i="30"/>
  <c r="BI14" i="30"/>
  <c r="BJ14" i="30"/>
  <c r="BK14" i="30"/>
  <c r="BL14" i="30"/>
  <c r="BM14" i="30"/>
  <c r="BN14" i="30"/>
  <c r="BO14" i="30"/>
  <c r="BP14" i="30"/>
  <c r="BQ14" i="30"/>
  <c r="BR14" i="30"/>
  <c r="BS14" i="30"/>
  <c r="AY15" i="30"/>
  <c r="BA15" i="30"/>
  <c r="BB15" i="30"/>
  <c r="BC15" i="30"/>
  <c r="BD15" i="30"/>
  <c r="BE15" i="30"/>
  <c r="BF15" i="30"/>
  <c r="BG15" i="30"/>
  <c r="BH15" i="30"/>
  <c r="BI15" i="30"/>
  <c r="BJ15" i="30"/>
  <c r="BK15" i="30"/>
  <c r="BL15" i="30"/>
  <c r="BM15" i="30"/>
  <c r="BN15" i="30"/>
  <c r="BO15" i="30"/>
  <c r="BP15" i="30"/>
  <c r="BQ15" i="30"/>
  <c r="BR15" i="30"/>
  <c r="BS15" i="30"/>
  <c r="AY16" i="30"/>
  <c r="BA16" i="30"/>
  <c r="BB16" i="30"/>
  <c r="BC16" i="30"/>
  <c r="BD16" i="30"/>
  <c r="BE16" i="30"/>
  <c r="BF16" i="30"/>
  <c r="BG16" i="30"/>
  <c r="BH16" i="30"/>
  <c r="BI16" i="30"/>
  <c r="BJ16" i="30"/>
  <c r="BK16" i="30"/>
  <c r="BL16" i="30"/>
  <c r="BM16" i="30"/>
  <c r="BN16" i="30"/>
  <c r="BO16" i="30"/>
  <c r="BP16" i="30"/>
  <c r="BQ16" i="30"/>
  <c r="BR16" i="30"/>
  <c r="BS16" i="30"/>
  <c r="AY17" i="30"/>
  <c r="BA17" i="30"/>
  <c r="BB17" i="30"/>
  <c r="BC17" i="30"/>
  <c r="BD17" i="30"/>
  <c r="BE17" i="30"/>
  <c r="BF17" i="30"/>
  <c r="BG17" i="30"/>
  <c r="BH17" i="30"/>
  <c r="BI17" i="30"/>
  <c r="BJ17" i="30"/>
  <c r="BK17" i="30"/>
  <c r="BL17" i="30"/>
  <c r="BM17" i="30"/>
  <c r="BN17" i="30"/>
  <c r="BO17" i="30"/>
  <c r="BP17" i="30"/>
  <c r="BQ17" i="30"/>
  <c r="BR17" i="30"/>
  <c r="BS17" i="30"/>
  <c r="AY18" i="30"/>
  <c r="BA18" i="30"/>
  <c r="BB18" i="30"/>
  <c r="BC18" i="30"/>
  <c r="BD18" i="30"/>
  <c r="BE18" i="30"/>
  <c r="BF18" i="30"/>
  <c r="BG18" i="30"/>
  <c r="BH18" i="30"/>
  <c r="BI18" i="30"/>
  <c r="BJ18" i="30"/>
  <c r="BK18" i="30"/>
  <c r="BL18" i="30"/>
  <c r="BM18" i="30"/>
  <c r="BN18" i="30"/>
  <c r="BO18" i="30"/>
  <c r="BP18" i="30"/>
  <c r="BQ18" i="30"/>
  <c r="BR18" i="30"/>
  <c r="BS18" i="30"/>
  <c r="AY19" i="30"/>
  <c r="BA19" i="30"/>
  <c r="BB19" i="30"/>
  <c r="BC19" i="30"/>
  <c r="BD19" i="30"/>
  <c r="BE19" i="30"/>
  <c r="BF19" i="30"/>
  <c r="BG19" i="30"/>
  <c r="BH19" i="30"/>
  <c r="BI19" i="30"/>
  <c r="BJ19" i="30"/>
  <c r="BK19" i="30"/>
  <c r="BL19" i="30"/>
  <c r="BM19" i="30"/>
  <c r="BN19" i="30"/>
  <c r="BO19" i="30"/>
  <c r="BP19" i="30"/>
  <c r="BQ19" i="30"/>
  <c r="BR19" i="30"/>
  <c r="BS19" i="30"/>
  <c r="AY20" i="30"/>
  <c r="BA20" i="30"/>
  <c r="BB20" i="30"/>
  <c r="BC20" i="30"/>
  <c r="BD20" i="30"/>
  <c r="BE20" i="30"/>
  <c r="BF20" i="30"/>
  <c r="BG20" i="30"/>
  <c r="BH20" i="30"/>
  <c r="BI20" i="30"/>
  <c r="BJ20" i="30"/>
  <c r="BK20" i="30"/>
  <c r="BL20" i="30"/>
  <c r="BM20" i="30"/>
  <c r="BN20" i="30"/>
  <c r="BO20" i="30"/>
  <c r="BP20" i="30"/>
  <c r="BQ20" i="30"/>
  <c r="BR20" i="30"/>
  <c r="BS20" i="30"/>
  <c r="AY21" i="30"/>
  <c r="BA21" i="30"/>
  <c r="BB21" i="30"/>
  <c r="BC21" i="30"/>
  <c r="BD21" i="30"/>
  <c r="BE21" i="30"/>
  <c r="BF21" i="30"/>
  <c r="BG21" i="30"/>
  <c r="BH21" i="30"/>
  <c r="BI21" i="30"/>
  <c r="BJ21" i="30"/>
  <c r="BK21" i="30"/>
  <c r="BL21" i="30"/>
  <c r="BM21" i="30"/>
  <c r="BN21" i="30"/>
  <c r="BO21" i="30"/>
  <c r="BP21" i="30"/>
  <c r="BQ21" i="30"/>
  <c r="BR21" i="30"/>
  <c r="BS21" i="30"/>
  <c r="AY22" i="30"/>
  <c r="BA22" i="30"/>
  <c r="BB22" i="30"/>
  <c r="BC22" i="30"/>
  <c r="BD22" i="30"/>
  <c r="BE22" i="30"/>
  <c r="BF22" i="30"/>
  <c r="BG22" i="30"/>
  <c r="BH22" i="30"/>
  <c r="BI22" i="30"/>
  <c r="BJ22" i="30"/>
  <c r="BK22" i="30"/>
  <c r="BL22" i="30"/>
  <c r="BM22" i="30"/>
  <c r="BN22" i="30"/>
  <c r="BO22" i="30"/>
  <c r="BP22" i="30"/>
  <c r="BQ22" i="30"/>
  <c r="BR22" i="30"/>
  <c r="BS22" i="30"/>
  <c r="AY23" i="30"/>
  <c r="BA23" i="30"/>
  <c r="BB23" i="30"/>
  <c r="BC23" i="30"/>
  <c r="BD23" i="30"/>
  <c r="BE23" i="30"/>
  <c r="BF23" i="30"/>
  <c r="BG23" i="30"/>
  <c r="BH23" i="30"/>
  <c r="BI23" i="30"/>
  <c r="BJ23" i="30"/>
  <c r="BK23" i="30"/>
  <c r="BL23" i="30"/>
  <c r="BM23" i="30"/>
  <c r="BN23" i="30"/>
  <c r="BO23" i="30"/>
  <c r="BP23" i="30"/>
  <c r="BQ23" i="30"/>
  <c r="BR23" i="30"/>
  <c r="BS23" i="30"/>
  <c r="AY24" i="30"/>
  <c r="BA24" i="30"/>
  <c r="BB24" i="30"/>
  <c r="BC24" i="30"/>
  <c r="BD24" i="30"/>
  <c r="BE24" i="30"/>
  <c r="BF24" i="30"/>
  <c r="BG24" i="30"/>
  <c r="BH24" i="30"/>
  <c r="BI24" i="30"/>
  <c r="BJ24" i="30"/>
  <c r="BK24" i="30"/>
  <c r="BL24" i="30"/>
  <c r="BM24" i="30"/>
  <c r="BN24" i="30"/>
  <c r="BO24" i="30"/>
  <c r="BP24" i="30"/>
  <c r="BQ24" i="30"/>
  <c r="BR24" i="30"/>
  <c r="BS24" i="30"/>
  <c r="AY25" i="30"/>
  <c r="BA25" i="30"/>
  <c r="BB25" i="30"/>
  <c r="BC25" i="30"/>
  <c r="BD25" i="30"/>
  <c r="BE25" i="30"/>
  <c r="BF25" i="30"/>
  <c r="BG25" i="30"/>
  <c r="BH25" i="30"/>
  <c r="BI25" i="30"/>
  <c r="BJ25" i="30"/>
  <c r="BK25" i="30"/>
  <c r="BL25" i="30"/>
  <c r="BM25" i="30"/>
  <c r="BN25" i="30"/>
  <c r="BO25" i="30"/>
  <c r="BP25" i="30"/>
  <c r="BQ25" i="30"/>
  <c r="BR25" i="30"/>
  <c r="BS25" i="30"/>
  <c r="AY26" i="30"/>
  <c r="BA26" i="30"/>
  <c r="BB26" i="30"/>
  <c r="BC26" i="30"/>
  <c r="BD26" i="30"/>
  <c r="BE26" i="30"/>
  <c r="BF26" i="30"/>
  <c r="BG26" i="30"/>
  <c r="BH26" i="30"/>
  <c r="BI26" i="30"/>
  <c r="BJ26" i="30"/>
  <c r="BK26" i="30"/>
  <c r="BL26" i="30"/>
  <c r="BM26" i="30"/>
  <c r="BN26" i="30"/>
  <c r="BO26" i="30"/>
  <c r="BP26" i="30"/>
  <c r="BQ26" i="30"/>
  <c r="BR26" i="30"/>
  <c r="BS26" i="30"/>
  <c r="AY27" i="30"/>
  <c r="BA27" i="30"/>
  <c r="BB27" i="30"/>
  <c r="BC27" i="30"/>
  <c r="BD27" i="30"/>
  <c r="BE27" i="30"/>
  <c r="BF27" i="30"/>
  <c r="BG27" i="30"/>
  <c r="BH27" i="30"/>
  <c r="BI27" i="30"/>
  <c r="BJ27" i="30"/>
  <c r="BK27" i="30"/>
  <c r="BL27" i="30"/>
  <c r="BM27" i="30"/>
  <c r="BN27" i="30"/>
  <c r="BO27" i="30"/>
  <c r="BP27" i="30"/>
  <c r="BQ27" i="30"/>
  <c r="BR27" i="30"/>
  <c r="BS27" i="30"/>
  <c r="AY28" i="30"/>
  <c r="BA28" i="30"/>
  <c r="BB28" i="30"/>
  <c r="BC28" i="30"/>
  <c r="BD28" i="30"/>
  <c r="BE28" i="30"/>
  <c r="BF28" i="30"/>
  <c r="BG28" i="30"/>
  <c r="BH28" i="30"/>
  <c r="BI28" i="30"/>
  <c r="BJ28" i="30"/>
  <c r="BK28" i="30"/>
  <c r="BL28" i="30"/>
  <c r="BM28" i="30"/>
  <c r="BN28" i="30"/>
  <c r="BO28" i="30"/>
  <c r="BP28" i="30"/>
  <c r="BQ28" i="30"/>
  <c r="BR28" i="30"/>
  <c r="BS28" i="30"/>
  <c r="AY29" i="30"/>
  <c r="BA29" i="30"/>
  <c r="BB29" i="30"/>
  <c r="BC29" i="30"/>
  <c r="BD29" i="30"/>
  <c r="BE29" i="30"/>
  <c r="BF29" i="30"/>
  <c r="BG29" i="30"/>
  <c r="BH29" i="30"/>
  <c r="BI29" i="30"/>
  <c r="BJ29" i="30"/>
  <c r="BK29" i="30"/>
  <c r="BL29" i="30"/>
  <c r="BM29" i="30"/>
  <c r="BN29" i="30"/>
  <c r="BO29" i="30"/>
  <c r="BP29" i="30"/>
  <c r="BQ29" i="30"/>
  <c r="BR29" i="30"/>
  <c r="BS29" i="30"/>
  <c r="AY30" i="30"/>
  <c r="BA30" i="30"/>
  <c r="BB30" i="30"/>
  <c r="BC30" i="30"/>
  <c r="BD30" i="30"/>
  <c r="BE30" i="30"/>
  <c r="BF30" i="30"/>
  <c r="BG30" i="30"/>
  <c r="BH30" i="30"/>
  <c r="BI30" i="30"/>
  <c r="BJ30" i="30"/>
  <c r="BK30" i="30"/>
  <c r="BL30" i="30"/>
  <c r="BM30" i="30"/>
  <c r="BN30" i="30"/>
  <c r="BO30" i="30"/>
  <c r="BP30" i="30"/>
  <c r="BQ30" i="30"/>
  <c r="BR30" i="30"/>
  <c r="BS30" i="30"/>
  <c r="AY31" i="30"/>
  <c r="BA31" i="30"/>
  <c r="BB31" i="30"/>
  <c r="BC31" i="30"/>
  <c r="BD31" i="30"/>
  <c r="BE31" i="30"/>
  <c r="BF31" i="30"/>
  <c r="BG31" i="30"/>
  <c r="BH31" i="30"/>
  <c r="BI31" i="30"/>
  <c r="BJ31" i="30"/>
  <c r="BK31" i="30"/>
  <c r="BL31" i="30"/>
  <c r="BM31" i="30"/>
  <c r="BN31" i="30"/>
  <c r="BO31" i="30"/>
  <c r="BP31" i="30"/>
  <c r="BQ31" i="30"/>
  <c r="BR31" i="30"/>
  <c r="BS31" i="30"/>
  <c r="AY32" i="30"/>
  <c r="BA32" i="30"/>
  <c r="BB32" i="30"/>
  <c r="BC32" i="30"/>
  <c r="BD32" i="30"/>
  <c r="BE32" i="30"/>
  <c r="BF32" i="30"/>
  <c r="BG32" i="30"/>
  <c r="BH32" i="30"/>
  <c r="BI32" i="30"/>
  <c r="BJ32" i="30"/>
  <c r="BK32" i="30"/>
  <c r="BL32" i="30"/>
  <c r="BM32" i="30"/>
  <c r="BN32" i="30"/>
  <c r="BO32" i="30"/>
  <c r="BP32" i="30"/>
  <c r="BQ32" i="30"/>
  <c r="BR32" i="30"/>
  <c r="BS32" i="30"/>
  <c r="AY33" i="30"/>
  <c r="BA33" i="30"/>
  <c r="BB33" i="30"/>
  <c r="BC33" i="30"/>
  <c r="BD33" i="30"/>
  <c r="BE33" i="30"/>
  <c r="BF33" i="30"/>
  <c r="BG33" i="30"/>
  <c r="BH33" i="30"/>
  <c r="BI33" i="30"/>
  <c r="BJ33" i="30"/>
  <c r="BK33" i="30"/>
  <c r="BL33" i="30"/>
  <c r="BM33" i="30"/>
  <c r="BN33" i="30"/>
  <c r="BO33" i="30"/>
  <c r="BP33" i="30"/>
  <c r="BQ33" i="30"/>
  <c r="BR33" i="30"/>
  <c r="BS33" i="30"/>
  <c r="AY34" i="30"/>
  <c r="BA34" i="30"/>
  <c r="BB34" i="30"/>
  <c r="BC34" i="30"/>
  <c r="BD34" i="30"/>
  <c r="BE34" i="30"/>
  <c r="BF34" i="30"/>
  <c r="BG34" i="30"/>
  <c r="BH34" i="30"/>
  <c r="BI34" i="30"/>
  <c r="BJ34" i="30"/>
  <c r="BK34" i="30"/>
  <c r="BL34" i="30"/>
  <c r="BM34" i="30"/>
  <c r="BN34" i="30"/>
  <c r="BO34" i="30"/>
  <c r="BP34" i="30"/>
  <c r="BQ34" i="30"/>
  <c r="BR34" i="30"/>
  <c r="BS34" i="30"/>
  <c r="AY35" i="30"/>
  <c r="BA35" i="30"/>
  <c r="BB35" i="30"/>
  <c r="BC35" i="30"/>
  <c r="BD35" i="30"/>
  <c r="BE35" i="30"/>
  <c r="BF35" i="30"/>
  <c r="BG35" i="30"/>
  <c r="BH35" i="30"/>
  <c r="BI35" i="30"/>
  <c r="BJ35" i="30"/>
  <c r="BK35" i="30"/>
  <c r="BL35" i="30"/>
  <c r="BM35" i="30"/>
  <c r="BN35" i="30"/>
  <c r="BO35" i="30"/>
  <c r="BP35" i="30"/>
  <c r="BQ35" i="30"/>
  <c r="BR35" i="30"/>
  <c r="BS35" i="30"/>
  <c r="AY36" i="30"/>
  <c r="BA36" i="30"/>
  <c r="BB36" i="30"/>
  <c r="BC36" i="30"/>
  <c r="BD36" i="30"/>
  <c r="BE36" i="30"/>
  <c r="BF36" i="30"/>
  <c r="BG36" i="30"/>
  <c r="BH36" i="30"/>
  <c r="BI36" i="30"/>
  <c r="BJ36" i="30"/>
  <c r="BK36" i="30"/>
  <c r="BL36" i="30"/>
  <c r="BM36" i="30"/>
  <c r="BN36" i="30"/>
  <c r="BO36" i="30"/>
  <c r="BP36" i="30"/>
  <c r="BQ36" i="30"/>
  <c r="BR36" i="30"/>
  <c r="BS36" i="30"/>
  <c r="AY37" i="30"/>
  <c r="BA37" i="30"/>
  <c r="BB37" i="30"/>
  <c r="BC37" i="30"/>
  <c r="BD37" i="30"/>
  <c r="BE37" i="30"/>
  <c r="BF37" i="30"/>
  <c r="BG37" i="30"/>
  <c r="BH37" i="30"/>
  <c r="BI37" i="30"/>
  <c r="BJ37" i="30"/>
  <c r="BK37" i="30"/>
  <c r="BL37" i="30"/>
  <c r="BM37" i="30"/>
  <c r="BN37" i="30"/>
  <c r="BO37" i="30"/>
  <c r="BP37" i="30"/>
  <c r="BQ37" i="30"/>
  <c r="BR37" i="30"/>
  <c r="BS37" i="30"/>
  <c r="AY38" i="30"/>
  <c r="BA38" i="30"/>
  <c r="BB38" i="30"/>
  <c r="BC38" i="30"/>
  <c r="BD38" i="30"/>
  <c r="BE38" i="30"/>
  <c r="BF38" i="30"/>
  <c r="BG38" i="30"/>
  <c r="BH38" i="30"/>
  <c r="BI38" i="30"/>
  <c r="BJ38" i="30"/>
  <c r="BK38" i="30"/>
  <c r="BL38" i="30"/>
  <c r="BM38" i="30"/>
  <c r="BN38" i="30"/>
  <c r="BO38" i="30"/>
  <c r="BP38" i="30"/>
  <c r="BQ38" i="30"/>
  <c r="BR38" i="30"/>
  <c r="BS38" i="30"/>
  <c r="AY39" i="30"/>
  <c r="BA39" i="30"/>
  <c r="BB39" i="30"/>
  <c r="BC39" i="30"/>
  <c r="BD39" i="30"/>
  <c r="BE39" i="30"/>
  <c r="BF39" i="30"/>
  <c r="BG39" i="30"/>
  <c r="BH39" i="30"/>
  <c r="BI39" i="30"/>
  <c r="BJ39" i="30"/>
  <c r="BK39" i="30"/>
  <c r="BL39" i="30"/>
  <c r="BM39" i="30"/>
  <c r="BN39" i="30"/>
  <c r="BO39" i="30"/>
  <c r="BP39" i="30"/>
  <c r="BQ39" i="30"/>
  <c r="BR39" i="30"/>
  <c r="BS39" i="30"/>
  <c r="AY40" i="30"/>
  <c r="BA40" i="30"/>
  <c r="BB40" i="30"/>
  <c r="BC40" i="30"/>
  <c r="BD40" i="30"/>
  <c r="BE40" i="30"/>
  <c r="BF40" i="30"/>
  <c r="BG40" i="30"/>
  <c r="BH40" i="30"/>
  <c r="BI40" i="30"/>
  <c r="BJ40" i="30"/>
  <c r="BK40" i="30"/>
  <c r="BL40" i="30"/>
  <c r="BM40" i="30"/>
  <c r="BN40" i="30"/>
  <c r="BO40" i="30"/>
  <c r="BP40" i="30"/>
  <c r="BQ40" i="30"/>
  <c r="BR40" i="30"/>
  <c r="BS40" i="30"/>
  <c r="AY41" i="30"/>
  <c r="BA41" i="30"/>
  <c r="BB41" i="30"/>
  <c r="BC41" i="30"/>
  <c r="BD41" i="30"/>
  <c r="BE41" i="30"/>
  <c r="BF41" i="30"/>
  <c r="BG41" i="30"/>
  <c r="BH41" i="30"/>
  <c r="BI41" i="30"/>
  <c r="BJ41" i="30"/>
  <c r="BK41" i="30"/>
  <c r="BL41" i="30"/>
  <c r="BM41" i="30"/>
  <c r="BN41" i="30"/>
  <c r="BO41" i="30"/>
  <c r="BP41" i="30"/>
  <c r="BQ41" i="30"/>
  <c r="BR41" i="30"/>
  <c r="BS41" i="30"/>
  <c r="AY42" i="30"/>
  <c r="BA42" i="30"/>
  <c r="BB42" i="30"/>
  <c r="BC42" i="30"/>
  <c r="BD42" i="30"/>
  <c r="BE42" i="30"/>
  <c r="BF42" i="30"/>
  <c r="BG42" i="30"/>
  <c r="BH42" i="30"/>
  <c r="BI42" i="30"/>
  <c r="BJ42" i="30"/>
  <c r="BK42" i="30"/>
  <c r="BL42" i="30"/>
  <c r="BM42" i="30"/>
  <c r="BN42" i="30"/>
  <c r="BO42" i="30"/>
  <c r="BP42" i="30"/>
  <c r="BQ42" i="30"/>
  <c r="BR42" i="30"/>
  <c r="BS42" i="30"/>
  <c r="AY43" i="30"/>
  <c r="BA43" i="30"/>
  <c r="BB43" i="30"/>
  <c r="BC43" i="30"/>
  <c r="BD43" i="30"/>
  <c r="BE43" i="30"/>
  <c r="BF43" i="30"/>
  <c r="BG43" i="30"/>
  <c r="BH43" i="30"/>
  <c r="BI43" i="30"/>
  <c r="BJ43" i="30"/>
  <c r="BK43" i="30"/>
  <c r="BL43" i="30"/>
  <c r="BM43" i="30"/>
  <c r="BN43" i="30"/>
  <c r="BO43" i="30"/>
  <c r="BP43" i="30"/>
  <c r="BQ43" i="30"/>
  <c r="BR43" i="30"/>
  <c r="BS43" i="30"/>
  <c r="AY44" i="30"/>
  <c r="BA44" i="30"/>
  <c r="BB44" i="30"/>
  <c r="BC44" i="30"/>
  <c r="BD44" i="30"/>
  <c r="BE44" i="30"/>
  <c r="BF44" i="30"/>
  <c r="BG44" i="30"/>
  <c r="BH44" i="30"/>
  <c r="BI44" i="30"/>
  <c r="BJ44" i="30"/>
  <c r="BK44" i="30"/>
  <c r="BL44" i="30"/>
  <c r="BM44" i="30"/>
  <c r="BN44" i="30"/>
  <c r="BO44" i="30"/>
  <c r="BP44" i="30"/>
  <c r="BQ44" i="30"/>
  <c r="BR44" i="30"/>
  <c r="BS44" i="30"/>
  <c r="AY45" i="30"/>
  <c r="BA45" i="30"/>
  <c r="BB45" i="30"/>
  <c r="BC45" i="30"/>
  <c r="BD45" i="30"/>
  <c r="BE45" i="30"/>
  <c r="BF45" i="30"/>
  <c r="BG45" i="30"/>
  <c r="BH45" i="30"/>
  <c r="BI45" i="30"/>
  <c r="BJ45" i="30"/>
  <c r="BK45" i="30"/>
  <c r="BL45" i="30"/>
  <c r="BM45" i="30"/>
  <c r="BN45" i="30"/>
  <c r="BO45" i="30"/>
  <c r="BP45" i="30"/>
  <c r="BQ45" i="30"/>
  <c r="BR45" i="30"/>
  <c r="BS45" i="30"/>
  <c r="AY46" i="30"/>
  <c r="BA46" i="30"/>
  <c r="BB46" i="30"/>
  <c r="BC46" i="30"/>
  <c r="BD46" i="30"/>
  <c r="BE46" i="30"/>
  <c r="BF46" i="30"/>
  <c r="BG46" i="30"/>
  <c r="BH46" i="30"/>
  <c r="BI46" i="30"/>
  <c r="BJ46" i="30"/>
  <c r="BK46" i="30"/>
  <c r="BL46" i="30"/>
  <c r="BM46" i="30"/>
  <c r="BN46" i="30"/>
  <c r="BO46" i="30"/>
  <c r="BP46" i="30"/>
  <c r="BQ46" i="30"/>
  <c r="BR46" i="30"/>
  <c r="BS46" i="30"/>
  <c r="AY47" i="30"/>
  <c r="BA47" i="30"/>
  <c r="BB47" i="30"/>
  <c r="BC47" i="30"/>
  <c r="BD47" i="30"/>
  <c r="BE47" i="30"/>
  <c r="BF47" i="30"/>
  <c r="BG47" i="30"/>
  <c r="BH47" i="30"/>
  <c r="BI47" i="30"/>
  <c r="BJ47" i="30"/>
  <c r="BK47" i="30"/>
  <c r="BL47" i="30"/>
  <c r="BM47" i="30"/>
  <c r="BN47" i="30"/>
  <c r="BO47" i="30"/>
  <c r="BP47" i="30"/>
  <c r="BQ47" i="30"/>
  <c r="BR47" i="30"/>
  <c r="BS47" i="30"/>
  <c r="AY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Y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Y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Y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Y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BL4" i="30"/>
  <c r="BK4" i="30"/>
  <c r="BJ4" i="30"/>
  <c r="BI4" i="30"/>
  <c r="BH4" i="30"/>
  <c r="BG4" i="30"/>
  <c r="BF4" i="30"/>
  <c r="BA4" i="30"/>
  <c r="BB4" i="30"/>
  <c r="BC4" i="30"/>
  <c r="BD4" i="30"/>
  <c r="BE4" i="30"/>
  <c r="AY4" i="30"/>
  <c r="W53" i="30"/>
  <c r="W5" i="30"/>
  <c r="W6" i="30"/>
  <c r="W7" i="30"/>
  <c r="W8" i="30"/>
  <c r="W9" i="30"/>
  <c r="W10" i="30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24" i="30"/>
  <c r="W25" i="30"/>
  <c r="W26" i="30"/>
  <c r="W27" i="30"/>
  <c r="W28" i="30"/>
  <c r="W29" i="30"/>
  <c r="W30" i="30"/>
  <c r="W31" i="30"/>
  <c r="W32" i="30"/>
  <c r="W33" i="30"/>
  <c r="W34" i="30"/>
  <c r="W35" i="30"/>
  <c r="W36" i="30"/>
  <c r="W37" i="30"/>
  <c r="W38" i="30"/>
  <c r="W39" i="30"/>
  <c r="W40" i="30"/>
  <c r="W41" i="30"/>
  <c r="W42" i="30"/>
  <c r="W43" i="30"/>
  <c r="W44" i="30"/>
  <c r="W45" i="30"/>
  <c r="W46" i="30"/>
  <c r="W47" i="30"/>
  <c r="W48" i="30"/>
  <c r="W49" i="30"/>
  <c r="W50" i="30"/>
  <c r="W51" i="30"/>
  <c r="W52" i="30"/>
  <c r="W4" i="30"/>
  <c r="H15" i="42"/>
  <c r="O5" i="30"/>
  <c r="O6" i="30"/>
  <c r="O7" i="30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O50" i="30"/>
  <c r="O51" i="30"/>
  <c r="O52" i="30"/>
  <c r="O4" i="3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BW62" i="10"/>
  <c r="BX62" i="10"/>
  <c r="BY62" i="10"/>
  <c r="BZ62" i="10"/>
  <c r="CA62" i="10"/>
  <c r="CB62" i="10"/>
  <c r="CC62" i="10"/>
  <c r="CD62" i="10"/>
  <c r="CE62" i="10"/>
  <c r="CF62" i="10"/>
  <c r="CG62" i="10"/>
  <c r="CH62" i="10"/>
  <c r="CI62" i="10"/>
  <c r="CJ62" i="10"/>
  <c r="CK62" i="10"/>
  <c r="CL62" i="10"/>
  <c r="CM62" i="10"/>
  <c r="CN62" i="10"/>
  <c r="CO62" i="10"/>
  <c r="CP62" i="10"/>
  <c r="CQ62" i="10"/>
  <c r="CR62" i="10"/>
  <c r="CS62" i="10"/>
  <c r="CT62" i="10"/>
  <c r="CU62" i="10"/>
  <c r="CV62" i="10"/>
  <c r="CW62" i="10"/>
  <c r="CX62" i="10"/>
  <c r="CY62" i="10"/>
  <c r="CZ62" i="10"/>
  <c r="DA62" i="10"/>
  <c r="DB62" i="10"/>
  <c r="DC62" i="10"/>
  <c r="DD62" i="10"/>
  <c r="DE62" i="10"/>
  <c r="DF62" i="10"/>
  <c r="DG62" i="10"/>
  <c r="DH62" i="10"/>
  <c r="DI62" i="10"/>
  <c r="DJ62" i="10"/>
  <c r="DK62" i="10"/>
  <c r="DL62" i="10"/>
  <c r="DM62" i="10"/>
  <c r="DN62" i="10"/>
  <c r="AI62" i="10"/>
  <c r="AF61" i="10"/>
  <c r="AF62" i="10"/>
  <c r="AF63" i="10"/>
  <c r="H12" i="42"/>
  <c r="I5" i="30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4" i="30"/>
  <c r="B5" i="30"/>
  <c r="C5" i="30"/>
  <c r="AZ5" i="30" s="1"/>
  <c r="D5" i="30"/>
  <c r="E5" i="30"/>
  <c r="F5" i="30"/>
  <c r="G5" i="30"/>
  <c r="H5" i="30"/>
  <c r="J5" i="30"/>
  <c r="K5" i="30"/>
  <c r="L5" i="30"/>
  <c r="M5" i="30"/>
  <c r="N5" i="30"/>
  <c r="P5" i="30"/>
  <c r="Q5" i="30"/>
  <c r="R5" i="30"/>
  <c r="S5" i="30"/>
  <c r="T5" i="30"/>
  <c r="U5" i="30"/>
  <c r="V5" i="30"/>
  <c r="B6" i="30"/>
  <c r="C6" i="30"/>
  <c r="AZ6" i="30" s="1"/>
  <c r="D6" i="30"/>
  <c r="E6" i="30"/>
  <c r="F6" i="30"/>
  <c r="G6" i="30"/>
  <c r="H6" i="30"/>
  <c r="J6" i="30"/>
  <c r="K6" i="30"/>
  <c r="L6" i="30"/>
  <c r="M6" i="30"/>
  <c r="N6" i="30"/>
  <c r="P6" i="30"/>
  <c r="Q6" i="30"/>
  <c r="R6" i="30"/>
  <c r="S6" i="30"/>
  <c r="T6" i="30"/>
  <c r="U6" i="30"/>
  <c r="V6" i="30"/>
  <c r="B7" i="30"/>
  <c r="C7" i="30"/>
  <c r="AZ7" i="30" s="1"/>
  <c r="D7" i="30"/>
  <c r="E7" i="30"/>
  <c r="F7" i="30"/>
  <c r="G7" i="30"/>
  <c r="H7" i="30"/>
  <c r="J7" i="30"/>
  <c r="K7" i="30"/>
  <c r="L7" i="30"/>
  <c r="M7" i="30"/>
  <c r="N7" i="30"/>
  <c r="P7" i="30"/>
  <c r="Q7" i="30"/>
  <c r="R7" i="30"/>
  <c r="S7" i="30"/>
  <c r="T7" i="30"/>
  <c r="U7" i="30"/>
  <c r="V7" i="30"/>
  <c r="B8" i="30"/>
  <c r="C8" i="30"/>
  <c r="AZ8" i="30" s="1"/>
  <c r="D8" i="30"/>
  <c r="E8" i="30"/>
  <c r="F8" i="30"/>
  <c r="G8" i="30"/>
  <c r="H8" i="30"/>
  <c r="J8" i="30"/>
  <c r="K8" i="30"/>
  <c r="L8" i="30"/>
  <c r="M8" i="30"/>
  <c r="N8" i="30"/>
  <c r="P8" i="30"/>
  <c r="Q8" i="30"/>
  <c r="R8" i="30"/>
  <c r="S8" i="30"/>
  <c r="T8" i="30"/>
  <c r="U8" i="30"/>
  <c r="V8" i="30"/>
  <c r="B9" i="30"/>
  <c r="C9" i="30"/>
  <c r="AZ9" i="30" s="1"/>
  <c r="D9" i="30"/>
  <c r="E9" i="30"/>
  <c r="F9" i="30"/>
  <c r="G9" i="30"/>
  <c r="H9" i="30"/>
  <c r="J9" i="30"/>
  <c r="K9" i="30"/>
  <c r="L9" i="30"/>
  <c r="M9" i="30"/>
  <c r="N9" i="30"/>
  <c r="P9" i="30"/>
  <c r="Q9" i="30"/>
  <c r="R9" i="30"/>
  <c r="S9" i="30"/>
  <c r="T9" i="30"/>
  <c r="U9" i="30"/>
  <c r="V9" i="30"/>
  <c r="B10" i="30"/>
  <c r="C10" i="30"/>
  <c r="AZ10" i="30" s="1"/>
  <c r="D10" i="30"/>
  <c r="E10" i="30"/>
  <c r="F10" i="30"/>
  <c r="G10" i="30"/>
  <c r="H10" i="30"/>
  <c r="J10" i="30"/>
  <c r="K10" i="30"/>
  <c r="L10" i="30"/>
  <c r="M10" i="30"/>
  <c r="N10" i="30"/>
  <c r="P10" i="30"/>
  <c r="Q10" i="30"/>
  <c r="R10" i="30"/>
  <c r="S10" i="30"/>
  <c r="T10" i="30"/>
  <c r="U10" i="30"/>
  <c r="V10" i="30"/>
  <c r="B11" i="30"/>
  <c r="C11" i="30"/>
  <c r="AZ11" i="30" s="1"/>
  <c r="D11" i="30"/>
  <c r="E11" i="30"/>
  <c r="F11" i="30"/>
  <c r="G11" i="30"/>
  <c r="H11" i="30"/>
  <c r="J11" i="30"/>
  <c r="K11" i="30"/>
  <c r="L11" i="30"/>
  <c r="M11" i="30"/>
  <c r="N11" i="30"/>
  <c r="P11" i="30"/>
  <c r="Q11" i="30"/>
  <c r="R11" i="30"/>
  <c r="S11" i="30"/>
  <c r="T11" i="30"/>
  <c r="U11" i="30"/>
  <c r="V11" i="30"/>
  <c r="B12" i="30"/>
  <c r="C12" i="30"/>
  <c r="AZ12" i="30" s="1"/>
  <c r="D12" i="30"/>
  <c r="E12" i="30"/>
  <c r="F12" i="30"/>
  <c r="G12" i="30"/>
  <c r="H12" i="30"/>
  <c r="J12" i="30"/>
  <c r="K12" i="30"/>
  <c r="L12" i="30"/>
  <c r="M12" i="30"/>
  <c r="N12" i="30"/>
  <c r="P12" i="30"/>
  <c r="Q12" i="30"/>
  <c r="R12" i="30"/>
  <c r="S12" i="30"/>
  <c r="T12" i="30"/>
  <c r="U12" i="30"/>
  <c r="V12" i="30"/>
  <c r="B13" i="30"/>
  <c r="C13" i="30"/>
  <c r="AZ13" i="30" s="1"/>
  <c r="D13" i="30"/>
  <c r="E13" i="30"/>
  <c r="F13" i="30"/>
  <c r="G13" i="30"/>
  <c r="H13" i="30"/>
  <c r="J13" i="30"/>
  <c r="K13" i="30"/>
  <c r="L13" i="30"/>
  <c r="M13" i="30"/>
  <c r="N13" i="30"/>
  <c r="P13" i="30"/>
  <c r="Q13" i="30"/>
  <c r="R13" i="30"/>
  <c r="S13" i="30"/>
  <c r="T13" i="30"/>
  <c r="U13" i="30"/>
  <c r="V13" i="30"/>
  <c r="B14" i="30"/>
  <c r="C14" i="30"/>
  <c r="AZ14" i="30" s="1"/>
  <c r="D14" i="30"/>
  <c r="E14" i="30"/>
  <c r="F14" i="30"/>
  <c r="G14" i="30"/>
  <c r="H14" i="30"/>
  <c r="J14" i="30"/>
  <c r="K14" i="30"/>
  <c r="L14" i="30"/>
  <c r="M14" i="30"/>
  <c r="N14" i="30"/>
  <c r="P14" i="30"/>
  <c r="Q14" i="30"/>
  <c r="R14" i="30"/>
  <c r="S14" i="30"/>
  <c r="T14" i="30"/>
  <c r="U14" i="30"/>
  <c r="V14" i="30"/>
  <c r="B15" i="30"/>
  <c r="C15" i="30"/>
  <c r="AZ15" i="30" s="1"/>
  <c r="D15" i="30"/>
  <c r="E15" i="30"/>
  <c r="F15" i="30"/>
  <c r="G15" i="30"/>
  <c r="H15" i="30"/>
  <c r="J15" i="30"/>
  <c r="K15" i="30"/>
  <c r="L15" i="30"/>
  <c r="M15" i="30"/>
  <c r="N15" i="30"/>
  <c r="P15" i="30"/>
  <c r="Q15" i="30"/>
  <c r="R15" i="30"/>
  <c r="S15" i="30"/>
  <c r="T15" i="30"/>
  <c r="U15" i="30"/>
  <c r="V15" i="30"/>
  <c r="B16" i="30"/>
  <c r="C16" i="30"/>
  <c r="AZ16" i="30" s="1"/>
  <c r="D16" i="30"/>
  <c r="E16" i="30"/>
  <c r="F16" i="30"/>
  <c r="G16" i="30"/>
  <c r="H16" i="30"/>
  <c r="J16" i="30"/>
  <c r="K16" i="30"/>
  <c r="L16" i="30"/>
  <c r="M16" i="30"/>
  <c r="N16" i="30"/>
  <c r="P16" i="30"/>
  <c r="Q16" i="30"/>
  <c r="R16" i="30"/>
  <c r="S16" i="30"/>
  <c r="T16" i="30"/>
  <c r="U16" i="30"/>
  <c r="V16" i="30"/>
  <c r="B17" i="30"/>
  <c r="C17" i="30"/>
  <c r="AZ17" i="30" s="1"/>
  <c r="D17" i="30"/>
  <c r="E17" i="30"/>
  <c r="F17" i="30"/>
  <c r="G17" i="30"/>
  <c r="H17" i="30"/>
  <c r="J17" i="30"/>
  <c r="K17" i="30"/>
  <c r="L17" i="30"/>
  <c r="M17" i="30"/>
  <c r="N17" i="30"/>
  <c r="P17" i="30"/>
  <c r="Q17" i="30"/>
  <c r="R17" i="30"/>
  <c r="S17" i="30"/>
  <c r="T17" i="30"/>
  <c r="U17" i="30"/>
  <c r="V17" i="30"/>
  <c r="B18" i="30"/>
  <c r="C18" i="30"/>
  <c r="AZ18" i="30" s="1"/>
  <c r="D18" i="30"/>
  <c r="E18" i="30"/>
  <c r="F18" i="30"/>
  <c r="G18" i="30"/>
  <c r="H18" i="30"/>
  <c r="J18" i="30"/>
  <c r="K18" i="30"/>
  <c r="L18" i="30"/>
  <c r="M18" i="30"/>
  <c r="N18" i="30"/>
  <c r="P18" i="30"/>
  <c r="Q18" i="30"/>
  <c r="R18" i="30"/>
  <c r="S18" i="30"/>
  <c r="T18" i="30"/>
  <c r="U18" i="30"/>
  <c r="V18" i="30"/>
  <c r="B19" i="30"/>
  <c r="C19" i="30"/>
  <c r="AZ19" i="30" s="1"/>
  <c r="D19" i="30"/>
  <c r="E19" i="30"/>
  <c r="F19" i="30"/>
  <c r="G19" i="30"/>
  <c r="H19" i="30"/>
  <c r="J19" i="30"/>
  <c r="K19" i="30"/>
  <c r="L19" i="30"/>
  <c r="M19" i="30"/>
  <c r="N19" i="30"/>
  <c r="P19" i="30"/>
  <c r="Q19" i="30"/>
  <c r="R19" i="30"/>
  <c r="S19" i="30"/>
  <c r="T19" i="30"/>
  <c r="U19" i="30"/>
  <c r="V19" i="30"/>
  <c r="B20" i="30"/>
  <c r="C20" i="30"/>
  <c r="AZ20" i="30" s="1"/>
  <c r="D20" i="30"/>
  <c r="E20" i="30"/>
  <c r="F20" i="30"/>
  <c r="G20" i="30"/>
  <c r="H20" i="30"/>
  <c r="J20" i="30"/>
  <c r="K20" i="30"/>
  <c r="L20" i="30"/>
  <c r="M20" i="30"/>
  <c r="N20" i="30"/>
  <c r="P20" i="30"/>
  <c r="Q20" i="30"/>
  <c r="R20" i="30"/>
  <c r="S20" i="30"/>
  <c r="T20" i="30"/>
  <c r="U20" i="30"/>
  <c r="V20" i="30"/>
  <c r="B21" i="30"/>
  <c r="C21" i="30"/>
  <c r="AZ21" i="30" s="1"/>
  <c r="D21" i="30"/>
  <c r="E21" i="30"/>
  <c r="F21" i="30"/>
  <c r="G21" i="30"/>
  <c r="H21" i="30"/>
  <c r="J21" i="30"/>
  <c r="K21" i="30"/>
  <c r="L21" i="30"/>
  <c r="M21" i="30"/>
  <c r="N21" i="30"/>
  <c r="P21" i="30"/>
  <c r="Q21" i="30"/>
  <c r="R21" i="30"/>
  <c r="S21" i="30"/>
  <c r="T21" i="30"/>
  <c r="U21" i="30"/>
  <c r="V21" i="30"/>
  <c r="B22" i="30"/>
  <c r="C22" i="30"/>
  <c r="AZ22" i="30" s="1"/>
  <c r="D22" i="30"/>
  <c r="E22" i="30"/>
  <c r="F22" i="30"/>
  <c r="G22" i="30"/>
  <c r="H22" i="30"/>
  <c r="J22" i="30"/>
  <c r="K22" i="30"/>
  <c r="L22" i="30"/>
  <c r="M22" i="30"/>
  <c r="N22" i="30"/>
  <c r="P22" i="30"/>
  <c r="Q22" i="30"/>
  <c r="R22" i="30"/>
  <c r="S22" i="30"/>
  <c r="T22" i="30"/>
  <c r="U22" i="30"/>
  <c r="V22" i="30"/>
  <c r="B23" i="30"/>
  <c r="C23" i="30"/>
  <c r="AZ23" i="30" s="1"/>
  <c r="D23" i="30"/>
  <c r="E23" i="30"/>
  <c r="F23" i="30"/>
  <c r="G23" i="30"/>
  <c r="H23" i="30"/>
  <c r="J23" i="30"/>
  <c r="K23" i="30"/>
  <c r="L23" i="30"/>
  <c r="M23" i="30"/>
  <c r="N23" i="30"/>
  <c r="P23" i="30"/>
  <c r="Q23" i="30"/>
  <c r="R23" i="30"/>
  <c r="S23" i="30"/>
  <c r="T23" i="30"/>
  <c r="U23" i="30"/>
  <c r="V23" i="30"/>
  <c r="B24" i="30"/>
  <c r="C24" i="30"/>
  <c r="AZ24" i="30" s="1"/>
  <c r="D24" i="30"/>
  <c r="E24" i="30"/>
  <c r="F24" i="30"/>
  <c r="G24" i="30"/>
  <c r="H24" i="30"/>
  <c r="J24" i="30"/>
  <c r="K24" i="30"/>
  <c r="L24" i="30"/>
  <c r="M24" i="30"/>
  <c r="N24" i="30"/>
  <c r="P24" i="30"/>
  <c r="Q24" i="30"/>
  <c r="R24" i="30"/>
  <c r="S24" i="30"/>
  <c r="T24" i="30"/>
  <c r="U24" i="30"/>
  <c r="V24" i="30"/>
  <c r="B25" i="30"/>
  <c r="C25" i="30"/>
  <c r="AZ25" i="30" s="1"/>
  <c r="D25" i="30"/>
  <c r="E25" i="30"/>
  <c r="F25" i="30"/>
  <c r="G25" i="30"/>
  <c r="H25" i="30"/>
  <c r="J25" i="30"/>
  <c r="K25" i="30"/>
  <c r="L25" i="30"/>
  <c r="M25" i="30"/>
  <c r="N25" i="30"/>
  <c r="P25" i="30"/>
  <c r="Q25" i="30"/>
  <c r="R25" i="30"/>
  <c r="S25" i="30"/>
  <c r="T25" i="30"/>
  <c r="U25" i="30"/>
  <c r="V25" i="30"/>
  <c r="B26" i="30"/>
  <c r="C26" i="30"/>
  <c r="AZ26" i="30" s="1"/>
  <c r="D26" i="30"/>
  <c r="E26" i="30"/>
  <c r="F26" i="30"/>
  <c r="G26" i="30"/>
  <c r="H26" i="30"/>
  <c r="J26" i="30"/>
  <c r="K26" i="30"/>
  <c r="L26" i="30"/>
  <c r="M26" i="30"/>
  <c r="N26" i="30"/>
  <c r="P26" i="30"/>
  <c r="Q26" i="30"/>
  <c r="R26" i="30"/>
  <c r="S26" i="30"/>
  <c r="T26" i="30"/>
  <c r="U26" i="30"/>
  <c r="V26" i="30"/>
  <c r="B27" i="30"/>
  <c r="C27" i="30"/>
  <c r="AZ27" i="30" s="1"/>
  <c r="D27" i="30"/>
  <c r="E27" i="30"/>
  <c r="F27" i="30"/>
  <c r="G27" i="30"/>
  <c r="H27" i="30"/>
  <c r="J27" i="30"/>
  <c r="K27" i="30"/>
  <c r="L27" i="30"/>
  <c r="M27" i="30"/>
  <c r="N27" i="30"/>
  <c r="P27" i="30"/>
  <c r="Q27" i="30"/>
  <c r="R27" i="30"/>
  <c r="S27" i="30"/>
  <c r="T27" i="30"/>
  <c r="U27" i="30"/>
  <c r="V27" i="30"/>
  <c r="B28" i="30"/>
  <c r="C28" i="30"/>
  <c r="AZ28" i="30" s="1"/>
  <c r="D28" i="30"/>
  <c r="E28" i="30"/>
  <c r="F28" i="30"/>
  <c r="G28" i="30"/>
  <c r="H28" i="30"/>
  <c r="J28" i="30"/>
  <c r="K28" i="30"/>
  <c r="L28" i="30"/>
  <c r="M28" i="30"/>
  <c r="N28" i="30"/>
  <c r="P28" i="30"/>
  <c r="Q28" i="30"/>
  <c r="R28" i="30"/>
  <c r="S28" i="30"/>
  <c r="T28" i="30"/>
  <c r="U28" i="30"/>
  <c r="V28" i="30"/>
  <c r="B29" i="30"/>
  <c r="C29" i="30"/>
  <c r="AZ29" i="30" s="1"/>
  <c r="D29" i="30"/>
  <c r="E29" i="30"/>
  <c r="F29" i="30"/>
  <c r="G29" i="30"/>
  <c r="H29" i="30"/>
  <c r="J29" i="30"/>
  <c r="K29" i="30"/>
  <c r="L29" i="30"/>
  <c r="M29" i="30"/>
  <c r="N29" i="30"/>
  <c r="P29" i="30"/>
  <c r="Q29" i="30"/>
  <c r="R29" i="30"/>
  <c r="S29" i="30"/>
  <c r="T29" i="30"/>
  <c r="U29" i="30"/>
  <c r="V29" i="30"/>
  <c r="B30" i="30"/>
  <c r="C30" i="30"/>
  <c r="AZ30" i="30" s="1"/>
  <c r="D30" i="30"/>
  <c r="E30" i="30"/>
  <c r="F30" i="30"/>
  <c r="G30" i="30"/>
  <c r="H30" i="30"/>
  <c r="J30" i="30"/>
  <c r="K30" i="30"/>
  <c r="L30" i="30"/>
  <c r="M30" i="30"/>
  <c r="N30" i="30"/>
  <c r="P30" i="30"/>
  <c r="Q30" i="30"/>
  <c r="R30" i="30"/>
  <c r="S30" i="30"/>
  <c r="T30" i="30"/>
  <c r="U30" i="30"/>
  <c r="V30" i="30"/>
  <c r="B31" i="30"/>
  <c r="C31" i="30"/>
  <c r="AZ31" i="30" s="1"/>
  <c r="D31" i="30"/>
  <c r="E31" i="30"/>
  <c r="F31" i="30"/>
  <c r="G31" i="30"/>
  <c r="H31" i="30"/>
  <c r="J31" i="30"/>
  <c r="K31" i="30"/>
  <c r="L31" i="30"/>
  <c r="M31" i="30"/>
  <c r="N31" i="30"/>
  <c r="P31" i="30"/>
  <c r="Q31" i="30"/>
  <c r="R31" i="30"/>
  <c r="S31" i="30"/>
  <c r="T31" i="30"/>
  <c r="U31" i="30"/>
  <c r="V31" i="30"/>
  <c r="B32" i="30"/>
  <c r="C32" i="30"/>
  <c r="AZ32" i="30" s="1"/>
  <c r="D32" i="30"/>
  <c r="E32" i="30"/>
  <c r="F32" i="30"/>
  <c r="G32" i="30"/>
  <c r="H32" i="30"/>
  <c r="J32" i="30"/>
  <c r="K32" i="30"/>
  <c r="L32" i="30"/>
  <c r="M32" i="30"/>
  <c r="N32" i="30"/>
  <c r="P32" i="30"/>
  <c r="Q32" i="30"/>
  <c r="R32" i="30"/>
  <c r="S32" i="30"/>
  <c r="T32" i="30"/>
  <c r="U32" i="30"/>
  <c r="V32" i="30"/>
  <c r="B33" i="30"/>
  <c r="C33" i="30"/>
  <c r="AZ33" i="30" s="1"/>
  <c r="D33" i="30"/>
  <c r="E33" i="30"/>
  <c r="F33" i="30"/>
  <c r="G33" i="30"/>
  <c r="H33" i="30"/>
  <c r="J33" i="30"/>
  <c r="K33" i="30"/>
  <c r="L33" i="30"/>
  <c r="M33" i="30"/>
  <c r="N33" i="30"/>
  <c r="P33" i="30"/>
  <c r="Q33" i="30"/>
  <c r="R33" i="30"/>
  <c r="S33" i="30"/>
  <c r="T33" i="30"/>
  <c r="U33" i="30"/>
  <c r="V33" i="30"/>
  <c r="B34" i="30"/>
  <c r="C34" i="30"/>
  <c r="AZ34" i="30" s="1"/>
  <c r="D34" i="30"/>
  <c r="E34" i="30"/>
  <c r="F34" i="30"/>
  <c r="G34" i="30"/>
  <c r="H34" i="30"/>
  <c r="J34" i="30"/>
  <c r="K34" i="30"/>
  <c r="L34" i="30"/>
  <c r="M34" i="30"/>
  <c r="N34" i="30"/>
  <c r="P34" i="30"/>
  <c r="Q34" i="30"/>
  <c r="R34" i="30"/>
  <c r="S34" i="30"/>
  <c r="T34" i="30"/>
  <c r="U34" i="30"/>
  <c r="V34" i="30"/>
  <c r="B35" i="30"/>
  <c r="C35" i="30"/>
  <c r="AZ35" i="30" s="1"/>
  <c r="D35" i="30"/>
  <c r="E35" i="30"/>
  <c r="F35" i="30"/>
  <c r="G35" i="30"/>
  <c r="H35" i="30"/>
  <c r="J35" i="30"/>
  <c r="K35" i="30"/>
  <c r="L35" i="30"/>
  <c r="M35" i="30"/>
  <c r="N35" i="30"/>
  <c r="P35" i="30"/>
  <c r="Q35" i="30"/>
  <c r="R35" i="30"/>
  <c r="S35" i="30"/>
  <c r="T35" i="30"/>
  <c r="U35" i="30"/>
  <c r="V35" i="30"/>
  <c r="B36" i="30"/>
  <c r="C36" i="30"/>
  <c r="AZ36" i="30" s="1"/>
  <c r="D36" i="30"/>
  <c r="E36" i="30"/>
  <c r="F36" i="30"/>
  <c r="G36" i="30"/>
  <c r="H36" i="30"/>
  <c r="J36" i="30"/>
  <c r="K36" i="30"/>
  <c r="L36" i="30"/>
  <c r="M36" i="30"/>
  <c r="N36" i="30"/>
  <c r="P36" i="30"/>
  <c r="Q36" i="30"/>
  <c r="R36" i="30"/>
  <c r="S36" i="30"/>
  <c r="T36" i="30"/>
  <c r="U36" i="30"/>
  <c r="V36" i="30"/>
  <c r="B37" i="30"/>
  <c r="C37" i="30"/>
  <c r="AZ37" i="30" s="1"/>
  <c r="D37" i="30"/>
  <c r="E37" i="30"/>
  <c r="F37" i="30"/>
  <c r="G37" i="30"/>
  <c r="H37" i="30"/>
  <c r="J37" i="30"/>
  <c r="K37" i="30"/>
  <c r="L37" i="30"/>
  <c r="M37" i="30"/>
  <c r="N37" i="30"/>
  <c r="P37" i="30"/>
  <c r="Q37" i="30"/>
  <c r="R37" i="30"/>
  <c r="S37" i="30"/>
  <c r="T37" i="30"/>
  <c r="U37" i="30"/>
  <c r="V37" i="30"/>
  <c r="B38" i="30"/>
  <c r="C38" i="30"/>
  <c r="AZ38" i="30" s="1"/>
  <c r="D38" i="30"/>
  <c r="E38" i="30"/>
  <c r="F38" i="30"/>
  <c r="G38" i="30"/>
  <c r="H38" i="30"/>
  <c r="J38" i="30"/>
  <c r="K38" i="30"/>
  <c r="L38" i="30"/>
  <c r="M38" i="30"/>
  <c r="N38" i="30"/>
  <c r="P38" i="30"/>
  <c r="Q38" i="30"/>
  <c r="R38" i="30"/>
  <c r="S38" i="30"/>
  <c r="T38" i="30"/>
  <c r="U38" i="30"/>
  <c r="V38" i="30"/>
  <c r="B39" i="30"/>
  <c r="C39" i="30"/>
  <c r="AZ39" i="30" s="1"/>
  <c r="D39" i="30"/>
  <c r="E39" i="30"/>
  <c r="F39" i="30"/>
  <c r="G39" i="30"/>
  <c r="H39" i="30"/>
  <c r="J39" i="30"/>
  <c r="K39" i="30"/>
  <c r="L39" i="30"/>
  <c r="M39" i="30"/>
  <c r="N39" i="30"/>
  <c r="P39" i="30"/>
  <c r="Q39" i="30"/>
  <c r="R39" i="30"/>
  <c r="S39" i="30"/>
  <c r="T39" i="30"/>
  <c r="U39" i="30"/>
  <c r="V39" i="30"/>
  <c r="B40" i="30"/>
  <c r="C40" i="30"/>
  <c r="AZ40" i="30" s="1"/>
  <c r="D40" i="30"/>
  <c r="E40" i="30"/>
  <c r="F40" i="30"/>
  <c r="G40" i="30"/>
  <c r="H40" i="30"/>
  <c r="J40" i="30"/>
  <c r="K40" i="30"/>
  <c r="L40" i="30"/>
  <c r="M40" i="30"/>
  <c r="N40" i="30"/>
  <c r="P40" i="30"/>
  <c r="Q40" i="30"/>
  <c r="R40" i="30"/>
  <c r="S40" i="30"/>
  <c r="T40" i="30"/>
  <c r="U40" i="30"/>
  <c r="V40" i="30"/>
  <c r="B41" i="30"/>
  <c r="C41" i="30"/>
  <c r="AZ41" i="30" s="1"/>
  <c r="D41" i="30"/>
  <c r="E41" i="30"/>
  <c r="F41" i="30"/>
  <c r="G41" i="30"/>
  <c r="H41" i="30"/>
  <c r="J41" i="30"/>
  <c r="K41" i="30"/>
  <c r="L41" i="30"/>
  <c r="M41" i="30"/>
  <c r="N41" i="30"/>
  <c r="P41" i="30"/>
  <c r="Q41" i="30"/>
  <c r="R41" i="30"/>
  <c r="S41" i="30"/>
  <c r="T41" i="30"/>
  <c r="U41" i="30"/>
  <c r="V41" i="30"/>
  <c r="B42" i="30"/>
  <c r="C42" i="30"/>
  <c r="AZ42" i="30" s="1"/>
  <c r="D42" i="30"/>
  <c r="E42" i="30"/>
  <c r="F42" i="30"/>
  <c r="G42" i="30"/>
  <c r="H42" i="30"/>
  <c r="J42" i="30"/>
  <c r="K42" i="30"/>
  <c r="L42" i="30"/>
  <c r="M42" i="30"/>
  <c r="N42" i="30"/>
  <c r="P42" i="30"/>
  <c r="Q42" i="30"/>
  <c r="R42" i="30"/>
  <c r="S42" i="30"/>
  <c r="T42" i="30"/>
  <c r="U42" i="30"/>
  <c r="V42" i="30"/>
  <c r="B43" i="30"/>
  <c r="C43" i="30"/>
  <c r="AZ43" i="30" s="1"/>
  <c r="D43" i="30"/>
  <c r="E43" i="30"/>
  <c r="F43" i="30"/>
  <c r="G43" i="30"/>
  <c r="H43" i="30"/>
  <c r="J43" i="30"/>
  <c r="K43" i="30"/>
  <c r="L43" i="30"/>
  <c r="M43" i="30"/>
  <c r="N43" i="30"/>
  <c r="P43" i="30"/>
  <c r="Q43" i="30"/>
  <c r="R43" i="30"/>
  <c r="S43" i="30"/>
  <c r="T43" i="30"/>
  <c r="U43" i="30"/>
  <c r="V43" i="30"/>
  <c r="B44" i="30"/>
  <c r="C44" i="30"/>
  <c r="AZ44" i="30" s="1"/>
  <c r="D44" i="30"/>
  <c r="E44" i="30"/>
  <c r="F44" i="30"/>
  <c r="G44" i="30"/>
  <c r="H44" i="30"/>
  <c r="J44" i="30"/>
  <c r="K44" i="30"/>
  <c r="L44" i="30"/>
  <c r="M44" i="30"/>
  <c r="N44" i="30"/>
  <c r="P44" i="30"/>
  <c r="Q44" i="30"/>
  <c r="R44" i="30"/>
  <c r="S44" i="30"/>
  <c r="T44" i="30"/>
  <c r="U44" i="30"/>
  <c r="V44" i="30"/>
  <c r="B45" i="30"/>
  <c r="C45" i="30"/>
  <c r="AZ45" i="30" s="1"/>
  <c r="D45" i="30"/>
  <c r="E45" i="30"/>
  <c r="F45" i="30"/>
  <c r="G45" i="30"/>
  <c r="H45" i="30"/>
  <c r="J45" i="30"/>
  <c r="K45" i="30"/>
  <c r="L45" i="30"/>
  <c r="M45" i="30"/>
  <c r="N45" i="30"/>
  <c r="P45" i="30"/>
  <c r="Q45" i="30"/>
  <c r="R45" i="30"/>
  <c r="S45" i="30"/>
  <c r="T45" i="30"/>
  <c r="U45" i="30"/>
  <c r="V45" i="30"/>
  <c r="B46" i="30"/>
  <c r="C46" i="30"/>
  <c r="AZ46" i="30" s="1"/>
  <c r="D46" i="30"/>
  <c r="E46" i="30"/>
  <c r="F46" i="30"/>
  <c r="G46" i="30"/>
  <c r="H46" i="30"/>
  <c r="J46" i="30"/>
  <c r="K46" i="30"/>
  <c r="L46" i="30"/>
  <c r="M46" i="30"/>
  <c r="N46" i="30"/>
  <c r="P46" i="30"/>
  <c r="Q46" i="30"/>
  <c r="R46" i="30"/>
  <c r="S46" i="30"/>
  <c r="T46" i="30"/>
  <c r="U46" i="30"/>
  <c r="V46" i="30"/>
  <c r="B47" i="30"/>
  <c r="C47" i="30"/>
  <c r="AZ47" i="30" s="1"/>
  <c r="D47" i="30"/>
  <c r="E47" i="30"/>
  <c r="F47" i="30"/>
  <c r="G47" i="30"/>
  <c r="H47" i="30"/>
  <c r="J47" i="30"/>
  <c r="K47" i="30"/>
  <c r="L47" i="30"/>
  <c r="M47" i="30"/>
  <c r="N47" i="30"/>
  <c r="P47" i="30"/>
  <c r="Q47" i="30"/>
  <c r="R47" i="30"/>
  <c r="S47" i="30"/>
  <c r="T47" i="30"/>
  <c r="U47" i="30"/>
  <c r="V47" i="30"/>
  <c r="B48" i="30"/>
  <c r="C48" i="30"/>
  <c r="AZ48" i="30" s="1"/>
  <c r="D48" i="30"/>
  <c r="E48" i="30"/>
  <c r="F48" i="30"/>
  <c r="G48" i="30"/>
  <c r="H48" i="30"/>
  <c r="J48" i="30"/>
  <c r="K48" i="30"/>
  <c r="L48" i="30"/>
  <c r="M48" i="30"/>
  <c r="N48" i="30"/>
  <c r="P48" i="30"/>
  <c r="Q48" i="30"/>
  <c r="R48" i="30"/>
  <c r="S48" i="30"/>
  <c r="T48" i="30"/>
  <c r="U48" i="30"/>
  <c r="V48" i="30"/>
  <c r="B49" i="30"/>
  <c r="C49" i="30"/>
  <c r="AZ49" i="30" s="1"/>
  <c r="D49" i="30"/>
  <c r="E49" i="30"/>
  <c r="F49" i="30"/>
  <c r="G49" i="30"/>
  <c r="H49" i="30"/>
  <c r="J49" i="30"/>
  <c r="K49" i="30"/>
  <c r="L49" i="30"/>
  <c r="M49" i="30"/>
  <c r="N49" i="30"/>
  <c r="P49" i="30"/>
  <c r="Q49" i="30"/>
  <c r="R49" i="30"/>
  <c r="S49" i="30"/>
  <c r="T49" i="30"/>
  <c r="U49" i="30"/>
  <c r="V49" i="30"/>
  <c r="B50" i="30"/>
  <c r="C50" i="30"/>
  <c r="AZ50" i="30" s="1"/>
  <c r="D50" i="30"/>
  <c r="E50" i="30"/>
  <c r="F50" i="30"/>
  <c r="G50" i="30"/>
  <c r="H50" i="30"/>
  <c r="J50" i="30"/>
  <c r="K50" i="30"/>
  <c r="L50" i="30"/>
  <c r="M50" i="30"/>
  <c r="N50" i="30"/>
  <c r="P50" i="30"/>
  <c r="Q50" i="30"/>
  <c r="R50" i="30"/>
  <c r="S50" i="30"/>
  <c r="T50" i="30"/>
  <c r="U50" i="30"/>
  <c r="V50" i="30"/>
  <c r="B51" i="30"/>
  <c r="C51" i="30"/>
  <c r="AZ51" i="30" s="1"/>
  <c r="D51" i="30"/>
  <c r="E51" i="30"/>
  <c r="F51" i="30"/>
  <c r="G51" i="30"/>
  <c r="H51" i="30"/>
  <c r="J51" i="30"/>
  <c r="K51" i="30"/>
  <c r="L51" i="30"/>
  <c r="M51" i="30"/>
  <c r="N51" i="30"/>
  <c r="P51" i="30"/>
  <c r="Q51" i="30"/>
  <c r="R51" i="30"/>
  <c r="S51" i="30"/>
  <c r="T51" i="30"/>
  <c r="U51" i="30"/>
  <c r="V51" i="30"/>
  <c r="B52" i="30"/>
  <c r="C52" i="30"/>
  <c r="AZ52" i="30" s="1"/>
  <c r="D52" i="30"/>
  <c r="E52" i="30"/>
  <c r="F52" i="30"/>
  <c r="G52" i="30"/>
  <c r="H52" i="30"/>
  <c r="J52" i="30"/>
  <c r="K52" i="30"/>
  <c r="L52" i="30"/>
  <c r="M52" i="30"/>
  <c r="N52" i="30"/>
  <c r="P52" i="30"/>
  <c r="Q52" i="30"/>
  <c r="R52" i="30"/>
  <c r="S52" i="30"/>
  <c r="T52" i="30"/>
  <c r="U52" i="30"/>
  <c r="V52" i="30"/>
  <c r="G4" i="30"/>
  <c r="F4" i="30"/>
  <c r="E4" i="30"/>
  <c r="D4" i="30"/>
  <c r="C4" i="30"/>
  <c r="AZ4" i="30" s="1"/>
  <c r="B4" i="30"/>
  <c r="R4" i="30"/>
  <c r="P47" i="42"/>
  <c r="P40" i="42"/>
  <c r="B46" i="42"/>
  <c r="C46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B45" i="42"/>
  <c r="C45" i="42"/>
  <c r="D45" i="42"/>
  <c r="E45" i="42"/>
  <c r="F45" i="42"/>
  <c r="G45" i="42"/>
  <c r="H45" i="42"/>
  <c r="I45" i="42"/>
  <c r="I47" i="42" s="1"/>
  <c r="J45" i="42"/>
  <c r="J47" i="42" s="1"/>
  <c r="K45" i="42"/>
  <c r="K47" i="42" s="1"/>
  <c r="L45" i="42"/>
  <c r="L47" i="42" s="1"/>
  <c r="M45" i="42"/>
  <c r="M47" i="42" s="1"/>
  <c r="N45" i="42"/>
  <c r="N47" i="42" s="1"/>
  <c r="O45" i="42"/>
  <c r="O47" i="42" s="1"/>
  <c r="F32" i="42"/>
  <c r="E32" i="42"/>
  <c r="D32" i="42"/>
  <c r="C32" i="42"/>
  <c r="B32" i="42"/>
  <c r="F31" i="42"/>
  <c r="E31" i="42"/>
  <c r="D31" i="42"/>
  <c r="C31" i="42"/>
  <c r="B31" i="42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K61" i="43"/>
  <c r="B46" i="21"/>
  <c r="C46" i="21"/>
  <c r="D46" i="21"/>
  <c r="E46" i="21"/>
  <c r="F46" i="21"/>
  <c r="G46" i="21"/>
  <c r="H46" i="21"/>
  <c r="H32" i="21" l="1"/>
  <c r="G32" i="21"/>
  <c r="F32" i="21"/>
  <c r="E32" i="21"/>
  <c r="D32" i="21"/>
  <c r="C32" i="21"/>
  <c r="B32" i="21"/>
  <c r="H31" i="21"/>
  <c r="C31" i="21"/>
  <c r="GS4" i="33" l="1"/>
  <c r="GS5" i="33"/>
  <c r="GS6" i="33"/>
  <c r="GS7" i="33"/>
  <c r="GS8" i="33"/>
  <c r="GS9" i="33"/>
  <c r="GS10" i="33"/>
  <c r="GS11" i="33"/>
  <c r="GS12" i="33"/>
  <c r="GS13" i="33"/>
  <c r="GS14" i="33"/>
  <c r="GS15" i="33"/>
  <c r="GS16" i="33"/>
  <c r="GS17" i="33"/>
  <c r="GS18" i="33"/>
  <c r="GS19" i="33"/>
  <c r="GS20" i="33"/>
  <c r="GS21" i="33"/>
  <c r="GS22" i="33"/>
  <c r="GS23" i="33"/>
  <c r="GS24" i="33"/>
  <c r="GS25" i="33"/>
  <c r="GS26" i="33"/>
  <c r="GS27" i="33"/>
  <c r="GS28" i="33"/>
  <c r="GS29" i="33"/>
  <c r="GS30" i="33"/>
  <c r="GS31" i="33"/>
  <c r="GS32" i="33"/>
  <c r="GS33" i="33"/>
  <c r="GS34" i="33"/>
  <c r="GS35" i="33"/>
  <c r="GS36" i="33"/>
  <c r="GS37" i="33"/>
  <c r="GS38" i="33"/>
  <c r="GS39" i="33"/>
  <c r="GS40" i="33"/>
  <c r="GS41" i="33"/>
  <c r="GS42" i="33"/>
  <c r="GS43" i="33"/>
  <c r="GS44" i="33"/>
  <c r="GS45" i="33"/>
  <c r="GS46" i="33"/>
  <c r="GS47" i="33"/>
  <c r="GS48" i="33"/>
  <c r="GS49" i="33"/>
  <c r="GS50" i="33"/>
  <c r="GS51" i="33"/>
  <c r="GS3" i="33"/>
  <c r="BS61" i="33"/>
  <c r="BT61" i="33"/>
  <c r="BU61" i="33"/>
  <c r="BV61" i="33"/>
  <c r="BW61" i="33"/>
  <c r="BX61" i="33"/>
  <c r="BY61" i="33"/>
  <c r="BZ61" i="33"/>
  <c r="CA61" i="33"/>
  <c r="CB61" i="33"/>
  <c r="CC61" i="33"/>
  <c r="CD61" i="33"/>
  <c r="CE61" i="33"/>
  <c r="CF61" i="33"/>
  <c r="CG61" i="33"/>
  <c r="CH61" i="33"/>
  <c r="CI61" i="33"/>
  <c r="CJ61" i="33"/>
  <c r="CK61" i="33"/>
  <c r="CL61" i="33"/>
  <c r="CM61" i="33"/>
  <c r="CN61" i="33"/>
  <c r="CO61" i="33"/>
  <c r="CP61" i="33"/>
  <c r="CQ61" i="33"/>
  <c r="CR61" i="33"/>
  <c r="CS61" i="33"/>
  <c r="CT61" i="33"/>
  <c r="CU61" i="33"/>
  <c r="CV61" i="33"/>
  <c r="CW61" i="33"/>
  <c r="CX61" i="33"/>
  <c r="CY61" i="33"/>
  <c r="CZ61" i="33"/>
  <c r="DA61" i="33"/>
  <c r="DB61" i="33"/>
  <c r="DC61" i="33"/>
  <c r="DD61" i="33"/>
  <c r="DE61" i="33"/>
  <c r="DF61" i="33"/>
  <c r="DG61" i="33"/>
  <c r="DH61" i="33"/>
  <c r="DI61" i="33"/>
  <c r="DJ61" i="33"/>
  <c r="DK61" i="33"/>
  <c r="DL61" i="33"/>
  <c r="DM61" i="33"/>
  <c r="DN61" i="33"/>
  <c r="DO61" i="33"/>
  <c r="DP61" i="33"/>
  <c r="DQ61" i="33"/>
  <c r="DR61" i="33"/>
  <c r="DS61" i="33"/>
  <c r="DT61" i="33"/>
  <c r="DU61" i="33"/>
  <c r="DV61" i="33"/>
  <c r="DW61" i="33"/>
  <c r="DX61" i="33"/>
  <c r="DY61" i="33"/>
  <c r="DZ61" i="33"/>
  <c r="EA61" i="33"/>
  <c r="EB61" i="33"/>
  <c r="EC61" i="33"/>
  <c r="ED61" i="33"/>
  <c r="EE61" i="33"/>
  <c r="EF61" i="33"/>
  <c r="EG61" i="33"/>
  <c r="EH61" i="33"/>
  <c r="EI61" i="33"/>
  <c r="EJ61" i="33"/>
  <c r="EK61" i="33"/>
  <c r="EL61" i="33"/>
  <c r="EM61" i="33"/>
  <c r="EN61" i="33"/>
  <c r="EO61" i="33"/>
  <c r="EP61" i="33"/>
  <c r="EQ61" i="33"/>
  <c r="ER61" i="33"/>
  <c r="ES61" i="33"/>
  <c r="ET61" i="33"/>
  <c r="EU61" i="33"/>
  <c r="EV61" i="33"/>
  <c r="EW61" i="33"/>
  <c r="EX61" i="33"/>
  <c r="EY61" i="33"/>
  <c r="EZ61" i="33"/>
  <c r="FA61" i="33"/>
  <c r="FB61" i="33"/>
  <c r="FC61" i="33"/>
  <c r="FD61" i="33"/>
  <c r="FE61" i="33"/>
  <c r="FF61" i="33"/>
  <c r="FG61" i="33"/>
  <c r="FH61" i="33"/>
  <c r="FI61" i="33"/>
  <c r="FJ61" i="33"/>
  <c r="FK61" i="33"/>
  <c r="FL61" i="33"/>
  <c r="FM61" i="33"/>
  <c r="FN61" i="33"/>
  <c r="FO61" i="33"/>
  <c r="FP61" i="33"/>
  <c r="FQ61" i="33"/>
  <c r="FR61" i="33"/>
  <c r="FS61" i="33"/>
  <c r="FT61" i="33"/>
  <c r="FU61" i="33"/>
  <c r="FV61" i="33"/>
  <c r="FW61" i="33"/>
  <c r="FX61" i="33"/>
  <c r="FY61" i="33"/>
  <c r="FZ61" i="33"/>
  <c r="GA61" i="33"/>
  <c r="GB61" i="33"/>
  <c r="GC61" i="33"/>
  <c r="GD61" i="33"/>
  <c r="GE61" i="33"/>
  <c r="GF61" i="33"/>
  <c r="GG61" i="33"/>
  <c r="GH61" i="33"/>
  <c r="GI61" i="33"/>
  <c r="GJ61" i="33"/>
  <c r="GK61" i="33"/>
  <c r="GL61" i="33"/>
  <c r="GM61" i="33"/>
  <c r="GN61" i="33"/>
  <c r="GO61" i="33"/>
  <c r="GP61" i="33"/>
  <c r="GQ61" i="33"/>
  <c r="BR61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Z61" i="33"/>
  <c r="AA61" i="33"/>
  <c r="AB61" i="33"/>
  <c r="AC61" i="33"/>
  <c r="AD61" i="33"/>
  <c r="AE61" i="33"/>
  <c r="AF61" i="33"/>
  <c r="AG61" i="33"/>
  <c r="AH61" i="33"/>
  <c r="AI61" i="33"/>
  <c r="AJ61" i="33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X62" i="33"/>
  <c r="Y62" i="33"/>
  <c r="Z62" i="33"/>
  <c r="AA62" i="33"/>
  <c r="AB62" i="33"/>
  <c r="AC62" i="33"/>
  <c r="AD62" i="33"/>
  <c r="AE62" i="33"/>
  <c r="AF62" i="33"/>
  <c r="AG62" i="33"/>
  <c r="AH62" i="33"/>
  <c r="AI62" i="33"/>
  <c r="AJ62" i="33"/>
  <c r="AK62" i="33"/>
  <c r="AL62" i="33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S62" i="33"/>
  <c r="BT62" i="33"/>
  <c r="BU62" i="33"/>
  <c r="BV62" i="33"/>
  <c r="BW62" i="33"/>
  <c r="BX62" i="33"/>
  <c r="BY62" i="33"/>
  <c r="BZ62" i="33"/>
  <c r="CA62" i="33"/>
  <c r="CB62" i="33"/>
  <c r="CC62" i="33"/>
  <c r="CD62" i="33"/>
  <c r="CE62" i="33"/>
  <c r="CF62" i="33"/>
  <c r="CG62" i="33"/>
  <c r="CH62" i="33"/>
  <c r="CI62" i="33"/>
  <c r="CJ62" i="33"/>
  <c r="CK62" i="33"/>
  <c r="CL62" i="33"/>
  <c r="CM62" i="33"/>
  <c r="CN62" i="33"/>
  <c r="CO62" i="33"/>
  <c r="CP62" i="33"/>
  <c r="CQ62" i="33"/>
  <c r="CR62" i="33"/>
  <c r="CS62" i="33"/>
  <c r="CT62" i="33"/>
  <c r="CU62" i="33"/>
  <c r="CV62" i="33"/>
  <c r="CW62" i="33"/>
  <c r="CX62" i="33"/>
  <c r="CY62" i="33"/>
  <c r="CZ62" i="33"/>
  <c r="DA62" i="33"/>
  <c r="DB62" i="33"/>
  <c r="DC62" i="33"/>
  <c r="DD62" i="33"/>
  <c r="DE62" i="33"/>
  <c r="DF62" i="33"/>
  <c r="DG62" i="33"/>
  <c r="DH62" i="33"/>
  <c r="DI62" i="33"/>
  <c r="DJ62" i="33"/>
  <c r="DK62" i="33"/>
  <c r="DL62" i="33"/>
  <c r="DM62" i="33"/>
  <c r="DN62" i="33"/>
  <c r="DO62" i="33"/>
  <c r="DP62" i="33"/>
  <c r="DQ62" i="33"/>
  <c r="DR62" i="33"/>
  <c r="DS62" i="33"/>
  <c r="DT62" i="33"/>
  <c r="DU62" i="33"/>
  <c r="DV62" i="33"/>
  <c r="DW62" i="33"/>
  <c r="DX62" i="33"/>
  <c r="DY62" i="33"/>
  <c r="DZ62" i="33"/>
  <c r="EA62" i="33"/>
  <c r="EB62" i="33"/>
  <c r="EC62" i="33"/>
  <c r="ED62" i="33"/>
  <c r="EE62" i="33"/>
  <c r="EF62" i="33"/>
  <c r="EG62" i="33"/>
  <c r="EH62" i="33"/>
  <c r="EI62" i="33"/>
  <c r="EJ62" i="33"/>
  <c r="EK62" i="33"/>
  <c r="EL62" i="33"/>
  <c r="EM62" i="33"/>
  <c r="EN62" i="33"/>
  <c r="EO62" i="33"/>
  <c r="EP62" i="33"/>
  <c r="EQ62" i="33"/>
  <c r="ER62" i="33"/>
  <c r="ES62" i="33"/>
  <c r="ET62" i="33"/>
  <c r="EU62" i="33"/>
  <c r="EV62" i="33"/>
  <c r="EW62" i="33"/>
  <c r="EX62" i="33"/>
  <c r="EY62" i="33"/>
  <c r="EZ62" i="33"/>
  <c r="FA62" i="33"/>
  <c r="FB62" i="33"/>
  <c r="FC62" i="33"/>
  <c r="FD62" i="33"/>
  <c r="FE62" i="33"/>
  <c r="FF62" i="33"/>
  <c r="FG62" i="33"/>
  <c r="FH62" i="33"/>
  <c r="FI62" i="33"/>
  <c r="FJ62" i="33"/>
  <c r="FK62" i="33"/>
  <c r="FL62" i="33"/>
  <c r="FM62" i="33"/>
  <c r="FN62" i="33"/>
  <c r="FO62" i="33"/>
  <c r="FP62" i="33"/>
  <c r="FQ62" i="33"/>
  <c r="FR62" i="33"/>
  <c r="FS62" i="33"/>
  <c r="FT62" i="33"/>
  <c r="FU62" i="33"/>
  <c r="FV62" i="33"/>
  <c r="FW62" i="33"/>
  <c r="FX62" i="33"/>
  <c r="FY62" i="33"/>
  <c r="FZ62" i="33"/>
  <c r="GA62" i="33"/>
  <c r="GB62" i="33"/>
  <c r="GC62" i="33"/>
  <c r="GD62" i="33"/>
  <c r="GE62" i="33"/>
  <c r="GF62" i="33"/>
  <c r="GG62" i="33"/>
  <c r="GH62" i="33"/>
  <c r="GI62" i="33"/>
  <c r="GJ62" i="33"/>
  <c r="GK62" i="33"/>
  <c r="GL62" i="33"/>
  <c r="GM62" i="33"/>
  <c r="GN62" i="33"/>
  <c r="GO62" i="33"/>
  <c r="GP62" i="33"/>
  <c r="GQ62" i="33"/>
  <c r="BR62" i="33"/>
  <c r="FU54" i="11"/>
  <c r="FU4" i="11"/>
  <c r="FU5" i="11"/>
  <c r="FU6" i="11"/>
  <c r="FU7" i="11"/>
  <c r="FU8" i="11"/>
  <c r="FU9" i="11"/>
  <c r="FU10" i="11"/>
  <c r="FU11" i="11"/>
  <c r="FU12" i="11"/>
  <c r="FU13" i="11"/>
  <c r="FU14" i="11"/>
  <c r="FU15" i="11"/>
  <c r="FU16" i="11"/>
  <c r="FU17" i="11"/>
  <c r="FU18" i="11"/>
  <c r="FU19" i="11"/>
  <c r="FU20" i="11"/>
  <c r="FU21" i="11"/>
  <c r="FU22" i="11"/>
  <c r="FU23" i="11"/>
  <c r="FU24" i="11"/>
  <c r="FU25" i="11"/>
  <c r="FU26" i="11"/>
  <c r="FU27" i="11"/>
  <c r="FU28" i="11"/>
  <c r="FU29" i="11"/>
  <c r="FU30" i="11"/>
  <c r="FU31" i="11"/>
  <c r="FU32" i="11"/>
  <c r="FU33" i="11"/>
  <c r="FU34" i="11"/>
  <c r="FU35" i="11"/>
  <c r="FU36" i="11"/>
  <c r="FU37" i="11"/>
  <c r="FU38" i="11"/>
  <c r="FU39" i="11"/>
  <c r="FU40" i="11"/>
  <c r="FU41" i="11"/>
  <c r="FU42" i="11"/>
  <c r="FU43" i="11"/>
  <c r="FU44" i="11"/>
  <c r="FU45" i="11"/>
  <c r="FU46" i="11"/>
  <c r="FU47" i="11"/>
  <c r="FU48" i="11"/>
  <c r="FU49" i="11"/>
  <c r="FU50" i="11"/>
  <c r="FU51" i="11"/>
  <c r="FU3" i="11"/>
  <c r="FX61" i="25"/>
  <c r="FY61" i="25"/>
  <c r="FZ61" i="25"/>
  <c r="GA61" i="25"/>
  <c r="GB61" i="25"/>
  <c r="GC61" i="25"/>
  <c r="GD61" i="25"/>
  <c r="GE61" i="25"/>
  <c r="GF61" i="25"/>
  <c r="GG61" i="25"/>
  <c r="GH61" i="25"/>
  <c r="GI61" i="25"/>
  <c r="GJ61" i="25"/>
  <c r="GK61" i="25"/>
  <c r="GL61" i="25"/>
  <c r="GM61" i="25"/>
  <c r="GN61" i="25"/>
  <c r="GO61" i="25"/>
  <c r="GP61" i="25"/>
  <c r="GQ61" i="25"/>
  <c r="GR61" i="25"/>
  <c r="GS61" i="25"/>
  <c r="GT61" i="25"/>
  <c r="GU61" i="25"/>
  <c r="GV61" i="25"/>
  <c r="GW61" i="25"/>
  <c r="GX61" i="25"/>
  <c r="GY61" i="25"/>
  <c r="GZ61" i="25"/>
  <c r="HA61" i="25"/>
  <c r="HB61" i="25"/>
  <c r="HC61" i="25"/>
  <c r="HD61" i="25"/>
  <c r="HE61" i="25"/>
  <c r="HF61" i="25"/>
  <c r="HG61" i="25"/>
  <c r="HH61" i="25"/>
  <c r="HI61" i="25"/>
  <c r="HJ61" i="25"/>
  <c r="HK61" i="25"/>
  <c r="HL61" i="25"/>
  <c r="HM61" i="25"/>
  <c r="HN61" i="25"/>
  <c r="HO61" i="25"/>
  <c r="HP61" i="25"/>
  <c r="HQ61" i="25"/>
  <c r="HR61" i="25"/>
  <c r="HS61" i="25"/>
  <c r="HT61" i="25"/>
  <c r="HU61" i="25"/>
  <c r="HV61" i="25"/>
  <c r="HW61" i="25"/>
  <c r="HX61" i="25"/>
  <c r="HY61" i="25"/>
  <c r="HZ61" i="25"/>
  <c r="FX62" i="25"/>
  <c r="FY62" i="25"/>
  <c r="FZ62" i="25"/>
  <c r="GA62" i="25"/>
  <c r="GB62" i="25"/>
  <c r="GC62" i="25"/>
  <c r="GD62" i="25"/>
  <c r="GE62" i="25"/>
  <c r="GF62" i="25"/>
  <c r="GG62" i="25"/>
  <c r="GH62" i="25"/>
  <c r="GI62" i="25"/>
  <c r="GJ62" i="25"/>
  <c r="GK62" i="25"/>
  <c r="GL62" i="25"/>
  <c r="GM62" i="25"/>
  <c r="GN62" i="25"/>
  <c r="GO62" i="25"/>
  <c r="GP62" i="25"/>
  <c r="GQ62" i="25"/>
  <c r="GR62" i="25"/>
  <c r="GS62" i="25"/>
  <c r="GT62" i="25"/>
  <c r="GU62" i="25"/>
  <c r="GV62" i="25"/>
  <c r="GW62" i="25"/>
  <c r="GX62" i="25"/>
  <c r="GY62" i="25"/>
  <c r="GZ62" i="25"/>
  <c r="HA62" i="25"/>
  <c r="HB62" i="25"/>
  <c r="HC62" i="25"/>
  <c r="HD62" i="25"/>
  <c r="HE62" i="25"/>
  <c r="HF62" i="25"/>
  <c r="HG62" i="25"/>
  <c r="HH62" i="25"/>
  <c r="HI62" i="25"/>
  <c r="HJ62" i="25"/>
  <c r="HK62" i="25"/>
  <c r="HL62" i="25"/>
  <c r="HM62" i="25"/>
  <c r="HN62" i="25"/>
  <c r="HO62" i="25"/>
  <c r="HP62" i="25"/>
  <c r="HQ62" i="25"/>
  <c r="HR62" i="25"/>
  <c r="HS62" i="25"/>
  <c r="HT62" i="25"/>
  <c r="HU62" i="25"/>
  <c r="HV62" i="25"/>
  <c r="HW62" i="25"/>
  <c r="HX62" i="25"/>
  <c r="HY62" i="25"/>
  <c r="HZ62" i="25"/>
  <c r="FW62" i="25"/>
  <c r="FW61" i="25"/>
  <c r="FV59" i="25"/>
  <c r="FV54" i="25"/>
  <c r="FV4" i="25"/>
  <c r="FV5" i="25"/>
  <c r="FV6" i="25"/>
  <c r="FV7" i="25"/>
  <c r="FV8" i="25"/>
  <c r="FV9" i="25"/>
  <c r="FV10" i="25"/>
  <c r="FV11" i="25"/>
  <c r="FV12" i="25"/>
  <c r="FV13" i="25"/>
  <c r="FV14" i="25"/>
  <c r="FV15" i="25"/>
  <c r="FV16" i="25"/>
  <c r="FV17" i="25"/>
  <c r="FV18" i="25"/>
  <c r="FV19" i="25"/>
  <c r="FV20" i="25"/>
  <c r="FV21" i="25"/>
  <c r="FV22" i="25"/>
  <c r="FV23" i="25"/>
  <c r="FV24" i="25"/>
  <c r="FV25" i="25"/>
  <c r="FV26" i="25"/>
  <c r="FV27" i="25"/>
  <c r="FV28" i="25"/>
  <c r="FV29" i="25"/>
  <c r="FV30" i="25"/>
  <c r="FV31" i="25"/>
  <c r="FV32" i="25"/>
  <c r="FV33" i="25"/>
  <c r="FV34" i="25"/>
  <c r="FV35" i="25"/>
  <c r="FV36" i="25"/>
  <c r="FV37" i="25"/>
  <c r="FV38" i="25"/>
  <c r="FV39" i="25"/>
  <c r="FV40" i="25"/>
  <c r="FV41" i="25"/>
  <c r="FV42" i="25"/>
  <c r="FV43" i="25"/>
  <c r="FV44" i="25"/>
  <c r="FV45" i="25"/>
  <c r="FV46" i="25"/>
  <c r="FV47" i="25"/>
  <c r="FV48" i="25"/>
  <c r="FV49" i="25"/>
  <c r="FV50" i="25"/>
  <c r="FV51" i="25"/>
  <c r="FV3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CI61" i="25"/>
  <c r="CJ61" i="25"/>
  <c r="CK61" i="25"/>
  <c r="CL61" i="25"/>
  <c r="CM61" i="25"/>
  <c r="CN61" i="25"/>
  <c r="CO61" i="25"/>
  <c r="CP61" i="25"/>
  <c r="CQ61" i="25"/>
  <c r="CR61" i="25"/>
  <c r="CS61" i="25"/>
  <c r="CT61" i="25"/>
  <c r="CU61" i="25"/>
  <c r="CV61" i="25"/>
  <c r="CW61" i="25"/>
  <c r="CX61" i="25"/>
  <c r="CY61" i="25"/>
  <c r="DA61" i="25"/>
  <c r="DB61" i="25"/>
  <c r="DC61" i="25"/>
  <c r="DD61" i="25"/>
  <c r="DE61" i="25"/>
  <c r="DF61" i="25"/>
  <c r="DG61" i="25"/>
  <c r="DH61" i="25"/>
  <c r="DI61" i="25"/>
  <c r="DJ61" i="25"/>
  <c r="DK61" i="25"/>
  <c r="DL61" i="25"/>
  <c r="DM61" i="25"/>
  <c r="DN61" i="25"/>
  <c r="DO61" i="25"/>
  <c r="DP61" i="25"/>
  <c r="DQ61" i="25"/>
  <c r="DR61" i="25"/>
  <c r="DS61" i="25"/>
  <c r="DT61" i="25"/>
  <c r="DU61" i="25"/>
  <c r="DV61" i="25"/>
  <c r="DW61" i="25"/>
  <c r="DX61" i="25"/>
  <c r="DY61" i="25"/>
  <c r="DZ61" i="25"/>
  <c r="EA61" i="25"/>
  <c r="EB61" i="25"/>
  <c r="EC61" i="25"/>
  <c r="ED61" i="25"/>
  <c r="EE61" i="25"/>
  <c r="EF61" i="25"/>
  <c r="EG61" i="25"/>
  <c r="EH61" i="25"/>
  <c r="EI61" i="25"/>
  <c r="EJ61" i="25"/>
  <c r="EK61" i="25"/>
  <c r="EL61" i="25"/>
  <c r="EM61" i="25"/>
  <c r="EN61" i="25"/>
  <c r="EO61" i="25"/>
  <c r="EP61" i="25"/>
  <c r="EQ61" i="25"/>
  <c r="ER61" i="25"/>
  <c r="ES61" i="25"/>
  <c r="ET61" i="25"/>
  <c r="EU61" i="25"/>
  <c r="EV61" i="25"/>
  <c r="EW61" i="25"/>
  <c r="EX61" i="25"/>
  <c r="EY61" i="25"/>
  <c r="EZ61" i="25"/>
  <c r="FA61" i="25"/>
  <c r="FB61" i="25"/>
  <c r="FC61" i="25"/>
  <c r="FD61" i="25"/>
  <c r="FE61" i="25"/>
  <c r="FF61" i="25"/>
  <c r="FG61" i="25"/>
  <c r="FH61" i="25"/>
  <c r="FI61" i="25"/>
  <c r="FJ61" i="25"/>
  <c r="FK61" i="25"/>
  <c r="FL61" i="25"/>
  <c r="FM61" i="25"/>
  <c r="FN61" i="25"/>
  <c r="FO61" i="25"/>
  <c r="FP61" i="25"/>
  <c r="FQ61" i="25"/>
  <c r="FR61" i="25"/>
  <c r="FS61" i="25"/>
  <c r="FT61" i="25"/>
  <c r="HZ54" i="25"/>
  <c r="HZ4" i="25"/>
  <c r="HZ5" i="25"/>
  <c r="HZ6" i="25"/>
  <c r="HZ7" i="25"/>
  <c r="HZ8" i="25"/>
  <c r="HZ9" i="25"/>
  <c r="HZ10" i="25"/>
  <c r="HZ11" i="25"/>
  <c r="HZ12" i="25"/>
  <c r="HZ13" i="25"/>
  <c r="HZ14" i="25"/>
  <c r="HZ15" i="25"/>
  <c r="HZ16" i="25"/>
  <c r="HZ17" i="25"/>
  <c r="HZ18" i="25"/>
  <c r="HZ19" i="25"/>
  <c r="HZ20" i="25"/>
  <c r="HZ21" i="25"/>
  <c r="HZ22" i="25"/>
  <c r="HZ23" i="25"/>
  <c r="HZ24" i="25"/>
  <c r="HZ25" i="25"/>
  <c r="HZ26" i="25"/>
  <c r="HZ27" i="25"/>
  <c r="HZ28" i="25"/>
  <c r="HZ29" i="25"/>
  <c r="HZ30" i="25"/>
  <c r="HZ31" i="25"/>
  <c r="HZ32" i="25"/>
  <c r="HZ33" i="25"/>
  <c r="HZ34" i="25"/>
  <c r="HZ35" i="25"/>
  <c r="HZ36" i="25"/>
  <c r="HZ37" i="25"/>
  <c r="HZ38" i="25"/>
  <c r="HZ39" i="25"/>
  <c r="HZ40" i="25"/>
  <c r="HZ41" i="25"/>
  <c r="HZ42" i="25"/>
  <c r="HZ43" i="25"/>
  <c r="HZ44" i="25"/>
  <c r="HZ45" i="25"/>
  <c r="HZ46" i="25"/>
  <c r="HZ47" i="25"/>
  <c r="HZ48" i="25"/>
  <c r="HZ49" i="25"/>
  <c r="HZ50" i="25"/>
  <c r="HZ51" i="25"/>
  <c r="HZ3" i="25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BZ61" i="13"/>
  <c r="CA61" i="13"/>
  <c r="CB61" i="13"/>
  <c r="CC61" i="13"/>
  <c r="CD61" i="13"/>
  <c r="CE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CT61" i="13"/>
  <c r="CU61" i="13"/>
  <c r="CV61" i="13"/>
  <c r="CW61" i="13"/>
  <c r="CX61" i="13"/>
  <c r="CY61" i="13"/>
  <c r="CZ61" i="13"/>
  <c r="DA61" i="13"/>
  <c r="DB61" i="13"/>
  <c r="DC61" i="13"/>
  <c r="DD61" i="13"/>
  <c r="DE61" i="13"/>
  <c r="DF61" i="13"/>
  <c r="DG61" i="13"/>
  <c r="DH61" i="13"/>
  <c r="DI61" i="13"/>
  <c r="DJ61" i="13"/>
  <c r="AA37" i="45"/>
  <c r="BZ4" i="8"/>
  <c r="BZ5" i="8"/>
  <c r="BZ6" i="8"/>
  <c r="BZ7" i="8"/>
  <c r="BZ8" i="8"/>
  <c r="BZ9" i="8"/>
  <c r="BZ10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3" i="8"/>
  <c r="AD25" i="20" l="1"/>
  <c r="AB25" i="20"/>
  <c r="AC25" i="20"/>
  <c r="AA25" i="20"/>
  <c r="X25" i="20"/>
  <c r="Y25" i="20"/>
  <c r="W25" i="20"/>
  <c r="V25" i="20"/>
  <c r="U25" i="20"/>
  <c r="T25" i="20"/>
  <c r="R25" i="20"/>
  <c r="Q25" i="20"/>
  <c r="P25" i="20"/>
  <c r="O25" i="20"/>
  <c r="K25" i="20"/>
  <c r="I25" i="20"/>
  <c r="C25" i="20"/>
  <c r="B25" i="20"/>
  <c r="P24" i="20"/>
  <c r="K24" i="20"/>
  <c r="C24" i="20"/>
  <c r="B24" i="20"/>
  <c r="BY4" i="51"/>
  <c r="BY5" i="51"/>
  <c r="BY6" i="51"/>
  <c r="BY7" i="51"/>
  <c r="BY8" i="51"/>
  <c r="BY3" i="51"/>
  <c r="AP4" i="52"/>
  <c r="AP5" i="52"/>
  <c r="AP6" i="52"/>
  <c r="AP7" i="52"/>
  <c r="AP8" i="52"/>
  <c r="AP9" i="52"/>
  <c r="AP10" i="52"/>
  <c r="AP11" i="52"/>
  <c r="AP12" i="52"/>
  <c r="AP3" i="52"/>
  <c r="AN18" i="52"/>
  <c r="AM18" i="52"/>
  <c r="AR18" i="52" s="1"/>
  <c r="AL18" i="52"/>
  <c r="AK18" i="52"/>
  <c r="AJ18" i="52"/>
  <c r="AI18" i="52"/>
  <c r="AH18" i="52"/>
  <c r="AG18" i="52"/>
  <c r="AF18" i="52"/>
  <c r="AE18" i="52"/>
  <c r="AD18" i="52"/>
  <c r="AC18" i="52"/>
  <c r="AB18" i="52"/>
  <c r="AA18" i="52"/>
  <c r="Z18" i="52"/>
  <c r="Y18" i="52"/>
  <c r="X18" i="52"/>
  <c r="W18" i="52"/>
  <c r="V18" i="52"/>
  <c r="U18" i="52"/>
  <c r="T18" i="52"/>
  <c r="S18" i="52"/>
  <c r="R18" i="52"/>
  <c r="Q18" i="52"/>
  <c r="P18" i="52"/>
  <c r="O18" i="52"/>
  <c r="N18" i="52"/>
  <c r="M18" i="52"/>
  <c r="L18" i="52"/>
  <c r="K18" i="52"/>
  <c r="J18" i="52"/>
  <c r="I18" i="52"/>
  <c r="H18" i="52"/>
  <c r="G18" i="52"/>
  <c r="F18" i="52"/>
  <c r="C18" i="52"/>
  <c r="B18" i="52"/>
  <c r="AN17" i="52"/>
  <c r="AM17" i="52"/>
  <c r="AL17" i="52"/>
  <c r="AK17" i="52"/>
  <c r="AJ17" i="52"/>
  <c r="AI17" i="52"/>
  <c r="AH17" i="52"/>
  <c r="AG17" i="52"/>
  <c r="AF17" i="52"/>
  <c r="AE17" i="52"/>
  <c r="AD17" i="52"/>
  <c r="AC17" i="52"/>
  <c r="AB17" i="52"/>
  <c r="AA17" i="52"/>
  <c r="AQ17" i="52" s="1"/>
  <c r="Z17" i="52"/>
  <c r="Y17" i="52"/>
  <c r="X17" i="52"/>
  <c r="W17" i="52"/>
  <c r="V17" i="52"/>
  <c r="U17" i="52"/>
  <c r="T17" i="52"/>
  <c r="S17" i="52"/>
  <c r="R17" i="52"/>
  <c r="Q17" i="52"/>
  <c r="P17" i="52"/>
  <c r="O17" i="52"/>
  <c r="N17" i="52"/>
  <c r="M17" i="52"/>
  <c r="L17" i="52"/>
  <c r="K17" i="52"/>
  <c r="J17" i="52"/>
  <c r="I17" i="52"/>
  <c r="H17" i="52"/>
  <c r="G17" i="52"/>
  <c r="F17" i="52"/>
  <c r="C17" i="52"/>
  <c r="AR17" i="52" s="1"/>
  <c r="B17" i="52"/>
  <c r="AR16" i="52"/>
  <c r="AQ16" i="52"/>
  <c r="AR15" i="52"/>
  <c r="AQ15" i="52"/>
  <c r="AR14" i="52"/>
  <c r="AQ14" i="52"/>
  <c r="AR13" i="52"/>
  <c r="AQ13" i="52"/>
  <c r="AR12" i="52"/>
  <c r="AQ12" i="52"/>
  <c r="AR11" i="52"/>
  <c r="AQ11" i="52"/>
  <c r="AR10" i="52"/>
  <c r="AQ10" i="52"/>
  <c r="AR9" i="52"/>
  <c r="AQ9" i="52"/>
  <c r="AR8" i="52"/>
  <c r="AQ8" i="52"/>
  <c r="AR7" i="52"/>
  <c r="AQ7" i="52"/>
  <c r="AR6" i="52"/>
  <c r="AQ6" i="52"/>
  <c r="AR5" i="52"/>
  <c r="AQ5" i="52"/>
  <c r="AR4" i="52"/>
  <c r="AQ4" i="52"/>
  <c r="AR3" i="52"/>
  <c r="AQ3" i="52"/>
  <c r="BW11" i="51"/>
  <c r="BV11" i="51"/>
  <c r="BU11" i="51"/>
  <c r="BS11" i="51"/>
  <c r="BR11" i="51"/>
  <c r="BQ11" i="51"/>
  <c r="BP11" i="51"/>
  <c r="BO11" i="51"/>
  <c r="BN11" i="51"/>
  <c r="BM11" i="51"/>
  <c r="BL11" i="51"/>
  <c r="BK11" i="51"/>
  <c r="BJ11" i="51"/>
  <c r="BI11" i="51"/>
  <c r="BH11" i="51"/>
  <c r="BG11" i="51"/>
  <c r="BF11" i="51"/>
  <c r="BE11" i="51"/>
  <c r="BD11" i="51"/>
  <c r="BC11" i="51"/>
  <c r="BB11" i="51"/>
  <c r="BA11" i="51"/>
  <c r="AZ11" i="51"/>
  <c r="AY11" i="51"/>
  <c r="AX11" i="51"/>
  <c r="AW11" i="51"/>
  <c r="AV11" i="51"/>
  <c r="AU11" i="51"/>
  <c r="AT11" i="51"/>
  <c r="AS11" i="51"/>
  <c r="AR11" i="51"/>
  <c r="AQ11" i="51"/>
  <c r="AP11" i="51"/>
  <c r="AO11" i="51"/>
  <c r="AN11" i="51"/>
  <c r="AM11" i="51"/>
  <c r="AL11" i="51"/>
  <c r="AK11" i="51"/>
  <c r="AJ11" i="51"/>
  <c r="AI11" i="51"/>
  <c r="AH11" i="51"/>
  <c r="AG11" i="51"/>
  <c r="AE11" i="51"/>
  <c r="AD11" i="51"/>
  <c r="AC11" i="51"/>
  <c r="AB11" i="51"/>
  <c r="AA11" i="51"/>
  <c r="Y11" i="51"/>
  <c r="X11" i="51"/>
  <c r="W11" i="51"/>
  <c r="V11" i="51"/>
  <c r="U11" i="51"/>
  <c r="T11" i="51"/>
  <c r="S11" i="51"/>
  <c r="Q11" i="51"/>
  <c r="P11" i="51"/>
  <c r="O11" i="51"/>
  <c r="N11" i="51"/>
  <c r="M11" i="51"/>
  <c r="H11" i="51"/>
  <c r="CF11" i="51" s="1"/>
  <c r="G11" i="51"/>
  <c r="CE11" i="51" s="1"/>
  <c r="F11" i="51"/>
  <c r="CD11" i="51" s="1"/>
  <c r="E11" i="51"/>
  <c r="CC11" i="51" s="1"/>
  <c r="D11" i="51"/>
  <c r="CB11" i="51" s="1"/>
  <c r="C11" i="51"/>
  <c r="CA11" i="51" s="1"/>
  <c r="B11" i="51"/>
  <c r="BZ11" i="51" s="1"/>
  <c r="BW10" i="51"/>
  <c r="BV10" i="51"/>
  <c r="BU10" i="51"/>
  <c r="BS10" i="51"/>
  <c r="BR10" i="51"/>
  <c r="BQ10" i="51"/>
  <c r="BP10" i="51"/>
  <c r="BO10" i="51"/>
  <c r="BN10" i="51"/>
  <c r="BM10" i="51"/>
  <c r="BL10" i="51"/>
  <c r="BK10" i="51"/>
  <c r="BJ10" i="51"/>
  <c r="BI10" i="51"/>
  <c r="BH10" i="51"/>
  <c r="BG10" i="51"/>
  <c r="BF10" i="51"/>
  <c r="BE10" i="51"/>
  <c r="BD10" i="51"/>
  <c r="BC10" i="51"/>
  <c r="BB10" i="51"/>
  <c r="BA10" i="51"/>
  <c r="AZ10" i="51"/>
  <c r="AY10" i="51"/>
  <c r="AX10" i="51"/>
  <c r="AW10" i="51"/>
  <c r="AV10" i="51"/>
  <c r="AU10" i="51"/>
  <c r="AT10" i="51"/>
  <c r="AS10" i="51"/>
  <c r="AR10" i="51"/>
  <c r="AQ10" i="51"/>
  <c r="AP10" i="51"/>
  <c r="AO10" i="51"/>
  <c r="AN10" i="51"/>
  <c r="AM10" i="51"/>
  <c r="AL10" i="51"/>
  <c r="AK10" i="51"/>
  <c r="AJ10" i="51"/>
  <c r="AI10" i="51"/>
  <c r="AH10" i="51"/>
  <c r="AG10" i="51"/>
  <c r="AE10" i="51"/>
  <c r="AD10" i="51"/>
  <c r="AC10" i="51"/>
  <c r="AB10" i="51"/>
  <c r="AA10" i="51"/>
  <c r="Y10" i="51"/>
  <c r="X10" i="51"/>
  <c r="W10" i="51"/>
  <c r="V10" i="51"/>
  <c r="U10" i="51"/>
  <c r="T10" i="51"/>
  <c r="S10" i="51"/>
  <c r="Q10" i="51"/>
  <c r="P10" i="51"/>
  <c r="O10" i="51"/>
  <c r="N10" i="51"/>
  <c r="M10" i="51"/>
  <c r="H10" i="51"/>
  <c r="CF10" i="51" s="1"/>
  <c r="G10" i="51"/>
  <c r="CE10" i="51" s="1"/>
  <c r="F10" i="51"/>
  <c r="CD10" i="51" s="1"/>
  <c r="E10" i="51"/>
  <c r="D10" i="51"/>
  <c r="CB10" i="51" s="1"/>
  <c r="C10" i="51"/>
  <c r="CA10" i="51" s="1"/>
  <c r="B10" i="51"/>
  <c r="BZ10" i="51" s="1"/>
  <c r="CF9" i="51"/>
  <c r="CE9" i="51"/>
  <c r="CD9" i="51"/>
  <c r="CC9" i="51"/>
  <c r="CB9" i="51"/>
  <c r="CA9" i="51"/>
  <c r="BZ9" i="51"/>
  <c r="CF8" i="51"/>
  <c r="CE8" i="51"/>
  <c r="CD8" i="51"/>
  <c r="CC8" i="51"/>
  <c r="CB8" i="51"/>
  <c r="CA8" i="51"/>
  <c r="BZ8" i="51"/>
  <c r="CF7" i="51"/>
  <c r="CE7" i="51"/>
  <c r="CD7" i="51"/>
  <c r="CC7" i="51"/>
  <c r="CB7" i="51"/>
  <c r="CA7" i="51"/>
  <c r="BZ7" i="51"/>
  <c r="CF6" i="51"/>
  <c r="CE6" i="51"/>
  <c r="CD6" i="51"/>
  <c r="CC6" i="51"/>
  <c r="CB6" i="51"/>
  <c r="CA6" i="51"/>
  <c r="BZ6" i="51"/>
  <c r="CF5" i="51"/>
  <c r="CE5" i="51"/>
  <c r="CD5" i="51"/>
  <c r="CC5" i="51"/>
  <c r="CB5" i="51"/>
  <c r="CA5" i="51"/>
  <c r="BZ5" i="51"/>
  <c r="CF4" i="51"/>
  <c r="CE4" i="51"/>
  <c r="CD4" i="51"/>
  <c r="CC4" i="51"/>
  <c r="CB4" i="51"/>
  <c r="CA4" i="51"/>
  <c r="BZ4" i="51"/>
  <c r="CF3" i="51"/>
  <c r="CE3" i="51"/>
  <c r="CD3" i="51"/>
  <c r="CC3" i="51"/>
  <c r="CB3" i="51"/>
  <c r="CA3" i="51"/>
  <c r="BZ3" i="51"/>
  <c r="AQ18" i="52" l="1"/>
  <c r="CC10" i="51"/>
  <c r="BW4" i="6" l="1"/>
  <c r="BW5" i="6"/>
  <c r="BW6" i="6"/>
  <c r="BW7" i="6"/>
  <c r="BW8" i="6"/>
  <c r="BW9" i="6"/>
  <c r="BW10" i="6"/>
  <c r="BW11" i="6"/>
  <c r="BW12" i="6"/>
  <c r="BW13" i="6"/>
  <c r="BW14" i="6"/>
  <c r="BW15" i="6"/>
  <c r="BW16" i="6"/>
  <c r="BW17" i="6"/>
  <c r="BW18" i="6"/>
  <c r="BW19" i="6"/>
  <c r="BW20" i="6"/>
  <c r="BW21" i="6"/>
  <c r="BW22" i="6"/>
  <c r="BW23" i="6"/>
  <c r="BW24" i="6"/>
  <c r="BW25" i="6"/>
  <c r="BW26" i="6"/>
  <c r="BW27" i="6"/>
  <c r="BW28" i="6"/>
  <c r="BW29" i="6"/>
  <c r="BW30" i="6"/>
  <c r="BW31" i="6"/>
  <c r="BW32" i="6"/>
  <c r="BW33" i="6"/>
  <c r="BW34" i="6"/>
  <c r="BW35" i="6"/>
  <c r="BW36" i="6"/>
  <c r="BW37" i="6"/>
  <c r="BW38" i="6"/>
  <c r="BW39" i="6"/>
  <c r="BW40" i="6"/>
  <c r="BW41" i="6"/>
  <c r="BW42" i="6"/>
  <c r="BW43" i="6"/>
  <c r="BW44" i="6"/>
  <c r="BW45" i="6"/>
  <c r="BW46" i="6"/>
  <c r="BW47" i="6"/>
  <c r="BW3" i="6"/>
  <c r="BW4" i="7"/>
  <c r="BW5" i="7"/>
  <c r="BW6" i="7"/>
  <c r="BW7" i="7"/>
  <c r="BW8" i="7"/>
  <c r="BW9" i="7"/>
  <c r="BW10" i="7"/>
  <c r="BW11" i="7"/>
  <c r="BW12" i="7"/>
  <c r="BW13" i="7"/>
  <c r="BW14" i="7"/>
  <c r="BW15" i="7"/>
  <c r="BW3" i="7"/>
  <c r="FV4" i="34"/>
  <c r="FV5" i="34"/>
  <c r="FV6" i="34"/>
  <c r="FV7" i="34"/>
  <c r="FV8" i="34"/>
  <c r="FV9" i="34"/>
  <c r="FV10" i="34"/>
  <c r="FV11" i="34"/>
  <c r="FV12" i="34"/>
  <c r="FV13" i="34"/>
  <c r="FV14" i="34"/>
  <c r="FV15" i="34"/>
  <c r="FV16" i="34"/>
  <c r="FV17" i="34"/>
  <c r="FV18" i="34"/>
  <c r="FV19" i="34"/>
  <c r="FV20" i="34"/>
  <c r="FV21" i="34"/>
  <c r="FV22" i="34"/>
  <c r="FV23" i="34"/>
  <c r="FV24" i="34"/>
  <c r="FV25" i="34"/>
  <c r="FV26" i="34"/>
  <c r="FV27" i="34"/>
  <c r="FV28" i="34"/>
  <c r="FV29" i="34"/>
  <c r="FV30" i="34"/>
  <c r="FV31" i="34"/>
  <c r="FV32" i="34"/>
  <c r="FV33" i="34"/>
  <c r="FV34" i="34"/>
  <c r="FV35" i="34"/>
  <c r="FV36" i="34"/>
  <c r="FV37" i="34"/>
  <c r="FV38" i="34"/>
  <c r="FV39" i="34"/>
  <c r="FV40" i="34"/>
  <c r="FV41" i="34"/>
  <c r="FV42" i="34"/>
  <c r="FV43" i="34"/>
  <c r="FV44" i="34"/>
  <c r="FV45" i="34"/>
  <c r="FV46" i="34"/>
  <c r="FV47" i="34"/>
  <c r="FV48" i="34"/>
  <c r="FV49" i="34"/>
  <c r="FV50" i="34"/>
  <c r="FV51" i="34"/>
  <c r="FV3" i="34"/>
  <c r="EN4" i="27"/>
  <c r="EN5" i="27"/>
  <c r="EN6" i="27"/>
  <c r="EN7" i="27"/>
  <c r="EN8" i="27"/>
  <c r="EN9" i="27"/>
  <c r="EN10" i="27"/>
  <c r="EN11" i="27"/>
  <c r="EN12" i="27"/>
  <c r="EN13" i="27"/>
  <c r="EN14" i="27"/>
  <c r="EN15" i="27"/>
  <c r="EN16" i="27"/>
  <c r="EN17" i="27"/>
  <c r="EN18" i="27"/>
  <c r="EN19" i="27"/>
  <c r="EN20" i="27"/>
  <c r="EN21" i="27"/>
  <c r="EN22" i="27"/>
  <c r="EN23" i="27"/>
  <c r="EN24" i="27"/>
  <c r="EN25" i="27"/>
  <c r="EN26" i="27"/>
  <c r="EN27" i="27"/>
  <c r="EN28" i="27"/>
  <c r="EN29" i="27"/>
  <c r="EN30" i="27"/>
  <c r="EN31" i="27"/>
  <c r="EN32" i="27"/>
  <c r="EN33" i="27"/>
  <c r="EN34" i="27"/>
  <c r="EN35" i="27"/>
  <c r="EN36" i="27"/>
  <c r="EN37" i="27"/>
  <c r="EN38" i="27"/>
  <c r="EN39" i="27"/>
  <c r="EN40" i="27"/>
  <c r="EN41" i="27"/>
  <c r="EN42" i="27"/>
  <c r="EN43" i="27"/>
  <c r="EN44" i="27"/>
  <c r="EN45" i="27"/>
  <c r="EN46" i="27"/>
  <c r="EN47" i="27"/>
  <c r="EN48" i="27"/>
  <c r="EN49" i="27"/>
  <c r="EN50" i="27"/>
  <c r="EN51" i="27"/>
  <c r="EN3" i="27"/>
  <c r="AI61" i="3"/>
  <c r="AI62" i="3"/>
  <c r="AI63" i="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A62" i="13"/>
  <c r="AB62" i="13"/>
  <c r="FT55" i="27"/>
  <c r="FU55" i="27"/>
  <c r="FV55" i="27"/>
  <c r="FW55" i="27"/>
  <c r="FX55" i="27"/>
  <c r="FY55" i="27"/>
  <c r="FZ55" i="27"/>
  <c r="GA55" i="27"/>
  <c r="GB55" i="27"/>
  <c r="FT3" i="27"/>
  <c r="FT4" i="27"/>
  <c r="FT5" i="27"/>
  <c r="FT6" i="27"/>
  <c r="FT7" i="27"/>
  <c r="FT8" i="27"/>
  <c r="FT9" i="27"/>
  <c r="FT10" i="27"/>
  <c r="FT11" i="27"/>
  <c r="FT12" i="27"/>
  <c r="FT13" i="27"/>
  <c r="FT14" i="27"/>
  <c r="FT15" i="27"/>
  <c r="FT16" i="27"/>
  <c r="FT17" i="27"/>
  <c r="FT18" i="27"/>
  <c r="FT19" i="27"/>
  <c r="FT20" i="27"/>
  <c r="FT21" i="27"/>
  <c r="FT22" i="27"/>
  <c r="FT23" i="27"/>
  <c r="FT24" i="27"/>
  <c r="FT25" i="27"/>
  <c r="FT26" i="27"/>
  <c r="FT27" i="27"/>
  <c r="FT28" i="27"/>
  <c r="FT29" i="27"/>
  <c r="FT30" i="27"/>
  <c r="FT31" i="27"/>
  <c r="FT32" i="27"/>
  <c r="FT33" i="27"/>
  <c r="FT34" i="27"/>
  <c r="FT35" i="27"/>
  <c r="FT36" i="27"/>
  <c r="FT37" i="27"/>
  <c r="FT38" i="27"/>
  <c r="FT39" i="27"/>
  <c r="FT40" i="27"/>
  <c r="FT41" i="27"/>
  <c r="FT42" i="27"/>
  <c r="FT43" i="27"/>
  <c r="FT44" i="27"/>
  <c r="FT45" i="27"/>
  <c r="FT46" i="27"/>
  <c r="FT47" i="27"/>
  <c r="FT48" i="27"/>
  <c r="FT49" i="27"/>
  <c r="FT50" i="27"/>
  <c r="FT51" i="27"/>
  <c r="GB4" i="27"/>
  <c r="GB5" i="27"/>
  <c r="GB6" i="27"/>
  <c r="GB7" i="27"/>
  <c r="GB8" i="27"/>
  <c r="GB9" i="27"/>
  <c r="GB10" i="27"/>
  <c r="GB11" i="27"/>
  <c r="GB12" i="27"/>
  <c r="GB13" i="27"/>
  <c r="GB14" i="27"/>
  <c r="GB15" i="27"/>
  <c r="GB16" i="27"/>
  <c r="GB17" i="27"/>
  <c r="GB18" i="27"/>
  <c r="GB19" i="27"/>
  <c r="GB20" i="27"/>
  <c r="GB21" i="27"/>
  <c r="GB22" i="27"/>
  <c r="GB23" i="27"/>
  <c r="GB24" i="27"/>
  <c r="GB25" i="27"/>
  <c r="GB26" i="27"/>
  <c r="GB27" i="27"/>
  <c r="GB28" i="27"/>
  <c r="GB29" i="27"/>
  <c r="GB30" i="27"/>
  <c r="GB31" i="27"/>
  <c r="GB32" i="27"/>
  <c r="GB33" i="27"/>
  <c r="GB34" i="27"/>
  <c r="GB35" i="27"/>
  <c r="GB36" i="27"/>
  <c r="GB37" i="27"/>
  <c r="GB38" i="27"/>
  <c r="GB39" i="27"/>
  <c r="GB40" i="27"/>
  <c r="GB41" i="27"/>
  <c r="GB42" i="27"/>
  <c r="GB43" i="27"/>
  <c r="GB44" i="27"/>
  <c r="GB45" i="27"/>
  <c r="GB46" i="27"/>
  <c r="GB47" i="27"/>
  <c r="GB48" i="27"/>
  <c r="GB49" i="27"/>
  <c r="GB50" i="27"/>
  <c r="GB51" i="27"/>
  <c r="GB3" i="27"/>
  <c r="DC60" i="43"/>
  <c r="DC59" i="43"/>
  <c r="DC78" i="43"/>
  <c r="DC77" i="43"/>
  <c r="DC76" i="43"/>
  <c r="DC75" i="43"/>
  <c r="DC74" i="43"/>
  <c r="DC73" i="43"/>
  <c r="DC72" i="43"/>
  <c r="DC71" i="43"/>
  <c r="DC70" i="43"/>
  <c r="DC69" i="43"/>
  <c r="DC68" i="43"/>
  <c r="DC67" i="43"/>
  <c r="DC4" i="43"/>
  <c r="DC5" i="43"/>
  <c r="DC6" i="43"/>
  <c r="DC7" i="43"/>
  <c r="DC8" i="43"/>
  <c r="DC9" i="43"/>
  <c r="DC10" i="43"/>
  <c r="DC11" i="43"/>
  <c r="DC12" i="43"/>
  <c r="DC13" i="43"/>
  <c r="DC14" i="43"/>
  <c r="DC15" i="43"/>
  <c r="DC16" i="43"/>
  <c r="DC17" i="43"/>
  <c r="DC18" i="43"/>
  <c r="DC19" i="43"/>
  <c r="DC20" i="43"/>
  <c r="DC21" i="43"/>
  <c r="DC22" i="43"/>
  <c r="DC23" i="43"/>
  <c r="DC24" i="43"/>
  <c r="DC25" i="43"/>
  <c r="DC26" i="43"/>
  <c r="DC27" i="43"/>
  <c r="DC28" i="43"/>
  <c r="DC29" i="43"/>
  <c r="DC30" i="43"/>
  <c r="DC31" i="43"/>
  <c r="DC32" i="43"/>
  <c r="DC33" i="43"/>
  <c r="DC34" i="43"/>
  <c r="DC35" i="43"/>
  <c r="DC36" i="43"/>
  <c r="DC37" i="43"/>
  <c r="DC38" i="43"/>
  <c r="DC39" i="43"/>
  <c r="DC40" i="43"/>
  <c r="DC41" i="43"/>
  <c r="DC42" i="43"/>
  <c r="DC43" i="43"/>
  <c r="DC44" i="43"/>
  <c r="DC45" i="43"/>
  <c r="DC46" i="43"/>
  <c r="DC47" i="43"/>
  <c r="DC48" i="43"/>
  <c r="DC49" i="43"/>
  <c r="DC50" i="43"/>
  <c r="DC51" i="43"/>
  <c r="DC3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AA64" i="43"/>
  <c r="AB64" i="43"/>
  <c r="B47" i="21" s="1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AQ64" i="43"/>
  <c r="AR64" i="43"/>
  <c r="AS64" i="43"/>
  <c r="AT64" i="43"/>
  <c r="AU64" i="43"/>
  <c r="AV64" i="43"/>
  <c r="AW64" i="43"/>
  <c r="AX64" i="43"/>
  <c r="AY64" i="43"/>
  <c r="AZ64" i="43"/>
  <c r="BA64" i="43"/>
  <c r="BB64" i="43"/>
  <c r="BC64" i="43"/>
  <c r="BD64" i="43"/>
  <c r="BE64" i="43"/>
  <c r="C47" i="21" s="1"/>
  <c r="BF64" i="43"/>
  <c r="BG64" i="43"/>
  <c r="BH64" i="43"/>
  <c r="BI64" i="43"/>
  <c r="BJ64" i="43"/>
  <c r="BK64" i="43"/>
  <c r="D47" i="21" s="1"/>
  <c r="BL64" i="43"/>
  <c r="BM64" i="43"/>
  <c r="BN64" i="43"/>
  <c r="BO64" i="43"/>
  <c r="BP64" i="43"/>
  <c r="BQ64" i="43"/>
  <c r="BR64" i="43"/>
  <c r="BS64" i="43"/>
  <c r="BT64" i="43"/>
  <c r="BU64" i="43"/>
  <c r="BV64" i="43"/>
  <c r="BW64" i="43"/>
  <c r="BX64" i="43"/>
  <c r="BY64" i="43"/>
  <c r="BZ64" i="43"/>
  <c r="CA64" i="43"/>
  <c r="CB64" i="43"/>
  <c r="E47" i="21" s="1"/>
  <c r="CC64" i="43"/>
  <c r="F47" i="21" s="1"/>
  <c r="CD64" i="43"/>
  <c r="CE64" i="43"/>
  <c r="CF64" i="43"/>
  <c r="CG64" i="43"/>
  <c r="CH64" i="43"/>
  <c r="CI64" i="43"/>
  <c r="CJ64" i="43"/>
  <c r="CK64" i="43"/>
  <c r="CL64" i="43"/>
  <c r="CM64" i="43"/>
  <c r="CN64" i="43"/>
  <c r="CO64" i="43"/>
  <c r="CP64" i="43"/>
  <c r="CQ64" i="43"/>
  <c r="G47" i="21" s="1"/>
  <c r="CR64" i="43"/>
  <c r="CS64" i="43"/>
  <c r="CT64" i="43"/>
  <c r="CU64" i="43"/>
  <c r="CV64" i="43"/>
  <c r="CW64" i="43"/>
  <c r="CX64" i="43"/>
  <c r="CY64" i="43"/>
  <c r="H47" i="21" s="1"/>
  <c r="CZ64" i="43"/>
  <c r="DA64" i="43"/>
  <c r="K64" i="43"/>
  <c r="EI4" i="3"/>
  <c r="EI5" i="3"/>
  <c r="EI6" i="3"/>
  <c r="EI7" i="3"/>
  <c r="EI8" i="3"/>
  <c r="EI9" i="3"/>
  <c r="EI10" i="3"/>
  <c r="EI11" i="3"/>
  <c r="EI12" i="3"/>
  <c r="EI13" i="3"/>
  <c r="EI14" i="3"/>
  <c r="EI15" i="3"/>
  <c r="EI16" i="3"/>
  <c r="EI17" i="3"/>
  <c r="EI18" i="3"/>
  <c r="EI19" i="3"/>
  <c r="EI20" i="3"/>
  <c r="EI21" i="3"/>
  <c r="EI22" i="3"/>
  <c r="EI23" i="3"/>
  <c r="EI24" i="3"/>
  <c r="EI25" i="3"/>
  <c r="EI26" i="3"/>
  <c r="EI27" i="3"/>
  <c r="EI28" i="3"/>
  <c r="EI29" i="3"/>
  <c r="EI30" i="3"/>
  <c r="EI31" i="3"/>
  <c r="EI32" i="3"/>
  <c r="EI33" i="3"/>
  <c r="EI34" i="3"/>
  <c r="EI35" i="3"/>
  <c r="EI36" i="3"/>
  <c r="EI37" i="3"/>
  <c r="EI38" i="3"/>
  <c r="EI39" i="3"/>
  <c r="EI40" i="3"/>
  <c r="EI41" i="3"/>
  <c r="EI42" i="3"/>
  <c r="EI43" i="3"/>
  <c r="EI44" i="3"/>
  <c r="EI45" i="3"/>
  <c r="EI46" i="3"/>
  <c r="EI47" i="3"/>
  <c r="EI48" i="3"/>
  <c r="EI49" i="3"/>
  <c r="EI50" i="3"/>
  <c r="EI51" i="3"/>
  <c r="EI3" i="3"/>
  <c r="CL61" i="3"/>
  <c r="DG4" i="32"/>
  <c r="DG5" i="32"/>
  <c r="DG6" i="32"/>
  <c r="DG7" i="32"/>
  <c r="DG8" i="32"/>
  <c r="DG9" i="32"/>
  <c r="DG10" i="32"/>
  <c r="DG11" i="32"/>
  <c r="DG12" i="32"/>
  <c r="DG13" i="32"/>
  <c r="DG14" i="32"/>
  <c r="DG15" i="32"/>
  <c r="DG16" i="32"/>
  <c r="DG17" i="32"/>
  <c r="DG18" i="32"/>
  <c r="DG19" i="32"/>
  <c r="DG20" i="32"/>
  <c r="DG21" i="32"/>
  <c r="DG22" i="32"/>
  <c r="DG23" i="32"/>
  <c r="DG24" i="32"/>
  <c r="DG25" i="32"/>
  <c r="DG26" i="32"/>
  <c r="DG27" i="32"/>
  <c r="DG28" i="32"/>
  <c r="DG29" i="32"/>
  <c r="DG30" i="32"/>
  <c r="DG31" i="32"/>
  <c r="DG32" i="32"/>
  <c r="DG33" i="32"/>
  <c r="DG34" i="32"/>
  <c r="DG35" i="32"/>
  <c r="DG36" i="32"/>
  <c r="DG37" i="32"/>
  <c r="DG38" i="32"/>
  <c r="DG39" i="32"/>
  <c r="DG40" i="32"/>
  <c r="DG41" i="32"/>
  <c r="DG42" i="32"/>
  <c r="DG43" i="32"/>
  <c r="DG44" i="32"/>
  <c r="DG45" i="32"/>
  <c r="DG46" i="32"/>
  <c r="DG47" i="32"/>
  <c r="DG48" i="32"/>
  <c r="DG49" i="32"/>
  <c r="DG50" i="32"/>
  <c r="DG51" i="32"/>
  <c r="DG3" i="32"/>
  <c r="BL61" i="32"/>
  <c r="BM61" i="32"/>
  <c r="BN61" i="32"/>
  <c r="BO61" i="32"/>
  <c r="BP61" i="32"/>
  <c r="BQ61" i="32"/>
  <c r="BR61" i="32"/>
  <c r="BS61" i="32"/>
  <c r="BT61" i="32"/>
  <c r="DX4" i="32"/>
  <c r="DY4" i="32"/>
  <c r="DZ4" i="32"/>
  <c r="EA4" i="32"/>
  <c r="EB4" i="32"/>
  <c r="EC4" i="32"/>
  <c r="ED4" i="32"/>
  <c r="EE4" i="32"/>
  <c r="EF4" i="32"/>
  <c r="EG4" i="32"/>
  <c r="EH4" i="32"/>
  <c r="DX5" i="32"/>
  <c r="DY5" i="32"/>
  <c r="DZ5" i="32"/>
  <c r="EA5" i="32"/>
  <c r="EB5" i="32"/>
  <c r="EC5" i="32"/>
  <c r="ED5" i="32"/>
  <c r="EE5" i="32"/>
  <c r="EF5" i="32"/>
  <c r="EG5" i="32"/>
  <c r="EH5" i="32"/>
  <c r="DX6" i="32"/>
  <c r="DY6" i="32"/>
  <c r="DZ6" i="32"/>
  <c r="EA6" i="32"/>
  <c r="EB6" i="32"/>
  <c r="EC6" i="32"/>
  <c r="ED6" i="32"/>
  <c r="EE6" i="32"/>
  <c r="EF6" i="32"/>
  <c r="EG6" i="32"/>
  <c r="EH6" i="32"/>
  <c r="DX7" i="32"/>
  <c r="DY7" i="32"/>
  <c r="DZ7" i="32"/>
  <c r="EA7" i="32"/>
  <c r="EB7" i="32"/>
  <c r="EC7" i="32"/>
  <c r="ED7" i="32"/>
  <c r="EE7" i="32"/>
  <c r="EF7" i="32"/>
  <c r="EG7" i="32"/>
  <c r="EH7" i="32"/>
  <c r="DX8" i="32"/>
  <c r="DY8" i="32"/>
  <c r="DZ8" i="32"/>
  <c r="EA8" i="32"/>
  <c r="EB8" i="32"/>
  <c r="EC8" i="32"/>
  <c r="ED8" i="32"/>
  <c r="EE8" i="32"/>
  <c r="EF8" i="32"/>
  <c r="EG8" i="32"/>
  <c r="EH8" i="32"/>
  <c r="DX9" i="32"/>
  <c r="DY9" i="32"/>
  <c r="DZ9" i="32"/>
  <c r="EA9" i="32"/>
  <c r="EB9" i="32"/>
  <c r="EC9" i="32"/>
  <c r="ED9" i="32"/>
  <c r="EE9" i="32"/>
  <c r="EF9" i="32"/>
  <c r="EG9" i="32"/>
  <c r="EH9" i="32"/>
  <c r="DX10" i="32"/>
  <c r="DY10" i="32"/>
  <c r="DZ10" i="32"/>
  <c r="EA10" i="32"/>
  <c r="EB10" i="32"/>
  <c r="EC10" i="32"/>
  <c r="ED10" i="32"/>
  <c r="EE10" i="32"/>
  <c r="EF10" i="32"/>
  <c r="EG10" i="32"/>
  <c r="EH10" i="32"/>
  <c r="DX11" i="32"/>
  <c r="DY11" i="32"/>
  <c r="DZ11" i="32"/>
  <c r="EA11" i="32"/>
  <c r="EB11" i="32"/>
  <c r="EC11" i="32"/>
  <c r="ED11" i="32"/>
  <c r="EE11" i="32"/>
  <c r="EF11" i="32"/>
  <c r="EG11" i="32"/>
  <c r="EH11" i="32"/>
  <c r="DX12" i="32"/>
  <c r="DY12" i="32"/>
  <c r="DZ12" i="32"/>
  <c r="EA12" i="32"/>
  <c r="EB12" i="32"/>
  <c r="EC12" i="32"/>
  <c r="ED12" i="32"/>
  <c r="EE12" i="32"/>
  <c r="EF12" i="32"/>
  <c r="EG12" i="32"/>
  <c r="EH12" i="32"/>
  <c r="DX13" i="32"/>
  <c r="DY13" i="32"/>
  <c r="DZ13" i="32"/>
  <c r="EA13" i="32"/>
  <c r="EB13" i="32"/>
  <c r="EC13" i="32"/>
  <c r="ED13" i="32"/>
  <c r="EE13" i="32"/>
  <c r="EF13" i="32"/>
  <c r="EG13" i="32"/>
  <c r="EH13" i="32"/>
  <c r="DX14" i="32"/>
  <c r="DY14" i="32"/>
  <c r="DZ14" i="32"/>
  <c r="EA14" i="32"/>
  <c r="EB14" i="32"/>
  <c r="EC14" i="32"/>
  <c r="ED14" i="32"/>
  <c r="EE14" i="32"/>
  <c r="EF14" i="32"/>
  <c r="EG14" i="32"/>
  <c r="EH14" i="32"/>
  <c r="DX15" i="32"/>
  <c r="DY15" i="32"/>
  <c r="DZ15" i="32"/>
  <c r="EA15" i="32"/>
  <c r="EB15" i="32"/>
  <c r="EC15" i="32"/>
  <c r="ED15" i="32"/>
  <c r="EE15" i="32"/>
  <c r="EF15" i="32"/>
  <c r="EG15" i="32"/>
  <c r="EH15" i="32"/>
  <c r="DX16" i="32"/>
  <c r="DY16" i="32"/>
  <c r="DZ16" i="32"/>
  <c r="EA16" i="32"/>
  <c r="EB16" i="32"/>
  <c r="EC16" i="32"/>
  <c r="ED16" i="32"/>
  <c r="EE16" i="32"/>
  <c r="EF16" i="32"/>
  <c r="EG16" i="32"/>
  <c r="EH16" i="32"/>
  <c r="DX17" i="32"/>
  <c r="DY17" i="32"/>
  <c r="DZ17" i="32"/>
  <c r="EA17" i="32"/>
  <c r="EB17" i="32"/>
  <c r="EC17" i="32"/>
  <c r="ED17" i="32"/>
  <c r="EE17" i="32"/>
  <c r="EF17" i="32"/>
  <c r="EG17" i="32"/>
  <c r="EH17" i="32"/>
  <c r="DX18" i="32"/>
  <c r="DY18" i="32"/>
  <c r="DZ18" i="32"/>
  <c r="EA18" i="32"/>
  <c r="EB18" i="32"/>
  <c r="EC18" i="32"/>
  <c r="ED18" i="32"/>
  <c r="EE18" i="32"/>
  <c r="EF18" i="32"/>
  <c r="EG18" i="32"/>
  <c r="EH18" i="32"/>
  <c r="DX19" i="32"/>
  <c r="DY19" i="32"/>
  <c r="DZ19" i="32"/>
  <c r="EA19" i="32"/>
  <c r="EB19" i="32"/>
  <c r="EC19" i="32"/>
  <c r="ED19" i="32"/>
  <c r="EE19" i="32"/>
  <c r="EF19" i="32"/>
  <c r="EG19" i="32"/>
  <c r="EH19" i="32"/>
  <c r="DX20" i="32"/>
  <c r="DY20" i="32"/>
  <c r="DZ20" i="32"/>
  <c r="EA20" i="32"/>
  <c r="EB20" i="32"/>
  <c r="EC20" i="32"/>
  <c r="ED20" i="32"/>
  <c r="EE20" i="32"/>
  <c r="EF20" i="32"/>
  <c r="EG20" i="32"/>
  <c r="EH20" i="32"/>
  <c r="DX21" i="32"/>
  <c r="DY21" i="32"/>
  <c r="DZ21" i="32"/>
  <c r="EA21" i="32"/>
  <c r="EB21" i="32"/>
  <c r="EC21" i="32"/>
  <c r="ED21" i="32"/>
  <c r="EE21" i="32"/>
  <c r="EF21" i="32"/>
  <c r="EG21" i="32"/>
  <c r="EH21" i="32"/>
  <c r="DX22" i="32"/>
  <c r="DY22" i="32"/>
  <c r="DZ22" i="32"/>
  <c r="EA22" i="32"/>
  <c r="EB22" i="32"/>
  <c r="EC22" i="32"/>
  <c r="ED22" i="32"/>
  <c r="EE22" i="32"/>
  <c r="EF22" i="32"/>
  <c r="EG22" i="32"/>
  <c r="EH22" i="32"/>
  <c r="DX23" i="32"/>
  <c r="DY23" i="32"/>
  <c r="DZ23" i="32"/>
  <c r="EA23" i="32"/>
  <c r="EB23" i="32"/>
  <c r="EC23" i="32"/>
  <c r="ED23" i="32"/>
  <c r="EE23" i="32"/>
  <c r="EF23" i="32"/>
  <c r="EG23" i="32"/>
  <c r="EH23" i="32"/>
  <c r="DX24" i="32"/>
  <c r="DY24" i="32"/>
  <c r="DZ24" i="32"/>
  <c r="EA24" i="32"/>
  <c r="EB24" i="32"/>
  <c r="EC24" i="32"/>
  <c r="ED24" i="32"/>
  <c r="EE24" i="32"/>
  <c r="EF24" i="32"/>
  <c r="EG24" i="32"/>
  <c r="EH24" i="32"/>
  <c r="DX25" i="32"/>
  <c r="DY25" i="32"/>
  <c r="DZ25" i="32"/>
  <c r="EA25" i="32"/>
  <c r="EB25" i="32"/>
  <c r="EC25" i="32"/>
  <c r="ED25" i="32"/>
  <c r="EE25" i="32"/>
  <c r="EF25" i="32"/>
  <c r="EG25" i="32"/>
  <c r="EH25" i="32"/>
  <c r="DX26" i="32"/>
  <c r="DY26" i="32"/>
  <c r="DZ26" i="32"/>
  <c r="EA26" i="32"/>
  <c r="EB26" i="32"/>
  <c r="EC26" i="32"/>
  <c r="ED26" i="32"/>
  <c r="EE26" i="32"/>
  <c r="EF26" i="32"/>
  <c r="EG26" i="32"/>
  <c r="EH26" i="32"/>
  <c r="DX27" i="32"/>
  <c r="DY27" i="32"/>
  <c r="DZ27" i="32"/>
  <c r="EA27" i="32"/>
  <c r="EB27" i="32"/>
  <c r="EC27" i="32"/>
  <c r="ED27" i="32"/>
  <c r="EE27" i="32"/>
  <c r="EF27" i="32"/>
  <c r="EG27" i="32"/>
  <c r="EH27" i="32"/>
  <c r="DX28" i="32"/>
  <c r="DY28" i="32"/>
  <c r="DZ28" i="32"/>
  <c r="EA28" i="32"/>
  <c r="EB28" i="32"/>
  <c r="EC28" i="32"/>
  <c r="ED28" i="32"/>
  <c r="EE28" i="32"/>
  <c r="EF28" i="32"/>
  <c r="EG28" i="32"/>
  <c r="EH28" i="32"/>
  <c r="DX29" i="32"/>
  <c r="DY29" i="32"/>
  <c r="DZ29" i="32"/>
  <c r="EA29" i="32"/>
  <c r="EB29" i="32"/>
  <c r="EC29" i="32"/>
  <c r="ED29" i="32"/>
  <c r="EE29" i="32"/>
  <c r="EF29" i="32"/>
  <c r="EG29" i="32"/>
  <c r="EH29" i="32"/>
  <c r="DX30" i="32"/>
  <c r="DY30" i="32"/>
  <c r="DZ30" i="32"/>
  <c r="EA30" i="32"/>
  <c r="EB30" i="32"/>
  <c r="EC30" i="32"/>
  <c r="ED30" i="32"/>
  <c r="EE30" i="32"/>
  <c r="EF30" i="32"/>
  <c r="EG30" i="32"/>
  <c r="EH30" i="32"/>
  <c r="DX31" i="32"/>
  <c r="DY31" i="32"/>
  <c r="DZ31" i="32"/>
  <c r="EA31" i="32"/>
  <c r="EB31" i="32"/>
  <c r="EC31" i="32"/>
  <c r="ED31" i="32"/>
  <c r="EE31" i="32"/>
  <c r="EF31" i="32"/>
  <c r="EG31" i="32"/>
  <c r="EH31" i="32"/>
  <c r="DX32" i="32"/>
  <c r="DY32" i="32"/>
  <c r="DZ32" i="32"/>
  <c r="EA32" i="32"/>
  <c r="EB32" i="32"/>
  <c r="EC32" i="32"/>
  <c r="ED32" i="32"/>
  <c r="EE32" i="32"/>
  <c r="EF32" i="32"/>
  <c r="EG32" i="32"/>
  <c r="EH32" i="32"/>
  <c r="DX33" i="32"/>
  <c r="DY33" i="32"/>
  <c r="DZ33" i="32"/>
  <c r="EA33" i="32"/>
  <c r="EB33" i="32"/>
  <c r="EC33" i="32"/>
  <c r="ED33" i="32"/>
  <c r="EE33" i="32"/>
  <c r="EF33" i="32"/>
  <c r="EG33" i="32"/>
  <c r="EH33" i="32"/>
  <c r="DX34" i="32"/>
  <c r="DY34" i="32"/>
  <c r="DZ34" i="32"/>
  <c r="EA34" i="32"/>
  <c r="EB34" i="32"/>
  <c r="EC34" i="32"/>
  <c r="ED34" i="32"/>
  <c r="EE34" i="32"/>
  <c r="EF34" i="32"/>
  <c r="EG34" i="32"/>
  <c r="EH34" i="32"/>
  <c r="DX35" i="32"/>
  <c r="DY35" i="32"/>
  <c r="DZ35" i="32"/>
  <c r="EA35" i="32"/>
  <c r="EB35" i="32"/>
  <c r="EC35" i="32"/>
  <c r="ED35" i="32"/>
  <c r="EE35" i="32"/>
  <c r="EF35" i="32"/>
  <c r="EG35" i="32"/>
  <c r="EH35" i="32"/>
  <c r="DX36" i="32"/>
  <c r="DY36" i="32"/>
  <c r="DZ36" i="32"/>
  <c r="EA36" i="32"/>
  <c r="EB36" i="32"/>
  <c r="EC36" i="32"/>
  <c r="ED36" i="32"/>
  <c r="EE36" i="32"/>
  <c r="EF36" i="32"/>
  <c r="EG36" i="32"/>
  <c r="EH36" i="32"/>
  <c r="DX37" i="32"/>
  <c r="DY37" i="32"/>
  <c r="DZ37" i="32"/>
  <c r="EA37" i="32"/>
  <c r="EB37" i="32"/>
  <c r="EC37" i="32"/>
  <c r="ED37" i="32"/>
  <c r="EE37" i="32"/>
  <c r="EF37" i="32"/>
  <c r="EG37" i="32"/>
  <c r="EH37" i="32"/>
  <c r="DX38" i="32"/>
  <c r="DY38" i="32"/>
  <c r="DZ38" i="32"/>
  <c r="EA38" i="32"/>
  <c r="EB38" i="32"/>
  <c r="EC38" i="32"/>
  <c r="ED38" i="32"/>
  <c r="EE38" i="32"/>
  <c r="EF38" i="32"/>
  <c r="EG38" i="32"/>
  <c r="EH38" i="32"/>
  <c r="DX39" i="32"/>
  <c r="DY39" i="32"/>
  <c r="DZ39" i="32"/>
  <c r="EA39" i="32"/>
  <c r="EB39" i="32"/>
  <c r="EC39" i="32"/>
  <c r="ED39" i="32"/>
  <c r="EE39" i="32"/>
  <c r="EF39" i="32"/>
  <c r="EG39" i="32"/>
  <c r="EH39" i="32"/>
  <c r="DX40" i="32"/>
  <c r="DY40" i="32"/>
  <c r="DZ40" i="32"/>
  <c r="EA40" i="32"/>
  <c r="EB40" i="32"/>
  <c r="EC40" i="32"/>
  <c r="ED40" i="32"/>
  <c r="EE40" i="32"/>
  <c r="EF40" i="32"/>
  <c r="EG40" i="32"/>
  <c r="EH40" i="32"/>
  <c r="DX41" i="32"/>
  <c r="DY41" i="32"/>
  <c r="DZ41" i="32"/>
  <c r="EA41" i="32"/>
  <c r="EB41" i="32"/>
  <c r="EC41" i="32"/>
  <c r="ED41" i="32"/>
  <c r="EE41" i="32"/>
  <c r="EF41" i="32"/>
  <c r="EG41" i="32"/>
  <c r="EH41" i="32"/>
  <c r="DX42" i="32"/>
  <c r="DY42" i="32"/>
  <c r="DZ42" i="32"/>
  <c r="EA42" i="32"/>
  <c r="EB42" i="32"/>
  <c r="EC42" i="32"/>
  <c r="ED42" i="32"/>
  <c r="EE42" i="32"/>
  <c r="EF42" i="32"/>
  <c r="EG42" i="32"/>
  <c r="EH42" i="32"/>
  <c r="DX43" i="32"/>
  <c r="DY43" i="32"/>
  <c r="DZ43" i="32"/>
  <c r="EA43" i="32"/>
  <c r="EB43" i="32"/>
  <c r="EC43" i="32"/>
  <c r="ED43" i="32"/>
  <c r="EE43" i="32"/>
  <c r="EF43" i="32"/>
  <c r="EG43" i="32"/>
  <c r="EH43" i="32"/>
  <c r="DX44" i="32"/>
  <c r="DY44" i="32"/>
  <c r="DZ44" i="32"/>
  <c r="EA44" i="32"/>
  <c r="EB44" i="32"/>
  <c r="EC44" i="32"/>
  <c r="ED44" i="32"/>
  <c r="EE44" i="32"/>
  <c r="EF44" i="32"/>
  <c r="EG44" i="32"/>
  <c r="EH44" i="32"/>
  <c r="DX45" i="32"/>
  <c r="DY45" i="32"/>
  <c r="DZ45" i="32"/>
  <c r="EA45" i="32"/>
  <c r="EB45" i="32"/>
  <c r="EC45" i="32"/>
  <c r="ED45" i="32"/>
  <c r="EE45" i="32"/>
  <c r="EF45" i="32"/>
  <c r="EG45" i="32"/>
  <c r="EH45" i="32"/>
  <c r="DX46" i="32"/>
  <c r="DY46" i="32"/>
  <c r="DZ46" i="32"/>
  <c r="EA46" i="32"/>
  <c r="EB46" i="32"/>
  <c r="EC46" i="32"/>
  <c r="ED46" i="32"/>
  <c r="EE46" i="32"/>
  <c r="EF46" i="32"/>
  <c r="EG46" i="32"/>
  <c r="EH46" i="32"/>
  <c r="DX47" i="32"/>
  <c r="DY47" i="32"/>
  <c r="DZ47" i="32"/>
  <c r="EA47" i="32"/>
  <c r="EB47" i="32"/>
  <c r="EC47" i="32"/>
  <c r="ED47" i="32"/>
  <c r="EE47" i="32"/>
  <c r="EF47" i="32"/>
  <c r="EG47" i="32"/>
  <c r="EH47" i="32"/>
  <c r="DX48" i="32"/>
  <c r="DY48" i="32"/>
  <c r="DZ48" i="32"/>
  <c r="EA48" i="32"/>
  <c r="EB48" i="32"/>
  <c r="EC48" i="32"/>
  <c r="ED48" i="32"/>
  <c r="EE48" i="32"/>
  <c r="EF48" i="32"/>
  <c r="EG48" i="32"/>
  <c r="EH48" i="32"/>
  <c r="DX49" i="32"/>
  <c r="DY49" i="32"/>
  <c r="DZ49" i="32"/>
  <c r="EA49" i="32"/>
  <c r="EB49" i="32"/>
  <c r="EC49" i="32"/>
  <c r="ED49" i="32"/>
  <c r="EE49" i="32"/>
  <c r="EF49" i="32"/>
  <c r="EG49" i="32"/>
  <c r="EH49" i="32"/>
  <c r="DX50" i="32"/>
  <c r="DY50" i="32"/>
  <c r="DZ50" i="32"/>
  <c r="EA50" i="32"/>
  <c r="EB50" i="32"/>
  <c r="EC50" i="32"/>
  <c r="ED50" i="32"/>
  <c r="EE50" i="32"/>
  <c r="EF50" i="32"/>
  <c r="EG50" i="32"/>
  <c r="EH50" i="32"/>
  <c r="DX51" i="32"/>
  <c r="DY51" i="32"/>
  <c r="DZ51" i="32"/>
  <c r="EA51" i="32"/>
  <c r="EB51" i="32"/>
  <c r="EC51" i="32"/>
  <c r="ED51" i="32"/>
  <c r="EE51" i="32"/>
  <c r="EF51" i="32"/>
  <c r="EG51" i="32"/>
  <c r="EH51" i="32"/>
  <c r="EH3" i="32"/>
  <c r="EG3" i="32"/>
  <c r="EF3" i="32"/>
  <c r="EE3" i="32"/>
  <c r="ED3" i="32"/>
  <c r="EC3" i="32"/>
  <c r="EB3" i="32"/>
  <c r="EA3" i="32"/>
  <c r="DZ3" i="32"/>
  <c r="DY3" i="32"/>
  <c r="DX3" i="32"/>
  <c r="DP4" i="10"/>
  <c r="DP5" i="10"/>
  <c r="DP6" i="10"/>
  <c r="DP7" i="10"/>
  <c r="DP8" i="10"/>
  <c r="DP9" i="10"/>
  <c r="DP10" i="10"/>
  <c r="DP11" i="10"/>
  <c r="DP12" i="10"/>
  <c r="DP13" i="10"/>
  <c r="DP14" i="10"/>
  <c r="DP15" i="10"/>
  <c r="DP16" i="10"/>
  <c r="DP17" i="10"/>
  <c r="DP18" i="10"/>
  <c r="DP19" i="10"/>
  <c r="DP20" i="10"/>
  <c r="DP21" i="10"/>
  <c r="DP22" i="10"/>
  <c r="DP23" i="10"/>
  <c r="DP24" i="10"/>
  <c r="DP25" i="10"/>
  <c r="DP26" i="10"/>
  <c r="DP27" i="10"/>
  <c r="DP28" i="10"/>
  <c r="DP29" i="10"/>
  <c r="DP30" i="10"/>
  <c r="DP31" i="10"/>
  <c r="DP32" i="10"/>
  <c r="DP33" i="10"/>
  <c r="DP34" i="10"/>
  <c r="DP35" i="10"/>
  <c r="DP36" i="10"/>
  <c r="DP37" i="10"/>
  <c r="DP38" i="10"/>
  <c r="DP39" i="10"/>
  <c r="DP40" i="10"/>
  <c r="DP41" i="10"/>
  <c r="DP42" i="10"/>
  <c r="DP43" i="10"/>
  <c r="DP44" i="10"/>
  <c r="DP45" i="10"/>
  <c r="DP46" i="10"/>
  <c r="DP47" i="10"/>
  <c r="DP48" i="10"/>
  <c r="DP49" i="10"/>
  <c r="DP50" i="10"/>
  <c r="DP51" i="10"/>
  <c r="DP3" i="10"/>
  <c r="Z61" i="32"/>
  <c r="AB61" i="32"/>
  <c r="Z62" i="32"/>
  <c r="AB62" i="32"/>
  <c r="AJ61" i="10"/>
  <c r="AK61" i="10"/>
  <c r="AL61" i="10"/>
  <c r="AM61" i="10"/>
  <c r="AN61" i="10"/>
  <c r="AO61" i="10"/>
  <c r="B19" i="42" s="1"/>
  <c r="AP61" i="10"/>
  <c r="AQ61" i="10"/>
  <c r="AR61" i="10"/>
  <c r="AS61" i="10"/>
  <c r="C9" i="20" s="1"/>
  <c r="AT61" i="10"/>
  <c r="AU61" i="10"/>
  <c r="H19" i="42" s="1"/>
  <c r="AV61" i="10"/>
  <c r="AW61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O9" i="20" s="1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BW61" i="10"/>
  <c r="BX61" i="10"/>
  <c r="BY61" i="10"/>
  <c r="BZ61" i="10"/>
  <c r="CA61" i="10"/>
  <c r="CB61" i="10"/>
  <c r="CC61" i="10"/>
  <c r="CD61" i="10"/>
  <c r="CE61" i="10"/>
  <c r="S9" i="20" s="1"/>
  <c r="CF61" i="10"/>
  <c r="CG61" i="10"/>
  <c r="CH61" i="10"/>
  <c r="CI61" i="10"/>
  <c r="CJ61" i="10"/>
  <c r="CK61" i="10"/>
  <c r="CL61" i="10"/>
  <c r="CM61" i="10"/>
  <c r="CN61" i="10"/>
  <c r="CO61" i="10"/>
  <c r="CP61" i="10"/>
  <c r="CQ61" i="10"/>
  <c r="CR61" i="10"/>
  <c r="CS61" i="10"/>
  <c r="CT61" i="10"/>
  <c r="CU61" i="10"/>
  <c r="CV61" i="10"/>
  <c r="CW61" i="10"/>
  <c r="X9" i="20" s="1"/>
  <c r="CX61" i="10"/>
  <c r="CY61" i="10"/>
  <c r="CZ61" i="10"/>
  <c r="DA61" i="10"/>
  <c r="AA9" i="20" s="1"/>
  <c r="DB61" i="10"/>
  <c r="DC61" i="10"/>
  <c r="AC9" i="20" s="1"/>
  <c r="DD61" i="10"/>
  <c r="DE61" i="10"/>
  <c r="DF61" i="10"/>
  <c r="DG61" i="10"/>
  <c r="DH61" i="10"/>
  <c r="DI61" i="10"/>
  <c r="AE9" i="20" s="1"/>
  <c r="DJ61" i="10"/>
  <c r="DK61" i="10"/>
  <c r="DL61" i="10"/>
  <c r="DM61" i="10"/>
  <c r="DN61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BW63" i="10"/>
  <c r="BX63" i="10"/>
  <c r="BY63" i="10"/>
  <c r="BZ63" i="10"/>
  <c r="CA63" i="10"/>
  <c r="CB63" i="10"/>
  <c r="CC63" i="10"/>
  <c r="CD63" i="10"/>
  <c r="CE63" i="10"/>
  <c r="CF63" i="10"/>
  <c r="CG63" i="10"/>
  <c r="CH63" i="10"/>
  <c r="CI63" i="10"/>
  <c r="CJ63" i="10"/>
  <c r="CK63" i="10"/>
  <c r="CL63" i="10"/>
  <c r="CM63" i="10"/>
  <c r="CN63" i="10"/>
  <c r="CO63" i="10"/>
  <c r="CP63" i="10"/>
  <c r="CQ63" i="10"/>
  <c r="CR63" i="10"/>
  <c r="CS63" i="10"/>
  <c r="CT63" i="10"/>
  <c r="CU63" i="10"/>
  <c r="CV63" i="10"/>
  <c r="CW63" i="10"/>
  <c r="CX63" i="10"/>
  <c r="CY63" i="10"/>
  <c r="CZ63" i="10"/>
  <c r="DA63" i="10"/>
  <c r="DB63" i="10"/>
  <c r="DC63" i="10"/>
  <c r="DD63" i="10"/>
  <c r="DE63" i="10"/>
  <c r="DF63" i="10"/>
  <c r="DG63" i="10"/>
  <c r="DH63" i="10"/>
  <c r="DI63" i="10"/>
  <c r="DJ63" i="10"/>
  <c r="DK63" i="10"/>
  <c r="DL63" i="10"/>
  <c r="DM63" i="10"/>
  <c r="DN63" i="10"/>
  <c r="AI63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EU4" i="10"/>
  <c r="EU5" i="10"/>
  <c r="EU6" i="10"/>
  <c r="EU7" i="10"/>
  <c r="EU8" i="10"/>
  <c r="EU9" i="10"/>
  <c r="EU10" i="10"/>
  <c r="EU11" i="10"/>
  <c r="EU12" i="10"/>
  <c r="EU13" i="10"/>
  <c r="EU14" i="10"/>
  <c r="EU15" i="10"/>
  <c r="EU16" i="10"/>
  <c r="EU17" i="10"/>
  <c r="EU18" i="10"/>
  <c r="EU19" i="10"/>
  <c r="EU20" i="10"/>
  <c r="EU21" i="10"/>
  <c r="EU22" i="10"/>
  <c r="EU23" i="10"/>
  <c r="EU24" i="10"/>
  <c r="EU25" i="10"/>
  <c r="EU26" i="10"/>
  <c r="EU27" i="10"/>
  <c r="EU28" i="10"/>
  <c r="EU29" i="10"/>
  <c r="EU30" i="10"/>
  <c r="EU31" i="10"/>
  <c r="EU32" i="10"/>
  <c r="EU33" i="10"/>
  <c r="EU34" i="10"/>
  <c r="EU35" i="10"/>
  <c r="EU36" i="10"/>
  <c r="EU37" i="10"/>
  <c r="EU38" i="10"/>
  <c r="EU39" i="10"/>
  <c r="EU40" i="10"/>
  <c r="EU41" i="10"/>
  <c r="EU42" i="10"/>
  <c r="EU43" i="10"/>
  <c r="EU44" i="10"/>
  <c r="EU45" i="10"/>
  <c r="EU46" i="10"/>
  <c r="EU47" i="10"/>
  <c r="EU48" i="10"/>
  <c r="EU49" i="10"/>
  <c r="EU50" i="10"/>
  <c r="EU51" i="10"/>
  <c r="EU3" i="10"/>
  <c r="FQ59" i="47"/>
  <c r="FP59" i="47"/>
  <c r="FO59" i="47"/>
  <c r="FN59" i="47"/>
  <c r="FM59" i="47"/>
  <c r="FL59" i="47"/>
  <c r="FK59" i="47"/>
  <c r="FJ59" i="47"/>
  <c r="FI59" i="47"/>
  <c r="FH59" i="47"/>
  <c r="FG59" i="47"/>
  <c r="FF59" i="47"/>
  <c r="FE59" i="47"/>
  <c r="FD59" i="47"/>
  <c r="FC59" i="47"/>
  <c r="FB59" i="47"/>
  <c r="FA59" i="47"/>
  <c r="EZ59" i="47"/>
  <c r="EY59" i="47"/>
  <c r="EX59" i="47"/>
  <c r="EW59" i="47"/>
  <c r="EV59" i="47"/>
  <c r="EU59" i="47"/>
  <c r="ET59" i="47"/>
  <c r="ES59" i="47"/>
  <c r="ER59" i="47"/>
  <c r="EQ59" i="47"/>
  <c r="EP59" i="47"/>
  <c r="EO59" i="47"/>
  <c r="EN59" i="47"/>
  <c r="EM59" i="47"/>
  <c r="EL59" i="47"/>
  <c r="EK59" i="47"/>
  <c r="EJ59" i="47"/>
  <c r="EI59" i="47"/>
  <c r="EH59" i="47"/>
  <c r="EG59" i="47"/>
  <c r="EF59" i="47"/>
  <c r="EE59" i="47"/>
  <c r="FQ58" i="47"/>
  <c r="FP58" i="47"/>
  <c r="FO58" i="47"/>
  <c r="FN58" i="47"/>
  <c r="FM58" i="47"/>
  <c r="FL58" i="47"/>
  <c r="FK58" i="47"/>
  <c r="FJ58" i="47"/>
  <c r="FI58" i="47"/>
  <c r="FH58" i="47"/>
  <c r="FG58" i="47"/>
  <c r="FF58" i="47"/>
  <c r="FE58" i="47"/>
  <c r="FD58" i="47"/>
  <c r="FC58" i="47"/>
  <c r="FB58" i="47"/>
  <c r="FA58" i="47"/>
  <c r="EZ58" i="47"/>
  <c r="EY58" i="47"/>
  <c r="EX58" i="47"/>
  <c r="EW58" i="47"/>
  <c r="EV58" i="47"/>
  <c r="EU58" i="47"/>
  <c r="ET58" i="47"/>
  <c r="ES58" i="47"/>
  <c r="ER58" i="47"/>
  <c r="EQ58" i="47"/>
  <c r="EP58" i="47"/>
  <c r="EO58" i="47"/>
  <c r="EN58" i="47"/>
  <c r="EM58" i="47"/>
  <c r="EL58" i="47"/>
  <c r="EK58" i="47"/>
  <c r="EJ58" i="47"/>
  <c r="EI58" i="47"/>
  <c r="EH58" i="47"/>
  <c r="EG58" i="47"/>
  <c r="EF58" i="47"/>
  <c r="EE58" i="47"/>
  <c r="FQ57" i="47"/>
  <c r="FP57" i="47"/>
  <c r="FO57" i="47"/>
  <c r="FN57" i="47"/>
  <c r="FM57" i="47"/>
  <c r="FL57" i="47"/>
  <c r="FK57" i="47"/>
  <c r="FJ57" i="47"/>
  <c r="FI57" i="47"/>
  <c r="FH57" i="47"/>
  <c r="FG57" i="47"/>
  <c r="FF57" i="47"/>
  <c r="FE57" i="47"/>
  <c r="FD57" i="47"/>
  <c r="FC57" i="47"/>
  <c r="FB57" i="47"/>
  <c r="FA57" i="47"/>
  <c r="EZ57" i="47"/>
  <c r="EY57" i="47"/>
  <c r="EX57" i="47"/>
  <c r="EW57" i="47"/>
  <c r="EV57" i="47"/>
  <c r="EU57" i="47"/>
  <c r="ET57" i="47"/>
  <c r="ES57" i="47"/>
  <c r="ER57" i="47"/>
  <c r="EQ57" i="47"/>
  <c r="EP57" i="47"/>
  <c r="EO57" i="47"/>
  <c r="EN57" i="47"/>
  <c r="EM57" i="47"/>
  <c r="EL57" i="47"/>
  <c r="EK57" i="47"/>
  <c r="EJ57" i="47"/>
  <c r="EI57" i="47"/>
  <c r="EH57" i="47"/>
  <c r="EG57" i="47"/>
  <c r="EF57" i="47"/>
  <c r="EE57" i="47"/>
  <c r="FQ56" i="47"/>
  <c r="FP56" i="47"/>
  <c r="FO56" i="47"/>
  <c r="FN56" i="47"/>
  <c r="FM56" i="47"/>
  <c r="FL56" i="47"/>
  <c r="FK56" i="47"/>
  <c r="FJ56" i="47"/>
  <c r="FI56" i="47"/>
  <c r="FH56" i="47"/>
  <c r="FG56" i="47"/>
  <c r="FF56" i="47"/>
  <c r="FE56" i="47"/>
  <c r="FD56" i="47"/>
  <c r="FC56" i="47"/>
  <c r="FB56" i="47"/>
  <c r="FA56" i="47"/>
  <c r="EZ56" i="47"/>
  <c r="EY56" i="47"/>
  <c r="EX56" i="47"/>
  <c r="EW56" i="47"/>
  <c r="EV56" i="47"/>
  <c r="EU56" i="47"/>
  <c r="ET56" i="47"/>
  <c r="ES56" i="47"/>
  <c r="ER56" i="47"/>
  <c r="EQ56" i="47"/>
  <c r="EP56" i="47"/>
  <c r="EO56" i="47"/>
  <c r="EN56" i="47"/>
  <c r="EM56" i="47"/>
  <c r="EL56" i="47"/>
  <c r="EK56" i="47"/>
  <c r="EJ56" i="47"/>
  <c r="EI56" i="47"/>
  <c r="EH56" i="47"/>
  <c r="EG56" i="47"/>
  <c r="EF56" i="47"/>
  <c r="EE56" i="47"/>
  <c r="FQ55" i="47"/>
  <c r="FP55" i="47"/>
  <c r="FO55" i="47"/>
  <c r="FN55" i="47"/>
  <c r="FM55" i="47"/>
  <c r="FL55" i="47"/>
  <c r="FK55" i="47"/>
  <c r="FJ55" i="47"/>
  <c r="FI55" i="47"/>
  <c r="FH55" i="47"/>
  <c r="FG55" i="47"/>
  <c r="FF55" i="47"/>
  <c r="FE55" i="47"/>
  <c r="FD55" i="47"/>
  <c r="FC55" i="47"/>
  <c r="FB55" i="47"/>
  <c r="FA55" i="47"/>
  <c r="EZ55" i="47"/>
  <c r="EY55" i="47"/>
  <c r="EX55" i="47"/>
  <c r="EW55" i="47"/>
  <c r="EV55" i="47"/>
  <c r="EU55" i="47"/>
  <c r="ET55" i="47"/>
  <c r="ES55" i="47"/>
  <c r="ER55" i="47"/>
  <c r="EQ55" i="47"/>
  <c r="EP55" i="47"/>
  <c r="EO55" i="47"/>
  <c r="EN55" i="47"/>
  <c r="EM55" i="47"/>
  <c r="EL55" i="47"/>
  <c r="EK55" i="47"/>
  <c r="EJ55" i="47"/>
  <c r="EI55" i="47"/>
  <c r="EH55" i="47"/>
  <c r="EG55" i="47"/>
  <c r="EF55" i="47"/>
  <c r="EE55" i="47"/>
  <c r="FQ54" i="47"/>
  <c r="FP54" i="47"/>
  <c r="FO54" i="47"/>
  <c r="FN54" i="47"/>
  <c r="FM54" i="47"/>
  <c r="FL54" i="47"/>
  <c r="FK54" i="47"/>
  <c r="FJ54" i="47"/>
  <c r="FI54" i="47"/>
  <c r="FH54" i="47"/>
  <c r="FG54" i="47"/>
  <c r="FF54" i="47"/>
  <c r="FE54" i="47"/>
  <c r="FD54" i="47"/>
  <c r="FC54" i="47"/>
  <c r="FB54" i="47"/>
  <c r="FA54" i="47"/>
  <c r="EZ54" i="47"/>
  <c r="EY54" i="47"/>
  <c r="EX54" i="47"/>
  <c r="EW54" i="47"/>
  <c r="EV54" i="47"/>
  <c r="EU54" i="47"/>
  <c r="ET54" i="47"/>
  <c r="ES54" i="47"/>
  <c r="ER54" i="47"/>
  <c r="EQ54" i="47"/>
  <c r="EP54" i="47"/>
  <c r="EO54" i="47"/>
  <c r="EN54" i="47"/>
  <c r="EM54" i="47"/>
  <c r="EL54" i="47"/>
  <c r="EK54" i="47"/>
  <c r="EJ54" i="47"/>
  <c r="EI54" i="47"/>
  <c r="EH54" i="47"/>
  <c r="EG54" i="47"/>
  <c r="EF54" i="47"/>
  <c r="EE54" i="47"/>
  <c r="EE4" i="47"/>
  <c r="EF4" i="47"/>
  <c r="EG4" i="47"/>
  <c r="EH4" i="47"/>
  <c r="EI4" i="47"/>
  <c r="EJ4" i="47"/>
  <c r="EK4" i="47"/>
  <c r="EL4" i="47"/>
  <c r="EM4" i="47"/>
  <c r="EN4" i="47"/>
  <c r="EO4" i="47"/>
  <c r="EP4" i="47"/>
  <c r="EQ4" i="47"/>
  <c r="ER4" i="47"/>
  <c r="ES4" i="47"/>
  <c r="ET4" i="47"/>
  <c r="EU4" i="47"/>
  <c r="EV4" i="47"/>
  <c r="EW4" i="47"/>
  <c r="EX4" i="47"/>
  <c r="EY4" i="47"/>
  <c r="EZ4" i="47"/>
  <c r="FA4" i="47"/>
  <c r="FB4" i="47"/>
  <c r="FC4" i="47"/>
  <c r="FD4" i="47"/>
  <c r="FE4" i="47"/>
  <c r="FF4" i="47"/>
  <c r="FG4" i="47"/>
  <c r="FH4" i="47"/>
  <c r="FI4" i="47"/>
  <c r="FJ4" i="47"/>
  <c r="FK4" i="47"/>
  <c r="FL4" i="47"/>
  <c r="FM4" i="47"/>
  <c r="FN4" i="47"/>
  <c r="FO4" i="47"/>
  <c r="FP4" i="47"/>
  <c r="FQ4" i="47"/>
  <c r="EE5" i="47"/>
  <c r="EF5" i="47"/>
  <c r="EG5" i="47"/>
  <c r="EH5" i="47"/>
  <c r="EI5" i="47"/>
  <c r="EJ5" i="47"/>
  <c r="EK5" i="47"/>
  <c r="EL5" i="47"/>
  <c r="EM5" i="47"/>
  <c r="EN5" i="47"/>
  <c r="EO5" i="47"/>
  <c r="EP5" i="47"/>
  <c r="EQ5" i="47"/>
  <c r="ER5" i="47"/>
  <c r="ES5" i="47"/>
  <c r="ET5" i="47"/>
  <c r="EU5" i="47"/>
  <c r="EV5" i="47"/>
  <c r="EW5" i="47"/>
  <c r="EX5" i="47"/>
  <c r="EY5" i="47"/>
  <c r="EZ5" i="47"/>
  <c r="FA5" i="47"/>
  <c r="FB5" i="47"/>
  <c r="FC5" i="47"/>
  <c r="FD5" i="47"/>
  <c r="FE5" i="47"/>
  <c r="FF5" i="47"/>
  <c r="FG5" i="47"/>
  <c r="FH5" i="47"/>
  <c r="FI5" i="47"/>
  <c r="FJ5" i="47"/>
  <c r="FK5" i="47"/>
  <c r="FL5" i="47"/>
  <c r="FM5" i="47"/>
  <c r="FN5" i="47"/>
  <c r="FO5" i="47"/>
  <c r="FP5" i="47"/>
  <c r="FQ5" i="47"/>
  <c r="EE6" i="47"/>
  <c r="EF6" i="47"/>
  <c r="EG6" i="47"/>
  <c r="EH6" i="47"/>
  <c r="EI6" i="47"/>
  <c r="EJ6" i="47"/>
  <c r="EK6" i="47"/>
  <c r="EL6" i="47"/>
  <c r="EM6" i="47"/>
  <c r="EN6" i="47"/>
  <c r="EO6" i="47"/>
  <c r="EP6" i="47"/>
  <c r="EQ6" i="47"/>
  <c r="ER6" i="47"/>
  <c r="ES6" i="47"/>
  <c r="ET6" i="47"/>
  <c r="EU6" i="47"/>
  <c r="EV6" i="47"/>
  <c r="EW6" i="47"/>
  <c r="EX6" i="47"/>
  <c r="EY6" i="47"/>
  <c r="EZ6" i="47"/>
  <c r="FA6" i="47"/>
  <c r="FB6" i="47"/>
  <c r="FC6" i="47"/>
  <c r="FD6" i="47"/>
  <c r="FE6" i="47"/>
  <c r="FF6" i="47"/>
  <c r="FG6" i="47"/>
  <c r="FH6" i="47"/>
  <c r="FI6" i="47"/>
  <c r="FJ6" i="47"/>
  <c r="FK6" i="47"/>
  <c r="FL6" i="47"/>
  <c r="FM6" i="47"/>
  <c r="FN6" i="47"/>
  <c r="FO6" i="47"/>
  <c r="FP6" i="47"/>
  <c r="FQ6" i="47"/>
  <c r="EE7" i="47"/>
  <c r="EF7" i="47"/>
  <c r="EG7" i="47"/>
  <c r="EH7" i="47"/>
  <c r="EI7" i="47"/>
  <c r="EJ7" i="47"/>
  <c r="EK7" i="47"/>
  <c r="EL7" i="47"/>
  <c r="EM7" i="47"/>
  <c r="EN7" i="47"/>
  <c r="EO7" i="47"/>
  <c r="EP7" i="47"/>
  <c r="EQ7" i="47"/>
  <c r="ER7" i="47"/>
  <c r="ES7" i="47"/>
  <c r="ET7" i="47"/>
  <c r="EU7" i="47"/>
  <c r="EV7" i="47"/>
  <c r="EW7" i="47"/>
  <c r="EX7" i="47"/>
  <c r="EY7" i="47"/>
  <c r="EZ7" i="47"/>
  <c r="FA7" i="47"/>
  <c r="FB7" i="47"/>
  <c r="FC7" i="47"/>
  <c r="FD7" i="47"/>
  <c r="FE7" i="47"/>
  <c r="FF7" i="47"/>
  <c r="FG7" i="47"/>
  <c r="FH7" i="47"/>
  <c r="FI7" i="47"/>
  <c r="FJ7" i="47"/>
  <c r="FK7" i="47"/>
  <c r="FL7" i="47"/>
  <c r="FM7" i="47"/>
  <c r="FN7" i="47"/>
  <c r="FO7" i="47"/>
  <c r="FP7" i="47"/>
  <c r="FQ7" i="47"/>
  <c r="EE8" i="47"/>
  <c r="EF8" i="47"/>
  <c r="EG8" i="47"/>
  <c r="EH8" i="47"/>
  <c r="EI8" i="47"/>
  <c r="EJ8" i="47"/>
  <c r="EK8" i="47"/>
  <c r="EL8" i="47"/>
  <c r="EM8" i="47"/>
  <c r="EN8" i="47"/>
  <c r="EO8" i="47"/>
  <c r="EP8" i="47"/>
  <c r="EQ8" i="47"/>
  <c r="ER8" i="47"/>
  <c r="ES8" i="47"/>
  <c r="ET8" i="47"/>
  <c r="EU8" i="47"/>
  <c r="EV8" i="47"/>
  <c r="EW8" i="47"/>
  <c r="EX8" i="47"/>
  <c r="EY8" i="47"/>
  <c r="EZ8" i="47"/>
  <c r="FA8" i="47"/>
  <c r="FB8" i="47"/>
  <c r="FC8" i="47"/>
  <c r="FD8" i="47"/>
  <c r="FE8" i="47"/>
  <c r="FF8" i="47"/>
  <c r="FG8" i="47"/>
  <c r="FH8" i="47"/>
  <c r="FI8" i="47"/>
  <c r="FJ8" i="47"/>
  <c r="FK8" i="47"/>
  <c r="FL8" i="47"/>
  <c r="FM8" i="47"/>
  <c r="FN8" i="47"/>
  <c r="FO8" i="47"/>
  <c r="FP8" i="47"/>
  <c r="FQ8" i="47"/>
  <c r="EE9" i="47"/>
  <c r="EF9" i="47"/>
  <c r="EG9" i="47"/>
  <c r="EH9" i="47"/>
  <c r="EI9" i="47"/>
  <c r="EJ9" i="47"/>
  <c r="EK9" i="47"/>
  <c r="EL9" i="47"/>
  <c r="EM9" i="47"/>
  <c r="EN9" i="47"/>
  <c r="EO9" i="47"/>
  <c r="EP9" i="47"/>
  <c r="EQ9" i="47"/>
  <c r="ER9" i="47"/>
  <c r="ES9" i="47"/>
  <c r="ET9" i="47"/>
  <c r="EU9" i="47"/>
  <c r="EV9" i="47"/>
  <c r="EW9" i="47"/>
  <c r="EX9" i="47"/>
  <c r="EY9" i="47"/>
  <c r="EZ9" i="47"/>
  <c r="FA9" i="47"/>
  <c r="FB9" i="47"/>
  <c r="FC9" i="47"/>
  <c r="FD9" i="47"/>
  <c r="FE9" i="47"/>
  <c r="FF9" i="47"/>
  <c r="FG9" i="47"/>
  <c r="FH9" i="47"/>
  <c r="FI9" i="47"/>
  <c r="FJ9" i="47"/>
  <c r="FK9" i="47"/>
  <c r="FL9" i="47"/>
  <c r="FM9" i="47"/>
  <c r="FN9" i="47"/>
  <c r="FO9" i="47"/>
  <c r="FP9" i="47"/>
  <c r="FQ9" i="47"/>
  <c r="EE10" i="47"/>
  <c r="EF10" i="47"/>
  <c r="EG10" i="47"/>
  <c r="EH10" i="47"/>
  <c r="EI10" i="47"/>
  <c r="EJ10" i="47"/>
  <c r="EK10" i="47"/>
  <c r="EL10" i="47"/>
  <c r="EM10" i="47"/>
  <c r="EN10" i="47"/>
  <c r="EO10" i="47"/>
  <c r="EP10" i="47"/>
  <c r="EQ10" i="47"/>
  <c r="ER10" i="47"/>
  <c r="ES10" i="47"/>
  <c r="ET10" i="47"/>
  <c r="EU10" i="47"/>
  <c r="EV10" i="47"/>
  <c r="EW10" i="47"/>
  <c r="EX10" i="47"/>
  <c r="EY10" i="47"/>
  <c r="EZ10" i="47"/>
  <c r="FA10" i="47"/>
  <c r="FB10" i="47"/>
  <c r="FC10" i="47"/>
  <c r="FD10" i="47"/>
  <c r="FE10" i="47"/>
  <c r="FF10" i="47"/>
  <c r="FG10" i="47"/>
  <c r="FH10" i="47"/>
  <c r="FI10" i="47"/>
  <c r="FJ10" i="47"/>
  <c r="FK10" i="47"/>
  <c r="FL10" i="47"/>
  <c r="FM10" i="47"/>
  <c r="FN10" i="47"/>
  <c r="FO10" i="47"/>
  <c r="FP10" i="47"/>
  <c r="FQ10" i="47"/>
  <c r="EE11" i="47"/>
  <c r="EF11" i="47"/>
  <c r="EG11" i="47"/>
  <c r="EH11" i="47"/>
  <c r="EI11" i="47"/>
  <c r="EJ11" i="47"/>
  <c r="EK11" i="47"/>
  <c r="EL11" i="47"/>
  <c r="EM11" i="47"/>
  <c r="EN11" i="47"/>
  <c r="EO11" i="47"/>
  <c r="EP11" i="47"/>
  <c r="EQ11" i="47"/>
  <c r="ER11" i="47"/>
  <c r="ES11" i="47"/>
  <c r="ET11" i="47"/>
  <c r="EU11" i="47"/>
  <c r="EV11" i="47"/>
  <c r="EW11" i="47"/>
  <c r="EX11" i="47"/>
  <c r="EY11" i="47"/>
  <c r="EZ11" i="47"/>
  <c r="FA11" i="47"/>
  <c r="FB11" i="47"/>
  <c r="FC11" i="47"/>
  <c r="FD11" i="47"/>
  <c r="FE11" i="47"/>
  <c r="FF11" i="47"/>
  <c r="FG11" i="47"/>
  <c r="FH11" i="47"/>
  <c r="FI11" i="47"/>
  <c r="FJ11" i="47"/>
  <c r="FK11" i="47"/>
  <c r="FL11" i="47"/>
  <c r="FM11" i="47"/>
  <c r="FN11" i="47"/>
  <c r="FO11" i="47"/>
  <c r="FP11" i="47"/>
  <c r="FQ11" i="47"/>
  <c r="EE12" i="47"/>
  <c r="EF12" i="47"/>
  <c r="EG12" i="47"/>
  <c r="EH12" i="47"/>
  <c r="EI12" i="47"/>
  <c r="EJ12" i="47"/>
  <c r="EK12" i="47"/>
  <c r="EL12" i="47"/>
  <c r="EM12" i="47"/>
  <c r="EN12" i="47"/>
  <c r="EO12" i="47"/>
  <c r="EP12" i="47"/>
  <c r="EQ12" i="47"/>
  <c r="ER12" i="47"/>
  <c r="ES12" i="47"/>
  <c r="ET12" i="47"/>
  <c r="EU12" i="47"/>
  <c r="EV12" i="47"/>
  <c r="EW12" i="47"/>
  <c r="EX12" i="47"/>
  <c r="EY12" i="47"/>
  <c r="EZ12" i="47"/>
  <c r="FA12" i="47"/>
  <c r="FB12" i="47"/>
  <c r="FC12" i="47"/>
  <c r="FD12" i="47"/>
  <c r="FE12" i="47"/>
  <c r="FF12" i="47"/>
  <c r="FG12" i="47"/>
  <c r="FH12" i="47"/>
  <c r="FI12" i="47"/>
  <c r="FJ12" i="47"/>
  <c r="FK12" i="47"/>
  <c r="FL12" i="47"/>
  <c r="FM12" i="47"/>
  <c r="FN12" i="47"/>
  <c r="FO12" i="47"/>
  <c r="FP12" i="47"/>
  <c r="FQ12" i="47"/>
  <c r="EE13" i="47"/>
  <c r="EF13" i="47"/>
  <c r="EG13" i="47"/>
  <c r="EH13" i="47"/>
  <c r="EI13" i="47"/>
  <c r="EJ13" i="47"/>
  <c r="EK13" i="47"/>
  <c r="EL13" i="47"/>
  <c r="EM13" i="47"/>
  <c r="EN13" i="47"/>
  <c r="EO13" i="47"/>
  <c r="EP13" i="47"/>
  <c r="EQ13" i="47"/>
  <c r="ER13" i="47"/>
  <c r="ES13" i="47"/>
  <c r="ET13" i="47"/>
  <c r="EU13" i="47"/>
  <c r="EV13" i="47"/>
  <c r="EW13" i="47"/>
  <c r="EX13" i="47"/>
  <c r="EY13" i="47"/>
  <c r="EZ13" i="47"/>
  <c r="FA13" i="47"/>
  <c r="FB13" i="47"/>
  <c r="FC13" i="47"/>
  <c r="FD13" i="47"/>
  <c r="FE13" i="47"/>
  <c r="FF13" i="47"/>
  <c r="FG13" i="47"/>
  <c r="FH13" i="47"/>
  <c r="FI13" i="47"/>
  <c r="FJ13" i="47"/>
  <c r="FK13" i="47"/>
  <c r="FL13" i="47"/>
  <c r="FM13" i="47"/>
  <c r="FN13" i="47"/>
  <c r="FO13" i="47"/>
  <c r="FP13" i="47"/>
  <c r="FQ13" i="47"/>
  <c r="EE14" i="47"/>
  <c r="EF14" i="47"/>
  <c r="EG14" i="47"/>
  <c r="EH14" i="47"/>
  <c r="EI14" i="47"/>
  <c r="EJ14" i="47"/>
  <c r="EK14" i="47"/>
  <c r="EL14" i="47"/>
  <c r="EM14" i="47"/>
  <c r="EN14" i="47"/>
  <c r="EO14" i="47"/>
  <c r="EP14" i="47"/>
  <c r="EQ14" i="47"/>
  <c r="ER14" i="47"/>
  <c r="ES14" i="47"/>
  <c r="ET14" i="47"/>
  <c r="EU14" i="47"/>
  <c r="EV14" i="47"/>
  <c r="EW14" i="47"/>
  <c r="EX14" i="47"/>
  <c r="EY14" i="47"/>
  <c r="EZ14" i="47"/>
  <c r="FA14" i="47"/>
  <c r="FB14" i="47"/>
  <c r="FC14" i="47"/>
  <c r="FD14" i="47"/>
  <c r="FE14" i="47"/>
  <c r="FF14" i="47"/>
  <c r="FG14" i="47"/>
  <c r="FH14" i="47"/>
  <c r="FI14" i="47"/>
  <c r="FJ14" i="47"/>
  <c r="FK14" i="47"/>
  <c r="FL14" i="47"/>
  <c r="FM14" i="47"/>
  <c r="FN14" i="47"/>
  <c r="FO14" i="47"/>
  <c r="FP14" i="47"/>
  <c r="FQ14" i="47"/>
  <c r="EE15" i="47"/>
  <c r="EF15" i="47"/>
  <c r="EG15" i="47"/>
  <c r="EH15" i="47"/>
  <c r="EI15" i="47"/>
  <c r="EJ15" i="47"/>
  <c r="EK15" i="47"/>
  <c r="EL15" i="47"/>
  <c r="EM15" i="47"/>
  <c r="EN15" i="47"/>
  <c r="EO15" i="47"/>
  <c r="EP15" i="47"/>
  <c r="EQ15" i="47"/>
  <c r="ER15" i="47"/>
  <c r="ES15" i="47"/>
  <c r="ET15" i="47"/>
  <c r="EU15" i="47"/>
  <c r="EV15" i="47"/>
  <c r="EW15" i="47"/>
  <c r="EX15" i="47"/>
  <c r="EY15" i="47"/>
  <c r="EZ15" i="47"/>
  <c r="FA15" i="47"/>
  <c r="FB15" i="47"/>
  <c r="FC15" i="47"/>
  <c r="FD15" i="47"/>
  <c r="FE15" i="47"/>
  <c r="FF15" i="47"/>
  <c r="FG15" i="47"/>
  <c r="FH15" i="47"/>
  <c r="FI15" i="47"/>
  <c r="FJ15" i="47"/>
  <c r="FK15" i="47"/>
  <c r="FL15" i="47"/>
  <c r="FM15" i="47"/>
  <c r="FN15" i="47"/>
  <c r="FO15" i="47"/>
  <c r="FP15" i="47"/>
  <c r="FQ15" i="47"/>
  <c r="EE16" i="47"/>
  <c r="EF16" i="47"/>
  <c r="EG16" i="47"/>
  <c r="EH16" i="47"/>
  <c r="EI16" i="47"/>
  <c r="EJ16" i="47"/>
  <c r="EK16" i="47"/>
  <c r="EL16" i="47"/>
  <c r="EM16" i="47"/>
  <c r="EN16" i="47"/>
  <c r="EO16" i="47"/>
  <c r="EP16" i="47"/>
  <c r="EQ16" i="47"/>
  <c r="ER16" i="47"/>
  <c r="ES16" i="47"/>
  <c r="ET16" i="47"/>
  <c r="EU16" i="47"/>
  <c r="EV16" i="47"/>
  <c r="EW16" i="47"/>
  <c r="EX16" i="47"/>
  <c r="EY16" i="47"/>
  <c r="EZ16" i="47"/>
  <c r="FA16" i="47"/>
  <c r="FB16" i="47"/>
  <c r="FC16" i="47"/>
  <c r="FD16" i="47"/>
  <c r="FE16" i="47"/>
  <c r="FF16" i="47"/>
  <c r="FG16" i="47"/>
  <c r="FH16" i="47"/>
  <c r="FI16" i="47"/>
  <c r="FJ16" i="47"/>
  <c r="FK16" i="47"/>
  <c r="FL16" i="47"/>
  <c r="FM16" i="47"/>
  <c r="FN16" i="47"/>
  <c r="FO16" i="47"/>
  <c r="FP16" i="47"/>
  <c r="FQ16" i="47"/>
  <c r="EE17" i="47"/>
  <c r="EF17" i="47"/>
  <c r="EG17" i="47"/>
  <c r="EH17" i="47"/>
  <c r="EI17" i="47"/>
  <c r="EJ17" i="47"/>
  <c r="EK17" i="47"/>
  <c r="EL17" i="47"/>
  <c r="EM17" i="47"/>
  <c r="EN17" i="47"/>
  <c r="EO17" i="47"/>
  <c r="EP17" i="47"/>
  <c r="EQ17" i="47"/>
  <c r="ER17" i="47"/>
  <c r="ES17" i="47"/>
  <c r="ET17" i="47"/>
  <c r="EU17" i="47"/>
  <c r="EV17" i="47"/>
  <c r="EW17" i="47"/>
  <c r="EX17" i="47"/>
  <c r="EY17" i="47"/>
  <c r="EZ17" i="47"/>
  <c r="FA17" i="47"/>
  <c r="FB17" i="47"/>
  <c r="FC17" i="47"/>
  <c r="FD17" i="47"/>
  <c r="FE17" i="47"/>
  <c r="FF17" i="47"/>
  <c r="FG17" i="47"/>
  <c r="FH17" i="47"/>
  <c r="FI17" i="47"/>
  <c r="FJ17" i="47"/>
  <c r="FK17" i="47"/>
  <c r="FL17" i="47"/>
  <c r="FM17" i="47"/>
  <c r="FN17" i="47"/>
  <c r="FO17" i="47"/>
  <c r="FP17" i="47"/>
  <c r="FQ17" i="47"/>
  <c r="EE18" i="47"/>
  <c r="EF18" i="47"/>
  <c r="EG18" i="47"/>
  <c r="EH18" i="47"/>
  <c r="EI18" i="47"/>
  <c r="EJ18" i="47"/>
  <c r="EK18" i="47"/>
  <c r="EL18" i="47"/>
  <c r="EM18" i="47"/>
  <c r="EN18" i="47"/>
  <c r="EO18" i="47"/>
  <c r="EP18" i="47"/>
  <c r="EQ18" i="47"/>
  <c r="ER18" i="47"/>
  <c r="ES18" i="47"/>
  <c r="ET18" i="47"/>
  <c r="EU18" i="47"/>
  <c r="EV18" i="47"/>
  <c r="EW18" i="47"/>
  <c r="EX18" i="47"/>
  <c r="EY18" i="47"/>
  <c r="EZ18" i="47"/>
  <c r="FA18" i="47"/>
  <c r="FB18" i="47"/>
  <c r="FC18" i="47"/>
  <c r="FD18" i="47"/>
  <c r="FE18" i="47"/>
  <c r="FF18" i="47"/>
  <c r="FG18" i="47"/>
  <c r="FH18" i="47"/>
  <c r="FI18" i="47"/>
  <c r="FJ18" i="47"/>
  <c r="FK18" i="47"/>
  <c r="FL18" i="47"/>
  <c r="FM18" i="47"/>
  <c r="FN18" i="47"/>
  <c r="FO18" i="47"/>
  <c r="FP18" i="47"/>
  <c r="FQ18" i="47"/>
  <c r="EE19" i="47"/>
  <c r="EF19" i="47"/>
  <c r="EG19" i="47"/>
  <c r="EH19" i="47"/>
  <c r="EI19" i="47"/>
  <c r="EJ19" i="47"/>
  <c r="EK19" i="47"/>
  <c r="EL19" i="47"/>
  <c r="EM19" i="47"/>
  <c r="EN19" i="47"/>
  <c r="EO19" i="47"/>
  <c r="EP19" i="47"/>
  <c r="EQ19" i="47"/>
  <c r="ER19" i="47"/>
  <c r="ES19" i="47"/>
  <c r="ET19" i="47"/>
  <c r="EU19" i="47"/>
  <c r="EV19" i="47"/>
  <c r="EW19" i="47"/>
  <c r="EX19" i="47"/>
  <c r="EY19" i="47"/>
  <c r="EZ19" i="47"/>
  <c r="FA19" i="47"/>
  <c r="FB19" i="47"/>
  <c r="FC19" i="47"/>
  <c r="FD19" i="47"/>
  <c r="FE19" i="47"/>
  <c r="FF19" i="47"/>
  <c r="FG19" i="47"/>
  <c r="FH19" i="47"/>
  <c r="FI19" i="47"/>
  <c r="FJ19" i="47"/>
  <c r="FK19" i="47"/>
  <c r="FL19" i="47"/>
  <c r="FM19" i="47"/>
  <c r="FN19" i="47"/>
  <c r="FO19" i="47"/>
  <c r="FP19" i="47"/>
  <c r="FQ19" i="47"/>
  <c r="EE20" i="47"/>
  <c r="EF20" i="47"/>
  <c r="EG20" i="47"/>
  <c r="EH20" i="47"/>
  <c r="EI20" i="47"/>
  <c r="EJ20" i="47"/>
  <c r="EK20" i="47"/>
  <c r="EL20" i="47"/>
  <c r="EM20" i="47"/>
  <c r="EN20" i="47"/>
  <c r="EO20" i="47"/>
  <c r="EP20" i="47"/>
  <c r="EQ20" i="47"/>
  <c r="ER20" i="47"/>
  <c r="ES20" i="47"/>
  <c r="ET20" i="47"/>
  <c r="EU20" i="47"/>
  <c r="EV20" i="47"/>
  <c r="EW20" i="47"/>
  <c r="EX20" i="47"/>
  <c r="EY20" i="47"/>
  <c r="EZ20" i="47"/>
  <c r="FA20" i="47"/>
  <c r="FB20" i="47"/>
  <c r="FC20" i="47"/>
  <c r="FD20" i="47"/>
  <c r="FE20" i="47"/>
  <c r="FF20" i="47"/>
  <c r="FG20" i="47"/>
  <c r="FH20" i="47"/>
  <c r="FI20" i="47"/>
  <c r="FJ20" i="47"/>
  <c r="FK20" i="47"/>
  <c r="FL20" i="47"/>
  <c r="FM20" i="47"/>
  <c r="FN20" i="47"/>
  <c r="FO20" i="47"/>
  <c r="FP20" i="47"/>
  <c r="FQ20" i="47"/>
  <c r="EE21" i="47"/>
  <c r="EF21" i="47"/>
  <c r="EG21" i="47"/>
  <c r="EH21" i="47"/>
  <c r="EI21" i="47"/>
  <c r="EJ21" i="47"/>
  <c r="EK21" i="47"/>
  <c r="EL21" i="47"/>
  <c r="EM21" i="47"/>
  <c r="EN21" i="47"/>
  <c r="EO21" i="47"/>
  <c r="EP21" i="47"/>
  <c r="EQ21" i="47"/>
  <c r="ER21" i="47"/>
  <c r="ES21" i="47"/>
  <c r="ET21" i="47"/>
  <c r="EU21" i="47"/>
  <c r="EV21" i="47"/>
  <c r="EW21" i="47"/>
  <c r="EX21" i="47"/>
  <c r="EY21" i="47"/>
  <c r="EZ21" i="47"/>
  <c r="FA21" i="47"/>
  <c r="FB21" i="47"/>
  <c r="FC21" i="47"/>
  <c r="FD21" i="47"/>
  <c r="FE21" i="47"/>
  <c r="FF21" i="47"/>
  <c r="FG21" i="47"/>
  <c r="FH21" i="47"/>
  <c r="FI21" i="47"/>
  <c r="FJ21" i="47"/>
  <c r="FK21" i="47"/>
  <c r="FL21" i="47"/>
  <c r="FM21" i="47"/>
  <c r="FN21" i="47"/>
  <c r="FO21" i="47"/>
  <c r="FP21" i="47"/>
  <c r="FQ21" i="47"/>
  <c r="EE22" i="47"/>
  <c r="EF22" i="47"/>
  <c r="EG22" i="47"/>
  <c r="EH22" i="47"/>
  <c r="EI22" i="47"/>
  <c r="EJ22" i="47"/>
  <c r="EK22" i="47"/>
  <c r="EL22" i="47"/>
  <c r="EM22" i="47"/>
  <c r="EN22" i="47"/>
  <c r="EO22" i="47"/>
  <c r="EP22" i="47"/>
  <c r="EQ22" i="47"/>
  <c r="ER22" i="47"/>
  <c r="ES22" i="47"/>
  <c r="ET22" i="47"/>
  <c r="EU22" i="47"/>
  <c r="EV22" i="47"/>
  <c r="EW22" i="47"/>
  <c r="EX22" i="47"/>
  <c r="EY22" i="47"/>
  <c r="EZ22" i="47"/>
  <c r="FA22" i="47"/>
  <c r="FB22" i="47"/>
  <c r="FC22" i="47"/>
  <c r="FD22" i="47"/>
  <c r="FE22" i="47"/>
  <c r="FF22" i="47"/>
  <c r="FG22" i="47"/>
  <c r="FH22" i="47"/>
  <c r="FI22" i="47"/>
  <c r="FJ22" i="47"/>
  <c r="FK22" i="47"/>
  <c r="FL22" i="47"/>
  <c r="FM22" i="47"/>
  <c r="FN22" i="47"/>
  <c r="FO22" i="47"/>
  <c r="FP22" i="47"/>
  <c r="FQ22" i="47"/>
  <c r="EE23" i="47"/>
  <c r="EF23" i="47"/>
  <c r="EG23" i="47"/>
  <c r="EH23" i="47"/>
  <c r="EI23" i="47"/>
  <c r="EJ23" i="47"/>
  <c r="EK23" i="47"/>
  <c r="EL23" i="47"/>
  <c r="EM23" i="47"/>
  <c r="EN23" i="47"/>
  <c r="EO23" i="47"/>
  <c r="EP23" i="47"/>
  <c r="EQ23" i="47"/>
  <c r="ER23" i="47"/>
  <c r="ES23" i="47"/>
  <c r="ET23" i="47"/>
  <c r="EU23" i="47"/>
  <c r="EV23" i="47"/>
  <c r="EW23" i="47"/>
  <c r="EX23" i="47"/>
  <c r="EY23" i="47"/>
  <c r="EZ23" i="47"/>
  <c r="FA23" i="47"/>
  <c r="FB23" i="47"/>
  <c r="FC23" i="47"/>
  <c r="FD23" i="47"/>
  <c r="FE23" i="47"/>
  <c r="FF23" i="47"/>
  <c r="FG23" i="47"/>
  <c r="FH23" i="47"/>
  <c r="FI23" i="47"/>
  <c r="FJ23" i="47"/>
  <c r="FK23" i="47"/>
  <c r="FL23" i="47"/>
  <c r="FM23" i="47"/>
  <c r="FN23" i="47"/>
  <c r="FO23" i="47"/>
  <c r="FP23" i="47"/>
  <c r="FQ23" i="47"/>
  <c r="EE24" i="47"/>
  <c r="EF24" i="47"/>
  <c r="EG24" i="47"/>
  <c r="EH24" i="47"/>
  <c r="EI24" i="47"/>
  <c r="EJ24" i="47"/>
  <c r="EK24" i="47"/>
  <c r="EL24" i="47"/>
  <c r="EM24" i="47"/>
  <c r="EN24" i="47"/>
  <c r="EO24" i="47"/>
  <c r="EP24" i="47"/>
  <c r="EQ24" i="47"/>
  <c r="ER24" i="47"/>
  <c r="ES24" i="47"/>
  <c r="ET24" i="47"/>
  <c r="EU24" i="47"/>
  <c r="EV24" i="47"/>
  <c r="EW24" i="47"/>
  <c r="EX24" i="47"/>
  <c r="EY24" i="47"/>
  <c r="EZ24" i="47"/>
  <c r="FA24" i="47"/>
  <c r="FB24" i="47"/>
  <c r="FC24" i="47"/>
  <c r="FD24" i="47"/>
  <c r="FE24" i="47"/>
  <c r="FF24" i="47"/>
  <c r="FG24" i="47"/>
  <c r="FH24" i="47"/>
  <c r="FI24" i="47"/>
  <c r="FJ24" i="47"/>
  <c r="FK24" i="47"/>
  <c r="FL24" i="47"/>
  <c r="FM24" i="47"/>
  <c r="FN24" i="47"/>
  <c r="FO24" i="47"/>
  <c r="FP24" i="47"/>
  <c r="FQ24" i="47"/>
  <c r="EE25" i="47"/>
  <c r="EF25" i="47"/>
  <c r="EG25" i="47"/>
  <c r="EH25" i="47"/>
  <c r="EI25" i="47"/>
  <c r="EJ25" i="47"/>
  <c r="EK25" i="47"/>
  <c r="EL25" i="47"/>
  <c r="EM25" i="47"/>
  <c r="EN25" i="47"/>
  <c r="EO25" i="47"/>
  <c r="EP25" i="47"/>
  <c r="EQ25" i="47"/>
  <c r="ER25" i="47"/>
  <c r="ES25" i="47"/>
  <c r="ET25" i="47"/>
  <c r="EU25" i="47"/>
  <c r="EV25" i="47"/>
  <c r="EW25" i="47"/>
  <c r="EX25" i="47"/>
  <c r="EY25" i="47"/>
  <c r="EZ25" i="47"/>
  <c r="FA25" i="47"/>
  <c r="FB25" i="47"/>
  <c r="FC25" i="47"/>
  <c r="FD25" i="47"/>
  <c r="FE25" i="47"/>
  <c r="FF25" i="47"/>
  <c r="FG25" i="47"/>
  <c r="FH25" i="47"/>
  <c r="FI25" i="47"/>
  <c r="FJ25" i="47"/>
  <c r="FK25" i="47"/>
  <c r="FL25" i="47"/>
  <c r="FM25" i="47"/>
  <c r="FN25" i="47"/>
  <c r="FO25" i="47"/>
  <c r="FP25" i="47"/>
  <c r="FQ25" i="47"/>
  <c r="EE26" i="47"/>
  <c r="EF26" i="47"/>
  <c r="EG26" i="47"/>
  <c r="EH26" i="47"/>
  <c r="EI26" i="47"/>
  <c r="EJ26" i="47"/>
  <c r="EK26" i="47"/>
  <c r="EL26" i="47"/>
  <c r="EM26" i="47"/>
  <c r="EN26" i="47"/>
  <c r="EO26" i="47"/>
  <c r="EP26" i="47"/>
  <c r="EQ26" i="47"/>
  <c r="ER26" i="47"/>
  <c r="ES26" i="47"/>
  <c r="ET26" i="47"/>
  <c r="EU26" i="47"/>
  <c r="EV26" i="47"/>
  <c r="EW26" i="47"/>
  <c r="EX26" i="47"/>
  <c r="EY26" i="47"/>
  <c r="EZ26" i="47"/>
  <c r="FA26" i="47"/>
  <c r="FB26" i="47"/>
  <c r="FC26" i="47"/>
  <c r="FD26" i="47"/>
  <c r="FE26" i="47"/>
  <c r="FF26" i="47"/>
  <c r="FG26" i="47"/>
  <c r="FH26" i="47"/>
  <c r="FI26" i="47"/>
  <c r="FJ26" i="47"/>
  <c r="FK26" i="47"/>
  <c r="FL26" i="47"/>
  <c r="FM26" i="47"/>
  <c r="FN26" i="47"/>
  <c r="FO26" i="47"/>
  <c r="FP26" i="47"/>
  <c r="FQ26" i="47"/>
  <c r="EE27" i="47"/>
  <c r="EF27" i="47"/>
  <c r="EG27" i="47"/>
  <c r="EH27" i="47"/>
  <c r="EI27" i="47"/>
  <c r="EJ27" i="47"/>
  <c r="EK27" i="47"/>
  <c r="EL27" i="47"/>
  <c r="EM27" i="47"/>
  <c r="EN27" i="47"/>
  <c r="EO27" i="47"/>
  <c r="EP27" i="47"/>
  <c r="EQ27" i="47"/>
  <c r="ER27" i="47"/>
  <c r="ES27" i="47"/>
  <c r="ET27" i="47"/>
  <c r="EU27" i="47"/>
  <c r="EV27" i="47"/>
  <c r="EW27" i="47"/>
  <c r="EX27" i="47"/>
  <c r="EY27" i="47"/>
  <c r="EZ27" i="47"/>
  <c r="FA27" i="47"/>
  <c r="FB27" i="47"/>
  <c r="FC27" i="47"/>
  <c r="FD27" i="47"/>
  <c r="FE27" i="47"/>
  <c r="FF27" i="47"/>
  <c r="FG27" i="47"/>
  <c r="FH27" i="47"/>
  <c r="FI27" i="47"/>
  <c r="FJ27" i="47"/>
  <c r="FK27" i="47"/>
  <c r="FL27" i="47"/>
  <c r="FM27" i="47"/>
  <c r="FN27" i="47"/>
  <c r="FO27" i="47"/>
  <c r="FP27" i="47"/>
  <c r="FQ27" i="47"/>
  <c r="EE28" i="47"/>
  <c r="EF28" i="47"/>
  <c r="EG28" i="47"/>
  <c r="EH28" i="47"/>
  <c r="EI28" i="47"/>
  <c r="EJ28" i="47"/>
  <c r="EK28" i="47"/>
  <c r="EL28" i="47"/>
  <c r="EM28" i="47"/>
  <c r="EN28" i="47"/>
  <c r="EO28" i="47"/>
  <c r="EP28" i="47"/>
  <c r="EQ28" i="47"/>
  <c r="ER28" i="47"/>
  <c r="ES28" i="47"/>
  <c r="ET28" i="47"/>
  <c r="EU28" i="47"/>
  <c r="EV28" i="47"/>
  <c r="EW28" i="47"/>
  <c r="EX28" i="47"/>
  <c r="EY28" i="47"/>
  <c r="EZ28" i="47"/>
  <c r="FA28" i="47"/>
  <c r="FB28" i="47"/>
  <c r="FC28" i="47"/>
  <c r="FD28" i="47"/>
  <c r="FE28" i="47"/>
  <c r="FF28" i="47"/>
  <c r="FG28" i="47"/>
  <c r="FH28" i="47"/>
  <c r="FI28" i="47"/>
  <c r="FJ28" i="47"/>
  <c r="FK28" i="47"/>
  <c r="FL28" i="47"/>
  <c r="FM28" i="47"/>
  <c r="FN28" i="47"/>
  <c r="FO28" i="47"/>
  <c r="FP28" i="47"/>
  <c r="FQ28" i="47"/>
  <c r="EE29" i="47"/>
  <c r="EF29" i="47"/>
  <c r="EG29" i="47"/>
  <c r="EH29" i="47"/>
  <c r="EI29" i="47"/>
  <c r="EJ29" i="47"/>
  <c r="EK29" i="47"/>
  <c r="EL29" i="47"/>
  <c r="EM29" i="47"/>
  <c r="EN29" i="47"/>
  <c r="EO29" i="47"/>
  <c r="EP29" i="47"/>
  <c r="EQ29" i="47"/>
  <c r="ER29" i="47"/>
  <c r="ES29" i="47"/>
  <c r="ET29" i="47"/>
  <c r="EU29" i="47"/>
  <c r="EV29" i="47"/>
  <c r="EW29" i="47"/>
  <c r="EX29" i="47"/>
  <c r="EY29" i="47"/>
  <c r="EZ29" i="47"/>
  <c r="FA29" i="47"/>
  <c r="FB29" i="47"/>
  <c r="FC29" i="47"/>
  <c r="FD29" i="47"/>
  <c r="FE29" i="47"/>
  <c r="FF29" i="47"/>
  <c r="FG29" i="47"/>
  <c r="FH29" i="47"/>
  <c r="FI29" i="47"/>
  <c r="FJ29" i="47"/>
  <c r="FK29" i="47"/>
  <c r="FL29" i="47"/>
  <c r="FM29" i="47"/>
  <c r="FN29" i="47"/>
  <c r="FO29" i="47"/>
  <c r="FP29" i="47"/>
  <c r="FQ29" i="47"/>
  <c r="EE30" i="47"/>
  <c r="EF30" i="47"/>
  <c r="EG30" i="47"/>
  <c r="EH30" i="47"/>
  <c r="EI30" i="47"/>
  <c r="EJ30" i="47"/>
  <c r="EK30" i="47"/>
  <c r="EL30" i="47"/>
  <c r="EM30" i="47"/>
  <c r="EN30" i="47"/>
  <c r="EO30" i="47"/>
  <c r="EP30" i="47"/>
  <c r="EQ30" i="47"/>
  <c r="ER30" i="47"/>
  <c r="ES30" i="47"/>
  <c r="ET30" i="47"/>
  <c r="EU30" i="47"/>
  <c r="EV30" i="47"/>
  <c r="EW30" i="47"/>
  <c r="EX30" i="47"/>
  <c r="EY30" i="47"/>
  <c r="EZ30" i="47"/>
  <c r="FA30" i="47"/>
  <c r="FB30" i="47"/>
  <c r="FC30" i="47"/>
  <c r="FD30" i="47"/>
  <c r="FE30" i="47"/>
  <c r="FF30" i="47"/>
  <c r="FG30" i="47"/>
  <c r="FH30" i="47"/>
  <c r="FI30" i="47"/>
  <c r="FJ30" i="47"/>
  <c r="FK30" i="47"/>
  <c r="FL30" i="47"/>
  <c r="FM30" i="47"/>
  <c r="FN30" i="47"/>
  <c r="FO30" i="47"/>
  <c r="FP30" i="47"/>
  <c r="FQ30" i="47"/>
  <c r="EE31" i="47"/>
  <c r="EF31" i="47"/>
  <c r="EG31" i="47"/>
  <c r="EH31" i="47"/>
  <c r="EI31" i="47"/>
  <c r="EJ31" i="47"/>
  <c r="EK31" i="47"/>
  <c r="EL31" i="47"/>
  <c r="EM31" i="47"/>
  <c r="EN31" i="47"/>
  <c r="EO31" i="47"/>
  <c r="EP31" i="47"/>
  <c r="EQ31" i="47"/>
  <c r="ER31" i="47"/>
  <c r="ES31" i="47"/>
  <c r="ET31" i="47"/>
  <c r="EU31" i="47"/>
  <c r="EV31" i="47"/>
  <c r="EW31" i="47"/>
  <c r="EX31" i="47"/>
  <c r="EY31" i="47"/>
  <c r="EZ31" i="47"/>
  <c r="FA31" i="47"/>
  <c r="FB31" i="47"/>
  <c r="FC31" i="47"/>
  <c r="FD31" i="47"/>
  <c r="FE31" i="47"/>
  <c r="FF31" i="47"/>
  <c r="FG31" i="47"/>
  <c r="FH31" i="47"/>
  <c r="FI31" i="47"/>
  <c r="FJ31" i="47"/>
  <c r="FK31" i="47"/>
  <c r="FL31" i="47"/>
  <c r="FM31" i="47"/>
  <c r="FN31" i="47"/>
  <c r="FO31" i="47"/>
  <c r="FP31" i="47"/>
  <c r="FQ31" i="47"/>
  <c r="EE32" i="47"/>
  <c r="EF32" i="47"/>
  <c r="EG32" i="47"/>
  <c r="EH32" i="47"/>
  <c r="EI32" i="47"/>
  <c r="EJ32" i="47"/>
  <c r="EK32" i="47"/>
  <c r="EL32" i="47"/>
  <c r="EM32" i="47"/>
  <c r="EN32" i="47"/>
  <c r="EO32" i="47"/>
  <c r="EP32" i="47"/>
  <c r="EQ32" i="47"/>
  <c r="ER32" i="47"/>
  <c r="ES32" i="47"/>
  <c r="ET32" i="47"/>
  <c r="EU32" i="47"/>
  <c r="EV32" i="47"/>
  <c r="EW32" i="47"/>
  <c r="EX32" i="47"/>
  <c r="EY32" i="47"/>
  <c r="EZ32" i="47"/>
  <c r="FA32" i="47"/>
  <c r="FB32" i="47"/>
  <c r="FC32" i="47"/>
  <c r="FD32" i="47"/>
  <c r="FE32" i="47"/>
  <c r="FF32" i="47"/>
  <c r="FG32" i="47"/>
  <c r="FH32" i="47"/>
  <c r="FI32" i="47"/>
  <c r="FJ32" i="47"/>
  <c r="FK32" i="47"/>
  <c r="FL32" i="47"/>
  <c r="FM32" i="47"/>
  <c r="FN32" i="47"/>
  <c r="FO32" i="47"/>
  <c r="FP32" i="47"/>
  <c r="FQ32" i="47"/>
  <c r="EE33" i="47"/>
  <c r="EF33" i="47"/>
  <c r="EG33" i="47"/>
  <c r="EH33" i="47"/>
  <c r="EI33" i="47"/>
  <c r="EJ33" i="47"/>
  <c r="EK33" i="47"/>
  <c r="EL33" i="47"/>
  <c r="EM33" i="47"/>
  <c r="EN33" i="47"/>
  <c r="EO33" i="47"/>
  <c r="EP33" i="47"/>
  <c r="EQ33" i="47"/>
  <c r="ER33" i="47"/>
  <c r="ES33" i="47"/>
  <c r="ET33" i="47"/>
  <c r="EU33" i="47"/>
  <c r="EV33" i="47"/>
  <c r="EW33" i="47"/>
  <c r="EX33" i="47"/>
  <c r="EY33" i="47"/>
  <c r="EZ33" i="47"/>
  <c r="FA33" i="47"/>
  <c r="FB33" i="47"/>
  <c r="FC33" i="47"/>
  <c r="FD33" i="47"/>
  <c r="FE33" i="47"/>
  <c r="FF33" i="47"/>
  <c r="FG33" i="47"/>
  <c r="FH33" i="47"/>
  <c r="FI33" i="47"/>
  <c r="FJ33" i="47"/>
  <c r="FK33" i="47"/>
  <c r="FL33" i="47"/>
  <c r="FM33" i="47"/>
  <c r="FN33" i="47"/>
  <c r="FO33" i="47"/>
  <c r="FP33" i="47"/>
  <c r="FQ33" i="47"/>
  <c r="EE34" i="47"/>
  <c r="EF34" i="47"/>
  <c r="EG34" i="47"/>
  <c r="EH34" i="47"/>
  <c r="EI34" i="47"/>
  <c r="EJ34" i="47"/>
  <c r="EK34" i="47"/>
  <c r="EL34" i="47"/>
  <c r="EM34" i="47"/>
  <c r="EN34" i="47"/>
  <c r="EO34" i="47"/>
  <c r="EP34" i="47"/>
  <c r="EQ34" i="47"/>
  <c r="ER34" i="47"/>
  <c r="ES34" i="47"/>
  <c r="ET34" i="47"/>
  <c r="EU34" i="47"/>
  <c r="EV34" i="47"/>
  <c r="EW34" i="47"/>
  <c r="EX34" i="47"/>
  <c r="EY34" i="47"/>
  <c r="EZ34" i="47"/>
  <c r="FA34" i="47"/>
  <c r="FB34" i="47"/>
  <c r="FC34" i="47"/>
  <c r="FD34" i="47"/>
  <c r="FE34" i="47"/>
  <c r="FF34" i="47"/>
  <c r="FG34" i="47"/>
  <c r="FH34" i="47"/>
  <c r="FI34" i="47"/>
  <c r="FJ34" i="47"/>
  <c r="FK34" i="47"/>
  <c r="FL34" i="47"/>
  <c r="FM34" i="47"/>
  <c r="FN34" i="47"/>
  <c r="FO34" i="47"/>
  <c r="FP34" i="47"/>
  <c r="FQ34" i="47"/>
  <c r="EE35" i="47"/>
  <c r="EF35" i="47"/>
  <c r="EG35" i="47"/>
  <c r="EH35" i="47"/>
  <c r="EI35" i="47"/>
  <c r="EJ35" i="47"/>
  <c r="EK35" i="47"/>
  <c r="EL35" i="47"/>
  <c r="EM35" i="47"/>
  <c r="EN35" i="47"/>
  <c r="EO35" i="47"/>
  <c r="EP35" i="47"/>
  <c r="EQ35" i="47"/>
  <c r="ER35" i="47"/>
  <c r="ES35" i="47"/>
  <c r="ET35" i="47"/>
  <c r="EU35" i="47"/>
  <c r="EV35" i="47"/>
  <c r="EW35" i="47"/>
  <c r="EX35" i="47"/>
  <c r="EY35" i="47"/>
  <c r="EZ35" i="47"/>
  <c r="FA35" i="47"/>
  <c r="FB35" i="47"/>
  <c r="FC35" i="47"/>
  <c r="FD35" i="47"/>
  <c r="FE35" i="47"/>
  <c r="FF35" i="47"/>
  <c r="FG35" i="47"/>
  <c r="FH35" i="47"/>
  <c r="FI35" i="47"/>
  <c r="FJ35" i="47"/>
  <c r="FK35" i="47"/>
  <c r="FL35" i="47"/>
  <c r="FM35" i="47"/>
  <c r="FN35" i="47"/>
  <c r="FO35" i="47"/>
  <c r="FP35" i="47"/>
  <c r="FQ35" i="47"/>
  <c r="EE36" i="47"/>
  <c r="EF36" i="47"/>
  <c r="EG36" i="47"/>
  <c r="EH36" i="47"/>
  <c r="EI36" i="47"/>
  <c r="EJ36" i="47"/>
  <c r="EK36" i="47"/>
  <c r="EL36" i="47"/>
  <c r="EM36" i="47"/>
  <c r="EN36" i="47"/>
  <c r="EO36" i="47"/>
  <c r="EP36" i="47"/>
  <c r="EQ36" i="47"/>
  <c r="ER36" i="47"/>
  <c r="ES36" i="47"/>
  <c r="ET36" i="47"/>
  <c r="EU36" i="47"/>
  <c r="EV36" i="47"/>
  <c r="EW36" i="47"/>
  <c r="EX36" i="47"/>
  <c r="EY36" i="47"/>
  <c r="EZ36" i="47"/>
  <c r="FA36" i="47"/>
  <c r="FB36" i="47"/>
  <c r="FC36" i="47"/>
  <c r="FD36" i="47"/>
  <c r="FE36" i="47"/>
  <c r="FF36" i="47"/>
  <c r="FG36" i="47"/>
  <c r="FH36" i="47"/>
  <c r="FI36" i="47"/>
  <c r="FJ36" i="47"/>
  <c r="FK36" i="47"/>
  <c r="FL36" i="47"/>
  <c r="FM36" i="47"/>
  <c r="FN36" i="47"/>
  <c r="FO36" i="47"/>
  <c r="FP36" i="47"/>
  <c r="FQ36" i="47"/>
  <c r="EE37" i="47"/>
  <c r="EF37" i="47"/>
  <c r="EG37" i="47"/>
  <c r="EH37" i="47"/>
  <c r="EI37" i="47"/>
  <c r="EJ37" i="47"/>
  <c r="EK37" i="47"/>
  <c r="EL37" i="47"/>
  <c r="EM37" i="47"/>
  <c r="EN37" i="47"/>
  <c r="EO37" i="47"/>
  <c r="EP37" i="47"/>
  <c r="EQ37" i="47"/>
  <c r="ER37" i="47"/>
  <c r="ES37" i="47"/>
  <c r="ET37" i="47"/>
  <c r="EU37" i="47"/>
  <c r="EV37" i="47"/>
  <c r="EW37" i="47"/>
  <c r="EX37" i="47"/>
  <c r="EY37" i="47"/>
  <c r="EZ37" i="47"/>
  <c r="FA37" i="47"/>
  <c r="FB37" i="47"/>
  <c r="FC37" i="47"/>
  <c r="FD37" i="47"/>
  <c r="FE37" i="47"/>
  <c r="FF37" i="47"/>
  <c r="FG37" i="47"/>
  <c r="FH37" i="47"/>
  <c r="FI37" i="47"/>
  <c r="FJ37" i="47"/>
  <c r="FK37" i="47"/>
  <c r="FL37" i="47"/>
  <c r="FM37" i="47"/>
  <c r="FN37" i="47"/>
  <c r="FO37" i="47"/>
  <c r="FP37" i="47"/>
  <c r="FQ37" i="47"/>
  <c r="EE38" i="47"/>
  <c r="EF38" i="47"/>
  <c r="EG38" i="47"/>
  <c r="EH38" i="47"/>
  <c r="EI38" i="47"/>
  <c r="EJ38" i="47"/>
  <c r="EK38" i="47"/>
  <c r="EL38" i="47"/>
  <c r="EM38" i="47"/>
  <c r="EN38" i="47"/>
  <c r="EO38" i="47"/>
  <c r="EP38" i="47"/>
  <c r="EQ38" i="47"/>
  <c r="ER38" i="47"/>
  <c r="ES38" i="47"/>
  <c r="ET38" i="47"/>
  <c r="EU38" i="47"/>
  <c r="EV38" i="47"/>
  <c r="EW38" i="47"/>
  <c r="EX38" i="47"/>
  <c r="EY38" i="47"/>
  <c r="EZ38" i="47"/>
  <c r="FA38" i="47"/>
  <c r="FB38" i="47"/>
  <c r="FC38" i="47"/>
  <c r="FD38" i="47"/>
  <c r="FE38" i="47"/>
  <c r="FF38" i="47"/>
  <c r="FG38" i="47"/>
  <c r="FH38" i="47"/>
  <c r="FI38" i="47"/>
  <c r="FJ38" i="47"/>
  <c r="FK38" i="47"/>
  <c r="FL38" i="47"/>
  <c r="FM38" i="47"/>
  <c r="FN38" i="47"/>
  <c r="FO38" i="47"/>
  <c r="FP38" i="47"/>
  <c r="FQ38" i="47"/>
  <c r="EE39" i="47"/>
  <c r="EF39" i="47"/>
  <c r="EG39" i="47"/>
  <c r="EH39" i="47"/>
  <c r="EI39" i="47"/>
  <c r="EJ39" i="47"/>
  <c r="EK39" i="47"/>
  <c r="EL39" i="47"/>
  <c r="EM39" i="47"/>
  <c r="EN39" i="47"/>
  <c r="EO39" i="47"/>
  <c r="EP39" i="47"/>
  <c r="EQ39" i="47"/>
  <c r="ER39" i="47"/>
  <c r="ES39" i="47"/>
  <c r="ET39" i="47"/>
  <c r="EU39" i="47"/>
  <c r="EV39" i="47"/>
  <c r="EW39" i="47"/>
  <c r="EX39" i="47"/>
  <c r="EY39" i="47"/>
  <c r="EZ39" i="47"/>
  <c r="FA39" i="47"/>
  <c r="FB39" i="47"/>
  <c r="FC39" i="47"/>
  <c r="FD39" i="47"/>
  <c r="FE39" i="47"/>
  <c r="FF39" i="47"/>
  <c r="FG39" i="47"/>
  <c r="FH39" i="47"/>
  <c r="FI39" i="47"/>
  <c r="FJ39" i="47"/>
  <c r="FK39" i="47"/>
  <c r="FL39" i="47"/>
  <c r="FM39" i="47"/>
  <c r="FN39" i="47"/>
  <c r="FO39" i="47"/>
  <c r="FP39" i="47"/>
  <c r="FQ39" i="47"/>
  <c r="EE40" i="47"/>
  <c r="EF40" i="47"/>
  <c r="EG40" i="47"/>
  <c r="EH40" i="47"/>
  <c r="EI40" i="47"/>
  <c r="EJ40" i="47"/>
  <c r="EK40" i="47"/>
  <c r="EL40" i="47"/>
  <c r="EM40" i="47"/>
  <c r="EN40" i="47"/>
  <c r="EO40" i="47"/>
  <c r="EP40" i="47"/>
  <c r="EQ40" i="47"/>
  <c r="ER40" i="47"/>
  <c r="ES40" i="47"/>
  <c r="ET40" i="47"/>
  <c r="EU40" i="47"/>
  <c r="EV40" i="47"/>
  <c r="EW40" i="47"/>
  <c r="EX40" i="47"/>
  <c r="EY40" i="47"/>
  <c r="EZ40" i="47"/>
  <c r="FA40" i="47"/>
  <c r="FB40" i="47"/>
  <c r="FC40" i="47"/>
  <c r="FD40" i="47"/>
  <c r="FE40" i="47"/>
  <c r="FF40" i="47"/>
  <c r="FG40" i="47"/>
  <c r="FH40" i="47"/>
  <c r="FI40" i="47"/>
  <c r="FJ40" i="47"/>
  <c r="FK40" i="47"/>
  <c r="FL40" i="47"/>
  <c r="FM40" i="47"/>
  <c r="FN40" i="47"/>
  <c r="FO40" i="47"/>
  <c r="FP40" i="47"/>
  <c r="FQ40" i="47"/>
  <c r="EE41" i="47"/>
  <c r="EF41" i="47"/>
  <c r="EG41" i="47"/>
  <c r="EH41" i="47"/>
  <c r="EI41" i="47"/>
  <c r="EJ41" i="47"/>
  <c r="EK41" i="47"/>
  <c r="EL41" i="47"/>
  <c r="EM41" i="47"/>
  <c r="EN41" i="47"/>
  <c r="EO41" i="47"/>
  <c r="EP41" i="47"/>
  <c r="EQ41" i="47"/>
  <c r="ER41" i="47"/>
  <c r="ES41" i="47"/>
  <c r="ET41" i="47"/>
  <c r="EU41" i="47"/>
  <c r="EV41" i="47"/>
  <c r="EW41" i="47"/>
  <c r="EX41" i="47"/>
  <c r="EY41" i="47"/>
  <c r="EZ41" i="47"/>
  <c r="FA41" i="47"/>
  <c r="FB41" i="47"/>
  <c r="FC41" i="47"/>
  <c r="FD41" i="47"/>
  <c r="FE41" i="47"/>
  <c r="FF41" i="47"/>
  <c r="FG41" i="47"/>
  <c r="FH41" i="47"/>
  <c r="FI41" i="47"/>
  <c r="FJ41" i="47"/>
  <c r="FK41" i="47"/>
  <c r="FL41" i="47"/>
  <c r="FM41" i="47"/>
  <c r="FN41" i="47"/>
  <c r="FO41" i="47"/>
  <c r="FP41" i="47"/>
  <c r="FQ41" i="47"/>
  <c r="EE42" i="47"/>
  <c r="EF42" i="47"/>
  <c r="EG42" i="47"/>
  <c r="EH42" i="47"/>
  <c r="EI42" i="47"/>
  <c r="EJ42" i="47"/>
  <c r="EK42" i="47"/>
  <c r="EL42" i="47"/>
  <c r="EM42" i="47"/>
  <c r="EN42" i="47"/>
  <c r="EO42" i="47"/>
  <c r="EP42" i="47"/>
  <c r="EQ42" i="47"/>
  <c r="ER42" i="47"/>
  <c r="ES42" i="47"/>
  <c r="ET42" i="47"/>
  <c r="EU42" i="47"/>
  <c r="EV42" i="47"/>
  <c r="EW42" i="47"/>
  <c r="EX42" i="47"/>
  <c r="EY42" i="47"/>
  <c r="EZ42" i="47"/>
  <c r="FA42" i="47"/>
  <c r="FB42" i="47"/>
  <c r="FC42" i="47"/>
  <c r="FD42" i="47"/>
  <c r="FE42" i="47"/>
  <c r="FF42" i="47"/>
  <c r="FG42" i="47"/>
  <c r="FH42" i="47"/>
  <c r="FI42" i="47"/>
  <c r="FJ42" i="47"/>
  <c r="FK42" i="47"/>
  <c r="FL42" i="47"/>
  <c r="FM42" i="47"/>
  <c r="FN42" i="47"/>
  <c r="FO42" i="47"/>
  <c r="FP42" i="47"/>
  <c r="FQ42" i="47"/>
  <c r="EE43" i="47"/>
  <c r="EF43" i="47"/>
  <c r="EG43" i="47"/>
  <c r="EH43" i="47"/>
  <c r="EI43" i="47"/>
  <c r="EJ43" i="47"/>
  <c r="EK43" i="47"/>
  <c r="EL43" i="47"/>
  <c r="EM43" i="47"/>
  <c r="EN43" i="47"/>
  <c r="EO43" i="47"/>
  <c r="EP43" i="47"/>
  <c r="EQ43" i="47"/>
  <c r="ER43" i="47"/>
  <c r="ES43" i="47"/>
  <c r="ET43" i="47"/>
  <c r="EU43" i="47"/>
  <c r="EV43" i="47"/>
  <c r="EW43" i="47"/>
  <c r="EX43" i="47"/>
  <c r="EY43" i="47"/>
  <c r="EZ43" i="47"/>
  <c r="FA43" i="47"/>
  <c r="FB43" i="47"/>
  <c r="FC43" i="47"/>
  <c r="FD43" i="47"/>
  <c r="FE43" i="47"/>
  <c r="FF43" i="47"/>
  <c r="FG43" i="47"/>
  <c r="FH43" i="47"/>
  <c r="FI43" i="47"/>
  <c r="FJ43" i="47"/>
  <c r="FK43" i="47"/>
  <c r="FL43" i="47"/>
  <c r="FM43" i="47"/>
  <c r="FN43" i="47"/>
  <c r="FO43" i="47"/>
  <c r="FP43" i="47"/>
  <c r="FQ43" i="47"/>
  <c r="EE44" i="47"/>
  <c r="EF44" i="47"/>
  <c r="EG44" i="47"/>
  <c r="EH44" i="47"/>
  <c r="EI44" i="47"/>
  <c r="EJ44" i="47"/>
  <c r="EK44" i="47"/>
  <c r="EL44" i="47"/>
  <c r="EM44" i="47"/>
  <c r="EN44" i="47"/>
  <c r="EO44" i="47"/>
  <c r="EP44" i="47"/>
  <c r="EQ44" i="47"/>
  <c r="ER44" i="47"/>
  <c r="ES44" i="47"/>
  <c r="ET44" i="47"/>
  <c r="EU44" i="47"/>
  <c r="EV44" i="47"/>
  <c r="EW44" i="47"/>
  <c r="EX44" i="47"/>
  <c r="EY44" i="47"/>
  <c r="EZ44" i="47"/>
  <c r="FA44" i="47"/>
  <c r="FB44" i="47"/>
  <c r="FC44" i="47"/>
  <c r="FD44" i="47"/>
  <c r="FE44" i="47"/>
  <c r="FF44" i="47"/>
  <c r="FG44" i="47"/>
  <c r="FH44" i="47"/>
  <c r="FI44" i="47"/>
  <c r="FJ44" i="47"/>
  <c r="FK44" i="47"/>
  <c r="FL44" i="47"/>
  <c r="FM44" i="47"/>
  <c r="FN44" i="47"/>
  <c r="FO44" i="47"/>
  <c r="FP44" i="47"/>
  <c r="FQ44" i="47"/>
  <c r="EE45" i="47"/>
  <c r="EF45" i="47"/>
  <c r="EG45" i="47"/>
  <c r="EH45" i="47"/>
  <c r="EI45" i="47"/>
  <c r="EJ45" i="47"/>
  <c r="EK45" i="47"/>
  <c r="EL45" i="47"/>
  <c r="EM45" i="47"/>
  <c r="EN45" i="47"/>
  <c r="EO45" i="47"/>
  <c r="EP45" i="47"/>
  <c r="EQ45" i="47"/>
  <c r="ER45" i="47"/>
  <c r="ES45" i="47"/>
  <c r="ET45" i="47"/>
  <c r="EU45" i="47"/>
  <c r="EV45" i="47"/>
  <c r="EW45" i="47"/>
  <c r="EX45" i="47"/>
  <c r="EY45" i="47"/>
  <c r="EZ45" i="47"/>
  <c r="FA45" i="47"/>
  <c r="FB45" i="47"/>
  <c r="FC45" i="47"/>
  <c r="FD45" i="47"/>
  <c r="FE45" i="47"/>
  <c r="FF45" i="47"/>
  <c r="FG45" i="47"/>
  <c r="FH45" i="47"/>
  <c r="FI45" i="47"/>
  <c r="FJ45" i="47"/>
  <c r="FK45" i="47"/>
  <c r="FL45" i="47"/>
  <c r="FM45" i="47"/>
  <c r="FN45" i="47"/>
  <c r="FO45" i="47"/>
  <c r="FP45" i="47"/>
  <c r="FQ45" i="47"/>
  <c r="EE46" i="47"/>
  <c r="EF46" i="47"/>
  <c r="EG46" i="47"/>
  <c r="EH46" i="47"/>
  <c r="EI46" i="47"/>
  <c r="EJ46" i="47"/>
  <c r="EK46" i="47"/>
  <c r="EL46" i="47"/>
  <c r="EM46" i="47"/>
  <c r="EN46" i="47"/>
  <c r="EO46" i="47"/>
  <c r="EP46" i="47"/>
  <c r="EQ46" i="47"/>
  <c r="ER46" i="47"/>
  <c r="ES46" i="47"/>
  <c r="ET46" i="47"/>
  <c r="EU46" i="47"/>
  <c r="EV46" i="47"/>
  <c r="EW46" i="47"/>
  <c r="EX46" i="47"/>
  <c r="EY46" i="47"/>
  <c r="EZ46" i="47"/>
  <c r="FA46" i="47"/>
  <c r="FB46" i="47"/>
  <c r="FC46" i="47"/>
  <c r="FD46" i="47"/>
  <c r="FE46" i="47"/>
  <c r="FF46" i="47"/>
  <c r="FG46" i="47"/>
  <c r="FH46" i="47"/>
  <c r="FI46" i="47"/>
  <c r="FJ46" i="47"/>
  <c r="FK46" i="47"/>
  <c r="FL46" i="47"/>
  <c r="FM46" i="47"/>
  <c r="FN46" i="47"/>
  <c r="FO46" i="47"/>
  <c r="FP46" i="47"/>
  <c r="FQ46" i="47"/>
  <c r="EE47" i="47"/>
  <c r="EF47" i="47"/>
  <c r="EG47" i="47"/>
  <c r="EH47" i="47"/>
  <c r="EI47" i="47"/>
  <c r="EJ47" i="47"/>
  <c r="EK47" i="47"/>
  <c r="EL47" i="47"/>
  <c r="EM47" i="47"/>
  <c r="EN47" i="47"/>
  <c r="EO47" i="47"/>
  <c r="EP47" i="47"/>
  <c r="EQ47" i="47"/>
  <c r="ER47" i="47"/>
  <c r="ES47" i="47"/>
  <c r="ET47" i="47"/>
  <c r="EU47" i="47"/>
  <c r="EV47" i="47"/>
  <c r="EW47" i="47"/>
  <c r="EX47" i="47"/>
  <c r="EY47" i="47"/>
  <c r="EZ47" i="47"/>
  <c r="FA47" i="47"/>
  <c r="FB47" i="47"/>
  <c r="FC47" i="47"/>
  <c r="FD47" i="47"/>
  <c r="FE47" i="47"/>
  <c r="FF47" i="47"/>
  <c r="FG47" i="47"/>
  <c r="FH47" i="47"/>
  <c r="FI47" i="47"/>
  <c r="FJ47" i="47"/>
  <c r="FK47" i="47"/>
  <c r="FL47" i="47"/>
  <c r="FM47" i="47"/>
  <c r="FN47" i="47"/>
  <c r="FO47" i="47"/>
  <c r="FP47" i="47"/>
  <c r="FQ47" i="47"/>
  <c r="EE48" i="47"/>
  <c r="EF48" i="47"/>
  <c r="EG48" i="47"/>
  <c r="EH48" i="47"/>
  <c r="EI48" i="47"/>
  <c r="EJ48" i="47"/>
  <c r="EK48" i="47"/>
  <c r="EL48" i="47"/>
  <c r="EM48" i="47"/>
  <c r="EN48" i="47"/>
  <c r="EO48" i="47"/>
  <c r="EP48" i="47"/>
  <c r="EQ48" i="47"/>
  <c r="ER48" i="47"/>
  <c r="ES48" i="47"/>
  <c r="ET48" i="47"/>
  <c r="EU48" i="47"/>
  <c r="EV48" i="47"/>
  <c r="EW48" i="47"/>
  <c r="EX48" i="47"/>
  <c r="EY48" i="47"/>
  <c r="EZ48" i="47"/>
  <c r="FA48" i="47"/>
  <c r="FB48" i="47"/>
  <c r="FC48" i="47"/>
  <c r="FD48" i="47"/>
  <c r="FE48" i="47"/>
  <c r="FF48" i="47"/>
  <c r="FG48" i="47"/>
  <c r="FH48" i="47"/>
  <c r="FI48" i="47"/>
  <c r="FJ48" i="47"/>
  <c r="FK48" i="47"/>
  <c r="FL48" i="47"/>
  <c r="FM48" i="47"/>
  <c r="FN48" i="47"/>
  <c r="FO48" i="47"/>
  <c r="FP48" i="47"/>
  <c r="FQ48" i="47"/>
  <c r="EE49" i="47"/>
  <c r="EF49" i="47"/>
  <c r="EG49" i="47"/>
  <c r="EH49" i="47"/>
  <c r="EI49" i="47"/>
  <c r="EJ49" i="47"/>
  <c r="EK49" i="47"/>
  <c r="EL49" i="47"/>
  <c r="EM49" i="47"/>
  <c r="EN49" i="47"/>
  <c r="EO49" i="47"/>
  <c r="EP49" i="47"/>
  <c r="EQ49" i="47"/>
  <c r="ER49" i="47"/>
  <c r="ES49" i="47"/>
  <c r="ET49" i="47"/>
  <c r="EU49" i="47"/>
  <c r="EV49" i="47"/>
  <c r="EW49" i="47"/>
  <c r="EX49" i="47"/>
  <c r="EY49" i="47"/>
  <c r="EZ49" i="47"/>
  <c r="FA49" i="47"/>
  <c r="FB49" i="47"/>
  <c r="FC49" i="47"/>
  <c r="FD49" i="47"/>
  <c r="FE49" i="47"/>
  <c r="FF49" i="47"/>
  <c r="FG49" i="47"/>
  <c r="FH49" i="47"/>
  <c r="FI49" i="47"/>
  <c r="FJ49" i="47"/>
  <c r="FK49" i="47"/>
  <c r="FL49" i="47"/>
  <c r="FM49" i="47"/>
  <c r="FN49" i="47"/>
  <c r="FO49" i="47"/>
  <c r="FP49" i="47"/>
  <c r="FQ49" i="47"/>
  <c r="EE50" i="47"/>
  <c r="EF50" i="47"/>
  <c r="EG50" i="47"/>
  <c r="EH50" i="47"/>
  <c r="EI50" i="47"/>
  <c r="EJ50" i="47"/>
  <c r="EK50" i="47"/>
  <c r="EL50" i="47"/>
  <c r="EM50" i="47"/>
  <c r="EN50" i="47"/>
  <c r="EO50" i="47"/>
  <c r="EP50" i="47"/>
  <c r="EQ50" i="47"/>
  <c r="ER50" i="47"/>
  <c r="ES50" i="47"/>
  <c r="ET50" i="47"/>
  <c r="EU50" i="47"/>
  <c r="EV50" i="47"/>
  <c r="EW50" i="47"/>
  <c r="EX50" i="47"/>
  <c r="EY50" i="47"/>
  <c r="EZ50" i="47"/>
  <c r="FA50" i="47"/>
  <c r="FB50" i="47"/>
  <c r="FC50" i="47"/>
  <c r="FD50" i="47"/>
  <c r="FE50" i="47"/>
  <c r="FF50" i="47"/>
  <c r="FG50" i="47"/>
  <c r="FH50" i="47"/>
  <c r="FI50" i="47"/>
  <c r="FJ50" i="47"/>
  <c r="FK50" i="47"/>
  <c r="FL50" i="47"/>
  <c r="FM50" i="47"/>
  <c r="FN50" i="47"/>
  <c r="FO50" i="47"/>
  <c r="FP50" i="47"/>
  <c r="FQ50" i="47"/>
  <c r="EE51" i="47"/>
  <c r="EF51" i="47"/>
  <c r="EG51" i="47"/>
  <c r="EH51" i="47"/>
  <c r="EI51" i="47"/>
  <c r="EJ51" i="47"/>
  <c r="EK51" i="47"/>
  <c r="EL51" i="47"/>
  <c r="EM51" i="47"/>
  <c r="EN51" i="47"/>
  <c r="EO51" i="47"/>
  <c r="EP51" i="47"/>
  <c r="EQ51" i="47"/>
  <c r="ER51" i="47"/>
  <c r="ES51" i="47"/>
  <c r="ET51" i="47"/>
  <c r="EU51" i="47"/>
  <c r="EV51" i="47"/>
  <c r="EW51" i="47"/>
  <c r="EX51" i="47"/>
  <c r="EY51" i="47"/>
  <c r="EZ51" i="47"/>
  <c r="FA51" i="47"/>
  <c r="FB51" i="47"/>
  <c r="FC51" i="47"/>
  <c r="FD51" i="47"/>
  <c r="FE51" i="47"/>
  <c r="FF51" i="47"/>
  <c r="FG51" i="47"/>
  <c r="FH51" i="47"/>
  <c r="FI51" i="47"/>
  <c r="FJ51" i="47"/>
  <c r="FK51" i="47"/>
  <c r="FL51" i="47"/>
  <c r="FM51" i="47"/>
  <c r="FN51" i="47"/>
  <c r="FO51" i="47"/>
  <c r="FP51" i="47"/>
  <c r="FQ51" i="47"/>
  <c r="EE3" i="47"/>
  <c r="FQ3" i="47"/>
  <c r="FP3" i="47"/>
  <c r="FO3" i="47"/>
  <c r="FN3" i="47"/>
  <c r="FM3" i="47"/>
  <c r="FL3" i="47"/>
  <c r="FK3" i="47"/>
  <c r="FJ3" i="47"/>
  <c r="FI3" i="47"/>
  <c r="FH3" i="47"/>
  <c r="FG3" i="47"/>
  <c r="FF3" i="47"/>
  <c r="FD3" i="47"/>
  <c r="FE3" i="47"/>
  <c r="FC3" i="47"/>
  <c r="AQ61" i="47"/>
  <c r="AR61" i="47"/>
  <c r="AS61" i="47"/>
  <c r="AT61" i="47"/>
  <c r="AU61" i="47"/>
  <c r="AV61" i="47"/>
  <c r="AW61" i="47"/>
  <c r="B16" i="20" s="1"/>
  <c r="AX61" i="47"/>
  <c r="AY61" i="47"/>
  <c r="C15" i="42" s="1"/>
  <c r="AZ61" i="47"/>
  <c r="D16" i="20" s="1"/>
  <c r="BA61" i="47"/>
  <c r="E16" i="20" s="1"/>
  <c r="BB61" i="47"/>
  <c r="BC61" i="47"/>
  <c r="BD61" i="47"/>
  <c r="BE61" i="47"/>
  <c r="H16" i="20" s="1"/>
  <c r="BF61" i="47"/>
  <c r="BG61" i="47"/>
  <c r="BH61" i="47"/>
  <c r="BI61" i="47"/>
  <c r="BJ61" i="47"/>
  <c r="BK61" i="47"/>
  <c r="BL61" i="47"/>
  <c r="BM61" i="47"/>
  <c r="BN61" i="47"/>
  <c r="BO61" i="47"/>
  <c r="BP61" i="47"/>
  <c r="BQ61" i="47"/>
  <c r="BR61" i="47"/>
  <c r="D15" i="42" s="1"/>
  <c r="BS61" i="47"/>
  <c r="K16" i="20" s="1"/>
  <c r="BT61" i="47"/>
  <c r="L16" i="20" s="1"/>
  <c r="BU61" i="47"/>
  <c r="BV61" i="47"/>
  <c r="BW61" i="47"/>
  <c r="BX61" i="47"/>
  <c r="N16" i="20" s="1"/>
  <c r="BY61" i="47"/>
  <c r="BZ61" i="47"/>
  <c r="CA61" i="47"/>
  <c r="CB61" i="47"/>
  <c r="CC61" i="47"/>
  <c r="CD61" i="47"/>
  <c r="CE61" i="47"/>
  <c r="CF61" i="47"/>
  <c r="CG61" i="47"/>
  <c r="CH61" i="47"/>
  <c r="P16" i="20" s="1"/>
  <c r="CI61" i="47"/>
  <c r="CJ61" i="47"/>
  <c r="CK61" i="47"/>
  <c r="Q16" i="20" s="1"/>
  <c r="CL61" i="47"/>
  <c r="R16" i="20" s="1"/>
  <c r="CM61" i="47"/>
  <c r="CN61" i="47"/>
  <c r="CO61" i="47"/>
  <c r="CP61" i="47"/>
  <c r="CQ61" i="47"/>
  <c r="S16" i="20" s="1"/>
  <c r="CR61" i="47"/>
  <c r="CS61" i="47"/>
  <c r="CT61" i="47"/>
  <c r="CU61" i="47"/>
  <c r="T16" i="20" s="1"/>
  <c r="CV61" i="47"/>
  <c r="CW61" i="47"/>
  <c r="CX61" i="47"/>
  <c r="CY61" i="47"/>
  <c r="CZ61" i="47"/>
  <c r="DA61" i="47"/>
  <c r="DB61" i="47"/>
  <c r="DC61" i="47"/>
  <c r="V16" i="20" s="1"/>
  <c r="DD61" i="47"/>
  <c r="DE61" i="47"/>
  <c r="DF61" i="47"/>
  <c r="DG61" i="47"/>
  <c r="DH61" i="47"/>
  <c r="DI61" i="47"/>
  <c r="W16" i="20" s="1"/>
  <c r="DJ61" i="47"/>
  <c r="X16" i="20" s="1"/>
  <c r="DK61" i="47"/>
  <c r="Y16" i="20" s="1"/>
  <c r="DL61" i="47"/>
  <c r="DM61" i="47"/>
  <c r="DN61" i="47"/>
  <c r="AA16" i="20" s="1"/>
  <c r="DO61" i="47"/>
  <c r="DP61" i="47"/>
  <c r="AC16" i="20" s="1"/>
  <c r="DQ61" i="47"/>
  <c r="DR61" i="47"/>
  <c r="DS61" i="47"/>
  <c r="AD16" i="20" s="1"/>
  <c r="DT61" i="47"/>
  <c r="DU61" i="47"/>
  <c r="DV61" i="47"/>
  <c r="AE16" i="20" s="1"/>
  <c r="DW61" i="47"/>
  <c r="DX61" i="47"/>
  <c r="DY61" i="47"/>
  <c r="DZ61" i="47"/>
  <c r="EA61" i="47"/>
  <c r="EB61" i="47"/>
  <c r="EC61" i="47"/>
  <c r="AQ62" i="47"/>
  <c r="AR62" i="47"/>
  <c r="AS62" i="47"/>
  <c r="AT62" i="47"/>
  <c r="AU62" i="47"/>
  <c r="B15" i="42" s="1"/>
  <c r="AV62" i="47"/>
  <c r="AW62" i="47"/>
  <c r="AX62" i="47"/>
  <c r="AY62" i="47"/>
  <c r="AZ62" i="47"/>
  <c r="BA62" i="47"/>
  <c r="BB62" i="47"/>
  <c r="BC62" i="47"/>
  <c r="BD62" i="47"/>
  <c r="BE62" i="47"/>
  <c r="BF62" i="47"/>
  <c r="BG62" i="47"/>
  <c r="BH62" i="47"/>
  <c r="BI62" i="47"/>
  <c r="BJ62" i="47"/>
  <c r="BK62" i="47"/>
  <c r="BL62" i="47"/>
  <c r="BM62" i="47"/>
  <c r="BN62" i="47"/>
  <c r="BO62" i="47"/>
  <c r="BP62" i="47"/>
  <c r="BQ62" i="47"/>
  <c r="BR62" i="47"/>
  <c r="BS62" i="47"/>
  <c r="BT62" i="47"/>
  <c r="BU62" i="47"/>
  <c r="BV62" i="47"/>
  <c r="BW62" i="47"/>
  <c r="BX62" i="47"/>
  <c r="BY62" i="47"/>
  <c r="BZ62" i="47"/>
  <c r="CA62" i="47"/>
  <c r="CB62" i="47"/>
  <c r="CC62" i="47"/>
  <c r="CD62" i="47"/>
  <c r="CE62" i="47"/>
  <c r="CF62" i="47"/>
  <c r="CG62" i="47"/>
  <c r="CH62" i="47"/>
  <c r="CI62" i="47"/>
  <c r="CJ62" i="47"/>
  <c r="CK62" i="47"/>
  <c r="CL62" i="47"/>
  <c r="CM62" i="47"/>
  <c r="CN62" i="47"/>
  <c r="CO62" i="47"/>
  <c r="CP62" i="47"/>
  <c r="CQ62" i="47"/>
  <c r="CR62" i="47"/>
  <c r="CS62" i="47"/>
  <c r="CT62" i="47"/>
  <c r="CU62" i="47"/>
  <c r="CV62" i="47"/>
  <c r="CW62" i="47"/>
  <c r="CX62" i="47"/>
  <c r="CY62" i="47"/>
  <c r="CZ62" i="47"/>
  <c r="DA62" i="47"/>
  <c r="DB62" i="47"/>
  <c r="DC62" i="47"/>
  <c r="DD62" i="47"/>
  <c r="DE62" i="47"/>
  <c r="DF62" i="47"/>
  <c r="DG62" i="47"/>
  <c r="DH62" i="47"/>
  <c r="DI62" i="47"/>
  <c r="DJ62" i="47"/>
  <c r="DK62" i="47"/>
  <c r="DL62" i="47"/>
  <c r="DM62" i="47"/>
  <c r="DN62" i="47"/>
  <c r="DO62" i="47"/>
  <c r="DP62" i="47"/>
  <c r="DQ62" i="47"/>
  <c r="DR62" i="47"/>
  <c r="DS62" i="47"/>
  <c r="DT62" i="47"/>
  <c r="DU62" i="47"/>
  <c r="DV62" i="47"/>
  <c r="DW62" i="47"/>
  <c r="DX62" i="47"/>
  <c r="DY62" i="47"/>
  <c r="DZ62" i="47"/>
  <c r="EA62" i="47"/>
  <c r="EB62" i="47"/>
  <c r="EC62" i="47"/>
  <c r="AQ63" i="47"/>
  <c r="AR63" i="47"/>
  <c r="AS63" i="47"/>
  <c r="AT63" i="47"/>
  <c r="AU63" i="47"/>
  <c r="AV63" i="47"/>
  <c r="AW63" i="47"/>
  <c r="AX63" i="47"/>
  <c r="AY63" i="47"/>
  <c r="AZ63" i="47"/>
  <c r="BA63" i="47"/>
  <c r="BB63" i="47"/>
  <c r="BC63" i="47"/>
  <c r="BD63" i="47"/>
  <c r="BE63" i="47"/>
  <c r="BF63" i="47"/>
  <c r="BG63" i="47"/>
  <c r="BH63" i="47"/>
  <c r="BI63" i="47"/>
  <c r="BJ63" i="47"/>
  <c r="BK63" i="47"/>
  <c r="BL63" i="47"/>
  <c r="BM63" i="47"/>
  <c r="BN63" i="47"/>
  <c r="BO63" i="47"/>
  <c r="BP63" i="47"/>
  <c r="BQ63" i="47"/>
  <c r="BR63" i="47"/>
  <c r="BS63" i="47"/>
  <c r="BT63" i="47"/>
  <c r="BU63" i="47"/>
  <c r="BV63" i="47"/>
  <c r="BW63" i="47"/>
  <c r="BX63" i="47"/>
  <c r="BY63" i="47"/>
  <c r="BZ63" i="47"/>
  <c r="CA63" i="47"/>
  <c r="CB63" i="47"/>
  <c r="CC63" i="47"/>
  <c r="CD63" i="47"/>
  <c r="CE63" i="47"/>
  <c r="CF63" i="47"/>
  <c r="CG63" i="47"/>
  <c r="CH63" i="47"/>
  <c r="CI63" i="47"/>
  <c r="CJ63" i="47"/>
  <c r="CK63" i="47"/>
  <c r="CL63" i="47"/>
  <c r="CM63" i="47"/>
  <c r="CN63" i="47"/>
  <c r="CO63" i="47"/>
  <c r="CP63" i="47"/>
  <c r="CQ63" i="47"/>
  <c r="CR63" i="47"/>
  <c r="CS63" i="47"/>
  <c r="CT63" i="47"/>
  <c r="CU63" i="47"/>
  <c r="CV63" i="47"/>
  <c r="CW63" i="47"/>
  <c r="CX63" i="47"/>
  <c r="CY63" i="47"/>
  <c r="CZ63" i="47"/>
  <c r="DA63" i="47"/>
  <c r="DB63" i="47"/>
  <c r="DC63" i="47"/>
  <c r="DD63" i="47"/>
  <c r="DE63" i="47"/>
  <c r="DF63" i="47"/>
  <c r="DG63" i="47"/>
  <c r="DH63" i="47"/>
  <c r="DI63" i="47"/>
  <c r="DJ63" i="47"/>
  <c r="DK63" i="47"/>
  <c r="DL63" i="47"/>
  <c r="DM63" i="47"/>
  <c r="DN63" i="47"/>
  <c r="DO63" i="47"/>
  <c r="DP63" i="47"/>
  <c r="DQ63" i="47"/>
  <c r="DR63" i="47"/>
  <c r="DS63" i="47"/>
  <c r="DT63" i="47"/>
  <c r="DU63" i="47"/>
  <c r="DV63" i="47"/>
  <c r="DW63" i="47"/>
  <c r="DX63" i="47"/>
  <c r="DY63" i="47"/>
  <c r="DZ63" i="47"/>
  <c r="EA63" i="47"/>
  <c r="EB63" i="47"/>
  <c r="EC63" i="47"/>
  <c r="FB3" i="47"/>
  <c r="FA3" i="47"/>
  <c r="EK3" i="47"/>
  <c r="EJ3" i="47"/>
  <c r="EI3" i="47"/>
  <c r="EH3" i="47"/>
  <c r="EG3" i="47"/>
  <c r="EF3" i="47"/>
  <c r="P61" i="47"/>
  <c r="Q61" i="47"/>
  <c r="R61" i="47"/>
  <c r="S61" i="47"/>
  <c r="T61" i="47"/>
  <c r="U61" i="47"/>
  <c r="V61" i="47"/>
  <c r="W61" i="47"/>
  <c r="X61" i="47"/>
  <c r="Y61" i="47"/>
  <c r="Z61" i="47"/>
  <c r="AA61" i="47"/>
  <c r="AB61" i="47"/>
  <c r="AC61" i="47"/>
  <c r="AD61" i="47"/>
  <c r="AE61" i="47"/>
  <c r="AF61" i="47"/>
  <c r="AG61" i="47"/>
  <c r="AH61" i="47"/>
  <c r="AI61" i="47"/>
  <c r="AJ61" i="47"/>
  <c r="AK61" i="47"/>
  <c r="AL61" i="47"/>
  <c r="AM61" i="47"/>
  <c r="P62" i="47"/>
  <c r="Q62" i="47"/>
  <c r="R62" i="47"/>
  <c r="S62" i="47"/>
  <c r="T62" i="47"/>
  <c r="U62" i="47"/>
  <c r="V62" i="47"/>
  <c r="W62" i="47"/>
  <c r="X62" i="47"/>
  <c r="Y62" i="47"/>
  <c r="Z62" i="47"/>
  <c r="AA62" i="47"/>
  <c r="AB62" i="47"/>
  <c r="AC62" i="47"/>
  <c r="AD62" i="47"/>
  <c r="AE62" i="47"/>
  <c r="AF62" i="47"/>
  <c r="AG62" i="47"/>
  <c r="AH62" i="47"/>
  <c r="AI62" i="47"/>
  <c r="AJ62" i="47"/>
  <c r="AK62" i="47"/>
  <c r="AL62" i="47"/>
  <c r="AM62" i="47"/>
  <c r="P63" i="47"/>
  <c r="Q63" i="47"/>
  <c r="R63" i="47"/>
  <c r="S63" i="47"/>
  <c r="T63" i="47"/>
  <c r="U63" i="47"/>
  <c r="V63" i="47"/>
  <c r="W63" i="47"/>
  <c r="X63" i="47"/>
  <c r="Y63" i="47"/>
  <c r="Z63" i="47"/>
  <c r="AA63" i="47"/>
  <c r="AB63" i="47"/>
  <c r="AC63" i="47"/>
  <c r="AD63" i="47"/>
  <c r="AE63" i="47"/>
  <c r="AF63" i="47"/>
  <c r="AG63" i="47"/>
  <c r="AH63" i="47"/>
  <c r="AI63" i="47"/>
  <c r="AJ63" i="47"/>
  <c r="AK63" i="47"/>
  <c r="AL63" i="47"/>
  <c r="AM63" i="47"/>
  <c r="BJ61" i="48"/>
  <c r="BK61" i="48"/>
  <c r="BL61" i="48"/>
  <c r="EN4" i="48"/>
  <c r="EN5" i="48"/>
  <c r="EN6" i="48"/>
  <c r="EN7" i="48"/>
  <c r="EN8" i="48"/>
  <c r="EN9" i="48"/>
  <c r="EN10" i="48"/>
  <c r="EN11" i="48"/>
  <c r="EN12" i="48"/>
  <c r="EN13" i="48"/>
  <c r="EN14" i="48"/>
  <c r="EN15" i="48"/>
  <c r="EN16" i="48"/>
  <c r="EN17" i="48"/>
  <c r="EN18" i="48"/>
  <c r="EN19" i="48"/>
  <c r="EN20" i="48"/>
  <c r="EN21" i="48"/>
  <c r="EN22" i="48"/>
  <c r="EN23" i="48"/>
  <c r="EN24" i="48"/>
  <c r="EN25" i="48"/>
  <c r="EN26" i="48"/>
  <c r="EN27" i="48"/>
  <c r="EN28" i="48"/>
  <c r="EN29" i="48"/>
  <c r="EN30" i="48"/>
  <c r="EN31" i="48"/>
  <c r="EN32" i="48"/>
  <c r="EN33" i="48"/>
  <c r="EN34" i="48"/>
  <c r="EN35" i="48"/>
  <c r="EN36" i="48"/>
  <c r="EN37" i="48"/>
  <c r="EN38" i="48"/>
  <c r="EN39" i="48"/>
  <c r="EN40" i="48"/>
  <c r="EN41" i="48"/>
  <c r="EN42" i="48"/>
  <c r="EN43" i="48"/>
  <c r="EN44" i="48"/>
  <c r="EN45" i="48"/>
  <c r="EN46" i="48"/>
  <c r="EN47" i="48"/>
  <c r="EN48" i="48"/>
  <c r="EN49" i="48"/>
  <c r="EN50" i="48"/>
  <c r="EN51" i="48"/>
  <c r="EN3" i="48"/>
  <c r="DL4" i="13"/>
  <c r="DL5" i="13"/>
  <c r="DL6" i="13"/>
  <c r="DL7" i="13"/>
  <c r="DL8" i="13"/>
  <c r="DL9" i="13"/>
  <c r="DL10" i="13"/>
  <c r="DL11" i="13"/>
  <c r="DL12" i="13"/>
  <c r="DL13" i="13"/>
  <c r="DL14" i="13"/>
  <c r="DL15" i="13"/>
  <c r="DL16" i="13"/>
  <c r="DL17" i="13"/>
  <c r="DL18" i="13"/>
  <c r="DL19" i="13"/>
  <c r="DL20" i="13"/>
  <c r="DL21" i="13"/>
  <c r="DL22" i="13"/>
  <c r="DL23" i="13"/>
  <c r="DL24" i="13"/>
  <c r="DL25" i="13"/>
  <c r="DL26" i="13"/>
  <c r="DL27" i="13"/>
  <c r="DL28" i="13"/>
  <c r="DL29" i="13"/>
  <c r="DL30" i="13"/>
  <c r="DL31" i="13"/>
  <c r="DL32" i="13"/>
  <c r="DL33" i="13"/>
  <c r="DL34" i="13"/>
  <c r="DL35" i="13"/>
  <c r="DL36" i="13"/>
  <c r="DL37" i="13"/>
  <c r="DL38" i="13"/>
  <c r="DL39" i="13"/>
  <c r="DL40" i="13"/>
  <c r="DL41" i="13"/>
  <c r="DL42" i="13"/>
  <c r="DL43" i="13"/>
  <c r="DL44" i="13"/>
  <c r="DL45" i="13"/>
  <c r="DL46" i="13"/>
  <c r="DL47" i="13"/>
  <c r="DL48" i="13"/>
  <c r="DL49" i="13"/>
  <c r="DL50" i="13"/>
  <c r="DL51" i="13"/>
  <c r="DL3" i="13"/>
  <c r="DQ4" i="5"/>
  <c r="DQ5" i="5"/>
  <c r="DQ6" i="5"/>
  <c r="DQ7" i="5"/>
  <c r="DQ8" i="5"/>
  <c r="DQ9" i="5"/>
  <c r="DQ10" i="5"/>
  <c r="DQ11" i="5"/>
  <c r="DQ12" i="5"/>
  <c r="DQ13" i="5"/>
  <c r="DQ14" i="5"/>
  <c r="DQ15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28" i="5"/>
  <c r="DQ29" i="5"/>
  <c r="DQ30" i="5"/>
  <c r="DQ31" i="5"/>
  <c r="DQ32" i="5"/>
  <c r="DQ33" i="5"/>
  <c r="DQ34" i="5"/>
  <c r="DQ35" i="5"/>
  <c r="DQ36" i="5"/>
  <c r="DQ37" i="5"/>
  <c r="DQ38" i="5"/>
  <c r="DQ39" i="5"/>
  <c r="DQ40" i="5"/>
  <c r="DQ41" i="5"/>
  <c r="DQ42" i="5"/>
  <c r="DQ43" i="5"/>
  <c r="DQ44" i="5"/>
  <c r="DQ45" i="5"/>
  <c r="DQ46" i="5"/>
  <c r="DQ47" i="5"/>
  <c r="DQ48" i="5"/>
  <c r="DQ49" i="5"/>
  <c r="DQ50" i="5"/>
  <c r="DQ51" i="5"/>
  <c r="DQ3" i="5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M29" i="20" s="1"/>
  <c r="M37" i="20" s="1"/>
  <c r="AR61" i="4"/>
  <c r="AS61" i="4"/>
  <c r="N29" i="20" s="1"/>
  <c r="N37" i="20" s="1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Q29" i="20" s="1"/>
  <c r="Q37" i="20" s="1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U29" i="20" s="1"/>
  <c r="U37" i="20" s="1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X29" i="20" s="1"/>
  <c r="X37" i="20" s="1"/>
  <c r="CL61" i="4"/>
  <c r="CM61" i="4"/>
  <c r="CN61" i="4"/>
  <c r="CO61" i="4"/>
  <c r="AA29" i="20" s="1"/>
  <c r="AA37" i="20" s="1"/>
  <c r="CP61" i="4"/>
  <c r="CQ61" i="4"/>
  <c r="AC29" i="20" s="1"/>
  <c r="AC37" i="20" s="1"/>
  <c r="CR61" i="4"/>
  <c r="CS61" i="4"/>
  <c r="CT61" i="4"/>
  <c r="CU61" i="4"/>
  <c r="CV61" i="4"/>
  <c r="CW61" i="4"/>
  <c r="CX61" i="4"/>
  <c r="CY61" i="4"/>
  <c r="CZ61" i="4"/>
  <c r="AF29" i="20" s="1"/>
  <c r="AF37" i="20" s="1"/>
  <c r="DA61" i="4"/>
  <c r="K61" i="4"/>
  <c r="C61" i="4"/>
  <c r="D61" i="4"/>
  <c r="E61" i="4"/>
  <c r="F61" i="4"/>
  <c r="G61" i="4"/>
  <c r="H61" i="4"/>
  <c r="B61" i="4"/>
  <c r="DC75" i="4"/>
  <c r="DD75" i="4"/>
  <c r="DE75" i="4"/>
  <c r="DF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DC76" i="4"/>
  <c r="DD76" i="4"/>
  <c r="DE76" i="4"/>
  <c r="DF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EI76" i="4"/>
  <c r="EJ76" i="4"/>
  <c r="EK76" i="4"/>
  <c r="DC77" i="4"/>
  <c r="DD77" i="4"/>
  <c r="DE77" i="4"/>
  <c r="DF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DC78" i="4"/>
  <c r="DD78" i="4"/>
  <c r="DE78" i="4"/>
  <c r="DF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DC79" i="4"/>
  <c r="DD79" i="4"/>
  <c r="DE79" i="4"/>
  <c r="DF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DC80" i="4"/>
  <c r="DD80" i="4"/>
  <c r="DE80" i="4"/>
  <c r="DF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DD74" i="4"/>
  <c r="DD73" i="4"/>
  <c r="DD72" i="4"/>
  <c r="DD71" i="4"/>
  <c r="DD70" i="4"/>
  <c r="DD69" i="4"/>
  <c r="DD68" i="4"/>
  <c r="DD67" i="4"/>
  <c r="DD4" i="4"/>
  <c r="DD5" i="4"/>
  <c r="DD6" i="4"/>
  <c r="DD7" i="4"/>
  <c r="DD8" i="4"/>
  <c r="DD9" i="4"/>
  <c r="DD10" i="4"/>
  <c r="DD11" i="4"/>
  <c r="DD12" i="4"/>
  <c r="DD13" i="4"/>
  <c r="DD14" i="4"/>
  <c r="DD15" i="4"/>
  <c r="DD16" i="4"/>
  <c r="DD17" i="4"/>
  <c r="DD18" i="4"/>
  <c r="DD19" i="4"/>
  <c r="DD20" i="4"/>
  <c r="DD21" i="4"/>
  <c r="DD22" i="4"/>
  <c r="DD23" i="4"/>
  <c r="DD24" i="4"/>
  <c r="DD25" i="4"/>
  <c r="DD26" i="4"/>
  <c r="DD27" i="4"/>
  <c r="DD28" i="4"/>
  <c r="DD29" i="4"/>
  <c r="DD30" i="4"/>
  <c r="DD31" i="4"/>
  <c r="DD32" i="4"/>
  <c r="DD33" i="4"/>
  <c r="DD34" i="4"/>
  <c r="DD35" i="4"/>
  <c r="DD36" i="4"/>
  <c r="DD37" i="4"/>
  <c r="DD38" i="4"/>
  <c r="DD39" i="4"/>
  <c r="DD40" i="4"/>
  <c r="DD41" i="4"/>
  <c r="DD42" i="4"/>
  <c r="DD43" i="4"/>
  <c r="DD44" i="4"/>
  <c r="DD45" i="4"/>
  <c r="DD46" i="4"/>
  <c r="DD47" i="4"/>
  <c r="DD48" i="4"/>
  <c r="DD49" i="4"/>
  <c r="DD50" i="4"/>
  <c r="DD51" i="4"/>
  <c r="DD3" i="4"/>
  <c r="L62" i="4"/>
  <c r="M62" i="4"/>
  <c r="G9" i="42" s="1"/>
  <c r="N62" i="4"/>
  <c r="O62" i="4"/>
  <c r="P62" i="4"/>
  <c r="Q62" i="4"/>
  <c r="R62" i="4"/>
  <c r="S62" i="4"/>
  <c r="T62" i="4"/>
  <c r="U62" i="4"/>
  <c r="V62" i="4"/>
  <c r="H9" i="42" s="1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F9" i="42" s="1"/>
  <c r="BE62" i="4"/>
  <c r="C8" i="21" s="1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L63" i="4"/>
  <c r="M63" i="4"/>
  <c r="G38" i="42" s="1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E38" i="42" s="1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E39" i="21" s="1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F64" i="4"/>
  <c r="BG64" i="4"/>
  <c r="BH64" i="4"/>
  <c r="BI64" i="4"/>
  <c r="BJ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K64" i="4"/>
  <c r="C64" i="4"/>
  <c r="D64" i="4"/>
  <c r="E64" i="4"/>
  <c r="F64" i="4"/>
  <c r="G64" i="4"/>
  <c r="H64" i="4"/>
  <c r="B64" i="4"/>
  <c r="BX6" i="40"/>
  <c r="BX5" i="40"/>
  <c r="BX4" i="40"/>
  <c r="BX3" i="40"/>
  <c r="BX8" i="40"/>
  <c r="BX9" i="40"/>
  <c r="BX10" i="40"/>
  <c r="BX11" i="40"/>
  <c r="BX12" i="40"/>
  <c r="BX13" i="40"/>
  <c r="BX14" i="40"/>
  <c r="BX15" i="40"/>
  <c r="BX16" i="40"/>
  <c r="BX17" i="40"/>
  <c r="BX18" i="40"/>
  <c r="BX19" i="40"/>
  <c r="BX20" i="40"/>
  <c r="BX21" i="40"/>
  <c r="BX22" i="40"/>
  <c r="BX23" i="40"/>
  <c r="BX24" i="40"/>
  <c r="BX25" i="40"/>
  <c r="BX26" i="40"/>
  <c r="BX27" i="40"/>
  <c r="BX28" i="40"/>
  <c r="BX29" i="40"/>
  <c r="BX30" i="40"/>
  <c r="BX31" i="40"/>
  <c r="BX32" i="40"/>
  <c r="BX33" i="40"/>
  <c r="BX34" i="40"/>
  <c r="BX35" i="40"/>
  <c r="BX36" i="40"/>
  <c r="BX37" i="40"/>
  <c r="BX38" i="40"/>
  <c r="BX39" i="40"/>
  <c r="BX40" i="40"/>
  <c r="BX41" i="40"/>
  <c r="BX42" i="40"/>
  <c r="BX43" i="40"/>
  <c r="BX44" i="40"/>
  <c r="BX45" i="40"/>
  <c r="BX46" i="40"/>
  <c r="BX47" i="40"/>
  <c r="BX48" i="40"/>
  <c r="BX49" i="40"/>
  <c r="BX50" i="40"/>
  <c r="BX51" i="40"/>
  <c r="BX52" i="40"/>
  <c r="BX53" i="40"/>
  <c r="BX54" i="40"/>
  <c r="BX55" i="40"/>
  <c r="BX56" i="40"/>
  <c r="BX57" i="40"/>
  <c r="BX58" i="40"/>
  <c r="BX59" i="40"/>
  <c r="BX60" i="40"/>
  <c r="BX61" i="40"/>
  <c r="BX7" i="40"/>
  <c r="BG1" i="44"/>
  <c r="BG4" i="44"/>
  <c r="BG5" i="44"/>
  <c r="BG6" i="44"/>
  <c r="BG7" i="44"/>
  <c r="BG8" i="44"/>
  <c r="BG9" i="44"/>
  <c r="BG11" i="44"/>
  <c r="BG12" i="44"/>
  <c r="BG13" i="44"/>
  <c r="BG14" i="44"/>
  <c r="BG15" i="44"/>
  <c r="BG16" i="44"/>
  <c r="BG17" i="44"/>
  <c r="BG18" i="44"/>
  <c r="BG19" i="44"/>
  <c r="BG20" i="44"/>
  <c r="BG21" i="44"/>
  <c r="BG22" i="44"/>
  <c r="BG23" i="44"/>
  <c r="BG24" i="44"/>
  <c r="BG25" i="44"/>
  <c r="BG26" i="44"/>
  <c r="BG27" i="44"/>
  <c r="BG28" i="44"/>
  <c r="BG29" i="44"/>
  <c r="BG30" i="44"/>
  <c r="BG31" i="44"/>
  <c r="BG32" i="44"/>
  <c r="BG33" i="44"/>
  <c r="BG34" i="44"/>
  <c r="BG35" i="44"/>
  <c r="BG36" i="44"/>
  <c r="BG37" i="44"/>
  <c r="BG38" i="44"/>
  <c r="BG39" i="44"/>
  <c r="BG40" i="44"/>
  <c r="BG41" i="44"/>
  <c r="BG42" i="44"/>
  <c r="BG43" i="44"/>
  <c r="BG44" i="44"/>
  <c r="BG45" i="44"/>
  <c r="BG46" i="44"/>
  <c r="BG47" i="44"/>
  <c r="BG48" i="44"/>
  <c r="BG49" i="44"/>
  <c r="BG50" i="44"/>
  <c r="BG51" i="44"/>
  <c r="BG3" i="44"/>
  <c r="DL1" i="46"/>
  <c r="DL4" i="46"/>
  <c r="DL5" i="46"/>
  <c r="DL6" i="46"/>
  <c r="DL7" i="46"/>
  <c r="DL8" i="46"/>
  <c r="DL9" i="46"/>
  <c r="DL10" i="46"/>
  <c r="DL11" i="46"/>
  <c r="DL12" i="46"/>
  <c r="DL13" i="46"/>
  <c r="DL14" i="46"/>
  <c r="DL15" i="46"/>
  <c r="DL16" i="46"/>
  <c r="DL17" i="46"/>
  <c r="DL18" i="46"/>
  <c r="DL19" i="46"/>
  <c r="DL20" i="46"/>
  <c r="DL21" i="46"/>
  <c r="DL22" i="46"/>
  <c r="DL23" i="46"/>
  <c r="DL24" i="46"/>
  <c r="DL25" i="46"/>
  <c r="DL26" i="46"/>
  <c r="DL27" i="46"/>
  <c r="DL28" i="46"/>
  <c r="DL29" i="46"/>
  <c r="DL30" i="46"/>
  <c r="DL31" i="46"/>
  <c r="DL32" i="46"/>
  <c r="DL33" i="46"/>
  <c r="DL34" i="46"/>
  <c r="DL35" i="46"/>
  <c r="DL36" i="46"/>
  <c r="DL37" i="46"/>
  <c r="DL38" i="46"/>
  <c r="DL39" i="46"/>
  <c r="DL40" i="46"/>
  <c r="DL41" i="46"/>
  <c r="DL42" i="46"/>
  <c r="DL43" i="46"/>
  <c r="DL44" i="46"/>
  <c r="DL45" i="46"/>
  <c r="DL46" i="46"/>
  <c r="DL47" i="46"/>
  <c r="DL48" i="46"/>
  <c r="DL49" i="46"/>
  <c r="DL50" i="46"/>
  <c r="DL51" i="46"/>
  <c r="DL3" i="46"/>
  <c r="BB3" i="1"/>
  <c r="BA3" i="1" s="1"/>
  <c r="BG3" i="1" s="1"/>
  <c r="BB4" i="1"/>
  <c r="BE4" i="1" s="1"/>
  <c r="BB5" i="1"/>
  <c r="BA5" i="1" s="1"/>
  <c r="BD5" i="1" s="1"/>
  <c r="BB6" i="1"/>
  <c r="BH6" i="1" s="1"/>
  <c r="BB7" i="1"/>
  <c r="BA7" i="1" s="1"/>
  <c r="AE8" i="30" s="1"/>
  <c r="BB8" i="1"/>
  <c r="BH8" i="1" s="1"/>
  <c r="BB9" i="1"/>
  <c r="BA9" i="1" s="1"/>
  <c r="AE10" i="30" s="1"/>
  <c r="BB10" i="1"/>
  <c r="BH10" i="1" s="1"/>
  <c r="BB11" i="1"/>
  <c r="BA11" i="1" s="1"/>
  <c r="AE12" i="30" s="1"/>
  <c r="BB12" i="1"/>
  <c r="BH12" i="1" s="1"/>
  <c r="BB13" i="1"/>
  <c r="BA13" i="1" s="1"/>
  <c r="BD13" i="1" s="1"/>
  <c r="BB14" i="1"/>
  <c r="BH14" i="1" s="1"/>
  <c r="BB15" i="1"/>
  <c r="BA15" i="1" s="1"/>
  <c r="AE16" i="30" s="1"/>
  <c r="BB16" i="1"/>
  <c r="BH16" i="1" s="1"/>
  <c r="BB17" i="1"/>
  <c r="BA17" i="1" s="1"/>
  <c r="AE18" i="30" s="1"/>
  <c r="BB18" i="1"/>
  <c r="BH18" i="1" s="1"/>
  <c r="BB19" i="1"/>
  <c r="BA19" i="1" s="1"/>
  <c r="BG19" i="1" s="1"/>
  <c r="BB20" i="1"/>
  <c r="BH20" i="1" s="1"/>
  <c r="BB21" i="1"/>
  <c r="AF22" i="30" s="1"/>
  <c r="BB22" i="1"/>
  <c r="BE22" i="1" s="1"/>
  <c r="BB23" i="1"/>
  <c r="BA23" i="1" s="1"/>
  <c r="AE24" i="30" s="1"/>
  <c r="BB24" i="1"/>
  <c r="BE24" i="1" s="1"/>
  <c r="BB25" i="1"/>
  <c r="AF26" i="30" s="1"/>
  <c r="BB26" i="1"/>
  <c r="BH26" i="1" s="1"/>
  <c r="BB27" i="1"/>
  <c r="BA27" i="1" s="1"/>
  <c r="BG27" i="1" s="1"/>
  <c r="BB28" i="1"/>
  <c r="BH28" i="1" s="1"/>
  <c r="BB29" i="1"/>
  <c r="AF30" i="30" s="1"/>
  <c r="BB30" i="1"/>
  <c r="BA30" i="1" s="1"/>
  <c r="BD30" i="1" s="1"/>
  <c r="BB31" i="1"/>
  <c r="BB32" i="1"/>
  <c r="BA32" i="1" s="1"/>
  <c r="BB33" i="1"/>
  <c r="BE33" i="1" s="1"/>
  <c r="BB34" i="1"/>
  <c r="BA34" i="1" s="1"/>
  <c r="BB35" i="1"/>
  <c r="BH35" i="1" s="1"/>
  <c r="BB36" i="1"/>
  <c r="BA36" i="1" s="1"/>
  <c r="BB37" i="1"/>
  <c r="BE37" i="1" s="1"/>
  <c r="BB38" i="1"/>
  <c r="BA38" i="1" s="1"/>
  <c r="BB39" i="1"/>
  <c r="BH39" i="1" s="1"/>
  <c r="BB40" i="1"/>
  <c r="BA40" i="1" s="1"/>
  <c r="BB41" i="1"/>
  <c r="BE41" i="1" s="1"/>
  <c r="BB42" i="1"/>
  <c r="BA42" i="1" s="1"/>
  <c r="BB43" i="1"/>
  <c r="BH43" i="1" s="1"/>
  <c r="BB44" i="1"/>
  <c r="BA44" i="1" s="1"/>
  <c r="BB45" i="1"/>
  <c r="BE45" i="1" s="1"/>
  <c r="BB46" i="1"/>
  <c r="BA46" i="1" s="1"/>
  <c r="BB47" i="1"/>
  <c r="BH47" i="1" s="1"/>
  <c r="BB48" i="1"/>
  <c r="BA48" i="1" s="1"/>
  <c r="BB49" i="1"/>
  <c r="BE49" i="1" s="1"/>
  <c r="BB50" i="1"/>
  <c r="BH50" i="1" s="1"/>
  <c r="BB51" i="1"/>
  <c r="BA51" i="1" s="1"/>
  <c r="AE52" i="30" s="1"/>
  <c r="AC5" i="30"/>
  <c r="AC6" i="30"/>
  <c r="AC7" i="30"/>
  <c r="AC8" i="30"/>
  <c r="AC9" i="30"/>
  <c r="AC10" i="30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24" i="30"/>
  <c r="AC25" i="30"/>
  <c r="AC26" i="30"/>
  <c r="AC27" i="30"/>
  <c r="AC28" i="30"/>
  <c r="AC29" i="30"/>
  <c r="AC30" i="30"/>
  <c r="AC31" i="30"/>
  <c r="AC32" i="30"/>
  <c r="AC33" i="30"/>
  <c r="AC34" i="30"/>
  <c r="AC35" i="30"/>
  <c r="AC36" i="30"/>
  <c r="AC37" i="30"/>
  <c r="AC38" i="30"/>
  <c r="AC39" i="30"/>
  <c r="AC40" i="30"/>
  <c r="AC41" i="30"/>
  <c r="AC42" i="30"/>
  <c r="AC43" i="30"/>
  <c r="AC44" i="30"/>
  <c r="AC45" i="30"/>
  <c r="AC46" i="30"/>
  <c r="AC47" i="30"/>
  <c r="AC48" i="30"/>
  <c r="AC49" i="30"/>
  <c r="AC50" i="30"/>
  <c r="AC51" i="30"/>
  <c r="AC52" i="30"/>
  <c r="AC4" i="30"/>
  <c r="B56" i="50"/>
  <c r="B55" i="50"/>
  <c r="B54" i="50"/>
  <c r="B4" i="50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3" i="50"/>
  <c r="N56" i="50"/>
  <c r="M56" i="50"/>
  <c r="L56" i="50"/>
  <c r="K56" i="50"/>
  <c r="J56" i="50"/>
  <c r="I56" i="50"/>
  <c r="H56" i="50"/>
  <c r="G56" i="50"/>
  <c r="F56" i="50"/>
  <c r="E56" i="50"/>
  <c r="D56" i="50"/>
  <c r="C56" i="50"/>
  <c r="N55" i="50"/>
  <c r="M55" i="50"/>
  <c r="L55" i="50"/>
  <c r="K55" i="50"/>
  <c r="J55" i="50"/>
  <c r="I55" i="50"/>
  <c r="H55" i="50"/>
  <c r="G55" i="50"/>
  <c r="F55" i="50"/>
  <c r="E55" i="50"/>
  <c r="D55" i="50"/>
  <c r="C55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C4" i="50"/>
  <c r="D4" i="50"/>
  <c r="E4" i="50"/>
  <c r="F4" i="50"/>
  <c r="G4" i="50"/>
  <c r="H4" i="50"/>
  <c r="I4" i="50"/>
  <c r="J4" i="50"/>
  <c r="K4" i="50"/>
  <c r="L4" i="50"/>
  <c r="M4" i="50"/>
  <c r="N4" i="50"/>
  <c r="C5" i="50"/>
  <c r="D5" i="50"/>
  <c r="E5" i="50"/>
  <c r="F5" i="50"/>
  <c r="G5" i="50"/>
  <c r="H5" i="50"/>
  <c r="I5" i="50"/>
  <c r="J5" i="50"/>
  <c r="K5" i="50"/>
  <c r="L5" i="50"/>
  <c r="M5" i="50"/>
  <c r="N5" i="50"/>
  <c r="C6" i="50"/>
  <c r="D6" i="50"/>
  <c r="E6" i="50"/>
  <c r="F6" i="50"/>
  <c r="G6" i="50"/>
  <c r="H6" i="50"/>
  <c r="I6" i="50"/>
  <c r="J6" i="50"/>
  <c r="K6" i="50"/>
  <c r="L6" i="50"/>
  <c r="M6" i="50"/>
  <c r="N6" i="50"/>
  <c r="C7" i="50"/>
  <c r="D7" i="50"/>
  <c r="E7" i="50"/>
  <c r="F7" i="50"/>
  <c r="G7" i="50"/>
  <c r="H7" i="50"/>
  <c r="I7" i="50"/>
  <c r="J7" i="50"/>
  <c r="K7" i="50"/>
  <c r="L7" i="50"/>
  <c r="M7" i="50"/>
  <c r="N7" i="50"/>
  <c r="C8" i="50"/>
  <c r="D8" i="50"/>
  <c r="E8" i="50"/>
  <c r="F8" i="50"/>
  <c r="G8" i="50"/>
  <c r="H8" i="50"/>
  <c r="I8" i="50"/>
  <c r="J8" i="50"/>
  <c r="K8" i="50"/>
  <c r="L8" i="50"/>
  <c r="M8" i="50"/>
  <c r="N8" i="50"/>
  <c r="C9" i="50"/>
  <c r="D9" i="50"/>
  <c r="E9" i="50"/>
  <c r="F9" i="50"/>
  <c r="G9" i="50"/>
  <c r="H9" i="50"/>
  <c r="I9" i="50"/>
  <c r="J9" i="50"/>
  <c r="K9" i="50"/>
  <c r="L9" i="50"/>
  <c r="M9" i="50"/>
  <c r="N9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C20" i="50"/>
  <c r="D20" i="50"/>
  <c r="E20" i="50"/>
  <c r="F20" i="50"/>
  <c r="G20" i="50"/>
  <c r="H20" i="50"/>
  <c r="I20" i="50"/>
  <c r="J20" i="50"/>
  <c r="K20" i="50"/>
  <c r="L20" i="50"/>
  <c r="M20" i="50"/>
  <c r="N20" i="50"/>
  <c r="C21" i="50"/>
  <c r="D21" i="50"/>
  <c r="E21" i="50"/>
  <c r="F21" i="50"/>
  <c r="G21" i="50"/>
  <c r="H21" i="50"/>
  <c r="I21" i="50"/>
  <c r="J21" i="50"/>
  <c r="K21" i="50"/>
  <c r="L21" i="50"/>
  <c r="M21" i="50"/>
  <c r="N21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C36" i="50"/>
  <c r="D36" i="50"/>
  <c r="E36" i="50"/>
  <c r="F36" i="50"/>
  <c r="G36" i="50"/>
  <c r="H36" i="50"/>
  <c r="I36" i="50"/>
  <c r="J36" i="50"/>
  <c r="K36" i="50"/>
  <c r="L36" i="50"/>
  <c r="M36" i="50"/>
  <c r="N36" i="50"/>
  <c r="C37" i="50"/>
  <c r="D37" i="50"/>
  <c r="E37" i="50"/>
  <c r="F37" i="50"/>
  <c r="G37" i="50"/>
  <c r="H37" i="50"/>
  <c r="I37" i="50"/>
  <c r="J37" i="50"/>
  <c r="K37" i="50"/>
  <c r="L37" i="50"/>
  <c r="M37" i="50"/>
  <c r="N37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C3" i="50"/>
  <c r="D3" i="50"/>
  <c r="E3" i="50"/>
  <c r="E63" i="50" s="1"/>
  <c r="F3" i="50"/>
  <c r="G3" i="50"/>
  <c r="H3" i="50"/>
  <c r="I3" i="50"/>
  <c r="I63" i="50" s="1"/>
  <c r="J3" i="50"/>
  <c r="K3" i="50"/>
  <c r="L3" i="50"/>
  <c r="M3" i="50"/>
  <c r="M62" i="50" s="1"/>
  <c r="N3" i="50"/>
  <c r="K63" i="50"/>
  <c r="G63" i="50"/>
  <c r="C63" i="50"/>
  <c r="I62" i="50"/>
  <c r="G63" i="49"/>
  <c r="F63" i="49"/>
  <c r="B63" i="49"/>
  <c r="G62" i="49"/>
  <c r="F62" i="49"/>
  <c r="B62" i="49"/>
  <c r="C10" i="21" s="1"/>
  <c r="G61" i="49"/>
  <c r="F61" i="49"/>
  <c r="B61" i="49"/>
  <c r="K60" i="49"/>
  <c r="K58" i="49"/>
  <c r="K57" i="49"/>
  <c r="K56" i="49"/>
  <c r="K55" i="49"/>
  <c r="K54" i="49"/>
  <c r="K53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K7" i="49"/>
  <c r="K6" i="49"/>
  <c r="K5" i="49"/>
  <c r="K4" i="49"/>
  <c r="K3" i="49"/>
  <c r="AN5" i="30"/>
  <c r="AN6" i="30"/>
  <c r="AN7" i="30"/>
  <c r="AN8" i="30"/>
  <c r="AN9" i="30"/>
  <c r="AN10" i="30"/>
  <c r="AN12" i="30"/>
  <c r="AN13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30" i="30"/>
  <c r="AN31" i="30"/>
  <c r="AN32" i="30"/>
  <c r="AN33" i="30"/>
  <c r="AN34" i="30"/>
  <c r="AN35" i="30"/>
  <c r="AN36" i="30"/>
  <c r="AN38" i="30"/>
  <c r="AN39" i="30"/>
  <c r="AN40" i="30"/>
  <c r="AN41" i="30"/>
  <c r="AN42" i="30"/>
  <c r="AN43" i="30"/>
  <c r="AN44" i="30"/>
  <c r="AN45" i="30"/>
  <c r="AN46" i="30"/>
  <c r="AN47" i="30"/>
  <c r="AN48" i="30"/>
  <c r="AN49" i="30"/>
  <c r="AN51" i="30"/>
  <c r="AN52" i="30"/>
  <c r="N4" i="30"/>
  <c r="AM5" i="30"/>
  <c r="AM6" i="30"/>
  <c r="AM8" i="30"/>
  <c r="AM9" i="30"/>
  <c r="AM10" i="30"/>
  <c r="AM11" i="30"/>
  <c r="AM12" i="30"/>
  <c r="AM14" i="30"/>
  <c r="AM16" i="30"/>
  <c r="AM17" i="30"/>
  <c r="AM18" i="30"/>
  <c r="AM19" i="30"/>
  <c r="AM20" i="30"/>
  <c r="AM22" i="30"/>
  <c r="AM24" i="30"/>
  <c r="AM25" i="30"/>
  <c r="AM26" i="30"/>
  <c r="AM27" i="30"/>
  <c r="AM28" i="30"/>
  <c r="AM30" i="30"/>
  <c r="AM31" i="30"/>
  <c r="AM32" i="30"/>
  <c r="AM33" i="30"/>
  <c r="AM34" i="30"/>
  <c r="AM35" i="30"/>
  <c r="AM36" i="30"/>
  <c r="AM37" i="30"/>
  <c r="AM38" i="30"/>
  <c r="AM39" i="30"/>
  <c r="AM40" i="30"/>
  <c r="AM41" i="30"/>
  <c r="AM42" i="30"/>
  <c r="AM43" i="30"/>
  <c r="AM44" i="30"/>
  <c r="AM45" i="30"/>
  <c r="AM46" i="30"/>
  <c r="AM47" i="30"/>
  <c r="AM48" i="30"/>
  <c r="AM49" i="30"/>
  <c r="AM50" i="30"/>
  <c r="AM52" i="30"/>
  <c r="M4" i="30"/>
  <c r="AM4" i="30" s="1"/>
  <c r="AB5" i="30"/>
  <c r="AD5" i="30"/>
  <c r="AH5" i="30"/>
  <c r="AI5" i="30"/>
  <c r="AJ5" i="30"/>
  <c r="AK5" i="30"/>
  <c r="AP5" i="30"/>
  <c r="AQ5" i="30"/>
  <c r="AR5" i="30"/>
  <c r="AS5" i="30"/>
  <c r="AU5" i="30"/>
  <c r="AV5" i="30"/>
  <c r="AB6" i="30"/>
  <c r="AH6" i="30"/>
  <c r="AI6" i="30"/>
  <c r="AJ6" i="30"/>
  <c r="AK6" i="30"/>
  <c r="AL6" i="30"/>
  <c r="AP6" i="30"/>
  <c r="AQ6" i="30"/>
  <c r="AR6" i="30"/>
  <c r="AS6" i="30"/>
  <c r="AT6" i="30"/>
  <c r="AU6" i="30"/>
  <c r="AV6" i="30"/>
  <c r="AB7" i="30"/>
  <c r="AD7" i="30"/>
  <c r="AG7" i="30"/>
  <c r="AH7" i="30"/>
  <c r="AI7" i="30"/>
  <c r="AJ7" i="30"/>
  <c r="AK7" i="30"/>
  <c r="AL7" i="30"/>
  <c r="AO7" i="30"/>
  <c r="AP7" i="30"/>
  <c r="AQ7" i="30"/>
  <c r="AR7" i="30"/>
  <c r="AS7" i="30"/>
  <c r="AT7" i="30"/>
  <c r="AU7" i="30"/>
  <c r="AV7" i="30"/>
  <c r="AB8" i="30"/>
  <c r="AG8" i="30"/>
  <c r="AH8" i="30"/>
  <c r="AJ8" i="30"/>
  <c r="AK8" i="30"/>
  <c r="AL8" i="30"/>
  <c r="AO8" i="30"/>
  <c r="AP8" i="30"/>
  <c r="AQ8" i="30"/>
  <c r="AS8" i="30"/>
  <c r="AT8" i="30"/>
  <c r="AU8" i="30"/>
  <c r="AV8" i="30"/>
  <c r="AB9" i="30"/>
  <c r="AD9" i="30"/>
  <c r="AG9" i="30"/>
  <c r="AH9" i="30"/>
  <c r="AI9" i="30"/>
  <c r="AK9" i="30"/>
  <c r="AL9" i="30"/>
  <c r="AO9" i="30"/>
  <c r="AP9" i="30"/>
  <c r="AQ9" i="30"/>
  <c r="AR9" i="30"/>
  <c r="AS9" i="30"/>
  <c r="AU9" i="30"/>
  <c r="AV9" i="30"/>
  <c r="AB10" i="30"/>
  <c r="AD10" i="30"/>
  <c r="AH10" i="30"/>
  <c r="AI10" i="30"/>
  <c r="AJ10" i="30"/>
  <c r="AK10" i="30"/>
  <c r="AL10" i="30"/>
  <c r="AO10" i="30"/>
  <c r="AP10" i="30"/>
  <c r="AQ10" i="30"/>
  <c r="AR10" i="30"/>
  <c r="AS10" i="30"/>
  <c r="AT10" i="30"/>
  <c r="AU10" i="30"/>
  <c r="AB11" i="30"/>
  <c r="AD11" i="30"/>
  <c r="AG11" i="30"/>
  <c r="AH11" i="30"/>
  <c r="AI11" i="30"/>
  <c r="AJ11" i="30"/>
  <c r="AK11" i="30"/>
  <c r="AL11" i="30"/>
  <c r="AO11" i="30"/>
  <c r="AP11" i="30"/>
  <c r="AQ11" i="30"/>
  <c r="AR11" i="30"/>
  <c r="AS11" i="30"/>
  <c r="AT11" i="30"/>
  <c r="AU11" i="30"/>
  <c r="AV11" i="30"/>
  <c r="AB12" i="30"/>
  <c r="AJ12" i="30"/>
  <c r="AK12" i="30"/>
  <c r="AL12" i="30"/>
  <c r="AO12" i="30"/>
  <c r="AP12" i="30"/>
  <c r="AR12" i="30"/>
  <c r="AS12" i="30"/>
  <c r="AT12" i="30"/>
  <c r="AV12" i="30"/>
  <c r="AB13" i="30"/>
  <c r="AD13" i="30"/>
  <c r="AG13" i="30"/>
  <c r="AH13" i="30"/>
  <c r="AI13" i="30"/>
  <c r="AJ13" i="30"/>
  <c r="AK13" i="30"/>
  <c r="AL13" i="30"/>
  <c r="AO13" i="30"/>
  <c r="AP13" i="30"/>
  <c r="AQ13" i="30"/>
  <c r="AR13" i="30"/>
  <c r="AS13" i="30"/>
  <c r="AU13" i="30"/>
  <c r="AV13" i="30"/>
  <c r="AB14" i="30"/>
  <c r="AG14" i="30"/>
  <c r="AI14" i="30"/>
  <c r="AJ14" i="30"/>
  <c r="AK14" i="30"/>
  <c r="AL14" i="30"/>
  <c r="AO14" i="30"/>
  <c r="AP14" i="30"/>
  <c r="AQ14" i="30"/>
  <c r="AR14" i="30"/>
  <c r="AS14" i="30"/>
  <c r="AT14" i="30"/>
  <c r="AU14" i="30"/>
  <c r="AV14" i="30"/>
  <c r="AB15" i="30"/>
  <c r="AD15" i="30"/>
  <c r="AG15" i="30"/>
  <c r="AH15" i="30"/>
  <c r="AI15" i="30"/>
  <c r="AJ15" i="30"/>
  <c r="AK15" i="30"/>
  <c r="AL15" i="30"/>
  <c r="AO15" i="30"/>
  <c r="AP15" i="30"/>
  <c r="AQ15" i="30"/>
  <c r="AR15" i="30"/>
  <c r="AS15" i="30"/>
  <c r="AT15" i="30"/>
  <c r="AU15" i="30"/>
  <c r="AV15" i="30"/>
  <c r="AB16" i="30"/>
  <c r="AD16" i="30"/>
  <c r="AH16" i="30"/>
  <c r="AI16" i="30"/>
  <c r="AJ16" i="30"/>
  <c r="AK16" i="30"/>
  <c r="AL16" i="30"/>
  <c r="AO16" i="30"/>
  <c r="AP16" i="30"/>
  <c r="AQ16" i="30"/>
  <c r="AR16" i="30"/>
  <c r="AS16" i="30"/>
  <c r="AT16" i="30"/>
  <c r="AU16" i="30"/>
  <c r="AV16" i="30"/>
  <c r="AB17" i="30"/>
  <c r="AD17" i="30"/>
  <c r="AH17" i="30"/>
  <c r="AI17" i="30"/>
  <c r="AK17" i="30"/>
  <c r="AO17" i="30"/>
  <c r="AP17" i="30"/>
  <c r="AQ17" i="30"/>
  <c r="AR17" i="30"/>
  <c r="AS17" i="30"/>
  <c r="AT17" i="30"/>
  <c r="AU17" i="30"/>
  <c r="AV17" i="30"/>
  <c r="AB18" i="30"/>
  <c r="AI18" i="30"/>
  <c r="AJ18" i="30"/>
  <c r="AL18" i="30"/>
  <c r="AO18" i="30"/>
  <c r="AP18" i="30"/>
  <c r="AQ18" i="30"/>
  <c r="AR18" i="30"/>
  <c r="AS18" i="30"/>
  <c r="AT18" i="30"/>
  <c r="AU18" i="30"/>
  <c r="AB19" i="30"/>
  <c r="AD19" i="30"/>
  <c r="AG19" i="30"/>
  <c r="AI19" i="30"/>
  <c r="AK19" i="30"/>
  <c r="AO19" i="30"/>
  <c r="AQ19" i="30"/>
  <c r="AR19" i="30"/>
  <c r="AS19" i="30"/>
  <c r="AT19" i="30"/>
  <c r="AU19" i="30"/>
  <c r="AV19" i="30"/>
  <c r="AB20" i="30"/>
  <c r="AG20" i="30"/>
  <c r="AH20" i="30"/>
  <c r="AI20" i="30"/>
  <c r="AJ20" i="30"/>
  <c r="AK20" i="30"/>
  <c r="AL20" i="30"/>
  <c r="AO20" i="30"/>
  <c r="AP20" i="30"/>
  <c r="AQ20" i="30"/>
  <c r="AR20" i="30"/>
  <c r="AS20" i="30"/>
  <c r="AT20" i="30"/>
  <c r="AU20" i="30"/>
  <c r="AV20" i="30"/>
  <c r="AB21" i="30"/>
  <c r="AD21" i="30"/>
  <c r="AH21" i="30"/>
  <c r="AI21" i="30"/>
  <c r="AJ21" i="30"/>
  <c r="AL21" i="30"/>
  <c r="AO21" i="30"/>
  <c r="AP21" i="30"/>
  <c r="AQ21" i="30"/>
  <c r="AR21" i="30"/>
  <c r="AS21" i="30"/>
  <c r="AT21" i="30"/>
  <c r="AU21" i="30"/>
  <c r="AV21" i="30"/>
  <c r="AB22" i="30"/>
  <c r="AD22" i="30"/>
  <c r="AG22" i="30"/>
  <c r="AH22" i="30"/>
  <c r="AI22" i="30"/>
  <c r="AJ22" i="30"/>
  <c r="AK22" i="30"/>
  <c r="AL22" i="30"/>
  <c r="AO22" i="30"/>
  <c r="AP22" i="30"/>
  <c r="AQ22" i="30"/>
  <c r="AR22" i="30"/>
  <c r="AS22" i="30"/>
  <c r="AT22" i="30"/>
  <c r="AU22" i="30"/>
  <c r="AV22" i="30"/>
  <c r="AB23" i="30"/>
  <c r="AD23" i="30"/>
  <c r="AG23" i="30"/>
  <c r="AH23" i="30"/>
  <c r="AI23" i="30"/>
  <c r="AJ23" i="30"/>
  <c r="AL23" i="30"/>
  <c r="AO23" i="30"/>
  <c r="AP23" i="30"/>
  <c r="AQ23" i="30"/>
  <c r="AR23" i="30"/>
  <c r="AS23" i="30"/>
  <c r="AU23" i="30"/>
  <c r="AV23" i="30"/>
  <c r="AB24" i="30"/>
  <c r="AD24" i="30"/>
  <c r="AI24" i="30"/>
  <c r="AJ24" i="30"/>
  <c r="AK24" i="30"/>
  <c r="AL24" i="30"/>
  <c r="AO24" i="30"/>
  <c r="AP24" i="30"/>
  <c r="AQ24" i="30"/>
  <c r="AR24" i="30"/>
  <c r="AS24" i="30"/>
  <c r="AT24" i="30"/>
  <c r="AU24" i="30"/>
  <c r="AV24" i="30"/>
  <c r="AB25" i="30"/>
  <c r="AD25" i="30"/>
  <c r="AG25" i="30"/>
  <c r="AH25" i="30"/>
  <c r="AI25" i="30"/>
  <c r="AJ25" i="30"/>
  <c r="AK25" i="30"/>
  <c r="AO25" i="30"/>
  <c r="AP25" i="30"/>
  <c r="AQ25" i="30"/>
  <c r="AR25" i="30"/>
  <c r="AS25" i="30"/>
  <c r="AT25" i="30"/>
  <c r="AU25" i="30"/>
  <c r="AV25" i="30"/>
  <c r="AB26" i="30"/>
  <c r="AH26" i="30"/>
  <c r="AI26" i="30"/>
  <c r="AJ26" i="30"/>
  <c r="AK26" i="30"/>
  <c r="AL26" i="30"/>
  <c r="AO26" i="30"/>
  <c r="AP26" i="30"/>
  <c r="AQ26" i="30"/>
  <c r="AR26" i="30"/>
  <c r="AS26" i="30"/>
  <c r="AT26" i="30"/>
  <c r="AU26" i="30"/>
  <c r="AV26" i="30"/>
  <c r="AB27" i="30"/>
  <c r="AD27" i="30"/>
  <c r="AH27" i="30"/>
  <c r="AI27" i="30"/>
  <c r="AJ27" i="30"/>
  <c r="AK27" i="30"/>
  <c r="AL27" i="30"/>
  <c r="AO27" i="30"/>
  <c r="AP27" i="30"/>
  <c r="AQ27" i="30"/>
  <c r="AR27" i="30"/>
  <c r="AS27" i="30"/>
  <c r="AT27" i="30"/>
  <c r="AU27" i="30"/>
  <c r="AV27" i="30"/>
  <c r="AB28" i="30"/>
  <c r="AD28" i="30"/>
  <c r="AG28" i="30"/>
  <c r="AH28" i="30"/>
  <c r="AK28" i="30"/>
  <c r="AL28" i="30"/>
  <c r="AO28" i="30"/>
  <c r="AP28" i="30"/>
  <c r="AR28" i="30"/>
  <c r="AS28" i="30"/>
  <c r="AT28" i="30"/>
  <c r="AV28" i="30"/>
  <c r="AB29" i="30"/>
  <c r="AD29" i="30"/>
  <c r="AG29" i="30"/>
  <c r="AH29" i="30"/>
  <c r="AI29" i="30"/>
  <c r="AJ29" i="30"/>
  <c r="AK29" i="30"/>
  <c r="AL29" i="30"/>
  <c r="AO29" i="30"/>
  <c r="AP29" i="30"/>
  <c r="AQ29" i="30"/>
  <c r="AR29" i="30"/>
  <c r="AS29" i="30"/>
  <c r="AU29" i="30"/>
  <c r="AV29" i="30"/>
  <c r="AB30" i="30"/>
  <c r="AG30" i="30"/>
  <c r="AH30" i="30"/>
  <c r="AI30" i="30"/>
  <c r="AJ30" i="30"/>
  <c r="AK30" i="30"/>
  <c r="AL30" i="30"/>
  <c r="AO30" i="30"/>
  <c r="AP30" i="30"/>
  <c r="AQ30" i="30"/>
  <c r="AR30" i="30"/>
  <c r="AS30" i="30"/>
  <c r="AT30" i="30"/>
  <c r="AU30" i="30"/>
  <c r="AV30" i="30"/>
  <c r="AB31" i="30"/>
  <c r="AG31" i="30"/>
  <c r="AH31" i="30"/>
  <c r="AI31" i="30"/>
  <c r="AJ31" i="30"/>
  <c r="AK31" i="30"/>
  <c r="AL31" i="30"/>
  <c r="AO31" i="30"/>
  <c r="AP31" i="30"/>
  <c r="AQ31" i="30"/>
  <c r="AR31" i="30"/>
  <c r="AS31" i="30"/>
  <c r="AT31" i="30"/>
  <c r="AU31" i="30"/>
  <c r="AV31" i="30"/>
  <c r="AB32" i="30"/>
  <c r="AD32" i="30"/>
  <c r="AH32" i="30"/>
  <c r="AI32" i="30"/>
  <c r="AJ32" i="30"/>
  <c r="AK32" i="30"/>
  <c r="AL32" i="30"/>
  <c r="AO32" i="30"/>
  <c r="AP32" i="30"/>
  <c r="AQ32" i="30"/>
  <c r="AR32" i="30"/>
  <c r="AS32" i="30"/>
  <c r="AT32" i="30"/>
  <c r="AU32" i="30"/>
  <c r="AV32" i="30"/>
  <c r="AB33" i="30"/>
  <c r="AD33" i="30"/>
  <c r="AG33" i="30"/>
  <c r="AH33" i="30"/>
  <c r="AI33" i="30"/>
  <c r="AJ33" i="30"/>
  <c r="AK33" i="30"/>
  <c r="AL33" i="30"/>
  <c r="AO33" i="30"/>
  <c r="AP33" i="30"/>
  <c r="AQ33" i="30"/>
  <c r="AR33" i="30"/>
  <c r="AS33" i="30"/>
  <c r="AT33" i="30"/>
  <c r="AU33" i="30"/>
  <c r="AV33" i="30"/>
  <c r="AB34" i="30"/>
  <c r="AD34" i="30"/>
  <c r="AG34" i="30"/>
  <c r="AH34" i="30"/>
  <c r="AI34" i="30"/>
  <c r="AJ34" i="30"/>
  <c r="AK34" i="30"/>
  <c r="AL34" i="30"/>
  <c r="AO34" i="30"/>
  <c r="AP34" i="30"/>
  <c r="AQ34" i="30"/>
  <c r="AR34" i="30"/>
  <c r="AS34" i="30"/>
  <c r="AU34" i="30"/>
  <c r="AV34" i="30"/>
  <c r="AB35" i="30"/>
  <c r="AD35" i="30"/>
  <c r="AG35" i="30"/>
  <c r="AH35" i="30"/>
  <c r="AI35" i="30"/>
  <c r="AJ35" i="30"/>
  <c r="AK35" i="30"/>
  <c r="AL35" i="30"/>
  <c r="AO35" i="30"/>
  <c r="AP35" i="30"/>
  <c r="AQ35" i="30"/>
  <c r="AR35" i="30"/>
  <c r="AS35" i="30"/>
  <c r="AU35" i="30"/>
  <c r="AV35" i="30"/>
  <c r="AB36" i="30"/>
  <c r="AD36" i="30"/>
  <c r="AG36" i="30"/>
  <c r="AH36" i="30"/>
  <c r="AI36" i="30"/>
  <c r="AJ36" i="30"/>
  <c r="AK36" i="30"/>
  <c r="AL36" i="30"/>
  <c r="AO36" i="30"/>
  <c r="AP36" i="30"/>
  <c r="AR36" i="30"/>
  <c r="AV36" i="30"/>
  <c r="AB37" i="30"/>
  <c r="AD37" i="30"/>
  <c r="AG37" i="30"/>
  <c r="AH37" i="30"/>
  <c r="AI37" i="30"/>
  <c r="AJ37" i="30"/>
  <c r="AK37" i="30"/>
  <c r="AL37" i="30"/>
  <c r="AP37" i="30"/>
  <c r="AQ37" i="30"/>
  <c r="AR37" i="30"/>
  <c r="AS37" i="30"/>
  <c r="AT37" i="30"/>
  <c r="AU37" i="30"/>
  <c r="AV37" i="30"/>
  <c r="AB38" i="30"/>
  <c r="AD38" i="30"/>
  <c r="AG38" i="30"/>
  <c r="AH38" i="30"/>
  <c r="AI38" i="30"/>
  <c r="AJ38" i="30"/>
  <c r="AK38" i="30"/>
  <c r="AL38" i="30"/>
  <c r="AO38" i="30"/>
  <c r="AP38" i="30"/>
  <c r="AR38" i="30"/>
  <c r="AS38" i="30"/>
  <c r="AT38" i="30"/>
  <c r="AV38" i="30"/>
  <c r="AB39" i="30"/>
  <c r="AG39" i="30"/>
  <c r="AH39" i="30"/>
  <c r="AI39" i="30"/>
  <c r="AJ39" i="30"/>
  <c r="AK39" i="30"/>
  <c r="AL39" i="30"/>
  <c r="AO39" i="30"/>
  <c r="AP39" i="30"/>
  <c r="AQ39" i="30"/>
  <c r="AR39" i="30"/>
  <c r="AS39" i="30"/>
  <c r="AT39" i="30"/>
  <c r="AU39" i="30"/>
  <c r="AV39" i="30"/>
  <c r="AD40" i="30"/>
  <c r="AG40" i="30"/>
  <c r="AH40" i="30"/>
  <c r="AJ40" i="30"/>
  <c r="AK40" i="30"/>
  <c r="AL40" i="30"/>
  <c r="AO40" i="30"/>
  <c r="AP40" i="30"/>
  <c r="AQ40" i="30"/>
  <c r="AR40" i="30"/>
  <c r="AS40" i="30"/>
  <c r="AT40" i="30"/>
  <c r="AU40" i="30"/>
  <c r="AV40" i="30"/>
  <c r="AB41" i="30"/>
  <c r="AD41" i="30"/>
  <c r="AG41" i="30"/>
  <c r="AH41" i="30"/>
  <c r="AI41" i="30"/>
  <c r="AJ41" i="30"/>
  <c r="AL41" i="30"/>
  <c r="AO41" i="30"/>
  <c r="AP41" i="30"/>
  <c r="AQ41" i="30"/>
  <c r="AR41" i="30"/>
  <c r="AT41" i="30"/>
  <c r="AV41" i="30"/>
  <c r="AB42" i="30"/>
  <c r="AD42" i="30"/>
  <c r="AG42" i="30"/>
  <c r="AH42" i="30"/>
  <c r="AI42" i="30"/>
  <c r="AJ42" i="30"/>
  <c r="AK42" i="30"/>
  <c r="AL42" i="30"/>
  <c r="AO42" i="30"/>
  <c r="AQ42" i="30"/>
  <c r="AT42" i="30"/>
  <c r="AV42" i="30"/>
  <c r="AB43" i="30"/>
  <c r="AG43" i="30"/>
  <c r="AH43" i="30"/>
  <c r="AI43" i="30"/>
  <c r="AJ43" i="30"/>
  <c r="AK43" i="30"/>
  <c r="AL43" i="30"/>
  <c r="AO43" i="30"/>
  <c r="AP43" i="30"/>
  <c r="AR43" i="30"/>
  <c r="AS43" i="30"/>
  <c r="AT43" i="30"/>
  <c r="AU43" i="30"/>
  <c r="AV43" i="30"/>
  <c r="AD44" i="30"/>
  <c r="AG44" i="30"/>
  <c r="AH44" i="30"/>
  <c r="AI44" i="30"/>
  <c r="AJ44" i="30"/>
  <c r="AK44" i="30"/>
  <c r="AL44" i="30"/>
  <c r="AO44" i="30"/>
  <c r="AQ44" i="30"/>
  <c r="AR44" i="30"/>
  <c r="AS44" i="30"/>
  <c r="AT44" i="30"/>
  <c r="AU44" i="30"/>
  <c r="AB45" i="30"/>
  <c r="AD45" i="30"/>
  <c r="AG45" i="30"/>
  <c r="AH45" i="30"/>
  <c r="AI45" i="30"/>
  <c r="AJ45" i="30"/>
  <c r="AK45" i="30"/>
  <c r="AL45" i="30"/>
  <c r="AO45" i="30"/>
  <c r="AP45" i="30"/>
  <c r="AR45" i="30"/>
  <c r="AS45" i="30"/>
  <c r="AT45" i="30"/>
  <c r="AV45" i="30"/>
  <c r="AB46" i="30"/>
  <c r="AD46" i="30"/>
  <c r="AG46" i="30"/>
  <c r="AH46" i="30"/>
  <c r="AI46" i="30"/>
  <c r="AJ46" i="30"/>
  <c r="AK46" i="30"/>
  <c r="AL46" i="30"/>
  <c r="AO46" i="30"/>
  <c r="AQ46" i="30"/>
  <c r="AR46" i="30"/>
  <c r="AS46" i="30"/>
  <c r="AU46" i="30"/>
  <c r="AB47" i="30"/>
  <c r="AD47" i="30"/>
  <c r="AG47" i="30"/>
  <c r="AH47" i="30"/>
  <c r="AI47" i="30"/>
  <c r="AJ47" i="30"/>
  <c r="AK47" i="30"/>
  <c r="AL47" i="30"/>
  <c r="AO47" i="30"/>
  <c r="AP47" i="30"/>
  <c r="AR47" i="30"/>
  <c r="AS47" i="30"/>
  <c r="AT47" i="30"/>
  <c r="AV47" i="30"/>
  <c r="AB48" i="30"/>
  <c r="AG48" i="30"/>
  <c r="AH48" i="30"/>
  <c r="AI48" i="30"/>
  <c r="AJ48" i="30"/>
  <c r="AK48" i="30"/>
  <c r="AL48" i="30"/>
  <c r="AO48" i="30"/>
  <c r="AS48" i="30"/>
  <c r="AT48" i="30"/>
  <c r="AV48" i="30"/>
  <c r="AB49" i="30"/>
  <c r="AD49" i="30"/>
  <c r="AG49" i="30"/>
  <c r="AH49" i="30"/>
  <c r="AI49" i="30"/>
  <c r="AJ49" i="30"/>
  <c r="AK49" i="30"/>
  <c r="AL49" i="30"/>
  <c r="AO49" i="30"/>
  <c r="AP49" i="30"/>
  <c r="AQ49" i="30"/>
  <c r="AR49" i="30"/>
  <c r="AT49" i="30"/>
  <c r="AU49" i="30"/>
  <c r="AV49" i="30"/>
  <c r="AB50" i="30"/>
  <c r="AD50" i="30"/>
  <c r="AH50" i="30"/>
  <c r="AJ50" i="30"/>
  <c r="AL50" i="30"/>
  <c r="AP50" i="30"/>
  <c r="AQ50" i="30"/>
  <c r="AS50" i="30"/>
  <c r="AU50" i="30"/>
  <c r="AV50" i="30"/>
  <c r="AB51" i="30"/>
  <c r="AH51" i="30"/>
  <c r="AI51" i="30"/>
  <c r="AK51" i="30"/>
  <c r="AL51" i="30"/>
  <c r="AO51" i="30"/>
  <c r="AP51" i="30"/>
  <c r="AQ51" i="30"/>
  <c r="AS51" i="30"/>
  <c r="AT51" i="30"/>
  <c r="AB52" i="30"/>
  <c r="AD52" i="30"/>
  <c r="AG52" i="30"/>
  <c r="AH52" i="30"/>
  <c r="AI52" i="30"/>
  <c r="AJ52" i="30"/>
  <c r="AK52" i="30"/>
  <c r="AL52" i="30"/>
  <c r="AO52" i="30"/>
  <c r="AQ52" i="30"/>
  <c r="AR52" i="30"/>
  <c r="AS52" i="30"/>
  <c r="AU52" i="30"/>
  <c r="L4" i="30"/>
  <c r="AL4" i="30" s="1"/>
  <c r="K4" i="30"/>
  <c r="AK4" i="30" s="1"/>
  <c r="J4" i="30"/>
  <c r="AJ4" i="30" s="1"/>
  <c r="H4" i="30"/>
  <c r="AD4" i="30"/>
  <c r="AB4" i="30"/>
  <c r="AE61" i="44"/>
  <c r="AF61" i="44"/>
  <c r="AG61" i="44"/>
  <c r="AH61" i="44"/>
  <c r="AI61" i="44"/>
  <c r="M26" i="20" s="1"/>
  <c r="AJ61" i="44"/>
  <c r="AK61" i="44"/>
  <c r="AL61" i="44"/>
  <c r="AM61" i="44"/>
  <c r="AN61" i="44"/>
  <c r="AO61" i="44"/>
  <c r="P26" i="20" s="1"/>
  <c r="AP61" i="44"/>
  <c r="AQ61" i="44"/>
  <c r="AR61" i="44"/>
  <c r="AS61" i="44"/>
  <c r="AT61" i="44"/>
  <c r="AU61" i="44"/>
  <c r="AV61" i="44"/>
  <c r="AW61" i="44"/>
  <c r="AX61" i="44"/>
  <c r="AY61" i="44"/>
  <c r="AZ61" i="44"/>
  <c r="BA61" i="44"/>
  <c r="BB61" i="44"/>
  <c r="BC61" i="44"/>
  <c r="BD61" i="44"/>
  <c r="BE61" i="44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AO49" i="8"/>
  <c r="R8" i="20" s="1"/>
  <c r="R42" i="20" s="1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V8" i="20" s="1"/>
  <c r="V42" i="20" s="1"/>
  <c r="BD49" i="8"/>
  <c r="BE49" i="8"/>
  <c r="BF49" i="8"/>
  <c r="BG49" i="8"/>
  <c r="BH49" i="8"/>
  <c r="BI49" i="8"/>
  <c r="BJ49" i="8"/>
  <c r="BK49" i="8"/>
  <c r="Y8" i="20" s="1"/>
  <c r="Y42" i="20" s="1"/>
  <c r="BL49" i="8"/>
  <c r="BM49" i="8"/>
  <c r="BN49" i="8"/>
  <c r="BO49" i="8"/>
  <c r="AB8" i="20" s="1"/>
  <c r="AB42" i="20" s="1"/>
  <c r="BP49" i="8"/>
  <c r="BQ49" i="8"/>
  <c r="BR49" i="8"/>
  <c r="BS49" i="8"/>
  <c r="BT49" i="8"/>
  <c r="BU49" i="8"/>
  <c r="BV49" i="8"/>
  <c r="BW49" i="8"/>
  <c r="BX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C37" i="21" s="1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E37" i="21" s="1"/>
  <c r="BB50" i="8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C44" i="21" s="1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E44" i="21" s="1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N51" i="8"/>
  <c r="N50" i="8"/>
  <c r="N49" i="8"/>
  <c r="F43" i="20"/>
  <c r="G43" i="20"/>
  <c r="H43" i="20"/>
  <c r="J43" i="20"/>
  <c r="L43" i="20"/>
  <c r="N43" i="20"/>
  <c r="Z43" i="20"/>
  <c r="BH62" i="43"/>
  <c r="BH63" i="43"/>
  <c r="G20" i="42"/>
  <c r="E20" i="42"/>
  <c r="C20" i="42"/>
  <c r="AF10" i="20"/>
  <c r="AC10" i="20"/>
  <c r="X10" i="20"/>
  <c r="S10" i="20"/>
  <c r="K10" i="20"/>
  <c r="E10" i="20"/>
  <c r="C10" i="20"/>
  <c r="AI61" i="10"/>
  <c r="BQ61" i="48"/>
  <c r="ES4" i="10"/>
  <c r="ET4" i="10"/>
  <c r="ES5" i="10"/>
  <c r="ET5" i="10"/>
  <c r="ES6" i="10"/>
  <c r="ET6" i="10"/>
  <c r="ES7" i="10"/>
  <c r="ET7" i="10"/>
  <c r="ES8" i="10"/>
  <c r="ET8" i="10"/>
  <c r="ES9" i="10"/>
  <c r="ET9" i="10"/>
  <c r="ES10" i="10"/>
  <c r="ET10" i="10"/>
  <c r="ES11" i="10"/>
  <c r="ET11" i="10"/>
  <c r="ES12" i="10"/>
  <c r="ET12" i="10"/>
  <c r="ES13" i="10"/>
  <c r="ET13" i="10"/>
  <c r="ES14" i="10"/>
  <c r="ET14" i="10"/>
  <c r="ES15" i="10"/>
  <c r="ET15" i="10"/>
  <c r="ES16" i="10"/>
  <c r="ET16" i="10"/>
  <c r="ES17" i="10"/>
  <c r="ET17" i="10"/>
  <c r="ES18" i="10"/>
  <c r="ET18" i="10"/>
  <c r="ES19" i="10"/>
  <c r="ET19" i="10"/>
  <c r="ES20" i="10"/>
  <c r="ET20" i="10"/>
  <c r="ES21" i="10"/>
  <c r="ET21" i="10"/>
  <c r="ES22" i="10"/>
  <c r="ET22" i="10"/>
  <c r="ES23" i="10"/>
  <c r="ET23" i="10"/>
  <c r="ES24" i="10"/>
  <c r="ET24" i="10"/>
  <c r="ES25" i="10"/>
  <c r="ET25" i="10"/>
  <c r="ES26" i="10"/>
  <c r="ET26" i="10"/>
  <c r="ES27" i="10"/>
  <c r="ET27" i="10"/>
  <c r="ES28" i="10"/>
  <c r="ET28" i="10"/>
  <c r="ES29" i="10"/>
  <c r="ET29" i="10"/>
  <c r="ES30" i="10"/>
  <c r="ET30" i="10"/>
  <c r="ES31" i="10"/>
  <c r="ET31" i="10"/>
  <c r="ES32" i="10"/>
  <c r="ET32" i="10"/>
  <c r="ES33" i="10"/>
  <c r="ET33" i="10"/>
  <c r="ES34" i="10"/>
  <c r="ET34" i="10"/>
  <c r="ES35" i="10"/>
  <c r="ET35" i="10"/>
  <c r="ES36" i="10"/>
  <c r="ET36" i="10"/>
  <c r="ES37" i="10"/>
  <c r="ET37" i="10"/>
  <c r="ES38" i="10"/>
  <c r="ET38" i="10"/>
  <c r="ES39" i="10"/>
  <c r="ET39" i="10"/>
  <c r="ES40" i="10"/>
  <c r="ET40" i="10"/>
  <c r="ES41" i="10"/>
  <c r="ET41" i="10"/>
  <c r="ES42" i="10"/>
  <c r="ET42" i="10"/>
  <c r="ES43" i="10"/>
  <c r="ET43" i="10"/>
  <c r="ES44" i="10"/>
  <c r="ET44" i="10"/>
  <c r="ES45" i="10"/>
  <c r="ET45" i="10"/>
  <c r="ES46" i="10"/>
  <c r="ET46" i="10"/>
  <c r="ES47" i="10"/>
  <c r="ET47" i="10"/>
  <c r="ES48" i="10"/>
  <c r="ET48" i="10"/>
  <c r="ES49" i="10"/>
  <c r="ET49" i="10"/>
  <c r="ES50" i="10"/>
  <c r="ET50" i="10"/>
  <c r="ES51" i="10"/>
  <c r="ET51" i="10"/>
  <c r="ET3" i="10"/>
  <c r="ES3" i="10"/>
  <c r="H63" i="48"/>
  <c r="G63" i="48"/>
  <c r="F63" i="48"/>
  <c r="E63" i="48"/>
  <c r="D63" i="48"/>
  <c r="C63" i="48"/>
  <c r="B63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H20" i="21" s="1"/>
  <c r="G62" i="48"/>
  <c r="G20" i="21" s="1"/>
  <c r="F62" i="48"/>
  <c r="F20" i="21" s="1"/>
  <c r="E62" i="48"/>
  <c r="E20" i="21" s="1"/>
  <c r="D62" i="48"/>
  <c r="D20" i="21" s="1"/>
  <c r="C62" i="48"/>
  <c r="C20" i="21" s="1"/>
  <c r="B62" i="48"/>
  <c r="B20" i="21" s="1"/>
  <c r="DJ61" i="48"/>
  <c r="DI61" i="48"/>
  <c r="DH61" i="48"/>
  <c r="DG61" i="48"/>
  <c r="DF61" i="48"/>
  <c r="DE61" i="48"/>
  <c r="AE10" i="20" s="1"/>
  <c r="DD61" i="48"/>
  <c r="DC61" i="48"/>
  <c r="DB61" i="48"/>
  <c r="AD10" i="20" s="1"/>
  <c r="DA61" i="48"/>
  <c r="CZ61" i="48"/>
  <c r="CY61" i="48"/>
  <c r="CX61" i="48"/>
  <c r="AB10" i="20" s="1"/>
  <c r="CW61" i="48"/>
  <c r="AA10" i="20" s="1"/>
  <c r="CV61" i="48"/>
  <c r="CU61" i="48"/>
  <c r="CT61" i="48"/>
  <c r="Y10" i="20" s="1"/>
  <c r="CS61" i="48"/>
  <c r="CR61" i="48"/>
  <c r="W10" i="20" s="1"/>
  <c r="CQ61" i="48"/>
  <c r="CP61" i="48"/>
  <c r="CO61" i="48"/>
  <c r="CN61" i="48"/>
  <c r="CM61" i="48"/>
  <c r="CL61" i="48"/>
  <c r="V10" i="20" s="1"/>
  <c r="CK61" i="48"/>
  <c r="CJ61" i="48"/>
  <c r="CI61" i="48"/>
  <c r="CH61" i="48"/>
  <c r="CG61" i="48"/>
  <c r="CF61" i="48"/>
  <c r="U10" i="20" s="1"/>
  <c r="CE61" i="48"/>
  <c r="T10" i="20" s="1"/>
  <c r="CD61" i="48"/>
  <c r="CC61" i="48"/>
  <c r="CB61" i="48"/>
  <c r="CA61" i="48"/>
  <c r="BZ61" i="48"/>
  <c r="BY61" i="48"/>
  <c r="BX61" i="48"/>
  <c r="BW61" i="48"/>
  <c r="BV61" i="48"/>
  <c r="BU61" i="48"/>
  <c r="BT61" i="48"/>
  <c r="BS61" i="48"/>
  <c r="R10" i="20" s="1"/>
  <c r="BR61" i="48"/>
  <c r="Q10" i="20" s="1"/>
  <c r="BP61" i="48"/>
  <c r="BO61" i="48"/>
  <c r="P10" i="20" s="1"/>
  <c r="BN61" i="48"/>
  <c r="F20" i="42" s="1"/>
  <c r="BM61" i="48"/>
  <c r="BI61" i="48"/>
  <c r="BH61" i="48"/>
  <c r="BG61" i="48"/>
  <c r="BF61" i="48"/>
  <c r="BE61" i="48"/>
  <c r="O10" i="20" s="1"/>
  <c r="BD61" i="48"/>
  <c r="BC61" i="48"/>
  <c r="M10" i="20" s="1"/>
  <c r="BB61" i="48"/>
  <c r="D20" i="42" s="1"/>
  <c r="BA61" i="48"/>
  <c r="AZ61" i="48"/>
  <c r="AY61" i="48"/>
  <c r="AX61" i="48"/>
  <c r="AW61" i="48"/>
  <c r="AV61" i="48"/>
  <c r="AU61" i="48"/>
  <c r="I10" i="20" s="1"/>
  <c r="AT61" i="48"/>
  <c r="AS61" i="48"/>
  <c r="AR61" i="48"/>
  <c r="H20" i="42" s="1"/>
  <c r="AQ61" i="48"/>
  <c r="D10" i="20" s="1"/>
  <c r="AP61" i="48"/>
  <c r="AO61" i="48"/>
  <c r="AN61" i="48"/>
  <c r="B10" i="20" s="1"/>
  <c r="AM61" i="48"/>
  <c r="B20" i="42" s="1"/>
  <c r="AL61" i="48"/>
  <c r="AK61" i="48"/>
  <c r="AJ61" i="48"/>
  <c r="AI61" i="48"/>
  <c r="AH61" i="48"/>
  <c r="H61" i="48"/>
  <c r="G61" i="48"/>
  <c r="F61" i="48"/>
  <c r="E61" i="48"/>
  <c r="D61" i="48"/>
  <c r="C61" i="48"/>
  <c r="B61" i="48"/>
  <c r="EM51" i="48"/>
  <c r="EL51" i="48"/>
  <c r="EK51" i="48"/>
  <c r="EJ51" i="48"/>
  <c r="EI51" i="48"/>
  <c r="EH51" i="48"/>
  <c r="EG51" i="48"/>
  <c r="EF51" i="48"/>
  <c r="EE51" i="48"/>
  <c r="ED51" i="48"/>
  <c r="EC51" i="48"/>
  <c r="EB51" i="48"/>
  <c r="EA51" i="48"/>
  <c r="DZ51" i="48"/>
  <c r="DY51" i="48"/>
  <c r="DX51" i="48"/>
  <c r="DW51" i="48"/>
  <c r="DV51" i="48"/>
  <c r="DU51" i="48"/>
  <c r="DT51" i="48"/>
  <c r="DS51" i="48"/>
  <c r="DR51" i="48"/>
  <c r="DQ51" i="48"/>
  <c r="DP51" i="48"/>
  <c r="DO51" i="48"/>
  <c r="DN51" i="48"/>
  <c r="DM51" i="48"/>
  <c r="DL51" i="48"/>
  <c r="EM50" i="48"/>
  <c r="EL50" i="48"/>
  <c r="EK50" i="48"/>
  <c r="EJ50" i="48"/>
  <c r="EI50" i="48"/>
  <c r="EH50" i="48"/>
  <c r="EG50" i="48"/>
  <c r="EF50" i="48"/>
  <c r="EE50" i="48"/>
  <c r="ED50" i="48"/>
  <c r="EC50" i="48"/>
  <c r="EB50" i="48"/>
  <c r="EA50" i="48"/>
  <c r="DZ50" i="48"/>
  <c r="DY50" i="48"/>
  <c r="DX50" i="48"/>
  <c r="DW50" i="48"/>
  <c r="DV50" i="48"/>
  <c r="DU50" i="48"/>
  <c r="DT50" i="48"/>
  <c r="DS50" i="48"/>
  <c r="DR50" i="48"/>
  <c r="DQ50" i="48"/>
  <c r="DP50" i="48"/>
  <c r="DO50" i="48"/>
  <c r="DN50" i="48"/>
  <c r="DM50" i="48"/>
  <c r="DL50" i="48"/>
  <c r="EM49" i="48"/>
  <c r="EL49" i="48"/>
  <c r="EK49" i="48"/>
  <c r="EJ49" i="48"/>
  <c r="EI49" i="48"/>
  <c r="EH49" i="48"/>
  <c r="EG49" i="48"/>
  <c r="EF49" i="48"/>
  <c r="EE49" i="48"/>
  <c r="ED49" i="48"/>
  <c r="EC49" i="48"/>
  <c r="EB49" i="48"/>
  <c r="EA49" i="48"/>
  <c r="DZ49" i="48"/>
  <c r="DY49" i="48"/>
  <c r="DX49" i="48"/>
  <c r="DW49" i="48"/>
  <c r="DV49" i="48"/>
  <c r="DU49" i="48"/>
  <c r="DT49" i="48"/>
  <c r="DS49" i="48"/>
  <c r="DR49" i="48"/>
  <c r="DQ49" i="48"/>
  <c r="DP49" i="48"/>
  <c r="DO49" i="48"/>
  <c r="DN49" i="48"/>
  <c r="DM49" i="48"/>
  <c r="DL49" i="48"/>
  <c r="EM48" i="48"/>
  <c r="EL48" i="48"/>
  <c r="EK48" i="48"/>
  <c r="EJ48" i="48"/>
  <c r="EI48" i="48"/>
  <c r="EH48" i="48"/>
  <c r="EG48" i="48"/>
  <c r="EF48" i="48"/>
  <c r="EE48" i="48"/>
  <c r="ED48" i="48"/>
  <c r="EC48" i="48"/>
  <c r="EB48" i="48"/>
  <c r="EA48" i="48"/>
  <c r="DZ48" i="48"/>
  <c r="DY48" i="48"/>
  <c r="DX48" i="48"/>
  <c r="DW48" i="48"/>
  <c r="DV48" i="48"/>
  <c r="DU48" i="48"/>
  <c r="DT48" i="48"/>
  <c r="DS48" i="48"/>
  <c r="DR48" i="48"/>
  <c r="DQ48" i="48"/>
  <c r="DP48" i="48"/>
  <c r="DO48" i="48"/>
  <c r="DN48" i="48"/>
  <c r="DM48" i="48"/>
  <c r="DL48" i="48"/>
  <c r="EM47" i="48"/>
  <c r="EL47" i="48"/>
  <c r="EK47" i="48"/>
  <c r="EJ47" i="48"/>
  <c r="EI47" i="48"/>
  <c r="EH47" i="48"/>
  <c r="EG47" i="48"/>
  <c r="EF47" i="48"/>
  <c r="EE47" i="48"/>
  <c r="ED47" i="48"/>
  <c r="EC47" i="48"/>
  <c r="EB47" i="48"/>
  <c r="EA47" i="48"/>
  <c r="DZ47" i="48"/>
  <c r="DY47" i="48"/>
  <c r="DX47" i="48"/>
  <c r="DW47" i="48"/>
  <c r="DV47" i="48"/>
  <c r="DU47" i="48"/>
  <c r="DT47" i="48"/>
  <c r="DS47" i="48"/>
  <c r="DR47" i="48"/>
  <c r="DQ47" i="48"/>
  <c r="DP47" i="48"/>
  <c r="DO47" i="48"/>
  <c r="DN47" i="48"/>
  <c r="DM47" i="48"/>
  <c r="DL47" i="48"/>
  <c r="EM46" i="48"/>
  <c r="EL46" i="48"/>
  <c r="EK46" i="48"/>
  <c r="EJ46" i="48"/>
  <c r="EI46" i="48"/>
  <c r="EH46" i="48"/>
  <c r="EG46" i="48"/>
  <c r="EF46" i="48"/>
  <c r="EE46" i="48"/>
  <c r="ED46" i="48"/>
  <c r="EC46" i="48"/>
  <c r="EB46" i="48"/>
  <c r="EA46" i="48"/>
  <c r="DZ46" i="48"/>
  <c r="DY46" i="48"/>
  <c r="DX46" i="48"/>
  <c r="DW46" i="48"/>
  <c r="DV46" i="48"/>
  <c r="DU46" i="48"/>
  <c r="DT46" i="48"/>
  <c r="DS46" i="48"/>
  <c r="DR46" i="48"/>
  <c r="DQ46" i="48"/>
  <c r="DP46" i="48"/>
  <c r="DO46" i="48"/>
  <c r="DN46" i="48"/>
  <c r="DM46" i="48"/>
  <c r="DL46" i="48"/>
  <c r="EM45" i="48"/>
  <c r="EL45" i="48"/>
  <c r="EK45" i="48"/>
  <c r="EJ45" i="48"/>
  <c r="EI45" i="48"/>
  <c r="EH45" i="48"/>
  <c r="EG45" i="48"/>
  <c r="EF45" i="48"/>
  <c r="EE45" i="48"/>
  <c r="ED45" i="48"/>
  <c r="EC45" i="48"/>
  <c r="EB45" i="48"/>
  <c r="EA45" i="48"/>
  <c r="DZ45" i="48"/>
  <c r="DY45" i="48"/>
  <c r="DX45" i="48"/>
  <c r="DW45" i="48"/>
  <c r="DV45" i="48"/>
  <c r="DU45" i="48"/>
  <c r="DT45" i="48"/>
  <c r="DS45" i="48"/>
  <c r="DR45" i="48"/>
  <c r="DQ45" i="48"/>
  <c r="DP45" i="48"/>
  <c r="DO45" i="48"/>
  <c r="DN45" i="48"/>
  <c r="DM45" i="48"/>
  <c r="DL45" i="48"/>
  <c r="EM44" i="48"/>
  <c r="EL44" i="48"/>
  <c r="EK44" i="48"/>
  <c r="EJ44" i="48"/>
  <c r="EI44" i="48"/>
  <c r="EH44" i="48"/>
  <c r="EG44" i="48"/>
  <c r="EF44" i="48"/>
  <c r="EE44" i="48"/>
  <c r="ED44" i="48"/>
  <c r="EC44" i="48"/>
  <c r="EB44" i="48"/>
  <c r="EA44" i="48"/>
  <c r="DZ44" i="48"/>
  <c r="DY44" i="48"/>
  <c r="DX44" i="48"/>
  <c r="DW44" i="48"/>
  <c r="DV44" i="48"/>
  <c r="DU44" i="48"/>
  <c r="DT44" i="48"/>
  <c r="DS44" i="48"/>
  <c r="DR44" i="48"/>
  <c r="DQ44" i="48"/>
  <c r="DP44" i="48"/>
  <c r="DO44" i="48"/>
  <c r="DN44" i="48"/>
  <c r="DM44" i="48"/>
  <c r="DL44" i="48"/>
  <c r="EM43" i="48"/>
  <c r="EL43" i="48"/>
  <c r="EK43" i="48"/>
  <c r="EJ43" i="48"/>
  <c r="EI43" i="48"/>
  <c r="EH43" i="48"/>
  <c r="EG43" i="48"/>
  <c r="EF43" i="48"/>
  <c r="EE43" i="48"/>
  <c r="ED43" i="48"/>
  <c r="EC43" i="48"/>
  <c r="EB43" i="48"/>
  <c r="EA43" i="48"/>
  <c r="DZ43" i="48"/>
  <c r="DY43" i="48"/>
  <c r="DX43" i="48"/>
  <c r="DW43" i="48"/>
  <c r="DV43" i="48"/>
  <c r="DU43" i="48"/>
  <c r="DT43" i="48"/>
  <c r="DS43" i="48"/>
  <c r="DR43" i="48"/>
  <c r="DQ43" i="48"/>
  <c r="DP43" i="48"/>
  <c r="DO43" i="48"/>
  <c r="DN43" i="48"/>
  <c r="DM43" i="48"/>
  <c r="DL43" i="48"/>
  <c r="EM42" i="48"/>
  <c r="EL42" i="48"/>
  <c r="EK42" i="48"/>
  <c r="EJ42" i="48"/>
  <c r="EI42" i="48"/>
  <c r="EH42" i="48"/>
  <c r="EG42" i="48"/>
  <c r="EF42" i="48"/>
  <c r="EE42" i="48"/>
  <c r="ED42" i="48"/>
  <c r="EC42" i="48"/>
  <c r="EB42" i="48"/>
  <c r="EA42" i="48"/>
  <c r="DZ42" i="48"/>
  <c r="DY42" i="48"/>
  <c r="DX42" i="48"/>
  <c r="DW42" i="48"/>
  <c r="DV42" i="48"/>
  <c r="DU42" i="48"/>
  <c r="DT42" i="48"/>
  <c r="DS42" i="48"/>
  <c r="DR42" i="48"/>
  <c r="DQ42" i="48"/>
  <c r="DP42" i="48"/>
  <c r="DO42" i="48"/>
  <c r="DN42" i="48"/>
  <c r="DM42" i="48"/>
  <c r="DL42" i="48"/>
  <c r="EM41" i="48"/>
  <c r="EL41" i="48"/>
  <c r="EK41" i="48"/>
  <c r="EJ41" i="48"/>
  <c r="EI41" i="48"/>
  <c r="EH41" i="48"/>
  <c r="EG41" i="48"/>
  <c r="EF41" i="48"/>
  <c r="EE41" i="48"/>
  <c r="ED41" i="48"/>
  <c r="EC41" i="48"/>
  <c r="EB41" i="48"/>
  <c r="EA41" i="48"/>
  <c r="DZ41" i="48"/>
  <c r="DY41" i="48"/>
  <c r="DX41" i="48"/>
  <c r="DW41" i="48"/>
  <c r="DV41" i="48"/>
  <c r="DU41" i="48"/>
  <c r="DT41" i="48"/>
  <c r="DS41" i="48"/>
  <c r="DR41" i="48"/>
  <c r="DQ41" i="48"/>
  <c r="DP41" i="48"/>
  <c r="DO41" i="48"/>
  <c r="DN41" i="48"/>
  <c r="DM41" i="48"/>
  <c r="DL41" i="48"/>
  <c r="EM40" i="48"/>
  <c r="EL40" i="48"/>
  <c r="EK40" i="48"/>
  <c r="EJ40" i="48"/>
  <c r="EI40" i="48"/>
  <c r="EH40" i="48"/>
  <c r="EG40" i="48"/>
  <c r="EF40" i="48"/>
  <c r="EE40" i="48"/>
  <c r="ED40" i="48"/>
  <c r="EC40" i="48"/>
  <c r="EB40" i="48"/>
  <c r="EA40" i="48"/>
  <c r="DZ40" i="48"/>
  <c r="DY40" i="48"/>
  <c r="DX40" i="48"/>
  <c r="DW40" i="48"/>
  <c r="DV40" i="48"/>
  <c r="DU40" i="48"/>
  <c r="DT40" i="48"/>
  <c r="DS40" i="48"/>
  <c r="DR40" i="48"/>
  <c r="DQ40" i="48"/>
  <c r="DP40" i="48"/>
  <c r="DO40" i="48"/>
  <c r="DN40" i="48"/>
  <c r="DM40" i="48"/>
  <c r="DL40" i="48"/>
  <c r="EM39" i="48"/>
  <c r="EL39" i="48"/>
  <c r="EK39" i="48"/>
  <c r="EJ39" i="48"/>
  <c r="EI39" i="48"/>
  <c r="EH39" i="48"/>
  <c r="EG39" i="48"/>
  <c r="EF39" i="48"/>
  <c r="EE39" i="48"/>
  <c r="ED39" i="48"/>
  <c r="EC39" i="48"/>
  <c r="EB39" i="48"/>
  <c r="EA39" i="48"/>
  <c r="DZ39" i="48"/>
  <c r="DY39" i="48"/>
  <c r="DX39" i="48"/>
  <c r="DW39" i="48"/>
  <c r="DV39" i="48"/>
  <c r="DU39" i="48"/>
  <c r="DT39" i="48"/>
  <c r="DS39" i="48"/>
  <c r="DR39" i="48"/>
  <c r="DQ39" i="48"/>
  <c r="DP39" i="48"/>
  <c r="DO39" i="48"/>
  <c r="DN39" i="48"/>
  <c r="DM39" i="48"/>
  <c r="DL39" i="48"/>
  <c r="EM38" i="48"/>
  <c r="EL38" i="48"/>
  <c r="EK38" i="48"/>
  <c r="EJ38" i="48"/>
  <c r="EI38" i="48"/>
  <c r="EH38" i="48"/>
  <c r="EG38" i="48"/>
  <c r="EF38" i="48"/>
  <c r="EE38" i="48"/>
  <c r="ED38" i="48"/>
  <c r="EC38" i="48"/>
  <c r="EB38" i="48"/>
  <c r="EA38" i="48"/>
  <c r="DZ38" i="48"/>
  <c r="DY38" i="48"/>
  <c r="DX38" i="48"/>
  <c r="DW38" i="48"/>
  <c r="DV38" i="48"/>
  <c r="DU38" i="48"/>
  <c r="DT38" i="48"/>
  <c r="DS38" i="48"/>
  <c r="DR38" i="48"/>
  <c r="DQ38" i="48"/>
  <c r="DP38" i="48"/>
  <c r="DO38" i="48"/>
  <c r="DN38" i="48"/>
  <c r="DM38" i="48"/>
  <c r="DL38" i="48"/>
  <c r="EM37" i="48"/>
  <c r="EL37" i="48"/>
  <c r="EK37" i="48"/>
  <c r="EJ37" i="48"/>
  <c r="EI37" i="48"/>
  <c r="EH37" i="48"/>
  <c r="EG37" i="48"/>
  <c r="EF37" i="48"/>
  <c r="EE37" i="48"/>
  <c r="ED37" i="48"/>
  <c r="EC37" i="48"/>
  <c r="EB37" i="48"/>
  <c r="EA37" i="48"/>
  <c r="DZ37" i="48"/>
  <c r="DY37" i="48"/>
  <c r="DX37" i="48"/>
  <c r="DW37" i="48"/>
  <c r="DV37" i="48"/>
  <c r="DU37" i="48"/>
  <c r="DT37" i="48"/>
  <c r="DS37" i="48"/>
  <c r="DR37" i="48"/>
  <c r="DQ37" i="48"/>
  <c r="DP37" i="48"/>
  <c r="DO37" i="48"/>
  <c r="DN37" i="48"/>
  <c r="DM37" i="48"/>
  <c r="DL37" i="48"/>
  <c r="EM36" i="48"/>
  <c r="EL36" i="48"/>
  <c r="EK36" i="48"/>
  <c r="EJ36" i="48"/>
  <c r="EI36" i="48"/>
  <c r="EH36" i="48"/>
  <c r="EG36" i="48"/>
  <c r="EF36" i="48"/>
  <c r="EE36" i="48"/>
  <c r="ED36" i="48"/>
  <c r="EC36" i="48"/>
  <c r="EB36" i="48"/>
  <c r="EA36" i="48"/>
  <c r="DZ36" i="48"/>
  <c r="DY36" i="48"/>
  <c r="DX36" i="48"/>
  <c r="DW36" i="48"/>
  <c r="DV36" i="48"/>
  <c r="DU36" i="48"/>
  <c r="DT36" i="48"/>
  <c r="DS36" i="48"/>
  <c r="DR36" i="48"/>
  <c r="DQ36" i="48"/>
  <c r="DP36" i="48"/>
  <c r="DO36" i="48"/>
  <c r="DN36" i="48"/>
  <c r="DM36" i="48"/>
  <c r="DL36" i="48"/>
  <c r="EM35" i="48"/>
  <c r="EL35" i="48"/>
  <c r="EK35" i="48"/>
  <c r="EJ35" i="48"/>
  <c r="EI35" i="48"/>
  <c r="EH35" i="48"/>
  <c r="EG35" i="48"/>
  <c r="EF35" i="48"/>
  <c r="EE35" i="48"/>
  <c r="ED35" i="48"/>
  <c r="EC35" i="48"/>
  <c r="EB35" i="48"/>
  <c r="EA35" i="48"/>
  <c r="DZ35" i="48"/>
  <c r="DY35" i="48"/>
  <c r="DX35" i="48"/>
  <c r="DW35" i="48"/>
  <c r="DV35" i="48"/>
  <c r="DU35" i="48"/>
  <c r="DT35" i="48"/>
  <c r="DS35" i="48"/>
  <c r="DR35" i="48"/>
  <c r="DQ35" i="48"/>
  <c r="DP35" i="48"/>
  <c r="DO35" i="48"/>
  <c r="DN35" i="48"/>
  <c r="DM35" i="48"/>
  <c r="DL35" i="48"/>
  <c r="EM34" i="48"/>
  <c r="EL34" i="48"/>
  <c r="EK34" i="48"/>
  <c r="EJ34" i="48"/>
  <c r="EI34" i="48"/>
  <c r="EH34" i="48"/>
  <c r="EG34" i="48"/>
  <c r="EF34" i="48"/>
  <c r="EE34" i="48"/>
  <c r="ED34" i="48"/>
  <c r="EC34" i="48"/>
  <c r="EB34" i="48"/>
  <c r="EA34" i="48"/>
  <c r="DZ34" i="48"/>
  <c r="DY34" i="48"/>
  <c r="DX34" i="48"/>
  <c r="DW34" i="48"/>
  <c r="DV34" i="48"/>
  <c r="DU34" i="48"/>
  <c r="DT34" i="48"/>
  <c r="DS34" i="48"/>
  <c r="DR34" i="48"/>
  <c r="DQ34" i="48"/>
  <c r="DP34" i="48"/>
  <c r="DO34" i="48"/>
  <c r="DN34" i="48"/>
  <c r="DM34" i="48"/>
  <c r="DL34" i="48"/>
  <c r="EM33" i="48"/>
  <c r="EL33" i="48"/>
  <c r="EK33" i="48"/>
  <c r="EJ33" i="48"/>
  <c r="EI33" i="48"/>
  <c r="EH33" i="48"/>
  <c r="EG33" i="48"/>
  <c r="EF33" i="48"/>
  <c r="EE33" i="48"/>
  <c r="ED33" i="48"/>
  <c r="EC33" i="48"/>
  <c r="EB33" i="48"/>
  <c r="EA33" i="48"/>
  <c r="DZ33" i="48"/>
  <c r="DY33" i="48"/>
  <c r="DX33" i="48"/>
  <c r="DW33" i="48"/>
  <c r="DV33" i="48"/>
  <c r="DU33" i="48"/>
  <c r="DT33" i="48"/>
  <c r="DS33" i="48"/>
  <c r="DR33" i="48"/>
  <c r="DQ33" i="48"/>
  <c r="DP33" i="48"/>
  <c r="DO33" i="48"/>
  <c r="DN33" i="48"/>
  <c r="DM33" i="48"/>
  <c r="DL33" i="48"/>
  <c r="EM32" i="48"/>
  <c r="EL32" i="48"/>
  <c r="EK32" i="48"/>
  <c r="EJ32" i="48"/>
  <c r="EI32" i="48"/>
  <c r="EH32" i="48"/>
  <c r="EG32" i="48"/>
  <c r="EF32" i="48"/>
  <c r="EE32" i="48"/>
  <c r="ED32" i="48"/>
  <c r="EC32" i="48"/>
  <c r="EB32" i="48"/>
  <c r="EA32" i="48"/>
  <c r="DZ32" i="48"/>
  <c r="DY32" i="48"/>
  <c r="DX32" i="48"/>
  <c r="DW32" i="48"/>
  <c r="DV32" i="48"/>
  <c r="DU32" i="48"/>
  <c r="DT32" i="48"/>
  <c r="DS32" i="48"/>
  <c r="DR32" i="48"/>
  <c r="DQ32" i="48"/>
  <c r="DP32" i="48"/>
  <c r="DO32" i="48"/>
  <c r="DN32" i="48"/>
  <c r="DM32" i="48"/>
  <c r="DL32" i="48"/>
  <c r="EM31" i="48"/>
  <c r="EL31" i="48"/>
  <c r="EK31" i="48"/>
  <c r="EJ31" i="48"/>
  <c r="EI31" i="48"/>
  <c r="EH31" i="48"/>
  <c r="EG31" i="48"/>
  <c r="EF31" i="48"/>
  <c r="EE31" i="48"/>
  <c r="ED31" i="48"/>
  <c r="EC31" i="48"/>
  <c r="EB31" i="48"/>
  <c r="EA31" i="48"/>
  <c r="DZ31" i="48"/>
  <c r="DY31" i="48"/>
  <c r="DX31" i="48"/>
  <c r="DW31" i="48"/>
  <c r="DV31" i="48"/>
  <c r="DU31" i="48"/>
  <c r="DT31" i="48"/>
  <c r="DS31" i="48"/>
  <c r="DR31" i="48"/>
  <c r="DQ31" i="48"/>
  <c r="DP31" i="48"/>
  <c r="DO31" i="48"/>
  <c r="DN31" i="48"/>
  <c r="DM31" i="48"/>
  <c r="DL31" i="48"/>
  <c r="EM30" i="48"/>
  <c r="EL30" i="48"/>
  <c r="EK30" i="48"/>
  <c r="EJ30" i="48"/>
  <c r="EI30" i="48"/>
  <c r="EH30" i="48"/>
  <c r="EG30" i="48"/>
  <c r="EF30" i="48"/>
  <c r="EE30" i="48"/>
  <c r="ED30" i="48"/>
  <c r="EC30" i="48"/>
  <c r="EB30" i="48"/>
  <c r="EA30" i="48"/>
  <c r="DZ30" i="48"/>
  <c r="DY30" i="48"/>
  <c r="DX30" i="48"/>
  <c r="DW30" i="48"/>
  <c r="DV30" i="48"/>
  <c r="DU30" i="48"/>
  <c r="DT30" i="48"/>
  <c r="DS30" i="48"/>
  <c r="DR30" i="48"/>
  <c r="DQ30" i="48"/>
  <c r="DP30" i="48"/>
  <c r="DO30" i="48"/>
  <c r="DN30" i="48"/>
  <c r="DM30" i="48"/>
  <c r="DL30" i="48"/>
  <c r="EM29" i="48"/>
  <c r="EL29" i="48"/>
  <c r="EK29" i="48"/>
  <c r="EJ29" i="48"/>
  <c r="EI29" i="48"/>
  <c r="EH29" i="48"/>
  <c r="EG29" i="48"/>
  <c r="EF29" i="48"/>
  <c r="EE29" i="48"/>
  <c r="ED29" i="48"/>
  <c r="EC29" i="48"/>
  <c r="EB29" i="48"/>
  <c r="EA29" i="48"/>
  <c r="DZ29" i="48"/>
  <c r="DY29" i="48"/>
  <c r="DX29" i="48"/>
  <c r="DW29" i="48"/>
  <c r="DV29" i="48"/>
  <c r="DU29" i="48"/>
  <c r="DT29" i="48"/>
  <c r="DS29" i="48"/>
  <c r="DR29" i="48"/>
  <c r="DQ29" i="48"/>
  <c r="DP29" i="48"/>
  <c r="DO29" i="48"/>
  <c r="DN29" i="48"/>
  <c r="DM29" i="48"/>
  <c r="DL29" i="48"/>
  <c r="EM28" i="48"/>
  <c r="EL28" i="48"/>
  <c r="EK28" i="48"/>
  <c r="EJ28" i="48"/>
  <c r="EI28" i="48"/>
  <c r="EH28" i="48"/>
  <c r="EG28" i="48"/>
  <c r="EF28" i="48"/>
  <c r="EE28" i="48"/>
  <c r="ED28" i="48"/>
  <c r="EC28" i="48"/>
  <c r="EB28" i="48"/>
  <c r="EA28" i="48"/>
  <c r="DZ28" i="48"/>
  <c r="DY28" i="48"/>
  <c r="DX28" i="48"/>
  <c r="DW28" i="48"/>
  <c r="DV28" i="48"/>
  <c r="DU28" i="48"/>
  <c r="DT28" i="48"/>
  <c r="DS28" i="48"/>
  <c r="DR28" i="48"/>
  <c r="DQ28" i="48"/>
  <c r="DP28" i="48"/>
  <c r="DO28" i="48"/>
  <c r="DN28" i="48"/>
  <c r="DM28" i="48"/>
  <c r="DL28" i="48"/>
  <c r="EM27" i="48"/>
  <c r="EL27" i="48"/>
  <c r="EK27" i="48"/>
  <c r="EJ27" i="48"/>
  <c r="EI27" i="48"/>
  <c r="EH27" i="48"/>
  <c r="EG27" i="48"/>
  <c r="EF27" i="48"/>
  <c r="EE27" i="48"/>
  <c r="ED27" i="48"/>
  <c r="EC27" i="48"/>
  <c r="EB27" i="48"/>
  <c r="EA27" i="48"/>
  <c r="DZ27" i="48"/>
  <c r="DY27" i="48"/>
  <c r="DX27" i="48"/>
  <c r="DW27" i="48"/>
  <c r="DV27" i="48"/>
  <c r="DU27" i="48"/>
  <c r="DT27" i="48"/>
  <c r="DS27" i="48"/>
  <c r="DR27" i="48"/>
  <c r="DQ27" i="48"/>
  <c r="DP27" i="48"/>
  <c r="DO27" i="48"/>
  <c r="DN27" i="48"/>
  <c r="DM27" i="48"/>
  <c r="DL27" i="48"/>
  <c r="EM26" i="48"/>
  <c r="EL26" i="48"/>
  <c r="EK26" i="48"/>
  <c r="EJ26" i="48"/>
  <c r="EI26" i="48"/>
  <c r="EH26" i="48"/>
  <c r="EG26" i="48"/>
  <c r="EF26" i="48"/>
  <c r="EE26" i="48"/>
  <c r="ED26" i="48"/>
  <c r="EC26" i="48"/>
  <c r="EB26" i="48"/>
  <c r="EA26" i="48"/>
  <c r="DZ26" i="48"/>
  <c r="DY26" i="48"/>
  <c r="DX26" i="48"/>
  <c r="DW26" i="48"/>
  <c r="DV26" i="48"/>
  <c r="DU26" i="48"/>
  <c r="DT26" i="48"/>
  <c r="DS26" i="48"/>
  <c r="DR26" i="48"/>
  <c r="DQ26" i="48"/>
  <c r="DP26" i="48"/>
  <c r="DO26" i="48"/>
  <c r="DN26" i="48"/>
  <c r="DM26" i="48"/>
  <c r="DL26" i="48"/>
  <c r="EM25" i="48"/>
  <c r="EL25" i="48"/>
  <c r="EK25" i="48"/>
  <c r="EJ25" i="48"/>
  <c r="EI25" i="48"/>
  <c r="EH25" i="48"/>
  <c r="EG25" i="48"/>
  <c r="EF25" i="48"/>
  <c r="EE25" i="48"/>
  <c r="ED25" i="48"/>
  <c r="EC25" i="48"/>
  <c r="EB25" i="48"/>
  <c r="EA25" i="48"/>
  <c r="DZ25" i="48"/>
  <c r="DY25" i="48"/>
  <c r="DX25" i="48"/>
  <c r="DW25" i="48"/>
  <c r="DV25" i="48"/>
  <c r="DU25" i="48"/>
  <c r="DT25" i="48"/>
  <c r="DS25" i="48"/>
  <c r="DR25" i="48"/>
  <c r="DQ25" i="48"/>
  <c r="DP25" i="48"/>
  <c r="DO25" i="48"/>
  <c r="DN25" i="48"/>
  <c r="DM25" i="48"/>
  <c r="DL25" i="48"/>
  <c r="EM24" i="48"/>
  <c r="EL24" i="48"/>
  <c r="EK24" i="48"/>
  <c r="EJ24" i="48"/>
  <c r="EI24" i="48"/>
  <c r="EH24" i="48"/>
  <c r="EG24" i="48"/>
  <c r="EF24" i="48"/>
  <c r="EE24" i="48"/>
  <c r="ED24" i="48"/>
  <c r="EC24" i="48"/>
  <c r="EB24" i="48"/>
  <c r="EA24" i="48"/>
  <c r="DZ24" i="48"/>
  <c r="DY24" i="48"/>
  <c r="DX24" i="48"/>
  <c r="DW24" i="48"/>
  <c r="DV24" i="48"/>
  <c r="DU24" i="48"/>
  <c r="DT24" i="48"/>
  <c r="DS24" i="48"/>
  <c r="DR24" i="48"/>
  <c r="DQ24" i="48"/>
  <c r="DP24" i="48"/>
  <c r="DO24" i="48"/>
  <c r="DN24" i="48"/>
  <c r="DM24" i="48"/>
  <c r="DL24" i="48"/>
  <c r="EM23" i="48"/>
  <c r="EL23" i="48"/>
  <c r="EK23" i="48"/>
  <c r="EJ23" i="48"/>
  <c r="EI23" i="48"/>
  <c r="EH23" i="48"/>
  <c r="EG23" i="48"/>
  <c r="EF23" i="48"/>
  <c r="EE23" i="48"/>
  <c r="ED23" i="48"/>
  <c r="EC23" i="48"/>
  <c r="EB23" i="48"/>
  <c r="EA23" i="48"/>
  <c r="DZ23" i="48"/>
  <c r="DY23" i="48"/>
  <c r="DX23" i="48"/>
  <c r="DW23" i="48"/>
  <c r="DV23" i="48"/>
  <c r="DU23" i="48"/>
  <c r="DT23" i="48"/>
  <c r="DS23" i="48"/>
  <c r="DR23" i="48"/>
  <c r="DQ23" i="48"/>
  <c r="DP23" i="48"/>
  <c r="DO23" i="48"/>
  <c r="DN23" i="48"/>
  <c r="DM23" i="48"/>
  <c r="DL23" i="48"/>
  <c r="EM22" i="48"/>
  <c r="EL22" i="48"/>
  <c r="EK22" i="48"/>
  <c r="EJ22" i="48"/>
  <c r="EI22" i="48"/>
  <c r="EH22" i="48"/>
  <c r="EG22" i="48"/>
  <c r="EF22" i="48"/>
  <c r="EE22" i="48"/>
  <c r="ED22" i="48"/>
  <c r="EC22" i="48"/>
  <c r="EB22" i="48"/>
  <c r="EA22" i="48"/>
  <c r="DZ22" i="48"/>
  <c r="DY22" i="48"/>
  <c r="DX22" i="48"/>
  <c r="DW22" i="48"/>
  <c r="DV22" i="48"/>
  <c r="DU22" i="48"/>
  <c r="DT22" i="48"/>
  <c r="DS22" i="48"/>
  <c r="DR22" i="48"/>
  <c r="DQ22" i="48"/>
  <c r="DP22" i="48"/>
  <c r="DO22" i="48"/>
  <c r="DN22" i="48"/>
  <c r="DM22" i="48"/>
  <c r="DL22" i="48"/>
  <c r="EM21" i="48"/>
  <c r="EL21" i="48"/>
  <c r="EK21" i="48"/>
  <c r="EJ21" i="48"/>
  <c r="EI21" i="48"/>
  <c r="EH21" i="48"/>
  <c r="EG21" i="48"/>
  <c r="EF21" i="48"/>
  <c r="EE21" i="48"/>
  <c r="ED21" i="48"/>
  <c r="EC21" i="48"/>
  <c r="EB21" i="48"/>
  <c r="EA21" i="48"/>
  <c r="DZ21" i="48"/>
  <c r="DY21" i="48"/>
  <c r="DX21" i="48"/>
  <c r="DW21" i="48"/>
  <c r="DV21" i="48"/>
  <c r="DU21" i="48"/>
  <c r="DT21" i="48"/>
  <c r="DS21" i="48"/>
  <c r="DR21" i="48"/>
  <c r="DQ21" i="48"/>
  <c r="DP21" i="48"/>
  <c r="DO21" i="48"/>
  <c r="DN21" i="48"/>
  <c r="DM21" i="48"/>
  <c r="DL21" i="48"/>
  <c r="EM20" i="48"/>
  <c r="EL20" i="48"/>
  <c r="EK20" i="48"/>
  <c r="EJ20" i="48"/>
  <c r="EI20" i="48"/>
  <c r="EH20" i="48"/>
  <c r="EG20" i="48"/>
  <c r="EF20" i="48"/>
  <c r="EE20" i="48"/>
  <c r="ED20" i="48"/>
  <c r="EC20" i="48"/>
  <c r="EB20" i="48"/>
  <c r="EA20" i="48"/>
  <c r="DZ20" i="48"/>
  <c r="DY20" i="48"/>
  <c r="DX20" i="48"/>
  <c r="DW20" i="48"/>
  <c r="DV20" i="48"/>
  <c r="DU20" i="48"/>
  <c r="DT20" i="48"/>
  <c r="DS20" i="48"/>
  <c r="DR20" i="48"/>
  <c r="DQ20" i="48"/>
  <c r="DP20" i="48"/>
  <c r="DO20" i="48"/>
  <c r="DN20" i="48"/>
  <c r="DM20" i="48"/>
  <c r="DL20" i="48"/>
  <c r="EM19" i="48"/>
  <c r="EL19" i="48"/>
  <c r="EK19" i="48"/>
  <c r="EJ19" i="48"/>
  <c r="EI19" i="48"/>
  <c r="EH19" i="48"/>
  <c r="EG19" i="48"/>
  <c r="EF19" i="48"/>
  <c r="EE19" i="48"/>
  <c r="ED19" i="48"/>
  <c r="EC19" i="48"/>
  <c r="EB19" i="48"/>
  <c r="EA19" i="48"/>
  <c r="DZ19" i="48"/>
  <c r="DY19" i="48"/>
  <c r="DX19" i="48"/>
  <c r="DW19" i="48"/>
  <c r="DV19" i="48"/>
  <c r="DU19" i="48"/>
  <c r="DT19" i="48"/>
  <c r="DS19" i="48"/>
  <c r="DR19" i="48"/>
  <c r="DQ19" i="48"/>
  <c r="DP19" i="48"/>
  <c r="DO19" i="48"/>
  <c r="DN19" i="48"/>
  <c r="DM19" i="48"/>
  <c r="DL19" i="48"/>
  <c r="EM18" i="48"/>
  <c r="EL18" i="48"/>
  <c r="EK18" i="48"/>
  <c r="EJ18" i="48"/>
  <c r="EI18" i="48"/>
  <c r="EH18" i="48"/>
  <c r="EG18" i="48"/>
  <c r="EF18" i="48"/>
  <c r="EE18" i="48"/>
  <c r="ED18" i="48"/>
  <c r="EC18" i="48"/>
  <c r="EB18" i="48"/>
  <c r="EA18" i="48"/>
  <c r="DZ18" i="48"/>
  <c r="DY18" i="48"/>
  <c r="DX18" i="48"/>
  <c r="DW18" i="48"/>
  <c r="DV18" i="48"/>
  <c r="DU18" i="48"/>
  <c r="DT18" i="48"/>
  <c r="DS18" i="48"/>
  <c r="DR18" i="48"/>
  <c r="DQ18" i="48"/>
  <c r="DP18" i="48"/>
  <c r="DO18" i="48"/>
  <c r="DN18" i="48"/>
  <c r="DM18" i="48"/>
  <c r="DL18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EM16" i="48"/>
  <c r="EL16" i="48"/>
  <c r="EK16" i="48"/>
  <c r="EJ16" i="48"/>
  <c r="EI16" i="48"/>
  <c r="EH16" i="48"/>
  <c r="EG16" i="48"/>
  <c r="EF16" i="48"/>
  <c r="EE16" i="48"/>
  <c r="ED16" i="48"/>
  <c r="EC16" i="48"/>
  <c r="EB16" i="48"/>
  <c r="EA16" i="48"/>
  <c r="DZ16" i="48"/>
  <c r="DY16" i="48"/>
  <c r="DX16" i="48"/>
  <c r="DW16" i="48"/>
  <c r="DV16" i="48"/>
  <c r="DU16" i="48"/>
  <c r="DT16" i="48"/>
  <c r="DS16" i="48"/>
  <c r="DR16" i="48"/>
  <c r="DQ16" i="48"/>
  <c r="DP16" i="48"/>
  <c r="DO16" i="48"/>
  <c r="DN16" i="48"/>
  <c r="DM16" i="48"/>
  <c r="DL16" i="48"/>
  <c r="EM15" i="48"/>
  <c r="EL15" i="48"/>
  <c r="EK15" i="48"/>
  <c r="EJ15" i="48"/>
  <c r="EI15" i="48"/>
  <c r="EH15" i="48"/>
  <c r="EG15" i="48"/>
  <c r="EF15" i="48"/>
  <c r="EE15" i="48"/>
  <c r="ED15" i="48"/>
  <c r="EC15" i="48"/>
  <c r="EB15" i="48"/>
  <c r="EA15" i="48"/>
  <c r="DZ15" i="48"/>
  <c r="DY15" i="48"/>
  <c r="DX15" i="48"/>
  <c r="DW15" i="48"/>
  <c r="DV15" i="48"/>
  <c r="DU15" i="48"/>
  <c r="DT15" i="48"/>
  <c r="DS15" i="48"/>
  <c r="DR15" i="48"/>
  <c r="DQ15" i="48"/>
  <c r="DP15" i="48"/>
  <c r="DO15" i="48"/>
  <c r="DN15" i="48"/>
  <c r="DM15" i="48"/>
  <c r="DL15" i="48"/>
  <c r="EM14" i="48"/>
  <c r="EL14" i="48"/>
  <c r="EK14" i="48"/>
  <c r="EJ14" i="48"/>
  <c r="EI14" i="48"/>
  <c r="EH14" i="48"/>
  <c r="EG14" i="48"/>
  <c r="EF14" i="48"/>
  <c r="EE14" i="48"/>
  <c r="ED14" i="48"/>
  <c r="EC14" i="48"/>
  <c r="EB14" i="48"/>
  <c r="EA14" i="48"/>
  <c r="DZ14" i="48"/>
  <c r="DY14" i="48"/>
  <c r="DX14" i="48"/>
  <c r="DW14" i="48"/>
  <c r="DV14" i="48"/>
  <c r="DU14" i="48"/>
  <c r="DT14" i="48"/>
  <c r="DS14" i="48"/>
  <c r="DR14" i="48"/>
  <c r="DQ14" i="48"/>
  <c r="DP14" i="48"/>
  <c r="DO14" i="48"/>
  <c r="DN14" i="48"/>
  <c r="DM14" i="48"/>
  <c r="DL14" i="48"/>
  <c r="EM13" i="48"/>
  <c r="EL13" i="48"/>
  <c r="EK13" i="48"/>
  <c r="EJ13" i="48"/>
  <c r="EI13" i="48"/>
  <c r="EH13" i="48"/>
  <c r="EG13" i="48"/>
  <c r="EF13" i="48"/>
  <c r="EE13" i="48"/>
  <c r="ED13" i="48"/>
  <c r="EC13" i="48"/>
  <c r="EB13" i="48"/>
  <c r="EA13" i="48"/>
  <c r="DZ13" i="48"/>
  <c r="DY13" i="48"/>
  <c r="DX13" i="48"/>
  <c r="DW13" i="48"/>
  <c r="DV13" i="48"/>
  <c r="DU13" i="48"/>
  <c r="DT13" i="48"/>
  <c r="DS13" i="48"/>
  <c r="DR13" i="48"/>
  <c r="DQ13" i="48"/>
  <c r="DP13" i="48"/>
  <c r="DO13" i="48"/>
  <c r="DN13" i="48"/>
  <c r="DM13" i="48"/>
  <c r="DL13" i="48"/>
  <c r="EM12" i="48"/>
  <c r="EL12" i="48"/>
  <c r="EK12" i="48"/>
  <c r="EJ12" i="48"/>
  <c r="EI12" i="48"/>
  <c r="EH12" i="48"/>
  <c r="EG12" i="48"/>
  <c r="EF12" i="48"/>
  <c r="EE12" i="48"/>
  <c r="ED12" i="48"/>
  <c r="EC12" i="48"/>
  <c r="EB12" i="48"/>
  <c r="EA12" i="48"/>
  <c r="DZ12" i="48"/>
  <c r="DY12" i="48"/>
  <c r="DX12" i="48"/>
  <c r="DW12" i="48"/>
  <c r="DV12" i="48"/>
  <c r="DU12" i="48"/>
  <c r="DT12" i="48"/>
  <c r="DS12" i="48"/>
  <c r="DR12" i="48"/>
  <c r="DQ12" i="48"/>
  <c r="DP12" i="48"/>
  <c r="DO12" i="48"/>
  <c r="DN12" i="48"/>
  <c r="DM12" i="48"/>
  <c r="DL12" i="48"/>
  <c r="EM11" i="48"/>
  <c r="EL11" i="48"/>
  <c r="EK11" i="48"/>
  <c r="EJ11" i="48"/>
  <c r="EI11" i="48"/>
  <c r="EH11" i="48"/>
  <c r="EG11" i="48"/>
  <c r="EF11" i="48"/>
  <c r="EE11" i="48"/>
  <c r="ED11" i="48"/>
  <c r="EC11" i="48"/>
  <c r="EB11" i="48"/>
  <c r="EA11" i="48"/>
  <c r="DZ11" i="48"/>
  <c r="DY11" i="48"/>
  <c r="DX11" i="48"/>
  <c r="DW11" i="48"/>
  <c r="DV11" i="48"/>
  <c r="DU11" i="48"/>
  <c r="DT11" i="48"/>
  <c r="DS11" i="48"/>
  <c r="DR11" i="48"/>
  <c r="DQ11" i="48"/>
  <c r="DP11" i="48"/>
  <c r="DO11" i="48"/>
  <c r="DN11" i="48"/>
  <c r="DM11" i="48"/>
  <c r="DL11" i="48"/>
  <c r="EM10" i="48"/>
  <c r="EL10" i="48"/>
  <c r="EK10" i="48"/>
  <c r="EJ10" i="48"/>
  <c r="EI10" i="48"/>
  <c r="EH10" i="48"/>
  <c r="EG10" i="48"/>
  <c r="EF10" i="48"/>
  <c r="EE10" i="48"/>
  <c r="ED10" i="48"/>
  <c r="EC10" i="48"/>
  <c r="EB10" i="48"/>
  <c r="EA10" i="48"/>
  <c r="DZ10" i="48"/>
  <c r="DY10" i="48"/>
  <c r="DX10" i="48"/>
  <c r="DW10" i="48"/>
  <c r="DV10" i="48"/>
  <c r="DU10" i="48"/>
  <c r="DT10" i="48"/>
  <c r="DS10" i="48"/>
  <c r="DR10" i="48"/>
  <c r="DQ10" i="48"/>
  <c r="DP10" i="48"/>
  <c r="DO10" i="48"/>
  <c r="DN10" i="48"/>
  <c r="DM10" i="48"/>
  <c r="DL10" i="48"/>
  <c r="EM9" i="48"/>
  <c r="EL9" i="48"/>
  <c r="EK9" i="48"/>
  <c r="EJ9" i="48"/>
  <c r="EI9" i="48"/>
  <c r="EH9" i="48"/>
  <c r="EG9" i="48"/>
  <c r="EF9" i="48"/>
  <c r="EE9" i="48"/>
  <c r="ED9" i="48"/>
  <c r="EC9" i="48"/>
  <c r="EB9" i="48"/>
  <c r="EA9" i="48"/>
  <c r="DZ9" i="48"/>
  <c r="DY9" i="48"/>
  <c r="DX9" i="48"/>
  <c r="DW9" i="48"/>
  <c r="DV9" i="48"/>
  <c r="DU9" i="48"/>
  <c r="DT9" i="48"/>
  <c r="DS9" i="48"/>
  <c r="DR9" i="48"/>
  <c r="DQ9" i="48"/>
  <c r="DP9" i="48"/>
  <c r="DO9" i="48"/>
  <c r="DN9" i="48"/>
  <c r="DM9" i="48"/>
  <c r="DL9" i="48"/>
  <c r="EM8" i="48"/>
  <c r="EL8" i="48"/>
  <c r="EK8" i="48"/>
  <c r="EJ8" i="48"/>
  <c r="EI8" i="48"/>
  <c r="EH8" i="48"/>
  <c r="EG8" i="48"/>
  <c r="EF8" i="48"/>
  <c r="EE8" i="48"/>
  <c r="ED8" i="48"/>
  <c r="EC8" i="48"/>
  <c r="EB8" i="48"/>
  <c r="EA8" i="48"/>
  <c r="DZ8" i="48"/>
  <c r="DY8" i="48"/>
  <c r="DX8" i="48"/>
  <c r="DW8" i="48"/>
  <c r="DV8" i="48"/>
  <c r="DU8" i="48"/>
  <c r="DT8" i="48"/>
  <c r="DS8" i="48"/>
  <c r="DR8" i="48"/>
  <c r="DQ8" i="48"/>
  <c r="DP8" i="48"/>
  <c r="DO8" i="48"/>
  <c r="DN8" i="48"/>
  <c r="DM8" i="48"/>
  <c r="DL8" i="48"/>
  <c r="EM7" i="48"/>
  <c r="EL7" i="48"/>
  <c r="EK7" i="48"/>
  <c r="EJ7" i="48"/>
  <c r="EI7" i="48"/>
  <c r="EH7" i="48"/>
  <c r="EG7" i="48"/>
  <c r="EF7" i="48"/>
  <c r="EE7" i="48"/>
  <c r="ED7" i="48"/>
  <c r="EC7" i="48"/>
  <c r="EB7" i="48"/>
  <c r="EA7" i="48"/>
  <c r="DZ7" i="48"/>
  <c r="DY7" i="48"/>
  <c r="DX7" i="48"/>
  <c r="DW7" i="48"/>
  <c r="DV7" i="48"/>
  <c r="DU7" i="48"/>
  <c r="DT7" i="48"/>
  <c r="DS7" i="48"/>
  <c r="DR7" i="48"/>
  <c r="DQ7" i="48"/>
  <c r="DP7" i="48"/>
  <c r="DO7" i="48"/>
  <c r="DN7" i="48"/>
  <c r="DM7" i="48"/>
  <c r="DL7" i="48"/>
  <c r="EM6" i="48"/>
  <c r="EL6" i="48"/>
  <c r="EK6" i="48"/>
  <c r="EJ6" i="48"/>
  <c r="EI6" i="48"/>
  <c r="EH6" i="48"/>
  <c r="EG6" i="48"/>
  <c r="EF6" i="48"/>
  <c r="EE6" i="48"/>
  <c r="ED6" i="48"/>
  <c r="EC6" i="48"/>
  <c r="EB6" i="48"/>
  <c r="EA6" i="48"/>
  <c r="DZ6" i="48"/>
  <c r="DY6" i="48"/>
  <c r="DX6" i="48"/>
  <c r="DW6" i="48"/>
  <c r="DV6" i="48"/>
  <c r="DU6" i="48"/>
  <c r="DT6" i="48"/>
  <c r="DS6" i="48"/>
  <c r="DR6" i="48"/>
  <c r="DQ6" i="48"/>
  <c r="DP6" i="48"/>
  <c r="DO6" i="48"/>
  <c r="DN6" i="48"/>
  <c r="DM6" i="48"/>
  <c r="DL6" i="48"/>
  <c r="EM5" i="48"/>
  <c r="EL5" i="48"/>
  <c r="EK5" i="48"/>
  <c r="EJ5" i="48"/>
  <c r="EI5" i="48"/>
  <c r="EH5" i="48"/>
  <c r="EG5" i="48"/>
  <c r="EF5" i="48"/>
  <c r="EE5" i="48"/>
  <c r="ED5" i="48"/>
  <c r="EC5" i="48"/>
  <c r="EB5" i="48"/>
  <c r="EA5" i="48"/>
  <c r="DZ5" i="48"/>
  <c r="DY5" i="48"/>
  <c r="DX5" i="48"/>
  <c r="DW5" i="48"/>
  <c r="DV5" i="48"/>
  <c r="DU5" i="48"/>
  <c r="DT5" i="48"/>
  <c r="DS5" i="48"/>
  <c r="DR5" i="48"/>
  <c r="DQ5" i="48"/>
  <c r="DP5" i="48"/>
  <c r="DO5" i="48"/>
  <c r="DN5" i="48"/>
  <c r="DM5" i="48"/>
  <c r="DL5" i="48"/>
  <c r="EM4" i="48"/>
  <c r="EL4" i="48"/>
  <c r="EK4" i="48"/>
  <c r="EJ4" i="48"/>
  <c r="EI4" i="48"/>
  <c r="EH4" i="48"/>
  <c r="EG4" i="48"/>
  <c r="EF4" i="48"/>
  <c r="EE4" i="48"/>
  <c r="ED4" i="48"/>
  <c r="EC4" i="48"/>
  <c r="EB4" i="48"/>
  <c r="EA4" i="48"/>
  <c r="DZ4" i="48"/>
  <c r="DY4" i="48"/>
  <c r="DX4" i="48"/>
  <c r="DW4" i="48"/>
  <c r="DV4" i="48"/>
  <c r="DU4" i="48"/>
  <c r="DT4" i="48"/>
  <c r="DS4" i="48"/>
  <c r="DR4" i="48"/>
  <c r="DQ4" i="48"/>
  <c r="DP4" i="48"/>
  <c r="DO4" i="48"/>
  <c r="DN4" i="48"/>
  <c r="DM4" i="48"/>
  <c r="DL4" i="48"/>
  <c r="EM3" i="48"/>
  <c r="EL3" i="48"/>
  <c r="EK3" i="48"/>
  <c r="EJ3" i="48"/>
  <c r="EI3" i="48"/>
  <c r="EH3" i="48"/>
  <c r="EG3" i="48"/>
  <c r="EF3" i="48"/>
  <c r="EE3" i="48"/>
  <c r="ED3" i="48"/>
  <c r="EC3" i="48"/>
  <c r="EB3" i="48"/>
  <c r="EA3" i="48"/>
  <c r="DZ3" i="48"/>
  <c r="DY3" i="48"/>
  <c r="DX3" i="48"/>
  <c r="DW3" i="48"/>
  <c r="DV3" i="48"/>
  <c r="DU3" i="48"/>
  <c r="DT3" i="48"/>
  <c r="DS3" i="48"/>
  <c r="DR3" i="48"/>
  <c r="DQ3" i="48"/>
  <c r="DP3" i="48"/>
  <c r="DO3" i="48"/>
  <c r="DN3" i="48"/>
  <c r="DM3" i="48"/>
  <c r="DL3" i="48"/>
  <c r="DT61" i="11"/>
  <c r="D6" i="20"/>
  <c r="D41" i="20" s="1"/>
  <c r="E6" i="20"/>
  <c r="E41" i="20" s="1"/>
  <c r="I6" i="20"/>
  <c r="I41" i="20" s="1"/>
  <c r="M6" i="20"/>
  <c r="M41" i="20" s="1"/>
  <c r="F22" i="42"/>
  <c r="Q6" i="20"/>
  <c r="Q41" i="20" s="1"/>
  <c r="S6" i="20"/>
  <c r="S41" i="20" s="1"/>
  <c r="AD6" i="20"/>
  <c r="AD41" i="20" s="1"/>
  <c r="AF6" i="20"/>
  <c r="AF41" i="20" s="1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CI62" i="25"/>
  <c r="CJ62" i="25"/>
  <c r="CK62" i="25"/>
  <c r="CL62" i="25"/>
  <c r="CM62" i="25"/>
  <c r="CN62" i="25"/>
  <c r="CO62" i="25"/>
  <c r="CP62" i="25"/>
  <c r="CQ62" i="25"/>
  <c r="CR62" i="25"/>
  <c r="CS62" i="25"/>
  <c r="CT62" i="25"/>
  <c r="CU62" i="25"/>
  <c r="CV62" i="25"/>
  <c r="CW62" i="25"/>
  <c r="CX62" i="25"/>
  <c r="CY62" i="25"/>
  <c r="DA62" i="25"/>
  <c r="DB62" i="25"/>
  <c r="DC62" i="25"/>
  <c r="DD62" i="25"/>
  <c r="DE62" i="25"/>
  <c r="DF62" i="25"/>
  <c r="DG62" i="25"/>
  <c r="DH62" i="25"/>
  <c r="DI62" i="25"/>
  <c r="DJ62" i="25"/>
  <c r="DK62" i="25"/>
  <c r="DL62" i="25"/>
  <c r="DM62" i="25"/>
  <c r="DN62" i="25"/>
  <c r="DO62" i="25"/>
  <c r="DP62" i="25"/>
  <c r="DQ62" i="25"/>
  <c r="DR62" i="25"/>
  <c r="DS62" i="25"/>
  <c r="DT62" i="25"/>
  <c r="DU62" i="25"/>
  <c r="DV62" i="25"/>
  <c r="DW62" i="25"/>
  <c r="DX62" i="25"/>
  <c r="DY62" i="25"/>
  <c r="DZ62" i="25"/>
  <c r="EA62" i="25"/>
  <c r="EB62" i="25"/>
  <c r="EC62" i="25"/>
  <c r="ED62" i="25"/>
  <c r="EE62" i="25"/>
  <c r="EF62" i="25"/>
  <c r="EG62" i="25"/>
  <c r="EH62" i="25"/>
  <c r="EI62" i="25"/>
  <c r="EJ62" i="25"/>
  <c r="EK62" i="25"/>
  <c r="EL62" i="25"/>
  <c r="EM62" i="25"/>
  <c r="EN62" i="25"/>
  <c r="EO62" i="25"/>
  <c r="EP62" i="25"/>
  <c r="EQ62" i="25"/>
  <c r="ER62" i="25"/>
  <c r="ES62" i="25"/>
  <c r="ET62" i="25"/>
  <c r="EU62" i="25"/>
  <c r="EV62" i="25"/>
  <c r="EW62" i="25"/>
  <c r="EX62" i="25"/>
  <c r="EY62" i="25"/>
  <c r="EZ62" i="25"/>
  <c r="FA62" i="25"/>
  <c r="FB62" i="25"/>
  <c r="FC62" i="25"/>
  <c r="FD62" i="25"/>
  <c r="FE62" i="25"/>
  <c r="FF62" i="25"/>
  <c r="FG62" i="25"/>
  <c r="FH62" i="25"/>
  <c r="FI62" i="25"/>
  <c r="FJ62" i="25"/>
  <c r="FK62" i="25"/>
  <c r="FL62" i="25"/>
  <c r="FM62" i="25"/>
  <c r="FN62" i="25"/>
  <c r="FO62" i="25"/>
  <c r="FP62" i="25"/>
  <c r="FQ62" i="25"/>
  <c r="FR62" i="25"/>
  <c r="FS62" i="25"/>
  <c r="FT62" i="25"/>
  <c r="BI63" i="25"/>
  <c r="BJ63" i="25"/>
  <c r="BK63" i="25"/>
  <c r="BL63" i="25"/>
  <c r="BM63" i="25"/>
  <c r="BN63" i="25"/>
  <c r="BO63" i="25"/>
  <c r="BP63" i="25"/>
  <c r="BQ63" i="25"/>
  <c r="BR63" i="25"/>
  <c r="BS63" i="25"/>
  <c r="BT63" i="25"/>
  <c r="BU63" i="25"/>
  <c r="BV63" i="25"/>
  <c r="BW63" i="25"/>
  <c r="BX63" i="25"/>
  <c r="BY63" i="25"/>
  <c r="BZ63" i="25"/>
  <c r="CA63" i="25"/>
  <c r="CB63" i="25"/>
  <c r="CC63" i="25"/>
  <c r="CD63" i="25"/>
  <c r="CE63" i="25"/>
  <c r="CF63" i="25"/>
  <c r="CG63" i="25"/>
  <c r="CH63" i="25"/>
  <c r="CI63" i="25"/>
  <c r="CJ63" i="25"/>
  <c r="CK63" i="25"/>
  <c r="CL63" i="25"/>
  <c r="CM63" i="25"/>
  <c r="CN63" i="25"/>
  <c r="CO63" i="25"/>
  <c r="CP63" i="25"/>
  <c r="CQ63" i="25"/>
  <c r="CR63" i="25"/>
  <c r="CS63" i="25"/>
  <c r="CT63" i="25"/>
  <c r="CU63" i="25"/>
  <c r="CV63" i="25"/>
  <c r="CW63" i="25"/>
  <c r="CX63" i="25"/>
  <c r="CY63" i="25"/>
  <c r="DA63" i="25"/>
  <c r="DB63" i="25"/>
  <c r="DC63" i="25"/>
  <c r="DD63" i="25"/>
  <c r="DE63" i="25"/>
  <c r="DF63" i="25"/>
  <c r="DG63" i="25"/>
  <c r="DH63" i="25"/>
  <c r="DI63" i="25"/>
  <c r="DJ63" i="25"/>
  <c r="DK63" i="25"/>
  <c r="DL63" i="25"/>
  <c r="DM63" i="25"/>
  <c r="DN63" i="25"/>
  <c r="DO63" i="25"/>
  <c r="DP63" i="25"/>
  <c r="DQ63" i="25"/>
  <c r="DR63" i="25"/>
  <c r="DS63" i="25"/>
  <c r="DT63" i="25"/>
  <c r="DU63" i="25"/>
  <c r="DV63" i="25"/>
  <c r="DW63" i="25"/>
  <c r="DX63" i="25"/>
  <c r="DY63" i="25"/>
  <c r="DZ63" i="25"/>
  <c r="EA63" i="25"/>
  <c r="EB63" i="25"/>
  <c r="EC63" i="25"/>
  <c r="ED63" i="25"/>
  <c r="EE63" i="25"/>
  <c r="EF63" i="25"/>
  <c r="EG63" i="25"/>
  <c r="EH63" i="25"/>
  <c r="EI63" i="25"/>
  <c r="EJ63" i="25"/>
  <c r="EK63" i="25"/>
  <c r="EL63" i="25"/>
  <c r="EM63" i="25"/>
  <c r="EN63" i="25"/>
  <c r="EO63" i="25"/>
  <c r="EP63" i="25"/>
  <c r="EQ63" i="25"/>
  <c r="ER63" i="25"/>
  <c r="ES63" i="25"/>
  <c r="ET63" i="25"/>
  <c r="EU63" i="25"/>
  <c r="EV63" i="25"/>
  <c r="EW63" i="25"/>
  <c r="EX63" i="25"/>
  <c r="EY63" i="25"/>
  <c r="EZ63" i="25"/>
  <c r="FA63" i="25"/>
  <c r="FB63" i="25"/>
  <c r="FC63" i="25"/>
  <c r="FD63" i="25"/>
  <c r="FE63" i="25"/>
  <c r="FF63" i="25"/>
  <c r="FG63" i="25"/>
  <c r="FH63" i="25"/>
  <c r="FI63" i="25"/>
  <c r="FJ63" i="25"/>
  <c r="FK63" i="25"/>
  <c r="FL63" i="25"/>
  <c r="FM63" i="25"/>
  <c r="FN63" i="25"/>
  <c r="FO63" i="25"/>
  <c r="FP63" i="25"/>
  <c r="FQ63" i="25"/>
  <c r="FR63" i="25"/>
  <c r="FS63" i="25"/>
  <c r="FT63" i="25"/>
  <c r="BH63" i="25"/>
  <c r="BH62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C62" i="25"/>
  <c r="D62" i="25"/>
  <c r="D22" i="21" s="1"/>
  <c r="E62" i="25"/>
  <c r="E22" i="21" s="1"/>
  <c r="F62" i="25"/>
  <c r="F22" i="21" s="1"/>
  <c r="G62" i="25"/>
  <c r="H62" i="25"/>
  <c r="H22" i="21" s="1"/>
  <c r="I62" i="25"/>
  <c r="J62" i="25"/>
  <c r="K62" i="25"/>
  <c r="L22" i="42" s="1"/>
  <c r="L62" i="25"/>
  <c r="M62" i="25"/>
  <c r="N62" i="25"/>
  <c r="O62" i="25"/>
  <c r="P62" i="25"/>
  <c r="Q62" i="25"/>
  <c r="R62" i="25"/>
  <c r="S62" i="25"/>
  <c r="K22" i="42" s="1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N22" i="42" s="1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61" i="25"/>
  <c r="AK64" i="40"/>
  <c r="AK65" i="40"/>
  <c r="AK66" i="40"/>
  <c r="AK67" i="40"/>
  <c r="J67" i="40"/>
  <c r="BV67" i="40"/>
  <c r="BU67" i="40"/>
  <c r="BT67" i="40"/>
  <c r="BS67" i="40"/>
  <c r="BR67" i="40"/>
  <c r="BQ67" i="40"/>
  <c r="BP67" i="40"/>
  <c r="BO67" i="40"/>
  <c r="BN67" i="40"/>
  <c r="BM67" i="40"/>
  <c r="BL67" i="40"/>
  <c r="BK67" i="40"/>
  <c r="BJ67" i="40"/>
  <c r="BI67" i="40"/>
  <c r="BH67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BV66" i="40"/>
  <c r="BU66" i="40"/>
  <c r="H45" i="21" s="1"/>
  <c r="BT66" i="40"/>
  <c r="BS66" i="40"/>
  <c r="BR66" i="40"/>
  <c r="BQ66" i="40"/>
  <c r="BP66" i="40"/>
  <c r="BO66" i="40"/>
  <c r="BN66" i="40"/>
  <c r="BM66" i="40"/>
  <c r="BL66" i="40"/>
  <c r="BK66" i="40"/>
  <c r="BJ66" i="40"/>
  <c r="BI66" i="40"/>
  <c r="BH66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D44" i="42" s="1"/>
  <c r="X66" i="40"/>
  <c r="W66" i="40"/>
  <c r="V66" i="40"/>
  <c r="U66" i="40"/>
  <c r="T66" i="40"/>
  <c r="S66" i="40"/>
  <c r="R66" i="40"/>
  <c r="Q66" i="40"/>
  <c r="P66" i="40"/>
  <c r="O66" i="40"/>
  <c r="N66" i="40"/>
  <c r="M66" i="40"/>
  <c r="B44" i="42" s="1"/>
  <c r="L66" i="40"/>
  <c r="K66" i="40"/>
  <c r="BV65" i="40"/>
  <c r="BU65" i="40"/>
  <c r="BT65" i="40"/>
  <c r="BS65" i="40"/>
  <c r="BR65" i="40"/>
  <c r="BQ65" i="40"/>
  <c r="BP65" i="40"/>
  <c r="BO65" i="40"/>
  <c r="BN65" i="40"/>
  <c r="BM65" i="40"/>
  <c r="BL65" i="40"/>
  <c r="BK65" i="40"/>
  <c r="BJ65" i="40"/>
  <c r="BI65" i="40"/>
  <c r="BH65" i="40"/>
  <c r="BG65" i="40"/>
  <c r="BF65" i="40"/>
  <c r="BE65" i="40"/>
  <c r="BD65" i="40"/>
  <c r="BC65" i="40"/>
  <c r="BB65" i="40"/>
  <c r="BA65" i="40"/>
  <c r="AZ65" i="40"/>
  <c r="F38" i="21" s="1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D38" i="21" s="1"/>
  <c r="AM65" i="40"/>
  <c r="AL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D37" i="42" s="1"/>
  <c r="X65" i="40"/>
  <c r="W65" i="40"/>
  <c r="V65" i="40"/>
  <c r="U65" i="40"/>
  <c r="T65" i="40"/>
  <c r="S65" i="40"/>
  <c r="B38" i="21" s="1"/>
  <c r="R65" i="40"/>
  <c r="Q65" i="40"/>
  <c r="P65" i="40"/>
  <c r="O65" i="40"/>
  <c r="N65" i="40"/>
  <c r="M65" i="40"/>
  <c r="B37" i="42" s="1"/>
  <c r="L65" i="40"/>
  <c r="K65" i="40"/>
  <c r="BV64" i="40"/>
  <c r="BU64" i="40"/>
  <c r="BT64" i="40"/>
  <c r="BS64" i="40"/>
  <c r="BR64" i="40"/>
  <c r="BQ64" i="40"/>
  <c r="BP64" i="40"/>
  <c r="BO64" i="40"/>
  <c r="BN64" i="40"/>
  <c r="BM64" i="40"/>
  <c r="BL64" i="40"/>
  <c r="BK64" i="40"/>
  <c r="BJ64" i="40"/>
  <c r="BI64" i="40"/>
  <c r="BH64" i="40"/>
  <c r="BG64" i="40"/>
  <c r="W11" i="20" s="1"/>
  <c r="W44" i="20" s="1"/>
  <c r="BF64" i="40"/>
  <c r="BE64" i="40"/>
  <c r="BD64" i="40"/>
  <c r="BC64" i="40"/>
  <c r="BB64" i="40"/>
  <c r="BA64" i="40"/>
  <c r="V11" i="20" s="1"/>
  <c r="V44" i="20" s="1"/>
  <c r="AZ64" i="40"/>
  <c r="AY64" i="40"/>
  <c r="AX64" i="40"/>
  <c r="AW64" i="40"/>
  <c r="AV64" i="40"/>
  <c r="AU64" i="40"/>
  <c r="U11" i="20" s="1"/>
  <c r="U44" i="20" s="1"/>
  <c r="AT64" i="40"/>
  <c r="AS64" i="40"/>
  <c r="AR64" i="40"/>
  <c r="AQ64" i="40"/>
  <c r="AP64" i="40"/>
  <c r="AO64" i="40"/>
  <c r="AN64" i="40"/>
  <c r="AM64" i="40"/>
  <c r="R11" i="20" s="1"/>
  <c r="R44" i="20" s="1"/>
  <c r="AL64" i="40"/>
  <c r="AJ64" i="40"/>
  <c r="AI64" i="40"/>
  <c r="AH64" i="40"/>
  <c r="AG64" i="40"/>
  <c r="AF64" i="40"/>
  <c r="AE64" i="40"/>
  <c r="AD64" i="40"/>
  <c r="AC64" i="40"/>
  <c r="AB64" i="40"/>
  <c r="O11" i="20" s="1"/>
  <c r="O44" i="20" s="1"/>
  <c r="AA64" i="40"/>
  <c r="Z64" i="40"/>
  <c r="K11" i="20" s="1"/>
  <c r="K44" i="20" s="1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H67" i="40"/>
  <c r="G67" i="40"/>
  <c r="F67" i="40"/>
  <c r="E67" i="40"/>
  <c r="D67" i="40"/>
  <c r="C67" i="40"/>
  <c r="H66" i="40"/>
  <c r="G66" i="40"/>
  <c r="F66" i="40"/>
  <c r="E66" i="40"/>
  <c r="D66" i="40"/>
  <c r="C66" i="40"/>
  <c r="H65" i="40"/>
  <c r="G65" i="40"/>
  <c r="F65" i="40"/>
  <c r="E65" i="40"/>
  <c r="D65" i="40"/>
  <c r="C65" i="40"/>
  <c r="H64" i="40"/>
  <c r="G64" i="40"/>
  <c r="F64" i="40"/>
  <c r="E64" i="40"/>
  <c r="D64" i="40"/>
  <c r="C64" i="40"/>
  <c r="B67" i="40"/>
  <c r="B64" i="40"/>
  <c r="AJ49" i="6"/>
  <c r="AJ50" i="6"/>
  <c r="AJ51" i="6"/>
  <c r="AU36" i="36"/>
  <c r="AU38" i="36"/>
  <c r="AF61" i="32"/>
  <c r="AG61" i="32"/>
  <c r="AH61" i="32"/>
  <c r="G18" i="42" s="1"/>
  <c r="AI61" i="32"/>
  <c r="AJ61" i="32"/>
  <c r="B18" i="42" s="1"/>
  <c r="AK61" i="32"/>
  <c r="AL61" i="32"/>
  <c r="AM61" i="32"/>
  <c r="AN61" i="32"/>
  <c r="C13" i="20" s="1"/>
  <c r="C45" i="20" s="1"/>
  <c r="AO61" i="32"/>
  <c r="D13" i="20" s="1"/>
  <c r="D45" i="20" s="1"/>
  <c r="AP61" i="32"/>
  <c r="H18" i="42" s="1"/>
  <c r="AQ61" i="32"/>
  <c r="AR61" i="32"/>
  <c r="I13" i="20" s="1"/>
  <c r="I45" i="20" s="1"/>
  <c r="AS61" i="32"/>
  <c r="AT61" i="32"/>
  <c r="AU61" i="32"/>
  <c r="AV61" i="32"/>
  <c r="AW61" i="32"/>
  <c r="AX61" i="32"/>
  <c r="AY61" i="32"/>
  <c r="D18" i="42" s="1"/>
  <c r="AZ61" i="32"/>
  <c r="BA61" i="32"/>
  <c r="BB61" i="32"/>
  <c r="BC61" i="32"/>
  <c r="O13" i="20" s="1"/>
  <c r="O45" i="20" s="1"/>
  <c r="BD61" i="32"/>
  <c r="BE61" i="32"/>
  <c r="BF61" i="32"/>
  <c r="BG61" i="32"/>
  <c r="BH61" i="32"/>
  <c r="E18" i="42" s="1"/>
  <c r="BI61" i="32"/>
  <c r="BJ61" i="32"/>
  <c r="F18" i="42" s="1"/>
  <c r="BK61" i="32"/>
  <c r="Q13" i="20"/>
  <c r="Q45" i="20" s="1"/>
  <c r="R13" i="20"/>
  <c r="R45" i="20" s="1"/>
  <c r="BU61" i="32"/>
  <c r="BV61" i="32"/>
  <c r="S13" i="20" s="1"/>
  <c r="S45" i="20" s="1"/>
  <c r="BW61" i="32"/>
  <c r="BX61" i="32"/>
  <c r="BY61" i="32"/>
  <c r="BZ61" i="32"/>
  <c r="CA61" i="32"/>
  <c r="CB61" i="32"/>
  <c r="CC61" i="32"/>
  <c r="CD61" i="32"/>
  <c r="CE61" i="32"/>
  <c r="CF61" i="32"/>
  <c r="CG61" i="32"/>
  <c r="V13" i="20" s="1"/>
  <c r="V45" i="20" s="1"/>
  <c r="CH61" i="32"/>
  <c r="CI61" i="32"/>
  <c r="CJ61" i="32"/>
  <c r="CK61" i="32"/>
  <c r="CL61" i="32"/>
  <c r="CM61" i="32"/>
  <c r="CN61" i="32"/>
  <c r="CO61" i="32"/>
  <c r="Y13" i="20" s="1"/>
  <c r="Y45" i="20" s="1"/>
  <c r="CP61" i="32"/>
  <c r="CQ61" i="32"/>
  <c r="CR61" i="32"/>
  <c r="AA13" i="20" s="1"/>
  <c r="AA45" i="20" s="1"/>
  <c r="CS61" i="32"/>
  <c r="AB13" i="20" s="1"/>
  <c r="AB45" i="20" s="1"/>
  <c r="CT61" i="32"/>
  <c r="CU61" i="32"/>
  <c r="CV61" i="32"/>
  <c r="CW61" i="32"/>
  <c r="AD13" i="20" s="1"/>
  <c r="AD45" i="20" s="1"/>
  <c r="CX61" i="32"/>
  <c r="CY61" i="32"/>
  <c r="CZ61" i="32"/>
  <c r="AE13" i="20" s="1"/>
  <c r="AE45" i="20" s="1"/>
  <c r="DA61" i="32"/>
  <c r="DB61" i="32"/>
  <c r="AE61" i="32"/>
  <c r="R61" i="32"/>
  <c r="S61" i="32"/>
  <c r="T61" i="32"/>
  <c r="U61" i="32"/>
  <c r="V61" i="32"/>
  <c r="W61" i="32"/>
  <c r="X61" i="32"/>
  <c r="Y61" i="32"/>
  <c r="R62" i="32"/>
  <c r="S62" i="32"/>
  <c r="T62" i="32"/>
  <c r="U62" i="32"/>
  <c r="V62" i="32"/>
  <c r="W62" i="32"/>
  <c r="X62" i="32"/>
  <c r="Y62" i="32"/>
  <c r="BP61" i="46"/>
  <c r="BP62" i="46"/>
  <c r="FU3" i="34"/>
  <c r="FW3" i="34"/>
  <c r="FX3" i="34"/>
  <c r="FY3" i="34"/>
  <c r="FZ3" i="34"/>
  <c r="GA3" i="34"/>
  <c r="GB3" i="34"/>
  <c r="GC3" i="34"/>
  <c r="GD3" i="34"/>
  <c r="GE3" i="34"/>
  <c r="GF3" i="34"/>
  <c r="GG3" i="34"/>
  <c r="GH3" i="34"/>
  <c r="GI3" i="34"/>
  <c r="GJ3" i="34"/>
  <c r="GK3" i="34"/>
  <c r="GL3" i="34"/>
  <c r="GM3" i="34"/>
  <c r="GN3" i="34"/>
  <c r="GO3" i="34"/>
  <c r="GP3" i="34"/>
  <c r="GQ3" i="34"/>
  <c r="GR3" i="34"/>
  <c r="GS3" i="34"/>
  <c r="GT3" i="34"/>
  <c r="GU3" i="34"/>
  <c r="GV3" i="34"/>
  <c r="GW3" i="34"/>
  <c r="GX3" i="34"/>
  <c r="GY3" i="34"/>
  <c r="GZ3" i="34"/>
  <c r="HA3" i="34"/>
  <c r="HB3" i="34"/>
  <c r="HC3" i="34"/>
  <c r="HD3" i="34"/>
  <c r="HE3" i="34"/>
  <c r="HF3" i="34"/>
  <c r="HG3" i="34"/>
  <c r="HH3" i="34"/>
  <c r="HI3" i="34"/>
  <c r="HJ3" i="34"/>
  <c r="HK3" i="34"/>
  <c r="HL3" i="34"/>
  <c r="HM3" i="34"/>
  <c r="HN3" i="34"/>
  <c r="HO3" i="34"/>
  <c r="HP3" i="34"/>
  <c r="HQ3" i="34"/>
  <c r="HR3" i="34"/>
  <c r="HS3" i="34"/>
  <c r="HT3" i="34"/>
  <c r="HU3" i="34"/>
  <c r="HV3" i="34"/>
  <c r="HW3" i="34"/>
  <c r="HX3" i="34"/>
  <c r="HY3" i="34"/>
  <c r="HZ3" i="34"/>
  <c r="FU4" i="34"/>
  <c r="FW4" i="34"/>
  <c r="FX4" i="34"/>
  <c r="FY4" i="34"/>
  <c r="FZ4" i="34"/>
  <c r="GA4" i="34"/>
  <c r="GB4" i="34"/>
  <c r="GC4" i="34"/>
  <c r="GD4" i="34"/>
  <c r="GE4" i="34"/>
  <c r="GF4" i="34"/>
  <c r="GG4" i="34"/>
  <c r="GH4" i="34"/>
  <c r="GI4" i="34"/>
  <c r="GJ4" i="34"/>
  <c r="GK4" i="34"/>
  <c r="GL4" i="34"/>
  <c r="GM4" i="34"/>
  <c r="GN4" i="34"/>
  <c r="GO4" i="34"/>
  <c r="GP4" i="34"/>
  <c r="GQ4" i="34"/>
  <c r="GR4" i="34"/>
  <c r="GS4" i="34"/>
  <c r="GT4" i="34"/>
  <c r="GU4" i="34"/>
  <c r="GV4" i="34"/>
  <c r="GW4" i="34"/>
  <c r="GX4" i="34"/>
  <c r="GY4" i="34"/>
  <c r="GZ4" i="34"/>
  <c r="HA4" i="34"/>
  <c r="HB4" i="34"/>
  <c r="HC4" i="34"/>
  <c r="HD4" i="34"/>
  <c r="HE4" i="34"/>
  <c r="HF4" i="34"/>
  <c r="HG4" i="34"/>
  <c r="HH4" i="34"/>
  <c r="HI4" i="34"/>
  <c r="HJ4" i="34"/>
  <c r="HK4" i="34"/>
  <c r="HL4" i="34"/>
  <c r="HM4" i="34"/>
  <c r="HN4" i="34"/>
  <c r="HO4" i="34"/>
  <c r="HP4" i="34"/>
  <c r="HQ4" i="34"/>
  <c r="HR4" i="34"/>
  <c r="HS4" i="34"/>
  <c r="HT4" i="34"/>
  <c r="HU4" i="34"/>
  <c r="HV4" i="34"/>
  <c r="HW4" i="34"/>
  <c r="HX4" i="34"/>
  <c r="HY4" i="34"/>
  <c r="HZ4" i="34"/>
  <c r="FU5" i="34"/>
  <c r="FW5" i="34"/>
  <c r="FX5" i="34"/>
  <c r="FY5" i="34"/>
  <c r="FZ5" i="34"/>
  <c r="GA5" i="34"/>
  <c r="GB5" i="34"/>
  <c r="GC5" i="34"/>
  <c r="GD5" i="34"/>
  <c r="GE5" i="34"/>
  <c r="GF5" i="34"/>
  <c r="GG5" i="34"/>
  <c r="GH5" i="34"/>
  <c r="GI5" i="34"/>
  <c r="GJ5" i="34"/>
  <c r="GK5" i="34"/>
  <c r="GL5" i="34"/>
  <c r="GM5" i="34"/>
  <c r="GN5" i="34"/>
  <c r="GO5" i="34"/>
  <c r="GP5" i="34"/>
  <c r="GQ5" i="34"/>
  <c r="GR5" i="34"/>
  <c r="GS5" i="34"/>
  <c r="GT5" i="34"/>
  <c r="GU5" i="34"/>
  <c r="GV5" i="34"/>
  <c r="GW5" i="34"/>
  <c r="GX5" i="34"/>
  <c r="GY5" i="34"/>
  <c r="GZ5" i="34"/>
  <c r="HA5" i="34"/>
  <c r="HB5" i="34"/>
  <c r="HC5" i="34"/>
  <c r="HD5" i="34"/>
  <c r="HE5" i="34"/>
  <c r="HF5" i="34"/>
  <c r="HG5" i="34"/>
  <c r="HH5" i="34"/>
  <c r="HI5" i="34"/>
  <c r="HJ5" i="34"/>
  <c r="HK5" i="34"/>
  <c r="HL5" i="34"/>
  <c r="HM5" i="34"/>
  <c r="HN5" i="34"/>
  <c r="HO5" i="34"/>
  <c r="HP5" i="34"/>
  <c r="HQ5" i="34"/>
  <c r="HR5" i="34"/>
  <c r="HS5" i="34"/>
  <c r="HT5" i="34"/>
  <c r="HU5" i="34"/>
  <c r="HV5" i="34"/>
  <c r="HW5" i="34"/>
  <c r="HX5" i="34"/>
  <c r="HY5" i="34"/>
  <c r="HZ5" i="34"/>
  <c r="FU6" i="34"/>
  <c r="FW6" i="34"/>
  <c r="FX6" i="34"/>
  <c r="FY6" i="34"/>
  <c r="FZ6" i="34"/>
  <c r="GA6" i="34"/>
  <c r="GB6" i="34"/>
  <c r="GC6" i="34"/>
  <c r="GD6" i="34"/>
  <c r="GE6" i="34"/>
  <c r="GF6" i="34"/>
  <c r="GG6" i="34"/>
  <c r="GH6" i="34"/>
  <c r="GI6" i="34"/>
  <c r="GJ6" i="34"/>
  <c r="GK6" i="34"/>
  <c r="GL6" i="34"/>
  <c r="GM6" i="34"/>
  <c r="GN6" i="34"/>
  <c r="GO6" i="34"/>
  <c r="GP6" i="34"/>
  <c r="GQ6" i="34"/>
  <c r="GR6" i="34"/>
  <c r="GS6" i="34"/>
  <c r="GT6" i="34"/>
  <c r="GU6" i="34"/>
  <c r="GV6" i="34"/>
  <c r="GW6" i="34"/>
  <c r="GX6" i="34"/>
  <c r="GY6" i="34"/>
  <c r="GZ6" i="34"/>
  <c r="HA6" i="34"/>
  <c r="HB6" i="34"/>
  <c r="HC6" i="34"/>
  <c r="HD6" i="34"/>
  <c r="HE6" i="34"/>
  <c r="HF6" i="34"/>
  <c r="HG6" i="34"/>
  <c r="HH6" i="34"/>
  <c r="HI6" i="34"/>
  <c r="HJ6" i="34"/>
  <c r="HK6" i="34"/>
  <c r="HL6" i="34"/>
  <c r="HM6" i="34"/>
  <c r="HN6" i="34"/>
  <c r="HO6" i="34"/>
  <c r="HP6" i="34"/>
  <c r="HQ6" i="34"/>
  <c r="HR6" i="34"/>
  <c r="HS6" i="34"/>
  <c r="HT6" i="34"/>
  <c r="HU6" i="34"/>
  <c r="HV6" i="34"/>
  <c r="HW6" i="34"/>
  <c r="HX6" i="34"/>
  <c r="HY6" i="34"/>
  <c r="HZ6" i="34"/>
  <c r="FU7" i="34"/>
  <c r="FW7" i="34"/>
  <c r="FX7" i="34"/>
  <c r="FY7" i="34"/>
  <c r="FZ7" i="34"/>
  <c r="GA7" i="34"/>
  <c r="GB7" i="34"/>
  <c r="GC7" i="34"/>
  <c r="GD7" i="34"/>
  <c r="GE7" i="34"/>
  <c r="GF7" i="34"/>
  <c r="GG7" i="34"/>
  <c r="GH7" i="34"/>
  <c r="GI7" i="34"/>
  <c r="GJ7" i="34"/>
  <c r="GK7" i="34"/>
  <c r="GL7" i="34"/>
  <c r="GM7" i="34"/>
  <c r="GN7" i="34"/>
  <c r="GO7" i="34"/>
  <c r="GP7" i="34"/>
  <c r="GQ7" i="34"/>
  <c r="GR7" i="34"/>
  <c r="GS7" i="34"/>
  <c r="GT7" i="34"/>
  <c r="GU7" i="34"/>
  <c r="GV7" i="34"/>
  <c r="GW7" i="34"/>
  <c r="GX7" i="34"/>
  <c r="GY7" i="34"/>
  <c r="GZ7" i="34"/>
  <c r="HA7" i="34"/>
  <c r="HB7" i="34"/>
  <c r="HC7" i="34"/>
  <c r="HD7" i="34"/>
  <c r="HE7" i="34"/>
  <c r="HF7" i="34"/>
  <c r="HG7" i="34"/>
  <c r="HH7" i="34"/>
  <c r="HI7" i="34"/>
  <c r="HJ7" i="34"/>
  <c r="HK7" i="34"/>
  <c r="HL7" i="34"/>
  <c r="HM7" i="34"/>
  <c r="HN7" i="34"/>
  <c r="HO7" i="34"/>
  <c r="HP7" i="34"/>
  <c r="HQ7" i="34"/>
  <c r="HR7" i="34"/>
  <c r="HS7" i="34"/>
  <c r="HT7" i="34"/>
  <c r="HU7" i="34"/>
  <c r="HV7" i="34"/>
  <c r="HW7" i="34"/>
  <c r="HX7" i="34"/>
  <c r="HY7" i="34"/>
  <c r="HZ7" i="34"/>
  <c r="FU8" i="34"/>
  <c r="FW8" i="34"/>
  <c r="FX8" i="34"/>
  <c r="FY8" i="34"/>
  <c r="FZ8" i="34"/>
  <c r="GA8" i="34"/>
  <c r="GB8" i="34"/>
  <c r="GC8" i="34"/>
  <c r="GD8" i="34"/>
  <c r="GE8" i="34"/>
  <c r="GF8" i="34"/>
  <c r="GG8" i="34"/>
  <c r="GH8" i="34"/>
  <c r="GI8" i="34"/>
  <c r="GJ8" i="34"/>
  <c r="GK8" i="34"/>
  <c r="GL8" i="34"/>
  <c r="GM8" i="34"/>
  <c r="GN8" i="34"/>
  <c r="GO8" i="34"/>
  <c r="GP8" i="34"/>
  <c r="GQ8" i="34"/>
  <c r="GR8" i="34"/>
  <c r="GS8" i="34"/>
  <c r="GT8" i="34"/>
  <c r="GU8" i="34"/>
  <c r="GV8" i="34"/>
  <c r="GW8" i="34"/>
  <c r="GX8" i="34"/>
  <c r="GY8" i="34"/>
  <c r="GZ8" i="34"/>
  <c r="HA8" i="34"/>
  <c r="HB8" i="34"/>
  <c r="HC8" i="34"/>
  <c r="HD8" i="34"/>
  <c r="HE8" i="34"/>
  <c r="HF8" i="34"/>
  <c r="HG8" i="34"/>
  <c r="HH8" i="34"/>
  <c r="HI8" i="34"/>
  <c r="HJ8" i="34"/>
  <c r="HK8" i="34"/>
  <c r="HL8" i="34"/>
  <c r="HM8" i="34"/>
  <c r="HN8" i="34"/>
  <c r="HO8" i="34"/>
  <c r="HP8" i="34"/>
  <c r="HQ8" i="34"/>
  <c r="HR8" i="34"/>
  <c r="HS8" i="34"/>
  <c r="HT8" i="34"/>
  <c r="HU8" i="34"/>
  <c r="HV8" i="34"/>
  <c r="HW8" i="34"/>
  <c r="HX8" i="34"/>
  <c r="HY8" i="34"/>
  <c r="HZ8" i="34"/>
  <c r="FU9" i="34"/>
  <c r="FW9" i="34"/>
  <c r="FX9" i="34"/>
  <c r="FY9" i="34"/>
  <c r="FZ9" i="34"/>
  <c r="GA9" i="34"/>
  <c r="GB9" i="34"/>
  <c r="GC9" i="34"/>
  <c r="GD9" i="34"/>
  <c r="GE9" i="34"/>
  <c r="GF9" i="34"/>
  <c r="GG9" i="34"/>
  <c r="GH9" i="34"/>
  <c r="GI9" i="34"/>
  <c r="GJ9" i="34"/>
  <c r="GK9" i="34"/>
  <c r="GL9" i="34"/>
  <c r="GM9" i="34"/>
  <c r="GN9" i="34"/>
  <c r="GO9" i="34"/>
  <c r="GP9" i="34"/>
  <c r="GQ9" i="34"/>
  <c r="GR9" i="34"/>
  <c r="GS9" i="34"/>
  <c r="GT9" i="34"/>
  <c r="GU9" i="34"/>
  <c r="GV9" i="34"/>
  <c r="GW9" i="34"/>
  <c r="GX9" i="34"/>
  <c r="GY9" i="34"/>
  <c r="GZ9" i="34"/>
  <c r="HA9" i="34"/>
  <c r="HB9" i="34"/>
  <c r="HC9" i="34"/>
  <c r="HD9" i="34"/>
  <c r="HE9" i="34"/>
  <c r="HF9" i="34"/>
  <c r="HG9" i="34"/>
  <c r="HH9" i="34"/>
  <c r="HI9" i="34"/>
  <c r="HJ9" i="34"/>
  <c r="HK9" i="34"/>
  <c r="HL9" i="34"/>
  <c r="HM9" i="34"/>
  <c r="HN9" i="34"/>
  <c r="HO9" i="34"/>
  <c r="HP9" i="34"/>
  <c r="HQ9" i="34"/>
  <c r="HR9" i="34"/>
  <c r="HS9" i="34"/>
  <c r="HT9" i="34"/>
  <c r="HU9" i="34"/>
  <c r="HV9" i="34"/>
  <c r="HW9" i="34"/>
  <c r="HX9" i="34"/>
  <c r="HY9" i="34"/>
  <c r="HZ9" i="34"/>
  <c r="FU10" i="34"/>
  <c r="FW10" i="34"/>
  <c r="FX10" i="34"/>
  <c r="FY10" i="34"/>
  <c r="FZ10" i="34"/>
  <c r="GA10" i="34"/>
  <c r="GB10" i="34"/>
  <c r="GC10" i="34"/>
  <c r="GD10" i="34"/>
  <c r="GE10" i="34"/>
  <c r="GF10" i="34"/>
  <c r="GG10" i="34"/>
  <c r="GH10" i="34"/>
  <c r="GI10" i="34"/>
  <c r="GJ10" i="34"/>
  <c r="GK10" i="34"/>
  <c r="GL10" i="34"/>
  <c r="GM10" i="34"/>
  <c r="GN10" i="34"/>
  <c r="GO10" i="34"/>
  <c r="GP10" i="34"/>
  <c r="GQ10" i="34"/>
  <c r="GR10" i="34"/>
  <c r="GS10" i="34"/>
  <c r="GT10" i="34"/>
  <c r="GU10" i="34"/>
  <c r="GV10" i="34"/>
  <c r="GW10" i="34"/>
  <c r="GX10" i="34"/>
  <c r="GY10" i="34"/>
  <c r="GZ10" i="34"/>
  <c r="HA10" i="34"/>
  <c r="HB10" i="34"/>
  <c r="HC10" i="34"/>
  <c r="HD10" i="34"/>
  <c r="HE10" i="34"/>
  <c r="HF10" i="34"/>
  <c r="HG10" i="34"/>
  <c r="HH10" i="34"/>
  <c r="HI10" i="34"/>
  <c r="HJ10" i="34"/>
  <c r="HK10" i="34"/>
  <c r="HL10" i="34"/>
  <c r="HM10" i="34"/>
  <c r="HN10" i="34"/>
  <c r="HO10" i="34"/>
  <c r="HP10" i="34"/>
  <c r="HQ10" i="34"/>
  <c r="HR10" i="34"/>
  <c r="HS10" i="34"/>
  <c r="HT10" i="34"/>
  <c r="HU10" i="34"/>
  <c r="HV10" i="34"/>
  <c r="HW10" i="34"/>
  <c r="HX10" i="34"/>
  <c r="HY10" i="34"/>
  <c r="HZ10" i="34"/>
  <c r="FU11" i="34"/>
  <c r="FW11" i="34"/>
  <c r="FX11" i="34"/>
  <c r="FY11" i="34"/>
  <c r="FZ11" i="34"/>
  <c r="GA11" i="34"/>
  <c r="GB11" i="34"/>
  <c r="GC11" i="34"/>
  <c r="GD11" i="34"/>
  <c r="GE11" i="34"/>
  <c r="GF11" i="34"/>
  <c r="GG11" i="34"/>
  <c r="GH11" i="34"/>
  <c r="GI11" i="34"/>
  <c r="GJ11" i="34"/>
  <c r="GK11" i="34"/>
  <c r="GL11" i="34"/>
  <c r="GM11" i="34"/>
  <c r="GN11" i="34"/>
  <c r="GO11" i="34"/>
  <c r="GP11" i="34"/>
  <c r="GQ11" i="34"/>
  <c r="GR11" i="34"/>
  <c r="GS11" i="34"/>
  <c r="GT11" i="34"/>
  <c r="GU11" i="34"/>
  <c r="GV11" i="34"/>
  <c r="GW11" i="34"/>
  <c r="GX11" i="34"/>
  <c r="GY11" i="34"/>
  <c r="GZ11" i="34"/>
  <c r="HA11" i="34"/>
  <c r="HB11" i="34"/>
  <c r="HC11" i="34"/>
  <c r="HD11" i="34"/>
  <c r="HE11" i="34"/>
  <c r="HF11" i="34"/>
  <c r="HG11" i="34"/>
  <c r="HH11" i="34"/>
  <c r="HI11" i="34"/>
  <c r="HJ11" i="34"/>
  <c r="HK11" i="34"/>
  <c r="HL11" i="34"/>
  <c r="HM11" i="34"/>
  <c r="HN11" i="34"/>
  <c r="HO11" i="34"/>
  <c r="HP11" i="34"/>
  <c r="HQ11" i="34"/>
  <c r="HR11" i="34"/>
  <c r="HS11" i="34"/>
  <c r="HT11" i="34"/>
  <c r="HU11" i="34"/>
  <c r="HV11" i="34"/>
  <c r="HW11" i="34"/>
  <c r="HX11" i="34"/>
  <c r="HY11" i="34"/>
  <c r="HZ11" i="34"/>
  <c r="FU12" i="34"/>
  <c r="FW12" i="34"/>
  <c r="FX12" i="34"/>
  <c r="FY12" i="34"/>
  <c r="FZ12" i="34"/>
  <c r="GA12" i="34"/>
  <c r="GB12" i="34"/>
  <c r="GC12" i="34"/>
  <c r="GD12" i="34"/>
  <c r="GE12" i="34"/>
  <c r="GF12" i="34"/>
  <c r="GG12" i="34"/>
  <c r="GH12" i="34"/>
  <c r="GI12" i="34"/>
  <c r="GJ12" i="34"/>
  <c r="GK12" i="34"/>
  <c r="GL12" i="34"/>
  <c r="GM12" i="34"/>
  <c r="GN12" i="34"/>
  <c r="GO12" i="34"/>
  <c r="GP12" i="34"/>
  <c r="GQ12" i="34"/>
  <c r="GR12" i="34"/>
  <c r="GS12" i="34"/>
  <c r="GT12" i="34"/>
  <c r="GU12" i="34"/>
  <c r="GV12" i="34"/>
  <c r="GW12" i="34"/>
  <c r="GX12" i="34"/>
  <c r="GY12" i="34"/>
  <c r="GZ12" i="34"/>
  <c r="HA12" i="34"/>
  <c r="HB12" i="34"/>
  <c r="HC12" i="34"/>
  <c r="HD12" i="34"/>
  <c r="HE12" i="34"/>
  <c r="HF12" i="34"/>
  <c r="HG12" i="34"/>
  <c r="HH12" i="34"/>
  <c r="HI12" i="34"/>
  <c r="HJ12" i="34"/>
  <c r="HK12" i="34"/>
  <c r="HL12" i="34"/>
  <c r="HM12" i="34"/>
  <c r="HN12" i="34"/>
  <c r="HO12" i="34"/>
  <c r="HP12" i="34"/>
  <c r="HQ12" i="34"/>
  <c r="HR12" i="34"/>
  <c r="HS12" i="34"/>
  <c r="HT12" i="34"/>
  <c r="HU12" i="34"/>
  <c r="HV12" i="34"/>
  <c r="HW12" i="34"/>
  <c r="HX12" i="34"/>
  <c r="HY12" i="34"/>
  <c r="HZ12" i="34"/>
  <c r="FU13" i="34"/>
  <c r="FW13" i="34"/>
  <c r="FX13" i="34"/>
  <c r="FY13" i="34"/>
  <c r="FZ13" i="34"/>
  <c r="GA13" i="34"/>
  <c r="GB13" i="34"/>
  <c r="GC13" i="34"/>
  <c r="GD13" i="34"/>
  <c r="GE13" i="34"/>
  <c r="GF13" i="34"/>
  <c r="GG13" i="34"/>
  <c r="GH13" i="34"/>
  <c r="GI13" i="34"/>
  <c r="GJ13" i="34"/>
  <c r="GK13" i="34"/>
  <c r="GL13" i="34"/>
  <c r="GM13" i="34"/>
  <c r="GN13" i="34"/>
  <c r="GO13" i="34"/>
  <c r="GP13" i="34"/>
  <c r="GQ13" i="34"/>
  <c r="GR13" i="34"/>
  <c r="GS13" i="34"/>
  <c r="GT13" i="34"/>
  <c r="GU13" i="34"/>
  <c r="GV13" i="34"/>
  <c r="GW13" i="34"/>
  <c r="GX13" i="34"/>
  <c r="GY13" i="34"/>
  <c r="GZ13" i="34"/>
  <c r="HA13" i="34"/>
  <c r="HB13" i="34"/>
  <c r="HC13" i="34"/>
  <c r="HD13" i="34"/>
  <c r="HE13" i="34"/>
  <c r="HF13" i="34"/>
  <c r="HG13" i="34"/>
  <c r="HH13" i="34"/>
  <c r="HI13" i="34"/>
  <c r="HJ13" i="34"/>
  <c r="HK13" i="34"/>
  <c r="HL13" i="34"/>
  <c r="HM13" i="34"/>
  <c r="HN13" i="34"/>
  <c r="HO13" i="34"/>
  <c r="HP13" i="34"/>
  <c r="HQ13" i="34"/>
  <c r="HR13" i="34"/>
  <c r="HS13" i="34"/>
  <c r="HT13" i="34"/>
  <c r="HU13" i="34"/>
  <c r="HV13" i="34"/>
  <c r="HW13" i="34"/>
  <c r="HX13" i="34"/>
  <c r="HY13" i="34"/>
  <c r="HZ13" i="34"/>
  <c r="FU14" i="34"/>
  <c r="FW14" i="34"/>
  <c r="FX14" i="34"/>
  <c r="FY14" i="34"/>
  <c r="FZ14" i="34"/>
  <c r="GA14" i="34"/>
  <c r="GB14" i="34"/>
  <c r="GC14" i="34"/>
  <c r="GD14" i="34"/>
  <c r="GE14" i="34"/>
  <c r="GF14" i="34"/>
  <c r="GG14" i="34"/>
  <c r="GH14" i="34"/>
  <c r="GI14" i="34"/>
  <c r="GJ14" i="34"/>
  <c r="GK14" i="34"/>
  <c r="GL14" i="34"/>
  <c r="GM14" i="34"/>
  <c r="GN14" i="34"/>
  <c r="GO14" i="34"/>
  <c r="GP14" i="34"/>
  <c r="GQ14" i="34"/>
  <c r="GR14" i="34"/>
  <c r="GS14" i="34"/>
  <c r="GT14" i="34"/>
  <c r="GU14" i="34"/>
  <c r="GV14" i="34"/>
  <c r="GW14" i="34"/>
  <c r="GX14" i="34"/>
  <c r="GY14" i="34"/>
  <c r="GZ14" i="34"/>
  <c r="HA14" i="34"/>
  <c r="HB14" i="34"/>
  <c r="HC14" i="34"/>
  <c r="HD14" i="34"/>
  <c r="HE14" i="34"/>
  <c r="HF14" i="34"/>
  <c r="HG14" i="34"/>
  <c r="HH14" i="34"/>
  <c r="HI14" i="34"/>
  <c r="HJ14" i="34"/>
  <c r="HK14" i="34"/>
  <c r="HL14" i="34"/>
  <c r="HM14" i="34"/>
  <c r="HN14" i="34"/>
  <c r="HO14" i="34"/>
  <c r="HP14" i="34"/>
  <c r="HQ14" i="34"/>
  <c r="HR14" i="34"/>
  <c r="HS14" i="34"/>
  <c r="HT14" i="34"/>
  <c r="HU14" i="34"/>
  <c r="HV14" i="34"/>
  <c r="HW14" i="34"/>
  <c r="HX14" i="34"/>
  <c r="HY14" i="34"/>
  <c r="HZ14" i="34"/>
  <c r="FU15" i="34"/>
  <c r="FW15" i="34"/>
  <c r="FX15" i="34"/>
  <c r="FY15" i="34"/>
  <c r="FZ15" i="34"/>
  <c r="GA15" i="34"/>
  <c r="GB15" i="34"/>
  <c r="GC15" i="34"/>
  <c r="GD15" i="34"/>
  <c r="GE15" i="34"/>
  <c r="GF15" i="34"/>
  <c r="GG15" i="34"/>
  <c r="GH15" i="34"/>
  <c r="GI15" i="34"/>
  <c r="GJ15" i="34"/>
  <c r="GK15" i="34"/>
  <c r="GL15" i="34"/>
  <c r="GM15" i="34"/>
  <c r="GN15" i="34"/>
  <c r="GO15" i="34"/>
  <c r="GP15" i="34"/>
  <c r="GQ15" i="34"/>
  <c r="GR15" i="34"/>
  <c r="GS15" i="34"/>
  <c r="GT15" i="34"/>
  <c r="GU15" i="34"/>
  <c r="GV15" i="34"/>
  <c r="GW15" i="34"/>
  <c r="GX15" i="34"/>
  <c r="GY15" i="34"/>
  <c r="GZ15" i="34"/>
  <c r="HA15" i="34"/>
  <c r="HB15" i="34"/>
  <c r="HC15" i="34"/>
  <c r="HD15" i="34"/>
  <c r="HE15" i="34"/>
  <c r="HF15" i="34"/>
  <c r="HG15" i="34"/>
  <c r="HH15" i="34"/>
  <c r="HI15" i="34"/>
  <c r="HJ15" i="34"/>
  <c r="HK15" i="34"/>
  <c r="HL15" i="34"/>
  <c r="HM15" i="34"/>
  <c r="HN15" i="34"/>
  <c r="HO15" i="34"/>
  <c r="HP15" i="34"/>
  <c r="HQ15" i="34"/>
  <c r="HR15" i="34"/>
  <c r="HS15" i="34"/>
  <c r="HT15" i="34"/>
  <c r="HU15" i="34"/>
  <c r="HV15" i="34"/>
  <c r="HW15" i="34"/>
  <c r="HX15" i="34"/>
  <c r="HY15" i="34"/>
  <c r="HZ15" i="34"/>
  <c r="FU16" i="34"/>
  <c r="FW16" i="34"/>
  <c r="FX16" i="34"/>
  <c r="FY16" i="34"/>
  <c r="FZ16" i="34"/>
  <c r="GA16" i="34"/>
  <c r="GB16" i="34"/>
  <c r="GC16" i="34"/>
  <c r="GD16" i="34"/>
  <c r="GE16" i="34"/>
  <c r="GF16" i="34"/>
  <c r="GG16" i="34"/>
  <c r="GH16" i="34"/>
  <c r="GI16" i="34"/>
  <c r="GJ16" i="34"/>
  <c r="GK16" i="34"/>
  <c r="GL16" i="34"/>
  <c r="GM16" i="34"/>
  <c r="GN16" i="34"/>
  <c r="GO16" i="34"/>
  <c r="GP16" i="34"/>
  <c r="GQ16" i="34"/>
  <c r="GR16" i="34"/>
  <c r="GS16" i="34"/>
  <c r="GT16" i="34"/>
  <c r="GU16" i="34"/>
  <c r="GV16" i="34"/>
  <c r="GW16" i="34"/>
  <c r="GX16" i="34"/>
  <c r="GY16" i="34"/>
  <c r="GZ16" i="34"/>
  <c r="HA16" i="34"/>
  <c r="HB16" i="34"/>
  <c r="HC16" i="34"/>
  <c r="HD16" i="34"/>
  <c r="HE16" i="34"/>
  <c r="HF16" i="34"/>
  <c r="HG16" i="34"/>
  <c r="HH16" i="34"/>
  <c r="HI16" i="34"/>
  <c r="HJ16" i="34"/>
  <c r="HK16" i="34"/>
  <c r="HL16" i="34"/>
  <c r="HM16" i="34"/>
  <c r="HN16" i="34"/>
  <c r="HO16" i="34"/>
  <c r="HP16" i="34"/>
  <c r="HQ16" i="34"/>
  <c r="HR16" i="34"/>
  <c r="HS16" i="34"/>
  <c r="HT16" i="34"/>
  <c r="HU16" i="34"/>
  <c r="HV16" i="34"/>
  <c r="HW16" i="34"/>
  <c r="HX16" i="34"/>
  <c r="HY16" i="34"/>
  <c r="HZ16" i="34"/>
  <c r="FU17" i="34"/>
  <c r="FW17" i="34"/>
  <c r="FX17" i="34"/>
  <c r="FY17" i="34"/>
  <c r="FZ17" i="34"/>
  <c r="GA17" i="34"/>
  <c r="GB17" i="34"/>
  <c r="GC17" i="34"/>
  <c r="GD17" i="34"/>
  <c r="GE17" i="34"/>
  <c r="GF17" i="34"/>
  <c r="GG17" i="34"/>
  <c r="GH17" i="34"/>
  <c r="GI17" i="34"/>
  <c r="GJ17" i="34"/>
  <c r="GK17" i="34"/>
  <c r="GL17" i="34"/>
  <c r="GM17" i="34"/>
  <c r="GN17" i="34"/>
  <c r="GO17" i="34"/>
  <c r="GP17" i="34"/>
  <c r="GQ17" i="34"/>
  <c r="GR17" i="34"/>
  <c r="GS17" i="34"/>
  <c r="GT17" i="34"/>
  <c r="GU17" i="34"/>
  <c r="GV17" i="34"/>
  <c r="GW17" i="34"/>
  <c r="GX17" i="34"/>
  <c r="GY17" i="34"/>
  <c r="GZ17" i="34"/>
  <c r="HA17" i="34"/>
  <c r="HB17" i="34"/>
  <c r="HC17" i="34"/>
  <c r="HD17" i="34"/>
  <c r="HE17" i="34"/>
  <c r="HF17" i="34"/>
  <c r="HG17" i="34"/>
  <c r="HH17" i="34"/>
  <c r="HI17" i="34"/>
  <c r="HJ17" i="34"/>
  <c r="HK17" i="34"/>
  <c r="HL17" i="34"/>
  <c r="HM17" i="34"/>
  <c r="HN17" i="34"/>
  <c r="HO17" i="34"/>
  <c r="HP17" i="34"/>
  <c r="HQ17" i="34"/>
  <c r="HR17" i="34"/>
  <c r="HS17" i="34"/>
  <c r="HT17" i="34"/>
  <c r="HU17" i="34"/>
  <c r="HV17" i="34"/>
  <c r="HW17" i="34"/>
  <c r="HX17" i="34"/>
  <c r="HY17" i="34"/>
  <c r="HZ17" i="34"/>
  <c r="FU18" i="34"/>
  <c r="FW18" i="34"/>
  <c r="FX18" i="34"/>
  <c r="FY18" i="34"/>
  <c r="FZ18" i="34"/>
  <c r="GA18" i="34"/>
  <c r="GB18" i="34"/>
  <c r="GC18" i="34"/>
  <c r="GD18" i="34"/>
  <c r="GE18" i="34"/>
  <c r="GF18" i="34"/>
  <c r="GG18" i="34"/>
  <c r="GH18" i="34"/>
  <c r="GI18" i="34"/>
  <c r="GJ18" i="34"/>
  <c r="GK18" i="34"/>
  <c r="GL18" i="34"/>
  <c r="GM18" i="34"/>
  <c r="GN18" i="34"/>
  <c r="GO18" i="34"/>
  <c r="GP18" i="34"/>
  <c r="GQ18" i="34"/>
  <c r="GR18" i="34"/>
  <c r="GS18" i="34"/>
  <c r="GT18" i="34"/>
  <c r="GU18" i="34"/>
  <c r="GV18" i="34"/>
  <c r="GW18" i="34"/>
  <c r="GX18" i="34"/>
  <c r="GY18" i="34"/>
  <c r="GZ18" i="34"/>
  <c r="HA18" i="34"/>
  <c r="HB18" i="34"/>
  <c r="HC18" i="34"/>
  <c r="HD18" i="34"/>
  <c r="HE18" i="34"/>
  <c r="HF18" i="34"/>
  <c r="HG18" i="34"/>
  <c r="HH18" i="34"/>
  <c r="HI18" i="34"/>
  <c r="HJ18" i="34"/>
  <c r="HK18" i="34"/>
  <c r="HL18" i="34"/>
  <c r="HM18" i="34"/>
  <c r="HN18" i="34"/>
  <c r="HO18" i="34"/>
  <c r="HP18" i="34"/>
  <c r="HQ18" i="34"/>
  <c r="HR18" i="34"/>
  <c r="HS18" i="34"/>
  <c r="HT18" i="34"/>
  <c r="HU18" i="34"/>
  <c r="HV18" i="34"/>
  <c r="HW18" i="34"/>
  <c r="HX18" i="34"/>
  <c r="HY18" i="34"/>
  <c r="HZ18" i="34"/>
  <c r="FU19" i="34"/>
  <c r="FW19" i="34"/>
  <c r="FX19" i="34"/>
  <c r="FY19" i="34"/>
  <c r="FZ19" i="34"/>
  <c r="GA19" i="34"/>
  <c r="GB19" i="34"/>
  <c r="GC19" i="34"/>
  <c r="GD19" i="34"/>
  <c r="GE19" i="34"/>
  <c r="GF19" i="34"/>
  <c r="GG19" i="34"/>
  <c r="GH19" i="34"/>
  <c r="GI19" i="34"/>
  <c r="GJ19" i="34"/>
  <c r="GK19" i="34"/>
  <c r="GL19" i="34"/>
  <c r="GM19" i="34"/>
  <c r="GN19" i="34"/>
  <c r="GO19" i="34"/>
  <c r="GP19" i="34"/>
  <c r="GQ19" i="34"/>
  <c r="GR19" i="34"/>
  <c r="GS19" i="34"/>
  <c r="GT19" i="34"/>
  <c r="GU19" i="34"/>
  <c r="GV19" i="34"/>
  <c r="GW19" i="34"/>
  <c r="GX19" i="34"/>
  <c r="GY19" i="34"/>
  <c r="GZ19" i="34"/>
  <c r="HA19" i="34"/>
  <c r="HB19" i="34"/>
  <c r="HC19" i="34"/>
  <c r="HD19" i="34"/>
  <c r="HE19" i="34"/>
  <c r="HF19" i="34"/>
  <c r="HG19" i="34"/>
  <c r="HH19" i="34"/>
  <c r="HI19" i="34"/>
  <c r="HJ19" i="34"/>
  <c r="HK19" i="34"/>
  <c r="HL19" i="34"/>
  <c r="HM19" i="34"/>
  <c r="HN19" i="34"/>
  <c r="HO19" i="34"/>
  <c r="HP19" i="34"/>
  <c r="HQ19" i="34"/>
  <c r="HR19" i="34"/>
  <c r="HS19" i="34"/>
  <c r="HT19" i="34"/>
  <c r="HU19" i="34"/>
  <c r="HV19" i="34"/>
  <c r="HW19" i="34"/>
  <c r="HX19" i="34"/>
  <c r="HY19" i="34"/>
  <c r="HZ19" i="34"/>
  <c r="FU20" i="34"/>
  <c r="FW20" i="34"/>
  <c r="FX20" i="34"/>
  <c r="FY20" i="34"/>
  <c r="FZ20" i="34"/>
  <c r="GA20" i="34"/>
  <c r="GB20" i="34"/>
  <c r="GC20" i="34"/>
  <c r="GD20" i="34"/>
  <c r="GE20" i="34"/>
  <c r="GF20" i="34"/>
  <c r="GG20" i="34"/>
  <c r="GH20" i="34"/>
  <c r="GI20" i="34"/>
  <c r="GJ20" i="34"/>
  <c r="GK20" i="34"/>
  <c r="GL20" i="34"/>
  <c r="GM20" i="34"/>
  <c r="GN20" i="34"/>
  <c r="GO20" i="34"/>
  <c r="GP20" i="34"/>
  <c r="GQ20" i="34"/>
  <c r="GR20" i="34"/>
  <c r="GS20" i="34"/>
  <c r="GT20" i="34"/>
  <c r="GU20" i="34"/>
  <c r="GV20" i="34"/>
  <c r="GW20" i="34"/>
  <c r="GX20" i="34"/>
  <c r="GY20" i="34"/>
  <c r="GZ20" i="34"/>
  <c r="HA20" i="34"/>
  <c r="HB20" i="34"/>
  <c r="HC20" i="34"/>
  <c r="HD20" i="34"/>
  <c r="HE20" i="34"/>
  <c r="HF20" i="34"/>
  <c r="HG20" i="34"/>
  <c r="HH20" i="34"/>
  <c r="HI20" i="34"/>
  <c r="HJ20" i="34"/>
  <c r="HK20" i="34"/>
  <c r="HL20" i="34"/>
  <c r="HM20" i="34"/>
  <c r="HN20" i="34"/>
  <c r="HO20" i="34"/>
  <c r="HP20" i="34"/>
  <c r="HQ20" i="34"/>
  <c r="HR20" i="34"/>
  <c r="HS20" i="34"/>
  <c r="HT20" i="34"/>
  <c r="HU20" i="34"/>
  <c r="HV20" i="34"/>
  <c r="HW20" i="34"/>
  <c r="HX20" i="34"/>
  <c r="HY20" i="34"/>
  <c r="HZ20" i="34"/>
  <c r="FU21" i="34"/>
  <c r="FW21" i="34"/>
  <c r="FX21" i="34"/>
  <c r="FY21" i="34"/>
  <c r="FZ21" i="34"/>
  <c r="GA21" i="34"/>
  <c r="GB21" i="34"/>
  <c r="GC21" i="34"/>
  <c r="GD21" i="34"/>
  <c r="GE21" i="34"/>
  <c r="GF21" i="34"/>
  <c r="GG21" i="34"/>
  <c r="GH21" i="34"/>
  <c r="GI21" i="34"/>
  <c r="GJ21" i="34"/>
  <c r="GK21" i="34"/>
  <c r="GL21" i="34"/>
  <c r="GM21" i="34"/>
  <c r="GN21" i="34"/>
  <c r="GO21" i="34"/>
  <c r="GP21" i="34"/>
  <c r="GQ21" i="34"/>
  <c r="GR21" i="34"/>
  <c r="GS21" i="34"/>
  <c r="GT21" i="34"/>
  <c r="GU21" i="34"/>
  <c r="GV21" i="34"/>
  <c r="GW21" i="34"/>
  <c r="GX21" i="34"/>
  <c r="GY21" i="34"/>
  <c r="GZ21" i="34"/>
  <c r="HA21" i="34"/>
  <c r="HB21" i="34"/>
  <c r="HC21" i="34"/>
  <c r="HD21" i="34"/>
  <c r="HE21" i="34"/>
  <c r="HF21" i="34"/>
  <c r="HG21" i="34"/>
  <c r="HH21" i="34"/>
  <c r="HI21" i="34"/>
  <c r="HJ21" i="34"/>
  <c r="HK21" i="34"/>
  <c r="HL21" i="34"/>
  <c r="HM21" i="34"/>
  <c r="HN21" i="34"/>
  <c r="HO21" i="34"/>
  <c r="HP21" i="34"/>
  <c r="HQ21" i="34"/>
  <c r="HR21" i="34"/>
  <c r="HS21" i="34"/>
  <c r="HT21" i="34"/>
  <c r="HU21" i="34"/>
  <c r="HV21" i="34"/>
  <c r="HW21" i="34"/>
  <c r="HX21" i="34"/>
  <c r="HY21" i="34"/>
  <c r="HZ21" i="34"/>
  <c r="FU22" i="34"/>
  <c r="FW22" i="34"/>
  <c r="FX22" i="34"/>
  <c r="FY22" i="34"/>
  <c r="FZ22" i="34"/>
  <c r="GA22" i="34"/>
  <c r="GB22" i="34"/>
  <c r="GC22" i="34"/>
  <c r="GD22" i="34"/>
  <c r="GE22" i="34"/>
  <c r="GF22" i="34"/>
  <c r="GG22" i="34"/>
  <c r="GH22" i="34"/>
  <c r="GI22" i="34"/>
  <c r="GJ22" i="34"/>
  <c r="GK22" i="34"/>
  <c r="GL22" i="34"/>
  <c r="GM22" i="34"/>
  <c r="GN22" i="34"/>
  <c r="GO22" i="34"/>
  <c r="GP22" i="34"/>
  <c r="GQ22" i="34"/>
  <c r="GR22" i="34"/>
  <c r="GS22" i="34"/>
  <c r="GT22" i="34"/>
  <c r="GU22" i="34"/>
  <c r="GV22" i="34"/>
  <c r="GW22" i="34"/>
  <c r="GX22" i="34"/>
  <c r="GY22" i="34"/>
  <c r="GZ22" i="34"/>
  <c r="HA22" i="34"/>
  <c r="HB22" i="34"/>
  <c r="HC22" i="34"/>
  <c r="HD22" i="34"/>
  <c r="HE22" i="34"/>
  <c r="HF22" i="34"/>
  <c r="HG22" i="34"/>
  <c r="HH22" i="34"/>
  <c r="HI22" i="34"/>
  <c r="HJ22" i="34"/>
  <c r="HK22" i="34"/>
  <c r="HL22" i="34"/>
  <c r="HM22" i="34"/>
  <c r="HN22" i="34"/>
  <c r="HO22" i="34"/>
  <c r="HP22" i="34"/>
  <c r="HQ22" i="34"/>
  <c r="HR22" i="34"/>
  <c r="HS22" i="34"/>
  <c r="HT22" i="34"/>
  <c r="HU22" i="34"/>
  <c r="HV22" i="34"/>
  <c r="HW22" i="34"/>
  <c r="HX22" i="34"/>
  <c r="HY22" i="34"/>
  <c r="HZ22" i="34"/>
  <c r="FU23" i="34"/>
  <c r="FW23" i="34"/>
  <c r="FX23" i="34"/>
  <c r="FY23" i="34"/>
  <c r="FZ23" i="34"/>
  <c r="GA23" i="34"/>
  <c r="GB23" i="34"/>
  <c r="GC23" i="34"/>
  <c r="GD23" i="34"/>
  <c r="GE23" i="34"/>
  <c r="GF23" i="34"/>
  <c r="GG23" i="34"/>
  <c r="GH23" i="34"/>
  <c r="GI23" i="34"/>
  <c r="GJ23" i="34"/>
  <c r="GK23" i="34"/>
  <c r="GL23" i="34"/>
  <c r="GM23" i="34"/>
  <c r="GN23" i="34"/>
  <c r="GO23" i="34"/>
  <c r="GP23" i="34"/>
  <c r="GQ23" i="34"/>
  <c r="GR23" i="34"/>
  <c r="GS23" i="34"/>
  <c r="GT23" i="34"/>
  <c r="GU23" i="34"/>
  <c r="GV23" i="34"/>
  <c r="GW23" i="34"/>
  <c r="GX23" i="34"/>
  <c r="GY23" i="34"/>
  <c r="GZ23" i="34"/>
  <c r="HA23" i="34"/>
  <c r="HB23" i="34"/>
  <c r="HC23" i="34"/>
  <c r="HD23" i="34"/>
  <c r="HE23" i="34"/>
  <c r="HF23" i="34"/>
  <c r="HG23" i="34"/>
  <c r="HH23" i="34"/>
  <c r="HI23" i="34"/>
  <c r="HJ23" i="34"/>
  <c r="HK23" i="34"/>
  <c r="HL23" i="34"/>
  <c r="HM23" i="34"/>
  <c r="HN23" i="34"/>
  <c r="HO23" i="34"/>
  <c r="HP23" i="34"/>
  <c r="HQ23" i="34"/>
  <c r="HR23" i="34"/>
  <c r="HS23" i="34"/>
  <c r="HT23" i="34"/>
  <c r="HU23" i="34"/>
  <c r="HV23" i="34"/>
  <c r="HW23" i="34"/>
  <c r="HX23" i="34"/>
  <c r="HY23" i="34"/>
  <c r="HZ23" i="34"/>
  <c r="FU24" i="34"/>
  <c r="FW24" i="34"/>
  <c r="FX24" i="34"/>
  <c r="FY24" i="34"/>
  <c r="FZ24" i="34"/>
  <c r="GA24" i="34"/>
  <c r="GB24" i="34"/>
  <c r="GC24" i="34"/>
  <c r="GD24" i="34"/>
  <c r="GE24" i="34"/>
  <c r="GF24" i="34"/>
  <c r="GG24" i="34"/>
  <c r="GH24" i="34"/>
  <c r="GI24" i="34"/>
  <c r="GJ24" i="34"/>
  <c r="GK24" i="34"/>
  <c r="GL24" i="34"/>
  <c r="GM24" i="34"/>
  <c r="GN24" i="34"/>
  <c r="GO24" i="34"/>
  <c r="GP24" i="34"/>
  <c r="GQ24" i="34"/>
  <c r="GR24" i="34"/>
  <c r="GS24" i="34"/>
  <c r="GT24" i="34"/>
  <c r="GU24" i="34"/>
  <c r="GV24" i="34"/>
  <c r="GW24" i="34"/>
  <c r="GX24" i="34"/>
  <c r="GY24" i="34"/>
  <c r="GZ24" i="34"/>
  <c r="HA24" i="34"/>
  <c r="HB24" i="34"/>
  <c r="HC24" i="34"/>
  <c r="HD24" i="34"/>
  <c r="HE24" i="34"/>
  <c r="HF24" i="34"/>
  <c r="HG24" i="34"/>
  <c r="HH24" i="34"/>
  <c r="HI24" i="34"/>
  <c r="HJ24" i="34"/>
  <c r="HK24" i="34"/>
  <c r="HL24" i="34"/>
  <c r="HM24" i="34"/>
  <c r="HN24" i="34"/>
  <c r="HO24" i="34"/>
  <c r="HP24" i="34"/>
  <c r="HQ24" i="34"/>
  <c r="HR24" i="34"/>
  <c r="HS24" i="34"/>
  <c r="HT24" i="34"/>
  <c r="HU24" i="34"/>
  <c r="HV24" i="34"/>
  <c r="HW24" i="34"/>
  <c r="HX24" i="34"/>
  <c r="HY24" i="34"/>
  <c r="HZ24" i="34"/>
  <c r="FU25" i="34"/>
  <c r="FW25" i="34"/>
  <c r="FX25" i="34"/>
  <c r="FY25" i="34"/>
  <c r="FZ25" i="34"/>
  <c r="GA25" i="34"/>
  <c r="GB25" i="34"/>
  <c r="GC25" i="34"/>
  <c r="GD25" i="34"/>
  <c r="GE25" i="34"/>
  <c r="GF25" i="34"/>
  <c r="GG25" i="34"/>
  <c r="GH25" i="34"/>
  <c r="GI25" i="34"/>
  <c r="GJ25" i="34"/>
  <c r="GK25" i="34"/>
  <c r="GL25" i="34"/>
  <c r="GM25" i="34"/>
  <c r="GN25" i="34"/>
  <c r="GO25" i="34"/>
  <c r="GP25" i="34"/>
  <c r="GQ25" i="34"/>
  <c r="GR25" i="34"/>
  <c r="GS25" i="34"/>
  <c r="GT25" i="34"/>
  <c r="GU25" i="34"/>
  <c r="GV25" i="34"/>
  <c r="GW25" i="34"/>
  <c r="GX25" i="34"/>
  <c r="GY25" i="34"/>
  <c r="GZ25" i="34"/>
  <c r="HA25" i="34"/>
  <c r="HB25" i="34"/>
  <c r="HC25" i="34"/>
  <c r="HD25" i="34"/>
  <c r="HE25" i="34"/>
  <c r="HF25" i="34"/>
  <c r="HG25" i="34"/>
  <c r="HH25" i="34"/>
  <c r="HI25" i="34"/>
  <c r="HJ25" i="34"/>
  <c r="HK25" i="34"/>
  <c r="HL25" i="34"/>
  <c r="HM25" i="34"/>
  <c r="HN25" i="34"/>
  <c r="HO25" i="34"/>
  <c r="HP25" i="34"/>
  <c r="HQ25" i="34"/>
  <c r="HR25" i="34"/>
  <c r="HS25" i="34"/>
  <c r="HT25" i="34"/>
  <c r="HU25" i="34"/>
  <c r="HV25" i="34"/>
  <c r="HW25" i="34"/>
  <c r="HX25" i="34"/>
  <c r="HY25" i="34"/>
  <c r="HZ25" i="34"/>
  <c r="FU26" i="34"/>
  <c r="FW26" i="34"/>
  <c r="FX26" i="34"/>
  <c r="FY26" i="34"/>
  <c r="FZ26" i="34"/>
  <c r="GA26" i="34"/>
  <c r="GB26" i="34"/>
  <c r="GC26" i="34"/>
  <c r="GD26" i="34"/>
  <c r="GE26" i="34"/>
  <c r="GF26" i="34"/>
  <c r="GG26" i="34"/>
  <c r="GH26" i="34"/>
  <c r="GI26" i="34"/>
  <c r="GJ26" i="34"/>
  <c r="GK26" i="34"/>
  <c r="GL26" i="34"/>
  <c r="GM26" i="34"/>
  <c r="GN26" i="34"/>
  <c r="GO26" i="34"/>
  <c r="GP26" i="34"/>
  <c r="GQ26" i="34"/>
  <c r="GR26" i="34"/>
  <c r="GS26" i="34"/>
  <c r="GT26" i="34"/>
  <c r="GU26" i="34"/>
  <c r="GV26" i="34"/>
  <c r="GW26" i="34"/>
  <c r="GX26" i="34"/>
  <c r="GY26" i="34"/>
  <c r="GZ26" i="34"/>
  <c r="HA26" i="34"/>
  <c r="HB26" i="34"/>
  <c r="HC26" i="34"/>
  <c r="HD26" i="34"/>
  <c r="HE26" i="34"/>
  <c r="HF26" i="34"/>
  <c r="HG26" i="34"/>
  <c r="HH26" i="34"/>
  <c r="HI26" i="34"/>
  <c r="HJ26" i="34"/>
  <c r="HK26" i="34"/>
  <c r="HL26" i="34"/>
  <c r="HM26" i="34"/>
  <c r="HN26" i="34"/>
  <c r="HO26" i="34"/>
  <c r="HP26" i="34"/>
  <c r="HQ26" i="34"/>
  <c r="HR26" i="34"/>
  <c r="HS26" i="34"/>
  <c r="HT26" i="34"/>
  <c r="HU26" i="34"/>
  <c r="HV26" i="34"/>
  <c r="HW26" i="34"/>
  <c r="HX26" i="34"/>
  <c r="HY26" i="34"/>
  <c r="HZ26" i="34"/>
  <c r="FU27" i="34"/>
  <c r="FW27" i="34"/>
  <c r="FX27" i="34"/>
  <c r="FY27" i="34"/>
  <c r="FZ27" i="34"/>
  <c r="GA27" i="34"/>
  <c r="GB27" i="34"/>
  <c r="GC27" i="34"/>
  <c r="GD27" i="34"/>
  <c r="GE27" i="34"/>
  <c r="GF27" i="34"/>
  <c r="GG27" i="34"/>
  <c r="GH27" i="34"/>
  <c r="GI27" i="34"/>
  <c r="GJ27" i="34"/>
  <c r="GK27" i="34"/>
  <c r="GL27" i="34"/>
  <c r="GM27" i="34"/>
  <c r="GN27" i="34"/>
  <c r="GO27" i="34"/>
  <c r="GP27" i="34"/>
  <c r="GQ27" i="34"/>
  <c r="GR27" i="34"/>
  <c r="GS27" i="34"/>
  <c r="GT27" i="34"/>
  <c r="GU27" i="34"/>
  <c r="GV27" i="34"/>
  <c r="GW27" i="34"/>
  <c r="GX27" i="34"/>
  <c r="GY27" i="34"/>
  <c r="GZ27" i="34"/>
  <c r="HA27" i="34"/>
  <c r="HB27" i="34"/>
  <c r="HC27" i="34"/>
  <c r="HD27" i="34"/>
  <c r="HE27" i="34"/>
  <c r="HF27" i="34"/>
  <c r="HG27" i="34"/>
  <c r="HH27" i="34"/>
  <c r="HI27" i="34"/>
  <c r="HJ27" i="34"/>
  <c r="HK27" i="34"/>
  <c r="HL27" i="34"/>
  <c r="HM27" i="34"/>
  <c r="HN27" i="34"/>
  <c r="HO27" i="34"/>
  <c r="HP27" i="34"/>
  <c r="HQ27" i="34"/>
  <c r="HR27" i="34"/>
  <c r="HS27" i="34"/>
  <c r="HT27" i="34"/>
  <c r="HU27" i="34"/>
  <c r="HV27" i="34"/>
  <c r="HW27" i="34"/>
  <c r="HX27" i="34"/>
  <c r="HY27" i="34"/>
  <c r="HZ27" i="34"/>
  <c r="FU28" i="34"/>
  <c r="FW28" i="34"/>
  <c r="FX28" i="34"/>
  <c r="FY28" i="34"/>
  <c r="FZ28" i="34"/>
  <c r="GA28" i="34"/>
  <c r="GB28" i="34"/>
  <c r="GC28" i="34"/>
  <c r="GD28" i="34"/>
  <c r="GE28" i="34"/>
  <c r="GF28" i="34"/>
  <c r="GG28" i="34"/>
  <c r="GH28" i="34"/>
  <c r="GI28" i="34"/>
  <c r="GJ28" i="34"/>
  <c r="GK28" i="34"/>
  <c r="GL28" i="34"/>
  <c r="GM28" i="34"/>
  <c r="GN28" i="34"/>
  <c r="GO28" i="34"/>
  <c r="GP28" i="34"/>
  <c r="GQ28" i="34"/>
  <c r="GR28" i="34"/>
  <c r="GS28" i="34"/>
  <c r="GT28" i="34"/>
  <c r="GU28" i="34"/>
  <c r="GV28" i="34"/>
  <c r="GW28" i="34"/>
  <c r="GX28" i="34"/>
  <c r="GY28" i="34"/>
  <c r="GZ28" i="34"/>
  <c r="HA28" i="34"/>
  <c r="HB28" i="34"/>
  <c r="HC28" i="34"/>
  <c r="HD28" i="34"/>
  <c r="HE28" i="34"/>
  <c r="HF28" i="34"/>
  <c r="HG28" i="34"/>
  <c r="HH28" i="34"/>
  <c r="HI28" i="34"/>
  <c r="HJ28" i="34"/>
  <c r="HK28" i="34"/>
  <c r="HL28" i="34"/>
  <c r="HM28" i="34"/>
  <c r="HN28" i="34"/>
  <c r="HO28" i="34"/>
  <c r="HP28" i="34"/>
  <c r="HQ28" i="34"/>
  <c r="HR28" i="34"/>
  <c r="HS28" i="34"/>
  <c r="HT28" i="34"/>
  <c r="HU28" i="34"/>
  <c r="HV28" i="34"/>
  <c r="HW28" i="34"/>
  <c r="HX28" i="34"/>
  <c r="HY28" i="34"/>
  <c r="HZ28" i="34"/>
  <c r="FU29" i="34"/>
  <c r="FW29" i="34"/>
  <c r="FX29" i="34"/>
  <c r="FY29" i="34"/>
  <c r="FZ29" i="34"/>
  <c r="GA29" i="34"/>
  <c r="GB29" i="34"/>
  <c r="GC29" i="34"/>
  <c r="GD29" i="34"/>
  <c r="GE29" i="34"/>
  <c r="GF29" i="34"/>
  <c r="GG29" i="34"/>
  <c r="GH29" i="34"/>
  <c r="GI29" i="34"/>
  <c r="GJ29" i="34"/>
  <c r="GK29" i="34"/>
  <c r="GL29" i="34"/>
  <c r="GM29" i="34"/>
  <c r="GN29" i="34"/>
  <c r="GO29" i="34"/>
  <c r="GP29" i="34"/>
  <c r="GQ29" i="34"/>
  <c r="GR29" i="34"/>
  <c r="GS29" i="34"/>
  <c r="GT29" i="34"/>
  <c r="GU29" i="34"/>
  <c r="GV29" i="34"/>
  <c r="GW29" i="34"/>
  <c r="GX29" i="34"/>
  <c r="GY29" i="34"/>
  <c r="GZ29" i="34"/>
  <c r="HA29" i="34"/>
  <c r="HB29" i="34"/>
  <c r="HC29" i="34"/>
  <c r="HD29" i="34"/>
  <c r="HE29" i="34"/>
  <c r="HF29" i="34"/>
  <c r="HG29" i="34"/>
  <c r="HH29" i="34"/>
  <c r="HI29" i="34"/>
  <c r="HJ29" i="34"/>
  <c r="HK29" i="34"/>
  <c r="HL29" i="34"/>
  <c r="HM29" i="34"/>
  <c r="HN29" i="34"/>
  <c r="HO29" i="34"/>
  <c r="HP29" i="34"/>
  <c r="HQ29" i="34"/>
  <c r="HR29" i="34"/>
  <c r="HS29" i="34"/>
  <c r="HT29" i="34"/>
  <c r="HU29" i="34"/>
  <c r="HV29" i="34"/>
  <c r="HW29" i="34"/>
  <c r="HX29" i="34"/>
  <c r="HY29" i="34"/>
  <c r="HZ29" i="34"/>
  <c r="FU30" i="34"/>
  <c r="FW30" i="34"/>
  <c r="FX30" i="34"/>
  <c r="FY30" i="34"/>
  <c r="FZ30" i="34"/>
  <c r="GA30" i="34"/>
  <c r="GB30" i="34"/>
  <c r="GC30" i="34"/>
  <c r="GD30" i="34"/>
  <c r="GE30" i="34"/>
  <c r="GF30" i="34"/>
  <c r="GG30" i="34"/>
  <c r="GH30" i="34"/>
  <c r="GI30" i="34"/>
  <c r="GJ30" i="34"/>
  <c r="GK30" i="34"/>
  <c r="GL30" i="34"/>
  <c r="GM30" i="34"/>
  <c r="GN30" i="34"/>
  <c r="GO30" i="34"/>
  <c r="GP30" i="34"/>
  <c r="GQ30" i="34"/>
  <c r="GR30" i="34"/>
  <c r="GS30" i="34"/>
  <c r="GT30" i="34"/>
  <c r="GU30" i="34"/>
  <c r="GV30" i="34"/>
  <c r="GW30" i="34"/>
  <c r="GX30" i="34"/>
  <c r="GY30" i="34"/>
  <c r="GZ30" i="34"/>
  <c r="HA30" i="34"/>
  <c r="HB30" i="34"/>
  <c r="HC30" i="34"/>
  <c r="HD30" i="34"/>
  <c r="HE30" i="34"/>
  <c r="HF30" i="34"/>
  <c r="HG30" i="34"/>
  <c r="HH30" i="34"/>
  <c r="HI30" i="34"/>
  <c r="HJ30" i="34"/>
  <c r="HK30" i="34"/>
  <c r="HL30" i="34"/>
  <c r="HM30" i="34"/>
  <c r="HN30" i="34"/>
  <c r="HO30" i="34"/>
  <c r="HP30" i="34"/>
  <c r="HQ30" i="34"/>
  <c r="HR30" i="34"/>
  <c r="HS30" i="34"/>
  <c r="HT30" i="34"/>
  <c r="HU30" i="34"/>
  <c r="HV30" i="34"/>
  <c r="HW30" i="34"/>
  <c r="HX30" i="34"/>
  <c r="HY30" i="34"/>
  <c r="HZ30" i="34"/>
  <c r="FU31" i="34"/>
  <c r="FW31" i="34"/>
  <c r="FX31" i="34"/>
  <c r="FY31" i="34"/>
  <c r="FZ31" i="34"/>
  <c r="GA31" i="34"/>
  <c r="GB31" i="34"/>
  <c r="GC31" i="34"/>
  <c r="GD31" i="34"/>
  <c r="GE31" i="34"/>
  <c r="GF31" i="34"/>
  <c r="GG31" i="34"/>
  <c r="GH31" i="34"/>
  <c r="GI31" i="34"/>
  <c r="GJ31" i="34"/>
  <c r="GK31" i="34"/>
  <c r="GL31" i="34"/>
  <c r="GM31" i="34"/>
  <c r="GN31" i="34"/>
  <c r="GO31" i="34"/>
  <c r="GP31" i="34"/>
  <c r="GQ31" i="34"/>
  <c r="GR31" i="34"/>
  <c r="GS31" i="34"/>
  <c r="GT31" i="34"/>
  <c r="GU31" i="34"/>
  <c r="GV31" i="34"/>
  <c r="GW31" i="34"/>
  <c r="GX31" i="34"/>
  <c r="GY31" i="34"/>
  <c r="GZ31" i="34"/>
  <c r="HA31" i="34"/>
  <c r="HB31" i="34"/>
  <c r="HC31" i="34"/>
  <c r="HD31" i="34"/>
  <c r="HE31" i="34"/>
  <c r="HF31" i="34"/>
  <c r="HG31" i="34"/>
  <c r="HH31" i="34"/>
  <c r="HI31" i="34"/>
  <c r="HJ31" i="34"/>
  <c r="HK31" i="34"/>
  <c r="HL31" i="34"/>
  <c r="HM31" i="34"/>
  <c r="HN31" i="34"/>
  <c r="HO31" i="34"/>
  <c r="HP31" i="34"/>
  <c r="HQ31" i="34"/>
  <c r="HR31" i="34"/>
  <c r="HS31" i="34"/>
  <c r="HT31" i="34"/>
  <c r="HU31" i="34"/>
  <c r="HV31" i="34"/>
  <c r="HW31" i="34"/>
  <c r="HX31" i="34"/>
  <c r="HY31" i="34"/>
  <c r="HZ31" i="34"/>
  <c r="FU32" i="34"/>
  <c r="FW32" i="34"/>
  <c r="FX32" i="34"/>
  <c r="FY32" i="34"/>
  <c r="FZ32" i="34"/>
  <c r="GA32" i="34"/>
  <c r="GB32" i="34"/>
  <c r="GC32" i="34"/>
  <c r="GD32" i="34"/>
  <c r="GE32" i="34"/>
  <c r="GF32" i="34"/>
  <c r="GG32" i="34"/>
  <c r="GH32" i="34"/>
  <c r="GI32" i="34"/>
  <c r="GJ32" i="34"/>
  <c r="GK32" i="34"/>
  <c r="GL32" i="34"/>
  <c r="GM32" i="34"/>
  <c r="GN32" i="34"/>
  <c r="GO32" i="34"/>
  <c r="GP32" i="34"/>
  <c r="GQ32" i="34"/>
  <c r="GR32" i="34"/>
  <c r="GS32" i="34"/>
  <c r="GT32" i="34"/>
  <c r="GU32" i="34"/>
  <c r="GV32" i="34"/>
  <c r="GW32" i="34"/>
  <c r="GX32" i="34"/>
  <c r="GY32" i="34"/>
  <c r="GZ32" i="34"/>
  <c r="HA32" i="34"/>
  <c r="HB32" i="34"/>
  <c r="HC32" i="34"/>
  <c r="HD32" i="34"/>
  <c r="HE32" i="34"/>
  <c r="HF32" i="34"/>
  <c r="HG32" i="34"/>
  <c r="HH32" i="34"/>
  <c r="HI32" i="34"/>
  <c r="HJ32" i="34"/>
  <c r="HK32" i="34"/>
  <c r="HL32" i="34"/>
  <c r="HM32" i="34"/>
  <c r="HN32" i="34"/>
  <c r="HO32" i="34"/>
  <c r="HP32" i="34"/>
  <c r="HQ32" i="34"/>
  <c r="HR32" i="34"/>
  <c r="HS32" i="34"/>
  <c r="HT32" i="34"/>
  <c r="HU32" i="34"/>
  <c r="HV32" i="34"/>
  <c r="HW32" i="34"/>
  <c r="HX32" i="34"/>
  <c r="HY32" i="34"/>
  <c r="HZ32" i="34"/>
  <c r="FU33" i="34"/>
  <c r="FW33" i="34"/>
  <c r="FX33" i="34"/>
  <c r="FY33" i="34"/>
  <c r="FZ33" i="34"/>
  <c r="GA33" i="34"/>
  <c r="GB33" i="34"/>
  <c r="GC33" i="34"/>
  <c r="GD33" i="34"/>
  <c r="GE33" i="34"/>
  <c r="GF33" i="34"/>
  <c r="GG33" i="34"/>
  <c r="GH33" i="34"/>
  <c r="GI33" i="34"/>
  <c r="GJ33" i="34"/>
  <c r="GK33" i="34"/>
  <c r="GL33" i="34"/>
  <c r="GM33" i="34"/>
  <c r="GN33" i="34"/>
  <c r="GO33" i="34"/>
  <c r="GP33" i="34"/>
  <c r="GQ33" i="34"/>
  <c r="GR33" i="34"/>
  <c r="GS33" i="34"/>
  <c r="GT33" i="34"/>
  <c r="GU33" i="34"/>
  <c r="GV33" i="34"/>
  <c r="GW33" i="34"/>
  <c r="GX33" i="34"/>
  <c r="GY33" i="34"/>
  <c r="GZ33" i="34"/>
  <c r="HA33" i="34"/>
  <c r="HB33" i="34"/>
  <c r="HC33" i="34"/>
  <c r="HD33" i="34"/>
  <c r="HE33" i="34"/>
  <c r="HF33" i="34"/>
  <c r="HG33" i="34"/>
  <c r="HH33" i="34"/>
  <c r="HI33" i="34"/>
  <c r="HJ33" i="34"/>
  <c r="HK33" i="34"/>
  <c r="HL33" i="34"/>
  <c r="HM33" i="34"/>
  <c r="HN33" i="34"/>
  <c r="HO33" i="34"/>
  <c r="HP33" i="34"/>
  <c r="HQ33" i="34"/>
  <c r="HR33" i="34"/>
  <c r="HS33" i="34"/>
  <c r="HT33" i="34"/>
  <c r="HU33" i="34"/>
  <c r="HV33" i="34"/>
  <c r="HW33" i="34"/>
  <c r="HX33" i="34"/>
  <c r="HY33" i="34"/>
  <c r="HZ33" i="34"/>
  <c r="FU34" i="34"/>
  <c r="FW34" i="34"/>
  <c r="FX34" i="34"/>
  <c r="FY34" i="34"/>
  <c r="FZ34" i="34"/>
  <c r="GA34" i="34"/>
  <c r="GB34" i="34"/>
  <c r="GC34" i="34"/>
  <c r="GD34" i="34"/>
  <c r="GE34" i="34"/>
  <c r="GF34" i="34"/>
  <c r="GG34" i="34"/>
  <c r="GH34" i="34"/>
  <c r="GI34" i="34"/>
  <c r="GJ34" i="34"/>
  <c r="GK34" i="34"/>
  <c r="GL34" i="34"/>
  <c r="GM34" i="34"/>
  <c r="GN34" i="34"/>
  <c r="GO34" i="34"/>
  <c r="GP34" i="34"/>
  <c r="GQ34" i="34"/>
  <c r="GR34" i="34"/>
  <c r="GS34" i="34"/>
  <c r="GT34" i="34"/>
  <c r="GU34" i="34"/>
  <c r="GV34" i="34"/>
  <c r="GW34" i="34"/>
  <c r="GX34" i="34"/>
  <c r="GY34" i="34"/>
  <c r="GZ34" i="34"/>
  <c r="HA34" i="34"/>
  <c r="HB34" i="34"/>
  <c r="HC34" i="34"/>
  <c r="HD34" i="34"/>
  <c r="HE34" i="34"/>
  <c r="HF34" i="34"/>
  <c r="HG34" i="34"/>
  <c r="HH34" i="34"/>
  <c r="HI34" i="34"/>
  <c r="HJ34" i="34"/>
  <c r="HK34" i="34"/>
  <c r="HL34" i="34"/>
  <c r="HM34" i="34"/>
  <c r="HN34" i="34"/>
  <c r="HO34" i="34"/>
  <c r="HP34" i="34"/>
  <c r="HQ34" i="34"/>
  <c r="HR34" i="34"/>
  <c r="HS34" i="34"/>
  <c r="HT34" i="34"/>
  <c r="HU34" i="34"/>
  <c r="HV34" i="34"/>
  <c r="HW34" i="34"/>
  <c r="HX34" i="34"/>
  <c r="HY34" i="34"/>
  <c r="HZ34" i="34"/>
  <c r="FU35" i="34"/>
  <c r="FW35" i="34"/>
  <c r="FX35" i="34"/>
  <c r="FY35" i="34"/>
  <c r="FZ35" i="34"/>
  <c r="GA35" i="34"/>
  <c r="GB35" i="34"/>
  <c r="GC35" i="34"/>
  <c r="GD35" i="34"/>
  <c r="GE35" i="34"/>
  <c r="GF35" i="34"/>
  <c r="GG35" i="34"/>
  <c r="GH35" i="34"/>
  <c r="GI35" i="34"/>
  <c r="GJ35" i="34"/>
  <c r="GK35" i="34"/>
  <c r="GL35" i="34"/>
  <c r="GM35" i="34"/>
  <c r="GN35" i="34"/>
  <c r="GO35" i="34"/>
  <c r="GP35" i="34"/>
  <c r="GQ35" i="34"/>
  <c r="GR35" i="34"/>
  <c r="GS35" i="34"/>
  <c r="GT35" i="34"/>
  <c r="GU35" i="34"/>
  <c r="GV35" i="34"/>
  <c r="GW35" i="34"/>
  <c r="GX35" i="34"/>
  <c r="GY35" i="34"/>
  <c r="GZ35" i="34"/>
  <c r="HA35" i="34"/>
  <c r="HB35" i="34"/>
  <c r="HC35" i="34"/>
  <c r="HD35" i="34"/>
  <c r="HE35" i="34"/>
  <c r="HF35" i="34"/>
  <c r="HG35" i="34"/>
  <c r="HH35" i="34"/>
  <c r="HI35" i="34"/>
  <c r="HJ35" i="34"/>
  <c r="HK35" i="34"/>
  <c r="HL35" i="34"/>
  <c r="HM35" i="34"/>
  <c r="HN35" i="34"/>
  <c r="HO35" i="34"/>
  <c r="HP35" i="34"/>
  <c r="HQ35" i="34"/>
  <c r="HR35" i="34"/>
  <c r="HS35" i="34"/>
  <c r="HT35" i="34"/>
  <c r="HU35" i="34"/>
  <c r="HV35" i="34"/>
  <c r="HW35" i="34"/>
  <c r="HX35" i="34"/>
  <c r="HY35" i="34"/>
  <c r="HZ35" i="34"/>
  <c r="FU36" i="34"/>
  <c r="FW36" i="34"/>
  <c r="FX36" i="34"/>
  <c r="FY36" i="34"/>
  <c r="FZ36" i="34"/>
  <c r="GA36" i="34"/>
  <c r="GB36" i="34"/>
  <c r="GC36" i="34"/>
  <c r="GD36" i="34"/>
  <c r="GE36" i="34"/>
  <c r="GF36" i="34"/>
  <c r="GG36" i="34"/>
  <c r="GH36" i="34"/>
  <c r="GI36" i="34"/>
  <c r="GJ36" i="34"/>
  <c r="GK36" i="34"/>
  <c r="GL36" i="34"/>
  <c r="GM36" i="34"/>
  <c r="GN36" i="34"/>
  <c r="GO36" i="34"/>
  <c r="GP36" i="34"/>
  <c r="GQ36" i="34"/>
  <c r="GR36" i="34"/>
  <c r="GS36" i="34"/>
  <c r="GT36" i="34"/>
  <c r="GU36" i="34"/>
  <c r="GV36" i="34"/>
  <c r="GW36" i="34"/>
  <c r="GX36" i="34"/>
  <c r="GY36" i="34"/>
  <c r="GZ36" i="34"/>
  <c r="HA36" i="34"/>
  <c r="HB36" i="34"/>
  <c r="HC36" i="34"/>
  <c r="HD36" i="34"/>
  <c r="HE36" i="34"/>
  <c r="HF36" i="34"/>
  <c r="HG36" i="34"/>
  <c r="HH36" i="34"/>
  <c r="HI36" i="34"/>
  <c r="HJ36" i="34"/>
  <c r="HK36" i="34"/>
  <c r="HL36" i="34"/>
  <c r="HM36" i="34"/>
  <c r="HN36" i="34"/>
  <c r="HO36" i="34"/>
  <c r="HP36" i="34"/>
  <c r="HQ36" i="34"/>
  <c r="HR36" i="34"/>
  <c r="HS36" i="34"/>
  <c r="HT36" i="34"/>
  <c r="HU36" i="34"/>
  <c r="HV36" i="34"/>
  <c r="HW36" i="34"/>
  <c r="HX36" i="34"/>
  <c r="HY36" i="34"/>
  <c r="HZ36" i="34"/>
  <c r="FU37" i="34"/>
  <c r="FW37" i="34"/>
  <c r="FX37" i="34"/>
  <c r="FY37" i="34"/>
  <c r="FZ37" i="34"/>
  <c r="GA37" i="34"/>
  <c r="GB37" i="34"/>
  <c r="GC37" i="34"/>
  <c r="GD37" i="34"/>
  <c r="GE37" i="34"/>
  <c r="GF37" i="34"/>
  <c r="GG37" i="34"/>
  <c r="GH37" i="34"/>
  <c r="GI37" i="34"/>
  <c r="GJ37" i="34"/>
  <c r="GK37" i="34"/>
  <c r="GL37" i="34"/>
  <c r="GM37" i="34"/>
  <c r="GN37" i="34"/>
  <c r="GO37" i="34"/>
  <c r="GP37" i="34"/>
  <c r="GQ37" i="34"/>
  <c r="GR37" i="34"/>
  <c r="GS37" i="34"/>
  <c r="GT37" i="34"/>
  <c r="GU37" i="34"/>
  <c r="GV37" i="34"/>
  <c r="GW37" i="34"/>
  <c r="GX37" i="34"/>
  <c r="GY37" i="34"/>
  <c r="GZ37" i="34"/>
  <c r="HA37" i="34"/>
  <c r="HB37" i="34"/>
  <c r="HC37" i="34"/>
  <c r="HD37" i="34"/>
  <c r="HE37" i="34"/>
  <c r="HF37" i="34"/>
  <c r="HG37" i="34"/>
  <c r="HH37" i="34"/>
  <c r="HI37" i="34"/>
  <c r="HJ37" i="34"/>
  <c r="HK37" i="34"/>
  <c r="HL37" i="34"/>
  <c r="HM37" i="34"/>
  <c r="HN37" i="34"/>
  <c r="HO37" i="34"/>
  <c r="HP37" i="34"/>
  <c r="HQ37" i="34"/>
  <c r="HR37" i="34"/>
  <c r="HS37" i="34"/>
  <c r="HT37" i="34"/>
  <c r="HU37" i="34"/>
  <c r="HV37" i="34"/>
  <c r="HW37" i="34"/>
  <c r="HX37" i="34"/>
  <c r="HY37" i="34"/>
  <c r="HZ37" i="34"/>
  <c r="FU38" i="34"/>
  <c r="FW38" i="34"/>
  <c r="FX38" i="34"/>
  <c r="FY38" i="34"/>
  <c r="FZ38" i="34"/>
  <c r="GA38" i="34"/>
  <c r="GB38" i="34"/>
  <c r="GC38" i="34"/>
  <c r="GD38" i="34"/>
  <c r="GE38" i="34"/>
  <c r="GF38" i="34"/>
  <c r="GG38" i="34"/>
  <c r="GH38" i="34"/>
  <c r="GI38" i="34"/>
  <c r="GJ38" i="34"/>
  <c r="GK38" i="34"/>
  <c r="GL38" i="34"/>
  <c r="GM38" i="34"/>
  <c r="GN38" i="34"/>
  <c r="GO38" i="34"/>
  <c r="GP38" i="34"/>
  <c r="GQ38" i="34"/>
  <c r="GR38" i="34"/>
  <c r="GS38" i="34"/>
  <c r="GT38" i="34"/>
  <c r="GU38" i="34"/>
  <c r="GV38" i="34"/>
  <c r="GW38" i="34"/>
  <c r="GX38" i="34"/>
  <c r="GY38" i="34"/>
  <c r="GZ38" i="34"/>
  <c r="HA38" i="34"/>
  <c r="HB38" i="34"/>
  <c r="HC38" i="34"/>
  <c r="HD38" i="34"/>
  <c r="HE38" i="34"/>
  <c r="HF38" i="34"/>
  <c r="HG38" i="34"/>
  <c r="HH38" i="34"/>
  <c r="HI38" i="34"/>
  <c r="HJ38" i="34"/>
  <c r="HK38" i="34"/>
  <c r="HL38" i="34"/>
  <c r="HM38" i="34"/>
  <c r="HN38" i="34"/>
  <c r="HO38" i="34"/>
  <c r="HP38" i="34"/>
  <c r="HQ38" i="34"/>
  <c r="HR38" i="34"/>
  <c r="HS38" i="34"/>
  <c r="HT38" i="34"/>
  <c r="HU38" i="34"/>
  <c r="HV38" i="34"/>
  <c r="HW38" i="34"/>
  <c r="HX38" i="34"/>
  <c r="HY38" i="34"/>
  <c r="HZ38" i="34"/>
  <c r="FU39" i="34"/>
  <c r="FW39" i="34"/>
  <c r="FX39" i="34"/>
  <c r="FY39" i="34"/>
  <c r="FZ39" i="34"/>
  <c r="GA39" i="34"/>
  <c r="GB39" i="34"/>
  <c r="GC39" i="34"/>
  <c r="GD39" i="34"/>
  <c r="GE39" i="34"/>
  <c r="GF39" i="34"/>
  <c r="GG39" i="34"/>
  <c r="GH39" i="34"/>
  <c r="GI39" i="34"/>
  <c r="GJ39" i="34"/>
  <c r="GK39" i="34"/>
  <c r="GL39" i="34"/>
  <c r="GM39" i="34"/>
  <c r="GN39" i="34"/>
  <c r="GO39" i="34"/>
  <c r="GP39" i="34"/>
  <c r="GQ39" i="34"/>
  <c r="GR39" i="34"/>
  <c r="GS39" i="34"/>
  <c r="GT39" i="34"/>
  <c r="GU39" i="34"/>
  <c r="GV39" i="34"/>
  <c r="GW39" i="34"/>
  <c r="GX39" i="34"/>
  <c r="GY39" i="34"/>
  <c r="GZ39" i="34"/>
  <c r="HA39" i="34"/>
  <c r="HB39" i="34"/>
  <c r="HC39" i="34"/>
  <c r="HD39" i="34"/>
  <c r="HE39" i="34"/>
  <c r="HF39" i="34"/>
  <c r="HG39" i="34"/>
  <c r="HH39" i="34"/>
  <c r="HI39" i="34"/>
  <c r="HJ39" i="34"/>
  <c r="HK39" i="34"/>
  <c r="HL39" i="34"/>
  <c r="HM39" i="34"/>
  <c r="HN39" i="34"/>
  <c r="HO39" i="34"/>
  <c r="HP39" i="34"/>
  <c r="HQ39" i="34"/>
  <c r="HR39" i="34"/>
  <c r="HS39" i="34"/>
  <c r="HT39" i="34"/>
  <c r="HU39" i="34"/>
  <c r="HV39" i="34"/>
  <c r="HW39" i="34"/>
  <c r="HX39" i="34"/>
  <c r="HY39" i="34"/>
  <c r="HZ39" i="34"/>
  <c r="FU40" i="34"/>
  <c r="FW40" i="34"/>
  <c r="FX40" i="34"/>
  <c r="FY40" i="34"/>
  <c r="FZ40" i="34"/>
  <c r="GA40" i="34"/>
  <c r="GB40" i="34"/>
  <c r="GC40" i="34"/>
  <c r="GD40" i="34"/>
  <c r="GE40" i="34"/>
  <c r="GF40" i="34"/>
  <c r="GG40" i="34"/>
  <c r="GH40" i="34"/>
  <c r="GI40" i="34"/>
  <c r="GJ40" i="34"/>
  <c r="GK40" i="34"/>
  <c r="GL40" i="34"/>
  <c r="GM40" i="34"/>
  <c r="GN40" i="34"/>
  <c r="GO40" i="34"/>
  <c r="GP40" i="34"/>
  <c r="GQ40" i="34"/>
  <c r="GR40" i="34"/>
  <c r="GS40" i="34"/>
  <c r="GT40" i="34"/>
  <c r="GU40" i="34"/>
  <c r="GV40" i="34"/>
  <c r="GW40" i="34"/>
  <c r="GX40" i="34"/>
  <c r="GY40" i="34"/>
  <c r="GZ40" i="34"/>
  <c r="HA40" i="34"/>
  <c r="HB40" i="34"/>
  <c r="HC40" i="34"/>
  <c r="HD40" i="34"/>
  <c r="HE40" i="34"/>
  <c r="HF40" i="34"/>
  <c r="HG40" i="34"/>
  <c r="HH40" i="34"/>
  <c r="HI40" i="34"/>
  <c r="HJ40" i="34"/>
  <c r="HK40" i="34"/>
  <c r="HL40" i="34"/>
  <c r="HM40" i="34"/>
  <c r="HN40" i="34"/>
  <c r="HO40" i="34"/>
  <c r="HP40" i="34"/>
  <c r="HQ40" i="34"/>
  <c r="HR40" i="34"/>
  <c r="HS40" i="34"/>
  <c r="HT40" i="34"/>
  <c r="HU40" i="34"/>
  <c r="HV40" i="34"/>
  <c r="HW40" i="34"/>
  <c r="HX40" i="34"/>
  <c r="HY40" i="34"/>
  <c r="HZ40" i="34"/>
  <c r="FU41" i="34"/>
  <c r="FW41" i="34"/>
  <c r="FX41" i="34"/>
  <c r="FY41" i="34"/>
  <c r="FZ41" i="34"/>
  <c r="GA41" i="34"/>
  <c r="GB41" i="34"/>
  <c r="GC41" i="34"/>
  <c r="GD41" i="34"/>
  <c r="GE41" i="34"/>
  <c r="GF41" i="34"/>
  <c r="GG41" i="34"/>
  <c r="GH41" i="34"/>
  <c r="GI41" i="34"/>
  <c r="GJ41" i="34"/>
  <c r="GK41" i="34"/>
  <c r="GL41" i="34"/>
  <c r="GM41" i="34"/>
  <c r="GN41" i="34"/>
  <c r="GO41" i="34"/>
  <c r="GP41" i="34"/>
  <c r="GQ41" i="34"/>
  <c r="GR41" i="34"/>
  <c r="GS41" i="34"/>
  <c r="GT41" i="34"/>
  <c r="GU41" i="34"/>
  <c r="GV41" i="34"/>
  <c r="GW41" i="34"/>
  <c r="GX41" i="34"/>
  <c r="GY41" i="34"/>
  <c r="GZ41" i="34"/>
  <c r="HA41" i="34"/>
  <c r="HB41" i="34"/>
  <c r="HC41" i="34"/>
  <c r="HD41" i="34"/>
  <c r="HE41" i="34"/>
  <c r="HF41" i="34"/>
  <c r="HG41" i="34"/>
  <c r="HH41" i="34"/>
  <c r="HI41" i="34"/>
  <c r="HJ41" i="34"/>
  <c r="HK41" i="34"/>
  <c r="HL41" i="34"/>
  <c r="HM41" i="34"/>
  <c r="HN41" i="34"/>
  <c r="HO41" i="34"/>
  <c r="HP41" i="34"/>
  <c r="HQ41" i="34"/>
  <c r="HR41" i="34"/>
  <c r="HS41" i="34"/>
  <c r="HT41" i="34"/>
  <c r="HU41" i="34"/>
  <c r="HV41" i="34"/>
  <c r="HW41" i="34"/>
  <c r="HX41" i="34"/>
  <c r="HY41" i="34"/>
  <c r="HZ41" i="34"/>
  <c r="FU42" i="34"/>
  <c r="FW42" i="34"/>
  <c r="FX42" i="34"/>
  <c r="FY42" i="34"/>
  <c r="FZ42" i="34"/>
  <c r="GA42" i="34"/>
  <c r="GB42" i="34"/>
  <c r="GC42" i="34"/>
  <c r="GD42" i="34"/>
  <c r="GE42" i="34"/>
  <c r="GF42" i="34"/>
  <c r="GG42" i="34"/>
  <c r="GH42" i="34"/>
  <c r="GI42" i="34"/>
  <c r="GJ42" i="34"/>
  <c r="GK42" i="34"/>
  <c r="GL42" i="34"/>
  <c r="GM42" i="34"/>
  <c r="GN42" i="34"/>
  <c r="GO42" i="34"/>
  <c r="GP42" i="34"/>
  <c r="GQ42" i="34"/>
  <c r="GR42" i="34"/>
  <c r="GS42" i="34"/>
  <c r="GT42" i="34"/>
  <c r="GU42" i="34"/>
  <c r="GV42" i="34"/>
  <c r="GW42" i="34"/>
  <c r="GX42" i="34"/>
  <c r="GY42" i="34"/>
  <c r="GZ42" i="34"/>
  <c r="HA42" i="34"/>
  <c r="HB42" i="34"/>
  <c r="HC42" i="34"/>
  <c r="HD42" i="34"/>
  <c r="HE42" i="34"/>
  <c r="HF42" i="34"/>
  <c r="HG42" i="34"/>
  <c r="HH42" i="34"/>
  <c r="HI42" i="34"/>
  <c r="HJ42" i="34"/>
  <c r="HK42" i="34"/>
  <c r="HL42" i="34"/>
  <c r="HM42" i="34"/>
  <c r="HN42" i="34"/>
  <c r="HO42" i="34"/>
  <c r="HP42" i="34"/>
  <c r="HQ42" i="34"/>
  <c r="HR42" i="34"/>
  <c r="HS42" i="34"/>
  <c r="HT42" i="34"/>
  <c r="HU42" i="34"/>
  <c r="HV42" i="34"/>
  <c r="HW42" i="34"/>
  <c r="HX42" i="34"/>
  <c r="HY42" i="34"/>
  <c r="HZ42" i="34"/>
  <c r="FU43" i="34"/>
  <c r="FW43" i="34"/>
  <c r="FX43" i="34"/>
  <c r="FY43" i="34"/>
  <c r="FZ43" i="34"/>
  <c r="GA43" i="34"/>
  <c r="GB43" i="34"/>
  <c r="GC43" i="34"/>
  <c r="GD43" i="34"/>
  <c r="GE43" i="34"/>
  <c r="GF43" i="34"/>
  <c r="GG43" i="34"/>
  <c r="GH43" i="34"/>
  <c r="GI43" i="34"/>
  <c r="GJ43" i="34"/>
  <c r="GK43" i="34"/>
  <c r="GL43" i="34"/>
  <c r="GM43" i="34"/>
  <c r="GN43" i="34"/>
  <c r="GO43" i="34"/>
  <c r="GP43" i="34"/>
  <c r="GQ43" i="34"/>
  <c r="GR43" i="34"/>
  <c r="GS43" i="34"/>
  <c r="GT43" i="34"/>
  <c r="GU43" i="34"/>
  <c r="GV43" i="34"/>
  <c r="GW43" i="34"/>
  <c r="GX43" i="34"/>
  <c r="GY43" i="34"/>
  <c r="GZ43" i="34"/>
  <c r="HA43" i="34"/>
  <c r="HB43" i="34"/>
  <c r="HC43" i="34"/>
  <c r="HD43" i="34"/>
  <c r="HE43" i="34"/>
  <c r="HF43" i="34"/>
  <c r="HG43" i="34"/>
  <c r="HH43" i="34"/>
  <c r="HI43" i="34"/>
  <c r="HJ43" i="34"/>
  <c r="HK43" i="34"/>
  <c r="HL43" i="34"/>
  <c r="HM43" i="34"/>
  <c r="HN43" i="34"/>
  <c r="HO43" i="34"/>
  <c r="HP43" i="34"/>
  <c r="HQ43" i="34"/>
  <c r="HR43" i="34"/>
  <c r="HS43" i="34"/>
  <c r="HT43" i="34"/>
  <c r="HU43" i="34"/>
  <c r="HV43" i="34"/>
  <c r="HW43" i="34"/>
  <c r="HX43" i="34"/>
  <c r="HY43" i="34"/>
  <c r="HZ43" i="34"/>
  <c r="FU44" i="34"/>
  <c r="FW44" i="34"/>
  <c r="FX44" i="34"/>
  <c r="FY44" i="34"/>
  <c r="FZ44" i="34"/>
  <c r="GA44" i="34"/>
  <c r="GB44" i="34"/>
  <c r="GC44" i="34"/>
  <c r="GD44" i="34"/>
  <c r="GE44" i="34"/>
  <c r="GF44" i="34"/>
  <c r="GG44" i="34"/>
  <c r="GH44" i="34"/>
  <c r="GI44" i="34"/>
  <c r="GJ44" i="34"/>
  <c r="GK44" i="34"/>
  <c r="GL44" i="34"/>
  <c r="GM44" i="34"/>
  <c r="GN44" i="34"/>
  <c r="GO44" i="34"/>
  <c r="GP44" i="34"/>
  <c r="GQ44" i="34"/>
  <c r="GR44" i="34"/>
  <c r="GS44" i="34"/>
  <c r="GT44" i="34"/>
  <c r="GU44" i="34"/>
  <c r="GV44" i="34"/>
  <c r="GW44" i="34"/>
  <c r="GX44" i="34"/>
  <c r="GY44" i="34"/>
  <c r="GZ44" i="34"/>
  <c r="HA44" i="34"/>
  <c r="HB44" i="34"/>
  <c r="HC44" i="34"/>
  <c r="HD44" i="34"/>
  <c r="HE44" i="34"/>
  <c r="HF44" i="34"/>
  <c r="HG44" i="34"/>
  <c r="HH44" i="34"/>
  <c r="HI44" i="34"/>
  <c r="HJ44" i="34"/>
  <c r="HK44" i="34"/>
  <c r="HL44" i="34"/>
  <c r="HM44" i="34"/>
  <c r="HN44" i="34"/>
  <c r="HO44" i="34"/>
  <c r="HP44" i="34"/>
  <c r="HQ44" i="34"/>
  <c r="HR44" i="34"/>
  <c r="HS44" i="34"/>
  <c r="HT44" i="34"/>
  <c r="HU44" i="34"/>
  <c r="HV44" i="34"/>
  <c r="HW44" i="34"/>
  <c r="HX44" i="34"/>
  <c r="HY44" i="34"/>
  <c r="HZ44" i="34"/>
  <c r="FU45" i="34"/>
  <c r="FW45" i="34"/>
  <c r="FX45" i="34"/>
  <c r="FY45" i="34"/>
  <c r="FZ45" i="34"/>
  <c r="GA45" i="34"/>
  <c r="GB45" i="34"/>
  <c r="GC45" i="34"/>
  <c r="GD45" i="34"/>
  <c r="GE45" i="34"/>
  <c r="GF45" i="34"/>
  <c r="GG45" i="34"/>
  <c r="GH45" i="34"/>
  <c r="GI45" i="34"/>
  <c r="GJ45" i="34"/>
  <c r="GK45" i="34"/>
  <c r="GL45" i="34"/>
  <c r="GM45" i="34"/>
  <c r="GN45" i="34"/>
  <c r="GO45" i="34"/>
  <c r="GP45" i="34"/>
  <c r="GQ45" i="34"/>
  <c r="GR45" i="34"/>
  <c r="GS45" i="34"/>
  <c r="GT45" i="34"/>
  <c r="GU45" i="34"/>
  <c r="GV45" i="34"/>
  <c r="GW45" i="34"/>
  <c r="GX45" i="34"/>
  <c r="GY45" i="34"/>
  <c r="GZ45" i="34"/>
  <c r="HA45" i="34"/>
  <c r="HB45" i="34"/>
  <c r="HC45" i="34"/>
  <c r="HD45" i="34"/>
  <c r="HE45" i="34"/>
  <c r="HF45" i="34"/>
  <c r="HG45" i="34"/>
  <c r="HH45" i="34"/>
  <c r="HI45" i="34"/>
  <c r="HJ45" i="34"/>
  <c r="HK45" i="34"/>
  <c r="HL45" i="34"/>
  <c r="HM45" i="34"/>
  <c r="HN45" i="34"/>
  <c r="HO45" i="34"/>
  <c r="HP45" i="34"/>
  <c r="HQ45" i="34"/>
  <c r="HR45" i="34"/>
  <c r="HS45" i="34"/>
  <c r="HT45" i="34"/>
  <c r="HU45" i="34"/>
  <c r="HV45" i="34"/>
  <c r="HW45" i="34"/>
  <c r="HX45" i="34"/>
  <c r="HY45" i="34"/>
  <c r="HZ45" i="34"/>
  <c r="FU46" i="34"/>
  <c r="FW46" i="34"/>
  <c r="FX46" i="34"/>
  <c r="FY46" i="34"/>
  <c r="FZ46" i="34"/>
  <c r="GA46" i="34"/>
  <c r="GB46" i="34"/>
  <c r="GC46" i="34"/>
  <c r="GD46" i="34"/>
  <c r="GE46" i="34"/>
  <c r="GF46" i="34"/>
  <c r="GG46" i="34"/>
  <c r="GH46" i="34"/>
  <c r="GI46" i="34"/>
  <c r="GJ46" i="34"/>
  <c r="GK46" i="34"/>
  <c r="GL46" i="34"/>
  <c r="GM46" i="34"/>
  <c r="GN46" i="34"/>
  <c r="GO46" i="34"/>
  <c r="GP46" i="34"/>
  <c r="GQ46" i="34"/>
  <c r="GR46" i="34"/>
  <c r="GS46" i="34"/>
  <c r="GT46" i="34"/>
  <c r="GU46" i="34"/>
  <c r="GV46" i="34"/>
  <c r="GW46" i="34"/>
  <c r="GX46" i="34"/>
  <c r="GY46" i="34"/>
  <c r="GZ46" i="34"/>
  <c r="HA46" i="34"/>
  <c r="HB46" i="34"/>
  <c r="HC46" i="34"/>
  <c r="HD46" i="34"/>
  <c r="HE46" i="34"/>
  <c r="HF46" i="34"/>
  <c r="HG46" i="34"/>
  <c r="HH46" i="34"/>
  <c r="HI46" i="34"/>
  <c r="HJ46" i="34"/>
  <c r="HK46" i="34"/>
  <c r="HL46" i="34"/>
  <c r="HM46" i="34"/>
  <c r="HN46" i="34"/>
  <c r="HO46" i="34"/>
  <c r="HP46" i="34"/>
  <c r="HQ46" i="34"/>
  <c r="HR46" i="34"/>
  <c r="HS46" i="34"/>
  <c r="HT46" i="34"/>
  <c r="HU46" i="34"/>
  <c r="HV46" i="34"/>
  <c r="HW46" i="34"/>
  <c r="HX46" i="34"/>
  <c r="HY46" i="34"/>
  <c r="HZ46" i="34"/>
  <c r="FU47" i="34"/>
  <c r="FW47" i="34"/>
  <c r="FX47" i="34"/>
  <c r="FY47" i="34"/>
  <c r="FZ47" i="34"/>
  <c r="GA47" i="34"/>
  <c r="GB47" i="34"/>
  <c r="GC47" i="34"/>
  <c r="GD47" i="34"/>
  <c r="GE47" i="34"/>
  <c r="GF47" i="34"/>
  <c r="GG47" i="34"/>
  <c r="GH47" i="34"/>
  <c r="GI47" i="34"/>
  <c r="GJ47" i="34"/>
  <c r="GK47" i="34"/>
  <c r="GL47" i="34"/>
  <c r="GM47" i="34"/>
  <c r="GN47" i="34"/>
  <c r="GO47" i="34"/>
  <c r="GP47" i="34"/>
  <c r="GQ47" i="34"/>
  <c r="GR47" i="34"/>
  <c r="GS47" i="34"/>
  <c r="GT47" i="34"/>
  <c r="GU47" i="34"/>
  <c r="GV47" i="34"/>
  <c r="GW47" i="34"/>
  <c r="GX47" i="34"/>
  <c r="GY47" i="34"/>
  <c r="GZ47" i="34"/>
  <c r="HA47" i="34"/>
  <c r="HB47" i="34"/>
  <c r="HC47" i="34"/>
  <c r="HD47" i="34"/>
  <c r="HE47" i="34"/>
  <c r="HF47" i="34"/>
  <c r="HG47" i="34"/>
  <c r="HH47" i="34"/>
  <c r="HI47" i="34"/>
  <c r="HJ47" i="34"/>
  <c r="HK47" i="34"/>
  <c r="HL47" i="34"/>
  <c r="HM47" i="34"/>
  <c r="HN47" i="34"/>
  <c r="HO47" i="34"/>
  <c r="HP47" i="34"/>
  <c r="HQ47" i="34"/>
  <c r="HR47" i="34"/>
  <c r="HS47" i="34"/>
  <c r="HT47" i="34"/>
  <c r="HU47" i="34"/>
  <c r="HV47" i="34"/>
  <c r="HW47" i="34"/>
  <c r="HX47" i="34"/>
  <c r="HY47" i="34"/>
  <c r="HZ47" i="34"/>
  <c r="FU48" i="34"/>
  <c r="FW48" i="34"/>
  <c r="FX48" i="34"/>
  <c r="FY48" i="34"/>
  <c r="FZ48" i="34"/>
  <c r="GA48" i="34"/>
  <c r="GB48" i="34"/>
  <c r="GC48" i="34"/>
  <c r="GD48" i="34"/>
  <c r="GE48" i="34"/>
  <c r="GF48" i="34"/>
  <c r="GG48" i="34"/>
  <c r="GH48" i="34"/>
  <c r="GI48" i="34"/>
  <c r="GJ48" i="34"/>
  <c r="GK48" i="34"/>
  <c r="GL48" i="34"/>
  <c r="GM48" i="34"/>
  <c r="GN48" i="34"/>
  <c r="GO48" i="34"/>
  <c r="GP48" i="34"/>
  <c r="GQ48" i="34"/>
  <c r="GR48" i="34"/>
  <c r="GS48" i="34"/>
  <c r="GT48" i="34"/>
  <c r="GU48" i="34"/>
  <c r="GV48" i="34"/>
  <c r="GW48" i="34"/>
  <c r="GX48" i="34"/>
  <c r="GY48" i="34"/>
  <c r="GZ48" i="34"/>
  <c r="HA48" i="34"/>
  <c r="HB48" i="34"/>
  <c r="HC48" i="34"/>
  <c r="HD48" i="34"/>
  <c r="HE48" i="34"/>
  <c r="HF48" i="34"/>
  <c r="HG48" i="34"/>
  <c r="HH48" i="34"/>
  <c r="HI48" i="34"/>
  <c r="HJ48" i="34"/>
  <c r="HK48" i="34"/>
  <c r="HL48" i="34"/>
  <c r="HM48" i="34"/>
  <c r="HN48" i="34"/>
  <c r="HO48" i="34"/>
  <c r="HP48" i="34"/>
  <c r="HQ48" i="34"/>
  <c r="HR48" i="34"/>
  <c r="HS48" i="34"/>
  <c r="HT48" i="34"/>
  <c r="HU48" i="34"/>
  <c r="HV48" i="34"/>
  <c r="HW48" i="34"/>
  <c r="HX48" i="34"/>
  <c r="HY48" i="34"/>
  <c r="HZ48" i="34"/>
  <c r="FU49" i="34"/>
  <c r="FW49" i="34"/>
  <c r="FX49" i="34"/>
  <c r="FY49" i="34"/>
  <c r="FZ49" i="34"/>
  <c r="GA49" i="34"/>
  <c r="GB49" i="34"/>
  <c r="GC49" i="34"/>
  <c r="GD49" i="34"/>
  <c r="GE49" i="34"/>
  <c r="GF49" i="34"/>
  <c r="GG49" i="34"/>
  <c r="GH49" i="34"/>
  <c r="GI49" i="34"/>
  <c r="GJ49" i="34"/>
  <c r="GK49" i="34"/>
  <c r="GL49" i="34"/>
  <c r="GM49" i="34"/>
  <c r="GN49" i="34"/>
  <c r="GO49" i="34"/>
  <c r="GP49" i="34"/>
  <c r="GQ49" i="34"/>
  <c r="GR49" i="34"/>
  <c r="GS49" i="34"/>
  <c r="GT49" i="34"/>
  <c r="GU49" i="34"/>
  <c r="GV49" i="34"/>
  <c r="GW49" i="34"/>
  <c r="GX49" i="34"/>
  <c r="GY49" i="34"/>
  <c r="GZ49" i="34"/>
  <c r="HA49" i="34"/>
  <c r="HB49" i="34"/>
  <c r="HC49" i="34"/>
  <c r="HD49" i="34"/>
  <c r="HE49" i="34"/>
  <c r="HF49" i="34"/>
  <c r="HG49" i="34"/>
  <c r="HH49" i="34"/>
  <c r="HI49" i="34"/>
  <c r="HJ49" i="34"/>
  <c r="HK49" i="34"/>
  <c r="HL49" i="34"/>
  <c r="HM49" i="34"/>
  <c r="HN49" i="34"/>
  <c r="HO49" i="34"/>
  <c r="HP49" i="34"/>
  <c r="HQ49" i="34"/>
  <c r="HR49" i="34"/>
  <c r="HS49" i="34"/>
  <c r="HT49" i="34"/>
  <c r="HU49" i="34"/>
  <c r="HV49" i="34"/>
  <c r="HW49" i="34"/>
  <c r="HX49" i="34"/>
  <c r="HY49" i="34"/>
  <c r="HZ49" i="34"/>
  <c r="FU50" i="34"/>
  <c r="FW50" i="34"/>
  <c r="FX50" i="34"/>
  <c r="FY50" i="34"/>
  <c r="FZ50" i="34"/>
  <c r="GA50" i="34"/>
  <c r="GB50" i="34"/>
  <c r="GC50" i="34"/>
  <c r="GD50" i="34"/>
  <c r="GE50" i="34"/>
  <c r="GF50" i="34"/>
  <c r="GG50" i="34"/>
  <c r="GH50" i="34"/>
  <c r="GI50" i="34"/>
  <c r="GJ50" i="34"/>
  <c r="GK50" i="34"/>
  <c r="GL50" i="34"/>
  <c r="GM50" i="34"/>
  <c r="GN50" i="34"/>
  <c r="GO50" i="34"/>
  <c r="GP50" i="34"/>
  <c r="GQ50" i="34"/>
  <c r="GR50" i="34"/>
  <c r="GS50" i="34"/>
  <c r="GT50" i="34"/>
  <c r="GU50" i="34"/>
  <c r="GV50" i="34"/>
  <c r="GW50" i="34"/>
  <c r="GX50" i="34"/>
  <c r="GY50" i="34"/>
  <c r="GZ50" i="34"/>
  <c r="HA50" i="34"/>
  <c r="HB50" i="34"/>
  <c r="HC50" i="34"/>
  <c r="HD50" i="34"/>
  <c r="HE50" i="34"/>
  <c r="HF50" i="34"/>
  <c r="HG50" i="34"/>
  <c r="HH50" i="34"/>
  <c r="HI50" i="34"/>
  <c r="HJ50" i="34"/>
  <c r="HK50" i="34"/>
  <c r="HL50" i="34"/>
  <c r="HM50" i="34"/>
  <c r="HN50" i="34"/>
  <c r="HO50" i="34"/>
  <c r="HP50" i="34"/>
  <c r="HQ50" i="34"/>
  <c r="HR50" i="34"/>
  <c r="HS50" i="34"/>
  <c r="HT50" i="34"/>
  <c r="HU50" i="34"/>
  <c r="HV50" i="34"/>
  <c r="HW50" i="34"/>
  <c r="HX50" i="34"/>
  <c r="HY50" i="34"/>
  <c r="HZ50" i="34"/>
  <c r="FU51" i="34"/>
  <c r="FW51" i="34"/>
  <c r="FX51" i="34"/>
  <c r="FY51" i="34"/>
  <c r="FZ51" i="34"/>
  <c r="GA51" i="34"/>
  <c r="GB51" i="34"/>
  <c r="GC51" i="34"/>
  <c r="GD51" i="34"/>
  <c r="GE51" i="34"/>
  <c r="GF51" i="34"/>
  <c r="GG51" i="34"/>
  <c r="GH51" i="34"/>
  <c r="GI51" i="34"/>
  <c r="GJ51" i="34"/>
  <c r="GK51" i="34"/>
  <c r="GL51" i="34"/>
  <c r="GM51" i="34"/>
  <c r="GN51" i="34"/>
  <c r="GO51" i="34"/>
  <c r="GP51" i="34"/>
  <c r="GQ51" i="34"/>
  <c r="GR51" i="34"/>
  <c r="GS51" i="34"/>
  <c r="GT51" i="34"/>
  <c r="GU51" i="34"/>
  <c r="GV51" i="34"/>
  <c r="GW51" i="34"/>
  <c r="GX51" i="34"/>
  <c r="GY51" i="34"/>
  <c r="GZ51" i="34"/>
  <c r="HA51" i="34"/>
  <c r="HB51" i="34"/>
  <c r="HC51" i="34"/>
  <c r="HD51" i="34"/>
  <c r="HE51" i="34"/>
  <c r="HF51" i="34"/>
  <c r="HG51" i="34"/>
  <c r="HH51" i="34"/>
  <c r="HI51" i="34"/>
  <c r="HJ51" i="34"/>
  <c r="HK51" i="34"/>
  <c r="HL51" i="34"/>
  <c r="HM51" i="34"/>
  <c r="HN51" i="34"/>
  <c r="HO51" i="34"/>
  <c r="HP51" i="34"/>
  <c r="HQ51" i="34"/>
  <c r="HR51" i="34"/>
  <c r="HS51" i="34"/>
  <c r="HT51" i="34"/>
  <c r="HU51" i="34"/>
  <c r="HV51" i="34"/>
  <c r="HW51" i="34"/>
  <c r="HX51" i="34"/>
  <c r="HY51" i="34"/>
  <c r="HZ51" i="34"/>
  <c r="FU54" i="34"/>
  <c r="FW54" i="34"/>
  <c r="FX54" i="34"/>
  <c r="FY54" i="34"/>
  <c r="FZ54" i="34"/>
  <c r="GA54" i="34"/>
  <c r="GB54" i="34"/>
  <c r="GC54" i="34"/>
  <c r="GD54" i="34"/>
  <c r="GE54" i="34"/>
  <c r="GF54" i="34"/>
  <c r="GG54" i="34"/>
  <c r="GH54" i="34"/>
  <c r="GI54" i="34"/>
  <c r="GJ54" i="34"/>
  <c r="GK54" i="34"/>
  <c r="GL54" i="34"/>
  <c r="GM54" i="34"/>
  <c r="GN54" i="34"/>
  <c r="GO54" i="34"/>
  <c r="GP54" i="34"/>
  <c r="GQ54" i="34"/>
  <c r="GR54" i="34"/>
  <c r="GS54" i="34"/>
  <c r="GT54" i="34"/>
  <c r="GU54" i="34"/>
  <c r="GV54" i="34"/>
  <c r="GW54" i="34"/>
  <c r="GX54" i="34"/>
  <c r="GY54" i="34"/>
  <c r="GZ54" i="34"/>
  <c r="HA54" i="34"/>
  <c r="HB54" i="34"/>
  <c r="HC54" i="34"/>
  <c r="HD54" i="34"/>
  <c r="HE54" i="34"/>
  <c r="HF54" i="34"/>
  <c r="HG54" i="34"/>
  <c r="HH54" i="34"/>
  <c r="HI54" i="34"/>
  <c r="HJ54" i="34"/>
  <c r="HK54" i="34"/>
  <c r="HL54" i="34"/>
  <c r="HM54" i="34"/>
  <c r="HN54" i="34"/>
  <c r="HO54" i="34"/>
  <c r="HP54" i="34"/>
  <c r="HQ54" i="34"/>
  <c r="HR54" i="34"/>
  <c r="HS54" i="34"/>
  <c r="HT54" i="34"/>
  <c r="HU54" i="34"/>
  <c r="HV54" i="34"/>
  <c r="HW54" i="34"/>
  <c r="HX54" i="34"/>
  <c r="HY54" i="34"/>
  <c r="HZ54" i="34"/>
  <c r="FU55" i="34"/>
  <c r="FW55" i="34"/>
  <c r="FX55" i="34"/>
  <c r="FY55" i="34"/>
  <c r="FZ55" i="34"/>
  <c r="GA55" i="34"/>
  <c r="GB55" i="34"/>
  <c r="GC55" i="34"/>
  <c r="GD55" i="34"/>
  <c r="GE55" i="34"/>
  <c r="GF55" i="34"/>
  <c r="GG55" i="34"/>
  <c r="GH55" i="34"/>
  <c r="GI55" i="34"/>
  <c r="GJ55" i="34"/>
  <c r="GK55" i="34"/>
  <c r="GL55" i="34"/>
  <c r="GM55" i="34"/>
  <c r="GN55" i="34"/>
  <c r="GO55" i="34"/>
  <c r="GP55" i="34"/>
  <c r="GQ55" i="34"/>
  <c r="GR55" i="34"/>
  <c r="GS55" i="34"/>
  <c r="GT55" i="34"/>
  <c r="GU55" i="34"/>
  <c r="GV55" i="34"/>
  <c r="GW55" i="34"/>
  <c r="GX55" i="34"/>
  <c r="GY55" i="34"/>
  <c r="GZ55" i="34"/>
  <c r="HA55" i="34"/>
  <c r="HB55" i="34"/>
  <c r="HC55" i="34"/>
  <c r="HD55" i="34"/>
  <c r="HE55" i="34"/>
  <c r="HF55" i="34"/>
  <c r="HG55" i="34"/>
  <c r="HH55" i="34"/>
  <c r="HI55" i="34"/>
  <c r="HJ55" i="34"/>
  <c r="HK55" i="34"/>
  <c r="HL55" i="34"/>
  <c r="HM55" i="34"/>
  <c r="HN55" i="34"/>
  <c r="HO55" i="34"/>
  <c r="HP55" i="34"/>
  <c r="HQ55" i="34"/>
  <c r="HR55" i="34"/>
  <c r="HS55" i="34"/>
  <c r="HT55" i="34"/>
  <c r="HU55" i="34"/>
  <c r="HV55" i="34"/>
  <c r="HW55" i="34"/>
  <c r="HX55" i="34"/>
  <c r="HY55" i="34"/>
  <c r="HZ55" i="34"/>
  <c r="FU56" i="34"/>
  <c r="FW56" i="34"/>
  <c r="FX56" i="34"/>
  <c r="FY56" i="34"/>
  <c r="FZ56" i="34"/>
  <c r="GA56" i="34"/>
  <c r="GB56" i="34"/>
  <c r="GC56" i="34"/>
  <c r="GD56" i="34"/>
  <c r="GE56" i="34"/>
  <c r="GF56" i="34"/>
  <c r="GG56" i="34"/>
  <c r="GH56" i="34"/>
  <c r="GI56" i="34"/>
  <c r="GJ56" i="34"/>
  <c r="GK56" i="34"/>
  <c r="GL56" i="34"/>
  <c r="GM56" i="34"/>
  <c r="GN56" i="34"/>
  <c r="GO56" i="34"/>
  <c r="GP56" i="34"/>
  <c r="GQ56" i="34"/>
  <c r="GR56" i="34"/>
  <c r="GS56" i="34"/>
  <c r="GT56" i="34"/>
  <c r="GU56" i="34"/>
  <c r="GV56" i="34"/>
  <c r="GW56" i="34"/>
  <c r="GX56" i="34"/>
  <c r="GY56" i="34"/>
  <c r="GZ56" i="34"/>
  <c r="HA56" i="34"/>
  <c r="HB56" i="34"/>
  <c r="HC56" i="34"/>
  <c r="HD56" i="34"/>
  <c r="HE56" i="34"/>
  <c r="HF56" i="34"/>
  <c r="HG56" i="34"/>
  <c r="HH56" i="34"/>
  <c r="HI56" i="34"/>
  <c r="HJ56" i="34"/>
  <c r="HK56" i="34"/>
  <c r="HL56" i="34"/>
  <c r="HM56" i="34"/>
  <c r="HN56" i="34"/>
  <c r="HO56" i="34"/>
  <c r="HP56" i="34"/>
  <c r="HQ56" i="34"/>
  <c r="HR56" i="34"/>
  <c r="HS56" i="34"/>
  <c r="HT56" i="34"/>
  <c r="HU56" i="34"/>
  <c r="HV56" i="34"/>
  <c r="HW56" i="34"/>
  <c r="HX56" i="34"/>
  <c r="HY56" i="34"/>
  <c r="HZ56" i="34"/>
  <c r="FU57" i="34"/>
  <c r="FW57" i="34"/>
  <c r="FX57" i="34"/>
  <c r="FY57" i="34"/>
  <c r="FZ57" i="34"/>
  <c r="GA57" i="34"/>
  <c r="GB57" i="34"/>
  <c r="GC57" i="34"/>
  <c r="GD57" i="34"/>
  <c r="GE57" i="34"/>
  <c r="GF57" i="34"/>
  <c r="GG57" i="34"/>
  <c r="GH57" i="34"/>
  <c r="GI57" i="34"/>
  <c r="GJ57" i="34"/>
  <c r="GK57" i="34"/>
  <c r="GL57" i="34"/>
  <c r="GM57" i="34"/>
  <c r="GN57" i="34"/>
  <c r="GO57" i="34"/>
  <c r="GP57" i="34"/>
  <c r="GQ57" i="34"/>
  <c r="GR57" i="34"/>
  <c r="GS57" i="34"/>
  <c r="GT57" i="34"/>
  <c r="GU57" i="34"/>
  <c r="GV57" i="34"/>
  <c r="GW57" i="34"/>
  <c r="GX57" i="34"/>
  <c r="GY57" i="34"/>
  <c r="GZ57" i="34"/>
  <c r="HA57" i="34"/>
  <c r="HB57" i="34"/>
  <c r="HC57" i="34"/>
  <c r="HD57" i="34"/>
  <c r="HE57" i="34"/>
  <c r="HF57" i="34"/>
  <c r="HG57" i="34"/>
  <c r="HH57" i="34"/>
  <c r="HI57" i="34"/>
  <c r="HJ57" i="34"/>
  <c r="HK57" i="34"/>
  <c r="HL57" i="34"/>
  <c r="HM57" i="34"/>
  <c r="HN57" i="34"/>
  <c r="HO57" i="34"/>
  <c r="HP57" i="34"/>
  <c r="HQ57" i="34"/>
  <c r="HR57" i="34"/>
  <c r="HS57" i="34"/>
  <c r="HT57" i="34"/>
  <c r="HU57" i="34"/>
  <c r="HV57" i="34"/>
  <c r="HW57" i="34"/>
  <c r="HX57" i="34"/>
  <c r="HY57" i="34"/>
  <c r="HZ57" i="34"/>
  <c r="FU58" i="34"/>
  <c r="FW58" i="34"/>
  <c r="FX58" i="34"/>
  <c r="FY58" i="34"/>
  <c r="FZ58" i="34"/>
  <c r="GA58" i="34"/>
  <c r="GB58" i="34"/>
  <c r="GC58" i="34"/>
  <c r="GD58" i="34"/>
  <c r="GE58" i="34"/>
  <c r="GF58" i="34"/>
  <c r="GG58" i="34"/>
  <c r="GH58" i="34"/>
  <c r="GI58" i="34"/>
  <c r="GJ58" i="34"/>
  <c r="GK58" i="34"/>
  <c r="GL58" i="34"/>
  <c r="GM58" i="34"/>
  <c r="GN58" i="34"/>
  <c r="GO58" i="34"/>
  <c r="GP58" i="34"/>
  <c r="GQ58" i="34"/>
  <c r="GR58" i="34"/>
  <c r="GS58" i="34"/>
  <c r="GT58" i="34"/>
  <c r="GU58" i="34"/>
  <c r="GV58" i="34"/>
  <c r="GW58" i="34"/>
  <c r="GX58" i="34"/>
  <c r="GY58" i="34"/>
  <c r="GZ58" i="34"/>
  <c r="HA58" i="34"/>
  <c r="HB58" i="34"/>
  <c r="HC58" i="34"/>
  <c r="HD58" i="34"/>
  <c r="HE58" i="34"/>
  <c r="HF58" i="34"/>
  <c r="HG58" i="34"/>
  <c r="HH58" i="34"/>
  <c r="HI58" i="34"/>
  <c r="HJ58" i="34"/>
  <c r="HK58" i="34"/>
  <c r="HL58" i="34"/>
  <c r="HM58" i="34"/>
  <c r="HN58" i="34"/>
  <c r="HO58" i="34"/>
  <c r="HP58" i="34"/>
  <c r="HQ58" i="34"/>
  <c r="HR58" i="34"/>
  <c r="HS58" i="34"/>
  <c r="HT58" i="34"/>
  <c r="HU58" i="34"/>
  <c r="HV58" i="34"/>
  <c r="HW58" i="34"/>
  <c r="HX58" i="34"/>
  <c r="HY58" i="34"/>
  <c r="HZ58" i="34"/>
  <c r="EM58" i="13"/>
  <c r="EM57" i="13"/>
  <c r="EM56" i="13"/>
  <c r="EM55" i="13"/>
  <c r="EM54" i="13"/>
  <c r="EM4" i="13"/>
  <c r="EM5" i="13"/>
  <c r="EM6" i="13"/>
  <c r="EM7" i="13"/>
  <c r="EM8" i="13"/>
  <c r="EM9" i="13"/>
  <c r="EM10" i="13"/>
  <c r="EM11" i="13"/>
  <c r="EM12" i="13"/>
  <c r="EM13" i="13"/>
  <c r="EM14" i="13"/>
  <c r="EM15" i="13"/>
  <c r="EM16" i="13"/>
  <c r="EM17" i="13"/>
  <c r="EM18" i="13"/>
  <c r="EM19" i="13"/>
  <c r="EM20" i="13"/>
  <c r="EM21" i="13"/>
  <c r="EM22" i="13"/>
  <c r="EM23" i="13"/>
  <c r="EM24" i="13"/>
  <c r="EM25" i="13"/>
  <c r="EM26" i="13"/>
  <c r="EM27" i="13"/>
  <c r="EM28" i="13"/>
  <c r="EM29" i="13"/>
  <c r="EM30" i="13"/>
  <c r="EM31" i="13"/>
  <c r="EM32" i="13"/>
  <c r="EM33" i="13"/>
  <c r="EM34" i="13"/>
  <c r="EM35" i="13"/>
  <c r="EM36" i="13"/>
  <c r="EM37" i="13"/>
  <c r="EM38" i="13"/>
  <c r="EM39" i="13"/>
  <c r="EM40" i="13"/>
  <c r="EM41" i="13"/>
  <c r="EM42" i="13"/>
  <c r="EM43" i="13"/>
  <c r="EM44" i="13"/>
  <c r="EM45" i="13"/>
  <c r="EM46" i="13"/>
  <c r="EM47" i="13"/>
  <c r="EM48" i="13"/>
  <c r="EM49" i="13"/>
  <c r="EM50" i="13"/>
  <c r="EM51" i="13"/>
  <c r="EM3" i="13"/>
  <c r="EZ3" i="47"/>
  <c r="EY3" i="47"/>
  <c r="EX3" i="47"/>
  <c r="EW3" i="47"/>
  <c r="EV3" i="47"/>
  <c r="EU3" i="47"/>
  <c r="ET3" i="47"/>
  <c r="ES3" i="47"/>
  <c r="ER3" i="47"/>
  <c r="EQ3" i="47"/>
  <c r="EP3" i="47"/>
  <c r="EO3" i="47"/>
  <c r="EN3" i="47"/>
  <c r="EM3" i="47"/>
  <c r="EL3" i="47"/>
  <c r="I16" i="20"/>
  <c r="M16" i="20"/>
  <c r="O16" i="20"/>
  <c r="E15" i="42"/>
  <c r="F15" i="42"/>
  <c r="U16" i="20"/>
  <c r="AB16" i="20"/>
  <c r="AF16" i="20"/>
  <c r="AP63" i="47"/>
  <c r="AP62" i="47"/>
  <c r="AP61" i="47"/>
  <c r="I61" i="47"/>
  <c r="J61" i="47"/>
  <c r="K61" i="47"/>
  <c r="L61" i="47"/>
  <c r="M61" i="47"/>
  <c r="N61" i="47"/>
  <c r="O61" i="47"/>
  <c r="I62" i="47"/>
  <c r="J62" i="47"/>
  <c r="K62" i="47"/>
  <c r="L62" i="47"/>
  <c r="M62" i="47"/>
  <c r="N62" i="47"/>
  <c r="O62" i="47"/>
  <c r="I63" i="47"/>
  <c r="J63" i="47"/>
  <c r="K63" i="47"/>
  <c r="L63" i="47"/>
  <c r="M63" i="47"/>
  <c r="N63" i="47"/>
  <c r="O63" i="47"/>
  <c r="H63" i="47"/>
  <c r="G63" i="47"/>
  <c r="F63" i="47"/>
  <c r="E63" i="47"/>
  <c r="D63" i="47"/>
  <c r="C63" i="47"/>
  <c r="B63" i="47"/>
  <c r="H62" i="47"/>
  <c r="H15" i="21" s="1"/>
  <c r="G62" i="47"/>
  <c r="G15" i="21" s="1"/>
  <c r="F62" i="47"/>
  <c r="F15" i="21" s="1"/>
  <c r="E62" i="47"/>
  <c r="E15" i="21" s="1"/>
  <c r="D62" i="47"/>
  <c r="D15" i="21" s="1"/>
  <c r="C62" i="47"/>
  <c r="C15" i="21" s="1"/>
  <c r="B62" i="47"/>
  <c r="B15" i="21" s="1"/>
  <c r="H61" i="47"/>
  <c r="G61" i="47"/>
  <c r="F61" i="47"/>
  <c r="E61" i="47"/>
  <c r="D61" i="47"/>
  <c r="C61" i="47"/>
  <c r="B61" i="47"/>
  <c r="N53" i="30"/>
  <c r="BK53" i="30" s="1"/>
  <c r="G53" i="30"/>
  <c r="BD53" i="30" s="1"/>
  <c r="V53" i="30"/>
  <c r="BS53" i="30" s="1"/>
  <c r="U53" i="30"/>
  <c r="AU53" i="30" s="1"/>
  <c r="T53" i="30"/>
  <c r="BQ53" i="30" s="1"/>
  <c r="S53" i="30"/>
  <c r="AS53" i="30" s="1"/>
  <c r="R53" i="30"/>
  <c r="BO53" i="30" s="1"/>
  <c r="Q53" i="30"/>
  <c r="AQ53" i="30" s="1"/>
  <c r="P53" i="30"/>
  <c r="AP53" i="30" s="1"/>
  <c r="O53" i="30"/>
  <c r="BL53" i="30" s="1"/>
  <c r="M53" i="30"/>
  <c r="BJ53" i="30" s="1"/>
  <c r="L53" i="30"/>
  <c r="BI53" i="30" s="1"/>
  <c r="K53" i="30"/>
  <c r="BH53" i="30" s="1"/>
  <c r="J53" i="30"/>
  <c r="BG53" i="30" s="1"/>
  <c r="I53" i="30"/>
  <c r="BF53" i="30" s="1"/>
  <c r="H53" i="30"/>
  <c r="BE53" i="30" s="1"/>
  <c r="F53" i="30"/>
  <c r="BC53" i="30" s="1"/>
  <c r="D53" i="30"/>
  <c r="BA53" i="30" s="1"/>
  <c r="E53" i="30"/>
  <c r="BB53" i="30" s="1"/>
  <c r="C53" i="30"/>
  <c r="AZ53" i="30" s="1"/>
  <c r="B53" i="30"/>
  <c r="AY53" i="30" s="1"/>
  <c r="AT5" i="30"/>
  <c r="AT9" i="30"/>
  <c r="AT13" i="30"/>
  <c r="V4" i="30"/>
  <c r="AV4" i="30" s="1"/>
  <c r="U4" i="30"/>
  <c r="BR4" i="30" s="1"/>
  <c r="T4" i="30"/>
  <c r="BQ4" i="30" s="1"/>
  <c r="S4" i="30"/>
  <c r="AS4" i="30" s="1"/>
  <c r="AR4" i="30"/>
  <c r="Q4" i="30"/>
  <c r="BN4" i="30" s="1"/>
  <c r="P4" i="30"/>
  <c r="BM4" i="30" s="1"/>
  <c r="H49" i="21"/>
  <c r="G49" i="21"/>
  <c r="F49" i="21"/>
  <c r="E49" i="21"/>
  <c r="D49" i="21"/>
  <c r="C49" i="21"/>
  <c r="B49" i="21"/>
  <c r="X61" i="46"/>
  <c r="Y61" i="46"/>
  <c r="Z61" i="46"/>
  <c r="AA61" i="46"/>
  <c r="AB61" i="46"/>
  <c r="AC61" i="46"/>
  <c r="X62" i="46"/>
  <c r="Y62" i="46"/>
  <c r="Z62" i="46"/>
  <c r="AA62" i="46"/>
  <c r="AB62" i="46"/>
  <c r="AC62" i="46"/>
  <c r="X63" i="46"/>
  <c r="Y63" i="46"/>
  <c r="Z63" i="46"/>
  <c r="AA63" i="46"/>
  <c r="AB63" i="46"/>
  <c r="AC63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B61" i="46"/>
  <c r="N49" i="42"/>
  <c r="M49" i="42"/>
  <c r="L49" i="42"/>
  <c r="K49" i="42"/>
  <c r="J49" i="42"/>
  <c r="I49" i="42"/>
  <c r="H49" i="42"/>
  <c r="G49" i="42"/>
  <c r="F49" i="42"/>
  <c r="E49" i="42"/>
  <c r="D49" i="42"/>
  <c r="C49" i="42"/>
  <c r="B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C48" i="42"/>
  <c r="B48" i="42"/>
  <c r="B30" i="20"/>
  <c r="B38" i="20" s="1"/>
  <c r="C30" i="20"/>
  <c r="C38" i="20" s="1"/>
  <c r="D30" i="20"/>
  <c r="D38" i="20" s="1"/>
  <c r="E30" i="20"/>
  <c r="E38" i="20" s="1"/>
  <c r="F30" i="20"/>
  <c r="F38" i="20" s="1"/>
  <c r="I30" i="20"/>
  <c r="I38" i="20" s="1"/>
  <c r="J30" i="20"/>
  <c r="J38" i="20" s="1"/>
  <c r="K30" i="20"/>
  <c r="K38" i="20" s="1"/>
  <c r="M30" i="20"/>
  <c r="M38" i="20" s="1"/>
  <c r="N30" i="20"/>
  <c r="N38" i="20" s="1"/>
  <c r="O30" i="20"/>
  <c r="O38" i="20" s="1"/>
  <c r="P30" i="20"/>
  <c r="P38" i="20" s="1"/>
  <c r="Q30" i="20"/>
  <c r="Q38" i="20" s="1"/>
  <c r="R30" i="20"/>
  <c r="R38" i="20" s="1"/>
  <c r="S30" i="20"/>
  <c r="S38" i="20" s="1"/>
  <c r="T30" i="20"/>
  <c r="T38" i="20" s="1"/>
  <c r="U30" i="20"/>
  <c r="U38" i="20" s="1"/>
  <c r="V30" i="20"/>
  <c r="V38" i="20" s="1"/>
  <c r="W30" i="20"/>
  <c r="W38" i="20" s="1"/>
  <c r="X30" i="20"/>
  <c r="X38" i="20" s="1"/>
  <c r="Y30" i="20"/>
  <c r="Y38" i="20" s="1"/>
  <c r="AA30" i="20"/>
  <c r="AA38" i="20" s="1"/>
  <c r="AB30" i="20"/>
  <c r="AB38" i="20" s="1"/>
  <c r="AC30" i="20"/>
  <c r="AD30" i="20"/>
  <c r="AD38" i="20" s="1"/>
  <c r="AE30" i="20"/>
  <c r="AE38" i="20" s="1"/>
  <c r="AF30" i="20"/>
  <c r="AF38" i="20" s="1"/>
  <c r="L62" i="43"/>
  <c r="M62" i="43"/>
  <c r="G10" i="42" s="1"/>
  <c r="N62" i="43"/>
  <c r="O62" i="43"/>
  <c r="B10" i="42" s="1"/>
  <c r="P62" i="43"/>
  <c r="Q62" i="43"/>
  <c r="R62" i="43"/>
  <c r="S62" i="43"/>
  <c r="T62" i="43"/>
  <c r="C10" i="42" s="1"/>
  <c r="U62" i="43"/>
  <c r="V62" i="43"/>
  <c r="H10" i="42" s="1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D10" i="42" s="1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F10" i="42" s="1"/>
  <c r="BE62" i="43"/>
  <c r="C9" i="21" s="1"/>
  <c r="BF62" i="43"/>
  <c r="BG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L63" i="43"/>
  <c r="M63" i="43"/>
  <c r="G39" i="42" s="1"/>
  <c r="N63" i="43"/>
  <c r="O63" i="43"/>
  <c r="B39" i="42" s="1"/>
  <c r="P63" i="43"/>
  <c r="Q63" i="43"/>
  <c r="R63" i="43"/>
  <c r="S63" i="43"/>
  <c r="T63" i="43"/>
  <c r="C39" i="42" s="1"/>
  <c r="U63" i="43"/>
  <c r="V63" i="43"/>
  <c r="H39" i="42" s="1"/>
  <c r="W63" i="43"/>
  <c r="X63" i="43"/>
  <c r="Y63" i="43"/>
  <c r="Z63" i="43"/>
  <c r="AA63" i="43"/>
  <c r="AB63" i="43"/>
  <c r="B40" i="21" s="1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D39" i="42" s="1"/>
  <c r="AQ63" i="43"/>
  <c r="AR63" i="43"/>
  <c r="AS63" i="43"/>
  <c r="AT63" i="43"/>
  <c r="AU63" i="43"/>
  <c r="AV63" i="43"/>
  <c r="AW63" i="43"/>
  <c r="AX63" i="43"/>
  <c r="AY63" i="43"/>
  <c r="AZ63" i="43"/>
  <c r="BA63" i="43"/>
  <c r="BB63" i="43"/>
  <c r="BC63" i="43"/>
  <c r="E39" i="42" s="1"/>
  <c r="BD63" i="43"/>
  <c r="F39" i="42" s="1"/>
  <c r="BE63" i="43"/>
  <c r="C40" i="21" s="1"/>
  <c r="BF63" i="43"/>
  <c r="BG63" i="43"/>
  <c r="BI63" i="43"/>
  <c r="BJ63" i="43"/>
  <c r="BK63" i="43"/>
  <c r="D40" i="21" s="1"/>
  <c r="BL63" i="43"/>
  <c r="BM63" i="43"/>
  <c r="BN63" i="43"/>
  <c r="BO63" i="43"/>
  <c r="BP63" i="43"/>
  <c r="BQ63" i="43"/>
  <c r="BR63" i="43"/>
  <c r="BS63" i="43"/>
  <c r="BT63" i="43"/>
  <c r="BU63" i="43"/>
  <c r="BV63" i="43"/>
  <c r="BW63" i="43"/>
  <c r="BX63" i="43"/>
  <c r="BY63" i="43"/>
  <c r="BZ63" i="43"/>
  <c r="CA63" i="43"/>
  <c r="CB63" i="43"/>
  <c r="E40" i="21" s="1"/>
  <c r="CC63" i="43"/>
  <c r="F40" i="21" s="1"/>
  <c r="CD63" i="43"/>
  <c r="CE63" i="43"/>
  <c r="CF63" i="43"/>
  <c r="CG63" i="43"/>
  <c r="CH63" i="43"/>
  <c r="CI63" i="43"/>
  <c r="CJ63" i="43"/>
  <c r="CK63" i="43"/>
  <c r="CL63" i="43"/>
  <c r="CM63" i="43"/>
  <c r="CN63" i="43"/>
  <c r="CO63" i="43"/>
  <c r="CP63" i="43"/>
  <c r="CQ63" i="43"/>
  <c r="G40" i="21" s="1"/>
  <c r="CR63" i="43"/>
  <c r="CS63" i="43"/>
  <c r="CT63" i="43"/>
  <c r="CU63" i="43"/>
  <c r="CV63" i="43"/>
  <c r="CW63" i="43"/>
  <c r="CX63" i="43"/>
  <c r="CY63" i="43"/>
  <c r="H40" i="21" s="1"/>
  <c r="CZ63" i="43"/>
  <c r="DA63" i="43"/>
  <c r="K63" i="43"/>
  <c r="C37" i="42"/>
  <c r="E37" i="42"/>
  <c r="F37" i="42"/>
  <c r="C38" i="21"/>
  <c r="E38" i="21"/>
  <c r="G38" i="21"/>
  <c r="H38" i="21"/>
  <c r="C44" i="42"/>
  <c r="E44" i="42"/>
  <c r="F44" i="42"/>
  <c r="AG62" i="46"/>
  <c r="AH62" i="46"/>
  <c r="G8" i="42" s="1"/>
  <c r="AI62" i="46"/>
  <c r="AJ62" i="46"/>
  <c r="B8" i="42" s="1"/>
  <c r="AK62" i="46"/>
  <c r="AL62" i="46"/>
  <c r="AM62" i="46"/>
  <c r="C8" i="42" s="1"/>
  <c r="AN62" i="46"/>
  <c r="AO62" i="46"/>
  <c r="H8" i="42" s="1"/>
  <c r="AP62" i="46"/>
  <c r="AQ62" i="46"/>
  <c r="AR62" i="46"/>
  <c r="AS62" i="46"/>
  <c r="AT62" i="46"/>
  <c r="AU62" i="46"/>
  <c r="AV62" i="46"/>
  <c r="AW62" i="46"/>
  <c r="AX62" i="46"/>
  <c r="AY62" i="46"/>
  <c r="AZ62" i="46"/>
  <c r="BA62" i="46"/>
  <c r="BB62" i="46"/>
  <c r="BC62" i="46"/>
  <c r="BD62" i="46"/>
  <c r="BE62" i="46"/>
  <c r="D8" i="42" s="1"/>
  <c r="BF62" i="46"/>
  <c r="BG62" i="46"/>
  <c r="BH62" i="46"/>
  <c r="BI62" i="46"/>
  <c r="BJ62" i="46"/>
  <c r="BK62" i="46"/>
  <c r="BL62" i="46"/>
  <c r="BM62" i="46"/>
  <c r="BN62" i="46"/>
  <c r="E8" i="42" s="1"/>
  <c r="BO62" i="46"/>
  <c r="F8" i="42" s="1"/>
  <c r="BQ62" i="46"/>
  <c r="BR62" i="46"/>
  <c r="BS62" i="46"/>
  <c r="BT62" i="46"/>
  <c r="BU62" i="46"/>
  <c r="BV62" i="46"/>
  <c r="BW62" i="46"/>
  <c r="BX62" i="46"/>
  <c r="BY62" i="46"/>
  <c r="BZ62" i="46"/>
  <c r="CA62" i="46"/>
  <c r="CB62" i="46"/>
  <c r="CC62" i="46"/>
  <c r="CD62" i="46"/>
  <c r="CE62" i="46"/>
  <c r="CF62" i="46"/>
  <c r="CG62" i="46"/>
  <c r="CH62" i="46"/>
  <c r="CI62" i="46"/>
  <c r="CJ62" i="46"/>
  <c r="CK62" i="46"/>
  <c r="CL62" i="46"/>
  <c r="CM62" i="46"/>
  <c r="CN62" i="46"/>
  <c r="CO62" i="46"/>
  <c r="CP62" i="46"/>
  <c r="CQ62" i="46"/>
  <c r="CR62" i="46"/>
  <c r="CS62" i="46"/>
  <c r="CT62" i="46"/>
  <c r="CU62" i="46"/>
  <c r="CV62" i="46"/>
  <c r="CW62" i="46"/>
  <c r="CX62" i="46"/>
  <c r="CY62" i="46"/>
  <c r="CZ62" i="46"/>
  <c r="DA62" i="46"/>
  <c r="DB62" i="46"/>
  <c r="DC62" i="46"/>
  <c r="DD62" i="46"/>
  <c r="DE62" i="46"/>
  <c r="DF62" i="46"/>
  <c r="DG62" i="46"/>
  <c r="DH62" i="46"/>
  <c r="DI62" i="46"/>
  <c r="AF62" i="46"/>
  <c r="BN53" i="30"/>
  <c r="BP53" i="30"/>
  <c r="BR53" i="30"/>
  <c r="W56" i="30"/>
  <c r="G37" i="20"/>
  <c r="H37" i="20"/>
  <c r="L37" i="20"/>
  <c r="Z37" i="20"/>
  <c r="G38" i="20"/>
  <c r="H38" i="20"/>
  <c r="L38" i="20"/>
  <c r="Z38" i="20"/>
  <c r="J39" i="20"/>
  <c r="J41" i="20"/>
  <c r="D42" i="20"/>
  <c r="E42" i="20"/>
  <c r="F42" i="20"/>
  <c r="G42" i="20"/>
  <c r="H42" i="20"/>
  <c r="J42" i="20"/>
  <c r="L42" i="20"/>
  <c r="M42" i="20"/>
  <c r="N42" i="20"/>
  <c r="S42" i="20"/>
  <c r="Z42" i="20"/>
  <c r="AE42" i="20"/>
  <c r="AF42" i="20"/>
  <c r="D44" i="20"/>
  <c r="E44" i="20"/>
  <c r="F44" i="20"/>
  <c r="G44" i="20"/>
  <c r="H44" i="20"/>
  <c r="J44" i="20"/>
  <c r="L44" i="20"/>
  <c r="M44" i="20"/>
  <c r="N44" i="20"/>
  <c r="S44" i="20"/>
  <c r="Z44" i="20"/>
  <c r="AE44" i="20"/>
  <c r="AF44" i="20"/>
  <c r="F45" i="20"/>
  <c r="G45" i="20"/>
  <c r="H45" i="20"/>
  <c r="J45" i="20"/>
  <c r="L45" i="20"/>
  <c r="N45" i="20"/>
  <c r="Z45" i="20"/>
  <c r="AY18" i="35"/>
  <c r="AX18" i="35"/>
  <c r="AA22" i="20" s="1"/>
  <c r="AW18" i="35"/>
  <c r="AV18" i="35"/>
  <c r="Y22" i="20" s="1"/>
  <c r="AU18" i="35"/>
  <c r="AT18" i="35"/>
  <c r="W22" i="20" s="1"/>
  <c r="AS18" i="35"/>
  <c r="AR18" i="35"/>
  <c r="AQ18" i="35"/>
  <c r="AP18" i="35"/>
  <c r="AO18" i="35"/>
  <c r="AN18" i="35"/>
  <c r="V22" i="20" s="1"/>
  <c r="AM18" i="35"/>
  <c r="AL18" i="35"/>
  <c r="AK18" i="35"/>
  <c r="AJ18" i="35"/>
  <c r="U22" i="20" s="1"/>
  <c r="AI18" i="35"/>
  <c r="AH18" i="35"/>
  <c r="AG18" i="35"/>
  <c r="BA15" i="35"/>
  <c r="BD15" i="35" s="1"/>
  <c r="BA14" i="35"/>
  <c r="BD14" i="35"/>
  <c r="BA13" i="35"/>
  <c r="BD13" i="35"/>
  <c r="BA12" i="35"/>
  <c r="BD12" i="35"/>
  <c r="BA11" i="35"/>
  <c r="BD11" i="35"/>
  <c r="BA10" i="35"/>
  <c r="BD10" i="35"/>
  <c r="BA9" i="35"/>
  <c r="BD9" i="35"/>
  <c r="BA8" i="35"/>
  <c r="BD8" i="35" s="1"/>
  <c r="BA7" i="35"/>
  <c r="BD7" i="35" s="1"/>
  <c r="BA6" i="35"/>
  <c r="BD6" i="35"/>
  <c r="BA5" i="35"/>
  <c r="BD5" i="35"/>
  <c r="BA4" i="35"/>
  <c r="BD4" i="35"/>
  <c r="BA3" i="35"/>
  <c r="BA18" i="35"/>
  <c r="F33" i="21" s="1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C18" i="35"/>
  <c r="B18" i="35"/>
  <c r="AC15" i="35"/>
  <c r="AB15" i="35"/>
  <c r="AC14" i="35"/>
  <c r="AB14" i="35"/>
  <c r="AC13" i="35"/>
  <c r="AB13" i="35"/>
  <c r="AC12" i="35"/>
  <c r="AB12" i="35"/>
  <c r="AC11" i="35"/>
  <c r="AB11" i="35"/>
  <c r="AC10" i="35"/>
  <c r="AB10" i="35"/>
  <c r="AC9" i="35"/>
  <c r="AB9" i="35"/>
  <c r="AC8" i="35"/>
  <c r="AB8" i="35"/>
  <c r="AC7" i="35"/>
  <c r="AB7" i="35"/>
  <c r="AC6" i="35"/>
  <c r="AB6" i="35"/>
  <c r="AC5" i="35"/>
  <c r="AB5" i="35"/>
  <c r="AC4" i="35"/>
  <c r="AB4" i="35"/>
  <c r="AC3" i="35"/>
  <c r="AB3" i="35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B54" i="41"/>
  <c r="Z53" i="41"/>
  <c r="H25" i="21" s="1"/>
  <c r="Y53" i="41"/>
  <c r="X53" i="41"/>
  <c r="W53" i="41"/>
  <c r="V53" i="41"/>
  <c r="U53" i="41"/>
  <c r="T53" i="41"/>
  <c r="D25" i="21" s="1"/>
  <c r="S53" i="41"/>
  <c r="R53" i="41"/>
  <c r="E25" i="42" s="1"/>
  <c r="Q53" i="41"/>
  <c r="P53" i="41"/>
  <c r="O53" i="41"/>
  <c r="N53" i="41"/>
  <c r="M53" i="41"/>
  <c r="D25" i="42" s="1"/>
  <c r="L53" i="41"/>
  <c r="K53" i="41"/>
  <c r="J53" i="41"/>
  <c r="I53" i="41"/>
  <c r="H53" i="41"/>
  <c r="B25" i="21" s="1"/>
  <c r="G53" i="41"/>
  <c r="F53" i="41"/>
  <c r="E53" i="41"/>
  <c r="B25" i="42" s="1"/>
  <c r="D53" i="41"/>
  <c r="C53" i="41"/>
  <c r="B53" i="41"/>
  <c r="AZ14" i="35"/>
  <c r="BC14" i="35" s="1"/>
  <c r="AZ3" i="35"/>
  <c r="AZ4" i="35"/>
  <c r="BC4" i="35" s="1"/>
  <c r="AZ5" i="35"/>
  <c r="BC5" i="35" s="1"/>
  <c r="AZ6" i="35"/>
  <c r="BC6" i="35" s="1"/>
  <c r="AZ8" i="35"/>
  <c r="BC8" i="35" s="1"/>
  <c r="AZ9" i="35"/>
  <c r="BC9" i="35" s="1"/>
  <c r="AZ10" i="35"/>
  <c r="BC10" i="35" s="1"/>
  <c r="AZ11" i="35"/>
  <c r="BC11" i="35" s="1"/>
  <c r="AZ12" i="35"/>
  <c r="BC12" i="35" s="1"/>
  <c r="AZ13" i="35"/>
  <c r="BC13" i="35" s="1"/>
  <c r="BC3" i="35"/>
  <c r="BD3" i="35"/>
  <c r="G24" i="42"/>
  <c r="B24" i="42"/>
  <c r="B15" i="20"/>
  <c r="D15" i="20"/>
  <c r="H24" i="42"/>
  <c r="K15" i="20"/>
  <c r="N15" i="20"/>
  <c r="E24" i="42"/>
  <c r="F24" i="42"/>
  <c r="P15" i="20"/>
  <c r="Q15" i="20"/>
  <c r="S15" i="20"/>
  <c r="T15" i="20"/>
  <c r="V15" i="20"/>
  <c r="W15" i="20"/>
  <c r="X15" i="20"/>
  <c r="Y15" i="20"/>
  <c r="AB15" i="20"/>
  <c r="AC15" i="20"/>
  <c r="AE15" i="20"/>
  <c r="AS61" i="27"/>
  <c r="AT61" i="27"/>
  <c r="G14" i="42" s="1"/>
  <c r="AU61" i="27"/>
  <c r="B14" i="42" s="1"/>
  <c r="AV61" i="27"/>
  <c r="AW61" i="27"/>
  <c r="B14" i="20" s="1"/>
  <c r="AX61" i="27"/>
  <c r="AY61" i="27"/>
  <c r="AZ61" i="27"/>
  <c r="BA61" i="27"/>
  <c r="C14" i="42" s="1"/>
  <c r="BC61" i="27"/>
  <c r="BD61" i="27"/>
  <c r="E14" i="20" s="1"/>
  <c r="BE61" i="27"/>
  <c r="BF61" i="27"/>
  <c r="BG61" i="27"/>
  <c r="BH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K14" i="20" s="1"/>
  <c r="BY61" i="27"/>
  <c r="BZ61" i="27"/>
  <c r="CA61" i="27"/>
  <c r="CB61" i="27"/>
  <c r="O14" i="20" s="1"/>
  <c r="CC61" i="27"/>
  <c r="CD61" i="27"/>
  <c r="CE61" i="27"/>
  <c r="CF61" i="27"/>
  <c r="CG61" i="27"/>
  <c r="CH61" i="27"/>
  <c r="CI61" i="27"/>
  <c r="CJ61" i="27"/>
  <c r="CK61" i="27"/>
  <c r="CL61" i="27"/>
  <c r="F14" i="42" s="1"/>
  <c r="CM61" i="27"/>
  <c r="CN61" i="27"/>
  <c r="CO61" i="27"/>
  <c r="CP61" i="27"/>
  <c r="CR61" i="27"/>
  <c r="CS61" i="27"/>
  <c r="R14" i="20" s="1"/>
  <c r="CT61" i="27"/>
  <c r="CU61" i="27"/>
  <c r="CV61" i="27"/>
  <c r="CW61" i="27"/>
  <c r="CY61" i="27"/>
  <c r="CZ61" i="27"/>
  <c r="DA61" i="27"/>
  <c r="DB61" i="27"/>
  <c r="DC61" i="27"/>
  <c r="DD61" i="27"/>
  <c r="DE61" i="27"/>
  <c r="DF61" i="27"/>
  <c r="DG61" i="27"/>
  <c r="DH61" i="27"/>
  <c r="DI61" i="27"/>
  <c r="DJ61" i="27"/>
  <c r="DK61" i="27"/>
  <c r="DL61" i="27"/>
  <c r="DM61" i="27"/>
  <c r="DN61" i="27"/>
  <c r="DO61" i="27"/>
  <c r="DP61" i="27"/>
  <c r="DQ61" i="27"/>
  <c r="DR61" i="27"/>
  <c r="DS61" i="27"/>
  <c r="DT61" i="27"/>
  <c r="DU61" i="27"/>
  <c r="DV61" i="27"/>
  <c r="DW61" i="27"/>
  <c r="DX61" i="27"/>
  <c r="DY61" i="27"/>
  <c r="DZ61" i="27"/>
  <c r="EA61" i="27"/>
  <c r="EB61" i="27"/>
  <c r="EC61" i="27"/>
  <c r="ED61" i="27"/>
  <c r="EE61" i="27"/>
  <c r="EF61" i="27"/>
  <c r="EG61" i="27"/>
  <c r="EH61" i="27"/>
  <c r="EI61" i="27"/>
  <c r="EJ61" i="27"/>
  <c r="EK61" i="27"/>
  <c r="EL61" i="27"/>
  <c r="AS62" i="27"/>
  <c r="AT62" i="27"/>
  <c r="AU62" i="27"/>
  <c r="AV62" i="27"/>
  <c r="AW62" i="27"/>
  <c r="AX62" i="27"/>
  <c r="AY62" i="27"/>
  <c r="AZ62" i="27"/>
  <c r="BA62" i="27"/>
  <c r="BC62" i="27"/>
  <c r="BD62" i="27"/>
  <c r="BE62" i="27"/>
  <c r="BF62" i="27"/>
  <c r="BG62" i="27"/>
  <c r="BH62" i="27"/>
  <c r="BI62" i="27"/>
  <c r="BJ62" i="27"/>
  <c r="BK62" i="27"/>
  <c r="BL62" i="27"/>
  <c r="BM62" i="27"/>
  <c r="BN62" i="27"/>
  <c r="BO62" i="27"/>
  <c r="BP62" i="27"/>
  <c r="BQ62" i="27"/>
  <c r="BR62" i="27"/>
  <c r="BS62" i="27"/>
  <c r="BT62" i="27"/>
  <c r="BU62" i="27"/>
  <c r="BV62" i="27"/>
  <c r="BW62" i="27"/>
  <c r="BX62" i="27"/>
  <c r="BY62" i="27"/>
  <c r="BZ62" i="27"/>
  <c r="CA62" i="27"/>
  <c r="CB62" i="27"/>
  <c r="CC62" i="27"/>
  <c r="CD62" i="27"/>
  <c r="CE62" i="27"/>
  <c r="CF62" i="27"/>
  <c r="CG62" i="27"/>
  <c r="CH62" i="27"/>
  <c r="CI62" i="27"/>
  <c r="CJ62" i="27"/>
  <c r="CK62" i="27"/>
  <c r="CL62" i="27"/>
  <c r="CM62" i="27"/>
  <c r="CN62" i="27"/>
  <c r="CO62" i="27"/>
  <c r="CP62" i="27"/>
  <c r="CR62" i="27"/>
  <c r="CS62" i="27"/>
  <c r="CT62" i="27"/>
  <c r="CU62" i="27"/>
  <c r="CV62" i="27"/>
  <c r="CW62" i="27"/>
  <c r="CY62" i="27"/>
  <c r="CZ62" i="27"/>
  <c r="DA62" i="27"/>
  <c r="DB62" i="27"/>
  <c r="DC62" i="27"/>
  <c r="DD62" i="27"/>
  <c r="DE62" i="27"/>
  <c r="DF62" i="27"/>
  <c r="DG62" i="27"/>
  <c r="DH62" i="27"/>
  <c r="DI62" i="27"/>
  <c r="DJ62" i="27"/>
  <c r="DK62" i="27"/>
  <c r="DL62" i="27"/>
  <c r="DM62" i="27"/>
  <c r="DN62" i="27"/>
  <c r="DO62" i="27"/>
  <c r="DP62" i="27"/>
  <c r="DQ62" i="27"/>
  <c r="DR62" i="27"/>
  <c r="DS62" i="27"/>
  <c r="DT62" i="27"/>
  <c r="DU62" i="27"/>
  <c r="DV62" i="27"/>
  <c r="DW62" i="27"/>
  <c r="DX62" i="27"/>
  <c r="DY62" i="27"/>
  <c r="DZ62" i="27"/>
  <c r="EA62" i="27"/>
  <c r="EB62" i="27"/>
  <c r="EC62" i="27"/>
  <c r="ED62" i="27"/>
  <c r="EE62" i="27"/>
  <c r="EF62" i="27"/>
  <c r="EG62" i="27"/>
  <c r="EH62" i="27"/>
  <c r="EI62" i="27"/>
  <c r="EJ62" i="27"/>
  <c r="EK62" i="27"/>
  <c r="EL62" i="27"/>
  <c r="AS63" i="27"/>
  <c r="AT63" i="27"/>
  <c r="AU63" i="27"/>
  <c r="AV63" i="27"/>
  <c r="AW63" i="27"/>
  <c r="AX63" i="27"/>
  <c r="AY63" i="27"/>
  <c r="AZ63" i="27"/>
  <c r="BA63" i="27"/>
  <c r="BC63" i="27"/>
  <c r="BD63" i="27"/>
  <c r="BE63" i="27"/>
  <c r="BF63" i="27"/>
  <c r="BG63" i="27"/>
  <c r="BH63" i="27"/>
  <c r="BI63" i="27"/>
  <c r="BJ63" i="27"/>
  <c r="BK63" i="27"/>
  <c r="BL63" i="27"/>
  <c r="BM63" i="27"/>
  <c r="BN63" i="27"/>
  <c r="BO63" i="27"/>
  <c r="BP63" i="27"/>
  <c r="BQ63" i="27"/>
  <c r="BR63" i="27"/>
  <c r="BS63" i="27"/>
  <c r="BT63" i="27"/>
  <c r="BU63" i="27"/>
  <c r="BV63" i="27"/>
  <c r="BW63" i="27"/>
  <c r="BX63" i="27"/>
  <c r="BY63" i="27"/>
  <c r="BZ63" i="27"/>
  <c r="CA63" i="27"/>
  <c r="CB63" i="27"/>
  <c r="CC63" i="27"/>
  <c r="CD63" i="27"/>
  <c r="CE63" i="27"/>
  <c r="CF63" i="27"/>
  <c r="CG63" i="27"/>
  <c r="CH63" i="27"/>
  <c r="CI63" i="27"/>
  <c r="CJ63" i="27"/>
  <c r="CK63" i="27"/>
  <c r="CL63" i="27"/>
  <c r="CM63" i="27"/>
  <c r="CN63" i="27"/>
  <c r="CO63" i="27"/>
  <c r="CP63" i="27"/>
  <c r="CR63" i="27"/>
  <c r="CS63" i="27"/>
  <c r="CT63" i="27"/>
  <c r="CU63" i="27"/>
  <c r="CV63" i="27"/>
  <c r="CW63" i="27"/>
  <c r="CY63" i="27"/>
  <c r="CZ63" i="27"/>
  <c r="DA63" i="27"/>
  <c r="DB63" i="27"/>
  <c r="DC63" i="27"/>
  <c r="DD63" i="27"/>
  <c r="DE63" i="27"/>
  <c r="DF63" i="27"/>
  <c r="DG63" i="27"/>
  <c r="DH63" i="27"/>
  <c r="DI63" i="27"/>
  <c r="DJ63" i="27"/>
  <c r="DK63" i="27"/>
  <c r="DL63" i="27"/>
  <c r="DM63" i="27"/>
  <c r="DN63" i="27"/>
  <c r="DO63" i="27"/>
  <c r="DP63" i="27"/>
  <c r="DQ63" i="27"/>
  <c r="DR63" i="27"/>
  <c r="DS63" i="27"/>
  <c r="DT63" i="27"/>
  <c r="DU63" i="27"/>
  <c r="DV63" i="27"/>
  <c r="DW63" i="27"/>
  <c r="DX63" i="27"/>
  <c r="DY63" i="27"/>
  <c r="DZ63" i="27"/>
  <c r="EA63" i="27"/>
  <c r="EB63" i="27"/>
  <c r="EC63" i="27"/>
  <c r="ED63" i="27"/>
  <c r="EE63" i="27"/>
  <c r="EF63" i="27"/>
  <c r="EG63" i="27"/>
  <c r="EH63" i="27"/>
  <c r="EI63" i="27"/>
  <c r="EJ63" i="27"/>
  <c r="EK63" i="27"/>
  <c r="EL63" i="27"/>
  <c r="AR63" i="27"/>
  <c r="AR62" i="27"/>
  <c r="AR61" i="27"/>
  <c r="D5" i="20"/>
  <c r="D40" i="20" s="1"/>
  <c r="BI61" i="11"/>
  <c r="BJ61" i="11"/>
  <c r="HW61" i="11" s="1"/>
  <c r="BK61" i="11"/>
  <c r="BL61" i="11"/>
  <c r="BM61" i="11"/>
  <c r="BN61" i="11"/>
  <c r="BO61" i="11"/>
  <c r="BP61" i="11"/>
  <c r="BQ61" i="11"/>
  <c r="BR61" i="11"/>
  <c r="GF61" i="11" s="1"/>
  <c r="BS61" i="11"/>
  <c r="BT61" i="11"/>
  <c r="D4" i="20" s="1"/>
  <c r="D39" i="20" s="1"/>
  <c r="BU61" i="11"/>
  <c r="BV61" i="11"/>
  <c r="BW61" i="11"/>
  <c r="BX61" i="11"/>
  <c r="BY61" i="11"/>
  <c r="BZ61" i="11"/>
  <c r="CA61" i="11"/>
  <c r="CB61" i="11"/>
  <c r="HX61" i="11" s="1"/>
  <c r="CC61" i="11"/>
  <c r="CD61" i="11"/>
  <c r="CE61" i="11"/>
  <c r="CF61" i="11"/>
  <c r="CG61" i="11"/>
  <c r="CH61" i="11"/>
  <c r="CI61" i="11"/>
  <c r="CJ61" i="11"/>
  <c r="CK61" i="11"/>
  <c r="CL61" i="11"/>
  <c r="CM61" i="11"/>
  <c r="CN61" i="11"/>
  <c r="CO61" i="11"/>
  <c r="CP61" i="11"/>
  <c r="CQ61" i="11"/>
  <c r="CR61" i="11"/>
  <c r="CS61" i="11"/>
  <c r="CT61" i="11"/>
  <c r="HR61" i="11" s="1"/>
  <c r="CU61" i="11"/>
  <c r="CV61" i="11"/>
  <c r="HV61" i="11"/>
  <c r="CW61" i="11"/>
  <c r="CX61" i="11"/>
  <c r="CY61" i="11"/>
  <c r="CZ61" i="11"/>
  <c r="DA61" i="11"/>
  <c r="HS61" i="11"/>
  <c r="DB61" i="11"/>
  <c r="DC61" i="11"/>
  <c r="DD61" i="11"/>
  <c r="DE61" i="11"/>
  <c r="DF61" i="11"/>
  <c r="DG61" i="11"/>
  <c r="DH61" i="11"/>
  <c r="DI61" i="11"/>
  <c r="DJ61" i="11"/>
  <c r="DK61" i="11"/>
  <c r="DL61" i="11"/>
  <c r="DM61" i="11"/>
  <c r="DN61" i="11"/>
  <c r="HT61" i="11"/>
  <c r="DO61" i="11"/>
  <c r="DP61" i="11"/>
  <c r="DQ61" i="11"/>
  <c r="DR61" i="11"/>
  <c r="DS61" i="11"/>
  <c r="DU61" i="11"/>
  <c r="DV61" i="11"/>
  <c r="DW61" i="11"/>
  <c r="DX61" i="11"/>
  <c r="DY61" i="11"/>
  <c r="DZ61" i="11"/>
  <c r="EA61" i="11"/>
  <c r="EB61" i="11"/>
  <c r="EC61" i="11"/>
  <c r="ED61" i="11"/>
  <c r="EE61" i="11"/>
  <c r="EF61" i="11"/>
  <c r="EG61" i="11"/>
  <c r="EH61" i="11"/>
  <c r="EI61" i="11"/>
  <c r="EJ61" i="11"/>
  <c r="EK61" i="11"/>
  <c r="EL61" i="11"/>
  <c r="EM61" i="11"/>
  <c r="EN61" i="11"/>
  <c r="EO61" i="11"/>
  <c r="EP61" i="11"/>
  <c r="EQ61" i="11"/>
  <c r="ER61" i="11"/>
  <c r="ES61" i="11"/>
  <c r="ET61" i="11"/>
  <c r="EU61" i="11"/>
  <c r="EV61" i="11"/>
  <c r="EW61" i="11"/>
  <c r="EX61" i="11"/>
  <c r="EY61" i="11"/>
  <c r="EZ61" i="11"/>
  <c r="FA61" i="11"/>
  <c r="FB61" i="11"/>
  <c r="FC61" i="11"/>
  <c r="FD61" i="11"/>
  <c r="FE61" i="11"/>
  <c r="FF61" i="11"/>
  <c r="FG61" i="11"/>
  <c r="FH61" i="11"/>
  <c r="FI61" i="11"/>
  <c r="FJ61" i="11"/>
  <c r="HU61" i="11"/>
  <c r="FK61" i="11"/>
  <c r="FL61" i="11"/>
  <c r="FM61" i="11"/>
  <c r="FN61" i="11"/>
  <c r="FO61" i="11"/>
  <c r="FP61" i="11"/>
  <c r="FQ61" i="11"/>
  <c r="FR61" i="11"/>
  <c r="FS61" i="11"/>
  <c r="BH61" i="11"/>
  <c r="AD11" i="20"/>
  <c r="AD44" i="20" s="1"/>
  <c r="AB11" i="20"/>
  <c r="AB44" i="20" s="1"/>
  <c r="AC11" i="20"/>
  <c r="AC44" i="20" s="1"/>
  <c r="AA11" i="20"/>
  <c r="AA44" i="20" s="1"/>
  <c r="X11" i="20"/>
  <c r="X44" i="20" s="1"/>
  <c r="Y11" i="20"/>
  <c r="Y44" i="20" s="1"/>
  <c r="T11" i="20"/>
  <c r="T44" i="20" s="1"/>
  <c r="Q11" i="20"/>
  <c r="Q44" i="20" s="1"/>
  <c r="P11" i="20"/>
  <c r="P44" i="20" s="1"/>
  <c r="I11" i="20"/>
  <c r="I44" i="20" s="1"/>
  <c r="C11" i="20"/>
  <c r="C44" i="20" s="1"/>
  <c r="B11" i="20"/>
  <c r="B44" i="20" s="1"/>
  <c r="D9" i="20"/>
  <c r="AG61" i="46"/>
  <c r="AH61" i="46"/>
  <c r="AI61" i="46"/>
  <c r="AJ61" i="46"/>
  <c r="AK61" i="46"/>
  <c r="B7" i="20" s="1"/>
  <c r="AL61" i="46"/>
  <c r="AM61" i="46"/>
  <c r="C7" i="20" s="1"/>
  <c r="AN61" i="46"/>
  <c r="D7" i="20" s="1"/>
  <c r="AO61" i="46"/>
  <c r="E7" i="20" s="1"/>
  <c r="AP61" i="46"/>
  <c r="AQ61" i="46"/>
  <c r="I7" i="20" s="1"/>
  <c r="AR61" i="46"/>
  <c r="AS61" i="46"/>
  <c r="J7" i="20" s="1"/>
  <c r="AT61" i="46"/>
  <c r="AU61" i="46"/>
  <c r="AV61" i="46"/>
  <c r="AW61" i="46"/>
  <c r="AX61" i="46"/>
  <c r="AY61" i="46"/>
  <c r="AZ61" i="46"/>
  <c r="BA61" i="46"/>
  <c r="BB61" i="46"/>
  <c r="BC61" i="46"/>
  <c r="BD61" i="46"/>
  <c r="BE61" i="46"/>
  <c r="K7" i="20" s="1"/>
  <c r="BF61" i="46"/>
  <c r="M7" i="20" s="1"/>
  <c r="BG61" i="46"/>
  <c r="O7" i="20" s="1"/>
  <c r="BH61" i="46"/>
  <c r="BI61" i="46"/>
  <c r="BJ61" i="46"/>
  <c r="BK61" i="46"/>
  <c r="BL61" i="46"/>
  <c r="BM61" i="46"/>
  <c r="BN61" i="46"/>
  <c r="BO61" i="46"/>
  <c r="BQ61" i="46"/>
  <c r="Q7" i="20" s="1"/>
  <c r="BR61" i="46"/>
  <c r="R7" i="20" s="1"/>
  <c r="BS61" i="46"/>
  <c r="BT61" i="46"/>
  <c r="BU61" i="46"/>
  <c r="BV61" i="46"/>
  <c r="BW61" i="46"/>
  <c r="BX61" i="46"/>
  <c r="BY61" i="46"/>
  <c r="BZ61" i="46"/>
  <c r="S7" i="20" s="1"/>
  <c r="CA61" i="46"/>
  <c r="CB61" i="46"/>
  <c r="CC61" i="46"/>
  <c r="CD61" i="46"/>
  <c r="T7" i="20" s="1"/>
  <c r="CE61" i="46"/>
  <c r="U7" i="20" s="1"/>
  <c r="CF61" i="46"/>
  <c r="CG61" i="46"/>
  <c r="CH61" i="46"/>
  <c r="CI61" i="46"/>
  <c r="CJ61" i="46"/>
  <c r="CK61" i="46"/>
  <c r="V7" i="20" s="1"/>
  <c r="CL61" i="46"/>
  <c r="CM61" i="46"/>
  <c r="CN61" i="46"/>
  <c r="CO61" i="46"/>
  <c r="CP61" i="46"/>
  <c r="CQ61" i="46"/>
  <c r="W7" i="20" s="1"/>
  <c r="CR61" i="46"/>
  <c r="X7" i="20" s="1"/>
  <c r="CS61" i="46"/>
  <c r="Y7" i="20" s="1"/>
  <c r="CT61" i="46"/>
  <c r="CU61" i="46"/>
  <c r="CV61" i="46"/>
  <c r="AA7" i="20" s="1"/>
  <c r="CW61" i="46"/>
  <c r="AB7" i="20" s="1"/>
  <c r="CX61" i="46"/>
  <c r="AC7" i="20" s="1"/>
  <c r="CY61" i="46"/>
  <c r="CZ61" i="46"/>
  <c r="DA61" i="46"/>
  <c r="AD7" i="20" s="1"/>
  <c r="DB61" i="46"/>
  <c r="DC61" i="46"/>
  <c r="DD61" i="46"/>
  <c r="AE7" i="20" s="1"/>
  <c r="DE61" i="46"/>
  <c r="DF61" i="46"/>
  <c r="DG61" i="46"/>
  <c r="DH61" i="46"/>
  <c r="AF7" i="20" s="1"/>
  <c r="DI61" i="46"/>
  <c r="C61" i="14"/>
  <c r="D61" i="14"/>
  <c r="E61" i="14"/>
  <c r="F61" i="14"/>
  <c r="G61" i="14"/>
  <c r="H61" i="14"/>
  <c r="B16" i="42" s="1"/>
  <c r="I61" i="14"/>
  <c r="J61" i="14"/>
  <c r="B17" i="20" s="1"/>
  <c r="K61" i="14"/>
  <c r="M61" i="14"/>
  <c r="L16" i="42" s="1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B16" i="21" s="1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K17" i="20" s="1"/>
  <c r="BF61" i="14"/>
  <c r="BG61" i="14"/>
  <c r="BH61" i="14"/>
  <c r="BI61" i="14"/>
  <c r="BJ61" i="14"/>
  <c r="BK61" i="14"/>
  <c r="N17" i="20" s="1"/>
  <c r="BL61" i="14"/>
  <c r="BM61" i="14"/>
  <c r="BN61" i="14"/>
  <c r="BO61" i="14"/>
  <c r="BP61" i="14"/>
  <c r="BR61" i="14"/>
  <c r="BS61" i="14"/>
  <c r="BT61" i="14"/>
  <c r="O16" i="42" s="1"/>
  <c r="BU61" i="14"/>
  <c r="BV61" i="14"/>
  <c r="BW61" i="14"/>
  <c r="BX61" i="14"/>
  <c r="BY61" i="14"/>
  <c r="BZ61" i="14"/>
  <c r="C16" i="21" s="1"/>
  <c r="CA61" i="14"/>
  <c r="CB61" i="14"/>
  <c r="N16" i="42" s="1"/>
  <c r="CC61" i="14"/>
  <c r="CD61" i="14"/>
  <c r="CE61" i="14"/>
  <c r="CF61" i="14"/>
  <c r="R17" i="20" s="1"/>
  <c r="CG61" i="14"/>
  <c r="CH61" i="14"/>
  <c r="CI61" i="14"/>
  <c r="CJ61" i="14"/>
  <c r="CK61" i="14"/>
  <c r="CL61" i="14"/>
  <c r="CM61" i="14"/>
  <c r="CN61" i="14"/>
  <c r="CO61" i="14"/>
  <c r="CP61" i="14"/>
  <c r="S17" i="20" s="1"/>
  <c r="CQ61" i="14"/>
  <c r="CR61" i="14"/>
  <c r="CS61" i="14"/>
  <c r="CT61" i="14"/>
  <c r="T17" i="20" s="1"/>
  <c r="CU61" i="14"/>
  <c r="U17" i="20" s="1"/>
  <c r="CV61" i="14"/>
  <c r="CW61" i="14"/>
  <c r="CX61" i="14"/>
  <c r="CY61" i="14"/>
  <c r="CZ61" i="14"/>
  <c r="BI62" i="14" s="1"/>
  <c r="DA61" i="14"/>
  <c r="DB61" i="14"/>
  <c r="DC61" i="14"/>
  <c r="DD61" i="14"/>
  <c r="F16" i="21" s="1"/>
  <c r="DE61" i="14"/>
  <c r="V17" i="20" s="1"/>
  <c r="DF61" i="14"/>
  <c r="DG61" i="14"/>
  <c r="DH61" i="14"/>
  <c r="DI61" i="14"/>
  <c r="DJ61" i="14"/>
  <c r="DK61" i="14"/>
  <c r="W17" i="20" s="1"/>
  <c r="DL61" i="14"/>
  <c r="X17" i="20" s="1"/>
  <c r="DM61" i="14"/>
  <c r="Y17" i="20" s="1"/>
  <c r="DN61" i="14"/>
  <c r="DO61" i="14"/>
  <c r="DP61" i="14"/>
  <c r="DQ61" i="14"/>
  <c r="AA17" i="20" s="1"/>
  <c r="DR61" i="14"/>
  <c r="AB17" i="20" s="1"/>
  <c r="DS61" i="14"/>
  <c r="DT61" i="14"/>
  <c r="DU61" i="14"/>
  <c r="AC17" i="20" s="1"/>
  <c r="DV61" i="14"/>
  <c r="DW61" i="14"/>
  <c r="DX61" i="14"/>
  <c r="DY61" i="14"/>
  <c r="DZ61" i="14"/>
  <c r="EA61" i="14"/>
  <c r="EB61" i="14"/>
  <c r="EC61" i="14"/>
  <c r="ED61" i="14"/>
  <c r="AE17" i="20" s="1"/>
  <c r="EE61" i="14"/>
  <c r="EF61" i="14"/>
  <c r="EG61" i="14"/>
  <c r="EH61" i="14"/>
  <c r="EI61" i="14"/>
  <c r="EJ61" i="14"/>
  <c r="EK61" i="14"/>
  <c r="EL61" i="14"/>
  <c r="AF17" i="20" s="1"/>
  <c r="D17" i="20"/>
  <c r="AO61" i="5"/>
  <c r="AP61" i="5"/>
  <c r="AQ61" i="5"/>
  <c r="D18" i="20" s="1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BN61" i="34"/>
  <c r="B12" i="42" s="1"/>
  <c r="BO61" i="34"/>
  <c r="BP61" i="34"/>
  <c r="B12" i="20" s="1"/>
  <c r="BQ61" i="34"/>
  <c r="BR61" i="34"/>
  <c r="BS61" i="34"/>
  <c r="BT61" i="34"/>
  <c r="C12" i="42" s="1"/>
  <c r="BU61" i="34"/>
  <c r="BV61" i="34"/>
  <c r="BW61" i="34"/>
  <c r="BX61" i="34"/>
  <c r="BY61" i="34"/>
  <c r="BZ61" i="34"/>
  <c r="CA61" i="34"/>
  <c r="CB61" i="34"/>
  <c r="CC61" i="34"/>
  <c r="CD61" i="34"/>
  <c r="CE61" i="34"/>
  <c r="CF61" i="34"/>
  <c r="CG61" i="34"/>
  <c r="CH61" i="34"/>
  <c r="CI61" i="34"/>
  <c r="CJ61" i="34"/>
  <c r="H12" i="20" s="1"/>
  <c r="CK61" i="34"/>
  <c r="CL61" i="34"/>
  <c r="CM61" i="34"/>
  <c r="CN61" i="34"/>
  <c r="CO61" i="34"/>
  <c r="CP61" i="34"/>
  <c r="I12" i="20" s="1"/>
  <c r="CQ61" i="34"/>
  <c r="CR61" i="34"/>
  <c r="CS61" i="34"/>
  <c r="CT61" i="34"/>
  <c r="CU61" i="34"/>
  <c r="CV61" i="34"/>
  <c r="CW61" i="34"/>
  <c r="P12" i="42"/>
  <c r="CX61" i="34"/>
  <c r="CY61" i="34"/>
  <c r="D12" i="42" s="1"/>
  <c r="CZ61" i="34"/>
  <c r="DA61" i="34"/>
  <c r="L12" i="20" s="1"/>
  <c r="DB61" i="34"/>
  <c r="DC61" i="34"/>
  <c r="DD61" i="34"/>
  <c r="DE61" i="34"/>
  <c r="O12" i="20" s="1"/>
  <c r="DF61" i="34"/>
  <c r="DG61" i="34"/>
  <c r="DH61" i="34"/>
  <c r="DI61" i="34"/>
  <c r="DJ61" i="34"/>
  <c r="DK61" i="34"/>
  <c r="DL61" i="34"/>
  <c r="DM61" i="34"/>
  <c r="DN61" i="34"/>
  <c r="DO61" i="34"/>
  <c r="E12" i="42" s="1"/>
  <c r="DP61" i="34"/>
  <c r="DQ61" i="34"/>
  <c r="F12" i="42" s="1"/>
  <c r="DR61" i="34"/>
  <c r="DS61" i="34"/>
  <c r="DT61" i="34"/>
  <c r="DU61" i="34"/>
  <c r="DW61" i="34"/>
  <c r="DX61" i="34"/>
  <c r="R12" i="20" s="1"/>
  <c r="DY61" i="34"/>
  <c r="DZ61" i="34"/>
  <c r="EA61" i="34"/>
  <c r="EB61" i="34"/>
  <c r="EC61" i="34"/>
  <c r="ED61" i="34"/>
  <c r="EE61" i="34"/>
  <c r="EF61" i="34"/>
  <c r="EG61" i="34"/>
  <c r="EH61" i="34"/>
  <c r="S12" i="20" s="1"/>
  <c r="EI61" i="34"/>
  <c r="EJ61" i="34"/>
  <c r="EK61" i="34"/>
  <c r="EL61" i="34"/>
  <c r="T12" i="20" s="1"/>
  <c r="EM61" i="34"/>
  <c r="EN61" i="34"/>
  <c r="EO61" i="34"/>
  <c r="EP61" i="34"/>
  <c r="EQ61" i="34"/>
  <c r="ER61" i="34"/>
  <c r="ES61" i="34"/>
  <c r="ET61" i="34"/>
  <c r="V12" i="20" s="1"/>
  <c r="EU61" i="34"/>
  <c r="EV61" i="34"/>
  <c r="EW61" i="34"/>
  <c r="EX61" i="34"/>
  <c r="EY61" i="34"/>
  <c r="EZ61" i="34"/>
  <c r="W12" i="20" s="1"/>
  <c r="FA61" i="34"/>
  <c r="FB61" i="34"/>
  <c r="Y12" i="20" s="1"/>
  <c r="FC61" i="34"/>
  <c r="FD61" i="34"/>
  <c r="FE61" i="34"/>
  <c r="FF61" i="34"/>
  <c r="AA12" i="20" s="1"/>
  <c r="FG61" i="34"/>
  <c r="FH61" i="34"/>
  <c r="AC12" i="20" s="1"/>
  <c r="FI61" i="34"/>
  <c r="FJ61" i="34"/>
  <c r="FK61" i="34"/>
  <c r="FL61" i="34"/>
  <c r="FM61" i="34"/>
  <c r="FN61" i="34"/>
  <c r="AE12" i="20" s="1"/>
  <c r="FO61" i="34"/>
  <c r="FP61" i="34"/>
  <c r="FQ61" i="34"/>
  <c r="FR61" i="34"/>
  <c r="AF12" i="20" s="1"/>
  <c r="FS61" i="34"/>
  <c r="D12" i="20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L61" i="3"/>
  <c r="D27" i="20"/>
  <c r="G16" i="21"/>
  <c r="E16" i="21"/>
  <c r="HY61" i="11"/>
  <c r="GW59" i="25"/>
  <c r="BX3" i="6"/>
  <c r="BY3" i="6"/>
  <c r="BZ3" i="6"/>
  <c r="CA3" i="6"/>
  <c r="CB3" i="6"/>
  <c r="CC3" i="6"/>
  <c r="CD3" i="6"/>
  <c r="CE3" i="6"/>
  <c r="BX4" i="6"/>
  <c r="BY4" i="6"/>
  <c r="BZ4" i="6"/>
  <c r="CA4" i="6"/>
  <c r="CB4" i="6"/>
  <c r="CC4" i="6"/>
  <c r="CD4" i="6"/>
  <c r="CE4" i="6"/>
  <c r="BX5" i="6"/>
  <c r="BY5" i="6"/>
  <c r="BZ5" i="6"/>
  <c r="CA5" i="6"/>
  <c r="CB5" i="6"/>
  <c r="CC5" i="6"/>
  <c r="CD5" i="6"/>
  <c r="CE5" i="6"/>
  <c r="BX6" i="6"/>
  <c r="BY6" i="6"/>
  <c r="BZ6" i="6"/>
  <c r="CA6" i="6"/>
  <c r="CB6" i="6"/>
  <c r="CC6" i="6"/>
  <c r="CD6" i="6"/>
  <c r="CE6" i="6"/>
  <c r="BX7" i="6"/>
  <c r="BY7" i="6"/>
  <c r="BZ7" i="6"/>
  <c r="CA7" i="6"/>
  <c r="CB7" i="6"/>
  <c r="CC7" i="6"/>
  <c r="CD7" i="6"/>
  <c r="CE7" i="6"/>
  <c r="BX8" i="6"/>
  <c r="BY8" i="6"/>
  <c r="BZ8" i="6"/>
  <c r="CA8" i="6"/>
  <c r="CB8" i="6"/>
  <c r="CC8" i="6"/>
  <c r="CD8" i="6"/>
  <c r="CE8" i="6"/>
  <c r="BX9" i="6"/>
  <c r="BY9" i="6"/>
  <c r="BZ9" i="6"/>
  <c r="CA9" i="6"/>
  <c r="CB9" i="6"/>
  <c r="CC9" i="6"/>
  <c r="CD9" i="6"/>
  <c r="CE9" i="6"/>
  <c r="BX10" i="6"/>
  <c r="BY10" i="6"/>
  <c r="BZ10" i="6"/>
  <c r="CA10" i="6"/>
  <c r="CB10" i="6"/>
  <c r="CC10" i="6"/>
  <c r="CD10" i="6"/>
  <c r="CE10" i="6"/>
  <c r="BX11" i="6"/>
  <c r="BY11" i="6"/>
  <c r="BZ11" i="6"/>
  <c r="CA11" i="6"/>
  <c r="CB11" i="6"/>
  <c r="CC11" i="6"/>
  <c r="CD11" i="6"/>
  <c r="CE11" i="6"/>
  <c r="BX12" i="6"/>
  <c r="BY12" i="6"/>
  <c r="BZ12" i="6"/>
  <c r="CA12" i="6"/>
  <c r="CB12" i="6"/>
  <c r="CC12" i="6"/>
  <c r="CD12" i="6"/>
  <c r="CE12" i="6"/>
  <c r="BX13" i="6"/>
  <c r="BY13" i="6"/>
  <c r="BZ13" i="6"/>
  <c r="CA13" i="6"/>
  <c r="CB13" i="6"/>
  <c r="CC13" i="6"/>
  <c r="CD13" i="6"/>
  <c r="CE13" i="6"/>
  <c r="BX14" i="6"/>
  <c r="BY14" i="6"/>
  <c r="BZ14" i="6"/>
  <c r="CA14" i="6"/>
  <c r="CB14" i="6"/>
  <c r="CC14" i="6"/>
  <c r="CD14" i="6"/>
  <c r="CE14" i="6"/>
  <c r="BX15" i="6"/>
  <c r="BY15" i="6"/>
  <c r="BZ15" i="6"/>
  <c r="CA15" i="6"/>
  <c r="CB15" i="6"/>
  <c r="CC15" i="6"/>
  <c r="CD15" i="6"/>
  <c r="CE15" i="6"/>
  <c r="BX16" i="6"/>
  <c r="BY16" i="6"/>
  <c r="BZ16" i="6"/>
  <c r="CA16" i="6"/>
  <c r="CB16" i="6"/>
  <c r="CC16" i="6"/>
  <c r="CD16" i="6"/>
  <c r="CE16" i="6"/>
  <c r="BX17" i="6"/>
  <c r="BY17" i="6"/>
  <c r="BZ17" i="6"/>
  <c r="CA17" i="6"/>
  <c r="CB17" i="6"/>
  <c r="CC17" i="6"/>
  <c r="CD17" i="6"/>
  <c r="CE17" i="6"/>
  <c r="BX18" i="6"/>
  <c r="BY18" i="6"/>
  <c r="BZ18" i="6"/>
  <c r="CA18" i="6"/>
  <c r="CB18" i="6"/>
  <c r="CC18" i="6"/>
  <c r="CD18" i="6"/>
  <c r="CE18" i="6"/>
  <c r="BX19" i="6"/>
  <c r="BY19" i="6"/>
  <c r="BZ19" i="6"/>
  <c r="CA19" i="6"/>
  <c r="CB19" i="6"/>
  <c r="CC19" i="6"/>
  <c r="CD19" i="6"/>
  <c r="CE19" i="6"/>
  <c r="BX20" i="6"/>
  <c r="BY20" i="6"/>
  <c r="BZ20" i="6"/>
  <c r="CA20" i="6"/>
  <c r="CB20" i="6"/>
  <c r="CC20" i="6"/>
  <c r="CD20" i="6"/>
  <c r="CE20" i="6"/>
  <c r="BX21" i="6"/>
  <c r="BY21" i="6"/>
  <c r="BZ21" i="6"/>
  <c r="CA21" i="6"/>
  <c r="CB21" i="6"/>
  <c r="CC21" i="6"/>
  <c r="CD21" i="6"/>
  <c r="CE21" i="6"/>
  <c r="BX22" i="6"/>
  <c r="BY22" i="6"/>
  <c r="BZ22" i="6"/>
  <c r="CA22" i="6"/>
  <c r="CB22" i="6"/>
  <c r="CC22" i="6"/>
  <c r="CD22" i="6"/>
  <c r="CE22" i="6"/>
  <c r="BX23" i="6"/>
  <c r="BY23" i="6"/>
  <c r="BZ23" i="6"/>
  <c r="CA23" i="6"/>
  <c r="CB23" i="6"/>
  <c r="CC23" i="6"/>
  <c r="CD23" i="6"/>
  <c r="CE23" i="6"/>
  <c r="BX24" i="6"/>
  <c r="BY24" i="6"/>
  <c r="BZ24" i="6"/>
  <c r="CA24" i="6"/>
  <c r="CB24" i="6"/>
  <c r="CC24" i="6"/>
  <c r="CD24" i="6"/>
  <c r="CE24" i="6"/>
  <c r="BX25" i="6"/>
  <c r="BY25" i="6"/>
  <c r="BZ25" i="6"/>
  <c r="CA25" i="6"/>
  <c r="CB25" i="6"/>
  <c r="CC25" i="6"/>
  <c r="CD25" i="6"/>
  <c r="CE25" i="6"/>
  <c r="BX26" i="6"/>
  <c r="BY26" i="6"/>
  <c r="BZ26" i="6"/>
  <c r="CA26" i="6"/>
  <c r="CB26" i="6"/>
  <c r="CC26" i="6"/>
  <c r="CD26" i="6"/>
  <c r="CE26" i="6"/>
  <c r="BX27" i="6"/>
  <c r="BY27" i="6"/>
  <c r="BZ27" i="6"/>
  <c r="CA27" i="6"/>
  <c r="CB27" i="6"/>
  <c r="CC27" i="6"/>
  <c r="CD27" i="6"/>
  <c r="CE27" i="6"/>
  <c r="BX28" i="6"/>
  <c r="BY28" i="6"/>
  <c r="BZ28" i="6"/>
  <c r="CA28" i="6"/>
  <c r="CB28" i="6"/>
  <c r="CC28" i="6"/>
  <c r="CD28" i="6"/>
  <c r="CE28" i="6"/>
  <c r="BX29" i="6"/>
  <c r="BY29" i="6"/>
  <c r="BZ29" i="6"/>
  <c r="CA29" i="6"/>
  <c r="CB29" i="6"/>
  <c r="CC29" i="6"/>
  <c r="CD29" i="6"/>
  <c r="CE29" i="6"/>
  <c r="BX30" i="6"/>
  <c r="BY30" i="6"/>
  <c r="BZ30" i="6"/>
  <c r="CA30" i="6"/>
  <c r="CB30" i="6"/>
  <c r="CC30" i="6"/>
  <c r="CD30" i="6"/>
  <c r="CE30" i="6"/>
  <c r="BX31" i="6"/>
  <c r="BY31" i="6"/>
  <c r="BZ31" i="6"/>
  <c r="CA31" i="6"/>
  <c r="CB31" i="6"/>
  <c r="CC31" i="6"/>
  <c r="CD31" i="6"/>
  <c r="CE31" i="6"/>
  <c r="BX32" i="6"/>
  <c r="BY32" i="6"/>
  <c r="BZ32" i="6"/>
  <c r="CA32" i="6"/>
  <c r="CB32" i="6"/>
  <c r="CC32" i="6"/>
  <c r="CD32" i="6"/>
  <c r="CE32" i="6"/>
  <c r="BX33" i="6"/>
  <c r="BY33" i="6"/>
  <c r="BZ33" i="6"/>
  <c r="CA33" i="6"/>
  <c r="CB33" i="6"/>
  <c r="CC33" i="6"/>
  <c r="CD33" i="6"/>
  <c r="CE33" i="6"/>
  <c r="BX34" i="6"/>
  <c r="BY34" i="6"/>
  <c r="BZ34" i="6"/>
  <c r="CA34" i="6"/>
  <c r="CB34" i="6"/>
  <c r="CC34" i="6"/>
  <c r="CD34" i="6"/>
  <c r="CE34" i="6"/>
  <c r="BX35" i="6"/>
  <c r="BY35" i="6"/>
  <c r="BZ35" i="6"/>
  <c r="CA35" i="6"/>
  <c r="CB35" i="6"/>
  <c r="CC35" i="6"/>
  <c r="CD35" i="6"/>
  <c r="CE35" i="6"/>
  <c r="BX36" i="6"/>
  <c r="BY36" i="6"/>
  <c r="BZ36" i="6"/>
  <c r="CA36" i="6"/>
  <c r="CB36" i="6"/>
  <c r="CC36" i="6"/>
  <c r="CD36" i="6"/>
  <c r="CE36" i="6"/>
  <c r="BX37" i="6"/>
  <c r="BY37" i="6"/>
  <c r="BZ37" i="6"/>
  <c r="CA37" i="6"/>
  <c r="CB37" i="6"/>
  <c r="CC37" i="6"/>
  <c r="CD37" i="6"/>
  <c r="CE37" i="6"/>
  <c r="BX38" i="6"/>
  <c r="BY38" i="6"/>
  <c r="BZ38" i="6"/>
  <c r="CA38" i="6"/>
  <c r="CB38" i="6"/>
  <c r="CC38" i="6"/>
  <c r="CD38" i="6"/>
  <c r="CE38" i="6"/>
  <c r="BX39" i="6"/>
  <c r="BY39" i="6"/>
  <c r="BZ39" i="6"/>
  <c r="CA39" i="6"/>
  <c r="CB39" i="6"/>
  <c r="CC39" i="6"/>
  <c r="CD39" i="6"/>
  <c r="CE39" i="6"/>
  <c r="BX40" i="6"/>
  <c r="BY40" i="6"/>
  <c r="BZ40" i="6"/>
  <c r="CA40" i="6"/>
  <c r="CB40" i="6"/>
  <c r="CC40" i="6"/>
  <c r="CD40" i="6"/>
  <c r="CE40" i="6"/>
  <c r="BX41" i="6"/>
  <c r="BY41" i="6"/>
  <c r="BZ41" i="6"/>
  <c r="CA41" i="6"/>
  <c r="CB41" i="6"/>
  <c r="CC41" i="6"/>
  <c r="CD41" i="6"/>
  <c r="CE41" i="6"/>
  <c r="BX42" i="6"/>
  <c r="BY42" i="6"/>
  <c r="BZ42" i="6"/>
  <c r="CA42" i="6"/>
  <c r="CB42" i="6"/>
  <c r="CC42" i="6"/>
  <c r="CD42" i="6"/>
  <c r="CE42" i="6"/>
  <c r="BX43" i="6"/>
  <c r="BY43" i="6"/>
  <c r="BZ43" i="6"/>
  <c r="CA43" i="6"/>
  <c r="CB43" i="6"/>
  <c r="CC43" i="6"/>
  <c r="CD43" i="6"/>
  <c r="CE43" i="6"/>
  <c r="BX44" i="6"/>
  <c r="BY44" i="6"/>
  <c r="BZ44" i="6"/>
  <c r="CA44" i="6"/>
  <c r="CB44" i="6"/>
  <c r="CC44" i="6"/>
  <c r="CD44" i="6"/>
  <c r="CE44" i="6"/>
  <c r="BX45" i="6"/>
  <c r="BY45" i="6"/>
  <c r="BZ45" i="6"/>
  <c r="CA45" i="6"/>
  <c r="CB45" i="6"/>
  <c r="CC45" i="6"/>
  <c r="CD45" i="6"/>
  <c r="CE45" i="6"/>
  <c r="BX46" i="6"/>
  <c r="BY46" i="6"/>
  <c r="BZ46" i="6"/>
  <c r="CA46" i="6"/>
  <c r="CB46" i="6"/>
  <c r="CC46" i="6"/>
  <c r="CD46" i="6"/>
  <c r="CE46" i="6"/>
  <c r="BX47" i="6"/>
  <c r="BY47" i="6"/>
  <c r="BZ47" i="6"/>
  <c r="CA47" i="6"/>
  <c r="CB47" i="6"/>
  <c r="CC47" i="6"/>
  <c r="CD47" i="6"/>
  <c r="CE47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K19" i="20" s="1"/>
  <c r="AA49" i="6"/>
  <c r="AB49" i="6"/>
  <c r="AC49" i="6"/>
  <c r="AD49" i="6"/>
  <c r="AE49" i="6"/>
  <c r="AF49" i="6"/>
  <c r="AG49" i="6"/>
  <c r="AH49" i="6"/>
  <c r="P19" i="20" s="1"/>
  <c r="AI49" i="6"/>
  <c r="AK49" i="6"/>
  <c r="Q19" i="20" s="1"/>
  <c r="AL49" i="6"/>
  <c r="AM49" i="6"/>
  <c r="AN49" i="6"/>
  <c r="AO49" i="6"/>
  <c r="AP49" i="6"/>
  <c r="AQ49" i="6"/>
  <c r="AR49" i="6"/>
  <c r="AS49" i="6"/>
  <c r="T19" i="20" s="1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X19" i="20" s="1"/>
  <c r="BH49" i="6"/>
  <c r="BI49" i="6"/>
  <c r="BJ49" i="6"/>
  <c r="BK49" i="6"/>
  <c r="AA19" i="20" s="1"/>
  <c r="BL49" i="6"/>
  <c r="BM49" i="6"/>
  <c r="AC19" i="20" s="1"/>
  <c r="BN49" i="6"/>
  <c r="BO49" i="6"/>
  <c r="AD19" i="20" s="1"/>
  <c r="BP49" i="6"/>
  <c r="BQ49" i="6"/>
  <c r="BR49" i="6"/>
  <c r="BS49" i="6"/>
  <c r="BT49" i="6"/>
  <c r="BU49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E34" i="42" s="1"/>
  <c r="AG50" i="6"/>
  <c r="AH50" i="6"/>
  <c r="C35" i="21" s="1"/>
  <c r="AI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G35" i="21" s="1"/>
  <c r="BN50" i="6"/>
  <c r="BO50" i="6"/>
  <c r="BP50" i="6"/>
  <c r="BQ50" i="6"/>
  <c r="BR50" i="6"/>
  <c r="BS50" i="6"/>
  <c r="BT50" i="6"/>
  <c r="BU50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E41" i="42" s="1"/>
  <c r="AG51" i="6"/>
  <c r="AH51" i="6"/>
  <c r="C42" i="21" s="1"/>
  <c r="AI51" i="6"/>
  <c r="AK51" i="6"/>
  <c r="AL51" i="6"/>
  <c r="AM51" i="6"/>
  <c r="D42" i="21" s="1"/>
  <c r="AN51" i="6"/>
  <c r="AO51" i="6"/>
  <c r="AP51" i="6"/>
  <c r="AQ51" i="6"/>
  <c r="AR51" i="6"/>
  <c r="AS51" i="6"/>
  <c r="AT51" i="6"/>
  <c r="AU51" i="6"/>
  <c r="AV51" i="6"/>
  <c r="AW51" i="6"/>
  <c r="AX51" i="6"/>
  <c r="AY51" i="6"/>
  <c r="F42" i="21" s="1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G42" i="21" s="1"/>
  <c r="BN51" i="6"/>
  <c r="BO51" i="6"/>
  <c r="BP51" i="6"/>
  <c r="BQ51" i="6"/>
  <c r="BR51" i="6"/>
  <c r="BS51" i="6"/>
  <c r="BT51" i="6"/>
  <c r="BU51" i="6"/>
  <c r="H51" i="6"/>
  <c r="CE51" i="6" s="1"/>
  <c r="G51" i="6"/>
  <c r="CD51" i="6" s="1"/>
  <c r="F51" i="6"/>
  <c r="E51" i="6"/>
  <c r="D51" i="6"/>
  <c r="C51" i="6"/>
  <c r="BZ51" i="6" s="1"/>
  <c r="B51" i="6"/>
  <c r="BY51" i="6" s="1"/>
  <c r="H50" i="6"/>
  <c r="G50" i="6"/>
  <c r="F50" i="6"/>
  <c r="CC50" i="6" s="1"/>
  <c r="E50" i="6"/>
  <c r="CB50" i="6" s="1"/>
  <c r="D50" i="6"/>
  <c r="CA50" i="6" s="1"/>
  <c r="C50" i="6"/>
  <c r="B50" i="6"/>
  <c r="H49" i="6"/>
  <c r="CE49" i="6" s="1"/>
  <c r="G49" i="6"/>
  <c r="CD49" i="6" s="1"/>
  <c r="F49" i="6"/>
  <c r="E49" i="6"/>
  <c r="D49" i="6"/>
  <c r="C49" i="6"/>
  <c r="BZ49" i="6" s="1"/>
  <c r="B49" i="6"/>
  <c r="BY49" i="6" s="1"/>
  <c r="H51" i="8"/>
  <c r="G51" i="8"/>
  <c r="F51" i="8"/>
  <c r="E51" i="8"/>
  <c r="D51" i="8"/>
  <c r="C51" i="8"/>
  <c r="B51" i="8"/>
  <c r="H50" i="8"/>
  <c r="G50" i="8"/>
  <c r="F50" i="8"/>
  <c r="CF50" i="8" s="1"/>
  <c r="E50" i="8"/>
  <c r="D50" i="8"/>
  <c r="CD50" i="8" s="1"/>
  <c r="C50" i="8"/>
  <c r="B50" i="8"/>
  <c r="CB50" i="8" s="1"/>
  <c r="H49" i="8"/>
  <c r="G49" i="8"/>
  <c r="CG49" i="8" s="1"/>
  <c r="F49" i="8"/>
  <c r="CF49" i="8" s="1"/>
  <c r="E49" i="8"/>
  <c r="CE49" i="8" s="1"/>
  <c r="D49" i="8"/>
  <c r="CD49" i="8" s="1"/>
  <c r="C49" i="8"/>
  <c r="CC49" i="8" s="1"/>
  <c r="B49" i="8"/>
  <c r="CF62" i="40"/>
  <c r="CE62" i="40"/>
  <c r="CD62" i="40"/>
  <c r="CC62" i="40"/>
  <c r="CB62" i="40"/>
  <c r="CA62" i="40"/>
  <c r="BZ62" i="40"/>
  <c r="CF61" i="40"/>
  <c r="CE61" i="40"/>
  <c r="CD61" i="40"/>
  <c r="CC61" i="40"/>
  <c r="CB61" i="40"/>
  <c r="CA61" i="40"/>
  <c r="BZ61" i="40"/>
  <c r="CF60" i="40"/>
  <c r="CE60" i="40"/>
  <c r="CD60" i="40"/>
  <c r="CC60" i="40"/>
  <c r="CB60" i="40"/>
  <c r="CA60" i="40"/>
  <c r="BZ60" i="40"/>
  <c r="CF59" i="40"/>
  <c r="CE59" i="40"/>
  <c r="CD59" i="40"/>
  <c r="CC59" i="40"/>
  <c r="CB59" i="40"/>
  <c r="CA59" i="40"/>
  <c r="BZ59" i="40"/>
  <c r="CF58" i="40"/>
  <c r="CE58" i="40"/>
  <c r="CD58" i="40"/>
  <c r="CC58" i="40"/>
  <c r="CB58" i="40"/>
  <c r="CA58" i="40"/>
  <c r="BZ58" i="40"/>
  <c r="CF57" i="40"/>
  <c r="CE57" i="40"/>
  <c r="CD57" i="40"/>
  <c r="CC57" i="40"/>
  <c r="CB57" i="40"/>
  <c r="CA57" i="40"/>
  <c r="BZ57" i="40"/>
  <c r="CF56" i="40"/>
  <c r="CE56" i="40"/>
  <c r="CD56" i="40"/>
  <c r="CC56" i="40"/>
  <c r="CB56" i="40"/>
  <c r="CA56" i="40"/>
  <c r="BZ56" i="40"/>
  <c r="CF55" i="40"/>
  <c r="CE55" i="40"/>
  <c r="CD55" i="40"/>
  <c r="CC55" i="40"/>
  <c r="CB55" i="40"/>
  <c r="CA55" i="40"/>
  <c r="BZ55" i="40"/>
  <c r="CF54" i="40"/>
  <c r="CE54" i="40"/>
  <c r="CD54" i="40"/>
  <c r="CC54" i="40"/>
  <c r="CB54" i="40"/>
  <c r="CA54" i="40"/>
  <c r="BZ54" i="40"/>
  <c r="CF53" i="40"/>
  <c r="CE53" i="40"/>
  <c r="CD53" i="40"/>
  <c r="CC53" i="40"/>
  <c r="CB53" i="40"/>
  <c r="CA53" i="40"/>
  <c r="BZ53" i="40"/>
  <c r="CF52" i="40"/>
  <c r="CE52" i="40"/>
  <c r="CD52" i="40"/>
  <c r="CC52" i="40"/>
  <c r="CB52" i="40"/>
  <c r="CA52" i="40"/>
  <c r="BZ52" i="40"/>
  <c r="CF51" i="40"/>
  <c r="CE51" i="40"/>
  <c r="CD51" i="40"/>
  <c r="CC51" i="40"/>
  <c r="CB51" i="40"/>
  <c r="CA51" i="40"/>
  <c r="BZ51" i="40"/>
  <c r="CF50" i="40"/>
  <c r="CE50" i="40"/>
  <c r="CD50" i="40"/>
  <c r="CC50" i="40"/>
  <c r="CB50" i="40"/>
  <c r="CA50" i="40"/>
  <c r="BZ50" i="40"/>
  <c r="CF49" i="40"/>
  <c r="CE49" i="40"/>
  <c r="CD49" i="40"/>
  <c r="CC49" i="40"/>
  <c r="CB49" i="40"/>
  <c r="CA49" i="40"/>
  <c r="BZ49" i="40"/>
  <c r="CF48" i="40"/>
  <c r="CE48" i="40"/>
  <c r="CD48" i="40"/>
  <c r="CC48" i="40"/>
  <c r="CB48" i="40"/>
  <c r="CA48" i="40"/>
  <c r="BZ48" i="40"/>
  <c r="CF47" i="40"/>
  <c r="CE47" i="40"/>
  <c r="CD47" i="40"/>
  <c r="CC47" i="40"/>
  <c r="CB47" i="40"/>
  <c r="CA47" i="40"/>
  <c r="BZ47" i="40"/>
  <c r="CF46" i="40"/>
  <c r="CE46" i="40"/>
  <c r="CD46" i="40"/>
  <c r="CC46" i="40"/>
  <c r="CB46" i="40"/>
  <c r="CA46" i="40"/>
  <c r="BZ46" i="40"/>
  <c r="CF45" i="40"/>
  <c r="CE45" i="40"/>
  <c r="CD45" i="40"/>
  <c r="CC45" i="40"/>
  <c r="CB45" i="40"/>
  <c r="CA45" i="40"/>
  <c r="BZ45" i="40"/>
  <c r="CF44" i="40"/>
  <c r="CE44" i="40"/>
  <c r="CD44" i="40"/>
  <c r="CC44" i="40"/>
  <c r="CB44" i="40"/>
  <c r="CA44" i="40"/>
  <c r="BZ44" i="40"/>
  <c r="CF43" i="40"/>
  <c r="CE43" i="40"/>
  <c r="CD43" i="40"/>
  <c r="CC43" i="40"/>
  <c r="CB43" i="40"/>
  <c r="CA43" i="40"/>
  <c r="BZ43" i="40"/>
  <c r="CF42" i="40"/>
  <c r="CE42" i="40"/>
  <c r="CD42" i="40"/>
  <c r="CC42" i="40"/>
  <c r="CB42" i="40"/>
  <c r="CA42" i="40"/>
  <c r="BZ42" i="40"/>
  <c r="CF41" i="40"/>
  <c r="CE41" i="40"/>
  <c r="CD41" i="40"/>
  <c r="CC41" i="40"/>
  <c r="CB41" i="40"/>
  <c r="CA41" i="40"/>
  <c r="BZ41" i="40"/>
  <c r="CF40" i="40"/>
  <c r="CE40" i="40"/>
  <c r="CD40" i="40"/>
  <c r="CC40" i="40"/>
  <c r="CB40" i="40"/>
  <c r="CA40" i="40"/>
  <c r="BZ40" i="40"/>
  <c r="CF39" i="40"/>
  <c r="CE39" i="40"/>
  <c r="CD39" i="40"/>
  <c r="CC39" i="40"/>
  <c r="CB39" i="40"/>
  <c r="CA39" i="40"/>
  <c r="BZ39" i="40"/>
  <c r="CF38" i="40"/>
  <c r="CE38" i="40"/>
  <c r="CD38" i="40"/>
  <c r="CC38" i="40"/>
  <c r="CB38" i="40"/>
  <c r="CA38" i="40"/>
  <c r="BZ38" i="40"/>
  <c r="CF37" i="40"/>
  <c r="CE37" i="40"/>
  <c r="CD37" i="40"/>
  <c r="CC37" i="40"/>
  <c r="CB37" i="40"/>
  <c r="CA37" i="40"/>
  <c r="BZ37" i="40"/>
  <c r="CF36" i="40"/>
  <c r="CE36" i="40"/>
  <c r="CD36" i="40"/>
  <c r="CC36" i="40"/>
  <c r="CB36" i="40"/>
  <c r="CA36" i="40"/>
  <c r="BZ36" i="40"/>
  <c r="CF35" i="40"/>
  <c r="CE35" i="40"/>
  <c r="CD35" i="40"/>
  <c r="CC35" i="40"/>
  <c r="CB35" i="40"/>
  <c r="CA35" i="40"/>
  <c r="BZ35" i="40"/>
  <c r="CF34" i="40"/>
  <c r="CE34" i="40"/>
  <c r="CD34" i="40"/>
  <c r="CC34" i="40"/>
  <c r="CB34" i="40"/>
  <c r="CA34" i="40"/>
  <c r="BZ34" i="40"/>
  <c r="CF33" i="40"/>
  <c r="CE33" i="40"/>
  <c r="CD33" i="40"/>
  <c r="CC33" i="40"/>
  <c r="CB33" i="40"/>
  <c r="CA33" i="40"/>
  <c r="BZ33" i="40"/>
  <c r="CF32" i="40"/>
  <c r="CE32" i="40"/>
  <c r="CD32" i="40"/>
  <c r="CC32" i="40"/>
  <c r="CB32" i="40"/>
  <c r="CA32" i="40"/>
  <c r="BZ32" i="40"/>
  <c r="CF31" i="40"/>
  <c r="CE31" i="40"/>
  <c r="CD31" i="40"/>
  <c r="CC31" i="40"/>
  <c r="CB31" i="40"/>
  <c r="CA31" i="40"/>
  <c r="BZ31" i="40"/>
  <c r="CF30" i="40"/>
  <c r="CE30" i="40"/>
  <c r="CD30" i="40"/>
  <c r="CC30" i="40"/>
  <c r="CB30" i="40"/>
  <c r="CA30" i="40"/>
  <c r="BZ30" i="40"/>
  <c r="CF29" i="40"/>
  <c r="CE29" i="40"/>
  <c r="CD29" i="40"/>
  <c r="CC29" i="40"/>
  <c r="CB29" i="40"/>
  <c r="CA29" i="40"/>
  <c r="BZ29" i="40"/>
  <c r="CF28" i="40"/>
  <c r="CE28" i="40"/>
  <c r="CD28" i="40"/>
  <c r="CC28" i="40"/>
  <c r="CB28" i="40"/>
  <c r="CA28" i="40"/>
  <c r="BZ28" i="40"/>
  <c r="CF27" i="40"/>
  <c r="CE27" i="40"/>
  <c r="CD27" i="40"/>
  <c r="CC27" i="40"/>
  <c r="CB27" i="40"/>
  <c r="CA27" i="40"/>
  <c r="BZ27" i="40"/>
  <c r="CF26" i="40"/>
  <c r="CE26" i="40"/>
  <c r="CD26" i="40"/>
  <c r="CC26" i="40"/>
  <c r="CB26" i="40"/>
  <c r="CA26" i="40"/>
  <c r="BZ26" i="40"/>
  <c r="CF25" i="40"/>
  <c r="CE25" i="40"/>
  <c r="CD25" i="40"/>
  <c r="CC25" i="40"/>
  <c r="CB25" i="40"/>
  <c r="CA25" i="40"/>
  <c r="BZ25" i="40"/>
  <c r="CF24" i="40"/>
  <c r="CE24" i="40"/>
  <c r="CD24" i="40"/>
  <c r="CC24" i="40"/>
  <c r="CB24" i="40"/>
  <c r="CA24" i="40"/>
  <c r="BZ24" i="40"/>
  <c r="CF23" i="40"/>
  <c r="CE23" i="40"/>
  <c r="CD23" i="40"/>
  <c r="CC23" i="40"/>
  <c r="CB23" i="40"/>
  <c r="CA23" i="40"/>
  <c r="BZ23" i="40"/>
  <c r="CF22" i="40"/>
  <c r="CE22" i="40"/>
  <c r="CD22" i="40"/>
  <c r="CC22" i="40"/>
  <c r="CB22" i="40"/>
  <c r="CA22" i="40"/>
  <c r="BZ22" i="40"/>
  <c r="CF21" i="40"/>
  <c r="CE21" i="40"/>
  <c r="CD21" i="40"/>
  <c r="CC21" i="40"/>
  <c r="CB21" i="40"/>
  <c r="CA21" i="40"/>
  <c r="BZ21" i="40"/>
  <c r="CF20" i="40"/>
  <c r="CE20" i="40"/>
  <c r="CD20" i="40"/>
  <c r="CC20" i="40"/>
  <c r="CB20" i="40"/>
  <c r="CA20" i="40"/>
  <c r="BZ20" i="40"/>
  <c r="CF19" i="40"/>
  <c r="CE19" i="40"/>
  <c r="CD19" i="40"/>
  <c r="CC19" i="40"/>
  <c r="CB19" i="40"/>
  <c r="CA19" i="40"/>
  <c r="BZ19" i="40"/>
  <c r="CF18" i="40"/>
  <c r="CE18" i="40"/>
  <c r="CD18" i="40"/>
  <c r="CC18" i="40"/>
  <c r="CB18" i="40"/>
  <c r="CA18" i="40"/>
  <c r="BZ18" i="40"/>
  <c r="CF17" i="40"/>
  <c r="CE17" i="40"/>
  <c r="CD17" i="40"/>
  <c r="CC17" i="40"/>
  <c r="CB17" i="40"/>
  <c r="CA17" i="40"/>
  <c r="BZ17" i="40"/>
  <c r="CF16" i="40"/>
  <c r="CE16" i="40"/>
  <c r="CD16" i="40"/>
  <c r="CC16" i="40"/>
  <c r="CB16" i="40"/>
  <c r="CA16" i="40"/>
  <c r="BZ16" i="40"/>
  <c r="CF15" i="40"/>
  <c r="CE15" i="40"/>
  <c r="CD15" i="40"/>
  <c r="CC15" i="40"/>
  <c r="CB15" i="40"/>
  <c r="CA15" i="40"/>
  <c r="BZ15" i="40"/>
  <c r="CF14" i="40"/>
  <c r="CE14" i="40"/>
  <c r="CD14" i="40"/>
  <c r="CC14" i="40"/>
  <c r="CB14" i="40"/>
  <c r="CA14" i="40"/>
  <c r="BZ14" i="40"/>
  <c r="CF13" i="40"/>
  <c r="CE13" i="40"/>
  <c r="CD13" i="40"/>
  <c r="CC13" i="40"/>
  <c r="CB13" i="40"/>
  <c r="CA13" i="40"/>
  <c r="BZ13" i="40"/>
  <c r="CF12" i="40"/>
  <c r="CE12" i="40"/>
  <c r="CD12" i="40"/>
  <c r="CC12" i="40"/>
  <c r="CB12" i="40"/>
  <c r="CA12" i="40"/>
  <c r="BZ12" i="40"/>
  <c r="CF11" i="40"/>
  <c r="CE11" i="40"/>
  <c r="CD11" i="40"/>
  <c r="CC11" i="40"/>
  <c r="CB11" i="40"/>
  <c r="CA11" i="40"/>
  <c r="BZ11" i="40"/>
  <c r="CF9" i="40"/>
  <c r="CE9" i="40"/>
  <c r="CD9" i="40"/>
  <c r="CC9" i="40"/>
  <c r="CB9" i="40"/>
  <c r="CA9" i="40"/>
  <c r="BZ9" i="40"/>
  <c r="CF8" i="40"/>
  <c r="CE8" i="40"/>
  <c r="CD8" i="40"/>
  <c r="CC8" i="40"/>
  <c r="CB8" i="40"/>
  <c r="CA8" i="40"/>
  <c r="BZ8" i="40"/>
  <c r="CF7" i="40"/>
  <c r="CE7" i="40"/>
  <c r="CD7" i="40"/>
  <c r="CC7" i="40"/>
  <c r="CB7" i="40"/>
  <c r="CA7" i="40"/>
  <c r="BZ7" i="40"/>
  <c r="B66" i="40"/>
  <c r="B65" i="40"/>
  <c r="FV3" i="11"/>
  <c r="FW3" i="11"/>
  <c r="FX3" i="11"/>
  <c r="FY3" i="11"/>
  <c r="FZ3" i="11"/>
  <c r="GA3" i="11"/>
  <c r="GB3" i="11"/>
  <c r="GC3" i="11"/>
  <c r="GD3" i="11"/>
  <c r="GE3" i="11"/>
  <c r="GF3" i="11"/>
  <c r="GG3" i="11"/>
  <c r="GH3" i="11"/>
  <c r="GI3" i="11"/>
  <c r="GJ3" i="11"/>
  <c r="GK3" i="11"/>
  <c r="GL3" i="11"/>
  <c r="GM3" i="11"/>
  <c r="GN3" i="11"/>
  <c r="GO3" i="11"/>
  <c r="GP3" i="11"/>
  <c r="GQ3" i="11"/>
  <c r="GR3" i="11"/>
  <c r="GS3" i="11"/>
  <c r="GT3" i="11"/>
  <c r="GU3" i="11"/>
  <c r="GV3" i="11"/>
  <c r="GW3" i="11"/>
  <c r="GX3" i="11"/>
  <c r="GY3" i="11"/>
  <c r="GZ3" i="11"/>
  <c r="HA3" i="11"/>
  <c r="HB3" i="11"/>
  <c r="HC3" i="11"/>
  <c r="HD3" i="11"/>
  <c r="HE3" i="11"/>
  <c r="HF3" i="11"/>
  <c r="HG3" i="11"/>
  <c r="HH3" i="11"/>
  <c r="HI3" i="11"/>
  <c r="HJ3" i="11"/>
  <c r="HK3" i="11"/>
  <c r="HL3" i="11"/>
  <c r="HM3" i="11"/>
  <c r="HN3" i="11"/>
  <c r="HO3" i="11"/>
  <c r="HP3" i="11"/>
  <c r="HQ3" i="11"/>
  <c r="HR3" i="11"/>
  <c r="HS3" i="11"/>
  <c r="HT3" i="11"/>
  <c r="HU3" i="11"/>
  <c r="HV3" i="11"/>
  <c r="HW3" i="11"/>
  <c r="HX3" i="11"/>
  <c r="HY3" i="11"/>
  <c r="FV4" i="11"/>
  <c r="FW4" i="11"/>
  <c r="FX4" i="11"/>
  <c r="FY4" i="11"/>
  <c r="FZ4" i="11"/>
  <c r="GA4" i="11"/>
  <c r="GB4" i="11"/>
  <c r="GC4" i="11"/>
  <c r="GD4" i="11"/>
  <c r="GE4" i="11"/>
  <c r="GF4" i="11"/>
  <c r="GG4" i="11"/>
  <c r="GH4" i="11"/>
  <c r="GI4" i="11"/>
  <c r="GJ4" i="11"/>
  <c r="GK4" i="11"/>
  <c r="GL4" i="11"/>
  <c r="GM4" i="11"/>
  <c r="GN4" i="11"/>
  <c r="GO4" i="11"/>
  <c r="GP4" i="11"/>
  <c r="GQ4" i="11"/>
  <c r="GR4" i="11"/>
  <c r="GS4" i="11"/>
  <c r="GT4" i="11"/>
  <c r="GU4" i="11"/>
  <c r="GV4" i="11"/>
  <c r="GW4" i="11"/>
  <c r="GX4" i="11"/>
  <c r="GY4" i="11"/>
  <c r="GZ4" i="11"/>
  <c r="HA4" i="11"/>
  <c r="HB4" i="11"/>
  <c r="HC4" i="11"/>
  <c r="HD4" i="11"/>
  <c r="HE4" i="11"/>
  <c r="HF4" i="11"/>
  <c r="HG4" i="11"/>
  <c r="HH4" i="11"/>
  <c r="HI4" i="11"/>
  <c r="HJ4" i="11"/>
  <c r="HK4" i="11"/>
  <c r="HL4" i="11"/>
  <c r="HM4" i="11"/>
  <c r="HN4" i="11"/>
  <c r="HO4" i="11"/>
  <c r="HP4" i="11"/>
  <c r="HQ4" i="11"/>
  <c r="HR4" i="11"/>
  <c r="HS4" i="11"/>
  <c r="HT4" i="11"/>
  <c r="HU4" i="11"/>
  <c r="HV4" i="11"/>
  <c r="HW4" i="11"/>
  <c r="HX4" i="11"/>
  <c r="HY4" i="11"/>
  <c r="FV5" i="11"/>
  <c r="FW5" i="11"/>
  <c r="FX5" i="11"/>
  <c r="FY5" i="11"/>
  <c r="FZ5" i="11"/>
  <c r="GA5" i="11"/>
  <c r="GB5" i="11"/>
  <c r="GC5" i="11"/>
  <c r="GD5" i="11"/>
  <c r="GE5" i="11"/>
  <c r="GF5" i="11"/>
  <c r="GG5" i="11"/>
  <c r="GH5" i="11"/>
  <c r="GI5" i="11"/>
  <c r="GJ5" i="11"/>
  <c r="GK5" i="11"/>
  <c r="GL5" i="11"/>
  <c r="GM5" i="11"/>
  <c r="GN5" i="11"/>
  <c r="GO5" i="11"/>
  <c r="GP5" i="11"/>
  <c r="GQ5" i="11"/>
  <c r="GR5" i="11"/>
  <c r="GS5" i="11"/>
  <c r="GT5" i="11"/>
  <c r="GU5" i="11"/>
  <c r="GV5" i="11"/>
  <c r="GW5" i="11"/>
  <c r="GX5" i="11"/>
  <c r="GY5" i="11"/>
  <c r="GZ5" i="11"/>
  <c r="HA5" i="11"/>
  <c r="HB5" i="11"/>
  <c r="HC5" i="11"/>
  <c r="HD5" i="11"/>
  <c r="HE5" i="11"/>
  <c r="HF5" i="11"/>
  <c r="HG5" i="11"/>
  <c r="HH5" i="11"/>
  <c r="HI5" i="11"/>
  <c r="HJ5" i="11"/>
  <c r="HK5" i="11"/>
  <c r="HL5" i="11"/>
  <c r="HM5" i="11"/>
  <c r="HN5" i="11"/>
  <c r="HO5" i="11"/>
  <c r="HP5" i="11"/>
  <c r="HQ5" i="11"/>
  <c r="HR5" i="11"/>
  <c r="HS5" i="11"/>
  <c r="HT5" i="11"/>
  <c r="HU5" i="11"/>
  <c r="HV5" i="11"/>
  <c r="HW5" i="11"/>
  <c r="HX5" i="11"/>
  <c r="HY5" i="11"/>
  <c r="FV6" i="11"/>
  <c r="FW6" i="11"/>
  <c r="FX6" i="11"/>
  <c r="FY6" i="11"/>
  <c r="FZ6" i="11"/>
  <c r="GA6" i="11"/>
  <c r="GB6" i="11"/>
  <c r="GC6" i="11"/>
  <c r="GD6" i="11"/>
  <c r="GE6" i="11"/>
  <c r="GF6" i="11"/>
  <c r="GG6" i="11"/>
  <c r="GH6" i="11"/>
  <c r="GI6" i="11"/>
  <c r="GJ6" i="11"/>
  <c r="GK6" i="11"/>
  <c r="GL6" i="11"/>
  <c r="GM6" i="11"/>
  <c r="GN6" i="11"/>
  <c r="GO6" i="11"/>
  <c r="GP6" i="11"/>
  <c r="GQ6" i="11"/>
  <c r="GR6" i="11"/>
  <c r="GS6" i="11"/>
  <c r="GT6" i="11"/>
  <c r="GU6" i="11"/>
  <c r="GV6" i="11"/>
  <c r="GW6" i="11"/>
  <c r="GX6" i="11"/>
  <c r="GY6" i="11"/>
  <c r="GZ6" i="11"/>
  <c r="HA6" i="11"/>
  <c r="HB6" i="11"/>
  <c r="HC6" i="11"/>
  <c r="HD6" i="11"/>
  <c r="HE6" i="11"/>
  <c r="HF6" i="11"/>
  <c r="HG6" i="11"/>
  <c r="HH6" i="11"/>
  <c r="HI6" i="11"/>
  <c r="HJ6" i="11"/>
  <c r="HK6" i="11"/>
  <c r="HL6" i="11"/>
  <c r="HM6" i="11"/>
  <c r="HN6" i="11"/>
  <c r="HO6" i="11"/>
  <c r="HP6" i="11"/>
  <c r="HQ6" i="11"/>
  <c r="HR6" i="11"/>
  <c r="HS6" i="11"/>
  <c r="HT6" i="11"/>
  <c r="HU6" i="11"/>
  <c r="HV6" i="11"/>
  <c r="HW6" i="11"/>
  <c r="HX6" i="11"/>
  <c r="HY6" i="11"/>
  <c r="FV7" i="11"/>
  <c r="FW7" i="11"/>
  <c r="FX7" i="11"/>
  <c r="FY7" i="11"/>
  <c r="FZ7" i="11"/>
  <c r="GA7" i="11"/>
  <c r="GB7" i="11"/>
  <c r="GC7" i="11"/>
  <c r="GD7" i="11"/>
  <c r="GE7" i="11"/>
  <c r="GF7" i="11"/>
  <c r="GG7" i="11"/>
  <c r="GH7" i="11"/>
  <c r="GI7" i="11"/>
  <c r="GJ7" i="11"/>
  <c r="GK7" i="11"/>
  <c r="GL7" i="11"/>
  <c r="GM7" i="11"/>
  <c r="GN7" i="11"/>
  <c r="GO7" i="11"/>
  <c r="GP7" i="11"/>
  <c r="GQ7" i="11"/>
  <c r="GR7" i="11"/>
  <c r="GS7" i="11"/>
  <c r="GT7" i="11"/>
  <c r="GU7" i="11"/>
  <c r="GV7" i="11"/>
  <c r="GW7" i="11"/>
  <c r="GX7" i="11"/>
  <c r="GY7" i="11"/>
  <c r="GZ7" i="11"/>
  <c r="HA7" i="11"/>
  <c r="HB7" i="11"/>
  <c r="HC7" i="11"/>
  <c r="HD7" i="11"/>
  <c r="HE7" i="11"/>
  <c r="HF7" i="11"/>
  <c r="HG7" i="11"/>
  <c r="HH7" i="11"/>
  <c r="HI7" i="11"/>
  <c r="HJ7" i="11"/>
  <c r="HK7" i="11"/>
  <c r="HL7" i="11"/>
  <c r="HM7" i="11"/>
  <c r="HN7" i="11"/>
  <c r="HO7" i="11"/>
  <c r="HP7" i="11"/>
  <c r="HQ7" i="11"/>
  <c r="HR7" i="11"/>
  <c r="HS7" i="11"/>
  <c r="HT7" i="11"/>
  <c r="HU7" i="11"/>
  <c r="HV7" i="11"/>
  <c r="HW7" i="11"/>
  <c r="HX7" i="11"/>
  <c r="HY7" i="11"/>
  <c r="FV8" i="11"/>
  <c r="FW8" i="11"/>
  <c r="FX8" i="11"/>
  <c r="FY8" i="11"/>
  <c r="FZ8" i="11"/>
  <c r="GA8" i="11"/>
  <c r="GB8" i="11"/>
  <c r="GC8" i="11"/>
  <c r="GD8" i="11"/>
  <c r="GE8" i="11"/>
  <c r="GF8" i="11"/>
  <c r="GG8" i="11"/>
  <c r="GH8" i="11"/>
  <c r="GI8" i="11"/>
  <c r="GJ8" i="11"/>
  <c r="GK8" i="11"/>
  <c r="GL8" i="11"/>
  <c r="GM8" i="11"/>
  <c r="GN8" i="11"/>
  <c r="GO8" i="11"/>
  <c r="GP8" i="11"/>
  <c r="GQ8" i="11"/>
  <c r="GR8" i="11"/>
  <c r="GS8" i="11"/>
  <c r="GT8" i="11"/>
  <c r="GU8" i="11"/>
  <c r="GV8" i="11"/>
  <c r="GW8" i="11"/>
  <c r="GX8" i="11"/>
  <c r="GY8" i="11"/>
  <c r="GZ8" i="11"/>
  <c r="HA8" i="11"/>
  <c r="HB8" i="11"/>
  <c r="HC8" i="11"/>
  <c r="HD8" i="11"/>
  <c r="HE8" i="11"/>
  <c r="HF8" i="11"/>
  <c r="HG8" i="11"/>
  <c r="HH8" i="11"/>
  <c r="HI8" i="11"/>
  <c r="HJ8" i="11"/>
  <c r="HK8" i="11"/>
  <c r="HL8" i="11"/>
  <c r="HM8" i="11"/>
  <c r="HN8" i="11"/>
  <c r="HO8" i="11"/>
  <c r="HP8" i="11"/>
  <c r="HQ8" i="11"/>
  <c r="HR8" i="11"/>
  <c r="HS8" i="11"/>
  <c r="HT8" i="11"/>
  <c r="HU8" i="11"/>
  <c r="HV8" i="11"/>
  <c r="HW8" i="11"/>
  <c r="HX8" i="11"/>
  <c r="HY8" i="11"/>
  <c r="FV9" i="11"/>
  <c r="FW9" i="11"/>
  <c r="FX9" i="11"/>
  <c r="FY9" i="11"/>
  <c r="FZ9" i="11"/>
  <c r="GA9" i="11"/>
  <c r="GB9" i="11"/>
  <c r="GC9" i="11"/>
  <c r="GD9" i="11"/>
  <c r="GE9" i="11"/>
  <c r="GF9" i="11"/>
  <c r="GG9" i="11"/>
  <c r="GH9" i="11"/>
  <c r="GI9" i="11"/>
  <c r="GJ9" i="11"/>
  <c r="GK9" i="11"/>
  <c r="GL9" i="11"/>
  <c r="GM9" i="11"/>
  <c r="GN9" i="11"/>
  <c r="GO9" i="11"/>
  <c r="GP9" i="11"/>
  <c r="GQ9" i="11"/>
  <c r="GR9" i="11"/>
  <c r="GS9" i="11"/>
  <c r="GT9" i="11"/>
  <c r="GU9" i="11"/>
  <c r="GV9" i="11"/>
  <c r="GW9" i="11"/>
  <c r="GX9" i="11"/>
  <c r="GY9" i="11"/>
  <c r="GZ9" i="11"/>
  <c r="HA9" i="11"/>
  <c r="HB9" i="11"/>
  <c r="HC9" i="11"/>
  <c r="HD9" i="11"/>
  <c r="HE9" i="11"/>
  <c r="HF9" i="11"/>
  <c r="HG9" i="11"/>
  <c r="HH9" i="11"/>
  <c r="HI9" i="11"/>
  <c r="HJ9" i="11"/>
  <c r="HK9" i="11"/>
  <c r="HL9" i="11"/>
  <c r="HM9" i="11"/>
  <c r="HN9" i="11"/>
  <c r="HO9" i="11"/>
  <c r="HP9" i="11"/>
  <c r="HQ9" i="11"/>
  <c r="HR9" i="11"/>
  <c r="HS9" i="11"/>
  <c r="HT9" i="11"/>
  <c r="HU9" i="11"/>
  <c r="HV9" i="11"/>
  <c r="HW9" i="11"/>
  <c r="HX9" i="11"/>
  <c r="HY9" i="11"/>
  <c r="FV10" i="11"/>
  <c r="FW10" i="11"/>
  <c r="FX10" i="11"/>
  <c r="FY10" i="11"/>
  <c r="FZ10" i="11"/>
  <c r="GA10" i="11"/>
  <c r="GB10" i="11"/>
  <c r="GC10" i="11"/>
  <c r="GD10" i="11"/>
  <c r="GE10" i="11"/>
  <c r="GF10" i="11"/>
  <c r="GG10" i="11"/>
  <c r="GH10" i="11"/>
  <c r="GI10" i="11"/>
  <c r="GJ10" i="11"/>
  <c r="GK10" i="11"/>
  <c r="GL10" i="11"/>
  <c r="GM10" i="11"/>
  <c r="GN10" i="11"/>
  <c r="GO10" i="11"/>
  <c r="GP10" i="11"/>
  <c r="GQ10" i="11"/>
  <c r="GR10" i="11"/>
  <c r="GS10" i="11"/>
  <c r="GT10" i="11"/>
  <c r="GU10" i="11"/>
  <c r="GV10" i="11"/>
  <c r="GW10" i="11"/>
  <c r="GX10" i="11"/>
  <c r="GY10" i="11"/>
  <c r="GZ10" i="11"/>
  <c r="HA10" i="11"/>
  <c r="HB10" i="11"/>
  <c r="HC10" i="11"/>
  <c r="HD10" i="11"/>
  <c r="HE10" i="11"/>
  <c r="HF10" i="11"/>
  <c r="HG10" i="11"/>
  <c r="HH10" i="11"/>
  <c r="HI10" i="11"/>
  <c r="HJ10" i="11"/>
  <c r="HK10" i="11"/>
  <c r="HL10" i="11"/>
  <c r="HM10" i="11"/>
  <c r="HN10" i="11"/>
  <c r="HO10" i="11"/>
  <c r="HP10" i="11"/>
  <c r="HQ10" i="11"/>
  <c r="HR10" i="11"/>
  <c r="HS10" i="11"/>
  <c r="HT10" i="11"/>
  <c r="HU10" i="11"/>
  <c r="HV10" i="11"/>
  <c r="HW10" i="11"/>
  <c r="HX10" i="11"/>
  <c r="HY10" i="11"/>
  <c r="FV11" i="11"/>
  <c r="FW11" i="11"/>
  <c r="FX11" i="11"/>
  <c r="FY11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GL11" i="11"/>
  <c r="GM11" i="11"/>
  <c r="GN11" i="11"/>
  <c r="GO11" i="11"/>
  <c r="GP11" i="11"/>
  <c r="GQ11" i="11"/>
  <c r="GR11" i="11"/>
  <c r="GS11" i="11"/>
  <c r="GT11" i="11"/>
  <c r="GU11" i="11"/>
  <c r="GV11" i="11"/>
  <c r="GW11" i="11"/>
  <c r="GX11" i="11"/>
  <c r="GY11" i="11"/>
  <c r="GZ11" i="11"/>
  <c r="HA11" i="11"/>
  <c r="HB11" i="11"/>
  <c r="HC11" i="11"/>
  <c r="HD11" i="11"/>
  <c r="HE11" i="11"/>
  <c r="HF11" i="11"/>
  <c r="HG11" i="11"/>
  <c r="HH11" i="11"/>
  <c r="HI11" i="11"/>
  <c r="HJ11" i="11"/>
  <c r="HK11" i="11"/>
  <c r="HL11" i="11"/>
  <c r="HM11" i="11"/>
  <c r="HN11" i="11"/>
  <c r="HO11" i="11"/>
  <c r="HP11" i="11"/>
  <c r="HQ11" i="11"/>
  <c r="HR11" i="11"/>
  <c r="HS11" i="11"/>
  <c r="HT11" i="11"/>
  <c r="HU11" i="11"/>
  <c r="HV11" i="11"/>
  <c r="HW11" i="11"/>
  <c r="HX11" i="11"/>
  <c r="HY11" i="11"/>
  <c r="FV12" i="11"/>
  <c r="FW12" i="11"/>
  <c r="FX12" i="11"/>
  <c r="FY12" i="11"/>
  <c r="FZ12" i="11"/>
  <c r="GA12" i="11"/>
  <c r="GB12" i="11"/>
  <c r="GC12" i="11"/>
  <c r="GD12" i="11"/>
  <c r="GE12" i="11"/>
  <c r="GF12" i="11"/>
  <c r="GG12" i="11"/>
  <c r="GH12" i="11"/>
  <c r="GI12" i="11"/>
  <c r="GJ12" i="11"/>
  <c r="GK12" i="11"/>
  <c r="GL12" i="11"/>
  <c r="GM12" i="11"/>
  <c r="GN12" i="11"/>
  <c r="GO12" i="11"/>
  <c r="GP12" i="11"/>
  <c r="GQ12" i="11"/>
  <c r="GR12" i="11"/>
  <c r="GS12" i="11"/>
  <c r="GT12" i="11"/>
  <c r="GU12" i="11"/>
  <c r="GV12" i="11"/>
  <c r="GW12" i="11"/>
  <c r="GX12" i="11"/>
  <c r="GY12" i="11"/>
  <c r="GZ12" i="11"/>
  <c r="HA12" i="11"/>
  <c r="HB12" i="11"/>
  <c r="HC12" i="11"/>
  <c r="HD12" i="11"/>
  <c r="HE12" i="11"/>
  <c r="HF12" i="11"/>
  <c r="HG12" i="11"/>
  <c r="HH12" i="11"/>
  <c r="HI12" i="11"/>
  <c r="HJ12" i="11"/>
  <c r="HK12" i="11"/>
  <c r="HL12" i="11"/>
  <c r="HM12" i="11"/>
  <c r="HN12" i="11"/>
  <c r="HO12" i="11"/>
  <c r="HP12" i="11"/>
  <c r="HQ12" i="11"/>
  <c r="HR12" i="11"/>
  <c r="HS12" i="11"/>
  <c r="HT12" i="11"/>
  <c r="HU12" i="11"/>
  <c r="HV12" i="11"/>
  <c r="HW12" i="11"/>
  <c r="HX12" i="11"/>
  <c r="HY12" i="11"/>
  <c r="FV13" i="11"/>
  <c r="FW13" i="11"/>
  <c r="FX13" i="11"/>
  <c r="FY13" i="11"/>
  <c r="FZ13" i="11"/>
  <c r="GA13" i="11"/>
  <c r="GB13" i="11"/>
  <c r="GC13" i="11"/>
  <c r="GD13" i="11"/>
  <c r="GE13" i="11"/>
  <c r="GF13" i="11"/>
  <c r="GG13" i="11"/>
  <c r="GH13" i="11"/>
  <c r="GI13" i="11"/>
  <c r="GJ13" i="11"/>
  <c r="GK13" i="11"/>
  <c r="GL13" i="11"/>
  <c r="GM13" i="11"/>
  <c r="GN13" i="11"/>
  <c r="GO13" i="11"/>
  <c r="GP13" i="11"/>
  <c r="GQ13" i="11"/>
  <c r="GR13" i="11"/>
  <c r="GS13" i="11"/>
  <c r="GT13" i="11"/>
  <c r="GU13" i="11"/>
  <c r="GV13" i="11"/>
  <c r="GW13" i="11"/>
  <c r="GX13" i="11"/>
  <c r="GY13" i="11"/>
  <c r="GZ13" i="11"/>
  <c r="HA13" i="11"/>
  <c r="HB13" i="11"/>
  <c r="HC13" i="11"/>
  <c r="HD13" i="11"/>
  <c r="HE13" i="11"/>
  <c r="HF13" i="11"/>
  <c r="HG13" i="11"/>
  <c r="HH13" i="11"/>
  <c r="HI13" i="11"/>
  <c r="HJ13" i="11"/>
  <c r="HK13" i="11"/>
  <c r="HL13" i="11"/>
  <c r="HM13" i="11"/>
  <c r="HN13" i="11"/>
  <c r="HO13" i="11"/>
  <c r="HP13" i="11"/>
  <c r="HQ13" i="11"/>
  <c r="HR13" i="11"/>
  <c r="HS13" i="11"/>
  <c r="HT13" i="11"/>
  <c r="HU13" i="11"/>
  <c r="HV13" i="11"/>
  <c r="HW13" i="11"/>
  <c r="HX13" i="11"/>
  <c r="HY13" i="11"/>
  <c r="FV14" i="11"/>
  <c r="FW14" i="11"/>
  <c r="FX14" i="11"/>
  <c r="FY14" i="11"/>
  <c r="FZ14" i="11"/>
  <c r="GA14" i="11"/>
  <c r="GB14" i="11"/>
  <c r="GC14" i="11"/>
  <c r="GD14" i="11"/>
  <c r="GE14" i="11"/>
  <c r="GF14" i="11"/>
  <c r="GG14" i="11"/>
  <c r="GH14" i="11"/>
  <c r="GI14" i="11"/>
  <c r="GJ14" i="11"/>
  <c r="GK14" i="11"/>
  <c r="GL14" i="11"/>
  <c r="GM14" i="11"/>
  <c r="GN14" i="11"/>
  <c r="GO14" i="11"/>
  <c r="GP14" i="11"/>
  <c r="GQ14" i="11"/>
  <c r="GR14" i="11"/>
  <c r="GS14" i="11"/>
  <c r="GT14" i="11"/>
  <c r="GU14" i="11"/>
  <c r="GV14" i="11"/>
  <c r="GW14" i="11"/>
  <c r="GX14" i="11"/>
  <c r="GY14" i="11"/>
  <c r="GZ14" i="11"/>
  <c r="HA14" i="11"/>
  <c r="HB14" i="11"/>
  <c r="HC14" i="11"/>
  <c r="HD14" i="11"/>
  <c r="HE14" i="11"/>
  <c r="HF14" i="11"/>
  <c r="HG14" i="11"/>
  <c r="HH14" i="11"/>
  <c r="HI14" i="11"/>
  <c r="HJ14" i="11"/>
  <c r="HK14" i="11"/>
  <c r="HL14" i="11"/>
  <c r="HM14" i="11"/>
  <c r="HN14" i="11"/>
  <c r="HO14" i="11"/>
  <c r="HP14" i="11"/>
  <c r="HQ14" i="11"/>
  <c r="HR14" i="11"/>
  <c r="HS14" i="11"/>
  <c r="HT14" i="11"/>
  <c r="HU14" i="11"/>
  <c r="HV14" i="11"/>
  <c r="HW14" i="11"/>
  <c r="HX14" i="11"/>
  <c r="HY14" i="11"/>
  <c r="FV15" i="11"/>
  <c r="FW15" i="11"/>
  <c r="FX15" i="11"/>
  <c r="FY15" i="11"/>
  <c r="FZ15" i="11"/>
  <c r="GA15" i="11"/>
  <c r="GB15" i="11"/>
  <c r="GC15" i="11"/>
  <c r="GD15" i="11"/>
  <c r="GE15" i="11"/>
  <c r="GF15" i="11"/>
  <c r="GG15" i="11"/>
  <c r="GH15" i="11"/>
  <c r="GI15" i="11"/>
  <c r="GJ15" i="11"/>
  <c r="GK15" i="11"/>
  <c r="GL15" i="11"/>
  <c r="GM15" i="11"/>
  <c r="GN15" i="11"/>
  <c r="GO15" i="11"/>
  <c r="GP15" i="11"/>
  <c r="GQ15" i="11"/>
  <c r="GR15" i="11"/>
  <c r="GS15" i="11"/>
  <c r="GT15" i="11"/>
  <c r="GU15" i="11"/>
  <c r="GV15" i="11"/>
  <c r="GW15" i="11"/>
  <c r="GX15" i="11"/>
  <c r="GY15" i="11"/>
  <c r="GZ15" i="11"/>
  <c r="HA15" i="11"/>
  <c r="HB15" i="11"/>
  <c r="HC15" i="11"/>
  <c r="HD15" i="11"/>
  <c r="HE15" i="11"/>
  <c r="HF15" i="11"/>
  <c r="HG15" i="11"/>
  <c r="HH15" i="11"/>
  <c r="HI15" i="11"/>
  <c r="HJ15" i="11"/>
  <c r="HK15" i="11"/>
  <c r="HL15" i="11"/>
  <c r="HM15" i="11"/>
  <c r="HN15" i="11"/>
  <c r="HO15" i="11"/>
  <c r="HP15" i="11"/>
  <c r="HQ15" i="11"/>
  <c r="HR15" i="11"/>
  <c r="HS15" i="11"/>
  <c r="HT15" i="11"/>
  <c r="HU15" i="11"/>
  <c r="HV15" i="11"/>
  <c r="HW15" i="11"/>
  <c r="HX15" i="11"/>
  <c r="HY15" i="11"/>
  <c r="FV16" i="11"/>
  <c r="FW16" i="11"/>
  <c r="FX16" i="11"/>
  <c r="FY16" i="11"/>
  <c r="FZ16" i="11"/>
  <c r="GA16" i="11"/>
  <c r="GB16" i="11"/>
  <c r="GC16" i="11"/>
  <c r="GD16" i="11"/>
  <c r="GE16" i="11"/>
  <c r="GF16" i="11"/>
  <c r="GG16" i="11"/>
  <c r="GH16" i="11"/>
  <c r="GI16" i="11"/>
  <c r="GJ16" i="11"/>
  <c r="GK16" i="11"/>
  <c r="GL16" i="11"/>
  <c r="GM16" i="11"/>
  <c r="GN16" i="11"/>
  <c r="GO16" i="11"/>
  <c r="GP16" i="11"/>
  <c r="GQ16" i="11"/>
  <c r="GR16" i="11"/>
  <c r="GS16" i="11"/>
  <c r="GT16" i="11"/>
  <c r="GU16" i="11"/>
  <c r="GV16" i="11"/>
  <c r="GW16" i="11"/>
  <c r="GX16" i="11"/>
  <c r="GY16" i="11"/>
  <c r="GZ16" i="11"/>
  <c r="HA16" i="11"/>
  <c r="HB16" i="11"/>
  <c r="HC16" i="11"/>
  <c r="HD16" i="11"/>
  <c r="HE16" i="11"/>
  <c r="HF16" i="11"/>
  <c r="HG16" i="11"/>
  <c r="HH16" i="11"/>
  <c r="HI16" i="11"/>
  <c r="HJ16" i="11"/>
  <c r="HK16" i="11"/>
  <c r="HL16" i="11"/>
  <c r="HM16" i="11"/>
  <c r="HN16" i="11"/>
  <c r="HO16" i="11"/>
  <c r="HP16" i="11"/>
  <c r="HQ16" i="11"/>
  <c r="HR16" i="11"/>
  <c r="HS16" i="11"/>
  <c r="HT16" i="11"/>
  <c r="HU16" i="11"/>
  <c r="HV16" i="11"/>
  <c r="HW16" i="11"/>
  <c r="HX16" i="11"/>
  <c r="HY16" i="11"/>
  <c r="FV17" i="11"/>
  <c r="FW17" i="11"/>
  <c r="FX17" i="11"/>
  <c r="FY17" i="11"/>
  <c r="FZ17" i="11"/>
  <c r="GA17" i="11"/>
  <c r="GB17" i="11"/>
  <c r="GC17" i="11"/>
  <c r="GD17" i="11"/>
  <c r="GE17" i="11"/>
  <c r="GF17" i="11"/>
  <c r="GG17" i="11"/>
  <c r="GH17" i="11"/>
  <c r="GI17" i="11"/>
  <c r="GJ17" i="11"/>
  <c r="GK17" i="11"/>
  <c r="GL17" i="11"/>
  <c r="GM17" i="11"/>
  <c r="GN17" i="11"/>
  <c r="GO17" i="11"/>
  <c r="GP17" i="11"/>
  <c r="GQ17" i="11"/>
  <c r="GR17" i="11"/>
  <c r="GS17" i="11"/>
  <c r="GT17" i="11"/>
  <c r="GU17" i="11"/>
  <c r="GV17" i="11"/>
  <c r="GW17" i="11"/>
  <c r="GX17" i="11"/>
  <c r="GY17" i="11"/>
  <c r="GZ17" i="11"/>
  <c r="HA17" i="11"/>
  <c r="HB17" i="11"/>
  <c r="HC17" i="11"/>
  <c r="HD17" i="11"/>
  <c r="HE17" i="11"/>
  <c r="HF17" i="11"/>
  <c r="HG17" i="11"/>
  <c r="HH17" i="11"/>
  <c r="HI17" i="11"/>
  <c r="HJ17" i="11"/>
  <c r="HK17" i="11"/>
  <c r="HL17" i="11"/>
  <c r="HM17" i="11"/>
  <c r="HN17" i="11"/>
  <c r="HO17" i="11"/>
  <c r="HP17" i="11"/>
  <c r="HQ17" i="11"/>
  <c r="HR17" i="11"/>
  <c r="HS17" i="11"/>
  <c r="HT17" i="11"/>
  <c r="HU17" i="11"/>
  <c r="HV17" i="11"/>
  <c r="HW17" i="11"/>
  <c r="HX17" i="11"/>
  <c r="HY17" i="11"/>
  <c r="FV18" i="11"/>
  <c r="FW18" i="11"/>
  <c r="FX18" i="11"/>
  <c r="FY18" i="11"/>
  <c r="FZ18" i="11"/>
  <c r="GA18" i="11"/>
  <c r="GB18" i="11"/>
  <c r="GC18" i="11"/>
  <c r="GD18" i="11"/>
  <c r="GE18" i="11"/>
  <c r="GF18" i="11"/>
  <c r="GG18" i="11"/>
  <c r="GH18" i="11"/>
  <c r="GI18" i="11"/>
  <c r="GJ18" i="11"/>
  <c r="GK18" i="11"/>
  <c r="GL18" i="11"/>
  <c r="GM18" i="11"/>
  <c r="GN18" i="11"/>
  <c r="GO18" i="11"/>
  <c r="GP18" i="11"/>
  <c r="GQ18" i="11"/>
  <c r="GR18" i="11"/>
  <c r="GS18" i="11"/>
  <c r="GT18" i="11"/>
  <c r="GU18" i="11"/>
  <c r="GV18" i="11"/>
  <c r="GW18" i="11"/>
  <c r="GX18" i="11"/>
  <c r="GY18" i="11"/>
  <c r="GZ18" i="11"/>
  <c r="HA18" i="11"/>
  <c r="HB18" i="11"/>
  <c r="HC18" i="11"/>
  <c r="HD18" i="11"/>
  <c r="HE18" i="11"/>
  <c r="HF18" i="11"/>
  <c r="HG18" i="11"/>
  <c r="HH18" i="11"/>
  <c r="HI18" i="11"/>
  <c r="HJ18" i="11"/>
  <c r="HK18" i="11"/>
  <c r="HL18" i="11"/>
  <c r="HM18" i="11"/>
  <c r="HN18" i="11"/>
  <c r="HO18" i="11"/>
  <c r="HP18" i="11"/>
  <c r="HQ18" i="11"/>
  <c r="HR18" i="11"/>
  <c r="HS18" i="11"/>
  <c r="HT18" i="11"/>
  <c r="HU18" i="11"/>
  <c r="HV18" i="11"/>
  <c r="HW18" i="11"/>
  <c r="HX18" i="11"/>
  <c r="HY18" i="11"/>
  <c r="FV19" i="11"/>
  <c r="FW19" i="11"/>
  <c r="FX19" i="11"/>
  <c r="FY19" i="11"/>
  <c r="FZ19" i="11"/>
  <c r="GA19" i="11"/>
  <c r="GB19" i="11"/>
  <c r="GC19" i="11"/>
  <c r="GD19" i="11"/>
  <c r="GE19" i="11"/>
  <c r="GF19" i="11"/>
  <c r="GG19" i="11"/>
  <c r="GH19" i="11"/>
  <c r="GI19" i="11"/>
  <c r="GJ19" i="11"/>
  <c r="GK19" i="11"/>
  <c r="GL19" i="11"/>
  <c r="GM19" i="11"/>
  <c r="GN19" i="11"/>
  <c r="GO19" i="11"/>
  <c r="GP19" i="11"/>
  <c r="GQ19" i="11"/>
  <c r="GR19" i="11"/>
  <c r="GS19" i="11"/>
  <c r="GT19" i="11"/>
  <c r="GU19" i="11"/>
  <c r="GV19" i="11"/>
  <c r="GW19" i="11"/>
  <c r="GX19" i="11"/>
  <c r="GY19" i="11"/>
  <c r="GZ19" i="11"/>
  <c r="HA19" i="11"/>
  <c r="HB19" i="11"/>
  <c r="HC19" i="11"/>
  <c r="HD19" i="11"/>
  <c r="HE19" i="11"/>
  <c r="HF19" i="11"/>
  <c r="HG19" i="11"/>
  <c r="HH19" i="11"/>
  <c r="HI19" i="11"/>
  <c r="HJ19" i="11"/>
  <c r="HK19" i="11"/>
  <c r="HL19" i="11"/>
  <c r="HM19" i="11"/>
  <c r="HN19" i="11"/>
  <c r="HO19" i="11"/>
  <c r="HP19" i="11"/>
  <c r="HQ19" i="11"/>
  <c r="HR19" i="11"/>
  <c r="HS19" i="11"/>
  <c r="HT19" i="11"/>
  <c r="HU19" i="11"/>
  <c r="HV19" i="11"/>
  <c r="HW19" i="11"/>
  <c r="HX19" i="11"/>
  <c r="HY19" i="11"/>
  <c r="FV20" i="11"/>
  <c r="FW20" i="11"/>
  <c r="FX20" i="11"/>
  <c r="FY20" i="11"/>
  <c r="FZ20" i="11"/>
  <c r="GA20" i="11"/>
  <c r="GB20" i="11"/>
  <c r="GC20" i="11"/>
  <c r="GD20" i="11"/>
  <c r="GE20" i="11"/>
  <c r="GF20" i="11"/>
  <c r="GG20" i="11"/>
  <c r="GH20" i="11"/>
  <c r="GI20" i="11"/>
  <c r="GJ20" i="11"/>
  <c r="GK20" i="11"/>
  <c r="GL20" i="11"/>
  <c r="GM20" i="11"/>
  <c r="GN20" i="11"/>
  <c r="GO20" i="11"/>
  <c r="GP20" i="11"/>
  <c r="GQ20" i="11"/>
  <c r="GR20" i="11"/>
  <c r="GS20" i="11"/>
  <c r="GT20" i="11"/>
  <c r="GU20" i="11"/>
  <c r="GV20" i="11"/>
  <c r="GW20" i="11"/>
  <c r="GX20" i="11"/>
  <c r="GY20" i="11"/>
  <c r="GZ20" i="11"/>
  <c r="HA20" i="11"/>
  <c r="HB20" i="11"/>
  <c r="HC20" i="11"/>
  <c r="HD20" i="11"/>
  <c r="HE20" i="11"/>
  <c r="HF20" i="11"/>
  <c r="HG20" i="11"/>
  <c r="HH20" i="11"/>
  <c r="HI20" i="11"/>
  <c r="HJ20" i="11"/>
  <c r="HK20" i="11"/>
  <c r="HL20" i="11"/>
  <c r="HM20" i="11"/>
  <c r="HN20" i="11"/>
  <c r="HO20" i="11"/>
  <c r="HP20" i="11"/>
  <c r="HQ20" i="11"/>
  <c r="HR20" i="11"/>
  <c r="HS20" i="11"/>
  <c r="HT20" i="11"/>
  <c r="HU20" i="11"/>
  <c r="HV20" i="11"/>
  <c r="HW20" i="11"/>
  <c r="HX20" i="11"/>
  <c r="HY20" i="11"/>
  <c r="FV21" i="11"/>
  <c r="FW21" i="11"/>
  <c r="FX21" i="11"/>
  <c r="FY21" i="11"/>
  <c r="FZ21" i="11"/>
  <c r="GA21" i="11"/>
  <c r="GB21" i="11"/>
  <c r="GC21" i="11"/>
  <c r="GD21" i="11"/>
  <c r="GE21" i="11"/>
  <c r="GF21" i="11"/>
  <c r="GG21" i="11"/>
  <c r="GH21" i="11"/>
  <c r="GI21" i="11"/>
  <c r="GJ21" i="11"/>
  <c r="GK21" i="11"/>
  <c r="GL21" i="11"/>
  <c r="GM21" i="11"/>
  <c r="GN21" i="11"/>
  <c r="GO21" i="11"/>
  <c r="GP21" i="11"/>
  <c r="GQ21" i="11"/>
  <c r="GR21" i="11"/>
  <c r="GS21" i="11"/>
  <c r="GT21" i="11"/>
  <c r="GU21" i="11"/>
  <c r="GV21" i="11"/>
  <c r="GW21" i="11"/>
  <c r="GX21" i="11"/>
  <c r="GY21" i="11"/>
  <c r="GZ21" i="11"/>
  <c r="HA21" i="11"/>
  <c r="HB21" i="11"/>
  <c r="HC21" i="11"/>
  <c r="HD21" i="11"/>
  <c r="HE21" i="11"/>
  <c r="HF21" i="11"/>
  <c r="HG21" i="11"/>
  <c r="HH21" i="11"/>
  <c r="HI21" i="11"/>
  <c r="HJ21" i="11"/>
  <c r="HK21" i="11"/>
  <c r="HL21" i="11"/>
  <c r="HM21" i="11"/>
  <c r="HN21" i="11"/>
  <c r="HO21" i="11"/>
  <c r="HP21" i="11"/>
  <c r="HQ21" i="11"/>
  <c r="HR21" i="11"/>
  <c r="HS21" i="11"/>
  <c r="HT21" i="11"/>
  <c r="HU21" i="11"/>
  <c r="HV21" i="11"/>
  <c r="HW21" i="11"/>
  <c r="HX21" i="11"/>
  <c r="HY21" i="11"/>
  <c r="FV22" i="11"/>
  <c r="FW22" i="11"/>
  <c r="FX22" i="11"/>
  <c r="FY22" i="11"/>
  <c r="FZ22" i="11"/>
  <c r="GA22" i="11"/>
  <c r="GB22" i="11"/>
  <c r="GC22" i="11"/>
  <c r="GD22" i="11"/>
  <c r="GE22" i="11"/>
  <c r="GF22" i="11"/>
  <c r="GG22" i="11"/>
  <c r="GH22" i="11"/>
  <c r="GI22" i="11"/>
  <c r="GJ22" i="11"/>
  <c r="GK22" i="11"/>
  <c r="GL22" i="11"/>
  <c r="GM22" i="11"/>
  <c r="GN22" i="11"/>
  <c r="GO22" i="11"/>
  <c r="GP22" i="11"/>
  <c r="GQ22" i="11"/>
  <c r="GR22" i="11"/>
  <c r="GS22" i="11"/>
  <c r="GT22" i="11"/>
  <c r="GU22" i="11"/>
  <c r="GV22" i="11"/>
  <c r="GW22" i="11"/>
  <c r="GX22" i="11"/>
  <c r="GY22" i="11"/>
  <c r="GZ22" i="11"/>
  <c r="HA22" i="11"/>
  <c r="HB22" i="11"/>
  <c r="HC22" i="11"/>
  <c r="HD22" i="11"/>
  <c r="HE22" i="11"/>
  <c r="HF22" i="11"/>
  <c r="HG22" i="11"/>
  <c r="HH22" i="11"/>
  <c r="HI22" i="11"/>
  <c r="HJ22" i="11"/>
  <c r="HK22" i="11"/>
  <c r="HL22" i="11"/>
  <c r="HM22" i="11"/>
  <c r="HN22" i="11"/>
  <c r="HO22" i="11"/>
  <c r="HP22" i="11"/>
  <c r="HQ22" i="11"/>
  <c r="HR22" i="11"/>
  <c r="HS22" i="11"/>
  <c r="HT22" i="11"/>
  <c r="HU22" i="11"/>
  <c r="HV22" i="11"/>
  <c r="HW22" i="11"/>
  <c r="HX22" i="11"/>
  <c r="HY22" i="11"/>
  <c r="FV23" i="11"/>
  <c r="FW23" i="11"/>
  <c r="FX23" i="11"/>
  <c r="FY23" i="11"/>
  <c r="FZ23" i="11"/>
  <c r="GA23" i="11"/>
  <c r="GB23" i="11"/>
  <c r="GC23" i="11"/>
  <c r="GD23" i="11"/>
  <c r="GE23" i="11"/>
  <c r="GF23" i="11"/>
  <c r="GG23" i="11"/>
  <c r="GH23" i="11"/>
  <c r="GI23" i="11"/>
  <c r="GJ23" i="11"/>
  <c r="GK23" i="11"/>
  <c r="GL23" i="11"/>
  <c r="GM23" i="11"/>
  <c r="GN23" i="11"/>
  <c r="GO23" i="11"/>
  <c r="GP23" i="11"/>
  <c r="GQ23" i="11"/>
  <c r="GR23" i="11"/>
  <c r="GS23" i="11"/>
  <c r="GT23" i="11"/>
  <c r="GU23" i="11"/>
  <c r="GV23" i="11"/>
  <c r="GW23" i="11"/>
  <c r="GX23" i="11"/>
  <c r="GY23" i="11"/>
  <c r="GZ23" i="11"/>
  <c r="HA23" i="11"/>
  <c r="HB23" i="11"/>
  <c r="HC23" i="11"/>
  <c r="HD23" i="11"/>
  <c r="HE23" i="11"/>
  <c r="HF23" i="11"/>
  <c r="HG23" i="11"/>
  <c r="HH23" i="11"/>
  <c r="HI23" i="11"/>
  <c r="HJ23" i="11"/>
  <c r="HK23" i="11"/>
  <c r="HL23" i="11"/>
  <c r="HM23" i="11"/>
  <c r="HN23" i="11"/>
  <c r="HO23" i="11"/>
  <c r="HP23" i="11"/>
  <c r="HQ23" i="11"/>
  <c r="HR23" i="11"/>
  <c r="HS23" i="11"/>
  <c r="HT23" i="11"/>
  <c r="HU23" i="11"/>
  <c r="HV23" i="11"/>
  <c r="HW23" i="11"/>
  <c r="HX23" i="11"/>
  <c r="HY23" i="11"/>
  <c r="FV24" i="11"/>
  <c r="FW24" i="11"/>
  <c r="FX24" i="11"/>
  <c r="FY24" i="11"/>
  <c r="FZ24" i="11"/>
  <c r="GA24" i="11"/>
  <c r="GB24" i="11"/>
  <c r="GC24" i="11"/>
  <c r="GD24" i="11"/>
  <c r="GE24" i="11"/>
  <c r="GF24" i="11"/>
  <c r="GG24" i="11"/>
  <c r="GH24" i="11"/>
  <c r="GI24" i="11"/>
  <c r="GJ24" i="11"/>
  <c r="GK24" i="11"/>
  <c r="GL24" i="11"/>
  <c r="GM24" i="11"/>
  <c r="GN24" i="11"/>
  <c r="GO24" i="11"/>
  <c r="GP24" i="11"/>
  <c r="GQ24" i="11"/>
  <c r="GR24" i="11"/>
  <c r="GS24" i="11"/>
  <c r="GT24" i="11"/>
  <c r="GU24" i="11"/>
  <c r="GV24" i="11"/>
  <c r="GW24" i="11"/>
  <c r="GX24" i="11"/>
  <c r="GY24" i="11"/>
  <c r="GZ24" i="11"/>
  <c r="HA24" i="11"/>
  <c r="HB24" i="11"/>
  <c r="HC24" i="11"/>
  <c r="HD24" i="11"/>
  <c r="HE24" i="11"/>
  <c r="HF24" i="11"/>
  <c r="HG24" i="11"/>
  <c r="HH24" i="11"/>
  <c r="HI24" i="11"/>
  <c r="HJ24" i="11"/>
  <c r="HK24" i="11"/>
  <c r="HL24" i="11"/>
  <c r="HM24" i="11"/>
  <c r="HN24" i="11"/>
  <c r="HO24" i="11"/>
  <c r="HP24" i="11"/>
  <c r="HQ24" i="11"/>
  <c r="HR24" i="11"/>
  <c r="HS24" i="11"/>
  <c r="HT24" i="11"/>
  <c r="HU24" i="11"/>
  <c r="HV24" i="11"/>
  <c r="HW24" i="11"/>
  <c r="HX24" i="11"/>
  <c r="HY24" i="11"/>
  <c r="FV25" i="11"/>
  <c r="FW25" i="11"/>
  <c r="FX25" i="11"/>
  <c r="FY25" i="11"/>
  <c r="FZ25" i="11"/>
  <c r="GA25" i="11"/>
  <c r="GB25" i="11"/>
  <c r="GC25" i="11"/>
  <c r="GD25" i="11"/>
  <c r="GE25" i="11"/>
  <c r="GF25" i="11"/>
  <c r="GG25" i="11"/>
  <c r="GH25" i="11"/>
  <c r="GI25" i="11"/>
  <c r="GJ25" i="11"/>
  <c r="GK25" i="11"/>
  <c r="GL25" i="11"/>
  <c r="GM25" i="11"/>
  <c r="GN25" i="11"/>
  <c r="GO25" i="11"/>
  <c r="GP25" i="11"/>
  <c r="GQ25" i="11"/>
  <c r="GR25" i="11"/>
  <c r="GS25" i="11"/>
  <c r="GT25" i="11"/>
  <c r="GU25" i="11"/>
  <c r="GV25" i="11"/>
  <c r="GW25" i="11"/>
  <c r="GX25" i="11"/>
  <c r="GY25" i="11"/>
  <c r="GZ25" i="11"/>
  <c r="HA25" i="11"/>
  <c r="HB25" i="11"/>
  <c r="HC25" i="11"/>
  <c r="HD25" i="11"/>
  <c r="HE25" i="11"/>
  <c r="HF25" i="11"/>
  <c r="HG25" i="11"/>
  <c r="HH25" i="11"/>
  <c r="HI25" i="11"/>
  <c r="HJ25" i="11"/>
  <c r="HK25" i="11"/>
  <c r="HL25" i="11"/>
  <c r="HM25" i="11"/>
  <c r="HN25" i="11"/>
  <c r="HO25" i="11"/>
  <c r="HP25" i="11"/>
  <c r="HQ25" i="11"/>
  <c r="HR25" i="11"/>
  <c r="HS25" i="11"/>
  <c r="HT25" i="11"/>
  <c r="HU25" i="11"/>
  <c r="HV25" i="11"/>
  <c r="HW25" i="11"/>
  <c r="HX25" i="11"/>
  <c r="HY25" i="11"/>
  <c r="FV26" i="11"/>
  <c r="FW26" i="11"/>
  <c r="FX26" i="11"/>
  <c r="FY26" i="11"/>
  <c r="FZ26" i="11"/>
  <c r="GA26" i="11"/>
  <c r="GB26" i="11"/>
  <c r="GC26" i="11"/>
  <c r="GD26" i="11"/>
  <c r="GE26" i="11"/>
  <c r="GF26" i="11"/>
  <c r="GG26" i="11"/>
  <c r="GH26" i="11"/>
  <c r="GI26" i="11"/>
  <c r="GJ26" i="11"/>
  <c r="GK26" i="11"/>
  <c r="GL26" i="11"/>
  <c r="GM26" i="11"/>
  <c r="GN26" i="11"/>
  <c r="GO26" i="11"/>
  <c r="GP26" i="11"/>
  <c r="GQ26" i="11"/>
  <c r="GR26" i="11"/>
  <c r="GS26" i="11"/>
  <c r="GT26" i="11"/>
  <c r="GU26" i="11"/>
  <c r="GV26" i="11"/>
  <c r="GW26" i="11"/>
  <c r="GX26" i="11"/>
  <c r="GY26" i="11"/>
  <c r="GZ26" i="11"/>
  <c r="HA26" i="11"/>
  <c r="HB26" i="11"/>
  <c r="HC26" i="11"/>
  <c r="HD26" i="11"/>
  <c r="HE26" i="11"/>
  <c r="HF26" i="11"/>
  <c r="HG26" i="11"/>
  <c r="HH26" i="11"/>
  <c r="HI26" i="11"/>
  <c r="HJ26" i="11"/>
  <c r="HK26" i="11"/>
  <c r="HL26" i="11"/>
  <c r="HM26" i="11"/>
  <c r="HN26" i="11"/>
  <c r="HO26" i="11"/>
  <c r="HP26" i="11"/>
  <c r="HQ26" i="11"/>
  <c r="HR26" i="11"/>
  <c r="HS26" i="11"/>
  <c r="HT26" i="11"/>
  <c r="HU26" i="11"/>
  <c r="HV26" i="11"/>
  <c r="HW26" i="11"/>
  <c r="HX26" i="11"/>
  <c r="HY26" i="11"/>
  <c r="FV27" i="11"/>
  <c r="FW27" i="11"/>
  <c r="FX27" i="11"/>
  <c r="FY27" i="11"/>
  <c r="FZ27" i="11"/>
  <c r="GA27" i="11"/>
  <c r="GB27" i="11"/>
  <c r="GC27" i="11"/>
  <c r="GD27" i="11"/>
  <c r="GE27" i="11"/>
  <c r="GF27" i="11"/>
  <c r="GG27" i="11"/>
  <c r="GH27" i="11"/>
  <c r="GI27" i="11"/>
  <c r="GJ27" i="11"/>
  <c r="GK27" i="11"/>
  <c r="GL27" i="11"/>
  <c r="GM27" i="11"/>
  <c r="GN27" i="11"/>
  <c r="GO27" i="11"/>
  <c r="GP27" i="11"/>
  <c r="GQ27" i="11"/>
  <c r="GR27" i="11"/>
  <c r="GS27" i="11"/>
  <c r="GT27" i="11"/>
  <c r="GU27" i="11"/>
  <c r="GV27" i="11"/>
  <c r="GW27" i="11"/>
  <c r="GX27" i="11"/>
  <c r="GY27" i="11"/>
  <c r="GZ27" i="11"/>
  <c r="HA27" i="11"/>
  <c r="HB27" i="11"/>
  <c r="HC27" i="11"/>
  <c r="HD27" i="11"/>
  <c r="HE27" i="11"/>
  <c r="HF27" i="11"/>
  <c r="HG27" i="11"/>
  <c r="HH27" i="11"/>
  <c r="HI27" i="11"/>
  <c r="HJ27" i="11"/>
  <c r="HK27" i="11"/>
  <c r="HL27" i="11"/>
  <c r="HM27" i="11"/>
  <c r="HN27" i="11"/>
  <c r="HO27" i="11"/>
  <c r="HP27" i="11"/>
  <c r="HQ27" i="11"/>
  <c r="HR27" i="11"/>
  <c r="HS27" i="11"/>
  <c r="HT27" i="11"/>
  <c r="HU27" i="11"/>
  <c r="HV27" i="11"/>
  <c r="HW27" i="11"/>
  <c r="HX27" i="11"/>
  <c r="HY27" i="11"/>
  <c r="FV28" i="11"/>
  <c r="FW28" i="11"/>
  <c r="FX28" i="11"/>
  <c r="FY28" i="11"/>
  <c r="FZ28" i="11"/>
  <c r="GA28" i="11"/>
  <c r="GB28" i="11"/>
  <c r="GC28" i="11"/>
  <c r="GD28" i="11"/>
  <c r="GE28" i="11"/>
  <c r="GF28" i="11"/>
  <c r="GG28" i="11"/>
  <c r="GH28" i="11"/>
  <c r="GI28" i="11"/>
  <c r="GJ28" i="11"/>
  <c r="GK28" i="11"/>
  <c r="GL28" i="11"/>
  <c r="GM28" i="11"/>
  <c r="GN28" i="11"/>
  <c r="GO28" i="11"/>
  <c r="GP28" i="11"/>
  <c r="GQ28" i="11"/>
  <c r="GR28" i="11"/>
  <c r="GS28" i="11"/>
  <c r="GT28" i="11"/>
  <c r="GU28" i="11"/>
  <c r="GV28" i="11"/>
  <c r="GW28" i="11"/>
  <c r="GX28" i="11"/>
  <c r="GY28" i="11"/>
  <c r="GZ28" i="11"/>
  <c r="HA28" i="11"/>
  <c r="HB28" i="11"/>
  <c r="HC28" i="11"/>
  <c r="HD28" i="11"/>
  <c r="HE28" i="11"/>
  <c r="HF28" i="11"/>
  <c r="HG28" i="11"/>
  <c r="HH28" i="11"/>
  <c r="HI28" i="11"/>
  <c r="HJ28" i="11"/>
  <c r="HK28" i="11"/>
  <c r="HL28" i="11"/>
  <c r="HM28" i="11"/>
  <c r="HN28" i="11"/>
  <c r="HO28" i="11"/>
  <c r="HP28" i="11"/>
  <c r="HQ28" i="11"/>
  <c r="HR28" i="11"/>
  <c r="HS28" i="11"/>
  <c r="HT28" i="11"/>
  <c r="HU28" i="11"/>
  <c r="HV28" i="11"/>
  <c r="HW28" i="11"/>
  <c r="HX28" i="11"/>
  <c r="HY28" i="11"/>
  <c r="FV29" i="11"/>
  <c r="FW29" i="11"/>
  <c r="FX29" i="11"/>
  <c r="FY29" i="11"/>
  <c r="FZ29" i="11"/>
  <c r="GA29" i="11"/>
  <c r="GB29" i="11"/>
  <c r="GC29" i="11"/>
  <c r="GD29" i="11"/>
  <c r="GE29" i="11"/>
  <c r="GF29" i="11"/>
  <c r="GG29" i="11"/>
  <c r="GH29" i="11"/>
  <c r="GI29" i="11"/>
  <c r="GJ29" i="11"/>
  <c r="GK29" i="11"/>
  <c r="GL29" i="11"/>
  <c r="GM29" i="11"/>
  <c r="GN29" i="11"/>
  <c r="GO29" i="11"/>
  <c r="GP29" i="11"/>
  <c r="GQ29" i="11"/>
  <c r="GR29" i="11"/>
  <c r="GS29" i="11"/>
  <c r="GT29" i="11"/>
  <c r="GU29" i="11"/>
  <c r="GV29" i="11"/>
  <c r="GW29" i="11"/>
  <c r="GX29" i="11"/>
  <c r="GY29" i="11"/>
  <c r="GZ29" i="11"/>
  <c r="HA29" i="11"/>
  <c r="HB29" i="11"/>
  <c r="HC29" i="11"/>
  <c r="HD29" i="11"/>
  <c r="HE29" i="11"/>
  <c r="HF29" i="11"/>
  <c r="HG29" i="11"/>
  <c r="HH29" i="11"/>
  <c r="HI29" i="11"/>
  <c r="HJ29" i="11"/>
  <c r="HK29" i="11"/>
  <c r="HL29" i="11"/>
  <c r="HM29" i="11"/>
  <c r="HN29" i="11"/>
  <c r="HO29" i="11"/>
  <c r="HP29" i="11"/>
  <c r="HQ29" i="11"/>
  <c r="HR29" i="11"/>
  <c r="HS29" i="11"/>
  <c r="HT29" i="11"/>
  <c r="HU29" i="11"/>
  <c r="HV29" i="11"/>
  <c r="HW29" i="11"/>
  <c r="HX29" i="11"/>
  <c r="HY29" i="11"/>
  <c r="FV30" i="11"/>
  <c r="FW30" i="11"/>
  <c r="FX30" i="11"/>
  <c r="FY30" i="11"/>
  <c r="FZ30" i="11"/>
  <c r="GA30" i="11"/>
  <c r="GB30" i="11"/>
  <c r="GC30" i="11"/>
  <c r="GD30" i="11"/>
  <c r="GE30" i="11"/>
  <c r="GF30" i="11"/>
  <c r="GG30" i="11"/>
  <c r="GH30" i="11"/>
  <c r="GI30" i="11"/>
  <c r="GJ30" i="11"/>
  <c r="GK30" i="11"/>
  <c r="GL30" i="11"/>
  <c r="GM30" i="11"/>
  <c r="GN30" i="11"/>
  <c r="GO30" i="11"/>
  <c r="GP30" i="11"/>
  <c r="GQ30" i="11"/>
  <c r="GR30" i="11"/>
  <c r="GS30" i="11"/>
  <c r="GT30" i="11"/>
  <c r="GU30" i="11"/>
  <c r="GV30" i="11"/>
  <c r="GW30" i="11"/>
  <c r="GX30" i="11"/>
  <c r="GY30" i="11"/>
  <c r="GZ30" i="11"/>
  <c r="HA30" i="11"/>
  <c r="HB30" i="11"/>
  <c r="HC30" i="11"/>
  <c r="HD30" i="11"/>
  <c r="HE30" i="11"/>
  <c r="HF30" i="11"/>
  <c r="HG30" i="11"/>
  <c r="HH30" i="11"/>
  <c r="HI30" i="11"/>
  <c r="HJ30" i="11"/>
  <c r="HK30" i="11"/>
  <c r="HL30" i="11"/>
  <c r="HM30" i="11"/>
  <c r="HN30" i="11"/>
  <c r="HO30" i="11"/>
  <c r="HP30" i="11"/>
  <c r="HQ30" i="11"/>
  <c r="HR30" i="11"/>
  <c r="HS30" i="11"/>
  <c r="HT30" i="11"/>
  <c r="HU30" i="11"/>
  <c r="HV30" i="11"/>
  <c r="HW30" i="11"/>
  <c r="HX30" i="11"/>
  <c r="HY30" i="11"/>
  <c r="FV31" i="11"/>
  <c r="FW31" i="11"/>
  <c r="FX31" i="11"/>
  <c r="FY31" i="11"/>
  <c r="FZ31" i="11"/>
  <c r="GA31" i="11"/>
  <c r="GB31" i="11"/>
  <c r="GC31" i="11"/>
  <c r="GD31" i="11"/>
  <c r="GE31" i="11"/>
  <c r="GF31" i="11"/>
  <c r="GG31" i="11"/>
  <c r="GH31" i="11"/>
  <c r="GI31" i="11"/>
  <c r="GJ31" i="11"/>
  <c r="GK31" i="11"/>
  <c r="GL31" i="11"/>
  <c r="GM31" i="11"/>
  <c r="GN31" i="11"/>
  <c r="GO31" i="11"/>
  <c r="GP31" i="11"/>
  <c r="GQ31" i="11"/>
  <c r="GR31" i="11"/>
  <c r="GS31" i="11"/>
  <c r="GT31" i="11"/>
  <c r="GU31" i="11"/>
  <c r="GV31" i="11"/>
  <c r="GW31" i="11"/>
  <c r="GX31" i="11"/>
  <c r="GY31" i="11"/>
  <c r="GZ31" i="11"/>
  <c r="HA31" i="11"/>
  <c r="HB31" i="11"/>
  <c r="HC31" i="11"/>
  <c r="HD31" i="11"/>
  <c r="HE31" i="11"/>
  <c r="HF31" i="11"/>
  <c r="HG31" i="11"/>
  <c r="HH31" i="11"/>
  <c r="HI31" i="11"/>
  <c r="HJ31" i="11"/>
  <c r="HK31" i="11"/>
  <c r="HL31" i="11"/>
  <c r="HM31" i="11"/>
  <c r="HN31" i="11"/>
  <c r="HO31" i="11"/>
  <c r="HP31" i="11"/>
  <c r="HQ31" i="11"/>
  <c r="HR31" i="11"/>
  <c r="HS31" i="11"/>
  <c r="HT31" i="11"/>
  <c r="HU31" i="11"/>
  <c r="HV31" i="11"/>
  <c r="HW31" i="11"/>
  <c r="HX31" i="11"/>
  <c r="HY31" i="11"/>
  <c r="FV32" i="11"/>
  <c r="FW32" i="11"/>
  <c r="FX32" i="11"/>
  <c r="FY32" i="11"/>
  <c r="FZ32" i="11"/>
  <c r="GA32" i="11"/>
  <c r="GB32" i="11"/>
  <c r="GC32" i="11"/>
  <c r="GD32" i="11"/>
  <c r="GE32" i="11"/>
  <c r="GF32" i="11"/>
  <c r="GG32" i="11"/>
  <c r="GH32" i="11"/>
  <c r="GI32" i="11"/>
  <c r="GJ32" i="11"/>
  <c r="GK32" i="11"/>
  <c r="GL32" i="11"/>
  <c r="GM32" i="11"/>
  <c r="GN32" i="11"/>
  <c r="GO32" i="11"/>
  <c r="GP32" i="11"/>
  <c r="GQ32" i="11"/>
  <c r="GR32" i="11"/>
  <c r="GS32" i="11"/>
  <c r="GT32" i="11"/>
  <c r="GU32" i="11"/>
  <c r="GV32" i="11"/>
  <c r="GW32" i="11"/>
  <c r="GX32" i="11"/>
  <c r="GY32" i="11"/>
  <c r="GZ32" i="11"/>
  <c r="HA32" i="11"/>
  <c r="HB32" i="11"/>
  <c r="HC32" i="11"/>
  <c r="HD32" i="11"/>
  <c r="HE32" i="11"/>
  <c r="HF32" i="11"/>
  <c r="HG32" i="11"/>
  <c r="HH32" i="11"/>
  <c r="HI32" i="11"/>
  <c r="HJ32" i="11"/>
  <c r="HK32" i="11"/>
  <c r="HL32" i="11"/>
  <c r="HM32" i="11"/>
  <c r="HN32" i="11"/>
  <c r="HO32" i="11"/>
  <c r="HP32" i="11"/>
  <c r="HQ32" i="11"/>
  <c r="HR32" i="11"/>
  <c r="HS32" i="11"/>
  <c r="HT32" i="11"/>
  <c r="HU32" i="11"/>
  <c r="HV32" i="11"/>
  <c r="HW32" i="11"/>
  <c r="HX32" i="11"/>
  <c r="HY32" i="11"/>
  <c r="FV33" i="11"/>
  <c r="FW33" i="11"/>
  <c r="FX33" i="11"/>
  <c r="FY33" i="11"/>
  <c r="FZ33" i="11"/>
  <c r="GA33" i="11"/>
  <c r="GB33" i="11"/>
  <c r="GC33" i="11"/>
  <c r="GD33" i="11"/>
  <c r="GE33" i="11"/>
  <c r="GF33" i="11"/>
  <c r="GG33" i="11"/>
  <c r="GH33" i="11"/>
  <c r="GI33" i="11"/>
  <c r="GJ33" i="11"/>
  <c r="GK33" i="11"/>
  <c r="GL33" i="11"/>
  <c r="GM33" i="11"/>
  <c r="GN33" i="11"/>
  <c r="GO33" i="11"/>
  <c r="GP33" i="11"/>
  <c r="GQ33" i="11"/>
  <c r="GR33" i="11"/>
  <c r="GS33" i="11"/>
  <c r="GT33" i="11"/>
  <c r="GU33" i="11"/>
  <c r="GV33" i="11"/>
  <c r="GW33" i="11"/>
  <c r="GX33" i="11"/>
  <c r="GY33" i="11"/>
  <c r="GZ33" i="11"/>
  <c r="HA33" i="11"/>
  <c r="HB33" i="11"/>
  <c r="HC33" i="11"/>
  <c r="HD33" i="11"/>
  <c r="HE33" i="11"/>
  <c r="HF33" i="11"/>
  <c r="HG33" i="11"/>
  <c r="HH33" i="11"/>
  <c r="HI33" i="11"/>
  <c r="HJ33" i="11"/>
  <c r="HK33" i="11"/>
  <c r="HL33" i="11"/>
  <c r="HM33" i="11"/>
  <c r="HN33" i="11"/>
  <c r="HO33" i="11"/>
  <c r="HP33" i="11"/>
  <c r="HQ33" i="11"/>
  <c r="HR33" i="11"/>
  <c r="HS33" i="11"/>
  <c r="HT33" i="11"/>
  <c r="HU33" i="11"/>
  <c r="HV33" i="11"/>
  <c r="HW33" i="11"/>
  <c r="HX33" i="11"/>
  <c r="HY33" i="11"/>
  <c r="FV34" i="11"/>
  <c r="FW34" i="11"/>
  <c r="FX34" i="11"/>
  <c r="FY34" i="11"/>
  <c r="FZ34" i="11"/>
  <c r="GA34" i="11"/>
  <c r="GB34" i="11"/>
  <c r="GC34" i="11"/>
  <c r="GD34" i="11"/>
  <c r="GE34" i="11"/>
  <c r="GF34" i="11"/>
  <c r="GG34" i="11"/>
  <c r="GH34" i="11"/>
  <c r="GI34" i="11"/>
  <c r="GJ34" i="11"/>
  <c r="GK34" i="11"/>
  <c r="GL34" i="11"/>
  <c r="GM34" i="11"/>
  <c r="GN34" i="11"/>
  <c r="GO34" i="11"/>
  <c r="GP34" i="11"/>
  <c r="GQ34" i="11"/>
  <c r="GR34" i="11"/>
  <c r="GS34" i="11"/>
  <c r="GT34" i="11"/>
  <c r="GU34" i="11"/>
  <c r="GV34" i="11"/>
  <c r="GW34" i="11"/>
  <c r="GX34" i="11"/>
  <c r="GY34" i="11"/>
  <c r="GZ34" i="11"/>
  <c r="HA34" i="11"/>
  <c r="HB34" i="11"/>
  <c r="HC34" i="11"/>
  <c r="HD34" i="11"/>
  <c r="HE34" i="11"/>
  <c r="HF34" i="11"/>
  <c r="HG34" i="11"/>
  <c r="HH34" i="11"/>
  <c r="HI34" i="11"/>
  <c r="HJ34" i="11"/>
  <c r="HK34" i="11"/>
  <c r="HL34" i="11"/>
  <c r="HM34" i="11"/>
  <c r="HN34" i="11"/>
  <c r="HO34" i="11"/>
  <c r="HP34" i="11"/>
  <c r="HQ34" i="11"/>
  <c r="HR34" i="11"/>
  <c r="HS34" i="11"/>
  <c r="HT34" i="11"/>
  <c r="HU34" i="11"/>
  <c r="HV34" i="11"/>
  <c r="HW34" i="11"/>
  <c r="HX34" i="11"/>
  <c r="HY34" i="11"/>
  <c r="FV35" i="11"/>
  <c r="FW35" i="11"/>
  <c r="FX35" i="11"/>
  <c r="FY35" i="11"/>
  <c r="FZ35" i="11"/>
  <c r="GA35" i="11"/>
  <c r="GB35" i="11"/>
  <c r="GC35" i="11"/>
  <c r="GD35" i="11"/>
  <c r="GE35" i="11"/>
  <c r="GF35" i="11"/>
  <c r="GG35" i="11"/>
  <c r="GH35" i="11"/>
  <c r="GI35" i="11"/>
  <c r="GJ35" i="11"/>
  <c r="GK35" i="11"/>
  <c r="GL35" i="11"/>
  <c r="GM35" i="11"/>
  <c r="GN35" i="11"/>
  <c r="GO35" i="11"/>
  <c r="GP35" i="11"/>
  <c r="GQ35" i="11"/>
  <c r="GR35" i="11"/>
  <c r="GS35" i="11"/>
  <c r="GT35" i="11"/>
  <c r="GU35" i="11"/>
  <c r="GV35" i="11"/>
  <c r="GW35" i="11"/>
  <c r="GX35" i="11"/>
  <c r="GY35" i="11"/>
  <c r="GZ35" i="11"/>
  <c r="HA35" i="11"/>
  <c r="HB35" i="11"/>
  <c r="HC35" i="11"/>
  <c r="HD35" i="11"/>
  <c r="HE35" i="11"/>
  <c r="HF35" i="11"/>
  <c r="HG35" i="11"/>
  <c r="HH35" i="11"/>
  <c r="HI35" i="11"/>
  <c r="HJ35" i="11"/>
  <c r="HK35" i="11"/>
  <c r="HL35" i="11"/>
  <c r="HM35" i="11"/>
  <c r="HN35" i="11"/>
  <c r="HO35" i="11"/>
  <c r="HP35" i="11"/>
  <c r="HQ35" i="11"/>
  <c r="HR35" i="11"/>
  <c r="HS35" i="11"/>
  <c r="HT35" i="11"/>
  <c r="HU35" i="11"/>
  <c r="HV35" i="11"/>
  <c r="HW35" i="11"/>
  <c r="HX35" i="11"/>
  <c r="HY35" i="11"/>
  <c r="FV36" i="11"/>
  <c r="FW36" i="11"/>
  <c r="FX36" i="11"/>
  <c r="FY36" i="11"/>
  <c r="FZ36" i="11"/>
  <c r="GA36" i="11"/>
  <c r="GB36" i="11"/>
  <c r="GC36" i="11"/>
  <c r="GD36" i="11"/>
  <c r="GE36" i="11"/>
  <c r="GF36" i="11"/>
  <c r="GG36" i="11"/>
  <c r="GH36" i="11"/>
  <c r="GI36" i="11"/>
  <c r="GJ36" i="11"/>
  <c r="GK36" i="11"/>
  <c r="GL36" i="11"/>
  <c r="GM36" i="11"/>
  <c r="GN36" i="11"/>
  <c r="GO36" i="11"/>
  <c r="GP36" i="11"/>
  <c r="GQ36" i="11"/>
  <c r="GR36" i="11"/>
  <c r="GS36" i="11"/>
  <c r="GT36" i="11"/>
  <c r="GU36" i="11"/>
  <c r="GV36" i="11"/>
  <c r="GW36" i="11"/>
  <c r="GX36" i="11"/>
  <c r="GY36" i="11"/>
  <c r="GZ36" i="11"/>
  <c r="HA36" i="11"/>
  <c r="HB36" i="11"/>
  <c r="HC36" i="11"/>
  <c r="HD36" i="11"/>
  <c r="HE36" i="11"/>
  <c r="HF36" i="11"/>
  <c r="HG36" i="11"/>
  <c r="HH36" i="11"/>
  <c r="HI36" i="11"/>
  <c r="HJ36" i="11"/>
  <c r="HK36" i="11"/>
  <c r="HL36" i="11"/>
  <c r="HM36" i="11"/>
  <c r="HN36" i="11"/>
  <c r="HO36" i="11"/>
  <c r="HP36" i="11"/>
  <c r="HQ36" i="11"/>
  <c r="HR36" i="11"/>
  <c r="HS36" i="11"/>
  <c r="HT36" i="11"/>
  <c r="HU36" i="11"/>
  <c r="HV36" i="11"/>
  <c r="HW36" i="11"/>
  <c r="HX36" i="11"/>
  <c r="HY36" i="11"/>
  <c r="FV37" i="11"/>
  <c r="FW37" i="11"/>
  <c r="FX37" i="11"/>
  <c r="FY37" i="11"/>
  <c r="FZ37" i="11"/>
  <c r="GA37" i="11"/>
  <c r="GB37" i="11"/>
  <c r="GC37" i="11"/>
  <c r="GD37" i="11"/>
  <c r="GE37" i="11"/>
  <c r="GF37" i="11"/>
  <c r="GG37" i="11"/>
  <c r="GH37" i="11"/>
  <c r="GI37" i="11"/>
  <c r="GJ37" i="11"/>
  <c r="GK37" i="11"/>
  <c r="GL37" i="11"/>
  <c r="GM37" i="11"/>
  <c r="GN37" i="11"/>
  <c r="GO37" i="11"/>
  <c r="GP37" i="11"/>
  <c r="GQ37" i="11"/>
  <c r="GR37" i="11"/>
  <c r="GS37" i="11"/>
  <c r="GT37" i="11"/>
  <c r="GU37" i="11"/>
  <c r="GV37" i="11"/>
  <c r="GW37" i="11"/>
  <c r="GX37" i="11"/>
  <c r="GY37" i="11"/>
  <c r="GZ37" i="11"/>
  <c r="HA37" i="11"/>
  <c r="HB37" i="11"/>
  <c r="HC37" i="11"/>
  <c r="HD37" i="11"/>
  <c r="HE37" i="11"/>
  <c r="HF37" i="11"/>
  <c r="HG37" i="11"/>
  <c r="HH37" i="11"/>
  <c r="HI37" i="11"/>
  <c r="HJ37" i="11"/>
  <c r="HK37" i="11"/>
  <c r="HL37" i="11"/>
  <c r="HM37" i="11"/>
  <c r="HN37" i="11"/>
  <c r="HO37" i="11"/>
  <c r="HP37" i="11"/>
  <c r="HQ37" i="11"/>
  <c r="HR37" i="11"/>
  <c r="HS37" i="11"/>
  <c r="HT37" i="11"/>
  <c r="HU37" i="11"/>
  <c r="HV37" i="11"/>
  <c r="HW37" i="11"/>
  <c r="HX37" i="11"/>
  <c r="HY37" i="11"/>
  <c r="FV38" i="11"/>
  <c r="FW38" i="11"/>
  <c r="FX38" i="11"/>
  <c r="FY38" i="11"/>
  <c r="FZ38" i="11"/>
  <c r="GA38" i="11"/>
  <c r="GB38" i="11"/>
  <c r="GC38" i="11"/>
  <c r="GD38" i="11"/>
  <c r="GE38" i="11"/>
  <c r="GF38" i="11"/>
  <c r="GG38" i="11"/>
  <c r="GH38" i="11"/>
  <c r="GI38" i="11"/>
  <c r="GJ38" i="11"/>
  <c r="GK38" i="11"/>
  <c r="GL38" i="11"/>
  <c r="GM38" i="11"/>
  <c r="GN38" i="11"/>
  <c r="GO38" i="11"/>
  <c r="GP38" i="11"/>
  <c r="GQ38" i="11"/>
  <c r="GR38" i="11"/>
  <c r="GS38" i="11"/>
  <c r="GT38" i="11"/>
  <c r="GU38" i="11"/>
  <c r="GV38" i="11"/>
  <c r="GW38" i="11"/>
  <c r="GX38" i="11"/>
  <c r="GY38" i="11"/>
  <c r="GZ38" i="11"/>
  <c r="HA38" i="11"/>
  <c r="HB38" i="11"/>
  <c r="HC38" i="11"/>
  <c r="HD38" i="11"/>
  <c r="HE38" i="11"/>
  <c r="HF38" i="11"/>
  <c r="HG38" i="11"/>
  <c r="HH38" i="11"/>
  <c r="HI38" i="11"/>
  <c r="HJ38" i="11"/>
  <c r="HK38" i="11"/>
  <c r="HL38" i="11"/>
  <c r="HM38" i="11"/>
  <c r="HN38" i="11"/>
  <c r="HO38" i="11"/>
  <c r="HP38" i="11"/>
  <c r="HQ38" i="11"/>
  <c r="HR38" i="11"/>
  <c r="HS38" i="11"/>
  <c r="HT38" i="11"/>
  <c r="HU38" i="11"/>
  <c r="HV38" i="11"/>
  <c r="HW38" i="11"/>
  <c r="HX38" i="11"/>
  <c r="HY38" i="11"/>
  <c r="FV39" i="11"/>
  <c r="FW39" i="11"/>
  <c r="FX39" i="11"/>
  <c r="FY39" i="11"/>
  <c r="FZ39" i="11"/>
  <c r="GA39" i="11"/>
  <c r="GB39" i="11"/>
  <c r="GC39" i="11"/>
  <c r="GD39" i="11"/>
  <c r="GE39" i="11"/>
  <c r="GF39" i="11"/>
  <c r="GG39" i="11"/>
  <c r="GH39" i="11"/>
  <c r="GI39" i="11"/>
  <c r="GJ39" i="11"/>
  <c r="GK39" i="11"/>
  <c r="GL39" i="11"/>
  <c r="GM39" i="11"/>
  <c r="GN39" i="11"/>
  <c r="GO39" i="11"/>
  <c r="GP39" i="11"/>
  <c r="GQ39" i="11"/>
  <c r="GR39" i="11"/>
  <c r="GS39" i="11"/>
  <c r="GT39" i="11"/>
  <c r="GU39" i="11"/>
  <c r="GV39" i="11"/>
  <c r="GW39" i="11"/>
  <c r="GX39" i="11"/>
  <c r="GY39" i="11"/>
  <c r="GZ39" i="11"/>
  <c r="HA39" i="11"/>
  <c r="HB39" i="11"/>
  <c r="HC39" i="11"/>
  <c r="HD39" i="11"/>
  <c r="HE39" i="11"/>
  <c r="HF39" i="11"/>
  <c r="HG39" i="11"/>
  <c r="HH39" i="11"/>
  <c r="HI39" i="11"/>
  <c r="HJ39" i="11"/>
  <c r="HK39" i="11"/>
  <c r="HL39" i="11"/>
  <c r="HM39" i="11"/>
  <c r="HN39" i="11"/>
  <c r="HO39" i="11"/>
  <c r="HP39" i="11"/>
  <c r="HQ39" i="11"/>
  <c r="HR39" i="11"/>
  <c r="HS39" i="11"/>
  <c r="HT39" i="11"/>
  <c r="HU39" i="11"/>
  <c r="HV39" i="11"/>
  <c r="HW39" i="11"/>
  <c r="HX39" i="11"/>
  <c r="HY39" i="11"/>
  <c r="FV40" i="11"/>
  <c r="FW40" i="11"/>
  <c r="FX40" i="11"/>
  <c r="FY40" i="11"/>
  <c r="FZ40" i="11"/>
  <c r="GA40" i="11"/>
  <c r="GB40" i="11"/>
  <c r="GC40" i="11"/>
  <c r="GD40" i="11"/>
  <c r="GE40" i="11"/>
  <c r="GF40" i="11"/>
  <c r="GG40" i="11"/>
  <c r="GH40" i="11"/>
  <c r="GI40" i="11"/>
  <c r="GJ40" i="11"/>
  <c r="GK40" i="11"/>
  <c r="GL40" i="11"/>
  <c r="GM40" i="11"/>
  <c r="GN40" i="11"/>
  <c r="GO40" i="11"/>
  <c r="GP40" i="11"/>
  <c r="GQ40" i="11"/>
  <c r="GR40" i="11"/>
  <c r="GS40" i="11"/>
  <c r="GT40" i="11"/>
  <c r="GU40" i="11"/>
  <c r="GV40" i="11"/>
  <c r="GW40" i="11"/>
  <c r="GX40" i="11"/>
  <c r="GY40" i="11"/>
  <c r="GZ40" i="11"/>
  <c r="HA40" i="11"/>
  <c r="HB40" i="11"/>
  <c r="HC40" i="11"/>
  <c r="HD40" i="11"/>
  <c r="HE40" i="11"/>
  <c r="HF40" i="11"/>
  <c r="HG40" i="11"/>
  <c r="HH40" i="11"/>
  <c r="HI40" i="11"/>
  <c r="HJ40" i="11"/>
  <c r="HK40" i="11"/>
  <c r="HL40" i="11"/>
  <c r="HM40" i="11"/>
  <c r="HN40" i="11"/>
  <c r="HO40" i="11"/>
  <c r="HP40" i="11"/>
  <c r="HQ40" i="11"/>
  <c r="HR40" i="11"/>
  <c r="HS40" i="11"/>
  <c r="HT40" i="11"/>
  <c r="HU40" i="11"/>
  <c r="HV40" i="11"/>
  <c r="HW40" i="11"/>
  <c r="HX40" i="11"/>
  <c r="HY40" i="11"/>
  <c r="FV41" i="11"/>
  <c r="FW41" i="11"/>
  <c r="FX41" i="11"/>
  <c r="FY41" i="11"/>
  <c r="FZ41" i="11"/>
  <c r="GA41" i="11"/>
  <c r="GB41" i="11"/>
  <c r="GC41" i="11"/>
  <c r="GD41" i="11"/>
  <c r="GE41" i="11"/>
  <c r="GF41" i="11"/>
  <c r="GG41" i="11"/>
  <c r="GH41" i="11"/>
  <c r="GI41" i="11"/>
  <c r="GJ41" i="11"/>
  <c r="GK41" i="11"/>
  <c r="GL41" i="11"/>
  <c r="GM41" i="11"/>
  <c r="GN41" i="11"/>
  <c r="GO41" i="11"/>
  <c r="GP41" i="11"/>
  <c r="GQ41" i="11"/>
  <c r="GR41" i="11"/>
  <c r="GS41" i="11"/>
  <c r="GT41" i="11"/>
  <c r="GU41" i="11"/>
  <c r="GV41" i="11"/>
  <c r="GW41" i="11"/>
  <c r="GX41" i="11"/>
  <c r="GY41" i="11"/>
  <c r="GZ41" i="11"/>
  <c r="HA41" i="11"/>
  <c r="HB41" i="11"/>
  <c r="HC41" i="11"/>
  <c r="HD41" i="11"/>
  <c r="HE41" i="11"/>
  <c r="HF41" i="11"/>
  <c r="HG41" i="11"/>
  <c r="HH41" i="11"/>
  <c r="HI41" i="11"/>
  <c r="HJ41" i="11"/>
  <c r="HK41" i="11"/>
  <c r="HL41" i="11"/>
  <c r="HM41" i="11"/>
  <c r="HN41" i="11"/>
  <c r="HO41" i="11"/>
  <c r="HP41" i="11"/>
  <c r="HQ41" i="11"/>
  <c r="HR41" i="11"/>
  <c r="HS41" i="11"/>
  <c r="HT41" i="11"/>
  <c r="HU41" i="11"/>
  <c r="HV41" i="11"/>
  <c r="HW41" i="11"/>
  <c r="HX41" i="11"/>
  <c r="HY41" i="11"/>
  <c r="FV42" i="11"/>
  <c r="FW42" i="11"/>
  <c r="FX42" i="11"/>
  <c r="FY42" i="11"/>
  <c r="FZ42" i="11"/>
  <c r="GA42" i="11"/>
  <c r="GB42" i="11"/>
  <c r="GC42" i="11"/>
  <c r="GD42" i="11"/>
  <c r="GE42" i="11"/>
  <c r="GF42" i="11"/>
  <c r="GG42" i="11"/>
  <c r="GH42" i="11"/>
  <c r="GI42" i="11"/>
  <c r="GJ42" i="11"/>
  <c r="GK42" i="11"/>
  <c r="GL42" i="11"/>
  <c r="GM42" i="11"/>
  <c r="GN42" i="11"/>
  <c r="GO42" i="11"/>
  <c r="GP42" i="11"/>
  <c r="GQ42" i="11"/>
  <c r="GR42" i="11"/>
  <c r="GS42" i="11"/>
  <c r="GT42" i="11"/>
  <c r="GU42" i="11"/>
  <c r="GV42" i="11"/>
  <c r="GW42" i="11"/>
  <c r="GX42" i="11"/>
  <c r="GY42" i="11"/>
  <c r="GZ42" i="11"/>
  <c r="HA42" i="11"/>
  <c r="HB42" i="11"/>
  <c r="HC42" i="11"/>
  <c r="HD42" i="11"/>
  <c r="HE42" i="11"/>
  <c r="HF42" i="11"/>
  <c r="HG42" i="11"/>
  <c r="HH42" i="11"/>
  <c r="HI42" i="11"/>
  <c r="HJ42" i="11"/>
  <c r="HK42" i="11"/>
  <c r="HL42" i="11"/>
  <c r="HM42" i="11"/>
  <c r="HN42" i="11"/>
  <c r="HO42" i="11"/>
  <c r="HP42" i="11"/>
  <c r="HQ42" i="11"/>
  <c r="HR42" i="11"/>
  <c r="HS42" i="11"/>
  <c r="HT42" i="11"/>
  <c r="HU42" i="11"/>
  <c r="HV42" i="11"/>
  <c r="HW42" i="11"/>
  <c r="HX42" i="11"/>
  <c r="HY42" i="11"/>
  <c r="FV43" i="11"/>
  <c r="FW43" i="11"/>
  <c r="FX43" i="11"/>
  <c r="FY43" i="11"/>
  <c r="FZ43" i="11"/>
  <c r="GA43" i="11"/>
  <c r="GB43" i="11"/>
  <c r="GC43" i="11"/>
  <c r="GD43" i="11"/>
  <c r="GE43" i="11"/>
  <c r="GF43" i="11"/>
  <c r="GG43" i="11"/>
  <c r="GH43" i="11"/>
  <c r="GI43" i="11"/>
  <c r="GJ43" i="11"/>
  <c r="GK43" i="11"/>
  <c r="GL43" i="11"/>
  <c r="GM43" i="11"/>
  <c r="GN43" i="11"/>
  <c r="GO43" i="11"/>
  <c r="GP43" i="11"/>
  <c r="GQ43" i="11"/>
  <c r="GR43" i="11"/>
  <c r="GS43" i="11"/>
  <c r="GT43" i="11"/>
  <c r="GU43" i="11"/>
  <c r="GV43" i="11"/>
  <c r="GW43" i="11"/>
  <c r="GX43" i="11"/>
  <c r="GY43" i="11"/>
  <c r="GZ43" i="11"/>
  <c r="HA43" i="11"/>
  <c r="HB43" i="11"/>
  <c r="HC43" i="11"/>
  <c r="HD43" i="11"/>
  <c r="HE43" i="11"/>
  <c r="HF43" i="11"/>
  <c r="HG43" i="11"/>
  <c r="HH43" i="11"/>
  <c r="HI43" i="11"/>
  <c r="HJ43" i="11"/>
  <c r="HK43" i="11"/>
  <c r="HL43" i="11"/>
  <c r="HM43" i="11"/>
  <c r="HN43" i="11"/>
  <c r="HO43" i="11"/>
  <c r="HP43" i="11"/>
  <c r="HQ43" i="11"/>
  <c r="HR43" i="11"/>
  <c r="HS43" i="11"/>
  <c r="HT43" i="11"/>
  <c r="HU43" i="11"/>
  <c r="HV43" i="11"/>
  <c r="HW43" i="11"/>
  <c r="HX43" i="11"/>
  <c r="HY43" i="11"/>
  <c r="FV44" i="11"/>
  <c r="FW44" i="11"/>
  <c r="FX44" i="11"/>
  <c r="FY44" i="11"/>
  <c r="FZ44" i="11"/>
  <c r="GA44" i="11"/>
  <c r="GB44" i="11"/>
  <c r="GC44" i="11"/>
  <c r="GD44" i="11"/>
  <c r="GE44" i="11"/>
  <c r="GF44" i="11"/>
  <c r="GG44" i="11"/>
  <c r="GH44" i="11"/>
  <c r="GI44" i="11"/>
  <c r="GJ44" i="11"/>
  <c r="GK44" i="11"/>
  <c r="GL44" i="11"/>
  <c r="GM44" i="11"/>
  <c r="GN44" i="11"/>
  <c r="GO44" i="11"/>
  <c r="GP44" i="11"/>
  <c r="GQ44" i="11"/>
  <c r="GR44" i="11"/>
  <c r="GS44" i="11"/>
  <c r="GT44" i="11"/>
  <c r="GU44" i="11"/>
  <c r="GV44" i="11"/>
  <c r="GW44" i="11"/>
  <c r="GX44" i="11"/>
  <c r="GY44" i="11"/>
  <c r="GZ44" i="11"/>
  <c r="HA44" i="11"/>
  <c r="HB44" i="11"/>
  <c r="HC44" i="11"/>
  <c r="HD44" i="11"/>
  <c r="HE44" i="11"/>
  <c r="HF44" i="11"/>
  <c r="HG44" i="11"/>
  <c r="HH44" i="11"/>
  <c r="HI44" i="11"/>
  <c r="HJ44" i="11"/>
  <c r="HK44" i="11"/>
  <c r="HL44" i="11"/>
  <c r="HM44" i="11"/>
  <c r="HN44" i="11"/>
  <c r="HO44" i="11"/>
  <c r="HP44" i="11"/>
  <c r="HQ44" i="11"/>
  <c r="HR44" i="11"/>
  <c r="HS44" i="11"/>
  <c r="HT44" i="11"/>
  <c r="HU44" i="11"/>
  <c r="HV44" i="11"/>
  <c r="HW44" i="11"/>
  <c r="HX44" i="11"/>
  <c r="HY44" i="11"/>
  <c r="FV45" i="11"/>
  <c r="FW45" i="11"/>
  <c r="FX45" i="11"/>
  <c r="FY45" i="11"/>
  <c r="FZ45" i="11"/>
  <c r="GA45" i="11"/>
  <c r="GB45" i="11"/>
  <c r="GC45" i="11"/>
  <c r="GD45" i="11"/>
  <c r="GE45" i="11"/>
  <c r="GF45" i="11"/>
  <c r="GG45" i="11"/>
  <c r="GH45" i="11"/>
  <c r="GI45" i="11"/>
  <c r="GJ45" i="11"/>
  <c r="GK45" i="11"/>
  <c r="GL45" i="11"/>
  <c r="GM45" i="11"/>
  <c r="GN45" i="11"/>
  <c r="GO45" i="11"/>
  <c r="GP45" i="11"/>
  <c r="GQ45" i="11"/>
  <c r="GR45" i="11"/>
  <c r="GS45" i="11"/>
  <c r="GT45" i="11"/>
  <c r="GU45" i="11"/>
  <c r="GV45" i="11"/>
  <c r="GW45" i="11"/>
  <c r="GX45" i="11"/>
  <c r="GY45" i="11"/>
  <c r="GZ45" i="11"/>
  <c r="HA45" i="11"/>
  <c r="HB45" i="11"/>
  <c r="HC45" i="11"/>
  <c r="HD45" i="11"/>
  <c r="HE45" i="11"/>
  <c r="HF45" i="11"/>
  <c r="HG45" i="11"/>
  <c r="HH45" i="11"/>
  <c r="HI45" i="11"/>
  <c r="HJ45" i="11"/>
  <c r="HK45" i="11"/>
  <c r="HL45" i="11"/>
  <c r="HM45" i="11"/>
  <c r="HN45" i="11"/>
  <c r="HO45" i="11"/>
  <c r="HP45" i="11"/>
  <c r="HQ45" i="11"/>
  <c r="HR45" i="11"/>
  <c r="HS45" i="11"/>
  <c r="HT45" i="11"/>
  <c r="HU45" i="11"/>
  <c r="HV45" i="11"/>
  <c r="HW45" i="11"/>
  <c r="HX45" i="11"/>
  <c r="HY45" i="11"/>
  <c r="FV46" i="11"/>
  <c r="FW46" i="11"/>
  <c r="FX46" i="11"/>
  <c r="FY46" i="11"/>
  <c r="FZ46" i="11"/>
  <c r="GA46" i="11"/>
  <c r="GB46" i="11"/>
  <c r="GC46" i="11"/>
  <c r="GD46" i="11"/>
  <c r="GE46" i="11"/>
  <c r="GF46" i="11"/>
  <c r="GG46" i="11"/>
  <c r="GH46" i="11"/>
  <c r="GI46" i="11"/>
  <c r="GJ46" i="11"/>
  <c r="GK46" i="11"/>
  <c r="GL46" i="11"/>
  <c r="GM46" i="11"/>
  <c r="GN46" i="11"/>
  <c r="GO46" i="11"/>
  <c r="GP46" i="11"/>
  <c r="GQ46" i="11"/>
  <c r="GR46" i="11"/>
  <c r="GS46" i="11"/>
  <c r="GT46" i="11"/>
  <c r="GU46" i="11"/>
  <c r="GV46" i="11"/>
  <c r="GW46" i="11"/>
  <c r="GX46" i="11"/>
  <c r="GY46" i="11"/>
  <c r="GZ46" i="11"/>
  <c r="HA46" i="11"/>
  <c r="HB46" i="11"/>
  <c r="HC46" i="11"/>
  <c r="HD46" i="11"/>
  <c r="HE46" i="11"/>
  <c r="HF46" i="11"/>
  <c r="HG46" i="11"/>
  <c r="HH46" i="11"/>
  <c r="HI46" i="11"/>
  <c r="HJ46" i="11"/>
  <c r="HK46" i="11"/>
  <c r="HL46" i="11"/>
  <c r="HM46" i="11"/>
  <c r="HN46" i="11"/>
  <c r="HO46" i="11"/>
  <c r="HP46" i="11"/>
  <c r="HQ46" i="11"/>
  <c r="HR46" i="11"/>
  <c r="HS46" i="11"/>
  <c r="HT46" i="11"/>
  <c r="HU46" i="11"/>
  <c r="HV46" i="11"/>
  <c r="HW46" i="11"/>
  <c r="HX46" i="11"/>
  <c r="HY46" i="11"/>
  <c r="FV47" i="11"/>
  <c r="FW47" i="11"/>
  <c r="FX47" i="11"/>
  <c r="FY47" i="11"/>
  <c r="FZ47" i="11"/>
  <c r="GA47" i="11"/>
  <c r="GB47" i="11"/>
  <c r="GC47" i="11"/>
  <c r="GD47" i="11"/>
  <c r="GE47" i="11"/>
  <c r="GF47" i="11"/>
  <c r="GG47" i="11"/>
  <c r="GH47" i="11"/>
  <c r="GI47" i="11"/>
  <c r="GJ47" i="11"/>
  <c r="GK47" i="11"/>
  <c r="GL47" i="11"/>
  <c r="GM47" i="11"/>
  <c r="GN47" i="11"/>
  <c r="GO47" i="11"/>
  <c r="GP47" i="11"/>
  <c r="GQ47" i="11"/>
  <c r="GR47" i="11"/>
  <c r="GS47" i="11"/>
  <c r="GT47" i="11"/>
  <c r="GU47" i="11"/>
  <c r="GV47" i="11"/>
  <c r="GW47" i="11"/>
  <c r="GX47" i="11"/>
  <c r="GY47" i="11"/>
  <c r="GZ47" i="11"/>
  <c r="HA47" i="11"/>
  <c r="HB47" i="11"/>
  <c r="HC47" i="11"/>
  <c r="HD47" i="11"/>
  <c r="HE47" i="11"/>
  <c r="HF47" i="11"/>
  <c r="HG47" i="11"/>
  <c r="HH47" i="11"/>
  <c r="HI47" i="11"/>
  <c r="HJ47" i="11"/>
  <c r="HK47" i="11"/>
  <c r="HL47" i="11"/>
  <c r="HM47" i="11"/>
  <c r="HN47" i="11"/>
  <c r="HO47" i="11"/>
  <c r="HP47" i="11"/>
  <c r="HQ47" i="11"/>
  <c r="HR47" i="11"/>
  <c r="HS47" i="11"/>
  <c r="HT47" i="11"/>
  <c r="HU47" i="11"/>
  <c r="HV47" i="11"/>
  <c r="HW47" i="11"/>
  <c r="HX47" i="11"/>
  <c r="HY47" i="11"/>
  <c r="FV48" i="11"/>
  <c r="FW48" i="11"/>
  <c r="FX48" i="11"/>
  <c r="FY48" i="11"/>
  <c r="FZ48" i="11"/>
  <c r="GA48" i="11"/>
  <c r="GB48" i="11"/>
  <c r="GC48" i="11"/>
  <c r="GD48" i="11"/>
  <c r="GE48" i="11"/>
  <c r="GF48" i="11"/>
  <c r="GG48" i="11"/>
  <c r="GH48" i="11"/>
  <c r="GI48" i="11"/>
  <c r="GJ48" i="11"/>
  <c r="GK48" i="11"/>
  <c r="GL48" i="11"/>
  <c r="GM48" i="11"/>
  <c r="GN48" i="11"/>
  <c r="GO48" i="11"/>
  <c r="GP48" i="11"/>
  <c r="GQ48" i="11"/>
  <c r="GR48" i="11"/>
  <c r="GS48" i="11"/>
  <c r="GT48" i="11"/>
  <c r="GU48" i="11"/>
  <c r="GV48" i="11"/>
  <c r="GW48" i="11"/>
  <c r="GX48" i="11"/>
  <c r="GY48" i="11"/>
  <c r="GZ48" i="11"/>
  <c r="HA48" i="11"/>
  <c r="HB48" i="11"/>
  <c r="HC48" i="11"/>
  <c r="HD48" i="11"/>
  <c r="HE48" i="11"/>
  <c r="HF48" i="11"/>
  <c r="HG48" i="11"/>
  <c r="HH48" i="11"/>
  <c r="HI48" i="11"/>
  <c r="HJ48" i="11"/>
  <c r="HK48" i="11"/>
  <c r="HL48" i="11"/>
  <c r="HM48" i="11"/>
  <c r="HN48" i="11"/>
  <c r="HO48" i="11"/>
  <c r="HP48" i="11"/>
  <c r="HQ48" i="11"/>
  <c r="HR48" i="11"/>
  <c r="HS48" i="11"/>
  <c r="HT48" i="11"/>
  <c r="HU48" i="11"/>
  <c r="HV48" i="11"/>
  <c r="HW48" i="11"/>
  <c r="HX48" i="11"/>
  <c r="HY48" i="11"/>
  <c r="FV49" i="11"/>
  <c r="FW49" i="11"/>
  <c r="FX49" i="11"/>
  <c r="FY49" i="11"/>
  <c r="FZ49" i="11"/>
  <c r="GA49" i="11"/>
  <c r="GB49" i="11"/>
  <c r="GC49" i="11"/>
  <c r="GD49" i="11"/>
  <c r="GE49" i="11"/>
  <c r="GF49" i="11"/>
  <c r="GG49" i="11"/>
  <c r="GH49" i="11"/>
  <c r="GI49" i="11"/>
  <c r="GJ49" i="11"/>
  <c r="GK49" i="11"/>
  <c r="GL49" i="11"/>
  <c r="GM49" i="11"/>
  <c r="GN49" i="11"/>
  <c r="GO49" i="11"/>
  <c r="GP49" i="11"/>
  <c r="GQ49" i="11"/>
  <c r="GR49" i="11"/>
  <c r="GS49" i="11"/>
  <c r="GT49" i="11"/>
  <c r="GU49" i="11"/>
  <c r="GV49" i="11"/>
  <c r="GW49" i="11"/>
  <c r="GX49" i="11"/>
  <c r="GY49" i="11"/>
  <c r="GZ49" i="11"/>
  <c r="HA49" i="11"/>
  <c r="HB49" i="11"/>
  <c r="HC49" i="11"/>
  <c r="HD49" i="11"/>
  <c r="HE49" i="11"/>
  <c r="HF49" i="11"/>
  <c r="HG49" i="11"/>
  <c r="HH49" i="11"/>
  <c r="HI49" i="11"/>
  <c r="HJ49" i="11"/>
  <c r="HK49" i="11"/>
  <c r="HL49" i="11"/>
  <c r="HM49" i="11"/>
  <c r="HN49" i="11"/>
  <c r="HO49" i="11"/>
  <c r="HP49" i="11"/>
  <c r="HQ49" i="11"/>
  <c r="HR49" i="11"/>
  <c r="HS49" i="11"/>
  <c r="HT49" i="11"/>
  <c r="HU49" i="11"/>
  <c r="HV49" i="11"/>
  <c r="HW49" i="11"/>
  <c r="HX49" i="11"/>
  <c r="HY49" i="11"/>
  <c r="FV50" i="11"/>
  <c r="FW50" i="11"/>
  <c r="FX50" i="11"/>
  <c r="FY50" i="11"/>
  <c r="FZ50" i="11"/>
  <c r="GA50" i="11"/>
  <c r="GB50" i="11"/>
  <c r="GC50" i="11"/>
  <c r="GD50" i="11"/>
  <c r="GE50" i="11"/>
  <c r="GF50" i="11"/>
  <c r="GG50" i="11"/>
  <c r="GH50" i="11"/>
  <c r="GI50" i="11"/>
  <c r="GJ50" i="11"/>
  <c r="GK50" i="11"/>
  <c r="GL50" i="11"/>
  <c r="GM50" i="11"/>
  <c r="GN50" i="11"/>
  <c r="GO50" i="11"/>
  <c r="GP50" i="11"/>
  <c r="GQ50" i="11"/>
  <c r="GR50" i="11"/>
  <c r="GS50" i="11"/>
  <c r="GT50" i="11"/>
  <c r="GU50" i="11"/>
  <c r="GV50" i="11"/>
  <c r="GW50" i="11"/>
  <c r="GX50" i="11"/>
  <c r="GY50" i="11"/>
  <c r="GZ50" i="11"/>
  <c r="HA50" i="11"/>
  <c r="HB50" i="11"/>
  <c r="HC50" i="11"/>
  <c r="HD50" i="11"/>
  <c r="HE50" i="11"/>
  <c r="HF50" i="11"/>
  <c r="HG50" i="11"/>
  <c r="HH50" i="11"/>
  <c r="HI50" i="11"/>
  <c r="HJ50" i="11"/>
  <c r="HK50" i="11"/>
  <c r="HL50" i="11"/>
  <c r="HM50" i="11"/>
  <c r="HN50" i="11"/>
  <c r="HO50" i="11"/>
  <c r="HP50" i="11"/>
  <c r="HQ50" i="11"/>
  <c r="HR50" i="11"/>
  <c r="HS50" i="11"/>
  <c r="HT50" i="11"/>
  <c r="HU50" i="11"/>
  <c r="HV50" i="11"/>
  <c r="HW50" i="11"/>
  <c r="HX50" i="11"/>
  <c r="HY50" i="11"/>
  <c r="FV51" i="11"/>
  <c r="FW51" i="11"/>
  <c r="FX51" i="11"/>
  <c r="FY51" i="11"/>
  <c r="FZ51" i="11"/>
  <c r="GA51" i="11"/>
  <c r="GB51" i="11"/>
  <c r="GC51" i="11"/>
  <c r="GD51" i="11"/>
  <c r="GE51" i="11"/>
  <c r="GF51" i="11"/>
  <c r="GG51" i="11"/>
  <c r="GH51" i="11"/>
  <c r="GI51" i="11"/>
  <c r="GJ51" i="11"/>
  <c r="GK51" i="11"/>
  <c r="GL51" i="11"/>
  <c r="GM51" i="11"/>
  <c r="GN51" i="11"/>
  <c r="GO51" i="11"/>
  <c r="GP51" i="11"/>
  <c r="GQ51" i="11"/>
  <c r="GR51" i="11"/>
  <c r="GS51" i="11"/>
  <c r="GT51" i="11"/>
  <c r="GU51" i="11"/>
  <c r="GV51" i="11"/>
  <c r="GW51" i="11"/>
  <c r="GX51" i="11"/>
  <c r="GY51" i="11"/>
  <c r="GZ51" i="11"/>
  <c r="HA51" i="11"/>
  <c r="HB51" i="11"/>
  <c r="HC51" i="11"/>
  <c r="HD51" i="11"/>
  <c r="HE51" i="11"/>
  <c r="HF51" i="11"/>
  <c r="HG51" i="11"/>
  <c r="HH51" i="11"/>
  <c r="HI51" i="11"/>
  <c r="HJ51" i="11"/>
  <c r="HK51" i="11"/>
  <c r="HL51" i="11"/>
  <c r="HM51" i="11"/>
  <c r="HN51" i="11"/>
  <c r="HO51" i="11"/>
  <c r="HP51" i="11"/>
  <c r="HQ51" i="11"/>
  <c r="HR51" i="11"/>
  <c r="HS51" i="11"/>
  <c r="HT51" i="11"/>
  <c r="HU51" i="11"/>
  <c r="HV51" i="11"/>
  <c r="HW51" i="11"/>
  <c r="HX51" i="11"/>
  <c r="HY51" i="11"/>
  <c r="FV54" i="11"/>
  <c r="FW54" i="11"/>
  <c r="FX54" i="11"/>
  <c r="FY54" i="11"/>
  <c r="FZ54" i="11"/>
  <c r="GA54" i="11"/>
  <c r="GB54" i="11"/>
  <c r="GC54" i="11"/>
  <c r="GD54" i="11"/>
  <c r="GE54" i="11"/>
  <c r="GF54" i="11"/>
  <c r="GG54" i="11"/>
  <c r="GH54" i="11"/>
  <c r="GI54" i="11"/>
  <c r="GJ54" i="11"/>
  <c r="GK54" i="11"/>
  <c r="GL54" i="11"/>
  <c r="GM54" i="11"/>
  <c r="GN54" i="11"/>
  <c r="GO54" i="11"/>
  <c r="GP54" i="11"/>
  <c r="GQ54" i="11"/>
  <c r="GR54" i="11"/>
  <c r="GS54" i="11"/>
  <c r="GT54" i="11"/>
  <c r="GU54" i="11"/>
  <c r="GV54" i="11"/>
  <c r="GW54" i="11"/>
  <c r="GX54" i="11"/>
  <c r="GY54" i="11"/>
  <c r="GZ54" i="11"/>
  <c r="HA54" i="11"/>
  <c r="HB54" i="11"/>
  <c r="HC54" i="11"/>
  <c r="HD54" i="11"/>
  <c r="HE54" i="11"/>
  <c r="HF54" i="11"/>
  <c r="HG54" i="11"/>
  <c r="HH54" i="11"/>
  <c r="HI54" i="11"/>
  <c r="HJ54" i="11"/>
  <c r="HK54" i="11"/>
  <c r="HL54" i="11"/>
  <c r="HM54" i="11"/>
  <c r="HN54" i="11"/>
  <c r="HO54" i="11"/>
  <c r="HP54" i="11"/>
  <c r="HQ54" i="11"/>
  <c r="HR54" i="11"/>
  <c r="HS54" i="11"/>
  <c r="HT54" i="11"/>
  <c r="HU54" i="11"/>
  <c r="HV54" i="11"/>
  <c r="HW54" i="11"/>
  <c r="HX54" i="11"/>
  <c r="HY54" i="11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DV58" i="13"/>
  <c r="DU58" i="13"/>
  <c r="DT58" i="13"/>
  <c r="DS58" i="13"/>
  <c r="DR58" i="13"/>
  <c r="DQ58" i="13"/>
  <c r="DP58" i="13"/>
  <c r="DO58" i="13"/>
  <c r="DN58" i="13"/>
  <c r="DM58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DV57" i="13"/>
  <c r="DU57" i="13"/>
  <c r="DT57" i="13"/>
  <c r="DS57" i="13"/>
  <c r="DR57" i="13"/>
  <c r="DQ57" i="13"/>
  <c r="DP57" i="13"/>
  <c r="DO57" i="13"/>
  <c r="DN57" i="13"/>
  <c r="DM57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DV56" i="13"/>
  <c r="DU56" i="13"/>
  <c r="DT56" i="13"/>
  <c r="DS56" i="13"/>
  <c r="DR56" i="13"/>
  <c r="DQ56" i="13"/>
  <c r="DP56" i="13"/>
  <c r="DO56" i="13"/>
  <c r="DN56" i="13"/>
  <c r="DM56" i="13"/>
  <c r="EL55" i="13"/>
  <c r="EK55" i="13"/>
  <c r="EJ55" i="13"/>
  <c r="EI55" i="13"/>
  <c r="EH55" i="13"/>
  <c r="EG55" i="13"/>
  <c r="EF55" i="13"/>
  <c r="EE55" i="13"/>
  <c r="ED55" i="13"/>
  <c r="EC55" i="13"/>
  <c r="EB55" i="13"/>
  <c r="EA55" i="13"/>
  <c r="DZ55" i="13"/>
  <c r="DY55" i="13"/>
  <c r="DX55" i="13"/>
  <c r="DW55" i="13"/>
  <c r="DV55" i="13"/>
  <c r="DU55" i="13"/>
  <c r="DT55" i="13"/>
  <c r="DS55" i="13"/>
  <c r="DR55" i="13"/>
  <c r="DQ55" i="13"/>
  <c r="DP55" i="13"/>
  <c r="DO55" i="13"/>
  <c r="DN55" i="13"/>
  <c r="DM55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O54" i="13"/>
  <c r="DN54" i="13"/>
  <c r="DM54" i="13"/>
  <c r="HZ59" i="34"/>
  <c r="HY59" i="34"/>
  <c r="HX59" i="34"/>
  <c r="HW59" i="34"/>
  <c r="HV59" i="34"/>
  <c r="HU59" i="34"/>
  <c r="HT59" i="34"/>
  <c r="HS59" i="34"/>
  <c r="HR59" i="34"/>
  <c r="HQ59" i="34"/>
  <c r="HP59" i="34"/>
  <c r="HO59" i="34"/>
  <c r="HN59" i="34"/>
  <c r="HM59" i="34"/>
  <c r="HL59" i="34"/>
  <c r="HK59" i="34"/>
  <c r="HJ59" i="34"/>
  <c r="HI59" i="34"/>
  <c r="HH59" i="34"/>
  <c r="HG59" i="34"/>
  <c r="HF59" i="34"/>
  <c r="HE59" i="34"/>
  <c r="HD59" i="34"/>
  <c r="HC59" i="34"/>
  <c r="HB59" i="34"/>
  <c r="HA59" i="34"/>
  <c r="GZ59" i="34"/>
  <c r="GY59" i="34"/>
  <c r="GX59" i="34"/>
  <c r="GW59" i="34"/>
  <c r="GV59" i="34"/>
  <c r="GU59" i="34"/>
  <c r="GT59" i="34"/>
  <c r="GS59" i="34"/>
  <c r="GR59" i="34"/>
  <c r="GQ59" i="34"/>
  <c r="GP59" i="34"/>
  <c r="GO59" i="34"/>
  <c r="GN59" i="34"/>
  <c r="GM59" i="34"/>
  <c r="GL59" i="34"/>
  <c r="GK59" i="34"/>
  <c r="GJ59" i="34"/>
  <c r="GI59" i="34"/>
  <c r="GH59" i="34"/>
  <c r="GG59" i="34"/>
  <c r="GF59" i="34"/>
  <c r="GE59" i="34"/>
  <c r="GD59" i="34"/>
  <c r="GC59" i="34"/>
  <c r="GB59" i="34"/>
  <c r="GA59" i="34"/>
  <c r="FZ59" i="34"/>
  <c r="FY59" i="34"/>
  <c r="FX59" i="34"/>
  <c r="FW59" i="34"/>
  <c r="FU59" i="34"/>
  <c r="EV55" i="5"/>
  <c r="EU55" i="5"/>
  <c r="ET55" i="5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P55" i="5"/>
  <c r="EJ55" i="3"/>
  <c r="FR55" i="3"/>
  <c r="FQ55" i="3"/>
  <c r="FP55" i="3"/>
  <c r="FO55" i="3"/>
  <c r="FN55" i="3"/>
  <c r="FM55" i="3"/>
  <c r="FL55" i="3"/>
  <c r="FK55" i="3"/>
  <c r="FJ55" i="3"/>
  <c r="FI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FS55" i="27"/>
  <c r="FR55" i="27"/>
  <c r="FQ55" i="27"/>
  <c r="FP55" i="27"/>
  <c r="FO55" i="27"/>
  <c r="FN55" i="27"/>
  <c r="FM55" i="27"/>
  <c r="FL55" i="27"/>
  <c r="FK55" i="27"/>
  <c r="FJ55" i="27"/>
  <c r="FI55" i="27"/>
  <c r="FH55" i="27"/>
  <c r="FG55" i="27"/>
  <c r="FF55" i="27"/>
  <c r="FE55" i="27"/>
  <c r="FD55" i="27"/>
  <c r="FC55" i="27"/>
  <c r="FB55" i="27"/>
  <c r="FA55" i="27"/>
  <c r="EZ55" i="27"/>
  <c r="EY55" i="27"/>
  <c r="EX55" i="27"/>
  <c r="EW55" i="27"/>
  <c r="EV55" i="27"/>
  <c r="EU55" i="27"/>
  <c r="ET55" i="27"/>
  <c r="ES55" i="27"/>
  <c r="ER55" i="27"/>
  <c r="EQ55" i="27"/>
  <c r="EP55" i="27"/>
  <c r="EO55" i="27"/>
  <c r="JH54" i="33"/>
  <c r="JH4" i="33"/>
  <c r="JH5" i="33"/>
  <c r="JH6" i="33"/>
  <c r="JH7" i="33"/>
  <c r="JH8" i="33"/>
  <c r="JH9" i="33"/>
  <c r="JH10" i="33"/>
  <c r="JH11" i="33"/>
  <c r="JH12" i="33"/>
  <c r="JH13" i="33"/>
  <c r="JH14" i="33"/>
  <c r="JH15" i="33"/>
  <c r="JH16" i="33"/>
  <c r="JH17" i="33"/>
  <c r="JH18" i="33"/>
  <c r="JH19" i="33"/>
  <c r="JH20" i="33"/>
  <c r="JH21" i="33"/>
  <c r="JH22" i="33"/>
  <c r="JH23" i="33"/>
  <c r="JH24" i="33"/>
  <c r="JH25" i="33"/>
  <c r="JH26" i="33"/>
  <c r="JH27" i="33"/>
  <c r="JH28" i="33"/>
  <c r="JH29" i="33"/>
  <c r="JH30" i="33"/>
  <c r="JH31" i="33"/>
  <c r="JH32" i="33"/>
  <c r="JH33" i="33"/>
  <c r="JH34" i="33"/>
  <c r="JH35" i="33"/>
  <c r="JH36" i="33"/>
  <c r="JH37" i="33"/>
  <c r="JH38" i="33"/>
  <c r="JH39" i="33"/>
  <c r="JH40" i="33"/>
  <c r="JH41" i="33"/>
  <c r="JH42" i="33"/>
  <c r="JH43" i="33"/>
  <c r="JH44" i="33"/>
  <c r="JH45" i="33"/>
  <c r="JH46" i="33"/>
  <c r="JH47" i="33"/>
  <c r="JH48" i="33"/>
  <c r="JH49" i="33"/>
  <c r="JH50" i="33"/>
  <c r="JH51" i="33"/>
  <c r="JH3" i="33"/>
  <c r="HY54" i="25"/>
  <c r="HY4" i="25"/>
  <c r="HY5" i="25"/>
  <c r="HY6" i="25"/>
  <c r="HY7" i="25"/>
  <c r="HY8" i="25"/>
  <c r="HY9" i="25"/>
  <c r="HY10" i="25"/>
  <c r="HY11" i="25"/>
  <c r="HY12" i="25"/>
  <c r="HY13" i="25"/>
  <c r="HY14" i="25"/>
  <c r="HY15" i="25"/>
  <c r="HY16" i="25"/>
  <c r="HY17" i="25"/>
  <c r="HY18" i="25"/>
  <c r="HY19" i="25"/>
  <c r="HY20" i="25"/>
  <c r="HY21" i="25"/>
  <c r="HY22" i="25"/>
  <c r="HY23" i="25"/>
  <c r="HY24" i="25"/>
  <c r="HY25" i="25"/>
  <c r="HY26" i="25"/>
  <c r="HY27" i="25"/>
  <c r="HY28" i="25"/>
  <c r="HY29" i="25"/>
  <c r="HY30" i="25"/>
  <c r="HY31" i="25"/>
  <c r="HY32" i="25"/>
  <c r="HY33" i="25"/>
  <c r="HY34" i="25"/>
  <c r="HY35" i="25"/>
  <c r="HY36" i="25"/>
  <c r="HY37" i="25"/>
  <c r="HY38" i="25"/>
  <c r="HY39" i="25"/>
  <c r="HY40" i="25"/>
  <c r="HY41" i="25"/>
  <c r="HY42" i="25"/>
  <c r="HY43" i="25"/>
  <c r="HY44" i="25"/>
  <c r="HY45" i="25"/>
  <c r="HY46" i="25"/>
  <c r="HY47" i="25"/>
  <c r="HY48" i="25"/>
  <c r="HY49" i="25"/>
  <c r="HY50" i="25"/>
  <c r="HY51" i="25"/>
  <c r="HY3" i="25"/>
  <c r="HL54" i="25"/>
  <c r="HL4" i="25"/>
  <c r="HL5" i="25"/>
  <c r="HL6" i="25"/>
  <c r="HL7" i="25"/>
  <c r="HL8" i="25"/>
  <c r="HL9" i="25"/>
  <c r="HL10" i="25"/>
  <c r="HL11" i="25"/>
  <c r="HL12" i="25"/>
  <c r="HL13" i="25"/>
  <c r="HL14" i="25"/>
  <c r="HL15" i="25"/>
  <c r="HL16" i="25"/>
  <c r="HL17" i="25"/>
  <c r="HL18" i="25"/>
  <c r="HL19" i="25"/>
  <c r="HL20" i="25"/>
  <c r="HL21" i="25"/>
  <c r="HL22" i="25"/>
  <c r="HL23" i="25"/>
  <c r="HL24" i="25"/>
  <c r="HL25" i="25"/>
  <c r="HL26" i="25"/>
  <c r="HL27" i="25"/>
  <c r="HL28" i="25"/>
  <c r="HL29" i="25"/>
  <c r="HL30" i="25"/>
  <c r="HL31" i="25"/>
  <c r="HL32" i="25"/>
  <c r="HL33" i="25"/>
  <c r="HL34" i="25"/>
  <c r="HL35" i="25"/>
  <c r="HL36" i="25"/>
  <c r="HL37" i="25"/>
  <c r="HL38" i="25"/>
  <c r="HL39" i="25"/>
  <c r="HL40" i="25"/>
  <c r="HL41" i="25"/>
  <c r="HL42" i="25"/>
  <c r="HL43" i="25"/>
  <c r="HL44" i="25"/>
  <c r="HL45" i="25"/>
  <c r="HL46" i="25"/>
  <c r="HL47" i="25"/>
  <c r="HL48" i="25"/>
  <c r="HL49" i="25"/>
  <c r="HL50" i="25"/>
  <c r="HL51" i="25"/>
  <c r="HL3" i="25"/>
  <c r="EN54" i="46"/>
  <c r="EN4" i="46"/>
  <c r="EN5" i="46"/>
  <c r="EN6" i="46"/>
  <c r="EN7" i="46"/>
  <c r="EN8" i="46"/>
  <c r="EN9" i="46"/>
  <c r="EN10" i="46"/>
  <c r="EN11" i="46"/>
  <c r="EN12" i="46"/>
  <c r="EN13" i="46"/>
  <c r="EN14" i="46"/>
  <c r="EN15" i="46"/>
  <c r="EN16" i="46"/>
  <c r="EN17" i="46"/>
  <c r="EN18" i="46"/>
  <c r="EN19" i="46"/>
  <c r="EN20" i="46"/>
  <c r="EN21" i="46"/>
  <c r="EN22" i="46"/>
  <c r="EN23" i="46"/>
  <c r="EN24" i="46"/>
  <c r="EN25" i="46"/>
  <c r="EN26" i="46"/>
  <c r="EN27" i="46"/>
  <c r="EN28" i="46"/>
  <c r="EN29" i="46"/>
  <c r="EN30" i="46"/>
  <c r="EN31" i="46"/>
  <c r="EN32" i="46"/>
  <c r="EN33" i="46"/>
  <c r="EN34" i="46"/>
  <c r="EN35" i="46"/>
  <c r="EN36" i="46"/>
  <c r="EN37" i="46"/>
  <c r="EN38" i="46"/>
  <c r="EN39" i="46"/>
  <c r="EN40" i="46"/>
  <c r="EN41" i="46"/>
  <c r="EN42" i="46"/>
  <c r="EN43" i="46"/>
  <c r="EN44" i="46"/>
  <c r="EN45" i="46"/>
  <c r="EN46" i="46"/>
  <c r="EN47" i="46"/>
  <c r="EN48" i="46"/>
  <c r="EN49" i="46"/>
  <c r="EN50" i="46"/>
  <c r="EN51" i="46"/>
  <c r="EN3" i="46"/>
  <c r="AF61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H7" i="21" s="1"/>
  <c r="G62" i="46"/>
  <c r="G7" i="21" s="1"/>
  <c r="F62" i="46"/>
  <c r="F7" i="21" s="1"/>
  <c r="E62" i="46"/>
  <c r="E7" i="21" s="1"/>
  <c r="D62" i="46"/>
  <c r="D7" i="21" s="1"/>
  <c r="C62" i="46"/>
  <c r="C7" i="21" s="1"/>
  <c r="B62" i="46"/>
  <c r="B7" i="21" s="1"/>
  <c r="EM54" i="46"/>
  <c r="EL54" i="46"/>
  <c r="EK54" i="46"/>
  <c r="EJ54" i="46"/>
  <c r="EI54" i="46"/>
  <c r="EH54" i="46"/>
  <c r="EG54" i="46"/>
  <c r="EF54" i="46"/>
  <c r="EE54" i="46"/>
  <c r="ED54" i="46"/>
  <c r="EC54" i="46"/>
  <c r="EB54" i="46"/>
  <c r="EA54" i="46"/>
  <c r="DZ54" i="46"/>
  <c r="DY54" i="46"/>
  <c r="DX54" i="46"/>
  <c r="DW54" i="46"/>
  <c r="DV54" i="46"/>
  <c r="DU54" i="46"/>
  <c r="DT54" i="46"/>
  <c r="DS54" i="46"/>
  <c r="DR54" i="46"/>
  <c r="DQ54" i="46"/>
  <c r="DP54" i="46"/>
  <c r="DO54" i="46"/>
  <c r="DM54" i="46"/>
  <c r="DK54" i="46"/>
  <c r="EM51" i="46"/>
  <c r="EL51" i="46"/>
  <c r="EK51" i="46"/>
  <c r="EJ51" i="46"/>
  <c r="EI51" i="46"/>
  <c r="EH51" i="46"/>
  <c r="EG51" i="46"/>
  <c r="EF51" i="46"/>
  <c r="EE51" i="46"/>
  <c r="ED51" i="46"/>
  <c r="EC51" i="46"/>
  <c r="EB51" i="46"/>
  <c r="EA51" i="46"/>
  <c r="DZ51" i="46"/>
  <c r="DY51" i="46"/>
  <c r="DX51" i="46"/>
  <c r="DW51" i="46"/>
  <c r="DV51" i="46"/>
  <c r="DU51" i="46"/>
  <c r="DT51" i="46"/>
  <c r="DS51" i="46"/>
  <c r="DR51" i="46"/>
  <c r="DQ51" i="46"/>
  <c r="DP51" i="46"/>
  <c r="DO51" i="46"/>
  <c r="DM51" i="46"/>
  <c r="DK51" i="46"/>
  <c r="EM50" i="46"/>
  <c r="EL50" i="46"/>
  <c r="EK50" i="46"/>
  <c r="EJ50" i="46"/>
  <c r="EI50" i="46"/>
  <c r="EH50" i="46"/>
  <c r="EG50" i="46"/>
  <c r="EF50" i="46"/>
  <c r="EE50" i="46"/>
  <c r="ED50" i="46"/>
  <c r="EC50" i="46"/>
  <c r="EB50" i="46"/>
  <c r="EA50" i="46"/>
  <c r="DZ50" i="46"/>
  <c r="DY50" i="46"/>
  <c r="DX50" i="46"/>
  <c r="DW50" i="46"/>
  <c r="DV50" i="46"/>
  <c r="DU50" i="46"/>
  <c r="DT50" i="46"/>
  <c r="DS50" i="46"/>
  <c r="DR50" i="46"/>
  <c r="DQ50" i="46"/>
  <c r="DP50" i="46"/>
  <c r="DO50" i="46"/>
  <c r="DM50" i="46"/>
  <c r="DK50" i="46"/>
  <c r="EM49" i="46"/>
  <c r="EL49" i="46"/>
  <c r="EK49" i="46"/>
  <c r="EJ49" i="46"/>
  <c r="EI49" i="46"/>
  <c r="EH49" i="46"/>
  <c r="EG49" i="46"/>
  <c r="EF49" i="46"/>
  <c r="EE49" i="46"/>
  <c r="ED49" i="46"/>
  <c r="EC49" i="46"/>
  <c r="EB49" i="46"/>
  <c r="EA49" i="46"/>
  <c r="DZ49" i="46"/>
  <c r="DY49" i="46"/>
  <c r="DX49" i="46"/>
  <c r="DW49" i="46"/>
  <c r="DV49" i="46"/>
  <c r="DU49" i="46"/>
  <c r="DT49" i="46"/>
  <c r="DS49" i="46"/>
  <c r="DR49" i="46"/>
  <c r="DQ49" i="46"/>
  <c r="DP49" i="46"/>
  <c r="DO49" i="46"/>
  <c r="DM49" i="46"/>
  <c r="DK49" i="46"/>
  <c r="EM48" i="46"/>
  <c r="EL48" i="46"/>
  <c r="EK48" i="46"/>
  <c r="EJ48" i="46"/>
  <c r="EI48" i="46"/>
  <c r="EH48" i="46"/>
  <c r="EG48" i="46"/>
  <c r="EF48" i="46"/>
  <c r="EE48" i="46"/>
  <c r="ED48" i="46"/>
  <c r="EC48" i="46"/>
  <c r="EB48" i="46"/>
  <c r="EA48" i="46"/>
  <c r="DZ48" i="46"/>
  <c r="DY48" i="46"/>
  <c r="DX48" i="46"/>
  <c r="DW48" i="46"/>
  <c r="DV48" i="46"/>
  <c r="DU48" i="46"/>
  <c r="DT48" i="46"/>
  <c r="DS48" i="46"/>
  <c r="DR48" i="46"/>
  <c r="DQ48" i="46"/>
  <c r="DP48" i="46"/>
  <c r="DO48" i="46"/>
  <c r="DM48" i="46"/>
  <c r="DK48" i="46"/>
  <c r="EM47" i="46"/>
  <c r="EL47" i="46"/>
  <c r="EK47" i="46"/>
  <c r="EJ47" i="46"/>
  <c r="EI47" i="46"/>
  <c r="EH47" i="46"/>
  <c r="EG47" i="46"/>
  <c r="EF47" i="46"/>
  <c r="EE47" i="46"/>
  <c r="ED47" i="46"/>
  <c r="EC47" i="46"/>
  <c r="EB47" i="46"/>
  <c r="EA47" i="46"/>
  <c r="DZ47" i="46"/>
  <c r="DY47" i="46"/>
  <c r="DX47" i="46"/>
  <c r="DW47" i="46"/>
  <c r="DV47" i="46"/>
  <c r="DU47" i="46"/>
  <c r="DT47" i="46"/>
  <c r="DS47" i="46"/>
  <c r="DR47" i="46"/>
  <c r="DQ47" i="46"/>
  <c r="DP47" i="46"/>
  <c r="DO47" i="46"/>
  <c r="DM47" i="46"/>
  <c r="DK47" i="46"/>
  <c r="EM46" i="46"/>
  <c r="EL46" i="46"/>
  <c r="EK46" i="46"/>
  <c r="EJ46" i="46"/>
  <c r="EI46" i="46"/>
  <c r="EH46" i="46"/>
  <c r="EG46" i="46"/>
  <c r="EF46" i="46"/>
  <c r="EE46" i="46"/>
  <c r="ED46" i="46"/>
  <c r="EC46" i="46"/>
  <c r="EB46" i="46"/>
  <c r="EA46" i="46"/>
  <c r="DZ46" i="46"/>
  <c r="DY46" i="46"/>
  <c r="DX46" i="46"/>
  <c r="DW46" i="46"/>
  <c r="DV46" i="46"/>
  <c r="DU46" i="46"/>
  <c r="DT46" i="46"/>
  <c r="DS46" i="46"/>
  <c r="DR46" i="46"/>
  <c r="DQ46" i="46"/>
  <c r="DP46" i="46"/>
  <c r="DO46" i="46"/>
  <c r="DM46" i="46"/>
  <c r="DK46" i="46"/>
  <c r="EM45" i="46"/>
  <c r="EL45" i="46"/>
  <c r="EK45" i="46"/>
  <c r="EJ45" i="46"/>
  <c r="EI45" i="46"/>
  <c r="EH45" i="46"/>
  <c r="EG45" i="46"/>
  <c r="EF45" i="46"/>
  <c r="EE45" i="46"/>
  <c r="ED45" i="46"/>
  <c r="EC45" i="46"/>
  <c r="EB45" i="46"/>
  <c r="EA45" i="46"/>
  <c r="DZ45" i="46"/>
  <c r="DY45" i="46"/>
  <c r="DX45" i="46"/>
  <c r="DW45" i="46"/>
  <c r="DV45" i="46"/>
  <c r="DU45" i="46"/>
  <c r="DT45" i="46"/>
  <c r="DS45" i="46"/>
  <c r="DR45" i="46"/>
  <c r="DQ45" i="46"/>
  <c r="DP45" i="46"/>
  <c r="DO45" i="46"/>
  <c r="DM45" i="46"/>
  <c r="DK45" i="46"/>
  <c r="EM44" i="46"/>
  <c r="EL44" i="46"/>
  <c r="EK44" i="46"/>
  <c r="EJ44" i="46"/>
  <c r="EI44" i="46"/>
  <c r="EH44" i="46"/>
  <c r="EG44" i="46"/>
  <c r="EF44" i="46"/>
  <c r="EE44" i="46"/>
  <c r="ED44" i="46"/>
  <c r="EC44" i="46"/>
  <c r="EB44" i="46"/>
  <c r="EA44" i="46"/>
  <c r="DZ44" i="46"/>
  <c r="DY44" i="46"/>
  <c r="DX44" i="46"/>
  <c r="DW44" i="46"/>
  <c r="DV44" i="46"/>
  <c r="DU44" i="46"/>
  <c r="DT44" i="46"/>
  <c r="DS44" i="46"/>
  <c r="DR44" i="46"/>
  <c r="DQ44" i="46"/>
  <c r="DP44" i="46"/>
  <c r="DO44" i="46"/>
  <c r="DM44" i="46"/>
  <c r="DK44" i="46"/>
  <c r="EM43" i="46"/>
  <c r="EL43" i="46"/>
  <c r="EK43" i="46"/>
  <c r="EJ43" i="46"/>
  <c r="EI43" i="46"/>
  <c r="EH43" i="46"/>
  <c r="EG43" i="46"/>
  <c r="EF43" i="46"/>
  <c r="EE43" i="46"/>
  <c r="ED43" i="46"/>
  <c r="EC43" i="46"/>
  <c r="EB43" i="46"/>
  <c r="EA43" i="46"/>
  <c r="DZ43" i="46"/>
  <c r="DY43" i="46"/>
  <c r="DX43" i="46"/>
  <c r="DW43" i="46"/>
  <c r="DV43" i="46"/>
  <c r="DU43" i="46"/>
  <c r="DT43" i="46"/>
  <c r="DS43" i="46"/>
  <c r="DR43" i="46"/>
  <c r="DQ43" i="46"/>
  <c r="DP43" i="46"/>
  <c r="DO43" i="46"/>
  <c r="DM43" i="46"/>
  <c r="DK43" i="46"/>
  <c r="EM42" i="46"/>
  <c r="EL42" i="46"/>
  <c r="EK42" i="46"/>
  <c r="EJ42" i="46"/>
  <c r="EI42" i="46"/>
  <c r="EH42" i="46"/>
  <c r="EG42" i="46"/>
  <c r="EF42" i="46"/>
  <c r="EE42" i="46"/>
  <c r="ED42" i="46"/>
  <c r="EC42" i="46"/>
  <c r="EB42" i="46"/>
  <c r="EA42" i="46"/>
  <c r="DZ42" i="46"/>
  <c r="DY42" i="46"/>
  <c r="DX42" i="46"/>
  <c r="DW42" i="46"/>
  <c r="DV42" i="46"/>
  <c r="DU42" i="46"/>
  <c r="DT42" i="46"/>
  <c r="DS42" i="46"/>
  <c r="DR42" i="46"/>
  <c r="DQ42" i="46"/>
  <c r="DP42" i="46"/>
  <c r="DO42" i="46"/>
  <c r="DM42" i="46"/>
  <c r="DK42" i="46"/>
  <c r="EM41" i="46"/>
  <c r="EL41" i="46"/>
  <c r="EK41" i="46"/>
  <c r="EJ41" i="46"/>
  <c r="EI41" i="46"/>
  <c r="EH41" i="46"/>
  <c r="EG41" i="46"/>
  <c r="EF41" i="46"/>
  <c r="EE41" i="46"/>
  <c r="ED41" i="46"/>
  <c r="EC41" i="46"/>
  <c r="EB41" i="46"/>
  <c r="EA41" i="46"/>
  <c r="DZ41" i="46"/>
  <c r="DY41" i="46"/>
  <c r="DX41" i="46"/>
  <c r="DW41" i="46"/>
  <c r="DV41" i="46"/>
  <c r="DU41" i="46"/>
  <c r="DT41" i="46"/>
  <c r="DS41" i="46"/>
  <c r="DR41" i="46"/>
  <c r="DQ41" i="46"/>
  <c r="DP41" i="46"/>
  <c r="DO41" i="46"/>
  <c r="DM41" i="46"/>
  <c r="DK41" i="46"/>
  <c r="EM40" i="46"/>
  <c r="EL40" i="46"/>
  <c r="EK40" i="46"/>
  <c r="EJ40" i="46"/>
  <c r="EI40" i="46"/>
  <c r="EH40" i="46"/>
  <c r="EG40" i="46"/>
  <c r="EF40" i="46"/>
  <c r="EE40" i="46"/>
  <c r="ED40" i="46"/>
  <c r="EC40" i="46"/>
  <c r="EB40" i="46"/>
  <c r="EA40" i="46"/>
  <c r="DZ40" i="46"/>
  <c r="DY40" i="46"/>
  <c r="DX40" i="46"/>
  <c r="DW40" i="46"/>
  <c r="DV40" i="46"/>
  <c r="DU40" i="46"/>
  <c r="DT40" i="46"/>
  <c r="DS40" i="46"/>
  <c r="DR40" i="46"/>
  <c r="DQ40" i="46"/>
  <c r="DP40" i="46"/>
  <c r="DO40" i="46"/>
  <c r="DM40" i="46"/>
  <c r="DK40" i="46"/>
  <c r="EM39" i="46"/>
  <c r="EL39" i="46"/>
  <c r="EK39" i="46"/>
  <c r="EJ39" i="46"/>
  <c r="EI39" i="46"/>
  <c r="EH39" i="46"/>
  <c r="EG39" i="46"/>
  <c r="EF39" i="46"/>
  <c r="EE39" i="46"/>
  <c r="ED39" i="46"/>
  <c r="EC39" i="46"/>
  <c r="EB39" i="46"/>
  <c r="EA39" i="46"/>
  <c r="DZ39" i="46"/>
  <c r="DY39" i="46"/>
  <c r="DX39" i="46"/>
  <c r="DW39" i="46"/>
  <c r="DV39" i="46"/>
  <c r="DU39" i="46"/>
  <c r="DT39" i="46"/>
  <c r="DS39" i="46"/>
  <c r="DR39" i="46"/>
  <c r="DQ39" i="46"/>
  <c r="DP39" i="46"/>
  <c r="DO39" i="46"/>
  <c r="DM39" i="46"/>
  <c r="DK39" i="46"/>
  <c r="EM38" i="46"/>
  <c r="EL38" i="46"/>
  <c r="EK38" i="46"/>
  <c r="EJ38" i="46"/>
  <c r="EI38" i="46"/>
  <c r="EH38" i="46"/>
  <c r="EG38" i="46"/>
  <c r="EF38" i="46"/>
  <c r="EE38" i="46"/>
  <c r="ED38" i="46"/>
  <c r="EC38" i="46"/>
  <c r="EB38" i="46"/>
  <c r="EA38" i="46"/>
  <c r="DZ38" i="46"/>
  <c r="DY38" i="46"/>
  <c r="DX38" i="46"/>
  <c r="DW38" i="46"/>
  <c r="DV38" i="46"/>
  <c r="DU38" i="46"/>
  <c r="DT38" i="46"/>
  <c r="DS38" i="46"/>
  <c r="DR38" i="46"/>
  <c r="DQ38" i="46"/>
  <c r="DP38" i="46"/>
  <c r="DO38" i="46"/>
  <c r="DM38" i="46"/>
  <c r="DK38" i="46"/>
  <c r="EM37" i="46"/>
  <c r="EL37" i="46"/>
  <c r="EK37" i="46"/>
  <c r="EJ37" i="46"/>
  <c r="EI37" i="46"/>
  <c r="EH37" i="46"/>
  <c r="EG37" i="46"/>
  <c r="EF37" i="46"/>
  <c r="EE37" i="46"/>
  <c r="ED37" i="46"/>
  <c r="EC37" i="46"/>
  <c r="EB37" i="46"/>
  <c r="EA37" i="46"/>
  <c r="DZ37" i="46"/>
  <c r="DY37" i="46"/>
  <c r="DX37" i="46"/>
  <c r="DW37" i="46"/>
  <c r="DV37" i="46"/>
  <c r="DU37" i="46"/>
  <c r="DT37" i="46"/>
  <c r="DS37" i="46"/>
  <c r="DR37" i="46"/>
  <c r="DQ37" i="46"/>
  <c r="DP37" i="46"/>
  <c r="DO37" i="46"/>
  <c r="DM37" i="46"/>
  <c r="DK37" i="46"/>
  <c r="EM36" i="46"/>
  <c r="EL36" i="46"/>
  <c r="EK36" i="46"/>
  <c r="EJ36" i="46"/>
  <c r="EI36" i="46"/>
  <c r="EH36" i="46"/>
  <c r="EG36" i="46"/>
  <c r="EF36" i="46"/>
  <c r="EE36" i="46"/>
  <c r="ED36" i="46"/>
  <c r="EC36" i="46"/>
  <c r="EB36" i="46"/>
  <c r="EA36" i="46"/>
  <c r="DZ36" i="46"/>
  <c r="DY36" i="46"/>
  <c r="DX36" i="46"/>
  <c r="DW36" i="46"/>
  <c r="DV36" i="46"/>
  <c r="DU36" i="46"/>
  <c r="DT36" i="46"/>
  <c r="DS36" i="46"/>
  <c r="DR36" i="46"/>
  <c r="DQ36" i="46"/>
  <c r="DP36" i="46"/>
  <c r="DO36" i="46"/>
  <c r="DM36" i="46"/>
  <c r="DK36" i="46"/>
  <c r="EM35" i="46"/>
  <c r="EL35" i="46"/>
  <c r="EK35" i="46"/>
  <c r="EJ35" i="46"/>
  <c r="EI35" i="46"/>
  <c r="EH35" i="46"/>
  <c r="EG35" i="46"/>
  <c r="EF35" i="46"/>
  <c r="EE35" i="46"/>
  <c r="ED35" i="46"/>
  <c r="EC35" i="46"/>
  <c r="EB35" i="46"/>
  <c r="EA35" i="46"/>
  <c r="DZ35" i="46"/>
  <c r="DY35" i="46"/>
  <c r="DX35" i="46"/>
  <c r="DW35" i="46"/>
  <c r="DV35" i="46"/>
  <c r="DU35" i="46"/>
  <c r="DT35" i="46"/>
  <c r="DS35" i="46"/>
  <c r="DR35" i="46"/>
  <c r="DQ35" i="46"/>
  <c r="DP35" i="46"/>
  <c r="DO35" i="46"/>
  <c r="DM35" i="46"/>
  <c r="DK35" i="46"/>
  <c r="EM34" i="46"/>
  <c r="EL34" i="46"/>
  <c r="EK34" i="46"/>
  <c r="EJ34" i="46"/>
  <c r="EI34" i="46"/>
  <c r="EH34" i="46"/>
  <c r="EG34" i="46"/>
  <c r="EF34" i="46"/>
  <c r="EE34" i="46"/>
  <c r="ED34" i="46"/>
  <c r="EC34" i="46"/>
  <c r="EB34" i="46"/>
  <c r="EA34" i="46"/>
  <c r="DZ34" i="46"/>
  <c r="DY34" i="46"/>
  <c r="DX34" i="46"/>
  <c r="DW34" i="46"/>
  <c r="DV34" i="46"/>
  <c r="DU34" i="46"/>
  <c r="DT34" i="46"/>
  <c r="DS34" i="46"/>
  <c r="DR34" i="46"/>
  <c r="DQ34" i="46"/>
  <c r="DP34" i="46"/>
  <c r="DO34" i="46"/>
  <c r="DM34" i="46"/>
  <c r="DK34" i="46"/>
  <c r="EM33" i="46"/>
  <c r="EL33" i="46"/>
  <c r="EK33" i="46"/>
  <c r="EJ33" i="46"/>
  <c r="EI33" i="46"/>
  <c r="EH33" i="46"/>
  <c r="EG33" i="46"/>
  <c r="EF33" i="46"/>
  <c r="EE33" i="46"/>
  <c r="ED33" i="46"/>
  <c r="EC33" i="46"/>
  <c r="EB33" i="46"/>
  <c r="EA33" i="46"/>
  <c r="DZ33" i="46"/>
  <c r="DY33" i="46"/>
  <c r="DX33" i="46"/>
  <c r="DW33" i="46"/>
  <c r="DV33" i="46"/>
  <c r="DU33" i="46"/>
  <c r="DT33" i="46"/>
  <c r="DS33" i="46"/>
  <c r="DR33" i="46"/>
  <c r="DQ33" i="46"/>
  <c r="DP33" i="46"/>
  <c r="DO33" i="46"/>
  <c r="DM33" i="46"/>
  <c r="DK33" i="46"/>
  <c r="EM32" i="46"/>
  <c r="EL32" i="46"/>
  <c r="EK32" i="46"/>
  <c r="EJ32" i="46"/>
  <c r="EI32" i="46"/>
  <c r="EH32" i="46"/>
  <c r="EG32" i="46"/>
  <c r="EF32" i="46"/>
  <c r="EE32" i="46"/>
  <c r="ED32" i="46"/>
  <c r="EC32" i="46"/>
  <c r="EB32" i="46"/>
  <c r="EA32" i="46"/>
  <c r="DZ32" i="46"/>
  <c r="DY32" i="46"/>
  <c r="DX32" i="46"/>
  <c r="DW32" i="46"/>
  <c r="DV32" i="46"/>
  <c r="DU32" i="46"/>
  <c r="DT32" i="46"/>
  <c r="DS32" i="46"/>
  <c r="DR32" i="46"/>
  <c r="DQ32" i="46"/>
  <c r="DP32" i="46"/>
  <c r="DO32" i="46"/>
  <c r="DM32" i="46"/>
  <c r="DK32" i="46"/>
  <c r="EM31" i="46"/>
  <c r="EL31" i="46"/>
  <c r="EK31" i="46"/>
  <c r="EJ31" i="46"/>
  <c r="EI31" i="46"/>
  <c r="EH31" i="46"/>
  <c r="EG31" i="46"/>
  <c r="EF31" i="46"/>
  <c r="EE31" i="46"/>
  <c r="ED31" i="46"/>
  <c r="EC31" i="46"/>
  <c r="EB31" i="46"/>
  <c r="EA31" i="46"/>
  <c r="DZ31" i="46"/>
  <c r="DY31" i="46"/>
  <c r="DX31" i="46"/>
  <c r="DW31" i="46"/>
  <c r="DV31" i="46"/>
  <c r="DU31" i="46"/>
  <c r="DT31" i="46"/>
  <c r="DS31" i="46"/>
  <c r="DR31" i="46"/>
  <c r="DQ31" i="46"/>
  <c r="DP31" i="46"/>
  <c r="DO31" i="46"/>
  <c r="DM31" i="46"/>
  <c r="DK31" i="46"/>
  <c r="EM30" i="46"/>
  <c r="EL30" i="46"/>
  <c r="EK30" i="46"/>
  <c r="EJ30" i="46"/>
  <c r="EI30" i="46"/>
  <c r="EH30" i="46"/>
  <c r="EG30" i="46"/>
  <c r="EF30" i="46"/>
  <c r="EE30" i="46"/>
  <c r="ED30" i="46"/>
  <c r="EC30" i="46"/>
  <c r="EB30" i="46"/>
  <c r="EA30" i="46"/>
  <c r="DZ30" i="46"/>
  <c r="DY30" i="46"/>
  <c r="DX30" i="46"/>
  <c r="DW30" i="46"/>
  <c r="DV30" i="46"/>
  <c r="DU30" i="46"/>
  <c r="DT30" i="46"/>
  <c r="DS30" i="46"/>
  <c r="DR30" i="46"/>
  <c r="DQ30" i="46"/>
  <c r="DP30" i="46"/>
  <c r="DO30" i="46"/>
  <c r="DM30" i="46"/>
  <c r="DK30" i="46"/>
  <c r="EM29" i="46"/>
  <c r="EL29" i="46"/>
  <c r="EK29" i="46"/>
  <c r="EJ29" i="46"/>
  <c r="EI29" i="46"/>
  <c r="EH29" i="46"/>
  <c r="EG29" i="46"/>
  <c r="EF29" i="46"/>
  <c r="EE29" i="46"/>
  <c r="ED29" i="46"/>
  <c r="EC29" i="46"/>
  <c r="EB29" i="46"/>
  <c r="EA29" i="46"/>
  <c r="DZ29" i="46"/>
  <c r="DY29" i="46"/>
  <c r="DX29" i="46"/>
  <c r="DW29" i="46"/>
  <c r="DV29" i="46"/>
  <c r="DU29" i="46"/>
  <c r="DT29" i="46"/>
  <c r="DS29" i="46"/>
  <c r="DR29" i="46"/>
  <c r="DQ29" i="46"/>
  <c r="DP29" i="46"/>
  <c r="DO29" i="46"/>
  <c r="DM29" i="46"/>
  <c r="DK29" i="46"/>
  <c r="EM28" i="46"/>
  <c r="EL28" i="46"/>
  <c r="EK28" i="46"/>
  <c r="EJ28" i="46"/>
  <c r="EI28" i="46"/>
  <c r="EH28" i="46"/>
  <c r="EG28" i="46"/>
  <c r="EF28" i="46"/>
  <c r="EE28" i="46"/>
  <c r="ED28" i="46"/>
  <c r="EC28" i="46"/>
  <c r="EB28" i="46"/>
  <c r="EA28" i="46"/>
  <c r="DZ28" i="46"/>
  <c r="DY28" i="46"/>
  <c r="DX28" i="46"/>
  <c r="DW28" i="46"/>
  <c r="DV28" i="46"/>
  <c r="DU28" i="46"/>
  <c r="DT28" i="46"/>
  <c r="DS28" i="46"/>
  <c r="DR28" i="46"/>
  <c r="DQ28" i="46"/>
  <c r="DP28" i="46"/>
  <c r="DO28" i="46"/>
  <c r="DM28" i="46"/>
  <c r="DK28" i="46"/>
  <c r="EM27" i="46"/>
  <c r="EL27" i="46"/>
  <c r="EK27" i="46"/>
  <c r="EJ27" i="46"/>
  <c r="EI27" i="46"/>
  <c r="EH27" i="46"/>
  <c r="EG27" i="46"/>
  <c r="EF27" i="46"/>
  <c r="EE27" i="46"/>
  <c r="ED27" i="46"/>
  <c r="EC27" i="46"/>
  <c r="EB27" i="46"/>
  <c r="EA27" i="46"/>
  <c r="DZ27" i="46"/>
  <c r="DY27" i="46"/>
  <c r="DX27" i="46"/>
  <c r="DW27" i="46"/>
  <c r="DV27" i="46"/>
  <c r="DU27" i="46"/>
  <c r="DT27" i="46"/>
  <c r="DS27" i="46"/>
  <c r="DR27" i="46"/>
  <c r="DQ27" i="46"/>
  <c r="DP27" i="46"/>
  <c r="DO27" i="46"/>
  <c r="DM27" i="46"/>
  <c r="DK27" i="46"/>
  <c r="EM26" i="46"/>
  <c r="EL26" i="46"/>
  <c r="EK26" i="46"/>
  <c r="EJ26" i="46"/>
  <c r="EI26" i="46"/>
  <c r="EH26" i="46"/>
  <c r="EG26" i="46"/>
  <c r="EF26" i="46"/>
  <c r="EE26" i="46"/>
  <c r="ED26" i="46"/>
  <c r="EC26" i="46"/>
  <c r="EB26" i="46"/>
  <c r="EA26" i="46"/>
  <c r="DZ26" i="46"/>
  <c r="DY26" i="46"/>
  <c r="DX26" i="46"/>
  <c r="DW26" i="46"/>
  <c r="DV26" i="46"/>
  <c r="DU26" i="46"/>
  <c r="DT26" i="46"/>
  <c r="DS26" i="46"/>
  <c r="DR26" i="46"/>
  <c r="DQ26" i="46"/>
  <c r="DP26" i="46"/>
  <c r="DO26" i="46"/>
  <c r="DM26" i="46"/>
  <c r="DK26" i="46"/>
  <c r="EM25" i="46"/>
  <c r="EL25" i="46"/>
  <c r="EK25" i="46"/>
  <c r="EJ25" i="46"/>
  <c r="EI25" i="46"/>
  <c r="EH25" i="46"/>
  <c r="EG25" i="46"/>
  <c r="EF25" i="46"/>
  <c r="EE25" i="46"/>
  <c r="ED25" i="46"/>
  <c r="EC25" i="46"/>
  <c r="EB25" i="46"/>
  <c r="EA25" i="46"/>
  <c r="DZ25" i="46"/>
  <c r="DY25" i="46"/>
  <c r="DX25" i="46"/>
  <c r="DW25" i="46"/>
  <c r="DV25" i="46"/>
  <c r="DU25" i="46"/>
  <c r="DT25" i="46"/>
  <c r="DS25" i="46"/>
  <c r="DR25" i="46"/>
  <c r="DQ25" i="46"/>
  <c r="DP25" i="46"/>
  <c r="DO25" i="46"/>
  <c r="DM25" i="46"/>
  <c r="DK25" i="46"/>
  <c r="EM24" i="46"/>
  <c r="EL24" i="46"/>
  <c r="EK24" i="46"/>
  <c r="EJ24" i="46"/>
  <c r="EI24" i="46"/>
  <c r="EH24" i="46"/>
  <c r="EG24" i="46"/>
  <c r="EF24" i="46"/>
  <c r="EE24" i="46"/>
  <c r="ED24" i="46"/>
  <c r="EC24" i="46"/>
  <c r="EB24" i="46"/>
  <c r="EA24" i="46"/>
  <c r="DZ24" i="46"/>
  <c r="DY24" i="46"/>
  <c r="DX24" i="46"/>
  <c r="DW24" i="46"/>
  <c r="DV24" i="46"/>
  <c r="DU24" i="46"/>
  <c r="DT24" i="46"/>
  <c r="DS24" i="46"/>
  <c r="DR24" i="46"/>
  <c r="DQ24" i="46"/>
  <c r="DP24" i="46"/>
  <c r="DO24" i="46"/>
  <c r="DM24" i="46"/>
  <c r="DK24" i="46"/>
  <c r="EM23" i="46"/>
  <c r="EL23" i="46"/>
  <c r="EK23" i="46"/>
  <c r="EJ23" i="46"/>
  <c r="EI23" i="46"/>
  <c r="EH23" i="46"/>
  <c r="EG23" i="46"/>
  <c r="EF23" i="46"/>
  <c r="EE23" i="46"/>
  <c r="ED23" i="46"/>
  <c r="EC23" i="46"/>
  <c r="EB23" i="46"/>
  <c r="EA23" i="46"/>
  <c r="DZ23" i="46"/>
  <c r="DY23" i="46"/>
  <c r="DX23" i="46"/>
  <c r="DW23" i="46"/>
  <c r="DV23" i="46"/>
  <c r="DU23" i="46"/>
  <c r="DT23" i="46"/>
  <c r="DS23" i="46"/>
  <c r="DR23" i="46"/>
  <c r="DQ23" i="46"/>
  <c r="DP23" i="46"/>
  <c r="DO23" i="46"/>
  <c r="DM23" i="46"/>
  <c r="DK23" i="46"/>
  <c r="EM22" i="46"/>
  <c r="EL22" i="46"/>
  <c r="EK22" i="46"/>
  <c r="EJ22" i="46"/>
  <c r="EI22" i="46"/>
  <c r="EH22" i="46"/>
  <c r="EG22" i="46"/>
  <c r="EF22" i="46"/>
  <c r="EE22" i="46"/>
  <c r="ED22" i="46"/>
  <c r="EC22" i="46"/>
  <c r="EB22" i="46"/>
  <c r="EA22" i="46"/>
  <c r="DZ22" i="46"/>
  <c r="DY22" i="46"/>
  <c r="DX22" i="46"/>
  <c r="DW22" i="46"/>
  <c r="DV22" i="46"/>
  <c r="DU22" i="46"/>
  <c r="DT22" i="46"/>
  <c r="DS22" i="46"/>
  <c r="DR22" i="46"/>
  <c r="DQ22" i="46"/>
  <c r="DP22" i="46"/>
  <c r="DO22" i="46"/>
  <c r="DM22" i="46"/>
  <c r="DK22" i="46"/>
  <c r="EM21" i="46"/>
  <c r="EL21" i="46"/>
  <c r="EK21" i="46"/>
  <c r="EJ21" i="46"/>
  <c r="EI21" i="46"/>
  <c r="EH21" i="46"/>
  <c r="EG21" i="46"/>
  <c r="EF21" i="46"/>
  <c r="EE21" i="46"/>
  <c r="ED21" i="46"/>
  <c r="EC21" i="46"/>
  <c r="EB21" i="46"/>
  <c r="EA21" i="46"/>
  <c r="DZ21" i="46"/>
  <c r="DY21" i="46"/>
  <c r="DX21" i="46"/>
  <c r="DW21" i="46"/>
  <c r="DV21" i="46"/>
  <c r="DU21" i="46"/>
  <c r="DT21" i="46"/>
  <c r="DS21" i="46"/>
  <c r="DR21" i="46"/>
  <c r="DQ21" i="46"/>
  <c r="DP21" i="46"/>
  <c r="DO21" i="46"/>
  <c r="DM21" i="46"/>
  <c r="DK21" i="46"/>
  <c r="EM20" i="46"/>
  <c r="EL20" i="46"/>
  <c r="EK20" i="46"/>
  <c r="EJ20" i="46"/>
  <c r="EI20" i="46"/>
  <c r="EH20" i="46"/>
  <c r="EG20" i="46"/>
  <c r="EF20" i="46"/>
  <c r="EE20" i="46"/>
  <c r="ED20" i="46"/>
  <c r="EC20" i="46"/>
  <c r="EB20" i="46"/>
  <c r="EA20" i="46"/>
  <c r="DZ20" i="46"/>
  <c r="DY20" i="46"/>
  <c r="DX20" i="46"/>
  <c r="DW20" i="46"/>
  <c r="DV20" i="46"/>
  <c r="DU20" i="46"/>
  <c r="DT20" i="46"/>
  <c r="DS20" i="46"/>
  <c r="DR20" i="46"/>
  <c r="DQ20" i="46"/>
  <c r="DP20" i="46"/>
  <c r="DO20" i="46"/>
  <c r="DM20" i="46"/>
  <c r="DK20" i="46"/>
  <c r="EM19" i="46"/>
  <c r="EL19" i="46"/>
  <c r="EK19" i="46"/>
  <c r="EJ19" i="46"/>
  <c r="EI19" i="46"/>
  <c r="EH19" i="46"/>
  <c r="EG19" i="46"/>
  <c r="EF19" i="46"/>
  <c r="EE19" i="46"/>
  <c r="ED19" i="46"/>
  <c r="EC19" i="46"/>
  <c r="EB19" i="46"/>
  <c r="EA19" i="46"/>
  <c r="DZ19" i="46"/>
  <c r="DY19" i="46"/>
  <c r="DX19" i="46"/>
  <c r="DW19" i="46"/>
  <c r="DV19" i="46"/>
  <c r="DU19" i="46"/>
  <c r="DT19" i="46"/>
  <c r="DS19" i="46"/>
  <c r="DR19" i="46"/>
  <c r="DQ19" i="46"/>
  <c r="DP19" i="46"/>
  <c r="DO19" i="46"/>
  <c r="DM19" i="46"/>
  <c r="DK19" i="46"/>
  <c r="EM18" i="46"/>
  <c r="EL18" i="46"/>
  <c r="EK18" i="46"/>
  <c r="EJ18" i="46"/>
  <c r="EI18" i="46"/>
  <c r="EH18" i="46"/>
  <c r="EG18" i="46"/>
  <c r="EF18" i="46"/>
  <c r="EE18" i="46"/>
  <c r="ED18" i="46"/>
  <c r="EC18" i="46"/>
  <c r="EB18" i="46"/>
  <c r="EA18" i="46"/>
  <c r="DZ18" i="46"/>
  <c r="DY18" i="46"/>
  <c r="DX18" i="46"/>
  <c r="DW18" i="46"/>
  <c r="DV18" i="46"/>
  <c r="DU18" i="46"/>
  <c r="DT18" i="46"/>
  <c r="DS18" i="46"/>
  <c r="DR18" i="46"/>
  <c r="DQ18" i="46"/>
  <c r="DP18" i="46"/>
  <c r="DO18" i="46"/>
  <c r="DM18" i="46"/>
  <c r="DK18" i="46"/>
  <c r="EM17" i="46"/>
  <c r="EL17" i="46"/>
  <c r="EK17" i="46"/>
  <c r="EJ17" i="46"/>
  <c r="EI17" i="46"/>
  <c r="EH17" i="46"/>
  <c r="EG17" i="46"/>
  <c r="EF17" i="46"/>
  <c r="EE17" i="46"/>
  <c r="ED17" i="46"/>
  <c r="EC17" i="46"/>
  <c r="EB17" i="46"/>
  <c r="EA17" i="46"/>
  <c r="DZ17" i="46"/>
  <c r="DY17" i="46"/>
  <c r="DX17" i="46"/>
  <c r="DW17" i="46"/>
  <c r="DV17" i="46"/>
  <c r="DU17" i="46"/>
  <c r="DT17" i="46"/>
  <c r="DS17" i="46"/>
  <c r="DR17" i="46"/>
  <c r="DQ17" i="46"/>
  <c r="DP17" i="46"/>
  <c r="DO17" i="46"/>
  <c r="DM17" i="46"/>
  <c r="DK17" i="46"/>
  <c r="EM16" i="46"/>
  <c r="EL16" i="46"/>
  <c r="EK16" i="46"/>
  <c r="EJ16" i="46"/>
  <c r="EI16" i="46"/>
  <c r="EH16" i="46"/>
  <c r="EG16" i="46"/>
  <c r="EF16" i="46"/>
  <c r="EE16" i="46"/>
  <c r="ED16" i="46"/>
  <c r="EC16" i="46"/>
  <c r="EB16" i="46"/>
  <c r="EA16" i="46"/>
  <c r="DZ16" i="46"/>
  <c r="DY16" i="46"/>
  <c r="DX16" i="46"/>
  <c r="DW16" i="46"/>
  <c r="DV16" i="46"/>
  <c r="DU16" i="46"/>
  <c r="DT16" i="46"/>
  <c r="DS16" i="46"/>
  <c r="DR16" i="46"/>
  <c r="DQ16" i="46"/>
  <c r="DP16" i="46"/>
  <c r="DO16" i="46"/>
  <c r="DM16" i="46"/>
  <c r="DK16" i="46"/>
  <c r="EM15" i="46"/>
  <c r="EL15" i="46"/>
  <c r="EK15" i="46"/>
  <c r="EJ15" i="46"/>
  <c r="EI15" i="46"/>
  <c r="EH15" i="46"/>
  <c r="EG15" i="46"/>
  <c r="EF15" i="46"/>
  <c r="EE15" i="46"/>
  <c r="ED15" i="46"/>
  <c r="EC15" i="46"/>
  <c r="EB15" i="46"/>
  <c r="EA15" i="46"/>
  <c r="DZ15" i="46"/>
  <c r="DY15" i="46"/>
  <c r="DX15" i="46"/>
  <c r="DW15" i="46"/>
  <c r="DV15" i="46"/>
  <c r="DU15" i="46"/>
  <c r="DT15" i="46"/>
  <c r="DS15" i="46"/>
  <c r="DR15" i="46"/>
  <c r="DQ15" i="46"/>
  <c r="DP15" i="46"/>
  <c r="DO15" i="46"/>
  <c r="DM15" i="46"/>
  <c r="DK15" i="46"/>
  <c r="EM14" i="46"/>
  <c r="EL14" i="46"/>
  <c r="EK14" i="46"/>
  <c r="EJ14" i="46"/>
  <c r="EI14" i="46"/>
  <c r="EH14" i="46"/>
  <c r="EG14" i="46"/>
  <c r="EF14" i="46"/>
  <c r="EE14" i="46"/>
  <c r="ED14" i="46"/>
  <c r="EC14" i="46"/>
  <c r="EB14" i="46"/>
  <c r="EA14" i="46"/>
  <c r="DZ14" i="46"/>
  <c r="DY14" i="46"/>
  <c r="DX14" i="46"/>
  <c r="DW14" i="46"/>
  <c r="DV14" i="46"/>
  <c r="DU14" i="46"/>
  <c r="DT14" i="46"/>
  <c r="DS14" i="46"/>
  <c r="DR14" i="46"/>
  <c r="DQ14" i="46"/>
  <c r="DP14" i="46"/>
  <c r="DO14" i="46"/>
  <c r="DM14" i="46"/>
  <c r="DK14" i="46"/>
  <c r="EM13" i="46"/>
  <c r="EL13" i="46"/>
  <c r="EK13" i="46"/>
  <c r="EJ13" i="46"/>
  <c r="EI13" i="46"/>
  <c r="EH13" i="46"/>
  <c r="EG13" i="46"/>
  <c r="EF13" i="46"/>
  <c r="EE13" i="46"/>
  <c r="ED13" i="46"/>
  <c r="EC13" i="46"/>
  <c r="EB13" i="46"/>
  <c r="EA13" i="46"/>
  <c r="DZ13" i="46"/>
  <c r="DY13" i="46"/>
  <c r="DX13" i="46"/>
  <c r="DW13" i="46"/>
  <c r="DV13" i="46"/>
  <c r="DU13" i="46"/>
  <c r="DT13" i="46"/>
  <c r="DS13" i="46"/>
  <c r="DR13" i="46"/>
  <c r="DQ13" i="46"/>
  <c r="DP13" i="46"/>
  <c r="DO13" i="46"/>
  <c r="DM13" i="46"/>
  <c r="DK13" i="46"/>
  <c r="EM12" i="46"/>
  <c r="EL12" i="46"/>
  <c r="EK12" i="46"/>
  <c r="EJ12" i="46"/>
  <c r="EI12" i="46"/>
  <c r="EH12" i="46"/>
  <c r="EG12" i="46"/>
  <c r="EF12" i="46"/>
  <c r="EE12" i="46"/>
  <c r="ED12" i="46"/>
  <c r="EC12" i="46"/>
  <c r="EB12" i="46"/>
  <c r="EA12" i="46"/>
  <c r="DZ12" i="46"/>
  <c r="DY12" i="46"/>
  <c r="DX12" i="46"/>
  <c r="DW12" i="46"/>
  <c r="DV12" i="46"/>
  <c r="DU12" i="46"/>
  <c r="DT12" i="46"/>
  <c r="DS12" i="46"/>
  <c r="DR12" i="46"/>
  <c r="DQ12" i="46"/>
  <c r="DP12" i="46"/>
  <c r="DO12" i="46"/>
  <c r="DM12" i="46"/>
  <c r="DK12" i="46"/>
  <c r="EM11" i="46"/>
  <c r="EL11" i="46"/>
  <c r="EK11" i="46"/>
  <c r="EJ11" i="46"/>
  <c r="EI11" i="46"/>
  <c r="EH11" i="46"/>
  <c r="EG11" i="46"/>
  <c r="EF11" i="46"/>
  <c r="EE11" i="46"/>
  <c r="ED11" i="46"/>
  <c r="EC11" i="46"/>
  <c r="EB11" i="46"/>
  <c r="EA11" i="46"/>
  <c r="DZ11" i="46"/>
  <c r="DY11" i="46"/>
  <c r="DX11" i="46"/>
  <c r="DW11" i="46"/>
  <c r="DV11" i="46"/>
  <c r="DU11" i="46"/>
  <c r="DT11" i="46"/>
  <c r="DS11" i="46"/>
  <c r="DR11" i="46"/>
  <c r="DQ11" i="46"/>
  <c r="DP11" i="46"/>
  <c r="DO11" i="46"/>
  <c r="DM11" i="46"/>
  <c r="DK11" i="46"/>
  <c r="EM10" i="46"/>
  <c r="EL10" i="46"/>
  <c r="EK10" i="46"/>
  <c r="EJ10" i="46"/>
  <c r="EI10" i="46"/>
  <c r="EH10" i="46"/>
  <c r="EG10" i="46"/>
  <c r="EF10" i="46"/>
  <c r="EE10" i="46"/>
  <c r="ED10" i="46"/>
  <c r="EC10" i="46"/>
  <c r="EB10" i="46"/>
  <c r="EA10" i="46"/>
  <c r="DZ10" i="46"/>
  <c r="DY10" i="46"/>
  <c r="DX10" i="46"/>
  <c r="DW10" i="46"/>
  <c r="DV10" i="46"/>
  <c r="DU10" i="46"/>
  <c r="DT10" i="46"/>
  <c r="DS10" i="46"/>
  <c r="DR10" i="46"/>
  <c r="DQ10" i="46"/>
  <c r="DP10" i="46"/>
  <c r="DO10" i="46"/>
  <c r="DM10" i="46"/>
  <c r="DK10" i="46"/>
  <c r="EM9" i="46"/>
  <c r="EL9" i="46"/>
  <c r="EK9" i="46"/>
  <c r="EJ9" i="46"/>
  <c r="EI9" i="46"/>
  <c r="EH9" i="46"/>
  <c r="EG9" i="46"/>
  <c r="EF9" i="46"/>
  <c r="EE9" i="46"/>
  <c r="ED9" i="46"/>
  <c r="EC9" i="46"/>
  <c r="EB9" i="46"/>
  <c r="EA9" i="46"/>
  <c r="DZ9" i="46"/>
  <c r="DY9" i="46"/>
  <c r="DX9" i="46"/>
  <c r="DW9" i="46"/>
  <c r="DV9" i="46"/>
  <c r="DU9" i="46"/>
  <c r="DT9" i="46"/>
  <c r="DS9" i="46"/>
  <c r="DR9" i="46"/>
  <c r="DQ9" i="46"/>
  <c r="DP9" i="46"/>
  <c r="DO9" i="46"/>
  <c r="DM9" i="46"/>
  <c r="DK9" i="46"/>
  <c r="EM8" i="46"/>
  <c r="EL8" i="46"/>
  <c r="EK8" i="46"/>
  <c r="EJ8" i="46"/>
  <c r="EI8" i="46"/>
  <c r="EH8" i="46"/>
  <c r="EG8" i="46"/>
  <c r="EF8" i="46"/>
  <c r="EE8" i="46"/>
  <c r="ED8" i="46"/>
  <c r="EC8" i="46"/>
  <c r="EB8" i="46"/>
  <c r="EA8" i="46"/>
  <c r="DZ8" i="46"/>
  <c r="DY8" i="46"/>
  <c r="DX8" i="46"/>
  <c r="DW8" i="46"/>
  <c r="DV8" i="46"/>
  <c r="DU8" i="46"/>
  <c r="DT8" i="46"/>
  <c r="DS8" i="46"/>
  <c r="DR8" i="46"/>
  <c r="DQ8" i="46"/>
  <c r="DP8" i="46"/>
  <c r="DO8" i="46"/>
  <c r="DM8" i="46"/>
  <c r="DK8" i="46"/>
  <c r="EM7" i="46"/>
  <c r="EL7" i="46"/>
  <c r="EK7" i="46"/>
  <c r="EJ7" i="46"/>
  <c r="EI7" i="46"/>
  <c r="EH7" i="46"/>
  <c r="EG7" i="46"/>
  <c r="EF7" i="46"/>
  <c r="EE7" i="46"/>
  <c r="ED7" i="46"/>
  <c r="EC7" i="46"/>
  <c r="EB7" i="46"/>
  <c r="EA7" i="46"/>
  <c r="DZ7" i="46"/>
  <c r="DY7" i="46"/>
  <c r="DX7" i="46"/>
  <c r="DW7" i="46"/>
  <c r="DV7" i="46"/>
  <c r="DU7" i="46"/>
  <c r="DT7" i="46"/>
  <c r="DS7" i="46"/>
  <c r="DR7" i="46"/>
  <c r="DQ7" i="46"/>
  <c r="DP7" i="46"/>
  <c r="DO7" i="46"/>
  <c r="DM7" i="46"/>
  <c r="DK7" i="46"/>
  <c r="EM6" i="46"/>
  <c r="EL6" i="46"/>
  <c r="EK6" i="46"/>
  <c r="EJ6" i="46"/>
  <c r="EI6" i="46"/>
  <c r="EH6" i="46"/>
  <c r="EG6" i="46"/>
  <c r="EF6" i="46"/>
  <c r="EE6" i="46"/>
  <c r="ED6" i="46"/>
  <c r="EC6" i="46"/>
  <c r="EB6" i="46"/>
  <c r="EA6" i="46"/>
  <c r="DZ6" i="46"/>
  <c r="DY6" i="46"/>
  <c r="DX6" i="46"/>
  <c r="DW6" i="46"/>
  <c r="DV6" i="46"/>
  <c r="DU6" i="46"/>
  <c r="DT6" i="46"/>
  <c r="DS6" i="46"/>
  <c r="DR6" i="46"/>
  <c r="DQ6" i="46"/>
  <c r="DP6" i="46"/>
  <c r="DO6" i="46"/>
  <c r="DM6" i="46"/>
  <c r="DK6" i="46"/>
  <c r="EM5" i="46"/>
  <c r="EL5" i="46"/>
  <c r="EK5" i="46"/>
  <c r="EJ5" i="46"/>
  <c r="EI5" i="46"/>
  <c r="EH5" i="46"/>
  <c r="EG5" i="46"/>
  <c r="EF5" i="46"/>
  <c r="EE5" i="46"/>
  <c r="ED5" i="46"/>
  <c r="EC5" i="46"/>
  <c r="EB5" i="46"/>
  <c r="EA5" i="46"/>
  <c r="DZ5" i="46"/>
  <c r="DY5" i="46"/>
  <c r="DX5" i="46"/>
  <c r="DW5" i="46"/>
  <c r="DV5" i="46"/>
  <c r="DU5" i="46"/>
  <c r="DT5" i="46"/>
  <c r="DS5" i="46"/>
  <c r="DR5" i="46"/>
  <c r="DQ5" i="46"/>
  <c r="DP5" i="46"/>
  <c r="DO5" i="46"/>
  <c r="DM5" i="46"/>
  <c r="DK5" i="46"/>
  <c r="EM4" i="46"/>
  <c r="EL4" i="46"/>
  <c r="EK4" i="46"/>
  <c r="EJ4" i="46"/>
  <c r="EI4" i="46"/>
  <c r="EH4" i="46"/>
  <c r="EG4" i="46"/>
  <c r="EF4" i="46"/>
  <c r="EE4" i="46"/>
  <c r="ED4" i="46"/>
  <c r="EC4" i="46"/>
  <c r="EB4" i="46"/>
  <c r="EA4" i="46"/>
  <c r="DZ4" i="46"/>
  <c r="DY4" i="46"/>
  <c r="DX4" i="46"/>
  <c r="DW4" i="46"/>
  <c r="DV4" i="46"/>
  <c r="DU4" i="46"/>
  <c r="DT4" i="46"/>
  <c r="DS4" i="46"/>
  <c r="DR4" i="46"/>
  <c r="DQ4" i="46"/>
  <c r="DP4" i="46"/>
  <c r="DO4" i="46"/>
  <c r="DM4" i="46"/>
  <c r="DK4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M3" i="46"/>
  <c r="DK3" i="46"/>
  <c r="C61" i="44"/>
  <c r="D61" i="44"/>
  <c r="E61" i="44"/>
  <c r="F61" i="44"/>
  <c r="G61" i="44"/>
  <c r="H61" i="44"/>
  <c r="I61" i="44"/>
  <c r="J61" i="44"/>
  <c r="K61" i="44"/>
  <c r="L61" i="44"/>
  <c r="B61" i="44"/>
  <c r="C61" i="13"/>
  <c r="D61" i="13"/>
  <c r="E61" i="13"/>
  <c r="F61" i="13"/>
  <c r="G61" i="13"/>
  <c r="H61" i="13"/>
  <c r="I61" i="13"/>
  <c r="J61" i="13"/>
  <c r="K61" i="13"/>
  <c r="L61" i="13"/>
  <c r="B61" i="13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H61" i="27"/>
  <c r="AI61" i="27"/>
  <c r="AJ61" i="27"/>
  <c r="AK61" i="27"/>
  <c r="AL61" i="27"/>
  <c r="AM61" i="27"/>
  <c r="AN61" i="27"/>
  <c r="C62" i="27"/>
  <c r="C14" i="21" s="1"/>
  <c r="D62" i="27"/>
  <c r="D14" i="21" s="1"/>
  <c r="E62" i="27"/>
  <c r="E14" i="21" s="1"/>
  <c r="F62" i="27"/>
  <c r="G62" i="27"/>
  <c r="G14" i="21" s="1"/>
  <c r="H62" i="27"/>
  <c r="H14" i="21" s="1"/>
  <c r="I62" i="27"/>
  <c r="J62" i="27"/>
  <c r="K62" i="27"/>
  <c r="L14" i="42" s="1"/>
  <c r="L62" i="27"/>
  <c r="M62" i="27"/>
  <c r="N62" i="27"/>
  <c r="M14" i="42" s="1"/>
  <c r="O62" i="27"/>
  <c r="P62" i="27"/>
  <c r="Q62" i="27"/>
  <c r="K14" i="42" s="1"/>
  <c r="R62" i="27"/>
  <c r="S62" i="27"/>
  <c r="T62" i="27"/>
  <c r="U62" i="27"/>
  <c r="V62" i="27"/>
  <c r="W62" i="27"/>
  <c r="X62" i="27"/>
  <c r="Y62" i="27"/>
  <c r="Z62" i="27"/>
  <c r="AA62" i="27"/>
  <c r="N14" i="42" s="1"/>
  <c r="AB62" i="27"/>
  <c r="AC62" i="27"/>
  <c r="AD62" i="27"/>
  <c r="AE62" i="27"/>
  <c r="AF62" i="27"/>
  <c r="AH62" i="27"/>
  <c r="AI62" i="27"/>
  <c r="AJ62" i="27"/>
  <c r="AK62" i="27"/>
  <c r="AL62" i="27"/>
  <c r="AM62" i="27"/>
  <c r="AN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AB63" i="27"/>
  <c r="AC63" i="27"/>
  <c r="AD63" i="27"/>
  <c r="AE63" i="27"/>
  <c r="AF63" i="27"/>
  <c r="AH63" i="27"/>
  <c r="AI63" i="27"/>
  <c r="AJ63" i="27"/>
  <c r="AK63" i="27"/>
  <c r="AL63" i="27"/>
  <c r="AM63" i="27"/>
  <c r="AN63" i="27"/>
  <c r="B61" i="27"/>
  <c r="C62" i="32"/>
  <c r="C18" i="21" s="1"/>
  <c r="D62" i="32"/>
  <c r="E62" i="32"/>
  <c r="E18" i="21" s="1"/>
  <c r="F62" i="32"/>
  <c r="G62" i="32"/>
  <c r="G18" i="21" s="1"/>
  <c r="H62" i="32"/>
  <c r="I62" i="32"/>
  <c r="J62" i="32"/>
  <c r="K62" i="32"/>
  <c r="L62" i="32"/>
  <c r="M62" i="32"/>
  <c r="N62" i="32"/>
  <c r="O62" i="32"/>
  <c r="P62" i="32"/>
  <c r="Q62" i="32"/>
  <c r="B62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B61" i="32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C62" i="34"/>
  <c r="C12" i="21" s="1"/>
  <c r="D62" i="34"/>
  <c r="E62" i="34"/>
  <c r="E12" i="21" s="1"/>
  <c r="F62" i="34"/>
  <c r="G62" i="34"/>
  <c r="G12" i="21" s="1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AH62" i="34"/>
  <c r="AI62" i="34"/>
  <c r="N12" i="42" s="1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BC62" i="34"/>
  <c r="BD62" i="34"/>
  <c r="BE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AE63" i="34"/>
  <c r="AF63" i="34"/>
  <c r="AG63" i="34"/>
  <c r="AH63" i="34"/>
  <c r="AI63" i="34"/>
  <c r="AJ63" i="34"/>
  <c r="AK63" i="34"/>
  <c r="AL63" i="34"/>
  <c r="AM63" i="34"/>
  <c r="AN63" i="34"/>
  <c r="AO63" i="34"/>
  <c r="AP63" i="34"/>
  <c r="AQ63" i="34"/>
  <c r="AR63" i="34"/>
  <c r="AS63" i="34"/>
  <c r="AT63" i="34"/>
  <c r="AU63" i="34"/>
  <c r="AV63" i="34"/>
  <c r="AW63" i="34"/>
  <c r="AX63" i="34"/>
  <c r="AY63" i="34"/>
  <c r="AZ63" i="34"/>
  <c r="BA63" i="34"/>
  <c r="BB63" i="34"/>
  <c r="BC63" i="34"/>
  <c r="BD63" i="34"/>
  <c r="BE63" i="34"/>
  <c r="B61" i="34"/>
  <c r="D29" i="20"/>
  <c r="D37" i="20" s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AZ62" i="1"/>
  <c r="AB28" i="20" s="1"/>
  <c r="AY62" i="1"/>
  <c r="AX62" i="1"/>
  <c r="AW62" i="1"/>
  <c r="AV62" i="1"/>
  <c r="X28" i="20" s="1"/>
  <c r="AU62" i="1"/>
  <c r="W28" i="20" s="1"/>
  <c r="AT62" i="1"/>
  <c r="AS62" i="1"/>
  <c r="AR62" i="1"/>
  <c r="AQ62" i="1"/>
  <c r="AP62" i="1"/>
  <c r="AO62" i="1"/>
  <c r="AN62" i="1"/>
  <c r="AM62" i="1"/>
  <c r="AL62" i="1"/>
  <c r="AK62" i="1"/>
  <c r="AJ62" i="1"/>
  <c r="T28" i="20" s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BB58" i="1"/>
  <c r="BH58" i="1" s="1"/>
  <c r="AD58" i="1"/>
  <c r="AC58" i="1"/>
  <c r="BB57" i="1"/>
  <c r="BH57" i="1"/>
  <c r="BA57" i="1"/>
  <c r="BD57" i="1"/>
  <c r="AD57" i="1"/>
  <c r="AC57" i="1"/>
  <c r="BB56" i="1"/>
  <c r="BH56" i="1"/>
  <c r="AD56" i="1"/>
  <c r="AC56" i="1"/>
  <c r="BB55" i="1"/>
  <c r="BA55" i="1"/>
  <c r="BD55" i="1" s="1"/>
  <c r="AD55" i="1"/>
  <c r="AC55" i="1"/>
  <c r="AD54" i="1"/>
  <c r="AC54" i="1"/>
  <c r="AD51" i="1"/>
  <c r="AC51" i="1"/>
  <c r="AD50" i="1"/>
  <c r="AC50" i="1"/>
  <c r="AD49" i="1"/>
  <c r="AC49" i="1"/>
  <c r="AF49" i="30"/>
  <c r="AD48" i="1"/>
  <c r="AC48" i="1"/>
  <c r="AD47" i="1"/>
  <c r="AC47" i="1"/>
  <c r="AD46" i="1"/>
  <c r="AC46" i="1"/>
  <c r="AD45" i="1"/>
  <c r="AC45" i="1"/>
  <c r="AD44" i="1"/>
  <c r="AC44" i="1"/>
  <c r="AD43" i="1"/>
  <c r="AC43" i="1"/>
  <c r="AD42" i="1"/>
  <c r="AC42" i="1"/>
  <c r="AD41" i="1"/>
  <c r="AC41" i="1"/>
  <c r="AD40" i="1"/>
  <c r="AC40" i="1"/>
  <c r="AD39" i="1"/>
  <c r="AC39" i="1"/>
  <c r="AD38" i="1"/>
  <c r="AC38" i="1"/>
  <c r="AD37" i="1"/>
  <c r="AC37" i="1"/>
  <c r="AD36" i="1"/>
  <c r="AC36" i="1"/>
  <c r="AD35" i="1"/>
  <c r="AC35" i="1"/>
  <c r="AD34" i="1"/>
  <c r="AC34" i="1"/>
  <c r="AD33" i="1"/>
  <c r="AC33" i="1"/>
  <c r="AD32" i="1"/>
  <c r="AC32" i="1"/>
  <c r="AD31" i="1"/>
  <c r="AC31" i="1"/>
  <c r="AD30" i="1"/>
  <c r="AC30" i="1"/>
  <c r="AD29" i="1"/>
  <c r="AC29" i="1"/>
  <c r="AD28" i="1"/>
  <c r="AC28" i="1"/>
  <c r="AF28" i="30"/>
  <c r="AD27" i="1"/>
  <c r="AC27" i="1"/>
  <c r="AD26" i="1"/>
  <c r="AC26" i="1"/>
  <c r="AD25" i="1"/>
  <c r="AC25" i="1"/>
  <c r="AD24" i="1"/>
  <c r="AC24" i="1"/>
  <c r="AD23" i="1"/>
  <c r="AC23" i="1"/>
  <c r="AD22" i="1"/>
  <c r="AC22" i="1"/>
  <c r="AD21" i="1"/>
  <c r="AC21" i="1"/>
  <c r="AD20" i="1"/>
  <c r="AC20" i="1"/>
  <c r="AD19" i="1"/>
  <c r="AC19" i="1"/>
  <c r="AD18" i="1"/>
  <c r="AC18" i="1"/>
  <c r="AD17" i="1"/>
  <c r="AC17" i="1"/>
  <c r="AD16" i="1"/>
  <c r="AC16" i="1"/>
  <c r="AD15" i="1"/>
  <c r="AC15" i="1"/>
  <c r="AD14" i="1"/>
  <c r="AC14" i="1"/>
  <c r="AD13" i="1"/>
  <c r="AC13" i="1"/>
  <c r="AD12" i="1"/>
  <c r="AC12" i="1"/>
  <c r="AD11" i="1"/>
  <c r="AC11" i="1"/>
  <c r="AD10" i="1"/>
  <c r="AC10" i="1"/>
  <c r="AD9" i="1"/>
  <c r="AC9" i="1"/>
  <c r="AD8" i="1"/>
  <c r="AC8" i="1"/>
  <c r="AD7" i="1"/>
  <c r="AC7" i="1"/>
  <c r="AD6" i="1"/>
  <c r="AC6" i="1"/>
  <c r="AD5" i="1"/>
  <c r="AC5" i="1"/>
  <c r="AD4" i="1"/>
  <c r="AC4" i="1"/>
  <c r="AD3" i="1"/>
  <c r="AC3" i="1"/>
  <c r="BH31" i="1"/>
  <c r="BG55" i="1"/>
  <c r="BG57" i="1"/>
  <c r="AE28" i="30"/>
  <c r="BA56" i="1"/>
  <c r="BA58" i="1"/>
  <c r="BE3" i="1"/>
  <c r="BE11" i="1"/>
  <c r="BE31" i="1"/>
  <c r="BE47" i="1"/>
  <c r="BE55" i="1"/>
  <c r="BH55" i="1"/>
  <c r="BE56" i="1"/>
  <c r="BE57" i="1"/>
  <c r="BE58" i="1"/>
  <c r="BE62" i="1"/>
  <c r="BH62" i="1" s="1"/>
  <c r="BG5" i="1"/>
  <c r="BD58" i="1"/>
  <c r="BG58" i="1"/>
  <c r="BD56" i="1"/>
  <c r="BG56" i="1"/>
  <c r="BD17" i="1"/>
  <c r="DD74" i="43"/>
  <c r="DE74" i="43"/>
  <c r="DF74" i="43"/>
  <c r="DD75" i="43"/>
  <c r="DE75" i="43"/>
  <c r="DF75" i="43"/>
  <c r="DD76" i="43"/>
  <c r="DE76" i="43"/>
  <c r="DF76" i="43"/>
  <c r="DD77" i="43"/>
  <c r="DE77" i="43"/>
  <c r="DF77" i="43"/>
  <c r="DD78" i="43"/>
  <c r="DE78" i="43"/>
  <c r="DF78" i="43"/>
  <c r="DH74" i="43"/>
  <c r="DI74" i="43"/>
  <c r="DJ74" i="43"/>
  <c r="DK74" i="43"/>
  <c r="DL74" i="43"/>
  <c r="DM74" i="43"/>
  <c r="DN74" i="43"/>
  <c r="DO74" i="43"/>
  <c r="DP74" i="43"/>
  <c r="DQ74" i="43"/>
  <c r="DR74" i="43"/>
  <c r="DS74" i="43"/>
  <c r="DT74" i="43"/>
  <c r="DU74" i="43"/>
  <c r="DV74" i="43"/>
  <c r="DW74" i="43"/>
  <c r="DX74" i="43"/>
  <c r="DY74" i="43"/>
  <c r="DZ74" i="43"/>
  <c r="EA74" i="43"/>
  <c r="EB74" i="43"/>
  <c r="EC74" i="43"/>
  <c r="ED74" i="43"/>
  <c r="EE74" i="43"/>
  <c r="EF74" i="43"/>
  <c r="EG74" i="43"/>
  <c r="EH74" i="43"/>
  <c r="EI74" i="43"/>
  <c r="EJ74" i="43"/>
  <c r="EK74" i="43"/>
  <c r="DH75" i="43"/>
  <c r="DI75" i="43"/>
  <c r="DJ75" i="43"/>
  <c r="DK75" i="43"/>
  <c r="DL75" i="43"/>
  <c r="DM75" i="43"/>
  <c r="DN75" i="43"/>
  <c r="DO75" i="43"/>
  <c r="DP75" i="43"/>
  <c r="DQ75" i="43"/>
  <c r="DR75" i="43"/>
  <c r="DS75" i="43"/>
  <c r="DT75" i="43"/>
  <c r="DU75" i="43"/>
  <c r="DV75" i="43"/>
  <c r="DW75" i="43"/>
  <c r="DX75" i="43"/>
  <c r="DY75" i="43"/>
  <c r="DZ75" i="43"/>
  <c r="EA75" i="43"/>
  <c r="EB75" i="43"/>
  <c r="EC75" i="43"/>
  <c r="ED75" i="43"/>
  <c r="EE75" i="43"/>
  <c r="EF75" i="43"/>
  <c r="EG75" i="43"/>
  <c r="EH75" i="43"/>
  <c r="EI75" i="43"/>
  <c r="EJ75" i="43"/>
  <c r="EK75" i="43"/>
  <c r="DH76" i="43"/>
  <c r="DI76" i="43"/>
  <c r="DJ76" i="43"/>
  <c r="DK76" i="43"/>
  <c r="DL76" i="43"/>
  <c r="DM76" i="43"/>
  <c r="DN76" i="43"/>
  <c r="DO76" i="43"/>
  <c r="DP76" i="43"/>
  <c r="DQ76" i="43"/>
  <c r="DR76" i="43"/>
  <c r="DS76" i="43"/>
  <c r="DT76" i="43"/>
  <c r="DU76" i="43"/>
  <c r="DV76" i="43"/>
  <c r="DW76" i="43"/>
  <c r="DX76" i="43"/>
  <c r="DY76" i="43"/>
  <c r="DZ76" i="43"/>
  <c r="EA76" i="43"/>
  <c r="EB76" i="43"/>
  <c r="EC76" i="43"/>
  <c r="ED76" i="43"/>
  <c r="EE76" i="43"/>
  <c r="EF76" i="43"/>
  <c r="EG76" i="43"/>
  <c r="EH76" i="43"/>
  <c r="EI76" i="43"/>
  <c r="EJ76" i="43"/>
  <c r="EK76" i="43"/>
  <c r="DH77" i="43"/>
  <c r="DI77" i="43"/>
  <c r="DJ77" i="43"/>
  <c r="DK77" i="43"/>
  <c r="DL77" i="43"/>
  <c r="DM77" i="43"/>
  <c r="DN77" i="43"/>
  <c r="DO77" i="43"/>
  <c r="DP77" i="43"/>
  <c r="DQ77" i="43"/>
  <c r="DR77" i="43"/>
  <c r="DS77" i="43"/>
  <c r="DT77" i="43"/>
  <c r="DU77" i="43"/>
  <c r="DV77" i="43"/>
  <c r="DW77" i="43"/>
  <c r="DX77" i="43"/>
  <c r="DY77" i="43"/>
  <c r="DZ77" i="43"/>
  <c r="EA77" i="43"/>
  <c r="EB77" i="43"/>
  <c r="EC77" i="43"/>
  <c r="ED77" i="43"/>
  <c r="EE77" i="43"/>
  <c r="EF77" i="43"/>
  <c r="EG77" i="43"/>
  <c r="EH77" i="43"/>
  <c r="EI77" i="43"/>
  <c r="EJ77" i="43"/>
  <c r="EK77" i="43"/>
  <c r="DH78" i="43"/>
  <c r="DI78" i="43"/>
  <c r="DJ78" i="43"/>
  <c r="DK78" i="43"/>
  <c r="DL78" i="43"/>
  <c r="DM78" i="43"/>
  <c r="DN78" i="43"/>
  <c r="DO78" i="43"/>
  <c r="DP78" i="43"/>
  <c r="DQ78" i="43"/>
  <c r="DR78" i="43"/>
  <c r="DS78" i="43"/>
  <c r="DT78" i="43"/>
  <c r="DU78" i="43"/>
  <c r="DV78" i="43"/>
  <c r="DW78" i="43"/>
  <c r="DX78" i="43"/>
  <c r="DY78" i="43"/>
  <c r="DZ78" i="43"/>
  <c r="EA78" i="43"/>
  <c r="EB78" i="43"/>
  <c r="EC78" i="43"/>
  <c r="ED78" i="43"/>
  <c r="EE78" i="43"/>
  <c r="EF78" i="43"/>
  <c r="EG78" i="43"/>
  <c r="EH78" i="43"/>
  <c r="EI78" i="43"/>
  <c r="EJ78" i="43"/>
  <c r="EK78" i="43"/>
  <c r="H64" i="43"/>
  <c r="G64" i="43"/>
  <c r="F64" i="43"/>
  <c r="E64" i="43"/>
  <c r="D64" i="43"/>
  <c r="C64" i="43"/>
  <c r="B64" i="43"/>
  <c r="H63" i="43"/>
  <c r="G63" i="43"/>
  <c r="F63" i="43"/>
  <c r="E63" i="43"/>
  <c r="D63" i="43"/>
  <c r="C63" i="43"/>
  <c r="B63" i="43"/>
  <c r="H62" i="43"/>
  <c r="H9" i="21" s="1"/>
  <c r="G62" i="43"/>
  <c r="G9" i="21" s="1"/>
  <c r="F62" i="43"/>
  <c r="F9" i="21" s="1"/>
  <c r="E62" i="43"/>
  <c r="E9" i="21" s="1"/>
  <c r="D62" i="43"/>
  <c r="D9" i="21" s="1"/>
  <c r="C62" i="43"/>
  <c r="B62" i="43"/>
  <c r="B9" i="21" s="1"/>
  <c r="H61" i="43"/>
  <c r="G61" i="43"/>
  <c r="F61" i="43"/>
  <c r="E61" i="43"/>
  <c r="D61" i="43"/>
  <c r="C61" i="43"/>
  <c r="B61" i="43"/>
  <c r="EK73" i="43"/>
  <c r="EJ73" i="43"/>
  <c r="EI73" i="43"/>
  <c r="EH73" i="43"/>
  <c r="EG73" i="43"/>
  <c r="EF73" i="43"/>
  <c r="EE73" i="43"/>
  <c r="ED73" i="43"/>
  <c r="EC73" i="43"/>
  <c r="EB73" i="43"/>
  <c r="EA73" i="43"/>
  <c r="DZ73" i="43"/>
  <c r="DY73" i="43"/>
  <c r="DX73" i="43"/>
  <c r="DW73" i="43"/>
  <c r="DV73" i="43"/>
  <c r="DU73" i="43"/>
  <c r="DT73" i="43"/>
  <c r="DS73" i="43"/>
  <c r="DR73" i="43"/>
  <c r="DQ73" i="43"/>
  <c r="DP73" i="43"/>
  <c r="DO73" i="43"/>
  <c r="DN73" i="43"/>
  <c r="DM73" i="43"/>
  <c r="DL73" i="43"/>
  <c r="DK73" i="43"/>
  <c r="DJ73" i="43"/>
  <c r="DI73" i="43"/>
  <c r="DH73" i="43"/>
  <c r="DF73" i="43"/>
  <c r="DE73" i="43"/>
  <c r="DD73" i="43"/>
  <c r="EK72" i="43"/>
  <c r="EJ72" i="43"/>
  <c r="EI72" i="43"/>
  <c r="EH72" i="43"/>
  <c r="EG72" i="43"/>
  <c r="EF72" i="43"/>
  <c r="EE72" i="43"/>
  <c r="ED72" i="43"/>
  <c r="EC72" i="43"/>
  <c r="EB72" i="43"/>
  <c r="EA72" i="43"/>
  <c r="DZ72" i="43"/>
  <c r="DY72" i="43"/>
  <c r="DX72" i="43"/>
  <c r="DW72" i="43"/>
  <c r="DV72" i="43"/>
  <c r="DU72" i="43"/>
  <c r="DT72" i="43"/>
  <c r="DS72" i="43"/>
  <c r="DR72" i="43"/>
  <c r="DQ72" i="43"/>
  <c r="DP72" i="43"/>
  <c r="DO72" i="43"/>
  <c r="DN72" i="43"/>
  <c r="DM72" i="43"/>
  <c r="DL72" i="43"/>
  <c r="DK72" i="43"/>
  <c r="DJ72" i="43"/>
  <c r="DI72" i="43"/>
  <c r="DH72" i="43"/>
  <c r="DF72" i="43"/>
  <c r="DE72" i="43"/>
  <c r="DD72" i="43"/>
  <c r="EK71" i="43"/>
  <c r="EJ71" i="43"/>
  <c r="EI71" i="43"/>
  <c r="EH71" i="43"/>
  <c r="EG71" i="43"/>
  <c r="EF71" i="43"/>
  <c r="EE71" i="43"/>
  <c r="ED71" i="43"/>
  <c r="EC71" i="43"/>
  <c r="EB71" i="43"/>
  <c r="EA71" i="43"/>
  <c r="DZ71" i="43"/>
  <c r="DY71" i="43"/>
  <c r="DX71" i="43"/>
  <c r="DW71" i="43"/>
  <c r="DV71" i="43"/>
  <c r="DU71" i="43"/>
  <c r="DT71" i="43"/>
  <c r="DS71" i="43"/>
  <c r="DR71" i="43"/>
  <c r="DQ71" i="43"/>
  <c r="DP71" i="43"/>
  <c r="DO71" i="43"/>
  <c r="DN71" i="43"/>
  <c r="DM71" i="43"/>
  <c r="DL71" i="43"/>
  <c r="DK71" i="43"/>
  <c r="DJ71" i="43"/>
  <c r="DI71" i="43"/>
  <c r="DH71" i="43"/>
  <c r="DF71" i="43"/>
  <c r="DE71" i="43"/>
  <c r="DD71" i="43"/>
  <c r="EK70" i="43"/>
  <c r="EJ70" i="43"/>
  <c r="EI70" i="43"/>
  <c r="EH70" i="43"/>
  <c r="EG70" i="43"/>
  <c r="EF70" i="43"/>
  <c r="EE70" i="43"/>
  <c r="ED70" i="43"/>
  <c r="EC70" i="43"/>
  <c r="EB70" i="43"/>
  <c r="EA70" i="43"/>
  <c r="DZ70" i="43"/>
  <c r="DY70" i="43"/>
  <c r="DX70" i="43"/>
  <c r="DW70" i="43"/>
  <c r="DV70" i="43"/>
  <c r="DU70" i="43"/>
  <c r="DT70" i="43"/>
  <c r="DS70" i="43"/>
  <c r="DR70" i="43"/>
  <c r="DQ70" i="43"/>
  <c r="DP70" i="43"/>
  <c r="DO70" i="43"/>
  <c r="DN70" i="43"/>
  <c r="DM70" i="43"/>
  <c r="DL70" i="43"/>
  <c r="DK70" i="43"/>
  <c r="DJ70" i="43"/>
  <c r="DI70" i="43"/>
  <c r="DH70" i="43"/>
  <c r="DF70" i="43"/>
  <c r="DE70" i="43"/>
  <c r="DD70" i="43"/>
  <c r="EK69" i="43"/>
  <c r="EJ69" i="43"/>
  <c r="EI69" i="43"/>
  <c r="EH69" i="43"/>
  <c r="EG69" i="43"/>
  <c r="EF69" i="43"/>
  <c r="EE69" i="43"/>
  <c r="ED69" i="43"/>
  <c r="EC69" i="43"/>
  <c r="EB69" i="43"/>
  <c r="EA69" i="43"/>
  <c r="DZ69" i="43"/>
  <c r="DY69" i="43"/>
  <c r="DX69" i="43"/>
  <c r="DW69" i="43"/>
  <c r="DV69" i="43"/>
  <c r="DU69" i="43"/>
  <c r="DT69" i="43"/>
  <c r="DS69" i="43"/>
  <c r="DR69" i="43"/>
  <c r="DQ69" i="43"/>
  <c r="DP69" i="43"/>
  <c r="DO69" i="43"/>
  <c r="DN69" i="43"/>
  <c r="DM69" i="43"/>
  <c r="DL69" i="43"/>
  <c r="DK69" i="43"/>
  <c r="DJ69" i="43"/>
  <c r="DI69" i="43"/>
  <c r="DH69" i="43"/>
  <c r="DF69" i="43"/>
  <c r="DE69" i="43"/>
  <c r="DD69" i="43"/>
  <c r="EK68" i="43"/>
  <c r="EJ68" i="43"/>
  <c r="EI68" i="43"/>
  <c r="EH68" i="43"/>
  <c r="EG68" i="43"/>
  <c r="EF68" i="43"/>
  <c r="EE68" i="43"/>
  <c r="ED68" i="43"/>
  <c r="EC68" i="43"/>
  <c r="EB68" i="43"/>
  <c r="EA68" i="43"/>
  <c r="DZ68" i="43"/>
  <c r="DY68" i="43"/>
  <c r="DX68" i="43"/>
  <c r="DW68" i="43"/>
  <c r="DV68" i="43"/>
  <c r="DU68" i="43"/>
  <c r="DT68" i="43"/>
  <c r="DS68" i="43"/>
  <c r="DR68" i="43"/>
  <c r="DQ68" i="43"/>
  <c r="DP68" i="43"/>
  <c r="DO68" i="43"/>
  <c r="DN68" i="43"/>
  <c r="DM68" i="43"/>
  <c r="DL68" i="43"/>
  <c r="DK68" i="43"/>
  <c r="DJ68" i="43"/>
  <c r="DI68" i="43"/>
  <c r="DH68" i="43"/>
  <c r="DF68" i="43"/>
  <c r="DE68" i="43"/>
  <c r="DD68" i="43"/>
  <c r="EK67" i="43"/>
  <c r="EJ67" i="43"/>
  <c r="EI67" i="43"/>
  <c r="EH67" i="43"/>
  <c r="EG67" i="43"/>
  <c r="EF67" i="43"/>
  <c r="EE67" i="43"/>
  <c r="ED67" i="43"/>
  <c r="EC67" i="43"/>
  <c r="EB67" i="43"/>
  <c r="EA67" i="43"/>
  <c r="DZ67" i="43"/>
  <c r="DY67" i="43"/>
  <c r="DX67" i="43"/>
  <c r="DW67" i="43"/>
  <c r="DV67" i="43"/>
  <c r="DU67" i="43"/>
  <c r="DT67" i="43"/>
  <c r="DS67" i="43"/>
  <c r="DR67" i="43"/>
  <c r="DQ67" i="43"/>
  <c r="DP67" i="43"/>
  <c r="DO67" i="43"/>
  <c r="DN67" i="43"/>
  <c r="DM67" i="43"/>
  <c r="DL67" i="43"/>
  <c r="DK67" i="43"/>
  <c r="DJ67" i="43"/>
  <c r="DI67" i="43"/>
  <c r="DH67" i="43"/>
  <c r="DF67" i="43"/>
  <c r="DE67" i="43"/>
  <c r="DD67" i="43"/>
  <c r="K62" i="43"/>
  <c r="EK60" i="43"/>
  <c r="EJ60" i="43"/>
  <c r="EI60" i="43"/>
  <c r="EH60" i="43"/>
  <c r="EG60" i="43"/>
  <c r="EF60" i="43"/>
  <c r="EE60" i="43"/>
  <c r="ED60" i="43"/>
  <c r="EC60" i="43"/>
  <c r="EB60" i="43"/>
  <c r="EA60" i="43"/>
  <c r="DZ60" i="43"/>
  <c r="DY60" i="43"/>
  <c r="DX60" i="43"/>
  <c r="DW60" i="43"/>
  <c r="DV60" i="43"/>
  <c r="DU60" i="43"/>
  <c r="DT60" i="43"/>
  <c r="DS60" i="43"/>
  <c r="DR60" i="43"/>
  <c r="DQ60" i="43"/>
  <c r="DP60" i="43"/>
  <c r="DO60" i="43"/>
  <c r="DN60" i="43"/>
  <c r="DM60" i="43"/>
  <c r="DL60" i="43"/>
  <c r="DK60" i="43"/>
  <c r="DJ60" i="43"/>
  <c r="DI60" i="43"/>
  <c r="DH60" i="43"/>
  <c r="DF60" i="43"/>
  <c r="DE60" i="43"/>
  <c r="DD60" i="43"/>
  <c r="EK59" i="43"/>
  <c r="EJ59" i="43"/>
  <c r="EI59" i="43"/>
  <c r="EH59" i="43"/>
  <c r="EG59" i="43"/>
  <c r="EF59" i="43"/>
  <c r="EE59" i="43"/>
  <c r="ED59" i="43"/>
  <c r="EC59" i="43"/>
  <c r="EB59" i="43"/>
  <c r="EA59" i="43"/>
  <c r="DZ59" i="43"/>
  <c r="DY59" i="43"/>
  <c r="DX59" i="43"/>
  <c r="DW59" i="43"/>
  <c r="DV59" i="43"/>
  <c r="DU59" i="43"/>
  <c r="DT59" i="43"/>
  <c r="DS59" i="43"/>
  <c r="DR59" i="43"/>
  <c r="DQ59" i="43"/>
  <c r="DP59" i="43"/>
  <c r="DO59" i="43"/>
  <c r="DN59" i="43"/>
  <c r="DM59" i="43"/>
  <c r="DL59" i="43"/>
  <c r="DK59" i="43"/>
  <c r="DJ59" i="43"/>
  <c r="DI59" i="43"/>
  <c r="DH59" i="43"/>
  <c r="DF59" i="43"/>
  <c r="DE59" i="43"/>
  <c r="DD59" i="43"/>
  <c r="DL51" i="43"/>
  <c r="DK51" i="43"/>
  <c r="DJ51" i="43"/>
  <c r="DI51" i="43"/>
  <c r="DH51" i="43"/>
  <c r="DF51" i="43"/>
  <c r="DE51" i="43"/>
  <c r="DD51" i="43"/>
  <c r="EK50" i="43"/>
  <c r="EJ50" i="43"/>
  <c r="EI50" i="43"/>
  <c r="EH50" i="43"/>
  <c r="EG50" i="43"/>
  <c r="EF50" i="43"/>
  <c r="EE50" i="43"/>
  <c r="ED50" i="43"/>
  <c r="EC50" i="43"/>
  <c r="EB50" i="43"/>
  <c r="EA50" i="43"/>
  <c r="DZ50" i="43"/>
  <c r="DY50" i="43"/>
  <c r="DX50" i="43"/>
  <c r="DW50" i="43"/>
  <c r="DV50" i="43"/>
  <c r="DU50" i="43"/>
  <c r="DT50" i="43"/>
  <c r="DS50" i="43"/>
  <c r="DR50" i="43"/>
  <c r="DQ50" i="43"/>
  <c r="DP50" i="43"/>
  <c r="DO50" i="43"/>
  <c r="DN50" i="43"/>
  <c r="DM50" i="43"/>
  <c r="DL50" i="43"/>
  <c r="DK50" i="43"/>
  <c r="DJ50" i="43"/>
  <c r="DI50" i="43"/>
  <c r="DH50" i="43"/>
  <c r="DF50" i="43"/>
  <c r="DE50" i="43"/>
  <c r="DD50" i="43"/>
  <c r="DL49" i="43"/>
  <c r="DK49" i="43"/>
  <c r="DJ49" i="43"/>
  <c r="DI49" i="43"/>
  <c r="DH49" i="43"/>
  <c r="DF49" i="43"/>
  <c r="DE49" i="43"/>
  <c r="DD49" i="43"/>
  <c r="EK48" i="43"/>
  <c r="EJ48" i="43"/>
  <c r="EI48" i="43"/>
  <c r="EH48" i="43"/>
  <c r="EG48" i="43"/>
  <c r="EF48" i="43"/>
  <c r="EE48" i="43"/>
  <c r="ED48" i="43"/>
  <c r="EC48" i="43"/>
  <c r="EB48" i="43"/>
  <c r="EA48" i="43"/>
  <c r="DZ48" i="43"/>
  <c r="DY48" i="43"/>
  <c r="DX48" i="43"/>
  <c r="DW48" i="43"/>
  <c r="DV48" i="43"/>
  <c r="DU48" i="43"/>
  <c r="DT48" i="43"/>
  <c r="DS48" i="43"/>
  <c r="DR48" i="43"/>
  <c r="DQ48" i="43"/>
  <c r="DP48" i="43"/>
  <c r="DO48" i="43"/>
  <c r="DN48" i="43"/>
  <c r="DM48" i="43"/>
  <c r="DL48" i="43"/>
  <c r="DK48" i="43"/>
  <c r="DJ48" i="43"/>
  <c r="DI48" i="43"/>
  <c r="DH48" i="43"/>
  <c r="DF48" i="43"/>
  <c r="DE48" i="43"/>
  <c r="DD48" i="43"/>
  <c r="EK47" i="43"/>
  <c r="EJ47" i="43"/>
  <c r="EI47" i="43"/>
  <c r="EH47" i="43"/>
  <c r="EG47" i="43"/>
  <c r="EF47" i="43"/>
  <c r="EE47" i="43"/>
  <c r="ED47" i="43"/>
  <c r="EC47" i="43"/>
  <c r="EB47" i="43"/>
  <c r="EA47" i="43"/>
  <c r="DZ47" i="43"/>
  <c r="DY47" i="43"/>
  <c r="DX47" i="43"/>
  <c r="DW47" i="43"/>
  <c r="DV47" i="43"/>
  <c r="DU47" i="43"/>
  <c r="DT47" i="43"/>
  <c r="DS47" i="43"/>
  <c r="DR47" i="43"/>
  <c r="DQ47" i="43"/>
  <c r="DP47" i="43"/>
  <c r="DO47" i="43"/>
  <c r="DN47" i="43"/>
  <c r="DM47" i="43"/>
  <c r="DL47" i="43"/>
  <c r="DK47" i="43"/>
  <c r="DJ47" i="43"/>
  <c r="DI47" i="43"/>
  <c r="DH47" i="43"/>
  <c r="DF47" i="43"/>
  <c r="DE47" i="43"/>
  <c r="DD47" i="43"/>
  <c r="DL46" i="43"/>
  <c r="DK46" i="43"/>
  <c r="DJ46" i="43"/>
  <c r="DI46" i="43"/>
  <c r="DH46" i="43"/>
  <c r="DF46" i="43"/>
  <c r="DE46" i="43"/>
  <c r="DD46" i="43"/>
  <c r="DL45" i="43"/>
  <c r="DK45" i="43"/>
  <c r="DJ45" i="43"/>
  <c r="DI45" i="43"/>
  <c r="DH45" i="43"/>
  <c r="DF45" i="43"/>
  <c r="DE45" i="43"/>
  <c r="DD45" i="43"/>
  <c r="EK44" i="43"/>
  <c r="EJ44" i="43"/>
  <c r="EI44" i="43"/>
  <c r="EH44" i="43"/>
  <c r="EG44" i="43"/>
  <c r="EF44" i="43"/>
  <c r="EE44" i="43"/>
  <c r="ED44" i="43"/>
  <c r="EC44" i="43"/>
  <c r="EB44" i="43"/>
  <c r="EA44" i="43"/>
  <c r="DZ44" i="43"/>
  <c r="DY44" i="43"/>
  <c r="DX44" i="43"/>
  <c r="DW44" i="43"/>
  <c r="DV44" i="43"/>
  <c r="DU44" i="43"/>
  <c r="DT44" i="43"/>
  <c r="DS44" i="43"/>
  <c r="DR44" i="43"/>
  <c r="DQ44" i="43"/>
  <c r="DP44" i="43"/>
  <c r="DO44" i="43"/>
  <c r="DN44" i="43"/>
  <c r="DM44" i="43"/>
  <c r="DL44" i="43"/>
  <c r="DK44" i="43"/>
  <c r="DJ44" i="43"/>
  <c r="DI44" i="43"/>
  <c r="DH44" i="43"/>
  <c r="DF44" i="43"/>
  <c r="DE44" i="43"/>
  <c r="DD44" i="43"/>
  <c r="DL43" i="43"/>
  <c r="DK43" i="43"/>
  <c r="DJ43" i="43"/>
  <c r="DI43" i="43"/>
  <c r="DH43" i="43"/>
  <c r="DF43" i="43"/>
  <c r="DE43" i="43"/>
  <c r="DD43" i="43"/>
  <c r="DL42" i="43"/>
  <c r="DK42" i="43"/>
  <c r="DJ42" i="43"/>
  <c r="DI42" i="43"/>
  <c r="DH42" i="43"/>
  <c r="DF42" i="43"/>
  <c r="DE42" i="43"/>
  <c r="DD42" i="43"/>
  <c r="EK41" i="43"/>
  <c r="EJ41" i="43"/>
  <c r="EI41" i="43"/>
  <c r="EH41" i="43"/>
  <c r="EG41" i="43"/>
  <c r="EF41" i="43"/>
  <c r="EE41" i="43"/>
  <c r="ED41" i="43"/>
  <c r="EC41" i="43"/>
  <c r="EB41" i="43"/>
  <c r="EA41" i="43"/>
  <c r="DZ41" i="43"/>
  <c r="DY41" i="43"/>
  <c r="DX41" i="43"/>
  <c r="DW41" i="43"/>
  <c r="DV41" i="43"/>
  <c r="DU41" i="43"/>
  <c r="DT41" i="43"/>
  <c r="DS41" i="43"/>
  <c r="DR41" i="43"/>
  <c r="DQ41" i="43"/>
  <c r="DP41" i="43"/>
  <c r="DO41" i="43"/>
  <c r="DN41" i="43"/>
  <c r="DM41" i="43"/>
  <c r="DL41" i="43"/>
  <c r="DK41" i="43"/>
  <c r="DJ41" i="43"/>
  <c r="DI41" i="43"/>
  <c r="DH41" i="43"/>
  <c r="DF41" i="43"/>
  <c r="DE41" i="43"/>
  <c r="DD41" i="43"/>
  <c r="EK40" i="43"/>
  <c r="EJ40" i="43"/>
  <c r="EI40" i="43"/>
  <c r="EH40" i="43"/>
  <c r="EG40" i="43"/>
  <c r="EF40" i="43"/>
  <c r="EE40" i="43"/>
  <c r="ED40" i="43"/>
  <c r="EC40" i="43"/>
  <c r="EB40" i="43"/>
  <c r="EA40" i="43"/>
  <c r="DZ40" i="43"/>
  <c r="DY40" i="43"/>
  <c r="DX40" i="43"/>
  <c r="DW40" i="43"/>
  <c r="DV40" i="43"/>
  <c r="DU40" i="43"/>
  <c r="DT40" i="43"/>
  <c r="DS40" i="43"/>
  <c r="DR40" i="43"/>
  <c r="DQ40" i="43"/>
  <c r="DP40" i="43"/>
  <c r="DO40" i="43"/>
  <c r="DN40" i="43"/>
  <c r="DM40" i="43"/>
  <c r="DL40" i="43"/>
  <c r="DK40" i="43"/>
  <c r="DJ40" i="43"/>
  <c r="DI40" i="43"/>
  <c r="DH40" i="43"/>
  <c r="DF40" i="43"/>
  <c r="DE40" i="43"/>
  <c r="DD40" i="43"/>
  <c r="EK39" i="43"/>
  <c r="EJ39" i="43"/>
  <c r="EI39" i="43"/>
  <c r="EH39" i="43"/>
  <c r="EG39" i="43"/>
  <c r="EF39" i="43"/>
  <c r="EE39" i="43"/>
  <c r="ED39" i="43"/>
  <c r="EC39" i="43"/>
  <c r="EB39" i="43"/>
  <c r="EA39" i="43"/>
  <c r="DZ39" i="43"/>
  <c r="DY39" i="43"/>
  <c r="DX39" i="43"/>
  <c r="DW39" i="43"/>
  <c r="DV39" i="43"/>
  <c r="DU39" i="43"/>
  <c r="DT39" i="43"/>
  <c r="DS39" i="43"/>
  <c r="DR39" i="43"/>
  <c r="DQ39" i="43"/>
  <c r="DP39" i="43"/>
  <c r="DO39" i="43"/>
  <c r="DN39" i="43"/>
  <c r="DM39" i="43"/>
  <c r="DL39" i="43"/>
  <c r="DK39" i="43"/>
  <c r="DJ39" i="43"/>
  <c r="DI39" i="43"/>
  <c r="DH39" i="43"/>
  <c r="DF39" i="43"/>
  <c r="DE39" i="43"/>
  <c r="DD39" i="43"/>
  <c r="EK38" i="43"/>
  <c r="EJ38" i="43"/>
  <c r="EI38" i="43"/>
  <c r="EH38" i="43"/>
  <c r="EG38" i="43"/>
  <c r="EF38" i="43"/>
  <c r="EE38" i="43"/>
  <c r="ED38" i="43"/>
  <c r="EC38" i="43"/>
  <c r="EB38" i="43"/>
  <c r="EA38" i="43"/>
  <c r="DZ38" i="43"/>
  <c r="DY38" i="43"/>
  <c r="DX38" i="43"/>
  <c r="DW38" i="43"/>
  <c r="DV38" i="43"/>
  <c r="DU38" i="43"/>
  <c r="DT38" i="43"/>
  <c r="DS38" i="43"/>
  <c r="DR38" i="43"/>
  <c r="DQ38" i="43"/>
  <c r="DP38" i="43"/>
  <c r="DO38" i="43"/>
  <c r="DN38" i="43"/>
  <c r="DM38" i="43"/>
  <c r="DL38" i="43"/>
  <c r="DK38" i="43"/>
  <c r="DJ38" i="43"/>
  <c r="DI38" i="43"/>
  <c r="DH38" i="43"/>
  <c r="DF38" i="43"/>
  <c r="DE38" i="43"/>
  <c r="DD38" i="43"/>
  <c r="DL37" i="43"/>
  <c r="DK37" i="43"/>
  <c r="DJ37" i="43"/>
  <c r="DI37" i="43"/>
  <c r="DH37" i="43"/>
  <c r="DF37" i="43"/>
  <c r="DE37" i="43"/>
  <c r="DD37" i="43"/>
  <c r="EK36" i="43"/>
  <c r="EJ36" i="43"/>
  <c r="EI36" i="43"/>
  <c r="EH36" i="43"/>
  <c r="EG36" i="43"/>
  <c r="EF36" i="43"/>
  <c r="EE36" i="43"/>
  <c r="ED36" i="43"/>
  <c r="EC36" i="43"/>
  <c r="EB36" i="43"/>
  <c r="EA36" i="43"/>
  <c r="DZ36" i="43"/>
  <c r="DY36" i="43"/>
  <c r="DX36" i="43"/>
  <c r="DW36" i="43"/>
  <c r="DV36" i="43"/>
  <c r="DU36" i="43"/>
  <c r="DT36" i="43"/>
  <c r="DS36" i="43"/>
  <c r="DR36" i="43"/>
  <c r="DQ36" i="43"/>
  <c r="DP36" i="43"/>
  <c r="DO36" i="43"/>
  <c r="DN36" i="43"/>
  <c r="DM36" i="43"/>
  <c r="DL36" i="43"/>
  <c r="DK36" i="43"/>
  <c r="DJ36" i="43"/>
  <c r="DI36" i="43"/>
  <c r="DH36" i="43"/>
  <c r="DF36" i="43"/>
  <c r="DE36" i="43"/>
  <c r="DD36" i="43"/>
  <c r="DL35" i="43"/>
  <c r="DK35" i="43"/>
  <c r="DJ35" i="43"/>
  <c r="DI35" i="43"/>
  <c r="DH35" i="43"/>
  <c r="DF35" i="43"/>
  <c r="DE35" i="43"/>
  <c r="DD35" i="43"/>
  <c r="EK34" i="43"/>
  <c r="EJ34" i="43"/>
  <c r="EI34" i="43"/>
  <c r="EH34" i="43"/>
  <c r="EG34" i="43"/>
  <c r="EF34" i="43"/>
  <c r="EE34" i="43"/>
  <c r="ED34" i="43"/>
  <c r="EC34" i="43"/>
  <c r="EB34" i="43"/>
  <c r="EA34" i="43"/>
  <c r="DZ34" i="43"/>
  <c r="DY34" i="43"/>
  <c r="DX34" i="43"/>
  <c r="DW34" i="43"/>
  <c r="DV34" i="43"/>
  <c r="DU34" i="43"/>
  <c r="DT34" i="43"/>
  <c r="DS34" i="43"/>
  <c r="DR34" i="43"/>
  <c r="DQ34" i="43"/>
  <c r="DP34" i="43"/>
  <c r="DO34" i="43"/>
  <c r="DN34" i="43"/>
  <c r="DM34" i="43"/>
  <c r="DL34" i="43"/>
  <c r="DK34" i="43"/>
  <c r="DJ34" i="43"/>
  <c r="DI34" i="43"/>
  <c r="DH34" i="43"/>
  <c r="DF34" i="43"/>
  <c r="DE34" i="43"/>
  <c r="DD34" i="43"/>
  <c r="EK33" i="43"/>
  <c r="EJ33" i="43"/>
  <c r="EI33" i="43"/>
  <c r="EH33" i="43"/>
  <c r="EG33" i="43"/>
  <c r="EF33" i="43"/>
  <c r="EE33" i="43"/>
  <c r="ED33" i="43"/>
  <c r="EC33" i="43"/>
  <c r="EB33" i="43"/>
  <c r="EA33" i="43"/>
  <c r="DZ33" i="43"/>
  <c r="DY33" i="43"/>
  <c r="DX33" i="43"/>
  <c r="DW33" i="43"/>
  <c r="DV33" i="43"/>
  <c r="DU33" i="43"/>
  <c r="DT33" i="43"/>
  <c r="DS33" i="43"/>
  <c r="DR33" i="43"/>
  <c r="DQ33" i="43"/>
  <c r="DP33" i="43"/>
  <c r="DO33" i="43"/>
  <c r="DN33" i="43"/>
  <c r="DM33" i="43"/>
  <c r="DL33" i="43"/>
  <c r="DK33" i="43"/>
  <c r="DJ33" i="43"/>
  <c r="DI33" i="43"/>
  <c r="DH33" i="43"/>
  <c r="DF33" i="43"/>
  <c r="DE33" i="43"/>
  <c r="DD33" i="43"/>
  <c r="DL32" i="43"/>
  <c r="DK32" i="43"/>
  <c r="DJ32" i="43"/>
  <c r="DI32" i="43"/>
  <c r="DH32" i="43"/>
  <c r="DF32" i="43"/>
  <c r="DE32" i="43"/>
  <c r="DD32" i="43"/>
  <c r="EK31" i="43"/>
  <c r="EJ31" i="43"/>
  <c r="EI31" i="43"/>
  <c r="EH31" i="43"/>
  <c r="EG31" i="43"/>
  <c r="EF31" i="43"/>
  <c r="EE31" i="43"/>
  <c r="ED31" i="43"/>
  <c r="EC31" i="43"/>
  <c r="EB31" i="43"/>
  <c r="EA31" i="43"/>
  <c r="DZ31" i="43"/>
  <c r="DY31" i="43"/>
  <c r="DX31" i="43"/>
  <c r="DW31" i="43"/>
  <c r="DV31" i="43"/>
  <c r="DU31" i="43"/>
  <c r="DT31" i="43"/>
  <c r="DS31" i="43"/>
  <c r="DR31" i="43"/>
  <c r="DQ31" i="43"/>
  <c r="DP31" i="43"/>
  <c r="DO31" i="43"/>
  <c r="DN31" i="43"/>
  <c r="DM31" i="43"/>
  <c r="DL31" i="43"/>
  <c r="DK31" i="43"/>
  <c r="DJ31" i="43"/>
  <c r="DI31" i="43"/>
  <c r="DH31" i="43"/>
  <c r="DF31" i="43"/>
  <c r="DE31" i="43"/>
  <c r="DD31" i="43"/>
  <c r="EK30" i="43"/>
  <c r="EJ30" i="43"/>
  <c r="EI30" i="43"/>
  <c r="EH30" i="43"/>
  <c r="EG30" i="43"/>
  <c r="EF30" i="43"/>
  <c r="EE30" i="43"/>
  <c r="ED30" i="43"/>
  <c r="EC30" i="43"/>
  <c r="EB30" i="43"/>
  <c r="EA30" i="43"/>
  <c r="DZ30" i="43"/>
  <c r="DY30" i="43"/>
  <c r="DX30" i="43"/>
  <c r="DW30" i="43"/>
  <c r="DV30" i="43"/>
  <c r="DU30" i="43"/>
  <c r="DT30" i="43"/>
  <c r="DS30" i="43"/>
  <c r="DR30" i="43"/>
  <c r="DQ30" i="43"/>
  <c r="DP30" i="43"/>
  <c r="DO30" i="43"/>
  <c r="DN30" i="43"/>
  <c r="DM30" i="43"/>
  <c r="DL30" i="43"/>
  <c r="DK30" i="43"/>
  <c r="DJ30" i="43"/>
  <c r="DI30" i="43"/>
  <c r="DH30" i="43"/>
  <c r="DF30" i="43"/>
  <c r="DE30" i="43"/>
  <c r="DD30" i="43"/>
  <c r="DL29" i="43"/>
  <c r="DK29" i="43"/>
  <c r="DJ29" i="43"/>
  <c r="DI29" i="43"/>
  <c r="DH29" i="43"/>
  <c r="DF29" i="43"/>
  <c r="DE29" i="43"/>
  <c r="DD29" i="43"/>
  <c r="DL28" i="43"/>
  <c r="DK28" i="43"/>
  <c r="DJ28" i="43"/>
  <c r="DI28" i="43"/>
  <c r="DH28" i="43"/>
  <c r="DF28" i="43"/>
  <c r="DE28" i="43"/>
  <c r="DD28" i="43"/>
  <c r="DL27" i="43"/>
  <c r="DK27" i="43"/>
  <c r="DJ27" i="43"/>
  <c r="DI27" i="43"/>
  <c r="DH27" i="43"/>
  <c r="DF27" i="43"/>
  <c r="DE27" i="43"/>
  <c r="DD27" i="43"/>
  <c r="DL26" i="43"/>
  <c r="DK26" i="43"/>
  <c r="DJ26" i="43"/>
  <c r="DI26" i="43"/>
  <c r="DH26" i="43"/>
  <c r="DF26" i="43"/>
  <c r="DE26" i="43"/>
  <c r="DD26" i="43"/>
  <c r="EK25" i="43"/>
  <c r="EJ25" i="43"/>
  <c r="EI25" i="43"/>
  <c r="EH25" i="43"/>
  <c r="EG25" i="43"/>
  <c r="EF25" i="43"/>
  <c r="EE25" i="43"/>
  <c r="ED25" i="43"/>
  <c r="EC25" i="43"/>
  <c r="EB25" i="43"/>
  <c r="EA25" i="43"/>
  <c r="DZ25" i="43"/>
  <c r="DY25" i="43"/>
  <c r="DX25" i="43"/>
  <c r="DW25" i="43"/>
  <c r="DV25" i="43"/>
  <c r="DU25" i="43"/>
  <c r="DT25" i="43"/>
  <c r="DS25" i="43"/>
  <c r="DR25" i="43"/>
  <c r="DQ25" i="43"/>
  <c r="DP25" i="43"/>
  <c r="DO25" i="43"/>
  <c r="DN25" i="43"/>
  <c r="DM25" i="43"/>
  <c r="DL25" i="43"/>
  <c r="DK25" i="43"/>
  <c r="DJ25" i="43"/>
  <c r="DI25" i="43"/>
  <c r="DH25" i="43"/>
  <c r="DF25" i="43"/>
  <c r="DE25" i="43"/>
  <c r="DD25" i="43"/>
  <c r="EK24" i="43"/>
  <c r="EJ24" i="43"/>
  <c r="EI24" i="43"/>
  <c r="EH24" i="43"/>
  <c r="EG24" i="43"/>
  <c r="EF24" i="43"/>
  <c r="EE24" i="43"/>
  <c r="ED24" i="43"/>
  <c r="EC24" i="43"/>
  <c r="EB24" i="43"/>
  <c r="EA24" i="43"/>
  <c r="DZ24" i="43"/>
  <c r="DY24" i="43"/>
  <c r="DX24" i="43"/>
  <c r="DW24" i="43"/>
  <c r="DV24" i="43"/>
  <c r="DU24" i="43"/>
  <c r="DT24" i="43"/>
  <c r="DS24" i="43"/>
  <c r="DR24" i="43"/>
  <c r="DQ24" i="43"/>
  <c r="DP24" i="43"/>
  <c r="DO24" i="43"/>
  <c r="DN24" i="43"/>
  <c r="DM24" i="43"/>
  <c r="DL24" i="43"/>
  <c r="DK24" i="43"/>
  <c r="DJ24" i="43"/>
  <c r="DI24" i="43"/>
  <c r="DH24" i="43"/>
  <c r="DF24" i="43"/>
  <c r="DE24" i="43"/>
  <c r="DD24" i="43"/>
  <c r="EK23" i="43"/>
  <c r="EJ23" i="43"/>
  <c r="EI23" i="43"/>
  <c r="EH23" i="43"/>
  <c r="EG23" i="43"/>
  <c r="EF23" i="43"/>
  <c r="EE23" i="43"/>
  <c r="ED23" i="43"/>
  <c r="EC23" i="43"/>
  <c r="EB23" i="43"/>
  <c r="EA23" i="43"/>
  <c r="DZ23" i="43"/>
  <c r="DY23" i="43"/>
  <c r="DX23" i="43"/>
  <c r="DW23" i="43"/>
  <c r="DV23" i="43"/>
  <c r="DU23" i="43"/>
  <c r="DT23" i="43"/>
  <c r="DS23" i="43"/>
  <c r="DR23" i="43"/>
  <c r="DQ23" i="43"/>
  <c r="DP23" i="43"/>
  <c r="DO23" i="43"/>
  <c r="DN23" i="43"/>
  <c r="DM23" i="43"/>
  <c r="DL23" i="43"/>
  <c r="DK23" i="43"/>
  <c r="DJ23" i="43"/>
  <c r="DI23" i="43"/>
  <c r="DH23" i="43"/>
  <c r="DF23" i="43"/>
  <c r="DE23" i="43"/>
  <c r="DD23" i="43"/>
  <c r="EK22" i="43"/>
  <c r="EJ22" i="43"/>
  <c r="EI22" i="43"/>
  <c r="EH22" i="43"/>
  <c r="EG22" i="43"/>
  <c r="EF22" i="43"/>
  <c r="EE22" i="43"/>
  <c r="ED22" i="43"/>
  <c r="EC22" i="43"/>
  <c r="EB22" i="43"/>
  <c r="EA22" i="43"/>
  <c r="DZ22" i="43"/>
  <c r="DY22" i="43"/>
  <c r="DX22" i="43"/>
  <c r="DW22" i="43"/>
  <c r="DV22" i="43"/>
  <c r="DU22" i="43"/>
  <c r="DT22" i="43"/>
  <c r="DS22" i="43"/>
  <c r="DR22" i="43"/>
  <c r="DQ22" i="43"/>
  <c r="DP22" i="43"/>
  <c r="DO22" i="43"/>
  <c r="DN22" i="43"/>
  <c r="DM22" i="43"/>
  <c r="DL22" i="43"/>
  <c r="DK22" i="43"/>
  <c r="DJ22" i="43"/>
  <c r="DI22" i="43"/>
  <c r="DH22" i="43"/>
  <c r="DF22" i="43"/>
  <c r="DE22" i="43"/>
  <c r="DD22" i="43"/>
  <c r="EK21" i="43"/>
  <c r="EJ21" i="43"/>
  <c r="EI21" i="43"/>
  <c r="EH21" i="43"/>
  <c r="EG21" i="43"/>
  <c r="EF21" i="43"/>
  <c r="EE21" i="43"/>
  <c r="ED21" i="43"/>
  <c r="EC21" i="43"/>
  <c r="EB21" i="43"/>
  <c r="EA21" i="43"/>
  <c r="DZ21" i="43"/>
  <c r="DY21" i="43"/>
  <c r="DX21" i="43"/>
  <c r="DW21" i="43"/>
  <c r="DV21" i="43"/>
  <c r="DU21" i="43"/>
  <c r="DT21" i="43"/>
  <c r="DS21" i="43"/>
  <c r="DR21" i="43"/>
  <c r="DQ21" i="43"/>
  <c r="DP21" i="43"/>
  <c r="DO21" i="43"/>
  <c r="DN21" i="43"/>
  <c r="DM21" i="43"/>
  <c r="DL21" i="43"/>
  <c r="DK21" i="43"/>
  <c r="DJ21" i="43"/>
  <c r="DI21" i="43"/>
  <c r="DH21" i="43"/>
  <c r="DF21" i="43"/>
  <c r="DE21" i="43"/>
  <c r="DD21" i="43"/>
  <c r="EK20" i="43"/>
  <c r="EJ20" i="43"/>
  <c r="EI20" i="43"/>
  <c r="EH20" i="43"/>
  <c r="EG20" i="43"/>
  <c r="EF20" i="43"/>
  <c r="EE20" i="43"/>
  <c r="ED20" i="43"/>
  <c r="EC20" i="43"/>
  <c r="EB20" i="43"/>
  <c r="EA20" i="43"/>
  <c r="DZ20" i="43"/>
  <c r="DY20" i="43"/>
  <c r="DX20" i="43"/>
  <c r="DW20" i="43"/>
  <c r="DV20" i="43"/>
  <c r="DU20" i="43"/>
  <c r="DT20" i="43"/>
  <c r="DS20" i="43"/>
  <c r="DR20" i="43"/>
  <c r="DQ20" i="43"/>
  <c r="DP20" i="43"/>
  <c r="DO20" i="43"/>
  <c r="DN20" i="43"/>
  <c r="DM20" i="43"/>
  <c r="DL20" i="43"/>
  <c r="DK20" i="43"/>
  <c r="DJ20" i="43"/>
  <c r="DI20" i="43"/>
  <c r="DH20" i="43"/>
  <c r="DF20" i="43"/>
  <c r="DE20" i="43"/>
  <c r="DD20" i="43"/>
  <c r="EK19" i="43"/>
  <c r="EJ19" i="43"/>
  <c r="EI19" i="43"/>
  <c r="EH19" i="43"/>
  <c r="EG19" i="43"/>
  <c r="EF19" i="43"/>
  <c r="EE19" i="43"/>
  <c r="ED19" i="43"/>
  <c r="EC19" i="43"/>
  <c r="EB19" i="43"/>
  <c r="EA19" i="43"/>
  <c r="DZ19" i="43"/>
  <c r="DY19" i="43"/>
  <c r="DX19" i="43"/>
  <c r="DW19" i="43"/>
  <c r="DV19" i="43"/>
  <c r="DU19" i="43"/>
  <c r="DT19" i="43"/>
  <c r="DS19" i="43"/>
  <c r="DR19" i="43"/>
  <c r="DQ19" i="43"/>
  <c r="DP19" i="43"/>
  <c r="DO19" i="43"/>
  <c r="DN19" i="43"/>
  <c r="DM19" i="43"/>
  <c r="DL19" i="43"/>
  <c r="DK19" i="43"/>
  <c r="DJ19" i="43"/>
  <c r="DI19" i="43"/>
  <c r="DH19" i="43"/>
  <c r="DF19" i="43"/>
  <c r="DE19" i="43"/>
  <c r="DD19" i="43"/>
  <c r="DL18" i="43"/>
  <c r="DK18" i="43"/>
  <c r="DJ18" i="43"/>
  <c r="DI18" i="43"/>
  <c r="DH18" i="43"/>
  <c r="DF18" i="43"/>
  <c r="DE18" i="43"/>
  <c r="DD18" i="43"/>
  <c r="DL17" i="43"/>
  <c r="DK17" i="43"/>
  <c r="DJ17" i="43"/>
  <c r="DI17" i="43"/>
  <c r="DH17" i="43"/>
  <c r="DF17" i="43"/>
  <c r="DE17" i="43"/>
  <c r="DD17" i="43"/>
  <c r="DL16" i="43"/>
  <c r="DK16" i="43"/>
  <c r="DJ16" i="43"/>
  <c r="DI16" i="43"/>
  <c r="DH16" i="43"/>
  <c r="DF16" i="43"/>
  <c r="DE16" i="43"/>
  <c r="DD16" i="43"/>
  <c r="EK15" i="43"/>
  <c r="EJ15" i="43"/>
  <c r="EI15" i="43"/>
  <c r="EH15" i="43"/>
  <c r="EG15" i="43"/>
  <c r="EF15" i="43"/>
  <c r="EE15" i="43"/>
  <c r="ED15" i="43"/>
  <c r="EC15" i="43"/>
  <c r="EB15" i="43"/>
  <c r="EA15" i="43"/>
  <c r="DZ15" i="43"/>
  <c r="DY15" i="43"/>
  <c r="DX15" i="43"/>
  <c r="DW15" i="43"/>
  <c r="DV15" i="43"/>
  <c r="DU15" i="43"/>
  <c r="DT15" i="43"/>
  <c r="DS15" i="43"/>
  <c r="DR15" i="43"/>
  <c r="DQ15" i="43"/>
  <c r="DP15" i="43"/>
  <c r="DO15" i="43"/>
  <c r="DN15" i="43"/>
  <c r="DM15" i="43"/>
  <c r="DL15" i="43"/>
  <c r="DK15" i="43"/>
  <c r="DJ15" i="43"/>
  <c r="DI15" i="43"/>
  <c r="DH15" i="43"/>
  <c r="DF15" i="43"/>
  <c r="DE15" i="43"/>
  <c r="DD15" i="43"/>
  <c r="EK14" i="43"/>
  <c r="EJ14" i="43"/>
  <c r="EI14" i="43"/>
  <c r="EH14" i="43"/>
  <c r="EG14" i="43"/>
  <c r="EF14" i="43"/>
  <c r="EE14" i="43"/>
  <c r="ED14" i="43"/>
  <c r="EC14" i="43"/>
  <c r="EB14" i="43"/>
  <c r="EA14" i="43"/>
  <c r="DZ14" i="43"/>
  <c r="DY14" i="43"/>
  <c r="DX14" i="43"/>
  <c r="DW14" i="43"/>
  <c r="DV14" i="43"/>
  <c r="DU14" i="43"/>
  <c r="DT14" i="43"/>
  <c r="DS14" i="43"/>
  <c r="DR14" i="43"/>
  <c r="DQ14" i="43"/>
  <c r="DP14" i="43"/>
  <c r="DO14" i="43"/>
  <c r="DN14" i="43"/>
  <c r="DM14" i="43"/>
  <c r="DL14" i="43"/>
  <c r="DK14" i="43"/>
  <c r="DJ14" i="43"/>
  <c r="DI14" i="43"/>
  <c r="DH14" i="43"/>
  <c r="DF14" i="43"/>
  <c r="DE14" i="43"/>
  <c r="DD14" i="43"/>
  <c r="DL13" i="43"/>
  <c r="DK13" i="43"/>
  <c r="DJ13" i="43"/>
  <c r="DI13" i="43"/>
  <c r="DH13" i="43"/>
  <c r="DF13" i="43"/>
  <c r="DE13" i="43"/>
  <c r="DD13" i="43"/>
  <c r="EK12" i="43"/>
  <c r="EJ12" i="43"/>
  <c r="EI12" i="43"/>
  <c r="EH12" i="43"/>
  <c r="EG12" i="43"/>
  <c r="EF12" i="43"/>
  <c r="EE12" i="43"/>
  <c r="ED12" i="43"/>
  <c r="EC12" i="43"/>
  <c r="EB12" i="43"/>
  <c r="EA12" i="43"/>
  <c r="DZ12" i="43"/>
  <c r="DY12" i="43"/>
  <c r="DX12" i="43"/>
  <c r="DW12" i="43"/>
  <c r="DV12" i="43"/>
  <c r="DU12" i="43"/>
  <c r="DT12" i="43"/>
  <c r="DS12" i="43"/>
  <c r="DR12" i="43"/>
  <c r="DQ12" i="43"/>
  <c r="DP12" i="43"/>
  <c r="DO12" i="43"/>
  <c r="DN12" i="43"/>
  <c r="DM12" i="43"/>
  <c r="DL12" i="43"/>
  <c r="DK12" i="43"/>
  <c r="DJ12" i="43"/>
  <c r="DI12" i="43"/>
  <c r="DH12" i="43"/>
  <c r="DF12" i="43"/>
  <c r="DE12" i="43"/>
  <c r="DD12" i="43"/>
  <c r="EK11" i="43"/>
  <c r="EJ11" i="43"/>
  <c r="EI11" i="43"/>
  <c r="EH11" i="43"/>
  <c r="EG11" i="43"/>
  <c r="EF11" i="43"/>
  <c r="EE11" i="43"/>
  <c r="ED11" i="43"/>
  <c r="EC11" i="43"/>
  <c r="EB11" i="43"/>
  <c r="EA11" i="43"/>
  <c r="DZ11" i="43"/>
  <c r="DY11" i="43"/>
  <c r="DX11" i="43"/>
  <c r="DW11" i="43"/>
  <c r="DV11" i="43"/>
  <c r="DU11" i="43"/>
  <c r="DT11" i="43"/>
  <c r="DS11" i="43"/>
  <c r="DR11" i="43"/>
  <c r="DQ11" i="43"/>
  <c r="DP11" i="43"/>
  <c r="DO11" i="43"/>
  <c r="DN11" i="43"/>
  <c r="DM11" i="43"/>
  <c r="DL11" i="43"/>
  <c r="DK11" i="43"/>
  <c r="DJ11" i="43"/>
  <c r="DI11" i="43"/>
  <c r="DH11" i="43"/>
  <c r="DF11" i="43"/>
  <c r="DE11" i="43"/>
  <c r="DD11" i="43"/>
  <c r="DL10" i="43"/>
  <c r="DK10" i="43"/>
  <c r="DJ10" i="43"/>
  <c r="DI10" i="43"/>
  <c r="DH10" i="43"/>
  <c r="DF10" i="43"/>
  <c r="DE10" i="43"/>
  <c r="DD10" i="43"/>
  <c r="EK9" i="43"/>
  <c r="EJ9" i="43"/>
  <c r="EI9" i="43"/>
  <c r="EH9" i="43"/>
  <c r="EG9" i="43"/>
  <c r="EF9" i="43"/>
  <c r="EE9" i="43"/>
  <c r="ED9" i="43"/>
  <c r="EC9" i="43"/>
  <c r="EB9" i="43"/>
  <c r="EA9" i="43"/>
  <c r="DZ9" i="43"/>
  <c r="DY9" i="43"/>
  <c r="DX9" i="43"/>
  <c r="DW9" i="43"/>
  <c r="DV9" i="43"/>
  <c r="DU9" i="43"/>
  <c r="DT9" i="43"/>
  <c r="DS9" i="43"/>
  <c r="DR9" i="43"/>
  <c r="DQ9" i="43"/>
  <c r="DP9" i="43"/>
  <c r="DO9" i="43"/>
  <c r="DN9" i="43"/>
  <c r="DM9" i="43"/>
  <c r="DL9" i="43"/>
  <c r="DK9" i="43"/>
  <c r="DJ9" i="43"/>
  <c r="DI9" i="43"/>
  <c r="DH9" i="43"/>
  <c r="DF9" i="43"/>
  <c r="DE9" i="43"/>
  <c r="DD9" i="43"/>
  <c r="EK8" i="43"/>
  <c r="EJ8" i="43"/>
  <c r="EI8" i="43"/>
  <c r="EH8" i="43"/>
  <c r="EG8" i="43"/>
  <c r="EF8" i="43"/>
  <c r="EE8" i="43"/>
  <c r="ED8" i="43"/>
  <c r="EC8" i="43"/>
  <c r="EB8" i="43"/>
  <c r="EA8" i="43"/>
  <c r="DZ8" i="43"/>
  <c r="DY8" i="43"/>
  <c r="DX8" i="43"/>
  <c r="DW8" i="43"/>
  <c r="DV8" i="43"/>
  <c r="DU8" i="43"/>
  <c r="DT8" i="43"/>
  <c r="DS8" i="43"/>
  <c r="DR8" i="43"/>
  <c r="DQ8" i="43"/>
  <c r="DP8" i="43"/>
  <c r="DO8" i="43"/>
  <c r="DN8" i="43"/>
  <c r="DM8" i="43"/>
  <c r="DL8" i="43"/>
  <c r="DK8" i="43"/>
  <c r="DJ8" i="43"/>
  <c r="DI8" i="43"/>
  <c r="DH8" i="43"/>
  <c r="DF8" i="43"/>
  <c r="DE8" i="43"/>
  <c r="DD8" i="43"/>
  <c r="DL7" i="43"/>
  <c r="DK7" i="43"/>
  <c r="DJ7" i="43"/>
  <c r="DI7" i="43"/>
  <c r="DH7" i="43"/>
  <c r="DF7" i="43"/>
  <c r="DE7" i="43"/>
  <c r="DD7" i="43"/>
  <c r="EK6" i="43"/>
  <c r="EJ6" i="43"/>
  <c r="EI6" i="43"/>
  <c r="EH6" i="43"/>
  <c r="EG6" i="43"/>
  <c r="EF6" i="43"/>
  <c r="EE6" i="43"/>
  <c r="ED6" i="43"/>
  <c r="EC6" i="43"/>
  <c r="EB6" i="43"/>
  <c r="EA6" i="43"/>
  <c r="DZ6" i="43"/>
  <c r="DY6" i="43"/>
  <c r="DX6" i="43"/>
  <c r="DW6" i="43"/>
  <c r="DV6" i="43"/>
  <c r="DU6" i="43"/>
  <c r="DT6" i="43"/>
  <c r="DS6" i="43"/>
  <c r="DR6" i="43"/>
  <c r="DQ6" i="43"/>
  <c r="DP6" i="43"/>
  <c r="DO6" i="43"/>
  <c r="DN6" i="43"/>
  <c r="DM6" i="43"/>
  <c r="DL6" i="43"/>
  <c r="DK6" i="43"/>
  <c r="DJ6" i="43"/>
  <c r="DI6" i="43"/>
  <c r="DH6" i="43"/>
  <c r="DF6" i="43"/>
  <c r="DE6" i="43"/>
  <c r="DD6" i="43"/>
  <c r="DL5" i="43"/>
  <c r="DK5" i="43"/>
  <c r="DJ5" i="43"/>
  <c r="DI5" i="43"/>
  <c r="DH5" i="43"/>
  <c r="DF5" i="43"/>
  <c r="DE5" i="43"/>
  <c r="DD5" i="43"/>
  <c r="DL4" i="43"/>
  <c r="DK4" i="43"/>
  <c r="DJ4" i="43"/>
  <c r="DI4" i="43"/>
  <c r="DH4" i="43"/>
  <c r="DF4" i="43"/>
  <c r="DE4" i="43"/>
  <c r="DD4" i="43"/>
  <c r="EK3" i="43"/>
  <c r="EJ3" i="43"/>
  <c r="EI3" i="43"/>
  <c r="EH3" i="43"/>
  <c r="EG3" i="43"/>
  <c r="EF3" i="43"/>
  <c r="EE3" i="43"/>
  <c r="ED3" i="43"/>
  <c r="EC3" i="43"/>
  <c r="EB3" i="43"/>
  <c r="EA3" i="43"/>
  <c r="DZ3" i="43"/>
  <c r="DY3" i="43"/>
  <c r="DX3" i="43"/>
  <c r="DW3" i="43"/>
  <c r="DV3" i="43"/>
  <c r="DU3" i="43"/>
  <c r="DT3" i="43"/>
  <c r="DS3" i="43"/>
  <c r="DR3" i="43"/>
  <c r="DQ3" i="43"/>
  <c r="DP3" i="43"/>
  <c r="DO3" i="43"/>
  <c r="DN3" i="43"/>
  <c r="DM3" i="43"/>
  <c r="DL3" i="43"/>
  <c r="DK3" i="43"/>
  <c r="DJ3" i="43"/>
  <c r="DI3" i="43"/>
  <c r="DH3" i="43"/>
  <c r="DF3" i="43"/>
  <c r="DE3" i="43"/>
  <c r="DD3" i="43"/>
  <c r="EK74" i="4"/>
  <c r="EJ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EK73" i="4"/>
  <c r="EJ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A3" i="4"/>
  <c r="DX3" i="4"/>
  <c r="K63" i="4"/>
  <c r="K62" i="4"/>
  <c r="DC3" i="4"/>
  <c r="DE3" i="4"/>
  <c r="DF3" i="4"/>
  <c r="DC74" i="4"/>
  <c r="DC73" i="4"/>
  <c r="DC72" i="4"/>
  <c r="DC71" i="4"/>
  <c r="DC70" i="4"/>
  <c r="DC69" i="4"/>
  <c r="DC68" i="4"/>
  <c r="DC67" i="4"/>
  <c r="DC60" i="4"/>
  <c r="DE74" i="4"/>
  <c r="DE73" i="4"/>
  <c r="DE72" i="4"/>
  <c r="DE71" i="4"/>
  <c r="DE70" i="4"/>
  <c r="DE69" i="4"/>
  <c r="DE68" i="4"/>
  <c r="DE67" i="4"/>
  <c r="DE60" i="4"/>
  <c r="DE59" i="4"/>
  <c r="DL74" i="4"/>
  <c r="DK74" i="4"/>
  <c r="DJ74" i="4"/>
  <c r="DI74" i="4"/>
  <c r="DH74" i="4"/>
  <c r="DF74" i="4"/>
  <c r="DL73" i="4"/>
  <c r="DK73" i="4"/>
  <c r="DJ73" i="4"/>
  <c r="DI73" i="4"/>
  <c r="DH73" i="4"/>
  <c r="DF73" i="4"/>
  <c r="DL72" i="4"/>
  <c r="DK72" i="4"/>
  <c r="DJ72" i="4"/>
  <c r="DI72" i="4"/>
  <c r="DH72" i="4"/>
  <c r="DF72" i="4"/>
  <c r="DL71" i="4"/>
  <c r="DK71" i="4"/>
  <c r="DJ71" i="4"/>
  <c r="DI71" i="4"/>
  <c r="DH71" i="4"/>
  <c r="DF71" i="4"/>
  <c r="DL70" i="4"/>
  <c r="DK70" i="4"/>
  <c r="DJ70" i="4"/>
  <c r="DI70" i="4"/>
  <c r="DH70" i="4"/>
  <c r="DF70" i="4"/>
  <c r="DL69" i="4"/>
  <c r="DK69" i="4"/>
  <c r="DJ69" i="4"/>
  <c r="DI69" i="4"/>
  <c r="DH69" i="4"/>
  <c r="DF69" i="4"/>
  <c r="DL68" i="4"/>
  <c r="DK68" i="4"/>
  <c r="DJ68" i="4"/>
  <c r="DI68" i="4"/>
  <c r="DH68" i="4"/>
  <c r="DF68" i="4"/>
  <c r="DL67" i="4"/>
  <c r="DK67" i="4"/>
  <c r="DJ67" i="4"/>
  <c r="DI67" i="4"/>
  <c r="DH67" i="4"/>
  <c r="DF67" i="4"/>
  <c r="DL60" i="4"/>
  <c r="DK60" i="4"/>
  <c r="DJ60" i="4"/>
  <c r="DI60" i="4"/>
  <c r="DH60" i="4"/>
  <c r="DF60" i="4"/>
  <c r="B9" i="42"/>
  <c r="O9" i="42"/>
  <c r="B38" i="42"/>
  <c r="C38" i="42"/>
  <c r="H38" i="42"/>
  <c r="H40" i="42" s="1"/>
  <c r="D38" i="42"/>
  <c r="F38" i="42"/>
  <c r="C39" i="21"/>
  <c r="F39" i="21"/>
  <c r="G39" i="21"/>
  <c r="H39" i="21"/>
  <c r="C63" i="4"/>
  <c r="D63" i="4"/>
  <c r="E63" i="4"/>
  <c r="F63" i="4"/>
  <c r="G63" i="4"/>
  <c r="H63" i="4"/>
  <c r="B63" i="4"/>
  <c r="EI3" i="4"/>
  <c r="EE3" i="4"/>
  <c r="ED3" i="4"/>
  <c r="EH3" i="4"/>
  <c r="EG3" i="4"/>
  <c r="EF3" i="4"/>
  <c r="EB3" i="4"/>
  <c r="DZ3" i="4"/>
  <c r="DY3" i="4"/>
  <c r="DT3" i="4"/>
  <c r="DS3" i="4"/>
  <c r="DQ3" i="4"/>
  <c r="DO3" i="4"/>
  <c r="EJ3" i="4"/>
  <c r="EK3" i="4"/>
  <c r="EC3" i="4"/>
  <c r="DW3" i="4"/>
  <c r="DV3" i="4"/>
  <c r="DU3" i="4"/>
  <c r="DR3" i="4"/>
  <c r="DP3" i="4"/>
  <c r="DN3" i="4"/>
  <c r="DM3" i="4"/>
  <c r="DE4" i="4"/>
  <c r="DE5" i="4"/>
  <c r="DE6" i="4"/>
  <c r="DE7" i="4"/>
  <c r="DE8" i="4"/>
  <c r="DE9" i="4"/>
  <c r="DE10" i="4"/>
  <c r="DE11" i="4"/>
  <c r="DE12" i="4"/>
  <c r="DE13" i="4"/>
  <c r="DE14" i="4"/>
  <c r="DE15" i="4"/>
  <c r="DE16" i="4"/>
  <c r="DE17" i="4"/>
  <c r="DE18" i="4"/>
  <c r="DE19" i="4"/>
  <c r="DE20" i="4"/>
  <c r="DE21" i="4"/>
  <c r="DE22" i="4"/>
  <c r="DE23" i="4"/>
  <c r="DE24" i="4"/>
  <c r="DE25" i="4"/>
  <c r="DE26" i="4"/>
  <c r="DE27" i="4"/>
  <c r="DE28" i="4"/>
  <c r="DE29" i="4"/>
  <c r="DE30" i="4"/>
  <c r="DE31" i="4"/>
  <c r="DE32" i="4"/>
  <c r="DE33" i="4"/>
  <c r="DE34" i="4"/>
  <c r="DE35" i="4"/>
  <c r="DE36" i="4"/>
  <c r="DE37" i="4"/>
  <c r="DE38" i="4"/>
  <c r="DE39" i="4"/>
  <c r="DE40" i="4"/>
  <c r="DE41" i="4"/>
  <c r="DE42" i="4"/>
  <c r="DE43" i="4"/>
  <c r="DE44" i="4"/>
  <c r="DE45" i="4"/>
  <c r="DE46" i="4"/>
  <c r="DE47" i="4"/>
  <c r="DE48" i="4"/>
  <c r="DE49" i="4"/>
  <c r="DE50" i="4"/>
  <c r="DE51" i="4"/>
  <c r="M9" i="42"/>
  <c r="M38" i="42"/>
  <c r="J38" i="42"/>
  <c r="AY18" i="45"/>
  <c r="AB23" i="20" s="1"/>
  <c r="AX18" i="45"/>
  <c r="AA23" i="20" s="1"/>
  <c r="AW18" i="45"/>
  <c r="AV18" i="45"/>
  <c r="Y23" i="20" s="1"/>
  <c r="AU18" i="45"/>
  <c r="X23" i="20" s="1"/>
  <c r="AT18" i="45"/>
  <c r="W23" i="20" s="1"/>
  <c r="AS18" i="45"/>
  <c r="AR18" i="45"/>
  <c r="AQ18" i="45"/>
  <c r="AP18" i="45"/>
  <c r="AO18" i="45"/>
  <c r="AN18" i="45"/>
  <c r="V23" i="20" s="1"/>
  <c r="AM18" i="45"/>
  <c r="AL18" i="45"/>
  <c r="AK18" i="45"/>
  <c r="AJ18" i="45"/>
  <c r="U23" i="20" s="1"/>
  <c r="AI18" i="45"/>
  <c r="T23" i="20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C18" i="45"/>
  <c r="B18" i="45"/>
  <c r="BD15" i="45"/>
  <c r="BC15" i="45"/>
  <c r="AC15" i="45"/>
  <c r="AB15" i="45"/>
  <c r="BA14" i="45"/>
  <c r="BD14" i="45"/>
  <c r="AC14" i="45"/>
  <c r="AB14" i="45"/>
  <c r="BA13" i="45"/>
  <c r="BD13" i="45"/>
  <c r="AC13" i="45"/>
  <c r="AB13" i="45"/>
  <c r="BA12" i="45"/>
  <c r="BD12" i="45" s="1"/>
  <c r="AC12" i="45"/>
  <c r="AB12" i="45"/>
  <c r="BA11" i="45"/>
  <c r="BD11" i="45" s="1"/>
  <c r="AC11" i="45"/>
  <c r="AB11" i="45"/>
  <c r="BA10" i="45"/>
  <c r="BD10" i="45" s="1"/>
  <c r="AC10" i="45"/>
  <c r="AB10" i="45"/>
  <c r="BA9" i="45"/>
  <c r="BD9" i="45" s="1"/>
  <c r="AC9" i="45"/>
  <c r="AB9" i="45"/>
  <c r="BA8" i="45"/>
  <c r="BD8" i="45" s="1"/>
  <c r="AC8" i="45"/>
  <c r="AB8" i="45"/>
  <c r="BA7" i="45"/>
  <c r="BD7" i="45" s="1"/>
  <c r="AC7" i="45"/>
  <c r="AB7" i="45"/>
  <c r="BA6" i="45"/>
  <c r="BD6" i="45" s="1"/>
  <c r="AC6" i="45"/>
  <c r="AB6" i="45"/>
  <c r="BA5" i="45"/>
  <c r="BD5" i="45" s="1"/>
  <c r="AC5" i="45"/>
  <c r="AB5" i="45"/>
  <c r="BA4" i="45"/>
  <c r="BD4" i="45" s="1"/>
  <c r="AC4" i="45"/>
  <c r="AB4" i="45"/>
  <c r="BA3" i="45"/>
  <c r="AZ3" i="45" s="1"/>
  <c r="BC3" i="45" s="1"/>
  <c r="AC3" i="45"/>
  <c r="AB3" i="45"/>
  <c r="AZ13" i="45"/>
  <c r="BC13" i="45" s="1"/>
  <c r="AZ14" i="45"/>
  <c r="BC14" i="45" s="1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EL4" i="13"/>
  <c r="EL5" i="13"/>
  <c r="EL6" i="13"/>
  <c r="EL7" i="13"/>
  <c r="EL8" i="13"/>
  <c r="EL9" i="13"/>
  <c r="EL10" i="13"/>
  <c r="EL11" i="13"/>
  <c r="EL12" i="13"/>
  <c r="EL13" i="13"/>
  <c r="EL14" i="13"/>
  <c r="EL15" i="13"/>
  <c r="EL16" i="13"/>
  <c r="EL17" i="13"/>
  <c r="EL18" i="13"/>
  <c r="EL19" i="13"/>
  <c r="EL20" i="13"/>
  <c r="EL21" i="13"/>
  <c r="EL22" i="13"/>
  <c r="EL23" i="13"/>
  <c r="EL24" i="13"/>
  <c r="EL25" i="13"/>
  <c r="EL26" i="13"/>
  <c r="EL27" i="13"/>
  <c r="EL28" i="13"/>
  <c r="EL29" i="13"/>
  <c r="EL30" i="13"/>
  <c r="EL31" i="13"/>
  <c r="EL32" i="13"/>
  <c r="EL33" i="13"/>
  <c r="EL34" i="13"/>
  <c r="EL35" i="13"/>
  <c r="EL36" i="13"/>
  <c r="EL37" i="13"/>
  <c r="EL38" i="13"/>
  <c r="EL39" i="13"/>
  <c r="EL40" i="13"/>
  <c r="EL41" i="13"/>
  <c r="EL42" i="13"/>
  <c r="EL43" i="13"/>
  <c r="EL44" i="13"/>
  <c r="EL45" i="13"/>
  <c r="EL46" i="13"/>
  <c r="EL47" i="13"/>
  <c r="EL48" i="13"/>
  <c r="EL49" i="13"/>
  <c r="EL50" i="13"/>
  <c r="EL51" i="13"/>
  <c r="EL3" i="13"/>
  <c r="FR4" i="3"/>
  <c r="FR5" i="3"/>
  <c r="FR6" i="3"/>
  <c r="FR7" i="3"/>
  <c r="FR8" i="3"/>
  <c r="FR9" i="3"/>
  <c r="FR10" i="3"/>
  <c r="FR11" i="3"/>
  <c r="FR12" i="3"/>
  <c r="FR13" i="3"/>
  <c r="FR14" i="3"/>
  <c r="FR15" i="3"/>
  <c r="FR16" i="3"/>
  <c r="FR17" i="3"/>
  <c r="FR18" i="3"/>
  <c r="FR19" i="3"/>
  <c r="FR20" i="3"/>
  <c r="FR21" i="3"/>
  <c r="FR22" i="3"/>
  <c r="FR23" i="3"/>
  <c r="FR24" i="3"/>
  <c r="FR25" i="3"/>
  <c r="FR26" i="3"/>
  <c r="FR27" i="3"/>
  <c r="FR28" i="3"/>
  <c r="FR29" i="3"/>
  <c r="FR30" i="3"/>
  <c r="FR31" i="3"/>
  <c r="FR32" i="3"/>
  <c r="FR33" i="3"/>
  <c r="FR34" i="3"/>
  <c r="FR35" i="3"/>
  <c r="FR36" i="3"/>
  <c r="FR37" i="3"/>
  <c r="FR38" i="3"/>
  <c r="FR39" i="3"/>
  <c r="FR40" i="3"/>
  <c r="FR41" i="3"/>
  <c r="FR42" i="3"/>
  <c r="FR43" i="3"/>
  <c r="FR44" i="3"/>
  <c r="FR45" i="3"/>
  <c r="FR46" i="3"/>
  <c r="FR47" i="3"/>
  <c r="FR48" i="3"/>
  <c r="FR49" i="3"/>
  <c r="FR50" i="3"/>
  <c r="FR51" i="3"/>
  <c r="FR3" i="3"/>
  <c r="BH61" i="34"/>
  <c r="Q61" i="44"/>
  <c r="ER4" i="10"/>
  <c r="ER5" i="10"/>
  <c r="ER6" i="10"/>
  <c r="ER7" i="10"/>
  <c r="ER8" i="10"/>
  <c r="ER9" i="10"/>
  <c r="ER10" i="10"/>
  <c r="ER11" i="10"/>
  <c r="ER12" i="10"/>
  <c r="ER13" i="10"/>
  <c r="ER14" i="10"/>
  <c r="ER15" i="10"/>
  <c r="ER16" i="10"/>
  <c r="ER17" i="10"/>
  <c r="ER18" i="10"/>
  <c r="ER19" i="10"/>
  <c r="ER20" i="10"/>
  <c r="ER21" i="10"/>
  <c r="ER22" i="10"/>
  <c r="ER23" i="10"/>
  <c r="ER24" i="10"/>
  <c r="ER25" i="10"/>
  <c r="ER26" i="10"/>
  <c r="ER27" i="10"/>
  <c r="ER28" i="10"/>
  <c r="ER29" i="10"/>
  <c r="ER30" i="10"/>
  <c r="ER31" i="10"/>
  <c r="ER32" i="10"/>
  <c r="ER33" i="10"/>
  <c r="ER34" i="10"/>
  <c r="ER35" i="10"/>
  <c r="ER36" i="10"/>
  <c r="ER37" i="10"/>
  <c r="ER38" i="10"/>
  <c r="ER39" i="10"/>
  <c r="ER40" i="10"/>
  <c r="ER41" i="10"/>
  <c r="ER42" i="10"/>
  <c r="ER43" i="10"/>
  <c r="ER44" i="10"/>
  <c r="ER45" i="10"/>
  <c r="ER46" i="10"/>
  <c r="ER47" i="10"/>
  <c r="ER48" i="10"/>
  <c r="ER49" i="10"/>
  <c r="ER50" i="10"/>
  <c r="ER51" i="10"/>
  <c r="ER3" i="10"/>
  <c r="EV4" i="5"/>
  <c r="EV5" i="5"/>
  <c r="EV6" i="5"/>
  <c r="EV7" i="5"/>
  <c r="EV8" i="5"/>
  <c r="EV9" i="5"/>
  <c r="EV10" i="5"/>
  <c r="EV11" i="5"/>
  <c r="EV12" i="5"/>
  <c r="EV13" i="5"/>
  <c r="EV14" i="5"/>
  <c r="EV15" i="5"/>
  <c r="EV16" i="5"/>
  <c r="EV17" i="5"/>
  <c r="EV18" i="5"/>
  <c r="EV19" i="5"/>
  <c r="EV20" i="5"/>
  <c r="EV21" i="5"/>
  <c r="EV22" i="5"/>
  <c r="EV23" i="5"/>
  <c r="EV24" i="5"/>
  <c r="EV25" i="5"/>
  <c r="EV26" i="5"/>
  <c r="EV27" i="5"/>
  <c r="EV28" i="5"/>
  <c r="EV29" i="5"/>
  <c r="EV30" i="5"/>
  <c r="EV31" i="5"/>
  <c r="EV32" i="5"/>
  <c r="EV33" i="5"/>
  <c r="EV34" i="5"/>
  <c r="EV35" i="5"/>
  <c r="EV36" i="5"/>
  <c r="EV37" i="5"/>
  <c r="EV38" i="5"/>
  <c r="EV39" i="5"/>
  <c r="EV40" i="5"/>
  <c r="EV41" i="5"/>
  <c r="EV42" i="5"/>
  <c r="EV43" i="5"/>
  <c r="EV44" i="5"/>
  <c r="EV45" i="5"/>
  <c r="EV46" i="5"/>
  <c r="EV47" i="5"/>
  <c r="EV48" i="5"/>
  <c r="EV49" i="5"/>
  <c r="EV50" i="5"/>
  <c r="EV51" i="5"/>
  <c r="EV3" i="5"/>
  <c r="H51" i="21"/>
  <c r="G51" i="21"/>
  <c r="F51" i="21"/>
  <c r="E51" i="21"/>
  <c r="D51" i="21"/>
  <c r="C51" i="21"/>
  <c r="B51" i="21"/>
  <c r="H50" i="21"/>
  <c r="G50" i="21"/>
  <c r="F50" i="21"/>
  <c r="E50" i="21"/>
  <c r="D50" i="21"/>
  <c r="C50" i="21"/>
  <c r="B50" i="21"/>
  <c r="O50" i="42"/>
  <c r="N50" i="42"/>
  <c r="L50" i="42"/>
  <c r="F50" i="42"/>
  <c r="E50" i="42"/>
  <c r="D50" i="42"/>
  <c r="K50" i="42"/>
  <c r="M50" i="42"/>
  <c r="H50" i="42"/>
  <c r="G50" i="42"/>
  <c r="C50" i="42"/>
  <c r="B50" i="42"/>
  <c r="O49" i="42"/>
  <c r="E10" i="42"/>
  <c r="AC38" i="20"/>
  <c r="DC61" i="32"/>
  <c r="DD61" i="32"/>
  <c r="AF13" i="20" s="1"/>
  <c r="AF45" i="20" s="1"/>
  <c r="DE61" i="32"/>
  <c r="L63" i="44"/>
  <c r="K63" i="44"/>
  <c r="J63" i="44"/>
  <c r="I63" i="44"/>
  <c r="H63" i="44"/>
  <c r="G63" i="44"/>
  <c r="F63" i="44"/>
  <c r="E63" i="44"/>
  <c r="D63" i="44"/>
  <c r="C63" i="44"/>
  <c r="B63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H11" i="21" s="1"/>
  <c r="B62" i="44"/>
  <c r="C11" i="21" s="1"/>
  <c r="AF26" i="20"/>
  <c r="AE26" i="20"/>
  <c r="S26" i="20"/>
  <c r="E11" i="42"/>
  <c r="AD61" i="44"/>
  <c r="AC61" i="44"/>
  <c r="AB61" i="44"/>
  <c r="AA61" i="44"/>
  <c r="Z61" i="44"/>
  <c r="Y61" i="44"/>
  <c r="X61" i="44"/>
  <c r="C11" i="42" s="1"/>
  <c r="V61" i="44"/>
  <c r="B26" i="20" s="1"/>
  <c r="U61" i="44"/>
  <c r="B11" i="42" s="1"/>
  <c r="T61" i="44"/>
  <c r="S61" i="44"/>
  <c r="R61" i="44"/>
  <c r="BT51" i="44"/>
  <c r="BS51" i="44"/>
  <c r="BR51" i="44"/>
  <c r="BQ51" i="44"/>
  <c r="BP51" i="44"/>
  <c r="BO51" i="44"/>
  <c r="BN51" i="44"/>
  <c r="BM51" i="44"/>
  <c r="BL51" i="44"/>
  <c r="BK51" i="44"/>
  <c r="BJ51" i="44"/>
  <c r="BI51" i="44"/>
  <c r="BH51" i="44"/>
  <c r="BT50" i="44"/>
  <c r="BS50" i="44"/>
  <c r="BR50" i="44"/>
  <c r="BQ50" i="44"/>
  <c r="BP50" i="44"/>
  <c r="BO50" i="44"/>
  <c r="BN50" i="44"/>
  <c r="BM50" i="44"/>
  <c r="BL50" i="44"/>
  <c r="BK50" i="44"/>
  <c r="BJ50" i="44"/>
  <c r="BI50" i="44"/>
  <c r="BH50" i="44"/>
  <c r="BT49" i="44"/>
  <c r="BS49" i="44"/>
  <c r="BR49" i="44"/>
  <c r="BQ49" i="44"/>
  <c r="BP49" i="44"/>
  <c r="BO49" i="44"/>
  <c r="BN49" i="44"/>
  <c r="BM49" i="44"/>
  <c r="BL49" i="44"/>
  <c r="BK49" i="44"/>
  <c r="BJ49" i="44"/>
  <c r="BI49" i="44"/>
  <c r="BH49" i="44"/>
  <c r="BT48" i="44"/>
  <c r="BS48" i="44"/>
  <c r="BR48" i="44"/>
  <c r="BQ48" i="44"/>
  <c r="BP48" i="44"/>
  <c r="BO48" i="44"/>
  <c r="BN48" i="44"/>
  <c r="BM48" i="44"/>
  <c r="BL48" i="44"/>
  <c r="BK48" i="44"/>
  <c r="BJ48" i="44"/>
  <c r="BI48" i="44"/>
  <c r="BH48" i="44"/>
  <c r="BT47" i="44"/>
  <c r="BS47" i="44"/>
  <c r="BR47" i="44"/>
  <c r="BQ47" i="44"/>
  <c r="BP47" i="44"/>
  <c r="BO47" i="44"/>
  <c r="BN47" i="44"/>
  <c r="BM47" i="44"/>
  <c r="BL47" i="44"/>
  <c r="BK47" i="44"/>
  <c r="BJ47" i="44"/>
  <c r="BI47" i="44"/>
  <c r="BH47" i="44"/>
  <c r="BT46" i="44"/>
  <c r="BS46" i="44"/>
  <c r="BR46" i="44"/>
  <c r="BQ46" i="44"/>
  <c r="BP46" i="44"/>
  <c r="BO46" i="44"/>
  <c r="BN46" i="44"/>
  <c r="BM46" i="44"/>
  <c r="BL46" i="44"/>
  <c r="BK46" i="44"/>
  <c r="BJ46" i="44"/>
  <c r="BI46" i="44"/>
  <c r="BH46" i="44"/>
  <c r="BT45" i="44"/>
  <c r="BS45" i="44"/>
  <c r="BR45" i="44"/>
  <c r="BQ45" i="44"/>
  <c r="BP45" i="44"/>
  <c r="BO45" i="44"/>
  <c r="BN45" i="44"/>
  <c r="BM45" i="44"/>
  <c r="BL45" i="44"/>
  <c r="BK45" i="44"/>
  <c r="BJ45" i="44"/>
  <c r="BI45" i="44"/>
  <c r="BH45" i="44"/>
  <c r="BT44" i="44"/>
  <c r="BS44" i="44"/>
  <c r="BR44" i="44"/>
  <c r="BQ44" i="44"/>
  <c r="BP44" i="44"/>
  <c r="BO44" i="44"/>
  <c r="BN44" i="44"/>
  <c r="BM44" i="44"/>
  <c r="BL44" i="44"/>
  <c r="BK44" i="44"/>
  <c r="BJ44" i="44"/>
  <c r="BI44" i="44"/>
  <c r="BH44" i="44"/>
  <c r="BT43" i="44"/>
  <c r="BS43" i="44"/>
  <c r="BR43" i="44"/>
  <c r="BQ43" i="44"/>
  <c r="BP43" i="44"/>
  <c r="BO43" i="44"/>
  <c r="BN43" i="44"/>
  <c r="BM43" i="44"/>
  <c r="BL43" i="44"/>
  <c r="BK43" i="44"/>
  <c r="BJ43" i="44"/>
  <c r="BI43" i="44"/>
  <c r="BH43" i="44"/>
  <c r="BT42" i="44"/>
  <c r="BS42" i="44"/>
  <c r="BR42" i="44"/>
  <c r="BQ42" i="44"/>
  <c r="BP42" i="44"/>
  <c r="BO42" i="44"/>
  <c r="BN42" i="44"/>
  <c r="BM42" i="44"/>
  <c r="BL42" i="44"/>
  <c r="BK42" i="44"/>
  <c r="BJ42" i="44"/>
  <c r="BI42" i="44"/>
  <c r="BH42" i="44"/>
  <c r="BT41" i="44"/>
  <c r="BS41" i="44"/>
  <c r="BR41" i="44"/>
  <c r="BQ41" i="44"/>
  <c r="BP41" i="44"/>
  <c r="BO41" i="44"/>
  <c r="BN41" i="44"/>
  <c r="BM41" i="44"/>
  <c r="BL41" i="44"/>
  <c r="BK41" i="44"/>
  <c r="BJ41" i="44"/>
  <c r="BI41" i="44"/>
  <c r="BH41" i="44"/>
  <c r="BT40" i="44"/>
  <c r="BS40" i="44"/>
  <c r="BR40" i="44"/>
  <c r="BQ40" i="44"/>
  <c r="BP40" i="44"/>
  <c r="BO40" i="44"/>
  <c r="BN40" i="44"/>
  <c r="BM40" i="44"/>
  <c r="BL40" i="44"/>
  <c r="BK40" i="44"/>
  <c r="BJ40" i="44"/>
  <c r="BI40" i="44"/>
  <c r="BH40" i="44"/>
  <c r="BT39" i="44"/>
  <c r="BS39" i="44"/>
  <c r="BR39" i="44"/>
  <c r="BQ39" i="44"/>
  <c r="BP39" i="44"/>
  <c r="BO39" i="44"/>
  <c r="BN39" i="44"/>
  <c r="BM39" i="44"/>
  <c r="BL39" i="44"/>
  <c r="BK39" i="44"/>
  <c r="BJ39" i="44"/>
  <c r="BI39" i="44"/>
  <c r="BH39" i="44"/>
  <c r="BT38" i="44"/>
  <c r="BS38" i="44"/>
  <c r="BR38" i="44"/>
  <c r="BQ38" i="44"/>
  <c r="BP38" i="44"/>
  <c r="BO38" i="44"/>
  <c r="BN38" i="44"/>
  <c r="BM38" i="44"/>
  <c r="BL38" i="44"/>
  <c r="BK38" i="44"/>
  <c r="BJ38" i="44"/>
  <c r="BI38" i="44"/>
  <c r="BH38" i="44"/>
  <c r="BT37" i="44"/>
  <c r="BS37" i="44"/>
  <c r="BR37" i="44"/>
  <c r="BQ37" i="44"/>
  <c r="BP37" i="44"/>
  <c r="BO37" i="44"/>
  <c r="BN37" i="44"/>
  <c r="BM37" i="44"/>
  <c r="BL37" i="44"/>
  <c r="BK37" i="44"/>
  <c r="BJ37" i="44"/>
  <c r="BI37" i="44"/>
  <c r="BH37" i="44"/>
  <c r="BT36" i="44"/>
  <c r="BS36" i="44"/>
  <c r="BR36" i="44"/>
  <c r="BQ36" i="44"/>
  <c r="BP36" i="44"/>
  <c r="BO36" i="44"/>
  <c r="BN36" i="44"/>
  <c r="BM36" i="44"/>
  <c r="BL36" i="44"/>
  <c r="BK36" i="44"/>
  <c r="BJ36" i="44"/>
  <c r="BI36" i="44"/>
  <c r="BH36" i="44"/>
  <c r="BT35" i="44"/>
  <c r="BS35" i="44"/>
  <c r="BR35" i="44"/>
  <c r="BQ35" i="44"/>
  <c r="BP35" i="44"/>
  <c r="BO35" i="44"/>
  <c r="BN35" i="44"/>
  <c r="BM35" i="44"/>
  <c r="BL35" i="44"/>
  <c r="BK35" i="44"/>
  <c r="BJ35" i="44"/>
  <c r="BI35" i="44"/>
  <c r="BH35" i="44"/>
  <c r="BT34" i="44"/>
  <c r="BS34" i="44"/>
  <c r="BR34" i="44"/>
  <c r="BQ34" i="44"/>
  <c r="BP34" i="44"/>
  <c r="BO34" i="44"/>
  <c r="BN34" i="44"/>
  <c r="BM34" i="44"/>
  <c r="BL34" i="44"/>
  <c r="BK34" i="44"/>
  <c r="BJ34" i="44"/>
  <c r="BI34" i="44"/>
  <c r="BH34" i="44"/>
  <c r="BT33" i="44"/>
  <c r="BS33" i="44"/>
  <c r="BR33" i="44"/>
  <c r="BQ33" i="44"/>
  <c r="BP33" i="44"/>
  <c r="BO33" i="44"/>
  <c r="BN33" i="44"/>
  <c r="BM33" i="44"/>
  <c r="BL33" i="44"/>
  <c r="BK33" i="44"/>
  <c r="BJ33" i="44"/>
  <c r="BI33" i="44"/>
  <c r="BH33" i="44"/>
  <c r="BT32" i="44"/>
  <c r="BS32" i="44"/>
  <c r="BR32" i="44"/>
  <c r="BQ32" i="44"/>
  <c r="BP32" i="44"/>
  <c r="BO32" i="44"/>
  <c r="BN32" i="44"/>
  <c r="BM32" i="44"/>
  <c r="BL32" i="44"/>
  <c r="BK32" i="44"/>
  <c r="BJ32" i="44"/>
  <c r="BI32" i="44"/>
  <c r="BH32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T30" i="44"/>
  <c r="BS30" i="44"/>
  <c r="BR30" i="44"/>
  <c r="BQ30" i="44"/>
  <c r="BP30" i="44"/>
  <c r="BO30" i="44"/>
  <c r="BN30" i="44"/>
  <c r="BM30" i="44"/>
  <c r="BL30" i="44"/>
  <c r="BK30" i="44"/>
  <c r="BJ30" i="44"/>
  <c r="BI30" i="44"/>
  <c r="BH30" i="44"/>
  <c r="BT29" i="44"/>
  <c r="BS29" i="44"/>
  <c r="BR29" i="44"/>
  <c r="BQ29" i="44"/>
  <c r="BP29" i="44"/>
  <c r="BO29" i="44"/>
  <c r="BN29" i="44"/>
  <c r="BM29" i="44"/>
  <c r="BL29" i="44"/>
  <c r="BK29" i="44"/>
  <c r="BJ29" i="44"/>
  <c r="BI29" i="44"/>
  <c r="BH29" i="44"/>
  <c r="BT28" i="44"/>
  <c r="BS28" i="44"/>
  <c r="BR28" i="44"/>
  <c r="BQ28" i="44"/>
  <c r="BP28" i="44"/>
  <c r="BO28" i="44"/>
  <c r="BN28" i="44"/>
  <c r="BM28" i="44"/>
  <c r="BL28" i="44"/>
  <c r="BK28" i="44"/>
  <c r="BJ28" i="44"/>
  <c r="BI28" i="44"/>
  <c r="BH28" i="44"/>
  <c r="BT27" i="44"/>
  <c r="BS27" i="44"/>
  <c r="BR27" i="44"/>
  <c r="BQ27" i="44"/>
  <c r="BP27" i="44"/>
  <c r="BO27" i="44"/>
  <c r="BN27" i="44"/>
  <c r="BM27" i="44"/>
  <c r="BL27" i="44"/>
  <c r="BK27" i="44"/>
  <c r="BJ27" i="44"/>
  <c r="BI27" i="44"/>
  <c r="BH27" i="44"/>
  <c r="BT26" i="44"/>
  <c r="BS26" i="44"/>
  <c r="BR26" i="44"/>
  <c r="BQ26" i="44"/>
  <c r="BP26" i="44"/>
  <c r="BO26" i="44"/>
  <c r="BN26" i="44"/>
  <c r="BM26" i="44"/>
  <c r="BL26" i="44"/>
  <c r="BK26" i="44"/>
  <c r="BJ26" i="44"/>
  <c r="BI26" i="44"/>
  <c r="BH26" i="44"/>
  <c r="BT25" i="44"/>
  <c r="BS25" i="44"/>
  <c r="BR25" i="44"/>
  <c r="BQ25" i="44"/>
  <c r="BP25" i="44"/>
  <c r="BO25" i="44"/>
  <c r="BN25" i="44"/>
  <c r="BM25" i="44"/>
  <c r="BL25" i="44"/>
  <c r="BK25" i="44"/>
  <c r="BJ25" i="44"/>
  <c r="BI25" i="44"/>
  <c r="BH25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T23" i="44"/>
  <c r="BS23" i="44"/>
  <c r="BR23" i="44"/>
  <c r="BQ23" i="44"/>
  <c r="BP23" i="44"/>
  <c r="BO23" i="44"/>
  <c r="BN23" i="44"/>
  <c r="BM23" i="44"/>
  <c r="BL23" i="44"/>
  <c r="BK23" i="44"/>
  <c r="BJ23" i="44"/>
  <c r="BI23" i="44"/>
  <c r="BH23" i="44"/>
  <c r="BT22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T21" i="44"/>
  <c r="BS21" i="44"/>
  <c r="BR21" i="44"/>
  <c r="BQ21" i="44"/>
  <c r="BP21" i="44"/>
  <c r="BO21" i="44"/>
  <c r="BN21" i="44"/>
  <c r="BM21" i="44"/>
  <c r="BL21" i="44"/>
  <c r="BK21" i="44"/>
  <c r="BJ21" i="44"/>
  <c r="BI21" i="44"/>
  <c r="BH21" i="44"/>
  <c r="BT20" i="44"/>
  <c r="BS20" i="44"/>
  <c r="BR20" i="44"/>
  <c r="BQ20" i="44"/>
  <c r="BP20" i="44"/>
  <c r="BO20" i="44"/>
  <c r="BN20" i="44"/>
  <c r="BM20" i="44"/>
  <c r="BL20" i="44"/>
  <c r="BK20" i="44"/>
  <c r="BJ20" i="44"/>
  <c r="BI20" i="44"/>
  <c r="BH20" i="44"/>
  <c r="BT19" i="44"/>
  <c r="BS19" i="44"/>
  <c r="BR19" i="44"/>
  <c r="BQ19" i="44"/>
  <c r="BP19" i="44"/>
  <c r="BO19" i="44"/>
  <c r="BN19" i="44"/>
  <c r="BM19" i="44"/>
  <c r="BL19" i="44"/>
  <c r="BK19" i="44"/>
  <c r="BJ19" i="44"/>
  <c r="BI19" i="44"/>
  <c r="BH19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T17" i="44"/>
  <c r="BS17" i="44"/>
  <c r="BR17" i="44"/>
  <c r="BQ17" i="44"/>
  <c r="BP17" i="44"/>
  <c r="BO17" i="44"/>
  <c r="BN17" i="44"/>
  <c r="BM17" i="44"/>
  <c r="BL17" i="44"/>
  <c r="BK17" i="44"/>
  <c r="BJ17" i="44"/>
  <c r="BI17" i="44"/>
  <c r="BH17" i="44"/>
  <c r="BT16" i="44"/>
  <c r="BS16" i="44"/>
  <c r="BR16" i="44"/>
  <c r="BQ16" i="44"/>
  <c r="BP16" i="44"/>
  <c r="BO16" i="44"/>
  <c r="BN16" i="44"/>
  <c r="BM16" i="44"/>
  <c r="BL16" i="44"/>
  <c r="BK16" i="44"/>
  <c r="BJ16" i="44"/>
  <c r="BI16" i="44"/>
  <c r="BH16" i="44"/>
  <c r="BT15" i="44"/>
  <c r="BS15" i="44"/>
  <c r="BR15" i="44"/>
  <c r="BQ15" i="44"/>
  <c r="BP15" i="44"/>
  <c r="BO15" i="44"/>
  <c r="BN15" i="44"/>
  <c r="BM15" i="44"/>
  <c r="BL15" i="44"/>
  <c r="BK15" i="44"/>
  <c r="BJ15" i="44"/>
  <c r="BI15" i="44"/>
  <c r="BH15" i="44"/>
  <c r="BT14" i="44"/>
  <c r="BS14" i="44"/>
  <c r="BR14" i="44"/>
  <c r="BQ14" i="44"/>
  <c r="BP14" i="44"/>
  <c r="BO14" i="44"/>
  <c r="BN14" i="44"/>
  <c r="BM14" i="44"/>
  <c r="BL14" i="44"/>
  <c r="BK14" i="44"/>
  <c r="BJ14" i="44"/>
  <c r="BI14" i="44"/>
  <c r="BH14" i="44"/>
  <c r="BT13" i="44"/>
  <c r="BS13" i="44"/>
  <c r="BR13" i="44"/>
  <c r="BQ13" i="44"/>
  <c r="BP13" i="44"/>
  <c r="BO13" i="44"/>
  <c r="BN13" i="44"/>
  <c r="BM13" i="44"/>
  <c r="BL13" i="44"/>
  <c r="BK13" i="44"/>
  <c r="BJ13" i="44"/>
  <c r="BI13" i="44"/>
  <c r="BH13" i="44"/>
  <c r="BT12" i="44"/>
  <c r="BS12" i="44"/>
  <c r="BR12" i="44"/>
  <c r="BQ12" i="44"/>
  <c r="BP12" i="44"/>
  <c r="BO12" i="44"/>
  <c r="BN12" i="44"/>
  <c r="BM12" i="44"/>
  <c r="BL12" i="44"/>
  <c r="BK12" i="44"/>
  <c r="BJ12" i="44"/>
  <c r="BI12" i="44"/>
  <c r="BH12" i="44"/>
  <c r="BT11" i="44"/>
  <c r="BS11" i="44"/>
  <c r="BR11" i="44"/>
  <c r="BQ11" i="44"/>
  <c r="BP11" i="44"/>
  <c r="BO11" i="44"/>
  <c r="BN11" i="44"/>
  <c r="BM11" i="44"/>
  <c r="BL11" i="44"/>
  <c r="BK11" i="44"/>
  <c r="BJ11" i="44"/>
  <c r="BI11" i="44"/>
  <c r="BH11" i="44"/>
  <c r="BT10" i="44"/>
  <c r="BS10" i="44"/>
  <c r="BR10" i="44"/>
  <c r="BQ10" i="44"/>
  <c r="BP10" i="44"/>
  <c r="BO10" i="44"/>
  <c r="BN10" i="44"/>
  <c r="BM10" i="44"/>
  <c r="BL10" i="44"/>
  <c r="BK10" i="44"/>
  <c r="BJ10" i="44"/>
  <c r="BI10" i="44"/>
  <c r="BH10" i="44"/>
  <c r="BT9" i="44"/>
  <c r="BS9" i="44"/>
  <c r="BR9" i="44"/>
  <c r="BQ9" i="44"/>
  <c r="BP9" i="44"/>
  <c r="BO9" i="44"/>
  <c r="BN9" i="44"/>
  <c r="BM9" i="44"/>
  <c r="BL9" i="44"/>
  <c r="BK9" i="44"/>
  <c r="BJ9" i="44"/>
  <c r="BI9" i="44"/>
  <c r="BH9" i="44"/>
  <c r="BT8" i="44"/>
  <c r="BS8" i="44"/>
  <c r="BR8" i="44"/>
  <c r="BQ8" i="44"/>
  <c r="BP8" i="44"/>
  <c r="BO8" i="44"/>
  <c r="BN8" i="44"/>
  <c r="BM8" i="44"/>
  <c r="BL8" i="44"/>
  <c r="BK8" i="44"/>
  <c r="BJ8" i="44"/>
  <c r="BI8" i="44"/>
  <c r="BH8" i="44"/>
  <c r="BT7" i="44"/>
  <c r="BS7" i="44"/>
  <c r="BR7" i="44"/>
  <c r="BQ7" i="44"/>
  <c r="BP7" i="44"/>
  <c r="BO7" i="44"/>
  <c r="BN7" i="44"/>
  <c r="BM7" i="44"/>
  <c r="BL7" i="44"/>
  <c r="BK7" i="44"/>
  <c r="BJ7" i="44"/>
  <c r="BI7" i="44"/>
  <c r="BH7" i="44"/>
  <c r="BT6" i="44"/>
  <c r="BS6" i="44"/>
  <c r="BR6" i="44"/>
  <c r="BQ6" i="44"/>
  <c r="BP6" i="44"/>
  <c r="BO6" i="44"/>
  <c r="BN6" i="44"/>
  <c r="BM6" i="44"/>
  <c r="BL6" i="44"/>
  <c r="BK6" i="44"/>
  <c r="BJ6" i="44"/>
  <c r="BI6" i="44"/>
  <c r="BH6" i="44"/>
  <c r="BT5" i="44"/>
  <c r="BS5" i="44"/>
  <c r="BR5" i="44"/>
  <c r="BQ5" i="44"/>
  <c r="BP5" i="44"/>
  <c r="BO5" i="44"/>
  <c r="BN5" i="44"/>
  <c r="BM5" i="44"/>
  <c r="BL5" i="44"/>
  <c r="BK5" i="44"/>
  <c r="BJ5" i="44"/>
  <c r="BI5" i="44"/>
  <c r="BH5" i="44"/>
  <c r="BT4" i="44"/>
  <c r="BS4" i="44"/>
  <c r="BR4" i="44"/>
  <c r="BQ4" i="44"/>
  <c r="BP4" i="44"/>
  <c r="BO4" i="44"/>
  <c r="BN4" i="44"/>
  <c r="BM4" i="44"/>
  <c r="BL4" i="44"/>
  <c r="BK4" i="44"/>
  <c r="BJ4" i="44"/>
  <c r="BI4" i="44"/>
  <c r="BH4" i="44"/>
  <c r="BT3" i="44"/>
  <c r="BS3" i="44"/>
  <c r="BR3" i="44"/>
  <c r="BQ3" i="44"/>
  <c r="BP3" i="44"/>
  <c r="BO3" i="44"/>
  <c r="BN3" i="44"/>
  <c r="BM3" i="44"/>
  <c r="BL3" i="44"/>
  <c r="BK3" i="44"/>
  <c r="BJ3" i="44"/>
  <c r="BI3" i="44"/>
  <c r="BH3" i="44"/>
  <c r="DW51" i="32"/>
  <c r="DV51" i="32"/>
  <c r="DU51" i="32"/>
  <c r="DT51" i="32"/>
  <c r="DS51" i="32"/>
  <c r="DR51" i="32"/>
  <c r="DQ51" i="32"/>
  <c r="DP51" i="32"/>
  <c r="DO51" i="32"/>
  <c r="DN51" i="32"/>
  <c r="DM51" i="32"/>
  <c r="DL51" i="32"/>
  <c r="DK51" i="32"/>
  <c r="DJ51" i="32"/>
  <c r="DI51" i="32"/>
  <c r="DH51" i="32"/>
  <c r="DW50" i="32"/>
  <c r="DV50" i="32"/>
  <c r="DU50" i="32"/>
  <c r="DT50" i="32"/>
  <c r="DS50" i="32"/>
  <c r="DR50" i="32"/>
  <c r="DQ50" i="32"/>
  <c r="DP50" i="32"/>
  <c r="DO50" i="32"/>
  <c r="DN50" i="32"/>
  <c r="DM50" i="32"/>
  <c r="DL50" i="32"/>
  <c r="DK50" i="32"/>
  <c r="DJ50" i="32"/>
  <c r="DI50" i="32"/>
  <c r="DH50" i="32"/>
  <c r="DW49" i="32"/>
  <c r="DV49" i="32"/>
  <c r="DU49" i="32"/>
  <c r="DT49" i="32"/>
  <c r="DS49" i="32"/>
  <c r="DR49" i="32"/>
  <c r="DQ49" i="32"/>
  <c r="DP49" i="32"/>
  <c r="DO49" i="32"/>
  <c r="DN49" i="32"/>
  <c r="DM49" i="32"/>
  <c r="DL49" i="32"/>
  <c r="DK49" i="32"/>
  <c r="DJ49" i="32"/>
  <c r="DI49" i="32"/>
  <c r="DH49" i="32"/>
  <c r="DW48" i="32"/>
  <c r="DV48" i="32"/>
  <c r="DU48" i="32"/>
  <c r="DT48" i="32"/>
  <c r="DS48" i="32"/>
  <c r="DR48" i="32"/>
  <c r="DQ48" i="32"/>
  <c r="DP48" i="32"/>
  <c r="DO48" i="32"/>
  <c r="DN48" i="32"/>
  <c r="DM48" i="32"/>
  <c r="DL48" i="32"/>
  <c r="DK48" i="32"/>
  <c r="DJ48" i="32"/>
  <c r="DI48" i="32"/>
  <c r="DH48" i="32"/>
  <c r="DW47" i="32"/>
  <c r="DV47" i="32"/>
  <c r="DU47" i="32"/>
  <c r="DT47" i="32"/>
  <c r="DS47" i="32"/>
  <c r="DR47" i="32"/>
  <c r="DQ47" i="32"/>
  <c r="DP47" i="32"/>
  <c r="DO47" i="32"/>
  <c r="DN47" i="32"/>
  <c r="DM47" i="32"/>
  <c r="DL47" i="32"/>
  <c r="DK47" i="32"/>
  <c r="DJ47" i="32"/>
  <c r="DI47" i="32"/>
  <c r="DH47" i="32"/>
  <c r="DW46" i="32"/>
  <c r="DV46" i="32"/>
  <c r="DU46" i="32"/>
  <c r="DT46" i="32"/>
  <c r="DS46" i="32"/>
  <c r="DR46" i="32"/>
  <c r="DQ46" i="32"/>
  <c r="DP46" i="32"/>
  <c r="DO46" i="32"/>
  <c r="DN46" i="32"/>
  <c r="DM46" i="32"/>
  <c r="DL46" i="32"/>
  <c r="DK46" i="32"/>
  <c r="DJ46" i="32"/>
  <c r="DI46" i="32"/>
  <c r="DH46" i="32"/>
  <c r="DW45" i="32"/>
  <c r="DV45" i="32"/>
  <c r="DU45" i="32"/>
  <c r="DT45" i="32"/>
  <c r="DS45" i="32"/>
  <c r="DR45" i="32"/>
  <c r="DQ45" i="32"/>
  <c r="DP45" i="32"/>
  <c r="DO45" i="32"/>
  <c r="DN45" i="32"/>
  <c r="DM45" i="32"/>
  <c r="DL45" i="32"/>
  <c r="DK45" i="32"/>
  <c r="DJ45" i="32"/>
  <c r="DI45" i="32"/>
  <c r="DH45" i="32"/>
  <c r="DW44" i="32"/>
  <c r="DV44" i="32"/>
  <c r="DU44" i="32"/>
  <c r="DT44" i="32"/>
  <c r="DS44" i="32"/>
  <c r="DR44" i="32"/>
  <c r="DQ44" i="32"/>
  <c r="DP44" i="32"/>
  <c r="DO44" i="32"/>
  <c r="DN44" i="32"/>
  <c r="DM44" i="32"/>
  <c r="DL44" i="32"/>
  <c r="DK44" i="32"/>
  <c r="DJ44" i="32"/>
  <c r="DI44" i="32"/>
  <c r="DH44" i="32"/>
  <c r="DW43" i="32"/>
  <c r="DV43" i="32"/>
  <c r="DU43" i="32"/>
  <c r="DT43" i="32"/>
  <c r="DS43" i="32"/>
  <c r="DR43" i="32"/>
  <c r="DQ43" i="32"/>
  <c r="DP43" i="32"/>
  <c r="DO43" i="32"/>
  <c r="DN43" i="32"/>
  <c r="DM43" i="32"/>
  <c r="DL43" i="32"/>
  <c r="DK43" i="32"/>
  <c r="DJ43" i="32"/>
  <c r="DI43" i="32"/>
  <c r="DH43" i="32"/>
  <c r="DW42" i="32"/>
  <c r="DV42" i="32"/>
  <c r="DU42" i="32"/>
  <c r="DT42" i="32"/>
  <c r="DS42" i="32"/>
  <c r="DR42" i="32"/>
  <c r="DQ42" i="32"/>
  <c r="DP42" i="32"/>
  <c r="DO42" i="32"/>
  <c r="DN42" i="32"/>
  <c r="DM42" i="32"/>
  <c r="DL42" i="32"/>
  <c r="DK42" i="32"/>
  <c r="DJ42" i="32"/>
  <c r="DI42" i="32"/>
  <c r="DH42" i="32"/>
  <c r="DW41" i="32"/>
  <c r="DV41" i="32"/>
  <c r="DU41" i="32"/>
  <c r="DT41" i="32"/>
  <c r="DS41" i="32"/>
  <c r="DR41" i="32"/>
  <c r="DQ41" i="32"/>
  <c r="DP41" i="32"/>
  <c r="DO41" i="32"/>
  <c r="DN41" i="32"/>
  <c r="DM41" i="32"/>
  <c r="DL41" i="32"/>
  <c r="DK41" i="32"/>
  <c r="DJ41" i="32"/>
  <c r="DI41" i="32"/>
  <c r="DH41" i="32"/>
  <c r="DW40" i="32"/>
  <c r="DV40" i="32"/>
  <c r="DU40" i="32"/>
  <c r="DT40" i="32"/>
  <c r="DS40" i="32"/>
  <c r="DR40" i="32"/>
  <c r="DQ40" i="32"/>
  <c r="DP40" i="32"/>
  <c r="DO40" i="32"/>
  <c r="DN40" i="32"/>
  <c r="DM40" i="32"/>
  <c r="DL40" i="32"/>
  <c r="DK40" i="32"/>
  <c r="DJ40" i="32"/>
  <c r="DI40" i="32"/>
  <c r="DH40" i="32"/>
  <c r="DW39" i="32"/>
  <c r="DV39" i="32"/>
  <c r="DU39" i="32"/>
  <c r="DT39" i="32"/>
  <c r="DS39" i="32"/>
  <c r="DR39" i="32"/>
  <c r="DQ39" i="32"/>
  <c r="DP39" i="32"/>
  <c r="DO39" i="32"/>
  <c r="DN39" i="32"/>
  <c r="DM39" i="32"/>
  <c r="DL39" i="32"/>
  <c r="DK39" i="32"/>
  <c r="DJ39" i="32"/>
  <c r="DI39" i="32"/>
  <c r="DH39" i="32"/>
  <c r="DW38" i="32"/>
  <c r="DV38" i="32"/>
  <c r="DU38" i="32"/>
  <c r="DT38" i="32"/>
  <c r="DS38" i="32"/>
  <c r="DR38" i="32"/>
  <c r="DQ38" i="32"/>
  <c r="DP38" i="32"/>
  <c r="DO38" i="32"/>
  <c r="DN38" i="32"/>
  <c r="DM38" i="32"/>
  <c r="DL38" i="32"/>
  <c r="DK38" i="32"/>
  <c r="DJ38" i="32"/>
  <c r="DI38" i="32"/>
  <c r="DH38" i="32"/>
  <c r="DW37" i="32"/>
  <c r="DV37" i="32"/>
  <c r="DU37" i="32"/>
  <c r="DT37" i="32"/>
  <c r="DS37" i="32"/>
  <c r="DR37" i="32"/>
  <c r="DQ37" i="32"/>
  <c r="DP37" i="32"/>
  <c r="DO37" i="32"/>
  <c r="DN37" i="32"/>
  <c r="DM37" i="32"/>
  <c r="DL37" i="32"/>
  <c r="DK37" i="32"/>
  <c r="DJ37" i="32"/>
  <c r="DI37" i="32"/>
  <c r="DH37" i="32"/>
  <c r="DW36" i="32"/>
  <c r="DV36" i="32"/>
  <c r="DU36" i="32"/>
  <c r="DT36" i="32"/>
  <c r="DS36" i="32"/>
  <c r="DR36" i="32"/>
  <c r="DQ36" i="32"/>
  <c r="DP36" i="32"/>
  <c r="DO36" i="32"/>
  <c r="DN36" i="32"/>
  <c r="DM36" i="32"/>
  <c r="DL36" i="32"/>
  <c r="DK36" i="32"/>
  <c r="DJ36" i="32"/>
  <c r="DI36" i="32"/>
  <c r="DH36" i="32"/>
  <c r="DW35" i="32"/>
  <c r="DV35" i="32"/>
  <c r="DU35" i="32"/>
  <c r="DT35" i="32"/>
  <c r="DS35" i="32"/>
  <c r="DR35" i="32"/>
  <c r="DQ35" i="32"/>
  <c r="DP35" i="32"/>
  <c r="DO35" i="32"/>
  <c r="DN35" i="32"/>
  <c r="DM35" i="32"/>
  <c r="DL35" i="32"/>
  <c r="DK35" i="32"/>
  <c r="DJ35" i="32"/>
  <c r="DI35" i="32"/>
  <c r="DH35" i="32"/>
  <c r="DW34" i="32"/>
  <c r="DV34" i="32"/>
  <c r="DU34" i="32"/>
  <c r="DT34" i="32"/>
  <c r="DS34" i="32"/>
  <c r="DR34" i="32"/>
  <c r="DQ34" i="32"/>
  <c r="DP34" i="32"/>
  <c r="DO34" i="32"/>
  <c r="DN34" i="32"/>
  <c r="DM34" i="32"/>
  <c r="DL34" i="32"/>
  <c r="DK34" i="32"/>
  <c r="DJ34" i="32"/>
  <c r="DI34" i="32"/>
  <c r="DH34" i="32"/>
  <c r="DW33" i="32"/>
  <c r="DV33" i="32"/>
  <c r="DU33" i="32"/>
  <c r="DT33" i="32"/>
  <c r="DS33" i="32"/>
  <c r="DR33" i="32"/>
  <c r="DQ33" i="32"/>
  <c r="DP33" i="32"/>
  <c r="DO33" i="32"/>
  <c r="DN33" i="32"/>
  <c r="DM33" i="32"/>
  <c r="DL33" i="32"/>
  <c r="DK33" i="32"/>
  <c r="DJ33" i="32"/>
  <c r="DI33" i="32"/>
  <c r="DH33" i="32"/>
  <c r="DW32" i="32"/>
  <c r="DV32" i="32"/>
  <c r="DU32" i="32"/>
  <c r="DT32" i="32"/>
  <c r="DS32" i="32"/>
  <c r="DR32" i="32"/>
  <c r="DQ32" i="32"/>
  <c r="DP32" i="32"/>
  <c r="DO32" i="32"/>
  <c r="DN32" i="32"/>
  <c r="DM32" i="32"/>
  <c r="DL32" i="32"/>
  <c r="DK32" i="32"/>
  <c r="DJ32" i="32"/>
  <c r="DI32" i="32"/>
  <c r="DH32" i="32"/>
  <c r="DW31" i="32"/>
  <c r="DV31" i="32"/>
  <c r="DU31" i="32"/>
  <c r="DT31" i="32"/>
  <c r="DS31" i="32"/>
  <c r="DR31" i="32"/>
  <c r="DQ31" i="32"/>
  <c r="DP31" i="32"/>
  <c r="DO31" i="32"/>
  <c r="DN31" i="32"/>
  <c r="DM31" i="32"/>
  <c r="DL31" i="32"/>
  <c r="DK31" i="32"/>
  <c r="DJ31" i="32"/>
  <c r="DI31" i="32"/>
  <c r="DH31" i="32"/>
  <c r="DW30" i="32"/>
  <c r="DV30" i="32"/>
  <c r="DU30" i="32"/>
  <c r="DT30" i="32"/>
  <c r="DS30" i="32"/>
  <c r="DR30" i="32"/>
  <c r="DQ30" i="32"/>
  <c r="DP30" i="32"/>
  <c r="DO30" i="32"/>
  <c r="DN30" i="32"/>
  <c r="DM30" i="32"/>
  <c r="DL30" i="32"/>
  <c r="DK30" i="32"/>
  <c r="DJ30" i="32"/>
  <c r="DI30" i="32"/>
  <c r="DH30" i="32"/>
  <c r="DW29" i="32"/>
  <c r="DV29" i="32"/>
  <c r="DU29" i="32"/>
  <c r="DT29" i="32"/>
  <c r="DS29" i="32"/>
  <c r="DR29" i="32"/>
  <c r="DQ29" i="32"/>
  <c r="DP29" i="32"/>
  <c r="DO29" i="32"/>
  <c r="DN29" i="32"/>
  <c r="DM29" i="32"/>
  <c r="DL29" i="32"/>
  <c r="DK29" i="32"/>
  <c r="DJ29" i="32"/>
  <c r="DI29" i="32"/>
  <c r="DH29" i="32"/>
  <c r="DW28" i="32"/>
  <c r="DV28" i="32"/>
  <c r="DU28" i="32"/>
  <c r="DT28" i="32"/>
  <c r="DS28" i="32"/>
  <c r="DR28" i="32"/>
  <c r="DQ28" i="32"/>
  <c r="DP28" i="32"/>
  <c r="DO28" i="32"/>
  <c r="DN28" i="32"/>
  <c r="DM28" i="32"/>
  <c r="DL28" i="32"/>
  <c r="DK28" i="32"/>
  <c r="DJ28" i="32"/>
  <c r="DI28" i="32"/>
  <c r="DH28" i="32"/>
  <c r="DW27" i="32"/>
  <c r="DV27" i="32"/>
  <c r="DU27" i="32"/>
  <c r="DT27" i="32"/>
  <c r="DS27" i="32"/>
  <c r="DR27" i="32"/>
  <c r="DQ27" i="32"/>
  <c r="DP27" i="32"/>
  <c r="DO27" i="32"/>
  <c r="DN27" i="32"/>
  <c r="DM27" i="32"/>
  <c r="DL27" i="32"/>
  <c r="DK27" i="32"/>
  <c r="DJ27" i="32"/>
  <c r="DI27" i="32"/>
  <c r="DH27" i="32"/>
  <c r="DW26" i="32"/>
  <c r="DV26" i="32"/>
  <c r="DU26" i="32"/>
  <c r="DT26" i="32"/>
  <c r="DS26" i="32"/>
  <c r="DR26" i="32"/>
  <c r="DQ26" i="32"/>
  <c r="DP26" i="32"/>
  <c r="DO26" i="32"/>
  <c r="DN26" i="32"/>
  <c r="DM26" i="32"/>
  <c r="DL26" i="32"/>
  <c r="DK26" i="32"/>
  <c r="DJ26" i="32"/>
  <c r="DI26" i="32"/>
  <c r="DH26" i="32"/>
  <c r="DW25" i="32"/>
  <c r="DV25" i="32"/>
  <c r="DU25" i="32"/>
  <c r="DT25" i="32"/>
  <c r="DS25" i="32"/>
  <c r="DR25" i="32"/>
  <c r="DQ25" i="32"/>
  <c r="DP25" i="32"/>
  <c r="DO25" i="32"/>
  <c r="DN25" i="32"/>
  <c r="DM25" i="32"/>
  <c r="DL25" i="32"/>
  <c r="DK25" i="32"/>
  <c r="DJ25" i="32"/>
  <c r="DI25" i="32"/>
  <c r="DH25" i="32"/>
  <c r="DW24" i="32"/>
  <c r="DV24" i="32"/>
  <c r="DU24" i="32"/>
  <c r="DT24" i="32"/>
  <c r="DS24" i="32"/>
  <c r="DR24" i="32"/>
  <c r="DQ24" i="32"/>
  <c r="DP24" i="32"/>
  <c r="DO24" i="32"/>
  <c r="DN24" i="32"/>
  <c r="DM24" i="32"/>
  <c r="DL24" i="32"/>
  <c r="DK24" i="32"/>
  <c r="DJ24" i="32"/>
  <c r="DI24" i="32"/>
  <c r="DH24" i="32"/>
  <c r="DW23" i="32"/>
  <c r="DV23" i="32"/>
  <c r="DU23" i="32"/>
  <c r="DT23" i="32"/>
  <c r="DS23" i="32"/>
  <c r="DR23" i="32"/>
  <c r="DQ23" i="32"/>
  <c r="DP23" i="32"/>
  <c r="DO23" i="32"/>
  <c r="DN23" i="32"/>
  <c r="DM23" i="32"/>
  <c r="DL23" i="32"/>
  <c r="DK23" i="32"/>
  <c r="DJ23" i="32"/>
  <c r="DI23" i="32"/>
  <c r="DH23" i="32"/>
  <c r="DW22" i="32"/>
  <c r="DV22" i="32"/>
  <c r="DU22" i="32"/>
  <c r="DT22" i="32"/>
  <c r="DS22" i="32"/>
  <c r="DR22" i="32"/>
  <c r="DQ22" i="32"/>
  <c r="DP22" i="32"/>
  <c r="DO22" i="32"/>
  <c r="DN22" i="32"/>
  <c r="DM22" i="32"/>
  <c r="DL22" i="32"/>
  <c r="DK22" i="32"/>
  <c r="DJ22" i="32"/>
  <c r="DI22" i="32"/>
  <c r="DH22" i="32"/>
  <c r="DW21" i="32"/>
  <c r="DV21" i="32"/>
  <c r="DU21" i="32"/>
  <c r="DT21" i="32"/>
  <c r="DS21" i="32"/>
  <c r="DR21" i="32"/>
  <c r="DQ21" i="32"/>
  <c r="DP21" i="32"/>
  <c r="DO21" i="32"/>
  <c r="DN21" i="32"/>
  <c r="DM21" i="32"/>
  <c r="DL21" i="32"/>
  <c r="DK21" i="32"/>
  <c r="DJ21" i="32"/>
  <c r="DI21" i="32"/>
  <c r="DH21" i="32"/>
  <c r="DW20" i="32"/>
  <c r="DV20" i="32"/>
  <c r="DU20" i="32"/>
  <c r="DT20" i="32"/>
  <c r="DS20" i="32"/>
  <c r="DR20" i="32"/>
  <c r="DQ20" i="32"/>
  <c r="DP20" i="32"/>
  <c r="DO20" i="32"/>
  <c r="DN20" i="32"/>
  <c r="DM20" i="32"/>
  <c r="DL20" i="32"/>
  <c r="DK20" i="32"/>
  <c r="DJ20" i="32"/>
  <c r="DI20" i="32"/>
  <c r="DH20" i="32"/>
  <c r="DW19" i="32"/>
  <c r="DV19" i="32"/>
  <c r="DU19" i="32"/>
  <c r="DT19" i="32"/>
  <c r="DS19" i="32"/>
  <c r="DR19" i="32"/>
  <c r="DQ19" i="32"/>
  <c r="DP19" i="32"/>
  <c r="DO19" i="32"/>
  <c r="DN19" i="32"/>
  <c r="DM19" i="32"/>
  <c r="DL19" i="32"/>
  <c r="DK19" i="32"/>
  <c r="DJ19" i="32"/>
  <c r="DI19" i="32"/>
  <c r="DH19" i="32"/>
  <c r="DW18" i="32"/>
  <c r="DV18" i="32"/>
  <c r="DU18" i="32"/>
  <c r="DT18" i="32"/>
  <c r="DS18" i="32"/>
  <c r="DR18" i="32"/>
  <c r="DQ18" i="32"/>
  <c r="DP18" i="32"/>
  <c r="DO18" i="32"/>
  <c r="DN18" i="32"/>
  <c r="DM18" i="32"/>
  <c r="DL18" i="32"/>
  <c r="DK18" i="32"/>
  <c r="DJ18" i="32"/>
  <c r="DI18" i="32"/>
  <c r="DH18" i="32"/>
  <c r="DW17" i="32"/>
  <c r="DV17" i="32"/>
  <c r="DU17" i="32"/>
  <c r="DT17" i="32"/>
  <c r="DS17" i="32"/>
  <c r="DR17" i="32"/>
  <c r="DQ17" i="32"/>
  <c r="DP17" i="32"/>
  <c r="DO17" i="32"/>
  <c r="DN17" i="32"/>
  <c r="DM17" i="32"/>
  <c r="DL17" i="32"/>
  <c r="DK17" i="32"/>
  <c r="DJ17" i="32"/>
  <c r="DI17" i="32"/>
  <c r="DH17" i="32"/>
  <c r="DW16" i="32"/>
  <c r="DV16" i="32"/>
  <c r="DU16" i="32"/>
  <c r="DT16" i="32"/>
  <c r="DS16" i="32"/>
  <c r="DR16" i="32"/>
  <c r="DQ16" i="32"/>
  <c r="DP16" i="32"/>
  <c r="DO16" i="32"/>
  <c r="DN16" i="32"/>
  <c r="DM16" i="32"/>
  <c r="DL16" i="32"/>
  <c r="DK16" i="32"/>
  <c r="DJ16" i="32"/>
  <c r="DI16" i="32"/>
  <c r="DH16" i="32"/>
  <c r="DW15" i="32"/>
  <c r="DV15" i="32"/>
  <c r="DU15" i="32"/>
  <c r="DT15" i="32"/>
  <c r="DS15" i="32"/>
  <c r="DR15" i="32"/>
  <c r="DQ15" i="32"/>
  <c r="DP15" i="32"/>
  <c r="DO15" i="32"/>
  <c r="DN15" i="32"/>
  <c r="DM15" i="32"/>
  <c r="DL15" i="32"/>
  <c r="DK15" i="32"/>
  <c r="DJ15" i="32"/>
  <c r="DI15" i="32"/>
  <c r="DH15" i="32"/>
  <c r="DW14" i="32"/>
  <c r="DV14" i="32"/>
  <c r="DU14" i="32"/>
  <c r="DT14" i="32"/>
  <c r="DS14" i="32"/>
  <c r="DR14" i="32"/>
  <c r="DQ14" i="32"/>
  <c r="DP14" i="32"/>
  <c r="DO14" i="32"/>
  <c r="DN14" i="32"/>
  <c r="DM14" i="32"/>
  <c r="DL14" i="32"/>
  <c r="DK14" i="32"/>
  <c r="DJ14" i="32"/>
  <c r="DI14" i="32"/>
  <c r="DH14" i="32"/>
  <c r="DW13" i="32"/>
  <c r="DV13" i="32"/>
  <c r="DU13" i="32"/>
  <c r="DT13" i="32"/>
  <c r="DS13" i="32"/>
  <c r="DR13" i="32"/>
  <c r="DQ13" i="32"/>
  <c r="DP13" i="32"/>
  <c r="DO13" i="32"/>
  <c r="DN13" i="32"/>
  <c r="DM13" i="32"/>
  <c r="DL13" i="32"/>
  <c r="DK13" i="32"/>
  <c r="DJ13" i="32"/>
  <c r="DI13" i="32"/>
  <c r="DH13" i="32"/>
  <c r="DW12" i="32"/>
  <c r="DV12" i="32"/>
  <c r="DU12" i="32"/>
  <c r="DT12" i="32"/>
  <c r="DS12" i="32"/>
  <c r="DR12" i="32"/>
  <c r="DQ12" i="32"/>
  <c r="DP12" i="32"/>
  <c r="DO12" i="32"/>
  <c r="DN12" i="32"/>
  <c r="DM12" i="32"/>
  <c r="DL12" i="32"/>
  <c r="DK12" i="32"/>
  <c r="DJ12" i="32"/>
  <c r="DI12" i="32"/>
  <c r="DH12" i="32"/>
  <c r="DW11" i="32"/>
  <c r="DV11" i="32"/>
  <c r="DU11" i="32"/>
  <c r="DT11" i="32"/>
  <c r="DS11" i="32"/>
  <c r="DR11" i="32"/>
  <c r="DQ11" i="32"/>
  <c r="DP11" i="32"/>
  <c r="DO11" i="32"/>
  <c r="DN11" i="32"/>
  <c r="DM11" i="32"/>
  <c r="DL11" i="32"/>
  <c r="DK11" i="32"/>
  <c r="DJ11" i="32"/>
  <c r="DI11" i="32"/>
  <c r="DH11" i="32"/>
  <c r="DW10" i="32"/>
  <c r="DV10" i="32"/>
  <c r="DU10" i="32"/>
  <c r="DT10" i="32"/>
  <c r="DS10" i="32"/>
  <c r="DR10" i="32"/>
  <c r="DQ10" i="32"/>
  <c r="DP10" i="32"/>
  <c r="DO10" i="32"/>
  <c r="DN10" i="32"/>
  <c r="DM10" i="32"/>
  <c r="DL10" i="32"/>
  <c r="DK10" i="32"/>
  <c r="DJ10" i="32"/>
  <c r="DI10" i="32"/>
  <c r="DH10" i="32"/>
  <c r="DW9" i="32"/>
  <c r="DV9" i="32"/>
  <c r="DU9" i="32"/>
  <c r="DT9" i="32"/>
  <c r="DS9" i="32"/>
  <c r="DR9" i="32"/>
  <c r="DQ9" i="32"/>
  <c r="DP9" i="32"/>
  <c r="DO9" i="32"/>
  <c r="DN9" i="32"/>
  <c r="DM9" i="32"/>
  <c r="DL9" i="32"/>
  <c r="DK9" i="32"/>
  <c r="DJ9" i="32"/>
  <c r="DI9" i="32"/>
  <c r="DH9" i="32"/>
  <c r="DW8" i="32"/>
  <c r="DV8" i="32"/>
  <c r="DU8" i="32"/>
  <c r="DT8" i="32"/>
  <c r="DS8" i="32"/>
  <c r="DR8" i="32"/>
  <c r="DQ8" i="32"/>
  <c r="DP8" i="32"/>
  <c r="DO8" i="32"/>
  <c r="DN8" i="32"/>
  <c r="DM8" i="32"/>
  <c r="DL8" i="32"/>
  <c r="DK8" i="32"/>
  <c r="DJ8" i="32"/>
  <c r="DI8" i="32"/>
  <c r="DH8" i="32"/>
  <c r="DW7" i="32"/>
  <c r="DV7" i="32"/>
  <c r="DU7" i="32"/>
  <c r="DT7" i="32"/>
  <c r="DS7" i="32"/>
  <c r="DR7" i="32"/>
  <c r="DQ7" i="32"/>
  <c r="DP7" i="32"/>
  <c r="DO7" i="32"/>
  <c r="DN7" i="32"/>
  <c r="DM7" i="32"/>
  <c r="DL7" i="32"/>
  <c r="DK7" i="32"/>
  <c r="DJ7" i="32"/>
  <c r="DI7" i="32"/>
  <c r="DH7" i="32"/>
  <c r="DW5" i="32"/>
  <c r="DV5" i="32"/>
  <c r="DU5" i="32"/>
  <c r="DT5" i="32"/>
  <c r="DS5" i="32"/>
  <c r="DR5" i="32"/>
  <c r="DQ5" i="32"/>
  <c r="DP5" i="32"/>
  <c r="DO5" i="32"/>
  <c r="DN5" i="32"/>
  <c r="DM5" i="32"/>
  <c r="DL5" i="32"/>
  <c r="DK5" i="32"/>
  <c r="DJ5" i="32"/>
  <c r="DI5" i="32"/>
  <c r="DH5" i="32"/>
  <c r="DW3" i="32"/>
  <c r="DV3" i="32"/>
  <c r="DU3" i="32"/>
  <c r="DT3" i="32"/>
  <c r="DS3" i="32"/>
  <c r="DR3" i="32"/>
  <c r="DQ3" i="32"/>
  <c r="DP3" i="32"/>
  <c r="DO3" i="32"/>
  <c r="DN3" i="32"/>
  <c r="DM3" i="32"/>
  <c r="DL3" i="32"/>
  <c r="DK3" i="32"/>
  <c r="DJ3" i="32"/>
  <c r="DI3" i="32"/>
  <c r="DH3" i="32"/>
  <c r="GC59" i="25"/>
  <c r="GB59" i="25"/>
  <c r="GA59" i="25"/>
  <c r="FZ59" i="25"/>
  <c r="FY59" i="25"/>
  <c r="FX59" i="25"/>
  <c r="FW59" i="25"/>
  <c r="HV4" i="25"/>
  <c r="HW4" i="25"/>
  <c r="HX4" i="25"/>
  <c r="HV5" i="25"/>
  <c r="HW5" i="25"/>
  <c r="HX5" i="25"/>
  <c r="HV6" i="25"/>
  <c r="HW6" i="25"/>
  <c r="HX6" i="25"/>
  <c r="HV7" i="25"/>
  <c r="HW7" i="25"/>
  <c r="HX7" i="25"/>
  <c r="HV8" i="25"/>
  <c r="HW8" i="25"/>
  <c r="HX8" i="25"/>
  <c r="HV9" i="25"/>
  <c r="HW9" i="25"/>
  <c r="HX9" i="25"/>
  <c r="HV10" i="25"/>
  <c r="HW10" i="25"/>
  <c r="HX10" i="25"/>
  <c r="HV11" i="25"/>
  <c r="HW11" i="25"/>
  <c r="HX11" i="25"/>
  <c r="HV12" i="25"/>
  <c r="HW12" i="25"/>
  <c r="HX12" i="25"/>
  <c r="HV13" i="25"/>
  <c r="HW13" i="25"/>
  <c r="HX13" i="25"/>
  <c r="HV14" i="25"/>
  <c r="HW14" i="25"/>
  <c r="HX14" i="25"/>
  <c r="HV15" i="25"/>
  <c r="HW15" i="25"/>
  <c r="HX15" i="25"/>
  <c r="HV16" i="25"/>
  <c r="HW16" i="25"/>
  <c r="HX16" i="25"/>
  <c r="HV17" i="25"/>
  <c r="HW17" i="25"/>
  <c r="HX17" i="25"/>
  <c r="HV18" i="25"/>
  <c r="HW18" i="25"/>
  <c r="HX18" i="25"/>
  <c r="HV19" i="25"/>
  <c r="HW19" i="25"/>
  <c r="HX19" i="25"/>
  <c r="HV20" i="25"/>
  <c r="HW20" i="25"/>
  <c r="HX20" i="25"/>
  <c r="HV21" i="25"/>
  <c r="HW21" i="25"/>
  <c r="HX21" i="25"/>
  <c r="HV22" i="25"/>
  <c r="HW22" i="25"/>
  <c r="HX22" i="25"/>
  <c r="HV23" i="25"/>
  <c r="HW23" i="25"/>
  <c r="HX23" i="25"/>
  <c r="HV24" i="25"/>
  <c r="HW24" i="25"/>
  <c r="HX24" i="25"/>
  <c r="HV25" i="25"/>
  <c r="HW25" i="25"/>
  <c r="HX25" i="25"/>
  <c r="HV26" i="25"/>
  <c r="HW26" i="25"/>
  <c r="HX26" i="25"/>
  <c r="HV27" i="25"/>
  <c r="HW27" i="25"/>
  <c r="HX27" i="25"/>
  <c r="HV28" i="25"/>
  <c r="HW28" i="25"/>
  <c r="HX28" i="25"/>
  <c r="HV29" i="25"/>
  <c r="HW29" i="25"/>
  <c r="HX29" i="25"/>
  <c r="HV30" i="25"/>
  <c r="HW30" i="25"/>
  <c r="HX30" i="25"/>
  <c r="HV31" i="25"/>
  <c r="HW31" i="25"/>
  <c r="HX31" i="25"/>
  <c r="HV32" i="25"/>
  <c r="HW32" i="25"/>
  <c r="HX32" i="25"/>
  <c r="HV33" i="25"/>
  <c r="HW33" i="25"/>
  <c r="HX33" i="25"/>
  <c r="HV34" i="25"/>
  <c r="HW34" i="25"/>
  <c r="HX34" i="25"/>
  <c r="HV35" i="25"/>
  <c r="HW35" i="25"/>
  <c r="HX35" i="25"/>
  <c r="HV36" i="25"/>
  <c r="HW36" i="25"/>
  <c r="HX36" i="25"/>
  <c r="HV37" i="25"/>
  <c r="HW37" i="25"/>
  <c r="HX37" i="25"/>
  <c r="HV38" i="25"/>
  <c r="HW38" i="25"/>
  <c r="HX38" i="25"/>
  <c r="HV39" i="25"/>
  <c r="HW39" i="25"/>
  <c r="HX39" i="25"/>
  <c r="HV40" i="25"/>
  <c r="HW40" i="25"/>
  <c r="HX40" i="25"/>
  <c r="HV41" i="25"/>
  <c r="HW41" i="25"/>
  <c r="HX41" i="25"/>
  <c r="HV42" i="25"/>
  <c r="HW42" i="25"/>
  <c r="HX42" i="25"/>
  <c r="HV43" i="25"/>
  <c r="HW43" i="25"/>
  <c r="HX43" i="25"/>
  <c r="HV44" i="25"/>
  <c r="HW44" i="25"/>
  <c r="HX44" i="25"/>
  <c r="HV45" i="25"/>
  <c r="HW45" i="25"/>
  <c r="HX45" i="25"/>
  <c r="HV46" i="25"/>
  <c r="HW46" i="25"/>
  <c r="HX46" i="25"/>
  <c r="HV47" i="25"/>
  <c r="HW47" i="25"/>
  <c r="HX47" i="25"/>
  <c r="HV48" i="25"/>
  <c r="HW48" i="25"/>
  <c r="HX48" i="25"/>
  <c r="HV49" i="25"/>
  <c r="HW49" i="25"/>
  <c r="HX49" i="25"/>
  <c r="HV50" i="25"/>
  <c r="HW50" i="25"/>
  <c r="HX50" i="25"/>
  <c r="HV51" i="25"/>
  <c r="HW51" i="25"/>
  <c r="HX51" i="25"/>
  <c r="HV54" i="25"/>
  <c r="HW54" i="25"/>
  <c r="HX54" i="25"/>
  <c r="HX3" i="25"/>
  <c r="HW3" i="25"/>
  <c r="HV3" i="25"/>
  <c r="CI15" i="8"/>
  <c r="CI14" i="8"/>
  <c r="CI13" i="8"/>
  <c r="CI12" i="8"/>
  <c r="CI11" i="8"/>
  <c r="CI10" i="8"/>
  <c r="CI9" i="8"/>
  <c r="CI8" i="8"/>
  <c r="CI7" i="8"/>
  <c r="CI6" i="8"/>
  <c r="CI5" i="8"/>
  <c r="CI4" i="8"/>
  <c r="CI3" i="8"/>
  <c r="C9" i="42"/>
  <c r="D9" i="42"/>
  <c r="E9" i="42"/>
  <c r="K62" i="13"/>
  <c r="L62" i="13"/>
  <c r="M62" i="13"/>
  <c r="M24" i="42" s="1"/>
  <c r="N62" i="13"/>
  <c r="O62" i="13"/>
  <c r="P62" i="13"/>
  <c r="O24" i="42" s="1"/>
  <c r="Q62" i="13"/>
  <c r="R62" i="13"/>
  <c r="N24" i="42" s="1"/>
  <c r="S62" i="13"/>
  <c r="T62" i="13"/>
  <c r="U62" i="13"/>
  <c r="V62" i="13"/>
  <c r="W62" i="13"/>
  <c r="X62" i="13"/>
  <c r="Y62" i="13"/>
  <c r="Z62" i="13"/>
  <c r="O14" i="42"/>
  <c r="L12" i="42"/>
  <c r="M12" i="42"/>
  <c r="K12" i="42"/>
  <c r="O12" i="42"/>
  <c r="D18" i="21"/>
  <c r="F18" i="21"/>
  <c r="H18" i="21"/>
  <c r="J62" i="3"/>
  <c r="L23" i="42"/>
  <c r="M23" i="42"/>
  <c r="K23" i="42"/>
  <c r="O23" i="42"/>
  <c r="N23" i="42"/>
  <c r="I23" i="42"/>
  <c r="J23" i="42"/>
  <c r="C22" i="21"/>
  <c r="G22" i="21"/>
  <c r="M22" i="42"/>
  <c r="O22" i="42"/>
  <c r="B62" i="25"/>
  <c r="B22" i="21" s="1"/>
  <c r="C21" i="21"/>
  <c r="D21" i="21"/>
  <c r="E21" i="21"/>
  <c r="F21" i="21"/>
  <c r="G21" i="21"/>
  <c r="H21" i="21"/>
  <c r="L21" i="42"/>
  <c r="M21" i="42"/>
  <c r="K21" i="42"/>
  <c r="P21" i="42"/>
  <c r="O21" i="42"/>
  <c r="N21" i="42"/>
  <c r="I21" i="42"/>
  <c r="J21" i="42"/>
  <c r="B62" i="33"/>
  <c r="B21" i="21" s="1"/>
  <c r="C62" i="11"/>
  <c r="C17" i="21" s="1"/>
  <c r="D62" i="11"/>
  <c r="E62" i="11"/>
  <c r="E17" i="21" s="1"/>
  <c r="F62" i="11"/>
  <c r="F17" i="21" s="1"/>
  <c r="G62" i="11"/>
  <c r="H62" i="11"/>
  <c r="H17" i="21" s="1"/>
  <c r="I62" i="11"/>
  <c r="J62" i="11"/>
  <c r="K62" i="11"/>
  <c r="L62" i="11"/>
  <c r="L17" i="42"/>
  <c r="M62" i="11"/>
  <c r="N62" i="11"/>
  <c r="O62" i="11"/>
  <c r="P62" i="11"/>
  <c r="M17" i="42" s="1"/>
  <c r="Q62" i="11"/>
  <c r="R62" i="11"/>
  <c r="S62" i="11"/>
  <c r="T62" i="11"/>
  <c r="K17" i="42" s="1"/>
  <c r="U62" i="11"/>
  <c r="V62" i="11"/>
  <c r="W62" i="11"/>
  <c r="X62" i="11"/>
  <c r="Y62" i="11"/>
  <c r="Z62" i="11"/>
  <c r="AA62" i="11"/>
  <c r="AB62" i="11"/>
  <c r="AC62" i="11"/>
  <c r="AD62" i="11"/>
  <c r="O17" i="42" s="1"/>
  <c r="AE62" i="11"/>
  <c r="AF62" i="11"/>
  <c r="AG62" i="11"/>
  <c r="AH62" i="11"/>
  <c r="N17" i="42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P17" i="42" s="1"/>
  <c r="BC62" i="11"/>
  <c r="BD62" i="11"/>
  <c r="B62" i="11"/>
  <c r="B17" i="21" s="1"/>
  <c r="F36" i="42"/>
  <c r="F43" i="42"/>
  <c r="AG49" i="7"/>
  <c r="AG50" i="7"/>
  <c r="F35" i="42" s="1"/>
  <c r="AG51" i="7"/>
  <c r="G45" i="21"/>
  <c r="F45" i="21"/>
  <c r="E45" i="21"/>
  <c r="D45" i="21"/>
  <c r="C45" i="21"/>
  <c r="B45" i="21"/>
  <c r="BY51" i="40"/>
  <c r="BY50" i="40"/>
  <c r="BY49" i="40"/>
  <c r="BY48" i="40"/>
  <c r="BY47" i="40"/>
  <c r="BY46" i="40"/>
  <c r="BY45" i="40"/>
  <c r="BY44" i="40"/>
  <c r="BY43" i="40"/>
  <c r="BY42" i="40"/>
  <c r="BY41" i="40"/>
  <c r="BY40" i="40"/>
  <c r="BY39" i="40"/>
  <c r="BY38" i="40"/>
  <c r="BY37" i="40"/>
  <c r="BY36" i="40"/>
  <c r="BY35" i="40"/>
  <c r="BY34" i="40"/>
  <c r="BY33" i="40"/>
  <c r="BY32" i="40"/>
  <c r="BY31" i="40"/>
  <c r="BY30" i="40"/>
  <c r="BY29" i="40"/>
  <c r="BY28" i="40"/>
  <c r="BY27" i="40"/>
  <c r="BY26" i="40"/>
  <c r="BY25" i="40"/>
  <c r="BY24" i="40"/>
  <c r="BY23" i="40"/>
  <c r="BY20" i="40"/>
  <c r="BY19" i="40"/>
  <c r="BY18" i="40"/>
  <c r="BY17" i="40"/>
  <c r="BY16" i="40"/>
  <c r="BY15" i="40"/>
  <c r="BY14" i="40"/>
  <c r="BY13" i="40"/>
  <c r="BY12" i="40"/>
  <c r="BY11" i="40"/>
  <c r="CF10" i="40"/>
  <c r="CE10" i="40"/>
  <c r="CD10" i="40"/>
  <c r="CC10" i="40"/>
  <c r="CB10" i="40"/>
  <c r="CA10" i="40"/>
  <c r="BZ10" i="40"/>
  <c r="BY10" i="40"/>
  <c r="BY9" i="40"/>
  <c r="BY7" i="40"/>
  <c r="AF4" i="20"/>
  <c r="AF39" i="20" s="1"/>
  <c r="G17" i="21"/>
  <c r="W4" i="20"/>
  <c r="W39" i="20" s="1"/>
  <c r="D17" i="21"/>
  <c r="F17" i="42"/>
  <c r="E17" i="42"/>
  <c r="M4" i="20"/>
  <c r="M39" i="20" s="1"/>
  <c r="D17" i="42"/>
  <c r="H17" i="42"/>
  <c r="C17" i="42"/>
  <c r="B17" i="42"/>
  <c r="EO4" i="27"/>
  <c r="EP4" i="27"/>
  <c r="EQ4" i="27"/>
  <c r="ER4" i="27"/>
  <c r="ES4" i="27"/>
  <c r="ET4" i="27"/>
  <c r="EU4" i="27"/>
  <c r="EV4" i="27"/>
  <c r="EW4" i="27"/>
  <c r="EX4" i="27"/>
  <c r="EY4" i="27"/>
  <c r="EZ4" i="27"/>
  <c r="FA4" i="27"/>
  <c r="FB4" i="27"/>
  <c r="FC4" i="27"/>
  <c r="FD4" i="27"/>
  <c r="FE4" i="27"/>
  <c r="FF4" i="27"/>
  <c r="FG4" i="27"/>
  <c r="FH4" i="27"/>
  <c r="FI4" i="27"/>
  <c r="FJ4" i="27"/>
  <c r="FK4" i="27"/>
  <c r="FL4" i="27"/>
  <c r="FM4" i="27"/>
  <c r="FN4" i="27"/>
  <c r="FO4" i="27"/>
  <c r="FP4" i="27"/>
  <c r="FQ4" i="27"/>
  <c r="FR4" i="27"/>
  <c r="FS4" i="27"/>
  <c r="FU4" i="27"/>
  <c r="FV4" i="27"/>
  <c r="FW4" i="27"/>
  <c r="FX4" i="27"/>
  <c r="FY4" i="27"/>
  <c r="FZ4" i="27"/>
  <c r="GA4" i="27"/>
  <c r="EO5" i="27"/>
  <c r="EP5" i="27"/>
  <c r="EQ5" i="27"/>
  <c r="ER5" i="27"/>
  <c r="ES5" i="27"/>
  <c r="ET5" i="27"/>
  <c r="EU5" i="27"/>
  <c r="EV5" i="27"/>
  <c r="EW5" i="27"/>
  <c r="EX5" i="27"/>
  <c r="EY5" i="27"/>
  <c r="EZ5" i="27"/>
  <c r="FA5" i="27"/>
  <c r="FB5" i="27"/>
  <c r="FC5" i="27"/>
  <c r="FD5" i="27"/>
  <c r="FE5" i="27"/>
  <c r="FF5" i="27"/>
  <c r="FG5" i="27"/>
  <c r="FH5" i="27"/>
  <c r="FI5" i="27"/>
  <c r="FJ5" i="27"/>
  <c r="FK5" i="27"/>
  <c r="FL5" i="27"/>
  <c r="FM5" i="27"/>
  <c r="FN5" i="27"/>
  <c r="FO5" i="27"/>
  <c r="FP5" i="27"/>
  <c r="FQ5" i="27"/>
  <c r="FR5" i="27"/>
  <c r="FS5" i="27"/>
  <c r="FU5" i="27"/>
  <c r="FV5" i="27"/>
  <c r="FW5" i="27"/>
  <c r="FX5" i="27"/>
  <c r="FY5" i="27"/>
  <c r="FZ5" i="27"/>
  <c r="GA5" i="27"/>
  <c r="EO6" i="27"/>
  <c r="EP6" i="27"/>
  <c r="EQ6" i="27"/>
  <c r="ER6" i="27"/>
  <c r="ES6" i="27"/>
  <c r="ET6" i="27"/>
  <c r="EU6" i="27"/>
  <c r="EV6" i="27"/>
  <c r="EW6" i="27"/>
  <c r="EX6" i="27"/>
  <c r="EY6" i="27"/>
  <c r="EZ6" i="27"/>
  <c r="FA6" i="27"/>
  <c r="FB6" i="27"/>
  <c r="FC6" i="27"/>
  <c r="FD6" i="27"/>
  <c r="FE6" i="27"/>
  <c r="FF6" i="27"/>
  <c r="FG6" i="27"/>
  <c r="FH6" i="27"/>
  <c r="FI6" i="27"/>
  <c r="FJ6" i="27"/>
  <c r="FK6" i="27"/>
  <c r="FL6" i="27"/>
  <c r="FM6" i="27"/>
  <c r="FN6" i="27"/>
  <c r="FO6" i="27"/>
  <c r="FP6" i="27"/>
  <c r="FQ6" i="27"/>
  <c r="FR6" i="27"/>
  <c r="FS6" i="27"/>
  <c r="FU6" i="27"/>
  <c r="FV6" i="27"/>
  <c r="FW6" i="27"/>
  <c r="FX6" i="27"/>
  <c r="FY6" i="27"/>
  <c r="FZ6" i="27"/>
  <c r="GA6" i="27"/>
  <c r="EO7" i="27"/>
  <c r="EP7" i="27"/>
  <c r="EQ7" i="27"/>
  <c r="ER7" i="27"/>
  <c r="ES7" i="27"/>
  <c r="ET7" i="27"/>
  <c r="EU7" i="27"/>
  <c r="EV7" i="27"/>
  <c r="EW7" i="27"/>
  <c r="EX7" i="27"/>
  <c r="EY7" i="27"/>
  <c r="EZ7" i="27"/>
  <c r="FA7" i="27"/>
  <c r="FB7" i="27"/>
  <c r="FC7" i="27"/>
  <c r="FD7" i="27"/>
  <c r="FE7" i="27"/>
  <c r="FF7" i="27"/>
  <c r="FG7" i="27"/>
  <c r="FH7" i="27"/>
  <c r="FI7" i="27"/>
  <c r="FJ7" i="27"/>
  <c r="FK7" i="27"/>
  <c r="FL7" i="27"/>
  <c r="FM7" i="27"/>
  <c r="FN7" i="27"/>
  <c r="FO7" i="27"/>
  <c r="FP7" i="27"/>
  <c r="FQ7" i="27"/>
  <c r="FR7" i="27"/>
  <c r="FS7" i="27"/>
  <c r="FU7" i="27"/>
  <c r="FV7" i="27"/>
  <c r="FW7" i="27"/>
  <c r="FX7" i="27"/>
  <c r="FY7" i="27"/>
  <c r="FZ7" i="27"/>
  <c r="GA7" i="27"/>
  <c r="EO8" i="27"/>
  <c r="EP8" i="27"/>
  <c r="EQ8" i="27"/>
  <c r="ER8" i="27"/>
  <c r="ES8" i="27"/>
  <c r="ET8" i="27"/>
  <c r="EU8" i="27"/>
  <c r="EV8" i="27"/>
  <c r="EW8" i="27"/>
  <c r="EX8" i="27"/>
  <c r="EY8" i="27"/>
  <c r="EZ8" i="27"/>
  <c r="FA8" i="27"/>
  <c r="FB8" i="27"/>
  <c r="FC8" i="27"/>
  <c r="FD8" i="27"/>
  <c r="FE8" i="27"/>
  <c r="FF8" i="27"/>
  <c r="FG8" i="27"/>
  <c r="FH8" i="27"/>
  <c r="FI8" i="27"/>
  <c r="FJ8" i="27"/>
  <c r="FK8" i="27"/>
  <c r="FL8" i="27"/>
  <c r="FM8" i="27"/>
  <c r="FN8" i="27"/>
  <c r="FO8" i="27"/>
  <c r="FP8" i="27"/>
  <c r="FQ8" i="27"/>
  <c r="FR8" i="27"/>
  <c r="FS8" i="27"/>
  <c r="FU8" i="27"/>
  <c r="FV8" i="27"/>
  <c r="FW8" i="27"/>
  <c r="FX8" i="27"/>
  <c r="FY8" i="27"/>
  <c r="FZ8" i="27"/>
  <c r="GA8" i="27"/>
  <c r="EO9" i="27"/>
  <c r="EP9" i="27"/>
  <c r="EQ9" i="27"/>
  <c r="ER9" i="27"/>
  <c r="ES9" i="27"/>
  <c r="ET9" i="27"/>
  <c r="EU9" i="27"/>
  <c r="EV9" i="27"/>
  <c r="EW9" i="27"/>
  <c r="EX9" i="27"/>
  <c r="EY9" i="27"/>
  <c r="EZ9" i="27"/>
  <c r="FA9" i="27"/>
  <c r="FB9" i="27"/>
  <c r="FC9" i="27"/>
  <c r="FD9" i="27"/>
  <c r="FE9" i="27"/>
  <c r="FF9" i="27"/>
  <c r="FG9" i="27"/>
  <c r="FH9" i="27"/>
  <c r="FI9" i="27"/>
  <c r="FJ9" i="27"/>
  <c r="FK9" i="27"/>
  <c r="FL9" i="27"/>
  <c r="FM9" i="27"/>
  <c r="FN9" i="27"/>
  <c r="FO9" i="27"/>
  <c r="FP9" i="27"/>
  <c r="FQ9" i="27"/>
  <c r="FR9" i="27"/>
  <c r="FS9" i="27"/>
  <c r="FU9" i="27"/>
  <c r="FV9" i="27"/>
  <c r="FW9" i="27"/>
  <c r="FX9" i="27"/>
  <c r="FY9" i="27"/>
  <c r="FZ9" i="27"/>
  <c r="GA9" i="27"/>
  <c r="EO10" i="27"/>
  <c r="EP10" i="27"/>
  <c r="EQ10" i="27"/>
  <c r="ER10" i="27"/>
  <c r="ES10" i="27"/>
  <c r="ET10" i="27"/>
  <c r="EU10" i="27"/>
  <c r="EV10" i="27"/>
  <c r="EW10" i="27"/>
  <c r="EX10" i="27"/>
  <c r="EY10" i="27"/>
  <c r="EZ10" i="27"/>
  <c r="FA10" i="27"/>
  <c r="FB10" i="27"/>
  <c r="FC10" i="27"/>
  <c r="FD10" i="27"/>
  <c r="FE10" i="27"/>
  <c r="FF10" i="27"/>
  <c r="FG10" i="27"/>
  <c r="FH10" i="27"/>
  <c r="FI10" i="27"/>
  <c r="FJ10" i="27"/>
  <c r="FK10" i="27"/>
  <c r="FL10" i="27"/>
  <c r="FM10" i="27"/>
  <c r="FN10" i="27"/>
  <c r="FO10" i="27"/>
  <c r="FP10" i="27"/>
  <c r="FQ10" i="27"/>
  <c r="FR10" i="27"/>
  <c r="FS10" i="27"/>
  <c r="FU10" i="27"/>
  <c r="FV10" i="27"/>
  <c r="FW10" i="27"/>
  <c r="FX10" i="27"/>
  <c r="FY10" i="27"/>
  <c r="FZ10" i="27"/>
  <c r="GA10" i="27"/>
  <c r="EO11" i="27"/>
  <c r="EP11" i="27"/>
  <c r="EQ11" i="27"/>
  <c r="ER11" i="27"/>
  <c r="ES11" i="27"/>
  <c r="ET11" i="27"/>
  <c r="EU11" i="27"/>
  <c r="EV11" i="27"/>
  <c r="EW11" i="27"/>
  <c r="EX11" i="27"/>
  <c r="EY11" i="27"/>
  <c r="EZ11" i="27"/>
  <c r="FA11" i="27"/>
  <c r="FB11" i="27"/>
  <c r="FC11" i="27"/>
  <c r="FD11" i="27"/>
  <c r="FE11" i="27"/>
  <c r="FF11" i="27"/>
  <c r="FG11" i="27"/>
  <c r="FH11" i="27"/>
  <c r="FI11" i="27"/>
  <c r="FJ11" i="27"/>
  <c r="FK11" i="27"/>
  <c r="FL11" i="27"/>
  <c r="FM11" i="27"/>
  <c r="FN11" i="27"/>
  <c r="FO11" i="27"/>
  <c r="FP11" i="27"/>
  <c r="FQ11" i="27"/>
  <c r="FR11" i="27"/>
  <c r="FS11" i="27"/>
  <c r="FU11" i="27"/>
  <c r="FV11" i="27"/>
  <c r="FW11" i="27"/>
  <c r="FX11" i="27"/>
  <c r="FY11" i="27"/>
  <c r="FZ11" i="27"/>
  <c r="GA11" i="27"/>
  <c r="EO12" i="27"/>
  <c r="EP12" i="27"/>
  <c r="EQ12" i="27"/>
  <c r="ER12" i="27"/>
  <c r="ES12" i="27"/>
  <c r="ET12" i="27"/>
  <c r="EU12" i="27"/>
  <c r="EV12" i="27"/>
  <c r="EW12" i="27"/>
  <c r="EX12" i="27"/>
  <c r="EY12" i="27"/>
  <c r="EZ12" i="27"/>
  <c r="FA12" i="27"/>
  <c r="FB12" i="27"/>
  <c r="FC12" i="27"/>
  <c r="FD12" i="27"/>
  <c r="FE12" i="27"/>
  <c r="FF12" i="27"/>
  <c r="FG12" i="27"/>
  <c r="FH12" i="27"/>
  <c r="FI12" i="27"/>
  <c r="FJ12" i="27"/>
  <c r="FK12" i="27"/>
  <c r="FL12" i="27"/>
  <c r="FM12" i="27"/>
  <c r="FN12" i="27"/>
  <c r="FO12" i="27"/>
  <c r="FP12" i="27"/>
  <c r="FQ12" i="27"/>
  <c r="FR12" i="27"/>
  <c r="FS12" i="27"/>
  <c r="FU12" i="27"/>
  <c r="FV12" i="27"/>
  <c r="FW12" i="27"/>
  <c r="FX12" i="27"/>
  <c r="FY12" i="27"/>
  <c r="FZ12" i="27"/>
  <c r="GA12" i="27"/>
  <c r="EO13" i="27"/>
  <c r="EP13" i="27"/>
  <c r="EQ13" i="27"/>
  <c r="ER13" i="27"/>
  <c r="ES13" i="27"/>
  <c r="ET13" i="27"/>
  <c r="EU13" i="27"/>
  <c r="EV13" i="27"/>
  <c r="EW13" i="27"/>
  <c r="EX13" i="27"/>
  <c r="EY13" i="27"/>
  <c r="EZ13" i="27"/>
  <c r="FA13" i="27"/>
  <c r="FB13" i="27"/>
  <c r="FC13" i="27"/>
  <c r="FD13" i="27"/>
  <c r="FE13" i="27"/>
  <c r="FF13" i="27"/>
  <c r="FG13" i="27"/>
  <c r="FH13" i="27"/>
  <c r="FI13" i="27"/>
  <c r="FJ13" i="27"/>
  <c r="FK13" i="27"/>
  <c r="FL13" i="27"/>
  <c r="FM13" i="27"/>
  <c r="FN13" i="27"/>
  <c r="FO13" i="27"/>
  <c r="FP13" i="27"/>
  <c r="FQ13" i="27"/>
  <c r="FR13" i="27"/>
  <c r="FS13" i="27"/>
  <c r="FU13" i="27"/>
  <c r="FV13" i="27"/>
  <c r="FW13" i="27"/>
  <c r="FX13" i="27"/>
  <c r="FY13" i="27"/>
  <c r="FZ13" i="27"/>
  <c r="GA13" i="27"/>
  <c r="EO14" i="27"/>
  <c r="EP14" i="27"/>
  <c r="EQ14" i="27"/>
  <c r="ER14" i="27"/>
  <c r="ES14" i="27"/>
  <c r="ET14" i="27"/>
  <c r="EU14" i="27"/>
  <c r="EV14" i="27"/>
  <c r="EW14" i="27"/>
  <c r="EX14" i="27"/>
  <c r="EY14" i="27"/>
  <c r="EZ14" i="27"/>
  <c r="FA14" i="27"/>
  <c r="FB14" i="27"/>
  <c r="FC14" i="27"/>
  <c r="FD14" i="27"/>
  <c r="FE14" i="27"/>
  <c r="FF14" i="27"/>
  <c r="FG14" i="27"/>
  <c r="FH14" i="27"/>
  <c r="FI14" i="27"/>
  <c r="FJ14" i="27"/>
  <c r="FK14" i="27"/>
  <c r="FL14" i="27"/>
  <c r="FM14" i="27"/>
  <c r="FN14" i="27"/>
  <c r="FO14" i="27"/>
  <c r="FP14" i="27"/>
  <c r="FQ14" i="27"/>
  <c r="FR14" i="27"/>
  <c r="FS14" i="27"/>
  <c r="FU14" i="27"/>
  <c r="FV14" i="27"/>
  <c r="FW14" i="27"/>
  <c r="FX14" i="27"/>
  <c r="FY14" i="27"/>
  <c r="FZ14" i="27"/>
  <c r="GA14" i="27"/>
  <c r="EO15" i="27"/>
  <c r="EP15" i="27"/>
  <c r="EQ15" i="27"/>
  <c r="ER15" i="27"/>
  <c r="ES15" i="27"/>
  <c r="ET15" i="27"/>
  <c r="EU15" i="27"/>
  <c r="EV15" i="27"/>
  <c r="EW15" i="27"/>
  <c r="EX15" i="27"/>
  <c r="EY15" i="27"/>
  <c r="EZ15" i="27"/>
  <c r="FA15" i="27"/>
  <c r="FB15" i="27"/>
  <c r="FC15" i="27"/>
  <c r="FD15" i="27"/>
  <c r="FE15" i="27"/>
  <c r="FF15" i="27"/>
  <c r="FG15" i="27"/>
  <c r="FH15" i="27"/>
  <c r="FI15" i="27"/>
  <c r="FJ15" i="27"/>
  <c r="FK15" i="27"/>
  <c r="FL15" i="27"/>
  <c r="FM15" i="27"/>
  <c r="FN15" i="27"/>
  <c r="FO15" i="27"/>
  <c r="FP15" i="27"/>
  <c r="FQ15" i="27"/>
  <c r="FR15" i="27"/>
  <c r="FS15" i="27"/>
  <c r="FU15" i="27"/>
  <c r="FV15" i="27"/>
  <c r="FW15" i="27"/>
  <c r="FX15" i="27"/>
  <c r="FY15" i="27"/>
  <c r="FZ15" i="27"/>
  <c r="GA15" i="27"/>
  <c r="EO16" i="27"/>
  <c r="EP16" i="27"/>
  <c r="EQ16" i="27"/>
  <c r="ER16" i="27"/>
  <c r="ES16" i="27"/>
  <c r="ET16" i="27"/>
  <c r="EU16" i="27"/>
  <c r="EV16" i="27"/>
  <c r="EW16" i="27"/>
  <c r="EX16" i="27"/>
  <c r="EY16" i="27"/>
  <c r="EZ16" i="27"/>
  <c r="FA16" i="27"/>
  <c r="FB16" i="27"/>
  <c r="FC16" i="27"/>
  <c r="FD16" i="27"/>
  <c r="FE16" i="27"/>
  <c r="FF16" i="27"/>
  <c r="FG16" i="27"/>
  <c r="FH16" i="27"/>
  <c r="FI16" i="27"/>
  <c r="FJ16" i="27"/>
  <c r="FK16" i="27"/>
  <c r="FL16" i="27"/>
  <c r="FM16" i="27"/>
  <c r="FN16" i="27"/>
  <c r="FO16" i="27"/>
  <c r="FP16" i="27"/>
  <c r="FQ16" i="27"/>
  <c r="FR16" i="27"/>
  <c r="FS16" i="27"/>
  <c r="FU16" i="27"/>
  <c r="FV16" i="27"/>
  <c r="FW16" i="27"/>
  <c r="FX16" i="27"/>
  <c r="FY16" i="27"/>
  <c r="FZ16" i="27"/>
  <c r="GA16" i="27"/>
  <c r="EO17" i="27"/>
  <c r="EP17" i="27"/>
  <c r="EQ17" i="27"/>
  <c r="ER17" i="27"/>
  <c r="ES17" i="27"/>
  <c r="ET17" i="27"/>
  <c r="EU17" i="27"/>
  <c r="EV17" i="27"/>
  <c r="EW17" i="27"/>
  <c r="EX17" i="27"/>
  <c r="EY17" i="27"/>
  <c r="EZ17" i="27"/>
  <c r="FA17" i="27"/>
  <c r="FB17" i="27"/>
  <c r="FC17" i="27"/>
  <c r="FD17" i="27"/>
  <c r="FE17" i="27"/>
  <c r="FF17" i="27"/>
  <c r="FG17" i="27"/>
  <c r="FH17" i="27"/>
  <c r="FI17" i="27"/>
  <c r="FJ17" i="27"/>
  <c r="FK17" i="27"/>
  <c r="FL17" i="27"/>
  <c r="FM17" i="27"/>
  <c r="FN17" i="27"/>
  <c r="FO17" i="27"/>
  <c r="FP17" i="27"/>
  <c r="FQ17" i="27"/>
  <c r="FR17" i="27"/>
  <c r="FS17" i="27"/>
  <c r="FU17" i="27"/>
  <c r="FV17" i="27"/>
  <c r="FW17" i="27"/>
  <c r="FX17" i="27"/>
  <c r="FY17" i="27"/>
  <c r="FZ17" i="27"/>
  <c r="GA17" i="27"/>
  <c r="EO18" i="27"/>
  <c r="EP18" i="27"/>
  <c r="EQ18" i="27"/>
  <c r="ER18" i="27"/>
  <c r="ES18" i="27"/>
  <c r="ET18" i="27"/>
  <c r="EU18" i="27"/>
  <c r="EV18" i="27"/>
  <c r="EW18" i="27"/>
  <c r="EX18" i="27"/>
  <c r="EY18" i="27"/>
  <c r="EZ18" i="27"/>
  <c r="FA18" i="27"/>
  <c r="FB18" i="27"/>
  <c r="FC18" i="27"/>
  <c r="FD18" i="27"/>
  <c r="FE18" i="27"/>
  <c r="FF18" i="27"/>
  <c r="FG18" i="27"/>
  <c r="FH18" i="27"/>
  <c r="FI18" i="27"/>
  <c r="FJ18" i="27"/>
  <c r="FK18" i="27"/>
  <c r="FL18" i="27"/>
  <c r="FM18" i="27"/>
  <c r="FN18" i="27"/>
  <c r="FO18" i="27"/>
  <c r="FP18" i="27"/>
  <c r="FQ18" i="27"/>
  <c r="FR18" i="27"/>
  <c r="FS18" i="27"/>
  <c r="FU18" i="27"/>
  <c r="FV18" i="27"/>
  <c r="FW18" i="27"/>
  <c r="FX18" i="27"/>
  <c r="FY18" i="27"/>
  <c r="FZ18" i="27"/>
  <c r="GA18" i="27"/>
  <c r="EO19" i="27"/>
  <c r="EP19" i="27"/>
  <c r="EQ19" i="27"/>
  <c r="ER19" i="27"/>
  <c r="ES19" i="27"/>
  <c r="ET19" i="27"/>
  <c r="EU19" i="27"/>
  <c r="EV19" i="27"/>
  <c r="EW19" i="27"/>
  <c r="EX19" i="27"/>
  <c r="EY19" i="27"/>
  <c r="EZ19" i="27"/>
  <c r="FA19" i="27"/>
  <c r="FB19" i="27"/>
  <c r="FC19" i="27"/>
  <c r="FD19" i="27"/>
  <c r="FE19" i="27"/>
  <c r="FF19" i="27"/>
  <c r="FG19" i="27"/>
  <c r="FH19" i="27"/>
  <c r="FI19" i="27"/>
  <c r="FJ19" i="27"/>
  <c r="FK19" i="27"/>
  <c r="FL19" i="27"/>
  <c r="FM19" i="27"/>
  <c r="FN19" i="27"/>
  <c r="FO19" i="27"/>
  <c r="FP19" i="27"/>
  <c r="FQ19" i="27"/>
  <c r="FR19" i="27"/>
  <c r="FS19" i="27"/>
  <c r="FU19" i="27"/>
  <c r="FV19" i="27"/>
  <c r="FW19" i="27"/>
  <c r="FX19" i="27"/>
  <c r="FY19" i="27"/>
  <c r="FZ19" i="27"/>
  <c r="GA19" i="27"/>
  <c r="EO20" i="27"/>
  <c r="EP20" i="27"/>
  <c r="EQ20" i="27"/>
  <c r="ER20" i="27"/>
  <c r="ES20" i="27"/>
  <c r="ET20" i="27"/>
  <c r="EU20" i="27"/>
  <c r="EV20" i="27"/>
  <c r="EW20" i="27"/>
  <c r="EX20" i="27"/>
  <c r="EY20" i="27"/>
  <c r="EZ20" i="27"/>
  <c r="FA20" i="27"/>
  <c r="FB20" i="27"/>
  <c r="FC20" i="27"/>
  <c r="FD20" i="27"/>
  <c r="FE20" i="27"/>
  <c r="FF20" i="27"/>
  <c r="FG20" i="27"/>
  <c r="FH20" i="27"/>
  <c r="FI20" i="27"/>
  <c r="FJ20" i="27"/>
  <c r="FK20" i="27"/>
  <c r="FL20" i="27"/>
  <c r="FM20" i="27"/>
  <c r="FN20" i="27"/>
  <c r="FO20" i="27"/>
  <c r="FP20" i="27"/>
  <c r="FQ20" i="27"/>
  <c r="FR20" i="27"/>
  <c r="FS20" i="27"/>
  <c r="FU20" i="27"/>
  <c r="FV20" i="27"/>
  <c r="FW20" i="27"/>
  <c r="FX20" i="27"/>
  <c r="FY20" i="27"/>
  <c r="FZ20" i="27"/>
  <c r="GA20" i="27"/>
  <c r="EO21" i="27"/>
  <c r="EP21" i="27"/>
  <c r="EQ21" i="27"/>
  <c r="ER21" i="27"/>
  <c r="ES21" i="27"/>
  <c r="ET21" i="27"/>
  <c r="EU21" i="27"/>
  <c r="EV21" i="27"/>
  <c r="EW21" i="27"/>
  <c r="EX21" i="27"/>
  <c r="EY21" i="27"/>
  <c r="EZ21" i="27"/>
  <c r="FA21" i="27"/>
  <c r="FB21" i="27"/>
  <c r="FC21" i="27"/>
  <c r="FD21" i="27"/>
  <c r="FE21" i="27"/>
  <c r="FF21" i="27"/>
  <c r="FG21" i="27"/>
  <c r="FH21" i="27"/>
  <c r="FI21" i="27"/>
  <c r="FJ21" i="27"/>
  <c r="FK21" i="27"/>
  <c r="FL21" i="27"/>
  <c r="FM21" i="27"/>
  <c r="FN21" i="27"/>
  <c r="FO21" i="27"/>
  <c r="FP21" i="27"/>
  <c r="FQ21" i="27"/>
  <c r="FR21" i="27"/>
  <c r="FS21" i="27"/>
  <c r="FU21" i="27"/>
  <c r="FV21" i="27"/>
  <c r="FW21" i="27"/>
  <c r="FX21" i="27"/>
  <c r="FY21" i="27"/>
  <c r="FZ21" i="27"/>
  <c r="GA21" i="27"/>
  <c r="EO22" i="27"/>
  <c r="EP22" i="27"/>
  <c r="EQ22" i="27"/>
  <c r="ER22" i="27"/>
  <c r="ES22" i="27"/>
  <c r="ET22" i="27"/>
  <c r="EU22" i="27"/>
  <c r="EV22" i="27"/>
  <c r="EW22" i="27"/>
  <c r="EX22" i="27"/>
  <c r="EY22" i="27"/>
  <c r="EZ22" i="27"/>
  <c r="FA22" i="27"/>
  <c r="FB22" i="27"/>
  <c r="FC22" i="27"/>
  <c r="FD22" i="27"/>
  <c r="FE22" i="27"/>
  <c r="FF22" i="27"/>
  <c r="FG22" i="27"/>
  <c r="FH22" i="27"/>
  <c r="FI22" i="27"/>
  <c r="FJ22" i="27"/>
  <c r="FK22" i="27"/>
  <c r="FL22" i="27"/>
  <c r="FM22" i="27"/>
  <c r="FN22" i="27"/>
  <c r="FO22" i="27"/>
  <c r="FP22" i="27"/>
  <c r="FQ22" i="27"/>
  <c r="FR22" i="27"/>
  <c r="FS22" i="27"/>
  <c r="FU22" i="27"/>
  <c r="FV22" i="27"/>
  <c r="FW22" i="27"/>
  <c r="FX22" i="27"/>
  <c r="FY22" i="27"/>
  <c r="FZ22" i="27"/>
  <c r="GA22" i="27"/>
  <c r="EO23" i="27"/>
  <c r="EP23" i="27"/>
  <c r="EQ23" i="27"/>
  <c r="ER23" i="27"/>
  <c r="ES23" i="27"/>
  <c r="ET23" i="27"/>
  <c r="EU23" i="27"/>
  <c r="EV23" i="27"/>
  <c r="EW23" i="27"/>
  <c r="EX23" i="27"/>
  <c r="EY23" i="27"/>
  <c r="EZ23" i="27"/>
  <c r="FA23" i="27"/>
  <c r="FB23" i="27"/>
  <c r="FC23" i="27"/>
  <c r="FD23" i="27"/>
  <c r="FE23" i="27"/>
  <c r="FF23" i="27"/>
  <c r="FG23" i="27"/>
  <c r="FH23" i="27"/>
  <c r="FI23" i="27"/>
  <c r="FJ23" i="27"/>
  <c r="FK23" i="27"/>
  <c r="FL23" i="27"/>
  <c r="FM23" i="27"/>
  <c r="FN23" i="27"/>
  <c r="FO23" i="27"/>
  <c r="FP23" i="27"/>
  <c r="FQ23" i="27"/>
  <c r="FR23" i="27"/>
  <c r="FS23" i="27"/>
  <c r="FU23" i="27"/>
  <c r="FV23" i="27"/>
  <c r="FW23" i="27"/>
  <c r="FX23" i="27"/>
  <c r="FY23" i="27"/>
  <c r="FZ23" i="27"/>
  <c r="GA23" i="27"/>
  <c r="EO24" i="27"/>
  <c r="EP24" i="27"/>
  <c r="EQ24" i="27"/>
  <c r="ER24" i="27"/>
  <c r="ES24" i="27"/>
  <c r="ET24" i="27"/>
  <c r="EU24" i="27"/>
  <c r="EV24" i="27"/>
  <c r="EW24" i="27"/>
  <c r="EX24" i="27"/>
  <c r="EY24" i="27"/>
  <c r="EZ24" i="27"/>
  <c r="FA24" i="27"/>
  <c r="FB24" i="27"/>
  <c r="FC24" i="27"/>
  <c r="FD24" i="27"/>
  <c r="FE24" i="27"/>
  <c r="FF24" i="27"/>
  <c r="FG24" i="27"/>
  <c r="FH24" i="27"/>
  <c r="FI24" i="27"/>
  <c r="FJ24" i="27"/>
  <c r="FK24" i="27"/>
  <c r="FL24" i="27"/>
  <c r="FM24" i="27"/>
  <c r="FN24" i="27"/>
  <c r="FO24" i="27"/>
  <c r="FP24" i="27"/>
  <c r="FQ24" i="27"/>
  <c r="FR24" i="27"/>
  <c r="FS24" i="27"/>
  <c r="FU24" i="27"/>
  <c r="FV24" i="27"/>
  <c r="FW24" i="27"/>
  <c r="FX24" i="27"/>
  <c r="FY24" i="27"/>
  <c r="FZ24" i="27"/>
  <c r="GA24" i="27"/>
  <c r="EO25" i="27"/>
  <c r="EP25" i="27"/>
  <c r="EQ25" i="27"/>
  <c r="ER25" i="27"/>
  <c r="ES25" i="27"/>
  <c r="ET25" i="27"/>
  <c r="EU25" i="27"/>
  <c r="EV25" i="27"/>
  <c r="EW25" i="27"/>
  <c r="EX25" i="27"/>
  <c r="EY25" i="27"/>
  <c r="EZ25" i="27"/>
  <c r="FA25" i="27"/>
  <c r="FB25" i="27"/>
  <c r="FC25" i="27"/>
  <c r="FD25" i="27"/>
  <c r="FE25" i="27"/>
  <c r="FF25" i="27"/>
  <c r="FG25" i="27"/>
  <c r="FH25" i="27"/>
  <c r="FI25" i="27"/>
  <c r="FJ25" i="27"/>
  <c r="FK25" i="27"/>
  <c r="FL25" i="27"/>
  <c r="FM25" i="27"/>
  <c r="FN25" i="27"/>
  <c r="FO25" i="27"/>
  <c r="FP25" i="27"/>
  <c r="FQ25" i="27"/>
  <c r="FR25" i="27"/>
  <c r="FS25" i="27"/>
  <c r="FU25" i="27"/>
  <c r="FV25" i="27"/>
  <c r="FW25" i="27"/>
  <c r="FX25" i="27"/>
  <c r="FY25" i="27"/>
  <c r="FZ25" i="27"/>
  <c r="GA25" i="27"/>
  <c r="EO26" i="27"/>
  <c r="EP26" i="27"/>
  <c r="EQ26" i="27"/>
  <c r="ER26" i="27"/>
  <c r="ES26" i="27"/>
  <c r="ET26" i="27"/>
  <c r="EU26" i="27"/>
  <c r="EV26" i="27"/>
  <c r="EW26" i="27"/>
  <c r="EX26" i="27"/>
  <c r="EY26" i="27"/>
  <c r="EZ26" i="27"/>
  <c r="FA26" i="27"/>
  <c r="FB26" i="27"/>
  <c r="FC26" i="27"/>
  <c r="FD26" i="27"/>
  <c r="FE26" i="27"/>
  <c r="FF26" i="27"/>
  <c r="FG26" i="27"/>
  <c r="FH26" i="27"/>
  <c r="FI26" i="27"/>
  <c r="FJ26" i="27"/>
  <c r="FK26" i="27"/>
  <c r="FL26" i="27"/>
  <c r="FM26" i="27"/>
  <c r="FN26" i="27"/>
  <c r="FO26" i="27"/>
  <c r="FP26" i="27"/>
  <c r="FQ26" i="27"/>
  <c r="FR26" i="27"/>
  <c r="FS26" i="27"/>
  <c r="FU26" i="27"/>
  <c r="FV26" i="27"/>
  <c r="FW26" i="27"/>
  <c r="FX26" i="27"/>
  <c r="FY26" i="27"/>
  <c r="FZ26" i="27"/>
  <c r="GA26" i="27"/>
  <c r="EO27" i="27"/>
  <c r="EP27" i="27"/>
  <c r="EQ27" i="27"/>
  <c r="ER27" i="27"/>
  <c r="ES27" i="27"/>
  <c r="ET27" i="27"/>
  <c r="EU27" i="27"/>
  <c r="EV27" i="27"/>
  <c r="EW27" i="27"/>
  <c r="EX27" i="27"/>
  <c r="EY27" i="27"/>
  <c r="EZ27" i="27"/>
  <c r="FA27" i="27"/>
  <c r="FB27" i="27"/>
  <c r="FC27" i="27"/>
  <c r="FD27" i="27"/>
  <c r="FE27" i="27"/>
  <c r="FF27" i="27"/>
  <c r="FG27" i="27"/>
  <c r="FH27" i="27"/>
  <c r="FI27" i="27"/>
  <c r="FJ27" i="27"/>
  <c r="FK27" i="27"/>
  <c r="FL27" i="27"/>
  <c r="FM27" i="27"/>
  <c r="FN27" i="27"/>
  <c r="FO27" i="27"/>
  <c r="FP27" i="27"/>
  <c r="FQ27" i="27"/>
  <c r="FR27" i="27"/>
  <c r="FS27" i="27"/>
  <c r="FU27" i="27"/>
  <c r="FV27" i="27"/>
  <c r="FW27" i="27"/>
  <c r="FX27" i="27"/>
  <c r="FY27" i="27"/>
  <c r="FZ27" i="27"/>
  <c r="GA27" i="27"/>
  <c r="EO28" i="27"/>
  <c r="EP28" i="27"/>
  <c r="EQ28" i="27"/>
  <c r="ER28" i="27"/>
  <c r="ES28" i="27"/>
  <c r="ET28" i="27"/>
  <c r="EU28" i="27"/>
  <c r="EV28" i="27"/>
  <c r="EW28" i="27"/>
  <c r="EX28" i="27"/>
  <c r="EY28" i="27"/>
  <c r="EZ28" i="27"/>
  <c r="FA28" i="27"/>
  <c r="FB28" i="27"/>
  <c r="FC28" i="27"/>
  <c r="FD28" i="27"/>
  <c r="FE28" i="27"/>
  <c r="FF28" i="27"/>
  <c r="FG28" i="27"/>
  <c r="FH28" i="27"/>
  <c r="FI28" i="27"/>
  <c r="FJ28" i="27"/>
  <c r="FK28" i="27"/>
  <c r="FL28" i="27"/>
  <c r="FM28" i="27"/>
  <c r="FN28" i="27"/>
  <c r="FO28" i="27"/>
  <c r="FP28" i="27"/>
  <c r="FQ28" i="27"/>
  <c r="FR28" i="27"/>
  <c r="FS28" i="27"/>
  <c r="FU28" i="27"/>
  <c r="FV28" i="27"/>
  <c r="FW28" i="27"/>
  <c r="FX28" i="27"/>
  <c r="FY28" i="27"/>
  <c r="FZ28" i="27"/>
  <c r="GA28" i="27"/>
  <c r="EO29" i="27"/>
  <c r="EP29" i="27"/>
  <c r="EQ29" i="27"/>
  <c r="ER29" i="27"/>
  <c r="ES29" i="27"/>
  <c r="ET29" i="27"/>
  <c r="EU29" i="27"/>
  <c r="EV29" i="27"/>
  <c r="EW29" i="27"/>
  <c r="EX29" i="27"/>
  <c r="EY29" i="27"/>
  <c r="EZ29" i="27"/>
  <c r="FA29" i="27"/>
  <c r="FB29" i="27"/>
  <c r="FC29" i="27"/>
  <c r="FD29" i="27"/>
  <c r="FE29" i="27"/>
  <c r="FF29" i="27"/>
  <c r="FG29" i="27"/>
  <c r="FH29" i="27"/>
  <c r="FI29" i="27"/>
  <c r="FJ29" i="27"/>
  <c r="FK29" i="27"/>
  <c r="FL29" i="27"/>
  <c r="FM29" i="27"/>
  <c r="FN29" i="27"/>
  <c r="FO29" i="27"/>
  <c r="FP29" i="27"/>
  <c r="FQ29" i="27"/>
  <c r="FR29" i="27"/>
  <c r="FS29" i="27"/>
  <c r="FU29" i="27"/>
  <c r="FV29" i="27"/>
  <c r="FW29" i="27"/>
  <c r="FX29" i="27"/>
  <c r="FY29" i="27"/>
  <c r="FZ29" i="27"/>
  <c r="GA29" i="27"/>
  <c r="EO30" i="27"/>
  <c r="EP30" i="27"/>
  <c r="EQ30" i="27"/>
  <c r="ER30" i="27"/>
  <c r="ES30" i="27"/>
  <c r="ET30" i="27"/>
  <c r="EU30" i="27"/>
  <c r="EV30" i="27"/>
  <c r="EW30" i="27"/>
  <c r="EX30" i="27"/>
  <c r="EY30" i="27"/>
  <c r="EZ30" i="27"/>
  <c r="FA30" i="27"/>
  <c r="FB30" i="27"/>
  <c r="FC30" i="27"/>
  <c r="FD30" i="27"/>
  <c r="FE30" i="27"/>
  <c r="FF30" i="27"/>
  <c r="FG30" i="27"/>
  <c r="FH30" i="27"/>
  <c r="FI30" i="27"/>
  <c r="FJ30" i="27"/>
  <c r="FK30" i="27"/>
  <c r="FL30" i="27"/>
  <c r="FM30" i="27"/>
  <c r="FN30" i="27"/>
  <c r="FO30" i="27"/>
  <c r="FP30" i="27"/>
  <c r="FQ30" i="27"/>
  <c r="FR30" i="27"/>
  <c r="FS30" i="27"/>
  <c r="FU30" i="27"/>
  <c r="FV30" i="27"/>
  <c r="FW30" i="27"/>
  <c r="FX30" i="27"/>
  <c r="FY30" i="27"/>
  <c r="FZ30" i="27"/>
  <c r="GA30" i="27"/>
  <c r="EO31" i="27"/>
  <c r="EP31" i="27"/>
  <c r="EQ31" i="27"/>
  <c r="ER31" i="27"/>
  <c r="ES31" i="27"/>
  <c r="ET31" i="27"/>
  <c r="EU31" i="27"/>
  <c r="EV31" i="27"/>
  <c r="EW31" i="27"/>
  <c r="EX31" i="27"/>
  <c r="EY31" i="27"/>
  <c r="EZ31" i="27"/>
  <c r="FA31" i="27"/>
  <c r="FB31" i="27"/>
  <c r="FC31" i="27"/>
  <c r="FD31" i="27"/>
  <c r="FE31" i="27"/>
  <c r="FF31" i="27"/>
  <c r="FG31" i="27"/>
  <c r="FH31" i="27"/>
  <c r="FI31" i="27"/>
  <c r="FJ31" i="27"/>
  <c r="FK31" i="27"/>
  <c r="FL31" i="27"/>
  <c r="FM31" i="27"/>
  <c r="FN31" i="27"/>
  <c r="FO31" i="27"/>
  <c r="FP31" i="27"/>
  <c r="FQ31" i="27"/>
  <c r="FR31" i="27"/>
  <c r="FS31" i="27"/>
  <c r="FU31" i="27"/>
  <c r="FV31" i="27"/>
  <c r="FW31" i="27"/>
  <c r="FX31" i="27"/>
  <c r="FY31" i="27"/>
  <c r="FZ31" i="27"/>
  <c r="GA31" i="27"/>
  <c r="EO32" i="27"/>
  <c r="EP32" i="27"/>
  <c r="EQ32" i="27"/>
  <c r="ER32" i="27"/>
  <c r="ES32" i="27"/>
  <c r="ET32" i="27"/>
  <c r="EU32" i="27"/>
  <c r="EV32" i="27"/>
  <c r="EW32" i="27"/>
  <c r="EX32" i="27"/>
  <c r="EY32" i="27"/>
  <c r="EZ32" i="27"/>
  <c r="FA32" i="27"/>
  <c r="FB32" i="27"/>
  <c r="FC32" i="27"/>
  <c r="FD32" i="27"/>
  <c r="FE32" i="27"/>
  <c r="FF32" i="27"/>
  <c r="FG32" i="27"/>
  <c r="FH32" i="27"/>
  <c r="FI32" i="27"/>
  <c r="FJ32" i="27"/>
  <c r="FK32" i="27"/>
  <c r="FL32" i="27"/>
  <c r="FM32" i="27"/>
  <c r="FN32" i="27"/>
  <c r="FO32" i="27"/>
  <c r="FP32" i="27"/>
  <c r="FQ32" i="27"/>
  <c r="FR32" i="27"/>
  <c r="FS32" i="27"/>
  <c r="FU32" i="27"/>
  <c r="FV32" i="27"/>
  <c r="FW32" i="27"/>
  <c r="FX32" i="27"/>
  <c r="FY32" i="27"/>
  <c r="FZ32" i="27"/>
  <c r="GA32" i="27"/>
  <c r="EO33" i="27"/>
  <c r="EP33" i="27"/>
  <c r="EQ33" i="27"/>
  <c r="ER33" i="27"/>
  <c r="ES33" i="27"/>
  <c r="ET33" i="27"/>
  <c r="EU33" i="27"/>
  <c r="EV33" i="27"/>
  <c r="EW33" i="27"/>
  <c r="EX33" i="27"/>
  <c r="EY33" i="27"/>
  <c r="EZ33" i="27"/>
  <c r="FA33" i="27"/>
  <c r="FB33" i="27"/>
  <c r="FC33" i="27"/>
  <c r="FD33" i="27"/>
  <c r="FE33" i="27"/>
  <c r="FF33" i="27"/>
  <c r="FG33" i="27"/>
  <c r="FH33" i="27"/>
  <c r="FI33" i="27"/>
  <c r="FJ33" i="27"/>
  <c r="FK33" i="27"/>
  <c r="FL33" i="27"/>
  <c r="FM33" i="27"/>
  <c r="FN33" i="27"/>
  <c r="FO33" i="27"/>
  <c r="FP33" i="27"/>
  <c r="FQ33" i="27"/>
  <c r="FR33" i="27"/>
  <c r="FS33" i="27"/>
  <c r="FU33" i="27"/>
  <c r="FV33" i="27"/>
  <c r="FW33" i="27"/>
  <c r="FX33" i="27"/>
  <c r="FY33" i="27"/>
  <c r="FZ33" i="27"/>
  <c r="GA33" i="27"/>
  <c r="EO34" i="27"/>
  <c r="EP34" i="27"/>
  <c r="EQ34" i="27"/>
  <c r="ER34" i="27"/>
  <c r="ES34" i="27"/>
  <c r="ET34" i="27"/>
  <c r="EU34" i="27"/>
  <c r="EV34" i="27"/>
  <c r="EW34" i="27"/>
  <c r="EX34" i="27"/>
  <c r="EY34" i="27"/>
  <c r="EZ34" i="27"/>
  <c r="FA34" i="27"/>
  <c r="FB34" i="27"/>
  <c r="FC34" i="27"/>
  <c r="FD34" i="27"/>
  <c r="FE34" i="27"/>
  <c r="FF34" i="27"/>
  <c r="FG34" i="27"/>
  <c r="FH34" i="27"/>
  <c r="FI34" i="27"/>
  <c r="FJ34" i="27"/>
  <c r="FK34" i="27"/>
  <c r="FL34" i="27"/>
  <c r="FM34" i="27"/>
  <c r="FN34" i="27"/>
  <c r="FO34" i="27"/>
  <c r="FP34" i="27"/>
  <c r="FQ34" i="27"/>
  <c r="FR34" i="27"/>
  <c r="FS34" i="27"/>
  <c r="FU34" i="27"/>
  <c r="FV34" i="27"/>
  <c r="FW34" i="27"/>
  <c r="FX34" i="27"/>
  <c r="FY34" i="27"/>
  <c r="FZ34" i="27"/>
  <c r="GA34" i="27"/>
  <c r="EO35" i="27"/>
  <c r="EP35" i="27"/>
  <c r="EQ35" i="27"/>
  <c r="ER35" i="27"/>
  <c r="ES35" i="27"/>
  <c r="ET35" i="27"/>
  <c r="EU35" i="27"/>
  <c r="EV35" i="27"/>
  <c r="EW35" i="27"/>
  <c r="EX35" i="27"/>
  <c r="EY35" i="27"/>
  <c r="EZ35" i="27"/>
  <c r="FA35" i="27"/>
  <c r="FB35" i="27"/>
  <c r="FC35" i="27"/>
  <c r="FD35" i="27"/>
  <c r="FE35" i="27"/>
  <c r="FF35" i="27"/>
  <c r="FG35" i="27"/>
  <c r="FH35" i="27"/>
  <c r="FI35" i="27"/>
  <c r="FJ35" i="27"/>
  <c r="FK35" i="27"/>
  <c r="FL35" i="27"/>
  <c r="FM35" i="27"/>
  <c r="FN35" i="27"/>
  <c r="FO35" i="27"/>
  <c r="FP35" i="27"/>
  <c r="FQ35" i="27"/>
  <c r="FR35" i="27"/>
  <c r="FS35" i="27"/>
  <c r="FU35" i="27"/>
  <c r="FV35" i="27"/>
  <c r="FW35" i="27"/>
  <c r="FX35" i="27"/>
  <c r="FY35" i="27"/>
  <c r="FZ35" i="27"/>
  <c r="GA35" i="27"/>
  <c r="EO36" i="27"/>
  <c r="EP36" i="27"/>
  <c r="EQ36" i="27"/>
  <c r="ER36" i="27"/>
  <c r="ES36" i="27"/>
  <c r="ET36" i="27"/>
  <c r="EU36" i="27"/>
  <c r="EV36" i="27"/>
  <c r="EW36" i="27"/>
  <c r="EX36" i="27"/>
  <c r="EY36" i="27"/>
  <c r="EZ36" i="27"/>
  <c r="FA36" i="27"/>
  <c r="FB36" i="27"/>
  <c r="FC36" i="27"/>
  <c r="FD36" i="27"/>
  <c r="FE36" i="27"/>
  <c r="FF36" i="27"/>
  <c r="FG36" i="27"/>
  <c r="FH36" i="27"/>
  <c r="FI36" i="27"/>
  <c r="FJ36" i="27"/>
  <c r="FK36" i="27"/>
  <c r="FL36" i="27"/>
  <c r="FM36" i="27"/>
  <c r="FN36" i="27"/>
  <c r="FO36" i="27"/>
  <c r="FP36" i="27"/>
  <c r="FQ36" i="27"/>
  <c r="FR36" i="27"/>
  <c r="FS36" i="27"/>
  <c r="FU36" i="27"/>
  <c r="FV36" i="27"/>
  <c r="FW36" i="27"/>
  <c r="FX36" i="27"/>
  <c r="FY36" i="27"/>
  <c r="FZ36" i="27"/>
  <c r="GA36" i="27"/>
  <c r="EO37" i="27"/>
  <c r="EP37" i="27"/>
  <c r="EQ37" i="27"/>
  <c r="ER37" i="27"/>
  <c r="ES37" i="27"/>
  <c r="ET37" i="27"/>
  <c r="EU37" i="27"/>
  <c r="EV37" i="27"/>
  <c r="EW37" i="27"/>
  <c r="EX37" i="27"/>
  <c r="EY37" i="27"/>
  <c r="EZ37" i="27"/>
  <c r="FA37" i="27"/>
  <c r="FB37" i="27"/>
  <c r="FC37" i="27"/>
  <c r="FD37" i="27"/>
  <c r="FE37" i="27"/>
  <c r="FF37" i="27"/>
  <c r="FG37" i="27"/>
  <c r="FH37" i="27"/>
  <c r="FI37" i="27"/>
  <c r="FJ37" i="27"/>
  <c r="FK37" i="27"/>
  <c r="FL37" i="27"/>
  <c r="FM37" i="27"/>
  <c r="FN37" i="27"/>
  <c r="FO37" i="27"/>
  <c r="FP37" i="27"/>
  <c r="FQ37" i="27"/>
  <c r="FR37" i="27"/>
  <c r="FS37" i="27"/>
  <c r="FU37" i="27"/>
  <c r="FV37" i="27"/>
  <c r="FW37" i="27"/>
  <c r="FX37" i="27"/>
  <c r="FY37" i="27"/>
  <c r="FZ37" i="27"/>
  <c r="GA37" i="27"/>
  <c r="EO38" i="27"/>
  <c r="EP38" i="27"/>
  <c r="EQ38" i="27"/>
  <c r="ER38" i="27"/>
  <c r="ES38" i="27"/>
  <c r="ET38" i="27"/>
  <c r="EU38" i="27"/>
  <c r="EV38" i="27"/>
  <c r="EW38" i="27"/>
  <c r="EX38" i="27"/>
  <c r="EY38" i="27"/>
  <c r="EZ38" i="27"/>
  <c r="FA38" i="27"/>
  <c r="FB38" i="27"/>
  <c r="FC38" i="27"/>
  <c r="FD38" i="27"/>
  <c r="FE38" i="27"/>
  <c r="FF38" i="27"/>
  <c r="FG38" i="27"/>
  <c r="FH38" i="27"/>
  <c r="FI38" i="27"/>
  <c r="FJ38" i="27"/>
  <c r="FK38" i="27"/>
  <c r="FL38" i="27"/>
  <c r="FM38" i="27"/>
  <c r="FN38" i="27"/>
  <c r="FO38" i="27"/>
  <c r="FP38" i="27"/>
  <c r="FQ38" i="27"/>
  <c r="FR38" i="27"/>
  <c r="FS38" i="27"/>
  <c r="FU38" i="27"/>
  <c r="FV38" i="27"/>
  <c r="FW38" i="27"/>
  <c r="FX38" i="27"/>
  <c r="FY38" i="27"/>
  <c r="FZ38" i="27"/>
  <c r="GA38" i="27"/>
  <c r="EO39" i="27"/>
  <c r="EP39" i="27"/>
  <c r="EQ39" i="27"/>
  <c r="ER39" i="27"/>
  <c r="ES39" i="27"/>
  <c r="ET39" i="27"/>
  <c r="EU39" i="27"/>
  <c r="EV39" i="27"/>
  <c r="EW39" i="27"/>
  <c r="EX39" i="27"/>
  <c r="EY39" i="27"/>
  <c r="EZ39" i="27"/>
  <c r="FA39" i="27"/>
  <c r="FB39" i="27"/>
  <c r="FC39" i="27"/>
  <c r="FD39" i="27"/>
  <c r="FE39" i="27"/>
  <c r="FF39" i="27"/>
  <c r="FG39" i="27"/>
  <c r="FH39" i="27"/>
  <c r="FI39" i="27"/>
  <c r="FJ39" i="27"/>
  <c r="FK39" i="27"/>
  <c r="FL39" i="27"/>
  <c r="FM39" i="27"/>
  <c r="FN39" i="27"/>
  <c r="FO39" i="27"/>
  <c r="FP39" i="27"/>
  <c r="FQ39" i="27"/>
  <c r="FR39" i="27"/>
  <c r="FS39" i="27"/>
  <c r="FU39" i="27"/>
  <c r="FV39" i="27"/>
  <c r="FW39" i="27"/>
  <c r="FX39" i="27"/>
  <c r="FY39" i="27"/>
  <c r="FZ39" i="27"/>
  <c r="GA39" i="27"/>
  <c r="EO40" i="27"/>
  <c r="EP40" i="27"/>
  <c r="EQ40" i="27"/>
  <c r="ER40" i="27"/>
  <c r="ES40" i="27"/>
  <c r="ET40" i="27"/>
  <c r="EU40" i="27"/>
  <c r="EV40" i="27"/>
  <c r="EW40" i="27"/>
  <c r="EX40" i="27"/>
  <c r="EY40" i="27"/>
  <c r="EZ40" i="27"/>
  <c r="FA40" i="27"/>
  <c r="FB40" i="27"/>
  <c r="FC40" i="27"/>
  <c r="FD40" i="27"/>
  <c r="FE40" i="27"/>
  <c r="FF40" i="27"/>
  <c r="FG40" i="27"/>
  <c r="FH40" i="27"/>
  <c r="FI40" i="27"/>
  <c r="FJ40" i="27"/>
  <c r="FK40" i="27"/>
  <c r="FL40" i="27"/>
  <c r="FM40" i="27"/>
  <c r="FN40" i="27"/>
  <c r="FO40" i="27"/>
  <c r="FP40" i="27"/>
  <c r="FQ40" i="27"/>
  <c r="FR40" i="27"/>
  <c r="FS40" i="27"/>
  <c r="FU40" i="27"/>
  <c r="FV40" i="27"/>
  <c r="FW40" i="27"/>
  <c r="FX40" i="27"/>
  <c r="FY40" i="27"/>
  <c r="FZ40" i="27"/>
  <c r="GA40" i="27"/>
  <c r="EO41" i="27"/>
  <c r="EP41" i="27"/>
  <c r="EQ41" i="27"/>
  <c r="ER41" i="27"/>
  <c r="ES41" i="27"/>
  <c r="ET41" i="27"/>
  <c r="EU41" i="27"/>
  <c r="EV41" i="27"/>
  <c r="EW41" i="27"/>
  <c r="EX41" i="27"/>
  <c r="EY41" i="27"/>
  <c r="EZ41" i="27"/>
  <c r="FA41" i="27"/>
  <c r="FB41" i="27"/>
  <c r="FC41" i="27"/>
  <c r="FD41" i="27"/>
  <c r="FE41" i="27"/>
  <c r="FF41" i="27"/>
  <c r="FG41" i="27"/>
  <c r="FH41" i="27"/>
  <c r="FI41" i="27"/>
  <c r="FJ41" i="27"/>
  <c r="FK41" i="27"/>
  <c r="FL41" i="27"/>
  <c r="FM41" i="27"/>
  <c r="FN41" i="27"/>
  <c r="FO41" i="27"/>
  <c r="FP41" i="27"/>
  <c r="FQ41" i="27"/>
  <c r="FR41" i="27"/>
  <c r="FS41" i="27"/>
  <c r="FU41" i="27"/>
  <c r="FV41" i="27"/>
  <c r="FW41" i="27"/>
  <c r="FX41" i="27"/>
  <c r="FY41" i="27"/>
  <c r="FZ41" i="27"/>
  <c r="GA41" i="27"/>
  <c r="EO42" i="27"/>
  <c r="EP42" i="27"/>
  <c r="EQ42" i="27"/>
  <c r="ER42" i="27"/>
  <c r="ES42" i="27"/>
  <c r="ET42" i="27"/>
  <c r="EU42" i="27"/>
  <c r="EV42" i="27"/>
  <c r="EW42" i="27"/>
  <c r="EX42" i="27"/>
  <c r="EY42" i="27"/>
  <c r="EZ42" i="27"/>
  <c r="FA42" i="27"/>
  <c r="FB42" i="27"/>
  <c r="FC42" i="27"/>
  <c r="FD42" i="27"/>
  <c r="FE42" i="27"/>
  <c r="FF42" i="27"/>
  <c r="FG42" i="27"/>
  <c r="FH42" i="27"/>
  <c r="FI42" i="27"/>
  <c r="FJ42" i="27"/>
  <c r="FK42" i="27"/>
  <c r="FL42" i="27"/>
  <c r="FM42" i="27"/>
  <c r="FN42" i="27"/>
  <c r="FO42" i="27"/>
  <c r="FP42" i="27"/>
  <c r="FQ42" i="27"/>
  <c r="FR42" i="27"/>
  <c r="FS42" i="27"/>
  <c r="FU42" i="27"/>
  <c r="FV42" i="27"/>
  <c r="FW42" i="27"/>
  <c r="FX42" i="27"/>
  <c r="FY42" i="27"/>
  <c r="FZ42" i="27"/>
  <c r="GA42" i="27"/>
  <c r="EO43" i="27"/>
  <c r="EP43" i="27"/>
  <c r="EQ43" i="27"/>
  <c r="ER43" i="27"/>
  <c r="ES43" i="27"/>
  <c r="ET43" i="27"/>
  <c r="EU43" i="27"/>
  <c r="EV43" i="27"/>
  <c r="EW43" i="27"/>
  <c r="EX43" i="27"/>
  <c r="EY43" i="27"/>
  <c r="EZ43" i="27"/>
  <c r="FA43" i="27"/>
  <c r="FB43" i="27"/>
  <c r="FC43" i="27"/>
  <c r="FD43" i="27"/>
  <c r="FE43" i="27"/>
  <c r="FF43" i="27"/>
  <c r="FG43" i="27"/>
  <c r="FH43" i="27"/>
  <c r="FI43" i="27"/>
  <c r="FJ43" i="27"/>
  <c r="FK43" i="27"/>
  <c r="FL43" i="27"/>
  <c r="FM43" i="27"/>
  <c r="FN43" i="27"/>
  <c r="FO43" i="27"/>
  <c r="FP43" i="27"/>
  <c r="FQ43" i="27"/>
  <c r="FR43" i="27"/>
  <c r="FS43" i="27"/>
  <c r="FU43" i="27"/>
  <c r="FV43" i="27"/>
  <c r="FW43" i="27"/>
  <c r="FX43" i="27"/>
  <c r="FY43" i="27"/>
  <c r="FZ43" i="27"/>
  <c r="GA43" i="27"/>
  <c r="EO44" i="27"/>
  <c r="EP44" i="27"/>
  <c r="EQ44" i="27"/>
  <c r="ER44" i="27"/>
  <c r="ES44" i="27"/>
  <c r="ET44" i="27"/>
  <c r="EU44" i="27"/>
  <c r="EV44" i="27"/>
  <c r="EW44" i="27"/>
  <c r="EX44" i="27"/>
  <c r="EY44" i="27"/>
  <c r="EZ44" i="27"/>
  <c r="FA44" i="27"/>
  <c r="FB44" i="27"/>
  <c r="FC44" i="27"/>
  <c r="FD44" i="27"/>
  <c r="FE44" i="27"/>
  <c r="FF44" i="27"/>
  <c r="FG44" i="27"/>
  <c r="FH44" i="27"/>
  <c r="FI44" i="27"/>
  <c r="FJ44" i="27"/>
  <c r="FK44" i="27"/>
  <c r="FL44" i="27"/>
  <c r="FM44" i="27"/>
  <c r="FN44" i="27"/>
  <c r="FO44" i="27"/>
  <c r="FP44" i="27"/>
  <c r="FQ44" i="27"/>
  <c r="FR44" i="27"/>
  <c r="FS44" i="27"/>
  <c r="FU44" i="27"/>
  <c r="FV44" i="27"/>
  <c r="FW44" i="27"/>
  <c r="FX44" i="27"/>
  <c r="FY44" i="27"/>
  <c r="FZ44" i="27"/>
  <c r="GA44" i="27"/>
  <c r="EO45" i="27"/>
  <c r="EP45" i="27"/>
  <c r="EQ45" i="27"/>
  <c r="ER45" i="27"/>
  <c r="ES45" i="27"/>
  <c r="ET45" i="27"/>
  <c r="EU45" i="27"/>
  <c r="EV45" i="27"/>
  <c r="EW45" i="27"/>
  <c r="EX45" i="27"/>
  <c r="EY45" i="27"/>
  <c r="EZ45" i="27"/>
  <c r="FA45" i="27"/>
  <c r="FB45" i="27"/>
  <c r="FC45" i="27"/>
  <c r="FD45" i="27"/>
  <c r="FE45" i="27"/>
  <c r="FF45" i="27"/>
  <c r="FG45" i="27"/>
  <c r="FH45" i="27"/>
  <c r="FI45" i="27"/>
  <c r="FJ45" i="27"/>
  <c r="FK45" i="27"/>
  <c r="FL45" i="27"/>
  <c r="FM45" i="27"/>
  <c r="FN45" i="27"/>
  <c r="FO45" i="27"/>
  <c r="FP45" i="27"/>
  <c r="FQ45" i="27"/>
  <c r="FR45" i="27"/>
  <c r="FS45" i="27"/>
  <c r="FU45" i="27"/>
  <c r="FV45" i="27"/>
  <c r="FW45" i="27"/>
  <c r="FX45" i="27"/>
  <c r="FY45" i="27"/>
  <c r="FZ45" i="27"/>
  <c r="GA45" i="27"/>
  <c r="EO46" i="27"/>
  <c r="EP46" i="27"/>
  <c r="EQ46" i="27"/>
  <c r="ER46" i="27"/>
  <c r="ES46" i="27"/>
  <c r="ET46" i="27"/>
  <c r="EU46" i="27"/>
  <c r="EV46" i="27"/>
  <c r="EW46" i="27"/>
  <c r="EX46" i="27"/>
  <c r="EY46" i="27"/>
  <c r="EZ46" i="27"/>
  <c r="FA46" i="27"/>
  <c r="FB46" i="27"/>
  <c r="FC46" i="27"/>
  <c r="FD46" i="27"/>
  <c r="FE46" i="27"/>
  <c r="FF46" i="27"/>
  <c r="FG46" i="27"/>
  <c r="FH46" i="27"/>
  <c r="FI46" i="27"/>
  <c r="FJ46" i="27"/>
  <c r="FK46" i="27"/>
  <c r="FL46" i="27"/>
  <c r="FM46" i="27"/>
  <c r="FN46" i="27"/>
  <c r="FO46" i="27"/>
  <c r="FP46" i="27"/>
  <c r="FQ46" i="27"/>
  <c r="FR46" i="27"/>
  <c r="FS46" i="27"/>
  <c r="FU46" i="27"/>
  <c r="FV46" i="27"/>
  <c r="FW46" i="27"/>
  <c r="FX46" i="27"/>
  <c r="FY46" i="27"/>
  <c r="FZ46" i="27"/>
  <c r="GA46" i="27"/>
  <c r="EO47" i="27"/>
  <c r="EP47" i="27"/>
  <c r="EQ47" i="27"/>
  <c r="ER47" i="27"/>
  <c r="ES47" i="27"/>
  <c r="ET47" i="27"/>
  <c r="EU47" i="27"/>
  <c r="EV47" i="27"/>
  <c r="EW47" i="27"/>
  <c r="EX47" i="27"/>
  <c r="EY47" i="27"/>
  <c r="EZ47" i="27"/>
  <c r="FA47" i="27"/>
  <c r="FB47" i="27"/>
  <c r="FC47" i="27"/>
  <c r="FD47" i="27"/>
  <c r="FE47" i="27"/>
  <c r="FF47" i="27"/>
  <c r="FG47" i="27"/>
  <c r="FH47" i="27"/>
  <c r="FI47" i="27"/>
  <c r="FJ47" i="27"/>
  <c r="FK47" i="27"/>
  <c r="FL47" i="27"/>
  <c r="FM47" i="27"/>
  <c r="FN47" i="27"/>
  <c r="FO47" i="27"/>
  <c r="FP47" i="27"/>
  <c r="FQ47" i="27"/>
  <c r="FR47" i="27"/>
  <c r="FS47" i="27"/>
  <c r="FU47" i="27"/>
  <c r="FV47" i="27"/>
  <c r="FW47" i="27"/>
  <c r="FX47" i="27"/>
  <c r="FY47" i="27"/>
  <c r="FZ47" i="27"/>
  <c r="GA47" i="27"/>
  <c r="EO48" i="27"/>
  <c r="EP48" i="27"/>
  <c r="EQ48" i="27"/>
  <c r="ER48" i="27"/>
  <c r="ES48" i="27"/>
  <c r="ET48" i="27"/>
  <c r="EU48" i="27"/>
  <c r="EV48" i="27"/>
  <c r="EW48" i="27"/>
  <c r="EX48" i="27"/>
  <c r="EY48" i="27"/>
  <c r="EZ48" i="27"/>
  <c r="FA48" i="27"/>
  <c r="FB48" i="27"/>
  <c r="FC48" i="27"/>
  <c r="FD48" i="27"/>
  <c r="FE48" i="27"/>
  <c r="FF48" i="27"/>
  <c r="FG48" i="27"/>
  <c r="FH48" i="27"/>
  <c r="FI48" i="27"/>
  <c r="FJ48" i="27"/>
  <c r="FK48" i="27"/>
  <c r="FL48" i="27"/>
  <c r="FM48" i="27"/>
  <c r="FN48" i="27"/>
  <c r="FO48" i="27"/>
  <c r="FP48" i="27"/>
  <c r="FQ48" i="27"/>
  <c r="FR48" i="27"/>
  <c r="FS48" i="27"/>
  <c r="FU48" i="27"/>
  <c r="FV48" i="27"/>
  <c r="FW48" i="27"/>
  <c r="FX48" i="27"/>
  <c r="FY48" i="27"/>
  <c r="FZ48" i="27"/>
  <c r="GA48" i="27"/>
  <c r="EO49" i="27"/>
  <c r="EP49" i="27"/>
  <c r="EQ49" i="27"/>
  <c r="ER49" i="27"/>
  <c r="ES49" i="27"/>
  <c r="ET49" i="27"/>
  <c r="EU49" i="27"/>
  <c r="EV49" i="27"/>
  <c r="EW49" i="27"/>
  <c r="EX49" i="27"/>
  <c r="EY49" i="27"/>
  <c r="EZ49" i="27"/>
  <c r="FA49" i="27"/>
  <c r="FB49" i="27"/>
  <c r="FC49" i="27"/>
  <c r="FD49" i="27"/>
  <c r="FE49" i="27"/>
  <c r="FF49" i="27"/>
  <c r="FG49" i="27"/>
  <c r="FH49" i="27"/>
  <c r="FI49" i="27"/>
  <c r="FJ49" i="27"/>
  <c r="FK49" i="27"/>
  <c r="FL49" i="27"/>
  <c r="FM49" i="27"/>
  <c r="FN49" i="27"/>
  <c r="FO49" i="27"/>
  <c r="FP49" i="27"/>
  <c r="FQ49" i="27"/>
  <c r="FR49" i="27"/>
  <c r="FS49" i="27"/>
  <c r="FU49" i="27"/>
  <c r="FV49" i="27"/>
  <c r="FW49" i="27"/>
  <c r="FX49" i="27"/>
  <c r="FY49" i="27"/>
  <c r="FZ49" i="27"/>
  <c r="GA49" i="27"/>
  <c r="EO50" i="27"/>
  <c r="EP50" i="27"/>
  <c r="EQ50" i="27"/>
  <c r="ER50" i="27"/>
  <c r="ES50" i="27"/>
  <c r="ET50" i="27"/>
  <c r="EU50" i="27"/>
  <c r="EV50" i="27"/>
  <c r="EW50" i="27"/>
  <c r="EX50" i="27"/>
  <c r="EY50" i="27"/>
  <c r="EZ50" i="27"/>
  <c r="FA50" i="27"/>
  <c r="FB50" i="27"/>
  <c r="FC50" i="27"/>
  <c r="FD50" i="27"/>
  <c r="FE50" i="27"/>
  <c r="FF50" i="27"/>
  <c r="FG50" i="27"/>
  <c r="FH50" i="27"/>
  <c r="FI50" i="27"/>
  <c r="FJ50" i="27"/>
  <c r="FK50" i="27"/>
  <c r="FL50" i="27"/>
  <c r="FM50" i="27"/>
  <c r="FN50" i="27"/>
  <c r="FO50" i="27"/>
  <c r="FP50" i="27"/>
  <c r="FQ50" i="27"/>
  <c r="FR50" i="27"/>
  <c r="FS50" i="27"/>
  <c r="FU50" i="27"/>
  <c r="FV50" i="27"/>
  <c r="FW50" i="27"/>
  <c r="FX50" i="27"/>
  <c r="FY50" i="27"/>
  <c r="FZ50" i="27"/>
  <c r="GA50" i="27"/>
  <c r="EO51" i="27"/>
  <c r="EP51" i="27"/>
  <c r="EQ51" i="27"/>
  <c r="ER51" i="27"/>
  <c r="ES51" i="27"/>
  <c r="ET51" i="27"/>
  <c r="EU51" i="27"/>
  <c r="EV51" i="27"/>
  <c r="EW51" i="27"/>
  <c r="EX51" i="27"/>
  <c r="EY51" i="27"/>
  <c r="EZ51" i="27"/>
  <c r="FA51" i="27"/>
  <c r="FB51" i="27"/>
  <c r="FC51" i="27"/>
  <c r="FD51" i="27"/>
  <c r="FE51" i="27"/>
  <c r="FF51" i="27"/>
  <c r="FG51" i="27"/>
  <c r="FH51" i="27"/>
  <c r="FI51" i="27"/>
  <c r="FJ51" i="27"/>
  <c r="FK51" i="27"/>
  <c r="FL51" i="27"/>
  <c r="FM51" i="27"/>
  <c r="FN51" i="27"/>
  <c r="FO51" i="27"/>
  <c r="FP51" i="27"/>
  <c r="FQ51" i="27"/>
  <c r="FR51" i="27"/>
  <c r="FS51" i="27"/>
  <c r="FU51" i="27"/>
  <c r="FV51" i="27"/>
  <c r="FW51" i="27"/>
  <c r="FX51" i="27"/>
  <c r="FY51" i="27"/>
  <c r="FZ51" i="27"/>
  <c r="GA51" i="27"/>
  <c r="GA3" i="27"/>
  <c r="FZ3" i="27"/>
  <c r="FY3" i="27"/>
  <c r="FX3" i="27"/>
  <c r="FU3" i="27"/>
  <c r="FV3" i="27"/>
  <c r="FW3" i="27"/>
  <c r="FS3" i="27"/>
  <c r="FD3" i="27"/>
  <c r="EP3" i="27"/>
  <c r="H14" i="42"/>
  <c r="E14" i="42"/>
  <c r="D14" i="42"/>
  <c r="P14" i="20"/>
  <c r="W14" i="20"/>
  <c r="M14" i="20"/>
  <c r="F14" i="20"/>
  <c r="AF14" i="20"/>
  <c r="AF9" i="20"/>
  <c r="W9" i="20"/>
  <c r="F19" i="42"/>
  <c r="E19" i="42"/>
  <c r="D19" i="42"/>
  <c r="C19" i="42"/>
  <c r="M9" i="20"/>
  <c r="DQ4" i="10"/>
  <c r="DR4" i="10"/>
  <c r="DS4" i="10"/>
  <c r="DT4" i="10"/>
  <c r="DU4" i="10"/>
  <c r="DV4" i="10"/>
  <c r="DW4" i="10"/>
  <c r="DX4" i="10"/>
  <c r="DY4" i="10"/>
  <c r="DZ4" i="10"/>
  <c r="EA4" i="10"/>
  <c r="EB4" i="10"/>
  <c r="EC4" i="10"/>
  <c r="ED4" i="10"/>
  <c r="EE4" i="10"/>
  <c r="EF4" i="10"/>
  <c r="EG4" i="10"/>
  <c r="EH4" i="10"/>
  <c r="EI4" i="10"/>
  <c r="EJ4" i="10"/>
  <c r="EK4" i="10"/>
  <c r="EL4" i="10"/>
  <c r="EM4" i="10"/>
  <c r="EN4" i="10"/>
  <c r="EO4" i="10"/>
  <c r="EP4" i="10"/>
  <c r="EQ4" i="10"/>
  <c r="DQ5" i="10"/>
  <c r="DR5" i="10"/>
  <c r="DS5" i="10"/>
  <c r="DT5" i="10"/>
  <c r="DU5" i="10"/>
  <c r="DV5" i="10"/>
  <c r="DW5" i="10"/>
  <c r="DX5" i="10"/>
  <c r="DY5" i="10"/>
  <c r="DZ5" i="10"/>
  <c r="EA5" i="10"/>
  <c r="EB5" i="10"/>
  <c r="EC5" i="10"/>
  <c r="ED5" i="10"/>
  <c r="EE5" i="10"/>
  <c r="EF5" i="10"/>
  <c r="EG5" i="10"/>
  <c r="EH5" i="10"/>
  <c r="EI5" i="10"/>
  <c r="EJ5" i="10"/>
  <c r="EK5" i="10"/>
  <c r="EL5" i="10"/>
  <c r="EM5" i="10"/>
  <c r="EN5" i="10"/>
  <c r="EO5" i="10"/>
  <c r="EP5" i="10"/>
  <c r="EQ5" i="10"/>
  <c r="DQ6" i="10"/>
  <c r="DR6" i="10"/>
  <c r="DS6" i="10"/>
  <c r="DT6" i="10"/>
  <c r="DU6" i="10"/>
  <c r="DV6" i="10"/>
  <c r="DW6" i="10"/>
  <c r="DX6" i="10"/>
  <c r="DY6" i="10"/>
  <c r="DZ6" i="10"/>
  <c r="EA6" i="10"/>
  <c r="EB6" i="10"/>
  <c r="EC6" i="10"/>
  <c r="ED6" i="10"/>
  <c r="EE6" i="10"/>
  <c r="EF6" i="10"/>
  <c r="EG6" i="10"/>
  <c r="EH6" i="10"/>
  <c r="EI6" i="10"/>
  <c r="EJ6" i="10"/>
  <c r="EK6" i="10"/>
  <c r="EL6" i="10"/>
  <c r="EM6" i="10"/>
  <c r="EN6" i="10"/>
  <c r="EO6" i="10"/>
  <c r="EP6" i="10"/>
  <c r="EQ6" i="10"/>
  <c r="DQ7" i="10"/>
  <c r="DR7" i="10"/>
  <c r="DS7" i="10"/>
  <c r="DT7" i="10"/>
  <c r="DU7" i="10"/>
  <c r="DV7" i="10"/>
  <c r="DW7" i="10"/>
  <c r="DX7" i="10"/>
  <c r="DY7" i="10"/>
  <c r="DZ7" i="10"/>
  <c r="EA7" i="10"/>
  <c r="EB7" i="10"/>
  <c r="EC7" i="10"/>
  <c r="ED7" i="10"/>
  <c r="EE7" i="10"/>
  <c r="EF7" i="10"/>
  <c r="EG7" i="10"/>
  <c r="EH7" i="10"/>
  <c r="EI7" i="10"/>
  <c r="EJ7" i="10"/>
  <c r="EK7" i="10"/>
  <c r="EL7" i="10"/>
  <c r="EM7" i="10"/>
  <c r="EN7" i="10"/>
  <c r="EO7" i="10"/>
  <c r="EP7" i="10"/>
  <c r="EQ7" i="10"/>
  <c r="DQ8" i="10"/>
  <c r="DR8" i="10"/>
  <c r="DS8" i="10"/>
  <c r="DT8" i="10"/>
  <c r="DU8" i="10"/>
  <c r="DV8" i="10"/>
  <c r="DW8" i="10"/>
  <c r="DX8" i="10"/>
  <c r="DY8" i="10"/>
  <c r="DZ8" i="10"/>
  <c r="EA8" i="10"/>
  <c r="EB8" i="10"/>
  <c r="EC8" i="10"/>
  <c r="ED8" i="10"/>
  <c r="EE8" i="10"/>
  <c r="EF8" i="10"/>
  <c r="EG8" i="10"/>
  <c r="EH8" i="10"/>
  <c r="EI8" i="10"/>
  <c r="EJ8" i="10"/>
  <c r="EK8" i="10"/>
  <c r="EL8" i="10"/>
  <c r="EM8" i="10"/>
  <c r="EN8" i="10"/>
  <c r="EO8" i="10"/>
  <c r="EP8" i="10"/>
  <c r="EQ8" i="10"/>
  <c r="DQ9" i="10"/>
  <c r="DR9" i="10"/>
  <c r="DS9" i="10"/>
  <c r="DT9" i="10"/>
  <c r="DU9" i="10"/>
  <c r="DV9" i="10"/>
  <c r="DW9" i="10"/>
  <c r="DX9" i="10"/>
  <c r="DY9" i="10"/>
  <c r="DZ9" i="10"/>
  <c r="EA9" i="10"/>
  <c r="EB9" i="10"/>
  <c r="EC9" i="10"/>
  <c r="ED9" i="10"/>
  <c r="EE9" i="10"/>
  <c r="EF9" i="10"/>
  <c r="EG9" i="10"/>
  <c r="EH9" i="10"/>
  <c r="EI9" i="10"/>
  <c r="EJ9" i="10"/>
  <c r="EK9" i="10"/>
  <c r="EL9" i="10"/>
  <c r="EM9" i="10"/>
  <c r="EN9" i="10"/>
  <c r="EO9" i="10"/>
  <c r="EP9" i="10"/>
  <c r="EQ9" i="10"/>
  <c r="DQ10" i="10"/>
  <c r="DR10" i="10"/>
  <c r="DS10" i="10"/>
  <c r="DT10" i="10"/>
  <c r="DU10" i="10"/>
  <c r="DV10" i="10"/>
  <c r="DW10" i="10"/>
  <c r="DX10" i="10"/>
  <c r="DY10" i="10"/>
  <c r="DZ10" i="10"/>
  <c r="EA10" i="10"/>
  <c r="EB10" i="10"/>
  <c r="EC10" i="10"/>
  <c r="ED10" i="10"/>
  <c r="EE10" i="10"/>
  <c r="EF10" i="10"/>
  <c r="EG10" i="10"/>
  <c r="EH10" i="10"/>
  <c r="EI10" i="10"/>
  <c r="EJ10" i="10"/>
  <c r="EK10" i="10"/>
  <c r="EL10" i="10"/>
  <c r="EM10" i="10"/>
  <c r="EN10" i="10"/>
  <c r="EO10" i="10"/>
  <c r="EP10" i="10"/>
  <c r="EQ10" i="10"/>
  <c r="DQ11" i="10"/>
  <c r="DR11" i="10"/>
  <c r="DS11" i="10"/>
  <c r="DT11" i="10"/>
  <c r="DU11" i="10"/>
  <c r="DV11" i="10"/>
  <c r="DW11" i="10"/>
  <c r="DX11" i="10"/>
  <c r="DY11" i="10"/>
  <c r="DZ11" i="10"/>
  <c r="EA11" i="10"/>
  <c r="EB11" i="10"/>
  <c r="EC11" i="10"/>
  <c r="ED11" i="10"/>
  <c r="EE11" i="10"/>
  <c r="EF11" i="10"/>
  <c r="EG11" i="10"/>
  <c r="EH11" i="10"/>
  <c r="EI11" i="10"/>
  <c r="EJ11" i="10"/>
  <c r="EK11" i="10"/>
  <c r="EL11" i="10"/>
  <c r="EM11" i="10"/>
  <c r="EN11" i="10"/>
  <c r="EO11" i="10"/>
  <c r="EP11" i="10"/>
  <c r="EQ11" i="10"/>
  <c r="DQ12" i="10"/>
  <c r="DR12" i="10"/>
  <c r="DS12" i="10"/>
  <c r="DT12" i="10"/>
  <c r="DU12" i="10"/>
  <c r="DV12" i="10"/>
  <c r="DW12" i="10"/>
  <c r="DX12" i="10"/>
  <c r="DY12" i="10"/>
  <c r="DZ12" i="10"/>
  <c r="EA12" i="10"/>
  <c r="EB12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DQ13" i="10"/>
  <c r="DR13" i="10"/>
  <c r="DS13" i="10"/>
  <c r="DT13" i="10"/>
  <c r="DU13" i="10"/>
  <c r="DV13" i="10"/>
  <c r="DW13" i="10"/>
  <c r="DX13" i="10"/>
  <c r="DY13" i="10"/>
  <c r="DZ13" i="10"/>
  <c r="EA13" i="10"/>
  <c r="EB13" i="10"/>
  <c r="EC13" i="10"/>
  <c r="ED13" i="10"/>
  <c r="EE13" i="10"/>
  <c r="EF13" i="10"/>
  <c r="EG13" i="10"/>
  <c r="EH13" i="10"/>
  <c r="EI13" i="10"/>
  <c r="EJ13" i="10"/>
  <c r="EK13" i="10"/>
  <c r="EL13" i="10"/>
  <c r="EM13" i="10"/>
  <c r="EN13" i="10"/>
  <c r="EO13" i="10"/>
  <c r="EP13" i="10"/>
  <c r="EQ13" i="10"/>
  <c r="DQ14" i="10"/>
  <c r="DR14" i="10"/>
  <c r="DS14" i="10"/>
  <c r="DT14" i="10"/>
  <c r="DU14" i="10"/>
  <c r="DV14" i="10"/>
  <c r="DW14" i="10"/>
  <c r="DX14" i="10"/>
  <c r="DY14" i="10"/>
  <c r="DZ14" i="10"/>
  <c r="EA14" i="10"/>
  <c r="EB14" i="10"/>
  <c r="EC14" i="10"/>
  <c r="ED14" i="10"/>
  <c r="EE14" i="10"/>
  <c r="EF14" i="10"/>
  <c r="EG14" i="10"/>
  <c r="EH14" i="10"/>
  <c r="EI14" i="10"/>
  <c r="EJ14" i="10"/>
  <c r="EK14" i="10"/>
  <c r="EL14" i="10"/>
  <c r="EM14" i="10"/>
  <c r="EN14" i="10"/>
  <c r="EO14" i="10"/>
  <c r="EP14" i="10"/>
  <c r="EQ14" i="10"/>
  <c r="DQ15" i="10"/>
  <c r="DR15" i="10"/>
  <c r="DS15" i="10"/>
  <c r="DT15" i="10"/>
  <c r="DU15" i="10"/>
  <c r="DV15" i="10"/>
  <c r="DW15" i="10"/>
  <c r="DX15" i="10"/>
  <c r="DY15" i="10"/>
  <c r="DZ15" i="10"/>
  <c r="EA15" i="10"/>
  <c r="EB15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DQ16" i="10"/>
  <c r="DR16" i="10"/>
  <c r="DS16" i="10"/>
  <c r="DT16" i="10"/>
  <c r="DU16" i="10"/>
  <c r="DV16" i="10"/>
  <c r="DW16" i="10"/>
  <c r="DX16" i="10"/>
  <c r="DY16" i="10"/>
  <c r="DZ16" i="10"/>
  <c r="EA16" i="10"/>
  <c r="EB16" i="10"/>
  <c r="EC16" i="10"/>
  <c r="ED16" i="10"/>
  <c r="EE16" i="10"/>
  <c r="EF16" i="10"/>
  <c r="EG16" i="10"/>
  <c r="EH16" i="10"/>
  <c r="EI16" i="10"/>
  <c r="EJ16" i="10"/>
  <c r="EK16" i="10"/>
  <c r="EL16" i="10"/>
  <c r="EM16" i="10"/>
  <c r="EN16" i="10"/>
  <c r="EO16" i="10"/>
  <c r="EP16" i="10"/>
  <c r="EQ16" i="10"/>
  <c r="DQ17" i="10"/>
  <c r="DR17" i="10"/>
  <c r="DS17" i="10"/>
  <c r="DT17" i="10"/>
  <c r="DU17" i="10"/>
  <c r="DV17" i="10"/>
  <c r="DW17" i="10"/>
  <c r="DX17" i="10"/>
  <c r="DY17" i="10"/>
  <c r="DZ17" i="10"/>
  <c r="EA17" i="10"/>
  <c r="EB17" i="10"/>
  <c r="EC17" i="10"/>
  <c r="ED17" i="10"/>
  <c r="EE17" i="10"/>
  <c r="EF17" i="10"/>
  <c r="EG17" i="10"/>
  <c r="EH17" i="10"/>
  <c r="EI17" i="10"/>
  <c r="EJ17" i="10"/>
  <c r="EK17" i="10"/>
  <c r="EL17" i="10"/>
  <c r="EM17" i="10"/>
  <c r="EN17" i="10"/>
  <c r="EO17" i="10"/>
  <c r="EP17" i="10"/>
  <c r="EQ17" i="10"/>
  <c r="DQ18" i="10"/>
  <c r="DR18" i="10"/>
  <c r="DS18" i="10"/>
  <c r="DT18" i="10"/>
  <c r="DU18" i="10"/>
  <c r="DV18" i="10"/>
  <c r="DW18" i="10"/>
  <c r="DX18" i="10"/>
  <c r="DY18" i="10"/>
  <c r="DZ18" i="10"/>
  <c r="EA18" i="10"/>
  <c r="EB18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DQ19" i="10"/>
  <c r="DR19" i="10"/>
  <c r="DS19" i="10"/>
  <c r="DT19" i="10"/>
  <c r="DU19" i="10"/>
  <c r="DV19" i="10"/>
  <c r="DW19" i="10"/>
  <c r="DX19" i="10"/>
  <c r="DY19" i="10"/>
  <c r="DZ19" i="10"/>
  <c r="EA19" i="10"/>
  <c r="EB19" i="10"/>
  <c r="EC19" i="10"/>
  <c r="ED19" i="10"/>
  <c r="EE19" i="10"/>
  <c r="EF19" i="10"/>
  <c r="EG19" i="10"/>
  <c r="EH19" i="10"/>
  <c r="EI19" i="10"/>
  <c r="EJ19" i="10"/>
  <c r="EK19" i="10"/>
  <c r="EL19" i="10"/>
  <c r="EM19" i="10"/>
  <c r="EN19" i="10"/>
  <c r="EO19" i="10"/>
  <c r="EP19" i="10"/>
  <c r="EQ19" i="10"/>
  <c r="DQ20" i="10"/>
  <c r="DR20" i="10"/>
  <c r="DS20" i="10"/>
  <c r="DT20" i="10"/>
  <c r="DU20" i="10"/>
  <c r="DV20" i="10"/>
  <c r="DW20" i="10"/>
  <c r="DX20" i="10"/>
  <c r="DY20" i="10"/>
  <c r="DZ20" i="10"/>
  <c r="EA20" i="10"/>
  <c r="EB20" i="10"/>
  <c r="EC20" i="10"/>
  <c r="ED20" i="10"/>
  <c r="EE20" i="10"/>
  <c r="EF20" i="10"/>
  <c r="EG20" i="10"/>
  <c r="EH20" i="10"/>
  <c r="EI20" i="10"/>
  <c r="EJ20" i="10"/>
  <c r="EK20" i="10"/>
  <c r="EL20" i="10"/>
  <c r="EM20" i="10"/>
  <c r="EN20" i="10"/>
  <c r="EO20" i="10"/>
  <c r="EP20" i="10"/>
  <c r="EQ20" i="10"/>
  <c r="DQ21" i="10"/>
  <c r="DR21" i="10"/>
  <c r="DS21" i="10"/>
  <c r="DT21" i="10"/>
  <c r="DU21" i="10"/>
  <c r="DV21" i="10"/>
  <c r="DW21" i="10"/>
  <c r="DX21" i="10"/>
  <c r="DY21" i="10"/>
  <c r="DZ21" i="10"/>
  <c r="EA21" i="10"/>
  <c r="EB21" i="10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DQ22" i="10"/>
  <c r="DR22" i="10"/>
  <c r="DS22" i="10"/>
  <c r="DT22" i="10"/>
  <c r="DU22" i="10"/>
  <c r="DV22" i="10"/>
  <c r="DW22" i="10"/>
  <c r="DX22" i="10"/>
  <c r="DY22" i="10"/>
  <c r="DZ22" i="10"/>
  <c r="EA22" i="10"/>
  <c r="EB22" i="10"/>
  <c r="EC22" i="10"/>
  <c r="ED22" i="10"/>
  <c r="EE22" i="10"/>
  <c r="EF22" i="10"/>
  <c r="EG22" i="10"/>
  <c r="EH22" i="10"/>
  <c r="EI22" i="10"/>
  <c r="EJ22" i="10"/>
  <c r="EK22" i="10"/>
  <c r="EL22" i="10"/>
  <c r="EM22" i="10"/>
  <c r="EN22" i="10"/>
  <c r="EO22" i="10"/>
  <c r="EP22" i="10"/>
  <c r="EQ22" i="10"/>
  <c r="DQ23" i="10"/>
  <c r="DR23" i="10"/>
  <c r="DS23" i="10"/>
  <c r="DT23" i="10"/>
  <c r="DU23" i="10"/>
  <c r="DV23" i="10"/>
  <c r="DW23" i="10"/>
  <c r="DX23" i="10"/>
  <c r="DY23" i="10"/>
  <c r="DZ23" i="10"/>
  <c r="EA23" i="10"/>
  <c r="EB23" i="10"/>
  <c r="EC23" i="10"/>
  <c r="ED23" i="10"/>
  <c r="EE23" i="10"/>
  <c r="EF23" i="10"/>
  <c r="EG23" i="10"/>
  <c r="EH23" i="10"/>
  <c r="EI23" i="10"/>
  <c r="EJ23" i="10"/>
  <c r="EK23" i="10"/>
  <c r="EL23" i="10"/>
  <c r="EM23" i="10"/>
  <c r="EN23" i="10"/>
  <c r="EO23" i="10"/>
  <c r="EP23" i="10"/>
  <c r="EQ23" i="10"/>
  <c r="DQ24" i="10"/>
  <c r="DR24" i="10"/>
  <c r="DS24" i="10"/>
  <c r="DT24" i="10"/>
  <c r="DU24" i="10"/>
  <c r="DV24" i="10"/>
  <c r="DW24" i="10"/>
  <c r="DX24" i="10"/>
  <c r="DY24" i="10"/>
  <c r="DZ24" i="10"/>
  <c r="EA24" i="10"/>
  <c r="EB24" i="10"/>
  <c r="EC24" i="10"/>
  <c r="ED24" i="10"/>
  <c r="EE24" i="10"/>
  <c r="EF24" i="10"/>
  <c r="EG24" i="10"/>
  <c r="EH24" i="10"/>
  <c r="EI24" i="10"/>
  <c r="EJ24" i="10"/>
  <c r="EK24" i="10"/>
  <c r="EL24" i="10"/>
  <c r="EM24" i="10"/>
  <c r="EN24" i="10"/>
  <c r="EO24" i="10"/>
  <c r="EP24" i="10"/>
  <c r="EQ24" i="10"/>
  <c r="DQ25" i="10"/>
  <c r="DR25" i="10"/>
  <c r="DS25" i="10"/>
  <c r="DT25" i="10"/>
  <c r="DU25" i="10"/>
  <c r="DV25" i="10"/>
  <c r="DW25" i="10"/>
  <c r="DX25" i="10"/>
  <c r="DY25" i="10"/>
  <c r="DZ25" i="10"/>
  <c r="EA25" i="10"/>
  <c r="EB25" i="10"/>
  <c r="EC25" i="10"/>
  <c r="ED25" i="10"/>
  <c r="EE25" i="10"/>
  <c r="EF25" i="10"/>
  <c r="EG25" i="10"/>
  <c r="EH25" i="10"/>
  <c r="EI25" i="10"/>
  <c r="EJ25" i="10"/>
  <c r="EK25" i="10"/>
  <c r="EL25" i="10"/>
  <c r="EM25" i="10"/>
  <c r="EN25" i="10"/>
  <c r="EO25" i="10"/>
  <c r="EP25" i="10"/>
  <c r="EQ25" i="10"/>
  <c r="DQ26" i="10"/>
  <c r="DR26" i="10"/>
  <c r="DS26" i="10"/>
  <c r="DT26" i="10"/>
  <c r="DU26" i="10"/>
  <c r="DV26" i="10"/>
  <c r="DW26" i="10"/>
  <c r="DX26" i="10"/>
  <c r="DY26" i="10"/>
  <c r="DZ26" i="10"/>
  <c r="EA26" i="10"/>
  <c r="EB26" i="10"/>
  <c r="EC26" i="10"/>
  <c r="ED26" i="10"/>
  <c r="EE26" i="10"/>
  <c r="EF26" i="10"/>
  <c r="EG26" i="10"/>
  <c r="EH26" i="10"/>
  <c r="EI26" i="10"/>
  <c r="EJ26" i="10"/>
  <c r="EK26" i="10"/>
  <c r="EL26" i="10"/>
  <c r="EM26" i="10"/>
  <c r="EN26" i="10"/>
  <c r="EO26" i="10"/>
  <c r="EP26" i="10"/>
  <c r="EQ26" i="10"/>
  <c r="DQ27" i="10"/>
  <c r="DR27" i="10"/>
  <c r="DS27" i="10"/>
  <c r="DT27" i="10"/>
  <c r="DU27" i="10"/>
  <c r="DV27" i="10"/>
  <c r="DW27" i="10"/>
  <c r="DX27" i="10"/>
  <c r="DY27" i="10"/>
  <c r="DZ27" i="10"/>
  <c r="EA27" i="10"/>
  <c r="EB27" i="10"/>
  <c r="EC27" i="10"/>
  <c r="ED27" i="10"/>
  <c r="EE27" i="10"/>
  <c r="EF27" i="10"/>
  <c r="EG27" i="10"/>
  <c r="EH27" i="10"/>
  <c r="EI27" i="10"/>
  <c r="EJ27" i="10"/>
  <c r="EK27" i="10"/>
  <c r="EL27" i="10"/>
  <c r="EM27" i="10"/>
  <c r="EN27" i="10"/>
  <c r="EO27" i="10"/>
  <c r="EP27" i="10"/>
  <c r="EQ27" i="10"/>
  <c r="DQ28" i="10"/>
  <c r="DR28" i="10"/>
  <c r="DS28" i="10"/>
  <c r="DT28" i="10"/>
  <c r="DU28" i="10"/>
  <c r="DV28" i="10"/>
  <c r="DW28" i="10"/>
  <c r="DX28" i="10"/>
  <c r="DY28" i="10"/>
  <c r="DZ28" i="10"/>
  <c r="EA28" i="10"/>
  <c r="EB28" i="10"/>
  <c r="EC28" i="10"/>
  <c r="ED28" i="10"/>
  <c r="EE28" i="10"/>
  <c r="EF28" i="10"/>
  <c r="EG28" i="10"/>
  <c r="EH28" i="10"/>
  <c r="EI28" i="10"/>
  <c r="EJ28" i="10"/>
  <c r="EK28" i="10"/>
  <c r="EL28" i="10"/>
  <c r="EM28" i="10"/>
  <c r="EN28" i="10"/>
  <c r="EO28" i="10"/>
  <c r="EP28" i="10"/>
  <c r="EQ28" i="10"/>
  <c r="DQ29" i="10"/>
  <c r="DR29" i="10"/>
  <c r="DS29" i="10"/>
  <c r="DT29" i="10"/>
  <c r="DU29" i="10"/>
  <c r="DV29" i="10"/>
  <c r="DW29" i="10"/>
  <c r="DX29" i="10"/>
  <c r="DY29" i="10"/>
  <c r="DZ29" i="10"/>
  <c r="EA29" i="10"/>
  <c r="EB29" i="10"/>
  <c r="EC29" i="10"/>
  <c r="ED29" i="10"/>
  <c r="EE29" i="10"/>
  <c r="EF29" i="10"/>
  <c r="EG29" i="10"/>
  <c r="EH29" i="10"/>
  <c r="EI29" i="10"/>
  <c r="EJ29" i="10"/>
  <c r="EK29" i="10"/>
  <c r="EL29" i="10"/>
  <c r="EM29" i="10"/>
  <c r="EN29" i="10"/>
  <c r="EO29" i="10"/>
  <c r="EP29" i="10"/>
  <c r="EQ29" i="10"/>
  <c r="DQ30" i="10"/>
  <c r="DR30" i="10"/>
  <c r="DS30" i="10"/>
  <c r="DT30" i="10"/>
  <c r="DU30" i="10"/>
  <c r="DV30" i="10"/>
  <c r="DW30" i="10"/>
  <c r="DX30" i="10"/>
  <c r="DY30" i="10"/>
  <c r="DZ30" i="10"/>
  <c r="EA30" i="10"/>
  <c r="EB30" i="10"/>
  <c r="EC30" i="10"/>
  <c r="ED30" i="10"/>
  <c r="EE30" i="10"/>
  <c r="EF30" i="10"/>
  <c r="EG30" i="10"/>
  <c r="EH30" i="10"/>
  <c r="EI30" i="10"/>
  <c r="EJ30" i="10"/>
  <c r="EK30" i="10"/>
  <c r="EL30" i="10"/>
  <c r="EM30" i="10"/>
  <c r="EN30" i="10"/>
  <c r="EO30" i="10"/>
  <c r="EP30" i="10"/>
  <c r="EQ30" i="10"/>
  <c r="DQ31" i="10"/>
  <c r="DR31" i="10"/>
  <c r="DS31" i="10"/>
  <c r="DT31" i="10"/>
  <c r="DU31" i="10"/>
  <c r="DV31" i="10"/>
  <c r="DW31" i="10"/>
  <c r="DX31" i="10"/>
  <c r="DY31" i="10"/>
  <c r="DZ31" i="10"/>
  <c r="EA31" i="10"/>
  <c r="EB31" i="10"/>
  <c r="EC31" i="10"/>
  <c r="ED31" i="10"/>
  <c r="EE31" i="10"/>
  <c r="EF31" i="10"/>
  <c r="EG31" i="10"/>
  <c r="EH31" i="10"/>
  <c r="EI31" i="10"/>
  <c r="EJ31" i="10"/>
  <c r="EK31" i="10"/>
  <c r="EL31" i="10"/>
  <c r="EM31" i="10"/>
  <c r="EN31" i="10"/>
  <c r="EO31" i="10"/>
  <c r="EP31" i="10"/>
  <c r="EQ31" i="10"/>
  <c r="DQ32" i="10"/>
  <c r="DR32" i="10"/>
  <c r="DS32" i="10"/>
  <c r="DT32" i="10"/>
  <c r="DU32" i="10"/>
  <c r="DV32" i="10"/>
  <c r="DW32" i="10"/>
  <c r="DX32" i="10"/>
  <c r="DY32" i="10"/>
  <c r="DZ32" i="10"/>
  <c r="EA32" i="10"/>
  <c r="EB32" i="10"/>
  <c r="EC32" i="10"/>
  <c r="ED32" i="10"/>
  <c r="EE32" i="10"/>
  <c r="EF32" i="10"/>
  <c r="EG32" i="10"/>
  <c r="EH32" i="10"/>
  <c r="EI32" i="10"/>
  <c r="EJ32" i="10"/>
  <c r="EK32" i="10"/>
  <c r="EL32" i="10"/>
  <c r="EM32" i="10"/>
  <c r="EN32" i="10"/>
  <c r="EO32" i="10"/>
  <c r="EP32" i="10"/>
  <c r="EQ32" i="10"/>
  <c r="DQ33" i="10"/>
  <c r="DR33" i="10"/>
  <c r="DS33" i="10"/>
  <c r="DT33" i="10"/>
  <c r="DU33" i="10"/>
  <c r="DV33" i="10"/>
  <c r="DW33" i="10"/>
  <c r="DX33" i="10"/>
  <c r="DY33" i="10"/>
  <c r="DZ33" i="10"/>
  <c r="EA33" i="10"/>
  <c r="EB33" i="10"/>
  <c r="EC33" i="10"/>
  <c r="ED33" i="10"/>
  <c r="EE33" i="10"/>
  <c r="EF33" i="10"/>
  <c r="EG33" i="10"/>
  <c r="EH33" i="10"/>
  <c r="EI33" i="10"/>
  <c r="EJ33" i="10"/>
  <c r="EK33" i="10"/>
  <c r="EL33" i="10"/>
  <c r="EM33" i="10"/>
  <c r="EN33" i="10"/>
  <c r="EO33" i="10"/>
  <c r="EP33" i="10"/>
  <c r="EQ33" i="10"/>
  <c r="DQ34" i="10"/>
  <c r="DR34" i="10"/>
  <c r="DS34" i="10"/>
  <c r="DT34" i="10"/>
  <c r="DU34" i="10"/>
  <c r="DV34" i="10"/>
  <c r="DW34" i="10"/>
  <c r="DX34" i="10"/>
  <c r="DY34" i="10"/>
  <c r="DZ34" i="10"/>
  <c r="EA34" i="10"/>
  <c r="EB34" i="10"/>
  <c r="EC34" i="10"/>
  <c r="ED34" i="10"/>
  <c r="EE34" i="10"/>
  <c r="EF34" i="10"/>
  <c r="EG34" i="10"/>
  <c r="EH34" i="10"/>
  <c r="EI34" i="10"/>
  <c r="EJ34" i="10"/>
  <c r="EK34" i="10"/>
  <c r="EL34" i="10"/>
  <c r="EM34" i="10"/>
  <c r="EN34" i="10"/>
  <c r="EO34" i="10"/>
  <c r="EP34" i="10"/>
  <c r="EQ34" i="10"/>
  <c r="DQ35" i="10"/>
  <c r="DR35" i="10"/>
  <c r="DS35" i="10"/>
  <c r="DT35" i="10"/>
  <c r="DU35" i="10"/>
  <c r="DV35" i="10"/>
  <c r="DW35" i="10"/>
  <c r="DX35" i="10"/>
  <c r="DY35" i="10"/>
  <c r="DZ35" i="10"/>
  <c r="EA35" i="10"/>
  <c r="EB35" i="10"/>
  <c r="EC35" i="10"/>
  <c r="ED35" i="10"/>
  <c r="EE35" i="10"/>
  <c r="EF35" i="10"/>
  <c r="EG35" i="10"/>
  <c r="EH35" i="10"/>
  <c r="EI35" i="10"/>
  <c r="EJ35" i="10"/>
  <c r="EK35" i="10"/>
  <c r="EL35" i="10"/>
  <c r="EM35" i="10"/>
  <c r="EN35" i="10"/>
  <c r="EO35" i="10"/>
  <c r="EP35" i="10"/>
  <c r="EQ35" i="10"/>
  <c r="DQ36" i="10"/>
  <c r="DR36" i="10"/>
  <c r="DS36" i="10"/>
  <c r="DT36" i="10"/>
  <c r="DU36" i="10"/>
  <c r="DV36" i="10"/>
  <c r="DW36" i="10"/>
  <c r="DX36" i="10"/>
  <c r="DY36" i="10"/>
  <c r="DZ36" i="10"/>
  <c r="EA36" i="10"/>
  <c r="EB36" i="10"/>
  <c r="EC36" i="10"/>
  <c r="ED36" i="10"/>
  <c r="EE36" i="10"/>
  <c r="EF36" i="10"/>
  <c r="EG36" i="10"/>
  <c r="EH36" i="10"/>
  <c r="EI36" i="10"/>
  <c r="EJ36" i="10"/>
  <c r="EK36" i="10"/>
  <c r="EL36" i="10"/>
  <c r="EM36" i="10"/>
  <c r="EN36" i="10"/>
  <c r="EO36" i="10"/>
  <c r="EP36" i="10"/>
  <c r="EQ36" i="10"/>
  <c r="DQ37" i="10"/>
  <c r="DR37" i="10"/>
  <c r="DS37" i="10"/>
  <c r="DT37" i="10"/>
  <c r="DU37" i="10"/>
  <c r="DV37" i="10"/>
  <c r="DW37" i="10"/>
  <c r="DX37" i="10"/>
  <c r="DY37" i="10"/>
  <c r="DZ37" i="10"/>
  <c r="EA37" i="10"/>
  <c r="EB37" i="10"/>
  <c r="EC37" i="10"/>
  <c r="ED37" i="10"/>
  <c r="EE37" i="10"/>
  <c r="EF37" i="10"/>
  <c r="EG37" i="10"/>
  <c r="EH37" i="10"/>
  <c r="EI37" i="10"/>
  <c r="EJ37" i="10"/>
  <c r="EK37" i="10"/>
  <c r="EL37" i="10"/>
  <c r="EM37" i="10"/>
  <c r="EN37" i="10"/>
  <c r="EO37" i="10"/>
  <c r="EP37" i="10"/>
  <c r="EQ37" i="10"/>
  <c r="DQ38" i="10"/>
  <c r="DR38" i="10"/>
  <c r="DS38" i="10"/>
  <c r="DT38" i="10"/>
  <c r="DU38" i="10"/>
  <c r="DV38" i="10"/>
  <c r="DW38" i="10"/>
  <c r="DX38" i="10"/>
  <c r="DY38" i="10"/>
  <c r="DZ38" i="10"/>
  <c r="EA38" i="10"/>
  <c r="EB38" i="10"/>
  <c r="EC38" i="10"/>
  <c r="ED38" i="10"/>
  <c r="EE38" i="10"/>
  <c r="EF38" i="10"/>
  <c r="EG38" i="10"/>
  <c r="EH38" i="10"/>
  <c r="EI38" i="10"/>
  <c r="EJ38" i="10"/>
  <c r="EK38" i="10"/>
  <c r="EL38" i="10"/>
  <c r="EM38" i="10"/>
  <c r="EN38" i="10"/>
  <c r="EO38" i="10"/>
  <c r="EP38" i="10"/>
  <c r="EQ38" i="10"/>
  <c r="DQ39" i="10"/>
  <c r="DR39" i="10"/>
  <c r="DS39" i="10"/>
  <c r="DT39" i="10"/>
  <c r="DU39" i="10"/>
  <c r="DV39" i="10"/>
  <c r="DW39" i="10"/>
  <c r="DX39" i="10"/>
  <c r="DY39" i="10"/>
  <c r="DZ39" i="10"/>
  <c r="EA39" i="10"/>
  <c r="EB39" i="10"/>
  <c r="EC39" i="10"/>
  <c r="ED39" i="10"/>
  <c r="EE39" i="10"/>
  <c r="EF39" i="10"/>
  <c r="EG39" i="10"/>
  <c r="EH39" i="10"/>
  <c r="EI39" i="10"/>
  <c r="EJ39" i="10"/>
  <c r="EK39" i="10"/>
  <c r="EL39" i="10"/>
  <c r="EM39" i="10"/>
  <c r="EN39" i="10"/>
  <c r="EO39" i="10"/>
  <c r="EP39" i="10"/>
  <c r="EQ39" i="10"/>
  <c r="DQ40" i="10"/>
  <c r="DR40" i="10"/>
  <c r="DS40" i="10"/>
  <c r="DT40" i="10"/>
  <c r="DU40" i="10"/>
  <c r="DV40" i="10"/>
  <c r="DW40" i="10"/>
  <c r="DX40" i="10"/>
  <c r="DY40" i="10"/>
  <c r="DZ40" i="10"/>
  <c r="EA40" i="10"/>
  <c r="EB40" i="10"/>
  <c r="EC40" i="10"/>
  <c r="ED40" i="10"/>
  <c r="EE40" i="10"/>
  <c r="EF40" i="10"/>
  <c r="EG40" i="10"/>
  <c r="EH40" i="10"/>
  <c r="EI40" i="10"/>
  <c r="EJ40" i="10"/>
  <c r="EK40" i="10"/>
  <c r="EL40" i="10"/>
  <c r="EM40" i="10"/>
  <c r="EN40" i="10"/>
  <c r="EO40" i="10"/>
  <c r="EP40" i="10"/>
  <c r="EQ40" i="10"/>
  <c r="DQ41" i="10"/>
  <c r="DR41" i="10"/>
  <c r="DS41" i="10"/>
  <c r="DT41" i="10"/>
  <c r="DU41" i="10"/>
  <c r="DV41" i="10"/>
  <c r="DW41" i="10"/>
  <c r="DX41" i="10"/>
  <c r="DY41" i="10"/>
  <c r="DZ41" i="10"/>
  <c r="EA41" i="10"/>
  <c r="EB41" i="10"/>
  <c r="EC41" i="10"/>
  <c r="ED41" i="10"/>
  <c r="EE41" i="10"/>
  <c r="EF41" i="10"/>
  <c r="EG41" i="10"/>
  <c r="EH41" i="10"/>
  <c r="EI41" i="10"/>
  <c r="EJ41" i="10"/>
  <c r="EK41" i="10"/>
  <c r="EL41" i="10"/>
  <c r="EM41" i="10"/>
  <c r="EN41" i="10"/>
  <c r="EO41" i="10"/>
  <c r="EP41" i="10"/>
  <c r="EQ41" i="10"/>
  <c r="DQ42" i="10"/>
  <c r="DR42" i="10"/>
  <c r="DS42" i="10"/>
  <c r="DT42" i="10"/>
  <c r="DU42" i="10"/>
  <c r="DV42" i="10"/>
  <c r="DW42" i="10"/>
  <c r="DX42" i="10"/>
  <c r="DY42" i="10"/>
  <c r="DZ42" i="10"/>
  <c r="EA42" i="10"/>
  <c r="EB42" i="10"/>
  <c r="EC42" i="10"/>
  <c r="ED42" i="10"/>
  <c r="EE42" i="10"/>
  <c r="EF42" i="10"/>
  <c r="EG42" i="10"/>
  <c r="EH42" i="10"/>
  <c r="EI42" i="10"/>
  <c r="EJ42" i="10"/>
  <c r="EK42" i="10"/>
  <c r="EL42" i="10"/>
  <c r="EM42" i="10"/>
  <c r="EN42" i="10"/>
  <c r="EO42" i="10"/>
  <c r="EP42" i="10"/>
  <c r="EQ42" i="10"/>
  <c r="DQ43" i="10"/>
  <c r="DR43" i="10"/>
  <c r="DS43" i="10"/>
  <c r="DT43" i="10"/>
  <c r="DU43" i="10"/>
  <c r="DV43" i="10"/>
  <c r="DW43" i="10"/>
  <c r="DX43" i="10"/>
  <c r="DY43" i="10"/>
  <c r="DZ43" i="10"/>
  <c r="EA43" i="10"/>
  <c r="EB43" i="10"/>
  <c r="EC43" i="10"/>
  <c r="ED43" i="10"/>
  <c r="EE43" i="10"/>
  <c r="EF43" i="10"/>
  <c r="EG43" i="10"/>
  <c r="EH43" i="10"/>
  <c r="EI43" i="10"/>
  <c r="EJ43" i="10"/>
  <c r="EK43" i="10"/>
  <c r="EL43" i="10"/>
  <c r="EM43" i="10"/>
  <c r="EN43" i="10"/>
  <c r="EO43" i="10"/>
  <c r="EP43" i="10"/>
  <c r="EQ43" i="10"/>
  <c r="DQ44" i="10"/>
  <c r="DR44" i="10"/>
  <c r="DS44" i="10"/>
  <c r="DT44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EN44" i="10"/>
  <c r="EO44" i="10"/>
  <c r="EP44" i="10"/>
  <c r="EQ44" i="10"/>
  <c r="DQ45" i="10"/>
  <c r="DR45" i="10"/>
  <c r="DS45" i="10"/>
  <c r="DT45" i="10"/>
  <c r="DU45" i="10"/>
  <c r="DV45" i="10"/>
  <c r="DW45" i="10"/>
  <c r="DX45" i="10"/>
  <c r="DY45" i="10"/>
  <c r="DZ45" i="10"/>
  <c r="EA45" i="10"/>
  <c r="EB45" i="10"/>
  <c r="EC45" i="10"/>
  <c r="ED45" i="10"/>
  <c r="EE45" i="10"/>
  <c r="EF45" i="10"/>
  <c r="EG45" i="10"/>
  <c r="EH45" i="10"/>
  <c r="EI45" i="10"/>
  <c r="EJ45" i="10"/>
  <c r="EK45" i="10"/>
  <c r="EL45" i="10"/>
  <c r="EM45" i="10"/>
  <c r="EN45" i="10"/>
  <c r="EO45" i="10"/>
  <c r="EP45" i="10"/>
  <c r="EQ45" i="10"/>
  <c r="DQ46" i="10"/>
  <c r="DR46" i="10"/>
  <c r="DS46" i="10"/>
  <c r="DT46" i="10"/>
  <c r="DU46" i="10"/>
  <c r="DV46" i="10"/>
  <c r="DW46" i="10"/>
  <c r="DX46" i="10"/>
  <c r="DY46" i="10"/>
  <c r="DZ46" i="10"/>
  <c r="EA46" i="10"/>
  <c r="EB46" i="10"/>
  <c r="EC46" i="10"/>
  <c r="ED46" i="10"/>
  <c r="EE46" i="10"/>
  <c r="EF46" i="10"/>
  <c r="EG46" i="10"/>
  <c r="EH46" i="10"/>
  <c r="EI46" i="10"/>
  <c r="EJ46" i="10"/>
  <c r="EK46" i="10"/>
  <c r="EL46" i="10"/>
  <c r="EM46" i="10"/>
  <c r="EN46" i="10"/>
  <c r="EO46" i="10"/>
  <c r="EP46" i="10"/>
  <c r="EQ46" i="10"/>
  <c r="DQ47" i="10"/>
  <c r="DR47" i="10"/>
  <c r="DS47" i="10"/>
  <c r="DT47" i="10"/>
  <c r="DU47" i="10"/>
  <c r="DV47" i="10"/>
  <c r="DW47" i="10"/>
  <c r="DX47" i="10"/>
  <c r="DY47" i="10"/>
  <c r="DZ47" i="10"/>
  <c r="EA47" i="10"/>
  <c r="EB47" i="10"/>
  <c r="EC47" i="10"/>
  <c r="ED47" i="10"/>
  <c r="EE47" i="10"/>
  <c r="EF47" i="10"/>
  <c r="EG47" i="10"/>
  <c r="EH47" i="10"/>
  <c r="EI47" i="10"/>
  <c r="EJ47" i="10"/>
  <c r="EK47" i="10"/>
  <c r="EL47" i="10"/>
  <c r="EM47" i="10"/>
  <c r="EN47" i="10"/>
  <c r="EO47" i="10"/>
  <c r="EP47" i="10"/>
  <c r="EQ47" i="10"/>
  <c r="DQ48" i="10"/>
  <c r="DR48" i="10"/>
  <c r="DS48" i="10"/>
  <c r="DT48" i="10"/>
  <c r="DU48" i="10"/>
  <c r="DV48" i="10"/>
  <c r="DW48" i="10"/>
  <c r="DX48" i="10"/>
  <c r="DY48" i="10"/>
  <c r="DZ48" i="10"/>
  <c r="EA48" i="10"/>
  <c r="EB48" i="10"/>
  <c r="EC48" i="10"/>
  <c r="ED48" i="10"/>
  <c r="EE48" i="10"/>
  <c r="EF48" i="10"/>
  <c r="EG48" i="10"/>
  <c r="EH48" i="10"/>
  <c r="EI48" i="10"/>
  <c r="EJ48" i="10"/>
  <c r="EK48" i="10"/>
  <c r="EL48" i="10"/>
  <c r="EM48" i="10"/>
  <c r="EN48" i="10"/>
  <c r="EO48" i="10"/>
  <c r="EP48" i="10"/>
  <c r="EQ48" i="10"/>
  <c r="DQ49" i="10"/>
  <c r="DR49" i="10"/>
  <c r="DS49" i="10"/>
  <c r="DT49" i="10"/>
  <c r="DU49" i="10"/>
  <c r="DV49" i="10"/>
  <c r="DW49" i="10"/>
  <c r="DX49" i="10"/>
  <c r="DY49" i="10"/>
  <c r="DZ49" i="10"/>
  <c r="EA49" i="10"/>
  <c r="EB49" i="10"/>
  <c r="EC49" i="10"/>
  <c r="ED49" i="10"/>
  <c r="EE49" i="10"/>
  <c r="EF49" i="10"/>
  <c r="EG49" i="10"/>
  <c r="EH49" i="10"/>
  <c r="EI49" i="10"/>
  <c r="EJ49" i="10"/>
  <c r="EK49" i="10"/>
  <c r="EL49" i="10"/>
  <c r="EM49" i="10"/>
  <c r="EN49" i="10"/>
  <c r="EO49" i="10"/>
  <c r="EP49" i="10"/>
  <c r="EQ49" i="10"/>
  <c r="DQ50" i="10"/>
  <c r="DR50" i="10"/>
  <c r="DS50" i="10"/>
  <c r="DT50" i="10"/>
  <c r="DU50" i="10"/>
  <c r="DV50" i="10"/>
  <c r="DW50" i="10"/>
  <c r="DX50" i="10"/>
  <c r="DY50" i="10"/>
  <c r="DZ50" i="10"/>
  <c r="EA50" i="10"/>
  <c r="EB50" i="10"/>
  <c r="EC50" i="10"/>
  <c r="ED50" i="10"/>
  <c r="EE50" i="10"/>
  <c r="EF50" i="10"/>
  <c r="EG50" i="10"/>
  <c r="EH50" i="10"/>
  <c r="EI50" i="10"/>
  <c r="EJ50" i="10"/>
  <c r="EK50" i="10"/>
  <c r="EL50" i="10"/>
  <c r="EM50" i="10"/>
  <c r="EN50" i="10"/>
  <c r="EO50" i="10"/>
  <c r="EP50" i="10"/>
  <c r="EQ50" i="10"/>
  <c r="DQ51" i="10"/>
  <c r="DR51" i="10"/>
  <c r="DS51" i="10"/>
  <c r="DT51" i="10"/>
  <c r="DU51" i="10"/>
  <c r="DV51" i="10"/>
  <c r="DW51" i="10"/>
  <c r="DX51" i="10"/>
  <c r="DY51" i="10"/>
  <c r="DZ51" i="10"/>
  <c r="EA51" i="10"/>
  <c r="EB51" i="10"/>
  <c r="EC51" i="10"/>
  <c r="ED51" i="10"/>
  <c r="EE51" i="10"/>
  <c r="EF51" i="10"/>
  <c r="EG51" i="10"/>
  <c r="EH51" i="10"/>
  <c r="EI51" i="10"/>
  <c r="EJ51" i="10"/>
  <c r="EK51" i="10"/>
  <c r="EL51" i="10"/>
  <c r="EM51" i="10"/>
  <c r="EN51" i="10"/>
  <c r="EO51" i="10"/>
  <c r="EP51" i="10"/>
  <c r="EQ51" i="10"/>
  <c r="EQ3" i="10"/>
  <c r="EP3" i="10"/>
  <c r="EO3" i="10"/>
  <c r="EN3" i="10"/>
  <c r="EM3" i="10"/>
  <c r="EL3" i="10"/>
  <c r="EK3" i="10"/>
  <c r="EJ3" i="10"/>
  <c r="ED3" i="10"/>
  <c r="DW3" i="10"/>
  <c r="AF5" i="20"/>
  <c r="W5" i="20"/>
  <c r="W40" i="20" s="1"/>
  <c r="F21" i="42"/>
  <c r="E21" i="42"/>
  <c r="M5" i="20"/>
  <c r="D21" i="42"/>
  <c r="H21" i="42"/>
  <c r="C21" i="42"/>
  <c r="B21" i="42"/>
  <c r="GT4" i="33"/>
  <c r="GU4" i="33"/>
  <c r="GV4" i="33"/>
  <c r="GW4" i="33"/>
  <c r="GX4" i="33"/>
  <c r="GY4" i="33"/>
  <c r="GZ4" i="33"/>
  <c r="HA4" i="33"/>
  <c r="HB4" i="33"/>
  <c r="HC4" i="33"/>
  <c r="HD4" i="33"/>
  <c r="HE4" i="33"/>
  <c r="HF4" i="33"/>
  <c r="HG4" i="33"/>
  <c r="HH4" i="33"/>
  <c r="HI4" i="33"/>
  <c r="HJ4" i="33"/>
  <c r="HK4" i="33"/>
  <c r="HL4" i="33"/>
  <c r="HM4" i="33"/>
  <c r="HN4" i="33"/>
  <c r="HO4" i="33"/>
  <c r="HP4" i="33"/>
  <c r="HQ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IY4" i="33"/>
  <c r="IZ4" i="33"/>
  <c r="JA4" i="33"/>
  <c r="JB4" i="33"/>
  <c r="JC4" i="33"/>
  <c r="JD4" i="33"/>
  <c r="JE4" i="33"/>
  <c r="JF4" i="33"/>
  <c r="JG4" i="33"/>
  <c r="GT5" i="33"/>
  <c r="GU5" i="33"/>
  <c r="GV5" i="33"/>
  <c r="GW5" i="33"/>
  <c r="GX5" i="33"/>
  <c r="GY5" i="33"/>
  <c r="GZ5" i="33"/>
  <c r="HA5" i="33"/>
  <c r="HB5" i="33"/>
  <c r="HC5" i="33"/>
  <c r="HD5" i="33"/>
  <c r="HE5" i="33"/>
  <c r="HF5" i="33"/>
  <c r="HG5" i="33"/>
  <c r="HH5" i="33"/>
  <c r="HI5" i="33"/>
  <c r="HJ5" i="33"/>
  <c r="HK5" i="33"/>
  <c r="HL5" i="33"/>
  <c r="HM5" i="33"/>
  <c r="HN5" i="33"/>
  <c r="HO5" i="33"/>
  <c r="HP5" i="33"/>
  <c r="HQ5" i="33"/>
  <c r="HR5" i="33"/>
  <c r="HS5" i="33"/>
  <c r="HT5" i="33"/>
  <c r="HU5" i="33"/>
  <c r="HV5" i="33"/>
  <c r="HW5" i="33"/>
  <c r="HX5" i="33"/>
  <c r="HY5" i="33"/>
  <c r="HZ5" i="33"/>
  <c r="IA5" i="33"/>
  <c r="IB5" i="33"/>
  <c r="IC5" i="33"/>
  <c r="ID5" i="33"/>
  <c r="IE5" i="33"/>
  <c r="IF5" i="33"/>
  <c r="IG5" i="33"/>
  <c r="IH5" i="33"/>
  <c r="II5" i="33"/>
  <c r="IJ5" i="33"/>
  <c r="IK5" i="33"/>
  <c r="IL5" i="33"/>
  <c r="IM5" i="33"/>
  <c r="IN5" i="33"/>
  <c r="IO5" i="33"/>
  <c r="IP5" i="33"/>
  <c r="IQ5" i="33"/>
  <c r="IR5" i="33"/>
  <c r="IS5" i="33"/>
  <c r="IT5" i="33"/>
  <c r="IU5" i="33"/>
  <c r="IV5" i="33"/>
  <c r="IW5" i="33"/>
  <c r="IX5" i="33"/>
  <c r="IY5" i="33"/>
  <c r="IZ5" i="33"/>
  <c r="JA5" i="33"/>
  <c r="JB5" i="33"/>
  <c r="JC5" i="33"/>
  <c r="JD5" i="33"/>
  <c r="JE5" i="33"/>
  <c r="JF5" i="33"/>
  <c r="JG5" i="33"/>
  <c r="GT6" i="33"/>
  <c r="GU6" i="33"/>
  <c r="GV6" i="33"/>
  <c r="GW6" i="33"/>
  <c r="GX6" i="33"/>
  <c r="GY6" i="33"/>
  <c r="GZ6" i="33"/>
  <c r="HA6" i="33"/>
  <c r="HB6" i="33"/>
  <c r="HC6" i="33"/>
  <c r="HD6" i="33"/>
  <c r="HE6" i="33"/>
  <c r="HF6" i="33"/>
  <c r="HG6" i="33"/>
  <c r="HH6" i="33"/>
  <c r="HI6" i="33"/>
  <c r="HJ6" i="33"/>
  <c r="HK6" i="33"/>
  <c r="HL6" i="33"/>
  <c r="HM6" i="33"/>
  <c r="HN6" i="33"/>
  <c r="HO6" i="33"/>
  <c r="HP6" i="33"/>
  <c r="HQ6" i="33"/>
  <c r="HR6" i="33"/>
  <c r="HS6" i="33"/>
  <c r="HT6" i="33"/>
  <c r="HU6" i="33"/>
  <c r="HV6" i="33"/>
  <c r="HW6" i="33"/>
  <c r="HX6" i="33"/>
  <c r="HY6" i="33"/>
  <c r="HZ6" i="33"/>
  <c r="IA6" i="33"/>
  <c r="IB6" i="33"/>
  <c r="IC6" i="33"/>
  <c r="ID6" i="33"/>
  <c r="IE6" i="33"/>
  <c r="IF6" i="33"/>
  <c r="IG6" i="33"/>
  <c r="IH6" i="33"/>
  <c r="II6" i="33"/>
  <c r="IJ6" i="33"/>
  <c r="IK6" i="33"/>
  <c r="IL6" i="33"/>
  <c r="IM6" i="33"/>
  <c r="IN6" i="33"/>
  <c r="IO6" i="33"/>
  <c r="IP6" i="33"/>
  <c r="IQ6" i="33"/>
  <c r="IR6" i="33"/>
  <c r="IS6" i="33"/>
  <c r="IT6" i="33"/>
  <c r="IU6" i="33"/>
  <c r="IV6" i="33"/>
  <c r="IW6" i="33"/>
  <c r="IX6" i="33"/>
  <c r="IY6" i="33"/>
  <c r="IZ6" i="33"/>
  <c r="JA6" i="33"/>
  <c r="JB6" i="33"/>
  <c r="JC6" i="33"/>
  <c r="JD6" i="33"/>
  <c r="JE6" i="33"/>
  <c r="JF6" i="33"/>
  <c r="JG6" i="33"/>
  <c r="GT7" i="33"/>
  <c r="GU7" i="33"/>
  <c r="GV7" i="33"/>
  <c r="GW7" i="33"/>
  <c r="GX7" i="33"/>
  <c r="GY7" i="33"/>
  <c r="GZ7" i="33"/>
  <c r="HA7" i="33"/>
  <c r="HB7" i="33"/>
  <c r="HC7" i="33"/>
  <c r="HD7" i="33"/>
  <c r="HE7" i="33"/>
  <c r="HF7" i="33"/>
  <c r="HG7" i="33"/>
  <c r="HH7" i="33"/>
  <c r="HI7" i="33"/>
  <c r="HJ7" i="33"/>
  <c r="HK7" i="33"/>
  <c r="HL7" i="33"/>
  <c r="HM7" i="33"/>
  <c r="HN7" i="33"/>
  <c r="HO7" i="33"/>
  <c r="HP7" i="33"/>
  <c r="HQ7" i="33"/>
  <c r="HR7" i="33"/>
  <c r="HS7" i="33"/>
  <c r="HT7" i="33"/>
  <c r="HU7" i="33"/>
  <c r="HV7" i="33"/>
  <c r="HW7" i="33"/>
  <c r="HX7" i="33"/>
  <c r="HY7" i="33"/>
  <c r="HZ7" i="33"/>
  <c r="IA7" i="33"/>
  <c r="IB7" i="33"/>
  <c r="IC7" i="33"/>
  <c r="ID7" i="33"/>
  <c r="IE7" i="33"/>
  <c r="IF7" i="33"/>
  <c r="IG7" i="33"/>
  <c r="IH7" i="33"/>
  <c r="II7" i="33"/>
  <c r="IJ7" i="33"/>
  <c r="IK7" i="33"/>
  <c r="IL7" i="33"/>
  <c r="IM7" i="33"/>
  <c r="IN7" i="33"/>
  <c r="IO7" i="33"/>
  <c r="IP7" i="33"/>
  <c r="IQ7" i="33"/>
  <c r="IR7" i="33"/>
  <c r="IS7" i="33"/>
  <c r="IT7" i="33"/>
  <c r="IU7" i="33"/>
  <c r="IV7" i="33"/>
  <c r="IW7" i="33"/>
  <c r="IX7" i="33"/>
  <c r="IY7" i="33"/>
  <c r="IZ7" i="33"/>
  <c r="JA7" i="33"/>
  <c r="JB7" i="33"/>
  <c r="JC7" i="33"/>
  <c r="JD7" i="33"/>
  <c r="JE7" i="33"/>
  <c r="JF7" i="33"/>
  <c r="JG7" i="33"/>
  <c r="GT8" i="33"/>
  <c r="GU8" i="33"/>
  <c r="GV8" i="33"/>
  <c r="GW8" i="33"/>
  <c r="GX8" i="33"/>
  <c r="GY8" i="33"/>
  <c r="GZ8" i="33"/>
  <c r="HA8" i="33"/>
  <c r="HB8" i="33"/>
  <c r="HC8" i="33"/>
  <c r="HD8" i="33"/>
  <c r="HE8" i="33"/>
  <c r="HF8" i="33"/>
  <c r="HG8" i="33"/>
  <c r="HH8" i="33"/>
  <c r="HI8" i="33"/>
  <c r="HJ8" i="33"/>
  <c r="HK8" i="33"/>
  <c r="HL8" i="33"/>
  <c r="HM8" i="33"/>
  <c r="HN8" i="33"/>
  <c r="HO8" i="33"/>
  <c r="HP8" i="33"/>
  <c r="HQ8" i="33"/>
  <c r="HR8" i="33"/>
  <c r="HS8" i="33"/>
  <c r="HT8" i="33"/>
  <c r="HU8" i="33"/>
  <c r="HV8" i="33"/>
  <c r="HW8" i="33"/>
  <c r="HX8" i="33"/>
  <c r="HY8" i="33"/>
  <c r="HZ8" i="33"/>
  <c r="IA8" i="33"/>
  <c r="IB8" i="33"/>
  <c r="IC8" i="33"/>
  <c r="ID8" i="33"/>
  <c r="IE8" i="33"/>
  <c r="IF8" i="33"/>
  <c r="IG8" i="33"/>
  <c r="IH8" i="33"/>
  <c r="II8" i="33"/>
  <c r="IJ8" i="33"/>
  <c r="IK8" i="33"/>
  <c r="IL8" i="33"/>
  <c r="IM8" i="33"/>
  <c r="IN8" i="33"/>
  <c r="IO8" i="33"/>
  <c r="IP8" i="33"/>
  <c r="IQ8" i="33"/>
  <c r="IR8" i="33"/>
  <c r="IS8" i="33"/>
  <c r="IT8" i="33"/>
  <c r="IU8" i="33"/>
  <c r="IV8" i="33"/>
  <c r="IW8" i="33"/>
  <c r="IX8" i="33"/>
  <c r="IY8" i="33"/>
  <c r="IZ8" i="33"/>
  <c r="JA8" i="33"/>
  <c r="JB8" i="33"/>
  <c r="JC8" i="33"/>
  <c r="JD8" i="33"/>
  <c r="JE8" i="33"/>
  <c r="JF8" i="33"/>
  <c r="JG8" i="33"/>
  <c r="GT9" i="33"/>
  <c r="GU9" i="33"/>
  <c r="GV9" i="33"/>
  <c r="GW9" i="33"/>
  <c r="GX9" i="33"/>
  <c r="GY9" i="33"/>
  <c r="GZ9" i="33"/>
  <c r="HA9" i="33"/>
  <c r="HB9" i="33"/>
  <c r="HC9" i="33"/>
  <c r="HD9" i="33"/>
  <c r="HE9" i="33"/>
  <c r="HF9" i="33"/>
  <c r="HG9" i="33"/>
  <c r="HH9" i="33"/>
  <c r="HI9" i="33"/>
  <c r="HJ9" i="33"/>
  <c r="HK9" i="33"/>
  <c r="HL9" i="33"/>
  <c r="HM9" i="33"/>
  <c r="HN9" i="33"/>
  <c r="HO9" i="33"/>
  <c r="HP9" i="33"/>
  <c r="HQ9" i="33"/>
  <c r="HR9" i="33"/>
  <c r="HS9" i="33"/>
  <c r="HT9" i="33"/>
  <c r="HU9" i="33"/>
  <c r="HV9" i="33"/>
  <c r="HW9" i="33"/>
  <c r="HX9" i="33"/>
  <c r="HY9" i="33"/>
  <c r="HZ9" i="33"/>
  <c r="IA9" i="33"/>
  <c r="IB9" i="33"/>
  <c r="IC9" i="33"/>
  <c r="ID9" i="33"/>
  <c r="IE9" i="33"/>
  <c r="IF9" i="33"/>
  <c r="IG9" i="33"/>
  <c r="IH9" i="33"/>
  <c r="II9" i="33"/>
  <c r="IJ9" i="33"/>
  <c r="IK9" i="33"/>
  <c r="IL9" i="33"/>
  <c r="IM9" i="33"/>
  <c r="IN9" i="33"/>
  <c r="IO9" i="33"/>
  <c r="IP9" i="33"/>
  <c r="IQ9" i="33"/>
  <c r="IR9" i="33"/>
  <c r="IS9" i="33"/>
  <c r="IT9" i="33"/>
  <c r="IU9" i="33"/>
  <c r="IV9" i="33"/>
  <c r="IW9" i="33"/>
  <c r="IX9" i="33"/>
  <c r="IY9" i="33"/>
  <c r="IZ9" i="33"/>
  <c r="JA9" i="33"/>
  <c r="JB9" i="33"/>
  <c r="JC9" i="33"/>
  <c r="JD9" i="33"/>
  <c r="JE9" i="33"/>
  <c r="JF9" i="33"/>
  <c r="JG9" i="33"/>
  <c r="GT10" i="33"/>
  <c r="GU10" i="33"/>
  <c r="GV10" i="33"/>
  <c r="GW10" i="33"/>
  <c r="GX10" i="33"/>
  <c r="GY10" i="33"/>
  <c r="GZ10" i="33"/>
  <c r="HA10" i="33"/>
  <c r="HB10" i="33"/>
  <c r="HC10" i="33"/>
  <c r="HD10" i="33"/>
  <c r="HE10" i="33"/>
  <c r="HF10" i="33"/>
  <c r="HG10" i="33"/>
  <c r="HH10" i="33"/>
  <c r="HI10" i="33"/>
  <c r="HJ10" i="33"/>
  <c r="HK10" i="33"/>
  <c r="HL10" i="33"/>
  <c r="HM10" i="33"/>
  <c r="HN10" i="33"/>
  <c r="HO10" i="33"/>
  <c r="HP10" i="33"/>
  <c r="HQ10" i="33"/>
  <c r="HR10" i="33"/>
  <c r="HS10" i="33"/>
  <c r="HT10" i="33"/>
  <c r="HU10" i="33"/>
  <c r="HV10" i="33"/>
  <c r="HW10" i="33"/>
  <c r="HX10" i="33"/>
  <c r="HY10" i="33"/>
  <c r="HZ10" i="33"/>
  <c r="IA10" i="33"/>
  <c r="IB10" i="33"/>
  <c r="IC10" i="33"/>
  <c r="ID10" i="33"/>
  <c r="IE10" i="33"/>
  <c r="IF10" i="33"/>
  <c r="IG10" i="33"/>
  <c r="IH10" i="33"/>
  <c r="II10" i="33"/>
  <c r="IJ10" i="33"/>
  <c r="IK10" i="33"/>
  <c r="IL10" i="33"/>
  <c r="IM10" i="33"/>
  <c r="IN10" i="33"/>
  <c r="IO10" i="33"/>
  <c r="IP10" i="33"/>
  <c r="IQ10" i="33"/>
  <c r="IR10" i="33"/>
  <c r="IS10" i="33"/>
  <c r="IT10" i="33"/>
  <c r="IU10" i="33"/>
  <c r="IV10" i="33"/>
  <c r="IW10" i="33"/>
  <c r="IX10" i="33"/>
  <c r="IY10" i="33"/>
  <c r="IZ10" i="33"/>
  <c r="JA10" i="33"/>
  <c r="JB10" i="33"/>
  <c r="JC10" i="33"/>
  <c r="JD10" i="33"/>
  <c r="JE10" i="33"/>
  <c r="JF10" i="33"/>
  <c r="JG10" i="33"/>
  <c r="GT11" i="33"/>
  <c r="GU11" i="33"/>
  <c r="GV11" i="33"/>
  <c r="GW11" i="33"/>
  <c r="GX11" i="33"/>
  <c r="GY11" i="33"/>
  <c r="GZ11" i="33"/>
  <c r="HA11" i="33"/>
  <c r="HB11" i="33"/>
  <c r="HC11" i="33"/>
  <c r="HD11" i="33"/>
  <c r="HE11" i="33"/>
  <c r="HF11" i="33"/>
  <c r="HG11" i="33"/>
  <c r="HH11" i="33"/>
  <c r="HI11" i="33"/>
  <c r="HJ11" i="33"/>
  <c r="HK11" i="33"/>
  <c r="HL11" i="33"/>
  <c r="HM11" i="33"/>
  <c r="HN11" i="33"/>
  <c r="HO11" i="33"/>
  <c r="HP11" i="33"/>
  <c r="HQ11" i="33"/>
  <c r="HR11" i="33"/>
  <c r="HS11" i="33"/>
  <c r="HT11" i="33"/>
  <c r="HU11" i="33"/>
  <c r="HV11" i="33"/>
  <c r="HW11" i="33"/>
  <c r="HX11" i="33"/>
  <c r="HY11" i="33"/>
  <c r="HZ11" i="33"/>
  <c r="IA11" i="33"/>
  <c r="IB11" i="33"/>
  <c r="IC11" i="33"/>
  <c r="ID11" i="33"/>
  <c r="IE11" i="33"/>
  <c r="IF11" i="33"/>
  <c r="IG11" i="33"/>
  <c r="IH11" i="33"/>
  <c r="II11" i="33"/>
  <c r="IJ11" i="33"/>
  <c r="IK11" i="33"/>
  <c r="IL11" i="33"/>
  <c r="IM11" i="33"/>
  <c r="IN11" i="33"/>
  <c r="IO11" i="33"/>
  <c r="IP11" i="33"/>
  <c r="IQ11" i="33"/>
  <c r="IR11" i="33"/>
  <c r="IS11" i="33"/>
  <c r="IT11" i="33"/>
  <c r="IU11" i="33"/>
  <c r="IV11" i="33"/>
  <c r="IW11" i="33"/>
  <c r="IX11" i="33"/>
  <c r="IY11" i="33"/>
  <c r="IZ11" i="33"/>
  <c r="JA11" i="33"/>
  <c r="JB11" i="33"/>
  <c r="JC11" i="33"/>
  <c r="JD11" i="33"/>
  <c r="JE11" i="33"/>
  <c r="JF11" i="33"/>
  <c r="JG11" i="33"/>
  <c r="GT12" i="33"/>
  <c r="GU12" i="33"/>
  <c r="GV12" i="33"/>
  <c r="GW12" i="33"/>
  <c r="GX12" i="33"/>
  <c r="GY12" i="33"/>
  <c r="GZ12" i="33"/>
  <c r="HA12" i="33"/>
  <c r="HB12" i="33"/>
  <c r="HC12" i="33"/>
  <c r="HD12" i="33"/>
  <c r="HE12" i="33"/>
  <c r="HF12" i="33"/>
  <c r="HG12" i="33"/>
  <c r="HH12" i="33"/>
  <c r="HI12" i="33"/>
  <c r="HJ12" i="33"/>
  <c r="HK12" i="33"/>
  <c r="HL12" i="33"/>
  <c r="HM12" i="33"/>
  <c r="HN12" i="33"/>
  <c r="HO12" i="33"/>
  <c r="HP12" i="33"/>
  <c r="HQ12" i="33"/>
  <c r="HR12" i="33"/>
  <c r="HS12" i="33"/>
  <c r="HT12" i="33"/>
  <c r="HU12" i="33"/>
  <c r="HV12" i="33"/>
  <c r="HW12" i="33"/>
  <c r="HX12" i="33"/>
  <c r="HY12" i="33"/>
  <c r="HZ12" i="33"/>
  <c r="IA12" i="33"/>
  <c r="IB12" i="33"/>
  <c r="IC12" i="33"/>
  <c r="ID12" i="33"/>
  <c r="IE12" i="33"/>
  <c r="IF12" i="33"/>
  <c r="IG12" i="33"/>
  <c r="IH12" i="33"/>
  <c r="II12" i="33"/>
  <c r="IJ12" i="33"/>
  <c r="IK12" i="33"/>
  <c r="IL12" i="33"/>
  <c r="IM12" i="33"/>
  <c r="IN12" i="33"/>
  <c r="IO12" i="33"/>
  <c r="IP12" i="33"/>
  <c r="IQ12" i="33"/>
  <c r="IR12" i="33"/>
  <c r="IS12" i="33"/>
  <c r="IT12" i="33"/>
  <c r="IU12" i="33"/>
  <c r="IV12" i="33"/>
  <c r="IW12" i="33"/>
  <c r="IX12" i="33"/>
  <c r="IY12" i="33"/>
  <c r="IZ12" i="33"/>
  <c r="JA12" i="33"/>
  <c r="JB12" i="33"/>
  <c r="JC12" i="33"/>
  <c r="JD12" i="33"/>
  <c r="JE12" i="33"/>
  <c r="JF12" i="33"/>
  <c r="JG12" i="33"/>
  <c r="GT13" i="33"/>
  <c r="GU13" i="33"/>
  <c r="GV13" i="33"/>
  <c r="GW13" i="33"/>
  <c r="GX13" i="33"/>
  <c r="GY13" i="33"/>
  <c r="GZ13" i="33"/>
  <c r="HA13" i="33"/>
  <c r="HB13" i="33"/>
  <c r="HC13" i="33"/>
  <c r="HD13" i="33"/>
  <c r="HE13" i="33"/>
  <c r="HF13" i="33"/>
  <c r="HG13" i="33"/>
  <c r="HH13" i="33"/>
  <c r="HI13" i="33"/>
  <c r="HJ13" i="33"/>
  <c r="HK13" i="33"/>
  <c r="HL13" i="33"/>
  <c r="HM13" i="33"/>
  <c r="HN13" i="33"/>
  <c r="HO13" i="33"/>
  <c r="HP13" i="33"/>
  <c r="HQ13" i="33"/>
  <c r="HR13" i="33"/>
  <c r="HS13" i="33"/>
  <c r="HT13" i="33"/>
  <c r="HU13" i="33"/>
  <c r="HV13" i="33"/>
  <c r="HW13" i="33"/>
  <c r="HX13" i="33"/>
  <c r="HY13" i="33"/>
  <c r="HZ13" i="33"/>
  <c r="IA13" i="33"/>
  <c r="IB13" i="33"/>
  <c r="IC13" i="33"/>
  <c r="ID13" i="33"/>
  <c r="IE13" i="33"/>
  <c r="IF13" i="33"/>
  <c r="IG13" i="33"/>
  <c r="IH13" i="33"/>
  <c r="II13" i="33"/>
  <c r="IJ13" i="33"/>
  <c r="IK13" i="33"/>
  <c r="IL13" i="33"/>
  <c r="IM13" i="33"/>
  <c r="IN13" i="33"/>
  <c r="IO13" i="33"/>
  <c r="IP13" i="33"/>
  <c r="IQ13" i="33"/>
  <c r="IR13" i="33"/>
  <c r="IS13" i="33"/>
  <c r="IT13" i="33"/>
  <c r="IU13" i="33"/>
  <c r="IV13" i="33"/>
  <c r="IW13" i="33"/>
  <c r="IX13" i="33"/>
  <c r="IY13" i="33"/>
  <c r="IZ13" i="33"/>
  <c r="JA13" i="33"/>
  <c r="JB13" i="33"/>
  <c r="JC13" i="33"/>
  <c r="JD13" i="33"/>
  <c r="JE13" i="33"/>
  <c r="JF13" i="33"/>
  <c r="JG13" i="33"/>
  <c r="GT14" i="33"/>
  <c r="GU14" i="33"/>
  <c r="GV14" i="33"/>
  <c r="GW14" i="33"/>
  <c r="GX14" i="33"/>
  <c r="GY14" i="33"/>
  <c r="GZ14" i="33"/>
  <c r="HA14" i="33"/>
  <c r="HB14" i="33"/>
  <c r="HC14" i="33"/>
  <c r="HD14" i="33"/>
  <c r="HE14" i="33"/>
  <c r="HF14" i="33"/>
  <c r="HG14" i="33"/>
  <c r="HH14" i="33"/>
  <c r="HI14" i="33"/>
  <c r="HJ14" i="33"/>
  <c r="HK14" i="33"/>
  <c r="HL14" i="33"/>
  <c r="HM14" i="33"/>
  <c r="HN14" i="33"/>
  <c r="HO14" i="33"/>
  <c r="HP14" i="33"/>
  <c r="HQ14" i="33"/>
  <c r="HR14" i="33"/>
  <c r="HS14" i="33"/>
  <c r="HT14" i="33"/>
  <c r="HU14" i="33"/>
  <c r="HV14" i="33"/>
  <c r="HW14" i="33"/>
  <c r="HX14" i="33"/>
  <c r="HY14" i="33"/>
  <c r="HZ14" i="33"/>
  <c r="IA14" i="33"/>
  <c r="IB14" i="33"/>
  <c r="IC14" i="33"/>
  <c r="ID14" i="33"/>
  <c r="IE14" i="33"/>
  <c r="IF14" i="33"/>
  <c r="IG14" i="33"/>
  <c r="IH14" i="33"/>
  <c r="II14" i="33"/>
  <c r="IJ14" i="33"/>
  <c r="IK14" i="33"/>
  <c r="IL14" i="33"/>
  <c r="IM14" i="33"/>
  <c r="IN14" i="33"/>
  <c r="IO14" i="33"/>
  <c r="IP14" i="33"/>
  <c r="IQ14" i="33"/>
  <c r="IR14" i="33"/>
  <c r="IS14" i="33"/>
  <c r="IT14" i="33"/>
  <c r="IU14" i="33"/>
  <c r="IV14" i="33"/>
  <c r="IW14" i="33"/>
  <c r="IX14" i="33"/>
  <c r="IY14" i="33"/>
  <c r="IZ14" i="33"/>
  <c r="JA14" i="33"/>
  <c r="JB14" i="33"/>
  <c r="JC14" i="33"/>
  <c r="JD14" i="33"/>
  <c r="JE14" i="33"/>
  <c r="JF14" i="33"/>
  <c r="JG14" i="33"/>
  <c r="GT15" i="33"/>
  <c r="GU15" i="33"/>
  <c r="GV15" i="33"/>
  <c r="GW15" i="33"/>
  <c r="GX15" i="33"/>
  <c r="GY15" i="33"/>
  <c r="GZ15" i="33"/>
  <c r="HA15" i="33"/>
  <c r="HB15" i="33"/>
  <c r="HC15" i="33"/>
  <c r="HD15" i="33"/>
  <c r="HE15" i="33"/>
  <c r="HF15" i="33"/>
  <c r="HG15" i="33"/>
  <c r="HH15" i="33"/>
  <c r="HI15" i="33"/>
  <c r="HJ15" i="33"/>
  <c r="HK15" i="33"/>
  <c r="HL15" i="33"/>
  <c r="HM15" i="33"/>
  <c r="HN15" i="33"/>
  <c r="HO15" i="33"/>
  <c r="HP15" i="33"/>
  <c r="HQ15" i="33"/>
  <c r="HR15" i="33"/>
  <c r="HS15" i="33"/>
  <c r="HT15" i="33"/>
  <c r="HU15" i="33"/>
  <c r="HV15" i="33"/>
  <c r="HW15" i="33"/>
  <c r="HX15" i="33"/>
  <c r="HY15" i="33"/>
  <c r="HZ15" i="33"/>
  <c r="IA15" i="33"/>
  <c r="IB15" i="33"/>
  <c r="IC15" i="33"/>
  <c r="ID15" i="33"/>
  <c r="IE15" i="33"/>
  <c r="IF15" i="33"/>
  <c r="IG15" i="33"/>
  <c r="IH15" i="33"/>
  <c r="II15" i="33"/>
  <c r="IJ15" i="33"/>
  <c r="IK15" i="33"/>
  <c r="IL15" i="33"/>
  <c r="IM15" i="33"/>
  <c r="IN15" i="33"/>
  <c r="IO15" i="33"/>
  <c r="IP15" i="33"/>
  <c r="IQ15" i="33"/>
  <c r="IR15" i="33"/>
  <c r="IS15" i="33"/>
  <c r="IT15" i="33"/>
  <c r="IU15" i="33"/>
  <c r="IV15" i="33"/>
  <c r="IW15" i="33"/>
  <c r="IX15" i="33"/>
  <c r="IY15" i="33"/>
  <c r="IZ15" i="33"/>
  <c r="JA15" i="33"/>
  <c r="JB15" i="33"/>
  <c r="JC15" i="33"/>
  <c r="JD15" i="33"/>
  <c r="JE15" i="33"/>
  <c r="JF15" i="33"/>
  <c r="JG15" i="33"/>
  <c r="GT16" i="33"/>
  <c r="GU16" i="33"/>
  <c r="GV16" i="33"/>
  <c r="GW16" i="33"/>
  <c r="GX16" i="33"/>
  <c r="GY16" i="33"/>
  <c r="GZ16" i="33"/>
  <c r="HA16" i="33"/>
  <c r="HB16" i="33"/>
  <c r="HC16" i="33"/>
  <c r="HD16" i="33"/>
  <c r="HE16" i="33"/>
  <c r="HF16" i="33"/>
  <c r="HG16" i="33"/>
  <c r="HH16" i="33"/>
  <c r="HI16" i="33"/>
  <c r="HJ16" i="33"/>
  <c r="HK16" i="33"/>
  <c r="HL16" i="33"/>
  <c r="HM16" i="33"/>
  <c r="HN16" i="33"/>
  <c r="HO16" i="33"/>
  <c r="HP16" i="33"/>
  <c r="HQ16" i="33"/>
  <c r="HR16" i="33"/>
  <c r="HS16" i="33"/>
  <c r="HT16" i="33"/>
  <c r="HU16" i="33"/>
  <c r="HV16" i="33"/>
  <c r="HW16" i="33"/>
  <c r="HX16" i="33"/>
  <c r="HY16" i="33"/>
  <c r="HZ16" i="33"/>
  <c r="IA16" i="33"/>
  <c r="IB16" i="33"/>
  <c r="IC16" i="33"/>
  <c r="ID16" i="33"/>
  <c r="IE16" i="33"/>
  <c r="IF16" i="33"/>
  <c r="IG16" i="33"/>
  <c r="IH16" i="33"/>
  <c r="II16" i="33"/>
  <c r="IJ16" i="33"/>
  <c r="IK16" i="33"/>
  <c r="IL16" i="33"/>
  <c r="IM16" i="33"/>
  <c r="IN16" i="33"/>
  <c r="IO16" i="33"/>
  <c r="IP16" i="33"/>
  <c r="IQ16" i="33"/>
  <c r="IR16" i="33"/>
  <c r="IS16" i="33"/>
  <c r="IT16" i="33"/>
  <c r="IU16" i="33"/>
  <c r="IV16" i="33"/>
  <c r="IW16" i="33"/>
  <c r="IX16" i="33"/>
  <c r="IY16" i="33"/>
  <c r="IZ16" i="33"/>
  <c r="JA16" i="33"/>
  <c r="JB16" i="33"/>
  <c r="JC16" i="33"/>
  <c r="JD16" i="33"/>
  <c r="JE16" i="33"/>
  <c r="JF16" i="33"/>
  <c r="JG16" i="33"/>
  <c r="GT17" i="33"/>
  <c r="GU17" i="33"/>
  <c r="GV17" i="33"/>
  <c r="GW17" i="33"/>
  <c r="GX17" i="33"/>
  <c r="GY17" i="33"/>
  <c r="GZ17" i="33"/>
  <c r="HA17" i="33"/>
  <c r="HB17" i="33"/>
  <c r="HC17" i="33"/>
  <c r="HD17" i="33"/>
  <c r="HE17" i="33"/>
  <c r="HF17" i="33"/>
  <c r="HG17" i="33"/>
  <c r="HH17" i="33"/>
  <c r="HI17" i="33"/>
  <c r="HJ17" i="33"/>
  <c r="HK17" i="33"/>
  <c r="HL17" i="33"/>
  <c r="HM17" i="33"/>
  <c r="HN17" i="33"/>
  <c r="HO17" i="33"/>
  <c r="HP17" i="33"/>
  <c r="HQ17" i="33"/>
  <c r="HR17" i="33"/>
  <c r="HS17" i="33"/>
  <c r="HT17" i="33"/>
  <c r="HU17" i="33"/>
  <c r="HV17" i="33"/>
  <c r="HW17" i="33"/>
  <c r="HX17" i="33"/>
  <c r="HY17" i="33"/>
  <c r="HZ17" i="33"/>
  <c r="IA17" i="33"/>
  <c r="IB17" i="33"/>
  <c r="IC17" i="33"/>
  <c r="ID17" i="33"/>
  <c r="IE17" i="33"/>
  <c r="IF17" i="33"/>
  <c r="IG17" i="33"/>
  <c r="IH17" i="33"/>
  <c r="II17" i="33"/>
  <c r="IJ17" i="33"/>
  <c r="IK17" i="33"/>
  <c r="IL17" i="33"/>
  <c r="IM17" i="33"/>
  <c r="IN17" i="33"/>
  <c r="IO17" i="33"/>
  <c r="IP17" i="33"/>
  <c r="IQ17" i="33"/>
  <c r="IR17" i="33"/>
  <c r="IS17" i="33"/>
  <c r="IT17" i="33"/>
  <c r="IU17" i="33"/>
  <c r="IV17" i="33"/>
  <c r="IW17" i="33"/>
  <c r="IX17" i="33"/>
  <c r="IY17" i="33"/>
  <c r="IZ17" i="33"/>
  <c r="JA17" i="33"/>
  <c r="JB17" i="33"/>
  <c r="JC17" i="33"/>
  <c r="JD17" i="33"/>
  <c r="JE17" i="33"/>
  <c r="JF17" i="33"/>
  <c r="JG17" i="33"/>
  <c r="GT18" i="33"/>
  <c r="GU18" i="33"/>
  <c r="GV18" i="33"/>
  <c r="GW18" i="33"/>
  <c r="GX18" i="33"/>
  <c r="GY18" i="33"/>
  <c r="GZ18" i="33"/>
  <c r="HA18" i="33"/>
  <c r="HB18" i="33"/>
  <c r="HC18" i="33"/>
  <c r="HD18" i="33"/>
  <c r="HE18" i="33"/>
  <c r="HF18" i="33"/>
  <c r="HG18" i="33"/>
  <c r="HH18" i="33"/>
  <c r="HI18" i="33"/>
  <c r="HJ18" i="33"/>
  <c r="HK18" i="33"/>
  <c r="HL18" i="33"/>
  <c r="HM18" i="33"/>
  <c r="HN18" i="33"/>
  <c r="HO18" i="33"/>
  <c r="HP18" i="33"/>
  <c r="HQ18" i="33"/>
  <c r="HR18" i="33"/>
  <c r="HS18" i="33"/>
  <c r="HT18" i="33"/>
  <c r="HU18" i="33"/>
  <c r="HV18" i="33"/>
  <c r="HW18" i="33"/>
  <c r="HX18" i="33"/>
  <c r="HY18" i="33"/>
  <c r="HZ18" i="33"/>
  <c r="IA18" i="33"/>
  <c r="IB18" i="33"/>
  <c r="IC18" i="33"/>
  <c r="ID18" i="33"/>
  <c r="IE18" i="33"/>
  <c r="IF18" i="33"/>
  <c r="IG18" i="33"/>
  <c r="IH18" i="33"/>
  <c r="II18" i="33"/>
  <c r="IJ18" i="33"/>
  <c r="IK18" i="33"/>
  <c r="IL18" i="33"/>
  <c r="IM18" i="33"/>
  <c r="IN18" i="33"/>
  <c r="IO18" i="33"/>
  <c r="IP18" i="33"/>
  <c r="IQ18" i="33"/>
  <c r="IR18" i="33"/>
  <c r="IS18" i="33"/>
  <c r="IT18" i="33"/>
  <c r="IU18" i="33"/>
  <c r="IV18" i="33"/>
  <c r="IW18" i="33"/>
  <c r="IX18" i="33"/>
  <c r="IY18" i="33"/>
  <c r="IZ18" i="33"/>
  <c r="JA18" i="33"/>
  <c r="JB18" i="33"/>
  <c r="JC18" i="33"/>
  <c r="JD18" i="33"/>
  <c r="JE18" i="33"/>
  <c r="JF18" i="33"/>
  <c r="JG18" i="33"/>
  <c r="GT19" i="33"/>
  <c r="GU19" i="33"/>
  <c r="GV19" i="33"/>
  <c r="GW19" i="33"/>
  <c r="GX19" i="33"/>
  <c r="GY19" i="33"/>
  <c r="GZ19" i="33"/>
  <c r="HA19" i="33"/>
  <c r="HB19" i="33"/>
  <c r="HC19" i="33"/>
  <c r="HD19" i="33"/>
  <c r="HE19" i="33"/>
  <c r="HF19" i="33"/>
  <c r="HG19" i="33"/>
  <c r="HH19" i="33"/>
  <c r="HI19" i="33"/>
  <c r="HJ19" i="33"/>
  <c r="HK19" i="33"/>
  <c r="HL19" i="33"/>
  <c r="HM19" i="33"/>
  <c r="HN19" i="33"/>
  <c r="HO19" i="33"/>
  <c r="HP19" i="33"/>
  <c r="HQ19" i="33"/>
  <c r="HR19" i="33"/>
  <c r="HS19" i="33"/>
  <c r="HT19" i="33"/>
  <c r="HU19" i="33"/>
  <c r="HV19" i="33"/>
  <c r="HW19" i="33"/>
  <c r="HX19" i="33"/>
  <c r="HY19" i="33"/>
  <c r="HZ19" i="33"/>
  <c r="IA19" i="33"/>
  <c r="IB19" i="33"/>
  <c r="IC19" i="33"/>
  <c r="ID19" i="33"/>
  <c r="IE19" i="33"/>
  <c r="IF19" i="33"/>
  <c r="IG19" i="33"/>
  <c r="IH19" i="33"/>
  <c r="II19" i="33"/>
  <c r="IJ19" i="33"/>
  <c r="IK19" i="33"/>
  <c r="IL19" i="33"/>
  <c r="IM19" i="33"/>
  <c r="IN19" i="33"/>
  <c r="IO19" i="33"/>
  <c r="IP19" i="33"/>
  <c r="IQ19" i="33"/>
  <c r="IR19" i="33"/>
  <c r="IS19" i="33"/>
  <c r="IT19" i="33"/>
  <c r="IU19" i="33"/>
  <c r="IV19" i="33"/>
  <c r="IW19" i="33"/>
  <c r="IX19" i="33"/>
  <c r="IY19" i="33"/>
  <c r="IZ19" i="33"/>
  <c r="JA19" i="33"/>
  <c r="JB19" i="33"/>
  <c r="JC19" i="33"/>
  <c r="JD19" i="33"/>
  <c r="JE19" i="33"/>
  <c r="JF19" i="33"/>
  <c r="JG19" i="33"/>
  <c r="GT20" i="33"/>
  <c r="GU20" i="33"/>
  <c r="GV20" i="33"/>
  <c r="GW20" i="33"/>
  <c r="GX20" i="33"/>
  <c r="GY20" i="33"/>
  <c r="GZ20" i="33"/>
  <c r="HA20" i="33"/>
  <c r="HB20" i="33"/>
  <c r="HC20" i="33"/>
  <c r="HD20" i="33"/>
  <c r="HE20" i="33"/>
  <c r="HF20" i="33"/>
  <c r="HG20" i="33"/>
  <c r="HH20" i="33"/>
  <c r="HI20" i="33"/>
  <c r="HJ20" i="33"/>
  <c r="HK20" i="33"/>
  <c r="HL20" i="33"/>
  <c r="HM20" i="33"/>
  <c r="HN20" i="33"/>
  <c r="HO20" i="33"/>
  <c r="HP20" i="33"/>
  <c r="HQ20" i="33"/>
  <c r="HR20" i="33"/>
  <c r="HS20" i="33"/>
  <c r="HT20" i="33"/>
  <c r="HU20" i="33"/>
  <c r="HV20" i="33"/>
  <c r="HW20" i="33"/>
  <c r="HX20" i="33"/>
  <c r="HY20" i="33"/>
  <c r="HZ20" i="33"/>
  <c r="IA20" i="33"/>
  <c r="IB20" i="33"/>
  <c r="IC20" i="33"/>
  <c r="ID20" i="33"/>
  <c r="IE20" i="33"/>
  <c r="IF20" i="33"/>
  <c r="IG20" i="33"/>
  <c r="IH20" i="33"/>
  <c r="II20" i="33"/>
  <c r="IJ20" i="33"/>
  <c r="IK20" i="33"/>
  <c r="IL20" i="33"/>
  <c r="IM20" i="33"/>
  <c r="IN20" i="33"/>
  <c r="IO20" i="33"/>
  <c r="IP20" i="33"/>
  <c r="IQ20" i="33"/>
  <c r="IR20" i="33"/>
  <c r="IS20" i="33"/>
  <c r="IT20" i="33"/>
  <c r="IU20" i="33"/>
  <c r="IV20" i="33"/>
  <c r="IW20" i="33"/>
  <c r="IX20" i="33"/>
  <c r="IY20" i="33"/>
  <c r="IZ20" i="33"/>
  <c r="JA20" i="33"/>
  <c r="JB20" i="33"/>
  <c r="JC20" i="33"/>
  <c r="JD20" i="33"/>
  <c r="JE20" i="33"/>
  <c r="JF20" i="33"/>
  <c r="JG20" i="33"/>
  <c r="GT21" i="33"/>
  <c r="GU21" i="33"/>
  <c r="GV21" i="33"/>
  <c r="GW21" i="33"/>
  <c r="GX21" i="33"/>
  <c r="GY21" i="33"/>
  <c r="GZ21" i="33"/>
  <c r="HA21" i="33"/>
  <c r="HB21" i="33"/>
  <c r="HC21" i="33"/>
  <c r="HD21" i="33"/>
  <c r="HE21" i="33"/>
  <c r="HF21" i="33"/>
  <c r="HG21" i="33"/>
  <c r="HH21" i="33"/>
  <c r="HI21" i="33"/>
  <c r="HJ21" i="33"/>
  <c r="HK21" i="33"/>
  <c r="HL21" i="33"/>
  <c r="HM21" i="33"/>
  <c r="HN21" i="33"/>
  <c r="HO21" i="33"/>
  <c r="HP21" i="33"/>
  <c r="HQ21" i="33"/>
  <c r="HR21" i="33"/>
  <c r="HS21" i="33"/>
  <c r="HT21" i="33"/>
  <c r="HU21" i="33"/>
  <c r="HV21" i="33"/>
  <c r="HW21" i="33"/>
  <c r="HX21" i="33"/>
  <c r="HY21" i="33"/>
  <c r="HZ21" i="33"/>
  <c r="IA21" i="33"/>
  <c r="IB21" i="33"/>
  <c r="IC21" i="33"/>
  <c r="ID21" i="33"/>
  <c r="IE21" i="33"/>
  <c r="IF21" i="33"/>
  <c r="IG21" i="33"/>
  <c r="IH21" i="33"/>
  <c r="II21" i="33"/>
  <c r="IJ21" i="33"/>
  <c r="IK21" i="33"/>
  <c r="IL21" i="33"/>
  <c r="IM21" i="33"/>
  <c r="IN21" i="33"/>
  <c r="IO21" i="33"/>
  <c r="IP21" i="33"/>
  <c r="IQ21" i="33"/>
  <c r="IR21" i="33"/>
  <c r="IS21" i="33"/>
  <c r="IT21" i="33"/>
  <c r="IU21" i="33"/>
  <c r="IV21" i="33"/>
  <c r="IW21" i="33"/>
  <c r="IX21" i="33"/>
  <c r="IY21" i="33"/>
  <c r="IZ21" i="33"/>
  <c r="JA21" i="33"/>
  <c r="JB21" i="33"/>
  <c r="JC21" i="33"/>
  <c r="JD21" i="33"/>
  <c r="JE21" i="33"/>
  <c r="JF21" i="33"/>
  <c r="JG21" i="33"/>
  <c r="GT22" i="33"/>
  <c r="GU22" i="33"/>
  <c r="GV22" i="33"/>
  <c r="GW22" i="33"/>
  <c r="GX22" i="33"/>
  <c r="GY22" i="33"/>
  <c r="GZ22" i="33"/>
  <c r="HA22" i="33"/>
  <c r="HB22" i="33"/>
  <c r="HC22" i="33"/>
  <c r="HD22" i="33"/>
  <c r="HE22" i="33"/>
  <c r="HF22" i="33"/>
  <c r="HG22" i="33"/>
  <c r="HH22" i="33"/>
  <c r="HI22" i="33"/>
  <c r="HJ22" i="33"/>
  <c r="HK22" i="33"/>
  <c r="HL22" i="33"/>
  <c r="HM22" i="33"/>
  <c r="HN22" i="33"/>
  <c r="HO22" i="33"/>
  <c r="HP22" i="33"/>
  <c r="HQ22" i="33"/>
  <c r="HR22" i="33"/>
  <c r="HS22" i="33"/>
  <c r="HT22" i="33"/>
  <c r="HU22" i="33"/>
  <c r="HV22" i="33"/>
  <c r="HW22" i="33"/>
  <c r="HX22" i="33"/>
  <c r="HY22" i="33"/>
  <c r="HZ22" i="33"/>
  <c r="IA22" i="33"/>
  <c r="IB22" i="33"/>
  <c r="IC22" i="33"/>
  <c r="ID22" i="33"/>
  <c r="IE22" i="33"/>
  <c r="IF22" i="33"/>
  <c r="IG22" i="33"/>
  <c r="IH22" i="33"/>
  <c r="II22" i="33"/>
  <c r="IJ22" i="33"/>
  <c r="IK22" i="33"/>
  <c r="IL22" i="33"/>
  <c r="IM22" i="33"/>
  <c r="IN22" i="33"/>
  <c r="IO22" i="33"/>
  <c r="IP22" i="33"/>
  <c r="IQ22" i="33"/>
  <c r="IR22" i="33"/>
  <c r="IS22" i="33"/>
  <c r="IT22" i="33"/>
  <c r="IU22" i="33"/>
  <c r="IV22" i="33"/>
  <c r="IW22" i="33"/>
  <c r="IX22" i="33"/>
  <c r="IY22" i="33"/>
  <c r="IZ22" i="33"/>
  <c r="JA22" i="33"/>
  <c r="JB22" i="33"/>
  <c r="JC22" i="33"/>
  <c r="JD22" i="33"/>
  <c r="JE22" i="33"/>
  <c r="JF22" i="33"/>
  <c r="JG22" i="33"/>
  <c r="GT23" i="33"/>
  <c r="GU23" i="33"/>
  <c r="GV23" i="33"/>
  <c r="GW23" i="33"/>
  <c r="GX23" i="33"/>
  <c r="GY23" i="33"/>
  <c r="GZ23" i="33"/>
  <c r="HA23" i="33"/>
  <c r="HB23" i="33"/>
  <c r="HC23" i="33"/>
  <c r="HD23" i="33"/>
  <c r="HE23" i="33"/>
  <c r="HF23" i="33"/>
  <c r="HG23" i="33"/>
  <c r="HH23" i="33"/>
  <c r="HI23" i="33"/>
  <c r="HJ23" i="33"/>
  <c r="HK23" i="33"/>
  <c r="HL23" i="33"/>
  <c r="HM23" i="33"/>
  <c r="HN23" i="33"/>
  <c r="HO23" i="33"/>
  <c r="HP23" i="33"/>
  <c r="HQ23" i="33"/>
  <c r="HR23" i="33"/>
  <c r="HS23" i="33"/>
  <c r="HT23" i="33"/>
  <c r="HU23" i="33"/>
  <c r="HV23" i="33"/>
  <c r="HW23" i="33"/>
  <c r="HX23" i="33"/>
  <c r="HY23" i="33"/>
  <c r="HZ23" i="33"/>
  <c r="IA23" i="33"/>
  <c r="IB23" i="33"/>
  <c r="IC23" i="33"/>
  <c r="ID23" i="33"/>
  <c r="IE23" i="33"/>
  <c r="IF23" i="33"/>
  <c r="IG23" i="33"/>
  <c r="IH23" i="33"/>
  <c r="II23" i="33"/>
  <c r="IJ23" i="33"/>
  <c r="IK23" i="33"/>
  <c r="IL23" i="33"/>
  <c r="IM23" i="33"/>
  <c r="IN23" i="33"/>
  <c r="IO23" i="33"/>
  <c r="IP23" i="33"/>
  <c r="IQ23" i="33"/>
  <c r="IR23" i="33"/>
  <c r="IS23" i="33"/>
  <c r="IT23" i="33"/>
  <c r="IU23" i="33"/>
  <c r="IV23" i="33"/>
  <c r="IW23" i="33"/>
  <c r="IX23" i="33"/>
  <c r="IY23" i="33"/>
  <c r="IZ23" i="33"/>
  <c r="JA23" i="33"/>
  <c r="JB23" i="33"/>
  <c r="JC23" i="33"/>
  <c r="JD23" i="33"/>
  <c r="JE23" i="33"/>
  <c r="JF23" i="33"/>
  <c r="JG23" i="33"/>
  <c r="GT24" i="33"/>
  <c r="GU24" i="33"/>
  <c r="GV24" i="33"/>
  <c r="GW24" i="33"/>
  <c r="GX24" i="33"/>
  <c r="GY24" i="33"/>
  <c r="GZ24" i="33"/>
  <c r="HA24" i="33"/>
  <c r="HB24" i="33"/>
  <c r="HC24" i="33"/>
  <c r="HD24" i="33"/>
  <c r="HE24" i="33"/>
  <c r="HF24" i="33"/>
  <c r="HG24" i="33"/>
  <c r="HH24" i="33"/>
  <c r="HI24" i="33"/>
  <c r="HJ24" i="33"/>
  <c r="HK24" i="33"/>
  <c r="HL24" i="33"/>
  <c r="HM24" i="33"/>
  <c r="HN24" i="33"/>
  <c r="HO24" i="33"/>
  <c r="HP24" i="33"/>
  <c r="HQ24" i="33"/>
  <c r="HR24" i="33"/>
  <c r="HS24" i="33"/>
  <c r="HT24" i="33"/>
  <c r="HU24" i="33"/>
  <c r="HV24" i="33"/>
  <c r="HW24" i="33"/>
  <c r="HX24" i="33"/>
  <c r="HY24" i="33"/>
  <c r="HZ24" i="33"/>
  <c r="IA24" i="33"/>
  <c r="IB24" i="33"/>
  <c r="IC24" i="33"/>
  <c r="ID24" i="33"/>
  <c r="IE24" i="33"/>
  <c r="IF24" i="33"/>
  <c r="IG24" i="33"/>
  <c r="IH24" i="33"/>
  <c r="II24" i="33"/>
  <c r="IJ24" i="33"/>
  <c r="IK24" i="33"/>
  <c r="IL24" i="33"/>
  <c r="IM24" i="33"/>
  <c r="IN24" i="33"/>
  <c r="IO24" i="33"/>
  <c r="IP24" i="33"/>
  <c r="IQ24" i="33"/>
  <c r="IR24" i="33"/>
  <c r="IS24" i="33"/>
  <c r="IT24" i="33"/>
  <c r="IU24" i="33"/>
  <c r="IV24" i="33"/>
  <c r="IW24" i="33"/>
  <c r="IX24" i="33"/>
  <c r="IY24" i="33"/>
  <c r="IZ24" i="33"/>
  <c r="JA24" i="33"/>
  <c r="JB24" i="33"/>
  <c r="JC24" i="33"/>
  <c r="JD24" i="33"/>
  <c r="JE24" i="33"/>
  <c r="JF24" i="33"/>
  <c r="JG24" i="33"/>
  <c r="GT25" i="33"/>
  <c r="GU25" i="33"/>
  <c r="GV25" i="33"/>
  <c r="GW25" i="33"/>
  <c r="GX25" i="33"/>
  <c r="GY25" i="33"/>
  <c r="GZ25" i="33"/>
  <c r="HA25" i="33"/>
  <c r="HB25" i="33"/>
  <c r="HC25" i="33"/>
  <c r="HD25" i="33"/>
  <c r="HE25" i="33"/>
  <c r="HF25" i="33"/>
  <c r="HG25" i="33"/>
  <c r="HH25" i="33"/>
  <c r="HI25" i="33"/>
  <c r="HJ25" i="33"/>
  <c r="HK25" i="33"/>
  <c r="HL25" i="33"/>
  <c r="HM25" i="33"/>
  <c r="HN25" i="33"/>
  <c r="HO25" i="33"/>
  <c r="HP25" i="33"/>
  <c r="HQ25" i="33"/>
  <c r="HR25" i="33"/>
  <c r="HS25" i="33"/>
  <c r="HT25" i="33"/>
  <c r="HU25" i="33"/>
  <c r="HV25" i="33"/>
  <c r="HW25" i="33"/>
  <c r="HX25" i="33"/>
  <c r="HY25" i="33"/>
  <c r="HZ25" i="33"/>
  <c r="IA25" i="33"/>
  <c r="IB25" i="33"/>
  <c r="IC25" i="33"/>
  <c r="ID25" i="33"/>
  <c r="IE25" i="33"/>
  <c r="IF25" i="33"/>
  <c r="IG25" i="33"/>
  <c r="IH25" i="33"/>
  <c r="II25" i="33"/>
  <c r="IJ25" i="33"/>
  <c r="IK25" i="33"/>
  <c r="IL25" i="33"/>
  <c r="IM25" i="33"/>
  <c r="IN25" i="33"/>
  <c r="IO25" i="33"/>
  <c r="IP25" i="33"/>
  <c r="IQ25" i="33"/>
  <c r="IR25" i="33"/>
  <c r="IS25" i="33"/>
  <c r="IT25" i="33"/>
  <c r="IU25" i="33"/>
  <c r="IV25" i="33"/>
  <c r="IW25" i="33"/>
  <c r="IX25" i="33"/>
  <c r="IY25" i="33"/>
  <c r="IZ25" i="33"/>
  <c r="JA25" i="33"/>
  <c r="JB25" i="33"/>
  <c r="JC25" i="33"/>
  <c r="JD25" i="33"/>
  <c r="JE25" i="33"/>
  <c r="JF25" i="33"/>
  <c r="JG25" i="33"/>
  <c r="GT26" i="33"/>
  <c r="GU26" i="33"/>
  <c r="GV26" i="33"/>
  <c r="GW26" i="33"/>
  <c r="GX26" i="33"/>
  <c r="GY26" i="33"/>
  <c r="GZ26" i="33"/>
  <c r="HA26" i="33"/>
  <c r="HB26" i="33"/>
  <c r="HC26" i="33"/>
  <c r="HD26" i="33"/>
  <c r="HE26" i="33"/>
  <c r="HF26" i="33"/>
  <c r="HG26" i="33"/>
  <c r="HH26" i="33"/>
  <c r="HI26" i="33"/>
  <c r="HJ26" i="33"/>
  <c r="HK26" i="33"/>
  <c r="HL26" i="33"/>
  <c r="HM26" i="33"/>
  <c r="HN26" i="33"/>
  <c r="HO26" i="33"/>
  <c r="HP26" i="33"/>
  <c r="HQ26" i="33"/>
  <c r="HR26" i="33"/>
  <c r="HS26" i="33"/>
  <c r="HT26" i="33"/>
  <c r="HU26" i="33"/>
  <c r="HV26" i="33"/>
  <c r="HW26" i="33"/>
  <c r="HX26" i="33"/>
  <c r="HY26" i="33"/>
  <c r="HZ26" i="33"/>
  <c r="IA26" i="33"/>
  <c r="IB26" i="33"/>
  <c r="IC26" i="33"/>
  <c r="ID26" i="33"/>
  <c r="IE26" i="33"/>
  <c r="IF26" i="33"/>
  <c r="IG26" i="33"/>
  <c r="IH26" i="33"/>
  <c r="II26" i="33"/>
  <c r="IJ26" i="33"/>
  <c r="IK26" i="33"/>
  <c r="IL26" i="33"/>
  <c r="IM26" i="33"/>
  <c r="IN26" i="33"/>
  <c r="IO26" i="33"/>
  <c r="IP26" i="33"/>
  <c r="IQ26" i="33"/>
  <c r="IR26" i="33"/>
  <c r="IS26" i="33"/>
  <c r="IT26" i="33"/>
  <c r="IU26" i="33"/>
  <c r="IV26" i="33"/>
  <c r="IW26" i="33"/>
  <c r="IX26" i="33"/>
  <c r="IY26" i="33"/>
  <c r="IZ26" i="33"/>
  <c r="JA26" i="33"/>
  <c r="JB26" i="33"/>
  <c r="JC26" i="33"/>
  <c r="JD26" i="33"/>
  <c r="JE26" i="33"/>
  <c r="JF26" i="33"/>
  <c r="JG26" i="33"/>
  <c r="GT27" i="33"/>
  <c r="GU27" i="33"/>
  <c r="GV27" i="33"/>
  <c r="GW27" i="33"/>
  <c r="GX27" i="33"/>
  <c r="GY27" i="33"/>
  <c r="GZ27" i="33"/>
  <c r="HA27" i="33"/>
  <c r="HB27" i="33"/>
  <c r="HC27" i="33"/>
  <c r="HD27" i="33"/>
  <c r="HE27" i="33"/>
  <c r="HF27" i="33"/>
  <c r="HG27" i="33"/>
  <c r="HH27" i="33"/>
  <c r="HI27" i="33"/>
  <c r="HJ27" i="33"/>
  <c r="HK27" i="33"/>
  <c r="HL27" i="33"/>
  <c r="HM27" i="33"/>
  <c r="HN27" i="33"/>
  <c r="HO27" i="33"/>
  <c r="HP27" i="33"/>
  <c r="HQ27" i="33"/>
  <c r="HR27" i="33"/>
  <c r="HS27" i="33"/>
  <c r="HT27" i="33"/>
  <c r="HU27" i="33"/>
  <c r="HV27" i="33"/>
  <c r="HW27" i="33"/>
  <c r="HX27" i="33"/>
  <c r="HY27" i="33"/>
  <c r="HZ27" i="33"/>
  <c r="IA27" i="33"/>
  <c r="IB27" i="33"/>
  <c r="IC27" i="33"/>
  <c r="ID27" i="33"/>
  <c r="IE27" i="33"/>
  <c r="IF27" i="33"/>
  <c r="IG27" i="33"/>
  <c r="IH27" i="33"/>
  <c r="II27" i="33"/>
  <c r="IJ27" i="33"/>
  <c r="IK27" i="33"/>
  <c r="IL27" i="33"/>
  <c r="IM27" i="33"/>
  <c r="IN27" i="33"/>
  <c r="IO27" i="33"/>
  <c r="IP27" i="33"/>
  <c r="IQ27" i="33"/>
  <c r="IR27" i="33"/>
  <c r="IS27" i="33"/>
  <c r="IT27" i="33"/>
  <c r="IU27" i="33"/>
  <c r="IV27" i="33"/>
  <c r="IW27" i="33"/>
  <c r="IX27" i="33"/>
  <c r="IY27" i="33"/>
  <c r="IZ27" i="33"/>
  <c r="JA27" i="33"/>
  <c r="JB27" i="33"/>
  <c r="JC27" i="33"/>
  <c r="JD27" i="33"/>
  <c r="JE27" i="33"/>
  <c r="JF27" i="33"/>
  <c r="JG27" i="33"/>
  <c r="GT28" i="33"/>
  <c r="GU28" i="33"/>
  <c r="GV28" i="33"/>
  <c r="GW28" i="33"/>
  <c r="GX28" i="33"/>
  <c r="GY28" i="33"/>
  <c r="GZ28" i="33"/>
  <c r="HA28" i="33"/>
  <c r="HB28" i="33"/>
  <c r="HC28" i="33"/>
  <c r="HD28" i="33"/>
  <c r="HE28" i="33"/>
  <c r="HF28" i="33"/>
  <c r="HG28" i="33"/>
  <c r="HH28" i="33"/>
  <c r="HI28" i="33"/>
  <c r="HJ28" i="33"/>
  <c r="HK28" i="33"/>
  <c r="HL28" i="33"/>
  <c r="HM28" i="33"/>
  <c r="HN28" i="33"/>
  <c r="HO28" i="33"/>
  <c r="HP28" i="33"/>
  <c r="HQ28" i="33"/>
  <c r="HR28" i="33"/>
  <c r="HS28" i="33"/>
  <c r="HT28" i="33"/>
  <c r="HU28" i="33"/>
  <c r="HV28" i="33"/>
  <c r="HW28" i="33"/>
  <c r="HX28" i="33"/>
  <c r="HY28" i="33"/>
  <c r="HZ28" i="33"/>
  <c r="IA28" i="33"/>
  <c r="IB28" i="33"/>
  <c r="IC28" i="33"/>
  <c r="ID28" i="33"/>
  <c r="IE28" i="33"/>
  <c r="IF28" i="33"/>
  <c r="IG28" i="33"/>
  <c r="IH28" i="33"/>
  <c r="II28" i="33"/>
  <c r="IJ28" i="33"/>
  <c r="IK28" i="33"/>
  <c r="IL28" i="33"/>
  <c r="IM28" i="33"/>
  <c r="IN28" i="33"/>
  <c r="IO28" i="33"/>
  <c r="IP28" i="33"/>
  <c r="IQ28" i="33"/>
  <c r="IR28" i="33"/>
  <c r="IS28" i="33"/>
  <c r="IT28" i="33"/>
  <c r="IU28" i="33"/>
  <c r="IV28" i="33"/>
  <c r="IW28" i="33"/>
  <c r="IX28" i="33"/>
  <c r="IY28" i="33"/>
  <c r="IZ28" i="33"/>
  <c r="JA28" i="33"/>
  <c r="JB28" i="33"/>
  <c r="JC28" i="33"/>
  <c r="JD28" i="33"/>
  <c r="JE28" i="33"/>
  <c r="JF28" i="33"/>
  <c r="JG28" i="33"/>
  <c r="GT29" i="33"/>
  <c r="GU29" i="33"/>
  <c r="GV29" i="33"/>
  <c r="GW29" i="33"/>
  <c r="GX29" i="33"/>
  <c r="GY29" i="33"/>
  <c r="GZ29" i="33"/>
  <c r="HA29" i="33"/>
  <c r="HB29" i="33"/>
  <c r="HC29" i="33"/>
  <c r="HD29" i="33"/>
  <c r="HE29" i="33"/>
  <c r="HF29" i="33"/>
  <c r="HG29" i="33"/>
  <c r="HH29" i="33"/>
  <c r="HI29" i="33"/>
  <c r="HJ29" i="33"/>
  <c r="HK29" i="33"/>
  <c r="HL29" i="33"/>
  <c r="HM29" i="33"/>
  <c r="HN29" i="33"/>
  <c r="HO29" i="33"/>
  <c r="HP29" i="33"/>
  <c r="HQ29" i="33"/>
  <c r="HR29" i="33"/>
  <c r="HS29" i="33"/>
  <c r="HT29" i="33"/>
  <c r="HU29" i="33"/>
  <c r="HV29" i="33"/>
  <c r="HW29" i="33"/>
  <c r="HX29" i="33"/>
  <c r="HY29" i="33"/>
  <c r="HZ29" i="33"/>
  <c r="IA29" i="33"/>
  <c r="IB29" i="33"/>
  <c r="IC29" i="33"/>
  <c r="ID29" i="33"/>
  <c r="IE29" i="33"/>
  <c r="IF29" i="33"/>
  <c r="IG29" i="33"/>
  <c r="IH29" i="33"/>
  <c r="II29" i="33"/>
  <c r="IJ29" i="33"/>
  <c r="IK29" i="33"/>
  <c r="IL29" i="33"/>
  <c r="IM29" i="33"/>
  <c r="IN29" i="33"/>
  <c r="IO29" i="33"/>
  <c r="IP29" i="33"/>
  <c r="IQ29" i="33"/>
  <c r="IR29" i="33"/>
  <c r="IS29" i="33"/>
  <c r="IT29" i="33"/>
  <c r="IU29" i="33"/>
  <c r="IV29" i="33"/>
  <c r="IW29" i="33"/>
  <c r="IX29" i="33"/>
  <c r="IY29" i="33"/>
  <c r="IZ29" i="33"/>
  <c r="JA29" i="33"/>
  <c r="JB29" i="33"/>
  <c r="JC29" i="33"/>
  <c r="JD29" i="33"/>
  <c r="JE29" i="33"/>
  <c r="JF29" i="33"/>
  <c r="JG29" i="33"/>
  <c r="GT30" i="33"/>
  <c r="GU30" i="33"/>
  <c r="GV30" i="33"/>
  <c r="GW30" i="33"/>
  <c r="GX30" i="33"/>
  <c r="GY30" i="33"/>
  <c r="GZ30" i="33"/>
  <c r="HA30" i="33"/>
  <c r="HB30" i="33"/>
  <c r="HC30" i="33"/>
  <c r="HD30" i="33"/>
  <c r="HE30" i="33"/>
  <c r="HF30" i="33"/>
  <c r="HG30" i="33"/>
  <c r="HH30" i="33"/>
  <c r="HI30" i="33"/>
  <c r="HJ30" i="33"/>
  <c r="HK30" i="33"/>
  <c r="HL30" i="33"/>
  <c r="HM30" i="33"/>
  <c r="HN30" i="33"/>
  <c r="HO30" i="33"/>
  <c r="HP30" i="33"/>
  <c r="HQ30" i="33"/>
  <c r="HR30" i="33"/>
  <c r="HS30" i="33"/>
  <c r="HT30" i="33"/>
  <c r="HU30" i="33"/>
  <c r="HV30" i="33"/>
  <c r="HW30" i="33"/>
  <c r="HX30" i="33"/>
  <c r="HY30" i="33"/>
  <c r="HZ30" i="33"/>
  <c r="IA30" i="33"/>
  <c r="IB30" i="33"/>
  <c r="IC30" i="33"/>
  <c r="ID30" i="33"/>
  <c r="IE30" i="33"/>
  <c r="IF30" i="33"/>
  <c r="IG30" i="33"/>
  <c r="IH30" i="33"/>
  <c r="II30" i="33"/>
  <c r="IJ30" i="33"/>
  <c r="IK30" i="33"/>
  <c r="IL30" i="33"/>
  <c r="IM30" i="33"/>
  <c r="IN30" i="33"/>
  <c r="IO30" i="33"/>
  <c r="IP30" i="33"/>
  <c r="IQ30" i="33"/>
  <c r="IR30" i="33"/>
  <c r="IS30" i="33"/>
  <c r="IT30" i="33"/>
  <c r="IU30" i="33"/>
  <c r="IV30" i="33"/>
  <c r="IW30" i="33"/>
  <c r="IX30" i="33"/>
  <c r="IY30" i="33"/>
  <c r="IZ30" i="33"/>
  <c r="JA30" i="33"/>
  <c r="JB30" i="33"/>
  <c r="JC30" i="33"/>
  <c r="JD30" i="33"/>
  <c r="JE30" i="33"/>
  <c r="JF30" i="33"/>
  <c r="JG30" i="33"/>
  <c r="GT31" i="33"/>
  <c r="GU31" i="33"/>
  <c r="GV31" i="33"/>
  <c r="GW31" i="33"/>
  <c r="GX31" i="33"/>
  <c r="GY31" i="33"/>
  <c r="GZ31" i="33"/>
  <c r="HA31" i="33"/>
  <c r="HB31" i="33"/>
  <c r="HC31" i="33"/>
  <c r="HD31" i="33"/>
  <c r="HE31" i="33"/>
  <c r="HF31" i="33"/>
  <c r="HG31" i="33"/>
  <c r="HH31" i="33"/>
  <c r="HI31" i="33"/>
  <c r="HJ31" i="33"/>
  <c r="HK31" i="33"/>
  <c r="HL31" i="33"/>
  <c r="HM31" i="33"/>
  <c r="HN31" i="33"/>
  <c r="HO31" i="33"/>
  <c r="HP31" i="33"/>
  <c r="HQ31" i="33"/>
  <c r="HR31" i="33"/>
  <c r="HS31" i="33"/>
  <c r="HT31" i="33"/>
  <c r="HU31" i="33"/>
  <c r="HV31" i="33"/>
  <c r="HW31" i="33"/>
  <c r="HX31" i="33"/>
  <c r="HY31" i="33"/>
  <c r="HZ31" i="33"/>
  <c r="IA31" i="33"/>
  <c r="IB31" i="33"/>
  <c r="IC31" i="33"/>
  <c r="ID31" i="33"/>
  <c r="IE31" i="33"/>
  <c r="IF31" i="33"/>
  <c r="IG31" i="33"/>
  <c r="IH31" i="33"/>
  <c r="II31" i="33"/>
  <c r="IJ31" i="33"/>
  <c r="IK31" i="33"/>
  <c r="IL31" i="33"/>
  <c r="IM31" i="33"/>
  <c r="IN31" i="33"/>
  <c r="IO31" i="33"/>
  <c r="IP31" i="33"/>
  <c r="IQ31" i="33"/>
  <c r="IR31" i="33"/>
  <c r="IS31" i="33"/>
  <c r="IT31" i="33"/>
  <c r="IU31" i="33"/>
  <c r="IV31" i="33"/>
  <c r="IW31" i="33"/>
  <c r="IX31" i="33"/>
  <c r="IY31" i="33"/>
  <c r="IZ31" i="33"/>
  <c r="JA31" i="33"/>
  <c r="JB31" i="33"/>
  <c r="JC31" i="33"/>
  <c r="JD31" i="33"/>
  <c r="JE31" i="33"/>
  <c r="JF31" i="33"/>
  <c r="JG31" i="33"/>
  <c r="GT32" i="33"/>
  <c r="GU32" i="33"/>
  <c r="GV32" i="33"/>
  <c r="GW32" i="33"/>
  <c r="GX32" i="33"/>
  <c r="GY32" i="33"/>
  <c r="GZ32" i="33"/>
  <c r="HA32" i="33"/>
  <c r="HB32" i="33"/>
  <c r="HC32" i="33"/>
  <c r="HD32" i="33"/>
  <c r="HE32" i="33"/>
  <c r="HF32" i="33"/>
  <c r="HG32" i="33"/>
  <c r="HH32" i="33"/>
  <c r="HI32" i="33"/>
  <c r="HJ32" i="33"/>
  <c r="HK32" i="33"/>
  <c r="HL32" i="33"/>
  <c r="HM32" i="33"/>
  <c r="HN32" i="33"/>
  <c r="HO32" i="33"/>
  <c r="HP32" i="33"/>
  <c r="HQ32" i="33"/>
  <c r="HR32" i="33"/>
  <c r="HS32" i="33"/>
  <c r="HT32" i="33"/>
  <c r="HU32" i="33"/>
  <c r="HV32" i="33"/>
  <c r="HW32" i="33"/>
  <c r="HX32" i="33"/>
  <c r="HY32" i="33"/>
  <c r="HZ32" i="33"/>
  <c r="IA32" i="33"/>
  <c r="IB32" i="33"/>
  <c r="IC32" i="33"/>
  <c r="ID32" i="33"/>
  <c r="IE32" i="33"/>
  <c r="IF32" i="33"/>
  <c r="IG32" i="33"/>
  <c r="IH32" i="33"/>
  <c r="II32" i="33"/>
  <c r="IJ32" i="33"/>
  <c r="IK32" i="33"/>
  <c r="IL32" i="33"/>
  <c r="IM32" i="33"/>
  <c r="IN32" i="33"/>
  <c r="IO32" i="33"/>
  <c r="IP32" i="33"/>
  <c r="IQ32" i="33"/>
  <c r="IR32" i="33"/>
  <c r="IS32" i="33"/>
  <c r="IT32" i="33"/>
  <c r="IU32" i="33"/>
  <c r="IV32" i="33"/>
  <c r="IW32" i="33"/>
  <c r="IX32" i="33"/>
  <c r="IY32" i="33"/>
  <c r="IZ32" i="33"/>
  <c r="JA32" i="33"/>
  <c r="JB32" i="33"/>
  <c r="JC32" i="33"/>
  <c r="JD32" i="33"/>
  <c r="JE32" i="33"/>
  <c r="JF32" i="33"/>
  <c r="JG32" i="33"/>
  <c r="GT33" i="33"/>
  <c r="GU33" i="33"/>
  <c r="GV33" i="33"/>
  <c r="GW33" i="33"/>
  <c r="GX33" i="33"/>
  <c r="GY33" i="33"/>
  <c r="GZ33" i="33"/>
  <c r="HA33" i="33"/>
  <c r="HB33" i="33"/>
  <c r="HC33" i="33"/>
  <c r="HD33" i="33"/>
  <c r="HE33" i="33"/>
  <c r="HF33" i="33"/>
  <c r="HG33" i="33"/>
  <c r="HH33" i="33"/>
  <c r="HI33" i="33"/>
  <c r="HJ33" i="33"/>
  <c r="HK33" i="33"/>
  <c r="HL33" i="33"/>
  <c r="HM33" i="33"/>
  <c r="HN33" i="33"/>
  <c r="HO33" i="33"/>
  <c r="HP33" i="33"/>
  <c r="HQ33" i="33"/>
  <c r="HR33" i="33"/>
  <c r="HS33" i="33"/>
  <c r="HT33" i="33"/>
  <c r="HU33" i="33"/>
  <c r="HV33" i="33"/>
  <c r="HW33" i="33"/>
  <c r="HX33" i="33"/>
  <c r="HY33" i="33"/>
  <c r="HZ33" i="33"/>
  <c r="IA33" i="33"/>
  <c r="IB33" i="33"/>
  <c r="IC33" i="33"/>
  <c r="ID33" i="33"/>
  <c r="IE33" i="33"/>
  <c r="IF33" i="33"/>
  <c r="IG33" i="33"/>
  <c r="IH33" i="33"/>
  <c r="II33" i="33"/>
  <c r="IJ33" i="33"/>
  <c r="IK33" i="33"/>
  <c r="IL33" i="33"/>
  <c r="IM33" i="33"/>
  <c r="IN33" i="33"/>
  <c r="IO33" i="33"/>
  <c r="IP33" i="33"/>
  <c r="IQ33" i="33"/>
  <c r="IR33" i="33"/>
  <c r="IS33" i="33"/>
  <c r="IT33" i="33"/>
  <c r="IU33" i="33"/>
  <c r="IV33" i="33"/>
  <c r="IW33" i="33"/>
  <c r="IX33" i="33"/>
  <c r="IY33" i="33"/>
  <c r="IZ33" i="33"/>
  <c r="JA33" i="33"/>
  <c r="JB33" i="33"/>
  <c r="JC33" i="33"/>
  <c r="JD33" i="33"/>
  <c r="JE33" i="33"/>
  <c r="JF33" i="33"/>
  <c r="JG33" i="33"/>
  <c r="GT34" i="33"/>
  <c r="GU34" i="33"/>
  <c r="GV34" i="33"/>
  <c r="GW34" i="33"/>
  <c r="GX34" i="33"/>
  <c r="GY34" i="33"/>
  <c r="GZ34" i="33"/>
  <c r="HA34" i="33"/>
  <c r="HB34" i="33"/>
  <c r="HC34" i="33"/>
  <c r="HD34" i="33"/>
  <c r="HE34" i="33"/>
  <c r="HF34" i="33"/>
  <c r="HG34" i="33"/>
  <c r="HH34" i="33"/>
  <c r="HI34" i="33"/>
  <c r="HJ34" i="33"/>
  <c r="HK34" i="33"/>
  <c r="HL34" i="33"/>
  <c r="HM34" i="33"/>
  <c r="HN34" i="33"/>
  <c r="HO34" i="33"/>
  <c r="HP34" i="33"/>
  <c r="HQ34" i="33"/>
  <c r="HR34" i="33"/>
  <c r="HS34" i="33"/>
  <c r="HT34" i="33"/>
  <c r="HU34" i="33"/>
  <c r="HV34" i="33"/>
  <c r="HW34" i="33"/>
  <c r="HX34" i="33"/>
  <c r="HY34" i="33"/>
  <c r="HZ34" i="33"/>
  <c r="IA34" i="33"/>
  <c r="IB34" i="33"/>
  <c r="IC34" i="33"/>
  <c r="ID34" i="33"/>
  <c r="IE34" i="33"/>
  <c r="IF34" i="33"/>
  <c r="IG34" i="33"/>
  <c r="IH34" i="33"/>
  <c r="II34" i="33"/>
  <c r="IJ34" i="33"/>
  <c r="IK34" i="33"/>
  <c r="IL34" i="33"/>
  <c r="IM34" i="33"/>
  <c r="IN34" i="33"/>
  <c r="IO34" i="33"/>
  <c r="IP34" i="33"/>
  <c r="IQ34" i="33"/>
  <c r="IR34" i="33"/>
  <c r="IS34" i="33"/>
  <c r="IT34" i="33"/>
  <c r="IU34" i="33"/>
  <c r="IV34" i="33"/>
  <c r="IW34" i="33"/>
  <c r="IX34" i="33"/>
  <c r="IY34" i="33"/>
  <c r="IZ34" i="33"/>
  <c r="JA34" i="33"/>
  <c r="JB34" i="33"/>
  <c r="JC34" i="33"/>
  <c r="JD34" i="33"/>
  <c r="JE34" i="33"/>
  <c r="JF34" i="33"/>
  <c r="JG34" i="33"/>
  <c r="GT35" i="33"/>
  <c r="GU35" i="33"/>
  <c r="GV35" i="33"/>
  <c r="GW35" i="33"/>
  <c r="GX35" i="33"/>
  <c r="GY35" i="33"/>
  <c r="GZ35" i="33"/>
  <c r="HA35" i="33"/>
  <c r="HB35" i="33"/>
  <c r="HC35" i="33"/>
  <c r="HD35" i="33"/>
  <c r="HE35" i="33"/>
  <c r="HF35" i="33"/>
  <c r="HG35" i="33"/>
  <c r="HH35" i="33"/>
  <c r="HI35" i="33"/>
  <c r="HJ35" i="33"/>
  <c r="HK35" i="33"/>
  <c r="HL35" i="33"/>
  <c r="HM35" i="33"/>
  <c r="HN35" i="33"/>
  <c r="HO35" i="33"/>
  <c r="HP35" i="33"/>
  <c r="HQ35" i="33"/>
  <c r="HR35" i="33"/>
  <c r="HS35" i="33"/>
  <c r="HT35" i="33"/>
  <c r="HU35" i="33"/>
  <c r="HV35" i="33"/>
  <c r="HW35" i="33"/>
  <c r="HX35" i="33"/>
  <c r="HY35" i="33"/>
  <c r="HZ35" i="33"/>
  <c r="IA35" i="33"/>
  <c r="IB35" i="33"/>
  <c r="IC35" i="33"/>
  <c r="ID35" i="33"/>
  <c r="IE35" i="33"/>
  <c r="IF35" i="33"/>
  <c r="IG35" i="33"/>
  <c r="IH35" i="33"/>
  <c r="II35" i="33"/>
  <c r="IJ35" i="33"/>
  <c r="IK35" i="33"/>
  <c r="IL35" i="33"/>
  <c r="IM35" i="33"/>
  <c r="IN35" i="33"/>
  <c r="IO35" i="33"/>
  <c r="IP35" i="33"/>
  <c r="IQ35" i="33"/>
  <c r="IR35" i="33"/>
  <c r="IS35" i="33"/>
  <c r="IT35" i="33"/>
  <c r="IU35" i="33"/>
  <c r="IV35" i="33"/>
  <c r="IW35" i="33"/>
  <c r="IX35" i="33"/>
  <c r="IY35" i="33"/>
  <c r="IZ35" i="33"/>
  <c r="JA35" i="33"/>
  <c r="JB35" i="33"/>
  <c r="JC35" i="33"/>
  <c r="JD35" i="33"/>
  <c r="JE35" i="33"/>
  <c r="JF35" i="33"/>
  <c r="JG35" i="33"/>
  <c r="GT36" i="33"/>
  <c r="GU36" i="33"/>
  <c r="GV36" i="33"/>
  <c r="GW36" i="33"/>
  <c r="GX36" i="33"/>
  <c r="GY36" i="33"/>
  <c r="GZ36" i="33"/>
  <c r="HA36" i="33"/>
  <c r="HB36" i="33"/>
  <c r="HC36" i="33"/>
  <c r="HD36" i="33"/>
  <c r="HE36" i="33"/>
  <c r="HF36" i="33"/>
  <c r="HG36" i="33"/>
  <c r="HH36" i="33"/>
  <c r="HI36" i="33"/>
  <c r="HJ36" i="33"/>
  <c r="HK36" i="33"/>
  <c r="HL36" i="33"/>
  <c r="HM36" i="33"/>
  <c r="HN36" i="33"/>
  <c r="HO36" i="33"/>
  <c r="HP36" i="33"/>
  <c r="HQ36" i="33"/>
  <c r="HR36" i="33"/>
  <c r="HS36" i="33"/>
  <c r="HT36" i="33"/>
  <c r="HU36" i="33"/>
  <c r="HV36" i="33"/>
  <c r="HW36" i="33"/>
  <c r="HX36" i="33"/>
  <c r="HY36" i="33"/>
  <c r="HZ36" i="33"/>
  <c r="IA36" i="33"/>
  <c r="IB36" i="33"/>
  <c r="IC36" i="33"/>
  <c r="ID36" i="33"/>
  <c r="IE36" i="33"/>
  <c r="IF36" i="33"/>
  <c r="IG36" i="33"/>
  <c r="IH36" i="33"/>
  <c r="II36" i="33"/>
  <c r="IJ36" i="33"/>
  <c r="IK36" i="33"/>
  <c r="IL36" i="33"/>
  <c r="IM36" i="33"/>
  <c r="IN36" i="33"/>
  <c r="IO36" i="33"/>
  <c r="IP36" i="33"/>
  <c r="IQ36" i="33"/>
  <c r="IR36" i="33"/>
  <c r="IS36" i="33"/>
  <c r="IT36" i="33"/>
  <c r="IU36" i="33"/>
  <c r="IV36" i="33"/>
  <c r="IW36" i="33"/>
  <c r="IX36" i="33"/>
  <c r="IY36" i="33"/>
  <c r="IZ36" i="33"/>
  <c r="JA36" i="33"/>
  <c r="JB36" i="33"/>
  <c r="JC36" i="33"/>
  <c r="JD36" i="33"/>
  <c r="JE36" i="33"/>
  <c r="JF36" i="33"/>
  <c r="JG36" i="33"/>
  <c r="GT37" i="33"/>
  <c r="GU37" i="33"/>
  <c r="GV37" i="33"/>
  <c r="GW37" i="33"/>
  <c r="GX37" i="33"/>
  <c r="GY37" i="33"/>
  <c r="GZ37" i="33"/>
  <c r="HA37" i="33"/>
  <c r="HB37" i="33"/>
  <c r="HC37" i="33"/>
  <c r="HD37" i="33"/>
  <c r="HE37" i="33"/>
  <c r="HF37" i="33"/>
  <c r="HG37" i="33"/>
  <c r="HH37" i="33"/>
  <c r="HI37" i="33"/>
  <c r="HJ37" i="33"/>
  <c r="HK37" i="33"/>
  <c r="HL37" i="33"/>
  <c r="HM37" i="33"/>
  <c r="HN37" i="33"/>
  <c r="HO37" i="33"/>
  <c r="HP37" i="33"/>
  <c r="HQ37" i="33"/>
  <c r="HR37" i="33"/>
  <c r="HS37" i="33"/>
  <c r="HT37" i="33"/>
  <c r="HU37" i="33"/>
  <c r="HV37" i="33"/>
  <c r="HW37" i="33"/>
  <c r="HX37" i="33"/>
  <c r="HY37" i="33"/>
  <c r="HZ37" i="33"/>
  <c r="IA37" i="33"/>
  <c r="IB37" i="33"/>
  <c r="IC37" i="33"/>
  <c r="ID37" i="33"/>
  <c r="IE37" i="33"/>
  <c r="IF37" i="33"/>
  <c r="IG37" i="33"/>
  <c r="IH37" i="33"/>
  <c r="II37" i="33"/>
  <c r="IJ37" i="33"/>
  <c r="IK37" i="33"/>
  <c r="IL37" i="33"/>
  <c r="IM37" i="33"/>
  <c r="IN37" i="33"/>
  <c r="IO37" i="33"/>
  <c r="IP37" i="33"/>
  <c r="IQ37" i="33"/>
  <c r="IR37" i="33"/>
  <c r="IS37" i="33"/>
  <c r="IT37" i="33"/>
  <c r="IU37" i="33"/>
  <c r="IV37" i="33"/>
  <c r="IW37" i="33"/>
  <c r="IX37" i="33"/>
  <c r="IY37" i="33"/>
  <c r="IZ37" i="33"/>
  <c r="JA37" i="33"/>
  <c r="JB37" i="33"/>
  <c r="JC37" i="33"/>
  <c r="JD37" i="33"/>
  <c r="JE37" i="33"/>
  <c r="JF37" i="33"/>
  <c r="JG37" i="33"/>
  <c r="GT38" i="33"/>
  <c r="GU38" i="33"/>
  <c r="GV38" i="33"/>
  <c r="GW38" i="33"/>
  <c r="GX38" i="33"/>
  <c r="GY38" i="33"/>
  <c r="GZ38" i="33"/>
  <c r="HA38" i="33"/>
  <c r="HB38" i="33"/>
  <c r="HC38" i="33"/>
  <c r="HD38" i="33"/>
  <c r="HE38" i="33"/>
  <c r="HF38" i="33"/>
  <c r="HG38" i="33"/>
  <c r="HH38" i="33"/>
  <c r="HI38" i="33"/>
  <c r="HJ38" i="33"/>
  <c r="HK38" i="33"/>
  <c r="HL38" i="33"/>
  <c r="HM38" i="33"/>
  <c r="HN38" i="33"/>
  <c r="HO38" i="33"/>
  <c r="HP38" i="33"/>
  <c r="HQ38" i="33"/>
  <c r="HR38" i="33"/>
  <c r="HS38" i="33"/>
  <c r="HT38" i="33"/>
  <c r="HU38" i="33"/>
  <c r="HV38" i="33"/>
  <c r="HW38" i="33"/>
  <c r="HX38" i="33"/>
  <c r="HY38" i="33"/>
  <c r="HZ38" i="33"/>
  <c r="IA38" i="33"/>
  <c r="IB38" i="33"/>
  <c r="IC38" i="33"/>
  <c r="ID38" i="33"/>
  <c r="IE38" i="33"/>
  <c r="IF38" i="33"/>
  <c r="IG38" i="33"/>
  <c r="IH38" i="33"/>
  <c r="II38" i="33"/>
  <c r="IJ38" i="33"/>
  <c r="IK38" i="33"/>
  <c r="IL38" i="33"/>
  <c r="IM38" i="33"/>
  <c r="IN38" i="33"/>
  <c r="IO38" i="33"/>
  <c r="IP38" i="33"/>
  <c r="IQ38" i="33"/>
  <c r="IR38" i="33"/>
  <c r="IS38" i="33"/>
  <c r="IT38" i="33"/>
  <c r="IU38" i="33"/>
  <c r="IV38" i="33"/>
  <c r="IW38" i="33"/>
  <c r="IX38" i="33"/>
  <c r="IY38" i="33"/>
  <c r="IZ38" i="33"/>
  <c r="JA38" i="33"/>
  <c r="JB38" i="33"/>
  <c r="JC38" i="33"/>
  <c r="JD38" i="33"/>
  <c r="JE38" i="33"/>
  <c r="JF38" i="33"/>
  <c r="JG38" i="33"/>
  <c r="GT39" i="33"/>
  <c r="GU39" i="33"/>
  <c r="GV39" i="33"/>
  <c r="GW39" i="33"/>
  <c r="GX39" i="33"/>
  <c r="GY39" i="33"/>
  <c r="GZ39" i="33"/>
  <c r="HA39" i="33"/>
  <c r="HB39" i="33"/>
  <c r="HC39" i="33"/>
  <c r="HD39" i="33"/>
  <c r="HE39" i="33"/>
  <c r="HF39" i="33"/>
  <c r="HG39" i="33"/>
  <c r="HH39" i="33"/>
  <c r="HI39" i="33"/>
  <c r="HJ39" i="33"/>
  <c r="HK39" i="33"/>
  <c r="HL39" i="33"/>
  <c r="HM39" i="33"/>
  <c r="HN39" i="33"/>
  <c r="HO39" i="33"/>
  <c r="HP39" i="33"/>
  <c r="HQ39" i="33"/>
  <c r="HR39" i="33"/>
  <c r="HS39" i="33"/>
  <c r="HT39" i="33"/>
  <c r="HU39" i="33"/>
  <c r="HV39" i="33"/>
  <c r="HW39" i="33"/>
  <c r="HX39" i="33"/>
  <c r="HY39" i="33"/>
  <c r="HZ39" i="33"/>
  <c r="IA39" i="33"/>
  <c r="IB39" i="33"/>
  <c r="IC39" i="33"/>
  <c r="ID39" i="33"/>
  <c r="IE39" i="33"/>
  <c r="IF39" i="33"/>
  <c r="IG39" i="33"/>
  <c r="IH39" i="33"/>
  <c r="II39" i="33"/>
  <c r="IJ39" i="33"/>
  <c r="IK39" i="33"/>
  <c r="IL39" i="33"/>
  <c r="IM39" i="33"/>
  <c r="IN39" i="33"/>
  <c r="IO39" i="33"/>
  <c r="IP39" i="33"/>
  <c r="IQ39" i="33"/>
  <c r="IR39" i="33"/>
  <c r="IS39" i="33"/>
  <c r="IT39" i="33"/>
  <c r="IU39" i="33"/>
  <c r="IV39" i="33"/>
  <c r="IW39" i="33"/>
  <c r="IX39" i="33"/>
  <c r="IY39" i="33"/>
  <c r="IZ39" i="33"/>
  <c r="JA39" i="33"/>
  <c r="JB39" i="33"/>
  <c r="JC39" i="33"/>
  <c r="JD39" i="33"/>
  <c r="JE39" i="33"/>
  <c r="JF39" i="33"/>
  <c r="JG39" i="33"/>
  <c r="GT40" i="33"/>
  <c r="GU40" i="33"/>
  <c r="GV40" i="33"/>
  <c r="GW40" i="33"/>
  <c r="GX40" i="33"/>
  <c r="GY40" i="33"/>
  <c r="GZ40" i="33"/>
  <c r="HA40" i="33"/>
  <c r="HB40" i="33"/>
  <c r="HC40" i="33"/>
  <c r="HD40" i="33"/>
  <c r="HE40" i="33"/>
  <c r="HF40" i="33"/>
  <c r="HG40" i="33"/>
  <c r="HH40" i="33"/>
  <c r="HI40" i="33"/>
  <c r="HJ40" i="33"/>
  <c r="HK40" i="33"/>
  <c r="HL40" i="33"/>
  <c r="HM40" i="33"/>
  <c r="HN40" i="33"/>
  <c r="HO40" i="33"/>
  <c r="HP40" i="33"/>
  <c r="HQ40" i="33"/>
  <c r="HR40" i="33"/>
  <c r="HS40" i="33"/>
  <c r="HT40" i="33"/>
  <c r="HU40" i="33"/>
  <c r="HV40" i="33"/>
  <c r="HW40" i="33"/>
  <c r="HX40" i="33"/>
  <c r="HY40" i="33"/>
  <c r="HZ40" i="33"/>
  <c r="IA40" i="33"/>
  <c r="IB40" i="33"/>
  <c r="IC40" i="33"/>
  <c r="ID40" i="33"/>
  <c r="IE40" i="33"/>
  <c r="IF40" i="33"/>
  <c r="IG40" i="33"/>
  <c r="IH40" i="33"/>
  <c r="II40" i="33"/>
  <c r="IJ40" i="33"/>
  <c r="IK40" i="33"/>
  <c r="IL40" i="33"/>
  <c r="IM40" i="33"/>
  <c r="IN40" i="33"/>
  <c r="IO40" i="33"/>
  <c r="IP40" i="33"/>
  <c r="IQ40" i="33"/>
  <c r="IR40" i="33"/>
  <c r="IS40" i="33"/>
  <c r="IT40" i="33"/>
  <c r="IU40" i="33"/>
  <c r="IV40" i="33"/>
  <c r="IW40" i="33"/>
  <c r="IX40" i="33"/>
  <c r="IY40" i="33"/>
  <c r="IZ40" i="33"/>
  <c r="JA40" i="33"/>
  <c r="JB40" i="33"/>
  <c r="JC40" i="33"/>
  <c r="JD40" i="33"/>
  <c r="JE40" i="33"/>
  <c r="JF40" i="33"/>
  <c r="JG40" i="33"/>
  <c r="GT41" i="33"/>
  <c r="GU41" i="33"/>
  <c r="GV41" i="33"/>
  <c r="GW41" i="33"/>
  <c r="GX41" i="33"/>
  <c r="GY41" i="33"/>
  <c r="GZ41" i="33"/>
  <c r="HA41" i="33"/>
  <c r="HB41" i="33"/>
  <c r="HC41" i="33"/>
  <c r="HD41" i="33"/>
  <c r="HE41" i="33"/>
  <c r="HF41" i="33"/>
  <c r="HG41" i="33"/>
  <c r="HH41" i="33"/>
  <c r="HI41" i="33"/>
  <c r="HJ41" i="33"/>
  <c r="HK41" i="33"/>
  <c r="HL41" i="33"/>
  <c r="HM41" i="33"/>
  <c r="HN41" i="33"/>
  <c r="HO41" i="33"/>
  <c r="HP41" i="33"/>
  <c r="HQ41" i="33"/>
  <c r="HR41" i="33"/>
  <c r="HS41" i="33"/>
  <c r="HT41" i="33"/>
  <c r="HU41" i="33"/>
  <c r="HV41" i="33"/>
  <c r="HW41" i="33"/>
  <c r="HX41" i="33"/>
  <c r="HY41" i="33"/>
  <c r="HZ41" i="33"/>
  <c r="IA41" i="33"/>
  <c r="IB41" i="33"/>
  <c r="IC41" i="33"/>
  <c r="ID41" i="33"/>
  <c r="IE41" i="33"/>
  <c r="IF41" i="33"/>
  <c r="IG41" i="33"/>
  <c r="IH41" i="33"/>
  <c r="II41" i="33"/>
  <c r="IJ41" i="33"/>
  <c r="IK41" i="33"/>
  <c r="IL41" i="33"/>
  <c r="IM41" i="33"/>
  <c r="IN41" i="33"/>
  <c r="IO41" i="33"/>
  <c r="IP41" i="33"/>
  <c r="IQ41" i="33"/>
  <c r="IR41" i="33"/>
  <c r="IS41" i="33"/>
  <c r="IT41" i="33"/>
  <c r="IU41" i="33"/>
  <c r="IV41" i="33"/>
  <c r="IW41" i="33"/>
  <c r="IX41" i="33"/>
  <c r="IY41" i="33"/>
  <c r="IZ41" i="33"/>
  <c r="JA41" i="33"/>
  <c r="JB41" i="33"/>
  <c r="JC41" i="33"/>
  <c r="JD41" i="33"/>
  <c r="JE41" i="33"/>
  <c r="JF41" i="33"/>
  <c r="JG41" i="33"/>
  <c r="GT42" i="33"/>
  <c r="GU42" i="33"/>
  <c r="GV42" i="33"/>
  <c r="GW42" i="33"/>
  <c r="GX42" i="33"/>
  <c r="GY42" i="33"/>
  <c r="GZ42" i="33"/>
  <c r="HA42" i="33"/>
  <c r="HB42" i="33"/>
  <c r="HC42" i="33"/>
  <c r="HD42" i="33"/>
  <c r="HE42" i="33"/>
  <c r="HF42" i="33"/>
  <c r="HG42" i="33"/>
  <c r="HH42" i="33"/>
  <c r="HI42" i="33"/>
  <c r="HJ42" i="33"/>
  <c r="HK42" i="33"/>
  <c r="HL42" i="33"/>
  <c r="HM42" i="33"/>
  <c r="HN42" i="33"/>
  <c r="HO42" i="33"/>
  <c r="HP42" i="33"/>
  <c r="HQ42" i="33"/>
  <c r="HR42" i="33"/>
  <c r="HS42" i="33"/>
  <c r="HT42" i="33"/>
  <c r="HU42" i="33"/>
  <c r="HV42" i="33"/>
  <c r="HW42" i="33"/>
  <c r="HX42" i="33"/>
  <c r="HY42" i="33"/>
  <c r="HZ42" i="33"/>
  <c r="IA42" i="33"/>
  <c r="IB42" i="33"/>
  <c r="IC42" i="33"/>
  <c r="ID42" i="33"/>
  <c r="IE42" i="33"/>
  <c r="IF42" i="33"/>
  <c r="IG42" i="33"/>
  <c r="IH42" i="33"/>
  <c r="II42" i="33"/>
  <c r="IJ42" i="33"/>
  <c r="IK42" i="33"/>
  <c r="IL42" i="33"/>
  <c r="IM42" i="33"/>
  <c r="IN42" i="33"/>
  <c r="IO42" i="33"/>
  <c r="IP42" i="33"/>
  <c r="IQ42" i="33"/>
  <c r="IR42" i="33"/>
  <c r="IS42" i="33"/>
  <c r="IT42" i="33"/>
  <c r="IU42" i="33"/>
  <c r="IV42" i="33"/>
  <c r="IW42" i="33"/>
  <c r="IX42" i="33"/>
  <c r="IY42" i="33"/>
  <c r="IZ42" i="33"/>
  <c r="JA42" i="33"/>
  <c r="JB42" i="33"/>
  <c r="JC42" i="33"/>
  <c r="JD42" i="33"/>
  <c r="JE42" i="33"/>
  <c r="JF42" i="33"/>
  <c r="JG42" i="33"/>
  <c r="GT43" i="33"/>
  <c r="GU43" i="33"/>
  <c r="GV43" i="33"/>
  <c r="GW43" i="33"/>
  <c r="GX43" i="33"/>
  <c r="GY43" i="33"/>
  <c r="GZ43" i="33"/>
  <c r="HA43" i="33"/>
  <c r="HB43" i="33"/>
  <c r="HC43" i="33"/>
  <c r="HD43" i="33"/>
  <c r="HE43" i="33"/>
  <c r="HF43" i="33"/>
  <c r="HG43" i="33"/>
  <c r="HH43" i="33"/>
  <c r="HI43" i="33"/>
  <c r="HJ43" i="33"/>
  <c r="HK43" i="33"/>
  <c r="HL43" i="33"/>
  <c r="HM43" i="33"/>
  <c r="HN43" i="33"/>
  <c r="HO43" i="33"/>
  <c r="HP43" i="33"/>
  <c r="HQ43" i="33"/>
  <c r="HR43" i="33"/>
  <c r="HS43" i="33"/>
  <c r="HT43" i="33"/>
  <c r="HU43" i="33"/>
  <c r="HV43" i="33"/>
  <c r="HW43" i="33"/>
  <c r="HX43" i="33"/>
  <c r="HY43" i="33"/>
  <c r="HZ43" i="33"/>
  <c r="IA43" i="33"/>
  <c r="IB43" i="33"/>
  <c r="IC43" i="33"/>
  <c r="ID43" i="33"/>
  <c r="IE43" i="33"/>
  <c r="IF43" i="33"/>
  <c r="IG43" i="33"/>
  <c r="IH43" i="33"/>
  <c r="II43" i="33"/>
  <c r="IJ43" i="33"/>
  <c r="IK43" i="33"/>
  <c r="IL43" i="33"/>
  <c r="IM43" i="33"/>
  <c r="IN43" i="33"/>
  <c r="IO43" i="33"/>
  <c r="IP43" i="33"/>
  <c r="IQ43" i="33"/>
  <c r="IR43" i="33"/>
  <c r="IS43" i="33"/>
  <c r="IT43" i="33"/>
  <c r="IU43" i="33"/>
  <c r="IV43" i="33"/>
  <c r="IW43" i="33"/>
  <c r="IX43" i="33"/>
  <c r="IY43" i="33"/>
  <c r="IZ43" i="33"/>
  <c r="JA43" i="33"/>
  <c r="JB43" i="33"/>
  <c r="JC43" i="33"/>
  <c r="JD43" i="33"/>
  <c r="JE43" i="33"/>
  <c r="JF43" i="33"/>
  <c r="JG43" i="33"/>
  <c r="GT44" i="33"/>
  <c r="GU44" i="33"/>
  <c r="GV44" i="33"/>
  <c r="GW44" i="33"/>
  <c r="GX44" i="33"/>
  <c r="GY44" i="33"/>
  <c r="GZ44" i="33"/>
  <c r="HA44" i="33"/>
  <c r="HB44" i="33"/>
  <c r="HC44" i="33"/>
  <c r="HD44" i="33"/>
  <c r="HE44" i="33"/>
  <c r="HF44" i="33"/>
  <c r="HG44" i="33"/>
  <c r="HH44" i="33"/>
  <c r="HI44" i="33"/>
  <c r="HJ44" i="33"/>
  <c r="HK44" i="33"/>
  <c r="HL44" i="33"/>
  <c r="HM44" i="33"/>
  <c r="HN44" i="33"/>
  <c r="HO44" i="33"/>
  <c r="HP44" i="33"/>
  <c r="HQ44" i="33"/>
  <c r="HR44" i="33"/>
  <c r="HS44" i="33"/>
  <c r="HT44" i="33"/>
  <c r="HU44" i="33"/>
  <c r="HV44" i="33"/>
  <c r="HW44" i="33"/>
  <c r="HX44" i="33"/>
  <c r="HY44" i="33"/>
  <c r="HZ44" i="33"/>
  <c r="IA44" i="33"/>
  <c r="IB44" i="33"/>
  <c r="IC44" i="33"/>
  <c r="ID44" i="33"/>
  <c r="IE44" i="33"/>
  <c r="IF44" i="33"/>
  <c r="IG44" i="33"/>
  <c r="IH44" i="33"/>
  <c r="II44" i="33"/>
  <c r="IJ44" i="33"/>
  <c r="IK44" i="33"/>
  <c r="IL44" i="33"/>
  <c r="IM44" i="33"/>
  <c r="IN44" i="33"/>
  <c r="IO44" i="33"/>
  <c r="IP44" i="33"/>
  <c r="IQ44" i="33"/>
  <c r="IR44" i="33"/>
  <c r="IS44" i="33"/>
  <c r="IT44" i="33"/>
  <c r="IU44" i="33"/>
  <c r="IV44" i="33"/>
  <c r="IW44" i="33"/>
  <c r="IX44" i="33"/>
  <c r="IY44" i="33"/>
  <c r="IZ44" i="33"/>
  <c r="JA44" i="33"/>
  <c r="JB44" i="33"/>
  <c r="JC44" i="33"/>
  <c r="JD44" i="33"/>
  <c r="JE44" i="33"/>
  <c r="JF44" i="33"/>
  <c r="JG44" i="33"/>
  <c r="GT45" i="33"/>
  <c r="GU45" i="33"/>
  <c r="GV45" i="33"/>
  <c r="GW45" i="33"/>
  <c r="GX45" i="33"/>
  <c r="GY45" i="33"/>
  <c r="GZ45" i="33"/>
  <c r="HA45" i="33"/>
  <c r="HB45" i="33"/>
  <c r="HC45" i="33"/>
  <c r="HD45" i="33"/>
  <c r="HE45" i="33"/>
  <c r="HF45" i="33"/>
  <c r="HG45" i="33"/>
  <c r="HH45" i="33"/>
  <c r="HI45" i="33"/>
  <c r="HJ45" i="33"/>
  <c r="HK45" i="33"/>
  <c r="HL45" i="33"/>
  <c r="HM45" i="33"/>
  <c r="HN45" i="33"/>
  <c r="HO45" i="33"/>
  <c r="HP45" i="33"/>
  <c r="HQ45" i="33"/>
  <c r="HR45" i="33"/>
  <c r="HS45" i="33"/>
  <c r="HT45" i="33"/>
  <c r="HU45" i="33"/>
  <c r="HV45" i="33"/>
  <c r="HW45" i="33"/>
  <c r="HX45" i="33"/>
  <c r="HY45" i="33"/>
  <c r="HZ45" i="33"/>
  <c r="IA45" i="33"/>
  <c r="IB45" i="33"/>
  <c r="IC45" i="33"/>
  <c r="ID45" i="33"/>
  <c r="IE45" i="33"/>
  <c r="IF45" i="33"/>
  <c r="IG45" i="33"/>
  <c r="IH45" i="33"/>
  <c r="II45" i="33"/>
  <c r="IJ45" i="33"/>
  <c r="IK45" i="33"/>
  <c r="IL45" i="33"/>
  <c r="IM45" i="33"/>
  <c r="IN45" i="33"/>
  <c r="IO45" i="33"/>
  <c r="IP45" i="33"/>
  <c r="IQ45" i="33"/>
  <c r="IR45" i="33"/>
  <c r="IS45" i="33"/>
  <c r="IT45" i="33"/>
  <c r="IU45" i="33"/>
  <c r="IV45" i="33"/>
  <c r="IW45" i="33"/>
  <c r="IX45" i="33"/>
  <c r="IY45" i="33"/>
  <c r="IZ45" i="33"/>
  <c r="JA45" i="33"/>
  <c r="JB45" i="33"/>
  <c r="JC45" i="33"/>
  <c r="JD45" i="33"/>
  <c r="JE45" i="33"/>
  <c r="JF45" i="33"/>
  <c r="JG45" i="33"/>
  <c r="GT46" i="33"/>
  <c r="GU46" i="33"/>
  <c r="GV46" i="33"/>
  <c r="GW46" i="33"/>
  <c r="GX46" i="33"/>
  <c r="GY46" i="33"/>
  <c r="GZ46" i="33"/>
  <c r="HA46" i="33"/>
  <c r="HB46" i="33"/>
  <c r="HC46" i="33"/>
  <c r="HD46" i="33"/>
  <c r="HE46" i="33"/>
  <c r="HF46" i="33"/>
  <c r="HG46" i="33"/>
  <c r="HH46" i="33"/>
  <c r="HI46" i="33"/>
  <c r="HJ46" i="33"/>
  <c r="HK46" i="33"/>
  <c r="HL46" i="33"/>
  <c r="HM46" i="33"/>
  <c r="HN46" i="33"/>
  <c r="HO46" i="33"/>
  <c r="HP46" i="33"/>
  <c r="HQ46" i="33"/>
  <c r="HR46" i="33"/>
  <c r="HS46" i="33"/>
  <c r="HT46" i="33"/>
  <c r="HU46" i="33"/>
  <c r="HV46" i="33"/>
  <c r="HW46" i="33"/>
  <c r="HX46" i="33"/>
  <c r="HY46" i="33"/>
  <c r="HZ46" i="33"/>
  <c r="IA46" i="33"/>
  <c r="IB46" i="33"/>
  <c r="IC46" i="33"/>
  <c r="ID46" i="33"/>
  <c r="IE46" i="33"/>
  <c r="IF46" i="33"/>
  <c r="IG46" i="33"/>
  <c r="IH46" i="33"/>
  <c r="II46" i="33"/>
  <c r="IJ46" i="33"/>
  <c r="IK46" i="33"/>
  <c r="IL46" i="33"/>
  <c r="IM46" i="33"/>
  <c r="IN46" i="33"/>
  <c r="IO46" i="33"/>
  <c r="IP46" i="33"/>
  <c r="IQ46" i="33"/>
  <c r="IR46" i="33"/>
  <c r="IS46" i="33"/>
  <c r="IT46" i="33"/>
  <c r="IU46" i="33"/>
  <c r="IV46" i="33"/>
  <c r="IW46" i="33"/>
  <c r="IX46" i="33"/>
  <c r="IY46" i="33"/>
  <c r="IZ46" i="33"/>
  <c r="JA46" i="33"/>
  <c r="JB46" i="33"/>
  <c r="JC46" i="33"/>
  <c r="JD46" i="33"/>
  <c r="JE46" i="33"/>
  <c r="JF46" i="33"/>
  <c r="JG46" i="33"/>
  <c r="GT47" i="33"/>
  <c r="GU47" i="33"/>
  <c r="GV47" i="33"/>
  <c r="GW47" i="33"/>
  <c r="GX47" i="33"/>
  <c r="GY47" i="33"/>
  <c r="GZ47" i="33"/>
  <c r="HA47" i="33"/>
  <c r="HB47" i="33"/>
  <c r="HC47" i="33"/>
  <c r="HD47" i="33"/>
  <c r="HE47" i="33"/>
  <c r="HF47" i="33"/>
  <c r="HG47" i="33"/>
  <c r="HH47" i="33"/>
  <c r="HI47" i="33"/>
  <c r="HJ47" i="33"/>
  <c r="HK47" i="33"/>
  <c r="HL47" i="33"/>
  <c r="HM47" i="33"/>
  <c r="HN47" i="33"/>
  <c r="HO47" i="33"/>
  <c r="HP47" i="33"/>
  <c r="HQ47" i="33"/>
  <c r="HR47" i="33"/>
  <c r="HS47" i="33"/>
  <c r="HT47" i="33"/>
  <c r="HU47" i="33"/>
  <c r="HV47" i="33"/>
  <c r="HW47" i="33"/>
  <c r="HX47" i="33"/>
  <c r="HY47" i="33"/>
  <c r="HZ47" i="33"/>
  <c r="IA47" i="33"/>
  <c r="IB47" i="33"/>
  <c r="IC47" i="33"/>
  <c r="ID47" i="33"/>
  <c r="IE47" i="33"/>
  <c r="IF47" i="33"/>
  <c r="IG47" i="33"/>
  <c r="IH47" i="33"/>
  <c r="II47" i="33"/>
  <c r="IJ47" i="33"/>
  <c r="IK47" i="33"/>
  <c r="IL47" i="33"/>
  <c r="IM47" i="33"/>
  <c r="IN47" i="33"/>
  <c r="IO47" i="33"/>
  <c r="IP47" i="33"/>
  <c r="IQ47" i="33"/>
  <c r="IR47" i="33"/>
  <c r="IS47" i="33"/>
  <c r="IT47" i="33"/>
  <c r="IU47" i="33"/>
  <c r="IV47" i="33"/>
  <c r="IW47" i="33"/>
  <c r="IX47" i="33"/>
  <c r="IY47" i="33"/>
  <c r="IZ47" i="33"/>
  <c r="JA47" i="33"/>
  <c r="JB47" i="33"/>
  <c r="JC47" i="33"/>
  <c r="JD47" i="33"/>
  <c r="JE47" i="33"/>
  <c r="JF47" i="33"/>
  <c r="JG47" i="33"/>
  <c r="GT48" i="33"/>
  <c r="GU48" i="33"/>
  <c r="GV48" i="33"/>
  <c r="GW48" i="33"/>
  <c r="GX48" i="33"/>
  <c r="GY48" i="33"/>
  <c r="GZ48" i="33"/>
  <c r="HA48" i="33"/>
  <c r="HB48" i="33"/>
  <c r="HC48" i="33"/>
  <c r="HD48" i="33"/>
  <c r="HE48" i="33"/>
  <c r="HF48" i="33"/>
  <c r="HG48" i="33"/>
  <c r="HH48" i="33"/>
  <c r="HI48" i="33"/>
  <c r="HJ48" i="33"/>
  <c r="HK48" i="33"/>
  <c r="HL48" i="33"/>
  <c r="HM48" i="33"/>
  <c r="HN48" i="33"/>
  <c r="HO48" i="33"/>
  <c r="HP48" i="33"/>
  <c r="HQ48" i="33"/>
  <c r="HR48" i="33"/>
  <c r="HS48" i="33"/>
  <c r="HT48" i="33"/>
  <c r="HU48" i="33"/>
  <c r="HV48" i="33"/>
  <c r="HW48" i="33"/>
  <c r="HX48" i="33"/>
  <c r="HY48" i="33"/>
  <c r="HZ48" i="33"/>
  <c r="IA48" i="33"/>
  <c r="IB48" i="33"/>
  <c r="IC48" i="33"/>
  <c r="ID48" i="33"/>
  <c r="IE48" i="33"/>
  <c r="IF48" i="33"/>
  <c r="IG48" i="33"/>
  <c r="IH48" i="33"/>
  <c r="II48" i="33"/>
  <c r="IJ48" i="33"/>
  <c r="IK48" i="33"/>
  <c r="IL48" i="33"/>
  <c r="IM48" i="33"/>
  <c r="IN48" i="33"/>
  <c r="IO48" i="33"/>
  <c r="IP48" i="33"/>
  <c r="IQ48" i="33"/>
  <c r="IR48" i="33"/>
  <c r="IS48" i="33"/>
  <c r="IT48" i="33"/>
  <c r="IU48" i="33"/>
  <c r="IV48" i="33"/>
  <c r="IW48" i="33"/>
  <c r="IX48" i="33"/>
  <c r="IY48" i="33"/>
  <c r="IZ48" i="33"/>
  <c r="JA48" i="33"/>
  <c r="JB48" i="33"/>
  <c r="JC48" i="33"/>
  <c r="JD48" i="33"/>
  <c r="JE48" i="33"/>
  <c r="JF48" i="33"/>
  <c r="JG48" i="33"/>
  <c r="GT49" i="33"/>
  <c r="GU49" i="33"/>
  <c r="GV49" i="33"/>
  <c r="GW49" i="33"/>
  <c r="GX49" i="33"/>
  <c r="GY49" i="33"/>
  <c r="GZ49" i="33"/>
  <c r="HA49" i="33"/>
  <c r="HB49" i="33"/>
  <c r="HC49" i="33"/>
  <c r="HD49" i="33"/>
  <c r="HE49" i="33"/>
  <c r="HF49" i="33"/>
  <c r="HG49" i="33"/>
  <c r="HH49" i="33"/>
  <c r="HI49" i="33"/>
  <c r="HJ49" i="33"/>
  <c r="HK49" i="33"/>
  <c r="HL49" i="33"/>
  <c r="HM49" i="33"/>
  <c r="HN49" i="33"/>
  <c r="HO49" i="33"/>
  <c r="HP49" i="33"/>
  <c r="HQ49" i="33"/>
  <c r="HR49" i="33"/>
  <c r="HS49" i="33"/>
  <c r="HT49" i="33"/>
  <c r="HU49" i="33"/>
  <c r="HV49" i="33"/>
  <c r="HW49" i="33"/>
  <c r="HX49" i="33"/>
  <c r="HY49" i="33"/>
  <c r="HZ49" i="33"/>
  <c r="IA49" i="33"/>
  <c r="IB49" i="33"/>
  <c r="IC49" i="33"/>
  <c r="ID49" i="33"/>
  <c r="IE49" i="33"/>
  <c r="IF49" i="33"/>
  <c r="IG49" i="33"/>
  <c r="IH49" i="33"/>
  <c r="II49" i="33"/>
  <c r="IJ49" i="33"/>
  <c r="IK49" i="33"/>
  <c r="IL49" i="33"/>
  <c r="IM49" i="33"/>
  <c r="IN49" i="33"/>
  <c r="IO49" i="33"/>
  <c r="IP49" i="33"/>
  <c r="IQ49" i="33"/>
  <c r="IR49" i="33"/>
  <c r="IS49" i="33"/>
  <c r="IT49" i="33"/>
  <c r="IU49" i="33"/>
  <c r="IV49" i="33"/>
  <c r="IW49" i="33"/>
  <c r="IX49" i="33"/>
  <c r="IY49" i="33"/>
  <c r="IZ49" i="33"/>
  <c r="JA49" i="33"/>
  <c r="JB49" i="33"/>
  <c r="JC49" i="33"/>
  <c r="JD49" i="33"/>
  <c r="JE49" i="33"/>
  <c r="JF49" i="33"/>
  <c r="JG49" i="33"/>
  <c r="GT50" i="33"/>
  <c r="GU50" i="33"/>
  <c r="GV50" i="33"/>
  <c r="GW50" i="33"/>
  <c r="GX50" i="33"/>
  <c r="GY50" i="33"/>
  <c r="GZ50" i="33"/>
  <c r="HA50" i="33"/>
  <c r="HB50" i="33"/>
  <c r="HC50" i="33"/>
  <c r="HD50" i="33"/>
  <c r="HE50" i="33"/>
  <c r="HF50" i="33"/>
  <c r="HG50" i="33"/>
  <c r="HH50" i="33"/>
  <c r="HI50" i="33"/>
  <c r="HJ50" i="33"/>
  <c r="HK50" i="33"/>
  <c r="HL50" i="33"/>
  <c r="HM50" i="33"/>
  <c r="HN50" i="33"/>
  <c r="HO50" i="33"/>
  <c r="HP50" i="33"/>
  <c r="HQ50" i="33"/>
  <c r="HR50" i="33"/>
  <c r="HS50" i="33"/>
  <c r="HT50" i="33"/>
  <c r="HU50" i="33"/>
  <c r="HV50" i="33"/>
  <c r="HW50" i="33"/>
  <c r="HX50" i="33"/>
  <c r="HY50" i="33"/>
  <c r="HZ50" i="33"/>
  <c r="IA50" i="33"/>
  <c r="IB50" i="33"/>
  <c r="IC50" i="33"/>
  <c r="ID50" i="33"/>
  <c r="IE50" i="33"/>
  <c r="IF50" i="33"/>
  <c r="IG50" i="33"/>
  <c r="IH50" i="33"/>
  <c r="II50" i="33"/>
  <c r="IJ50" i="33"/>
  <c r="IK50" i="33"/>
  <c r="IL50" i="33"/>
  <c r="IM50" i="33"/>
  <c r="IN50" i="33"/>
  <c r="IO50" i="33"/>
  <c r="IP50" i="33"/>
  <c r="IQ50" i="33"/>
  <c r="IR50" i="33"/>
  <c r="IS50" i="33"/>
  <c r="IT50" i="33"/>
  <c r="IU50" i="33"/>
  <c r="IV50" i="33"/>
  <c r="IW50" i="33"/>
  <c r="IX50" i="33"/>
  <c r="IY50" i="33"/>
  <c r="IZ50" i="33"/>
  <c r="JA50" i="33"/>
  <c r="JB50" i="33"/>
  <c r="JC50" i="33"/>
  <c r="JD50" i="33"/>
  <c r="JE50" i="33"/>
  <c r="JF50" i="33"/>
  <c r="JG50" i="33"/>
  <c r="GT51" i="33"/>
  <c r="GU51" i="33"/>
  <c r="GV51" i="33"/>
  <c r="GW51" i="33"/>
  <c r="GX51" i="33"/>
  <c r="GY51" i="33"/>
  <c r="GZ51" i="33"/>
  <c r="HA51" i="33"/>
  <c r="HB51" i="33"/>
  <c r="HC51" i="33"/>
  <c r="HD51" i="33"/>
  <c r="HE51" i="33"/>
  <c r="HF51" i="33"/>
  <c r="HG51" i="33"/>
  <c r="HH51" i="33"/>
  <c r="HI51" i="33"/>
  <c r="HJ51" i="33"/>
  <c r="HK51" i="33"/>
  <c r="HL51" i="33"/>
  <c r="HM51" i="33"/>
  <c r="HN51" i="33"/>
  <c r="HO51" i="33"/>
  <c r="HP51" i="33"/>
  <c r="HQ51" i="33"/>
  <c r="HR51" i="33"/>
  <c r="HS51" i="33"/>
  <c r="HT51" i="33"/>
  <c r="HU51" i="33"/>
  <c r="HV51" i="33"/>
  <c r="HW51" i="33"/>
  <c r="HX51" i="33"/>
  <c r="HY51" i="33"/>
  <c r="HZ51" i="33"/>
  <c r="IA51" i="33"/>
  <c r="IB51" i="33"/>
  <c r="IC51" i="33"/>
  <c r="ID51" i="33"/>
  <c r="IE51" i="33"/>
  <c r="IF51" i="33"/>
  <c r="IG51" i="33"/>
  <c r="IH51" i="33"/>
  <c r="II51" i="33"/>
  <c r="IJ51" i="33"/>
  <c r="IK51" i="33"/>
  <c r="IL51" i="33"/>
  <c r="IM51" i="33"/>
  <c r="IN51" i="33"/>
  <c r="IO51" i="33"/>
  <c r="IP51" i="33"/>
  <c r="IQ51" i="33"/>
  <c r="IR51" i="33"/>
  <c r="IS51" i="33"/>
  <c r="IT51" i="33"/>
  <c r="IU51" i="33"/>
  <c r="IV51" i="33"/>
  <c r="IW51" i="33"/>
  <c r="IX51" i="33"/>
  <c r="IY51" i="33"/>
  <c r="IZ51" i="33"/>
  <c r="JA51" i="33"/>
  <c r="JB51" i="33"/>
  <c r="JC51" i="33"/>
  <c r="JD51" i="33"/>
  <c r="JE51" i="33"/>
  <c r="JF51" i="33"/>
  <c r="JG51" i="33"/>
  <c r="GT54" i="33"/>
  <c r="GU54" i="33"/>
  <c r="GV54" i="33"/>
  <c r="GW54" i="33"/>
  <c r="GX54" i="33"/>
  <c r="GY54" i="33"/>
  <c r="GZ54" i="33"/>
  <c r="HA54" i="33"/>
  <c r="HB54" i="33"/>
  <c r="HC54" i="33"/>
  <c r="HD54" i="33"/>
  <c r="HE54" i="33"/>
  <c r="HF54" i="33"/>
  <c r="HG54" i="33"/>
  <c r="HH54" i="33"/>
  <c r="HI54" i="33"/>
  <c r="HJ54" i="33"/>
  <c r="HK54" i="33"/>
  <c r="HL54" i="33"/>
  <c r="HM54" i="33"/>
  <c r="HN54" i="33"/>
  <c r="HO54" i="33"/>
  <c r="HP54" i="33"/>
  <c r="HQ54" i="33"/>
  <c r="HR54" i="33"/>
  <c r="HS54" i="33"/>
  <c r="HT54" i="33"/>
  <c r="HU54" i="33"/>
  <c r="HV54" i="33"/>
  <c r="HW54" i="33"/>
  <c r="HX54" i="33"/>
  <c r="HY54" i="33"/>
  <c r="HZ54" i="33"/>
  <c r="IA54" i="33"/>
  <c r="IB54" i="33"/>
  <c r="IC54" i="33"/>
  <c r="ID54" i="33"/>
  <c r="IE54" i="33"/>
  <c r="IF54" i="33"/>
  <c r="IG54" i="33"/>
  <c r="IH54" i="33"/>
  <c r="II54" i="33"/>
  <c r="IJ54" i="33"/>
  <c r="IK54" i="33"/>
  <c r="IL54" i="33"/>
  <c r="IM54" i="33"/>
  <c r="IN54" i="33"/>
  <c r="IO54" i="33"/>
  <c r="IP54" i="33"/>
  <c r="IQ54" i="33"/>
  <c r="IR54" i="33"/>
  <c r="IS54" i="33"/>
  <c r="IT54" i="33"/>
  <c r="IU54" i="33"/>
  <c r="IV54" i="33"/>
  <c r="IW54" i="33"/>
  <c r="IX54" i="33"/>
  <c r="IY54" i="33"/>
  <c r="IZ54" i="33"/>
  <c r="JA54" i="33"/>
  <c r="JB54" i="33"/>
  <c r="JC54" i="33"/>
  <c r="JD54" i="33"/>
  <c r="JE54" i="33"/>
  <c r="JF54" i="33"/>
  <c r="JG54" i="33"/>
  <c r="JG3" i="33"/>
  <c r="JF3" i="33"/>
  <c r="JE3" i="33"/>
  <c r="JD3" i="33"/>
  <c r="JC3" i="33"/>
  <c r="JB3" i="33"/>
  <c r="JA3" i="33"/>
  <c r="IZ3" i="33"/>
  <c r="IY3" i="33"/>
  <c r="IX3" i="33"/>
  <c r="IN3" i="33"/>
  <c r="GT3" i="33"/>
  <c r="M40" i="20"/>
  <c r="AF40" i="20"/>
  <c r="G22" i="42"/>
  <c r="B22" i="42"/>
  <c r="C22" i="42"/>
  <c r="H22" i="42"/>
  <c r="D22" i="42"/>
  <c r="E22" i="42"/>
  <c r="W6" i="20"/>
  <c r="HU54" i="25"/>
  <c r="HT54" i="25"/>
  <c r="HS54" i="25"/>
  <c r="HR54" i="25"/>
  <c r="HQ54" i="25"/>
  <c r="HP54" i="25"/>
  <c r="HO54" i="25"/>
  <c r="HN54" i="25"/>
  <c r="HM54" i="25"/>
  <c r="HK54" i="25"/>
  <c r="HJ54" i="25"/>
  <c r="HI54" i="25"/>
  <c r="HH54" i="25"/>
  <c r="HG54" i="25"/>
  <c r="HF54" i="25"/>
  <c r="HE54" i="25"/>
  <c r="HD54" i="25"/>
  <c r="HC54" i="25"/>
  <c r="HB54" i="25"/>
  <c r="HA54" i="25"/>
  <c r="GZ54" i="25"/>
  <c r="GY54" i="25"/>
  <c r="GX54" i="25"/>
  <c r="GW54" i="25"/>
  <c r="GV54" i="25"/>
  <c r="GU54" i="25"/>
  <c r="GT54" i="25"/>
  <c r="GS54" i="25"/>
  <c r="GR54" i="25"/>
  <c r="GQ54" i="25"/>
  <c r="GP54" i="25"/>
  <c r="GO54" i="25"/>
  <c r="GN54" i="25"/>
  <c r="GM54" i="25"/>
  <c r="GL54" i="25"/>
  <c r="GK54" i="25"/>
  <c r="GJ54" i="25"/>
  <c r="GI54" i="25"/>
  <c r="GH54" i="25"/>
  <c r="GG54" i="25"/>
  <c r="GF54" i="25"/>
  <c r="GE54" i="25"/>
  <c r="GD54" i="25"/>
  <c r="GC54" i="25"/>
  <c r="GB54" i="25"/>
  <c r="GA54" i="25"/>
  <c r="FZ54" i="25"/>
  <c r="FY54" i="25"/>
  <c r="FX54" i="25"/>
  <c r="FW54" i="25"/>
  <c r="FW4" i="25"/>
  <c r="FX4" i="25"/>
  <c r="FY4" i="25"/>
  <c r="FZ4" i="25"/>
  <c r="GA4" i="25"/>
  <c r="GB4" i="25"/>
  <c r="GC4" i="25"/>
  <c r="GD4" i="25"/>
  <c r="GE4" i="25"/>
  <c r="GF4" i="25"/>
  <c r="GG4" i="25"/>
  <c r="GH4" i="25"/>
  <c r="GI4" i="25"/>
  <c r="GJ4" i="25"/>
  <c r="GK4" i="25"/>
  <c r="GL4" i="25"/>
  <c r="GM4" i="25"/>
  <c r="GN4" i="25"/>
  <c r="GO4" i="25"/>
  <c r="GP4" i="25"/>
  <c r="GQ4" i="25"/>
  <c r="GR4" i="25"/>
  <c r="GS4" i="25"/>
  <c r="GT4" i="25"/>
  <c r="GU4" i="25"/>
  <c r="GV4" i="25"/>
  <c r="GW4" i="25"/>
  <c r="GX4" i="25"/>
  <c r="GY4" i="25"/>
  <c r="GZ4" i="25"/>
  <c r="HA4" i="25"/>
  <c r="HB4" i="25"/>
  <c r="HC4" i="25"/>
  <c r="HD4" i="25"/>
  <c r="HE4" i="25"/>
  <c r="HF4" i="25"/>
  <c r="HG4" i="25"/>
  <c r="HH4" i="25"/>
  <c r="HI4" i="25"/>
  <c r="HJ4" i="25"/>
  <c r="HK4" i="25"/>
  <c r="HM4" i="25"/>
  <c r="HN4" i="25"/>
  <c r="HO4" i="25"/>
  <c r="HP4" i="25"/>
  <c r="HQ4" i="25"/>
  <c r="HR4" i="25"/>
  <c r="HS4" i="25"/>
  <c r="HT4" i="25"/>
  <c r="HU4" i="25"/>
  <c r="FW5" i="25"/>
  <c r="FX5" i="25"/>
  <c r="FY5" i="25"/>
  <c r="FZ5" i="25"/>
  <c r="GA5" i="25"/>
  <c r="GB5" i="25"/>
  <c r="GC5" i="25"/>
  <c r="GD5" i="25"/>
  <c r="GE5" i="25"/>
  <c r="GF5" i="25"/>
  <c r="GG5" i="25"/>
  <c r="GH5" i="25"/>
  <c r="GI5" i="25"/>
  <c r="GJ5" i="25"/>
  <c r="GK5" i="25"/>
  <c r="GL5" i="25"/>
  <c r="GM5" i="25"/>
  <c r="GN5" i="25"/>
  <c r="GO5" i="25"/>
  <c r="GP5" i="25"/>
  <c r="GQ5" i="25"/>
  <c r="GR5" i="25"/>
  <c r="GS5" i="25"/>
  <c r="GT5" i="25"/>
  <c r="GU5" i="25"/>
  <c r="GV5" i="25"/>
  <c r="GW5" i="25"/>
  <c r="GX5" i="25"/>
  <c r="GY5" i="25"/>
  <c r="GZ5" i="25"/>
  <c r="HA5" i="25"/>
  <c r="HB5" i="25"/>
  <c r="HC5" i="25"/>
  <c r="HD5" i="25"/>
  <c r="HE5" i="25"/>
  <c r="HF5" i="25"/>
  <c r="HG5" i="25"/>
  <c r="HH5" i="25"/>
  <c r="HI5" i="25"/>
  <c r="HJ5" i="25"/>
  <c r="HK5" i="25"/>
  <c r="HM5" i="25"/>
  <c r="HN5" i="25"/>
  <c r="HO5" i="25"/>
  <c r="HP5" i="25"/>
  <c r="HQ5" i="25"/>
  <c r="HR5" i="25"/>
  <c r="HS5" i="25"/>
  <c r="HT5" i="25"/>
  <c r="HU5" i="25"/>
  <c r="FW6" i="25"/>
  <c r="FX6" i="25"/>
  <c r="FY6" i="25"/>
  <c r="FZ6" i="25"/>
  <c r="GA6" i="25"/>
  <c r="GB6" i="25"/>
  <c r="GC6" i="25"/>
  <c r="GD6" i="25"/>
  <c r="GE6" i="25"/>
  <c r="GF6" i="25"/>
  <c r="GG6" i="25"/>
  <c r="GH6" i="25"/>
  <c r="GI6" i="25"/>
  <c r="GJ6" i="25"/>
  <c r="GK6" i="25"/>
  <c r="GL6" i="25"/>
  <c r="GM6" i="25"/>
  <c r="GN6" i="25"/>
  <c r="GO6" i="25"/>
  <c r="GP6" i="25"/>
  <c r="GQ6" i="25"/>
  <c r="GR6" i="25"/>
  <c r="GS6" i="25"/>
  <c r="GT6" i="25"/>
  <c r="GU6" i="25"/>
  <c r="GV6" i="25"/>
  <c r="GW6" i="25"/>
  <c r="GX6" i="25"/>
  <c r="GY6" i="25"/>
  <c r="GZ6" i="25"/>
  <c r="HA6" i="25"/>
  <c r="HB6" i="25"/>
  <c r="HC6" i="25"/>
  <c r="HD6" i="25"/>
  <c r="HE6" i="25"/>
  <c r="HF6" i="25"/>
  <c r="HG6" i="25"/>
  <c r="HH6" i="25"/>
  <c r="HI6" i="25"/>
  <c r="HJ6" i="25"/>
  <c r="HK6" i="25"/>
  <c r="HM6" i="25"/>
  <c r="HN6" i="25"/>
  <c r="HO6" i="25"/>
  <c r="HP6" i="25"/>
  <c r="HQ6" i="25"/>
  <c r="HR6" i="25"/>
  <c r="HS6" i="25"/>
  <c r="HT6" i="25"/>
  <c r="HU6" i="25"/>
  <c r="FW7" i="25"/>
  <c r="FX7" i="25"/>
  <c r="FY7" i="25"/>
  <c r="FZ7" i="25"/>
  <c r="GA7" i="25"/>
  <c r="GB7" i="25"/>
  <c r="GC7" i="25"/>
  <c r="GD7" i="25"/>
  <c r="GE7" i="25"/>
  <c r="GF7" i="25"/>
  <c r="GG7" i="25"/>
  <c r="GH7" i="25"/>
  <c r="GI7" i="25"/>
  <c r="GJ7" i="25"/>
  <c r="GK7" i="25"/>
  <c r="GL7" i="25"/>
  <c r="GM7" i="25"/>
  <c r="GN7" i="25"/>
  <c r="GO7" i="25"/>
  <c r="GP7" i="25"/>
  <c r="GQ7" i="25"/>
  <c r="GR7" i="25"/>
  <c r="GS7" i="25"/>
  <c r="GT7" i="25"/>
  <c r="GU7" i="25"/>
  <c r="GV7" i="25"/>
  <c r="GW7" i="25"/>
  <c r="GX7" i="25"/>
  <c r="GY7" i="25"/>
  <c r="GZ7" i="25"/>
  <c r="HA7" i="25"/>
  <c r="HB7" i="25"/>
  <c r="HC7" i="25"/>
  <c r="HD7" i="25"/>
  <c r="HE7" i="25"/>
  <c r="HF7" i="25"/>
  <c r="HG7" i="25"/>
  <c r="HH7" i="25"/>
  <c r="HI7" i="25"/>
  <c r="HJ7" i="25"/>
  <c r="HK7" i="25"/>
  <c r="HM7" i="25"/>
  <c r="HN7" i="25"/>
  <c r="HO7" i="25"/>
  <c r="HP7" i="25"/>
  <c r="HQ7" i="25"/>
  <c r="HR7" i="25"/>
  <c r="HS7" i="25"/>
  <c r="HT7" i="25"/>
  <c r="HU7" i="25"/>
  <c r="FW8" i="25"/>
  <c r="FX8" i="25"/>
  <c r="FY8" i="25"/>
  <c r="FZ8" i="25"/>
  <c r="GA8" i="25"/>
  <c r="GB8" i="25"/>
  <c r="GC8" i="25"/>
  <c r="GD8" i="25"/>
  <c r="GE8" i="25"/>
  <c r="GF8" i="25"/>
  <c r="GG8" i="25"/>
  <c r="GH8" i="25"/>
  <c r="GI8" i="25"/>
  <c r="GJ8" i="25"/>
  <c r="GK8" i="25"/>
  <c r="GL8" i="25"/>
  <c r="GM8" i="25"/>
  <c r="GN8" i="25"/>
  <c r="GO8" i="25"/>
  <c r="GP8" i="25"/>
  <c r="GQ8" i="25"/>
  <c r="GR8" i="25"/>
  <c r="GS8" i="25"/>
  <c r="GT8" i="25"/>
  <c r="GU8" i="25"/>
  <c r="GV8" i="25"/>
  <c r="GW8" i="25"/>
  <c r="GX8" i="25"/>
  <c r="GY8" i="25"/>
  <c r="GZ8" i="25"/>
  <c r="HA8" i="25"/>
  <c r="HB8" i="25"/>
  <c r="HC8" i="25"/>
  <c r="HD8" i="25"/>
  <c r="HE8" i="25"/>
  <c r="HF8" i="25"/>
  <c r="HG8" i="25"/>
  <c r="HH8" i="25"/>
  <c r="HI8" i="25"/>
  <c r="HJ8" i="25"/>
  <c r="HK8" i="25"/>
  <c r="HM8" i="25"/>
  <c r="HN8" i="25"/>
  <c r="HO8" i="25"/>
  <c r="HP8" i="25"/>
  <c r="HQ8" i="25"/>
  <c r="HR8" i="25"/>
  <c r="HS8" i="25"/>
  <c r="HT8" i="25"/>
  <c r="HU8" i="25"/>
  <c r="FW9" i="25"/>
  <c r="FX9" i="25"/>
  <c r="FY9" i="25"/>
  <c r="FZ9" i="25"/>
  <c r="GA9" i="25"/>
  <c r="GB9" i="25"/>
  <c r="GC9" i="25"/>
  <c r="GD9" i="25"/>
  <c r="GE9" i="25"/>
  <c r="GF9" i="25"/>
  <c r="GG9" i="25"/>
  <c r="GH9" i="25"/>
  <c r="GI9" i="25"/>
  <c r="GJ9" i="25"/>
  <c r="GK9" i="25"/>
  <c r="GL9" i="25"/>
  <c r="GM9" i="25"/>
  <c r="GN9" i="25"/>
  <c r="GO9" i="25"/>
  <c r="GP9" i="25"/>
  <c r="GQ9" i="25"/>
  <c r="GR9" i="25"/>
  <c r="GS9" i="25"/>
  <c r="GT9" i="25"/>
  <c r="GU9" i="25"/>
  <c r="GV9" i="25"/>
  <c r="GW9" i="25"/>
  <c r="GX9" i="25"/>
  <c r="GY9" i="25"/>
  <c r="GZ9" i="25"/>
  <c r="HA9" i="25"/>
  <c r="HB9" i="25"/>
  <c r="HC9" i="25"/>
  <c r="HD9" i="25"/>
  <c r="HE9" i="25"/>
  <c r="HF9" i="25"/>
  <c r="HG9" i="25"/>
  <c r="HH9" i="25"/>
  <c r="HI9" i="25"/>
  <c r="HJ9" i="25"/>
  <c r="HK9" i="25"/>
  <c r="HM9" i="25"/>
  <c r="HN9" i="25"/>
  <c r="HO9" i="25"/>
  <c r="HP9" i="25"/>
  <c r="HQ9" i="25"/>
  <c r="HR9" i="25"/>
  <c r="HS9" i="25"/>
  <c r="HT9" i="25"/>
  <c r="HU9" i="25"/>
  <c r="FW10" i="25"/>
  <c r="FX10" i="25"/>
  <c r="FY10" i="25"/>
  <c r="FZ10" i="25"/>
  <c r="GA10" i="25"/>
  <c r="GB10" i="25"/>
  <c r="GC10" i="25"/>
  <c r="GD10" i="25"/>
  <c r="GE10" i="25"/>
  <c r="GF10" i="25"/>
  <c r="GG10" i="25"/>
  <c r="GH10" i="25"/>
  <c r="GI10" i="25"/>
  <c r="GJ10" i="25"/>
  <c r="GK10" i="25"/>
  <c r="GL10" i="25"/>
  <c r="GM10" i="25"/>
  <c r="GN10" i="25"/>
  <c r="GO10" i="25"/>
  <c r="GP10" i="25"/>
  <c r="GQ10" i="25"/>
  <c r="GR10" i="25"/>
  <c r="GS10" i="25"/>
  <c r="GT10" i="25"/>
  <c r="GU10" i="25"/>
  <c r="GV10" i="25"/>
  <c r="GW10" i="25"/>
  <c r="GX10" i="25"/>
  <c r="GY10" i="25"/>
  <c r="GZ10" i="25"/>
  <c r="HA10" i="25"/>
  <c r="HB10" i="25"/>
  <c r="HC10" i="25"/>
  <c r="HD10" i="25"/>
  <c r="HE10" i="25"/>
  <c r="HF10" i="25"/>
  <c r="HG10" i="25"/>
  <c r="HH10" i="25"/>
  <c r="HI10" i="25"/>
  <c r="HJ10" i="25"/>
  <c r="HK10" i="25"/>
  <c r="HM10" i="25"/>
  <c r="HN10" i="25"/>
  <c r="HO10" i="25"/>
  <c r="HP10" i="25"/>
  <c r="HQ10" i="25"/>
  <c r="HR10" i="25"/>
  <c r="HS10" i="25"/>
  <c r="HT10" i="25"/>
  <c r="HU10" i="25"/>
  <c r="FW11" i="25"/>
  <c r="FX11" i="25"/>
  <c r="FY11" i="25"/>
  <c r="FZ11" i="25"/>
  <c r="GA11" i="25"/>
  <c r="GB11" i="25"/>
  <c r="GC11" i="25"/>
  <c r="GD11" i="25"/>
  <c r="GE11" i="25"/>
  <c r="GF11" i="25"/>
  <c r="GG11" i="25"/>
  <c r="GH11" i="25"/>
  <c r="GI11" i="25"/>
  <c r="GJ11" i="25"/>
  <c r="GK11" i="25"/>
  <c r="GL11" i="25"/>
  <c r="GM11" i="25"/>
  <c r="GN11" i="25"/>
  <c r="GO11" i="25"/>
  <c r="GP11" i="25"/>
  <c r="GQ11" i="25"/>
  <c r="GR11" i="25"/>
  <c r="GS11" i="25"/>
  <c r="GT11" i="25"/>
  <c r="GU11" i="25"/>
  <c r="GV11" i="25"/>
  <c r="GW11" i="25"/>
  <c r="GX11" i="25"/>
  <c r="GY11" i="25"/>
  <c r="GZ11" i="25"/>
  <c r="HA11" i="25"/>
  <c r="HB11" i="25"/>
  <c r="HC11" i="25"/>
  <c r="HD11" i="25"/>
  <c r="HE11" i="25"/>
  <c r="HF11" i="25"/>
  <c r="HG11" i="25"/>
  <c r="HH11" i="25"/>
  <c r="HI11" i="25"/>
  <c r="HJ11" i="25"/>
  <c r="HK11" i="25"/>
  <c r="HM11" i="25"/>
  <c r="HN11" i="25"/>
  <c r="HO11" i="25"/>
  <c r="HP11" i="25"/>
  <c r="HQ11" i="25"/>
  <c r="HR11" i="25"/>
  <c r="HS11" i="25"/>
  <c r="HT11" i="25"/>
  <c r="HU11" i="25"/>
  <c r="FW12" i="25"/>
  <c r="FX12" i="25"/>
  <c r="FY12" i="25"/>
  <c r="FZ12" i="25"/>
  <c r="GA12" i="25"/>
  <c r="GB12" i="25"/>
  <c r="GC12" i="25"/>
  <c r="GD12" i="25"/>
  <c r="GE12" i="25"/>
  <c r="GF12" i="25"/>
  <c r="GG12" i="25"/>
  <c r="GH12" i="25"/>
  <c r="GI12" i="25"/>
  <c r="GJ12" i="25"/>
  <c r="GK12" i="25"/>
  <c r="GL12" i="25"/>
  <c r="GM12" i="25"/>
  <c r="GN12" i="25"/>
  <c r="GO12" i="25"/>
  <c r="GP12" i="25"/>
  <c r="GQ12" i="25"/>
  <c r="GR12" i="25"/>
  <c r="GS12" i="25"/>
  <c r="GT12" i="25"/>
  <c r="GU12" i="25"/>
  <c r="GV12" i="25"/>
  <c r="GW12" i="25"/>
  <c r="GX12" i="25"/>
  <c r="GY12" i="25"/>
  <c r="GZ12" i="25"/>
  <c r="HA12" i="25"/>
  <c r="HB12" i="25"/>
  <c r="HC12" i="25"/>
  <c r="HD12" i="25"/>
  <c r="HE12" i="25"/>
  <c r="HF12" i="25"/>
  <c r="HG12" i="25"/>
  <c r="HH12" i="25"/>
  <c r="HI12" i="25"/>
  <c r="HJ12" i="25"/>
  <c r="HK12" i="25"/>
  <c r="HM12" i="25"/>
  <c r="HN12" i="25"/>
  <c r="HO12" i="25"/>
  <c r="HP12" i="25"/>
  <c r="HQ12" i="25"/>
  <c r="HR12" i="25"/>
  <c r="HS12" i="25"/>
  <c r="HT12" i="25"/>
  <c r="HU12" i="25"/>
  <c r="FW13" i="25"/>
  <c r="FX13" i="25"/>
  <c r="FY13" i="25"/>
  <c r="FZ13" i="25"/>
  <c r="GA13" i="25"/>
  <c r="GB13" i="25"/>
  <c r="GC13" i="25"/>
  <c r="GD13" i="25"/>
  <c r="GE13" i="25"/>
  <c r="GF13" i="25"/>
  <c r="GG13" i="25"/>
  <c r="GH13" i="25"/>
  <c r="GI13" i="25"/>
  <c r="GJ13" i="25"/>
  <c r="GK13" i="25"/>
  <c r="GL13" i="25"/>
  <c r="GM13" i="25"/>
  <c r="GN13" i="25"/>
  <c r="GO13" i="25"/>
  <c r="GP13" i="25"/>
  <c r="GQ13" i="25"/>
  <c r="GR13" i="25"/>
  <c r="GS13" i="25"/>
  <c r="GT13" i="25"/>
  <c r="GU13" i="25"/>
  <c r="GV13" i="25"/>
  <c r="GW13" i="25"/>
  <c r="GX13" i="25"/>
  <c r="GY13" i="25"/>
  <c r="GZ13" i="25"/>
  <c r="HA13" i="25"/>
  <c r="HB13" i="25"/>
  <c r="HC13" i="25"/>
  <c r="HD13" i="25"/>
  <c r="HE13" i="25"/>
  <c r="HF13" i="25"/>
  <c r="HG13" i="25"/>
  <c r="HH13" i="25"/>
  <c r="HI13" i="25"/>
  <c r="HJ13" i="25"/>
  <c r="HK13" i="25"/>
  <c r="HM13" i="25"/>
  <c r="HN13" i="25"/>
  <c r="HO13" i="25"/>
  <c r="HP13" i="25"/>
  <c r="HQ13" i="25"/>
  <c r="HR13" i="25"/>
  <c r="HS13" i="25"/>
  <c r="HT13" i="25"/>
  <c r="HU13" i="25"/>
  <c r="FW14" i="25"/>
  <c r="FX14" i="25"/>
  <c r="FY14" i="25"/>
  <c r="FZ14" i="25"/>
  <c r="GA14" i="25"/>
  <c r="GB14" i="25"/>
  <c r="GC14" i="25"/>
  <c r="GD14" i="25"/>
  <c r="GE14" i="25"/>
  <c r="GF14" i="25"/>
  <c r="GG14" i="25"/>
  <c r="GH14" i="25"/>
  <c r="GI14" i="25"/>
  <c r="GJ14" i="25"/>
  <c r="GK14" i="25"/>
  <c r="GL14" i="25"/>
  <c r="GM14" i="25"/>
  <c r="GN14" i="25"/>
  <c r="GO14" i="25"/>
  <c r="GP14" i="25"/>
  <c r="GQ14" i="25"/>
  <c r="GR14" i="25"/>
  <c r="GS14" i="25"/>
  <c r="GT14" i="25"/>
  <c r="GU14" i="25"/>
  <c r="GV14" i="25"/>
  <c r="GW14" i="25"/>
  <c r="GX14" i="25"/>
  <c r="GY14" i="25"/>
  <c r="GZ14" i="25"/>
  <c r="HA14" i="25"/>
  <c r="HB14" i="25"/>
  <c r="HC14" i="25"/>
  <c r="HD14" i="25"/>
  <c r="HE14" i="25"/>
  <c r="HF14" i="25"/>
  <c r="HG14" i="25"/>
  <c r="HH14" i="25"/>
  <c r="HI14" i="25"/>
  <c r="HJ14" i="25"/>
  <c r="HK14" i="25"/>
  <c r="HM14" i="25"/>
  <c r="HN14" i="25"/>
  <c r="HO14" i="25"/>
  <c r="HP14" i="25"/>
  <c r="HQ14" i="25"/>
  <c r="HR14" i="25"/>
  <c r="HS14" i="25"/>
  <c r="HT14" i="25"/>
  <c r="HU14" i="25"/>
  <c r="FW15" i="25"/>
  <c r="FX15" i="25"/>
  <c r="FY15" i="25"/>
  <c r="FZ15" i="25"/>
  <c r="GA15" i="25"/>
  <c r="GB15" i="25"/>
  <c r="GC15" i="25"/>
  <c r="GD15" i="25"/>
  <c r="GE15" i="25"/>
  <c r="GF15" i="25"/>
  <c r="GG15" i="25"/>
  <c r="GH15" i="25"/>
  <c r="GI15" i="25"/>
  <c r="GJ15" i="25"/>
  <c r="GK15" i="25"/>
  <c r="GL15" i="25"/>
  <c r="GM15" i="25"/>
  <c r="GN15" i="25"/>
  <c r="GO15" i="25"/>
  <c r="GP15" i="25"/>
  <c r="GQ15" i="25"/>
  <c r="GR15" i="25"/>
  <c r="GS15" i="25"/>
  <c r="GT15" i="25"/>
  <c r="GU15" i="25"/>
  <c r="GV15" i="25"/>
  <c r="GW15" i="25"/>
  <c r="GX15" i="25"/>
  <c r="GY15" i="25"/>
  <c r="GZ15" i="25"/>
  <c r="HA15" i="25"/>
  <c r="HB15" i="25"/>
  <c r="HC15" i="25"/>
  <c r="HD15" i="25"/>
  <c r="HE15" i="25"/>
  <c r="HF15" i="25"/>
  <c r="HG15" i="25"/>
  <c r="HH15" i="25"/>
  <c r="HI15" i="25"/>
  <c r="HJ15" i="25"/>
  <c r="HK15" i="25"/>
  <c r="HM15" i="25"/>
  <c r="HN15" i="25"/>
  <c r="HO15" i="25"/>
  <c r="HP15" i="25"/>
  <c r="HQ15" i="25"/>
  <c r="HR15" i="25"/>
  <c r="HS15" i="25"/>
  <c r="HT15" i="25"/>
  <c r="HU15" i="25"/>
  <c r="FW16" i="25"/>
  <c r="FX16" i="25"/>
  <c r="FY16" i="25"/>
  <c r="FZ16" i="25"/>
  <c r="GA16" i="25"/>
  <c r="GB16" i="25"/>
  <c r="GC16" i="25"/>
  <c r="GD16" i="25"/>
  <c r="GE16" i="25"/>
  <c r="GF16" i="25"/>
  <c r="GG16" i="25"/>
  <c r="GH16" i="25"/>
  <c r="GI16" i="25"/>
  <c r="GJ16" i="25"/>
  <c r="GK16" i="25"/>
  <c r="GL16" i="25"/>
  <c r="GM16" i="25"/>
  <c r="GN16" i="25"/>
  <c r="GO16" i="25"/>
  <c r="GP16" i="25"/>
  <c r="GQ16" i="25"/>
  <c r="GR16" i="25"/>
  <c r="GS16" i="25"/>
  <c r="GT16" i="25"/>
  <c r="GU16" i="25"/>
  <c r="GV16" i="25"/>
  <c r="GW16" i="25"/>
  <c r="GX16" i="25"/>
  <c r="GY16" i="25"/>
  <c r="GZ16" i="25"/>
  <c r="HA16" i="25"/>
  <c r="HB16" i="25"/>
  <c r="HC16" i="25"/>
  <c r="HD16" i="25"/>
  <c r="HE16" i="25"/>
  <c r="HF16" i="25"/>
  <c r="HG16" i="25"/>
  <c r="HH16" i="25"/>
  <c r="HI16" i="25"/>
  <c r="HJ16" i="25"/>
  <c r="HK16" i="25"/>
  <c r="HM16" i="25"/>
  <c r="HN16" i="25"/>
  <c r="HO16" i="25"/>
  <c r="HP16" i="25"/>
  <c r="HQ16" i="25"/>
  <c r="HR16" i="25"/>
  <c r="HS16" i="25"/>
  <c r="HT16" i="25"/>
  <c r="HU16" i="25"/>
  <c r="FW17" i="25"/>
  <c r="FX17" i="25"/>
  <c r="FY17" i="25"/>
  <c r="FZ17" i="25"/>
  <c r="GA17" i="25"/>
  <c r="GB17" i="25"/>
  <c r="GC17" i="25"/>
  <c r="GD17" i="25"/>
  <c r="GE17" i="25"/>
  <c r="GF17" i="25"/>
  <c r="GG17" i="25"/>
  <c r="GH17" i="25"/>
  <c r="GI17" i="25"/>
  <c r="GJ17" i="25"/>
  <c r="GK17" i="25"/>
  <c r="GL17" i="25"/>
  <c r="GM17" i="25"/>
  <c r="GN17" i="25"/>
  <c r="GO17" i="25"/>
  <c r="GP17" i="25"/>
  <c r="GQ17" i="25"/>
  <c r="GR17" i="25"/>
  <c r="GS17" i="25"/>
  <c r="GT17" i="25"/>
  <c r="GU17" i="25"/>
  <c r="GV17" i="25"/>
  <c r="GW17" i="25"/>
  <c r="GX17" i="25"/>
  <c r="GY17" i="25"/>
  <c r="GZ17" i="25"/>
  <c r="HA17" i="25"/>
  <c r="HB17" i="25"/>
  <c r="HC17" i="25"/>
  <c r="HD17" i="25"/>
  <c r="HE17" i="25"/>
  <c r="HF17" i="25"/>
  <c r="HG17" i="25"/>
  <c r="HH17" i="25"/>
  <c r="HI17" i="25"/>
  <c r="HJ17" i="25"/>
  <c r="HK17" i="25"/>
  <c r="HM17" i="25"/>
  <c r="HN17" i="25"/>
  <c r="HO17" i="25"/>
  <c r="HP17" i="25"/>
  <c r="HQ17" i="25"/>
  <c r="HR17" i="25"/>
  <c r="HS17" i="25"/>
  <c r="HT17" i="25"/>
  <c r="HU17" i="25"/>
  <c r="FW18" i="25"/>
  <c r="FX18" i="25"/>
  <c r="FY18" i="25"/>
  <c r="FZ18" i="25"/>
  <c r="GA18" i="25"/>
  <c r="GB18" i="25"/>
  <c r="GC18" i="25"/>
  <c r="GD18" i="25"/>
  <c r="GE18" i="25"/>
  <c r="GF18" i="25"/>
  <c r="GG18" i="25"/>
  <c r="GH18" i="25"/>
  <c r="GI18" i="25"/>
  <c r="GJ18" i="25"/>
  <c r="GK18" i="25"/>
  <c r="GL18" i="25"/>
  <c r="GM18" i="25"/>
  <c r="GN18" i="25"/>
  <c r="GO18" i="25"/>
  <c r="GP18" i="25"/>
  <c r="GQ18" i="25"/>
  <c r="GR18" i="25"/>
  <c r="GS18" i="25"/>
  <c r="GT18" i="25"/>
  <c r="GU18" i="25"/>
  <c r="GV18" i="25"/>
  <c r="GW18" i="25"/>
  <c r="GX18" i="25"/>
  <c r="GY18" i="25"/>
  <c r="GZ18" i="25"/>
  <c r="HA18" i="25"/>
  <c r="HB18" i="25"/>
  <c r="HC18" i="25"/>
  <c r="HD18" i="25"/>
  <c r="HE18" i="25"/>
  <c r="HF18" i="25"/>
  <c r="HG18" i="25"/>
  <c r="HH18" i="25"/>
  <c r="HI18" i="25"/>
  <c r="HJ18" i="25"/>
  <c r="HK18" i="25"/>
  <c r="HM18" i="25"/>
  <c r="HN18" i="25"/>
  <c r="HO18" i="25"/>
  <c r="HP18" i="25"/>
  <c r="HQ18" i="25"/>
  <c r="HR18" i="25"/>
  <c r="HS18" i="25"/>
  <c r="HT18" i="25"/>
  <c r="HU18" i="25"/>
  <c r="FW19" i="25"/>
  <c r="FX19" i="25"/>
  <c r="FY19" i="25"/>
  <c r="FZ19" i="25"/>
  <c r="GA19" i="25"/>
  <c r="GB19" i="25"/>
  <c r="GC19" i="25"/>
  <c r="GD19" i="25"/>
  <c r="GE19" i="25"/>
  <c r="GF19" i="25"/>
  <c r="GG19" i="25"/>
  <c r="GH19" i="25"/>
  <c r="GI19" i="25"/>
  <c r="GJ19" i="25"/>
  <c r="GK19" i="25"/>
  <c r="GL19" i="25"/>
  <c r="GM19" i="25"/>
  <c r="GN19" i="25"/>
  <c r="GO19" i="25"/>
  <c r="GP19" i="25"/>
  <c r="GQ19" i="25"/>
  <c r="GR19" i="25"/>
  <c r="GS19" i="25"/>
  <c r="GT19" i="25"/>
  <c r="GU19" i="25"/>
  <c r="GV19" i="25"/>
  <c r="GW19" i="25"/>
  <c r="GX19" i="25"/>
  <c r="GY19" i="25"/>
  <c r="GZ19" i="25"/>
  <c r="HA19" i="25"/>
  <c r="HB19" i="25"/>
  <c r="HC19" i="25"/>
  <c r="HD19" i="25"/>
  <c r="HE19" i="25"/>
  <c r="HF19" i="25"/>
  <c r="HG19" i="25"/>
  <c r="HH19" i="25"/>
  <c r="HI19" i="25"/>
  <c r="HJ19" i="25"/>
  <c r="HK19" i="25"/>
  <c r="HM19" i="25"/>
  <c r="HN19" i="25"/>
  <c r="HO19" i="25"/>
  <c r="HP19" i="25"/>
  <c r="HQ19" i="25"/>
  <c r="HR19" i="25"/>
  <c r="HS19" i="25"/>
  <c r="HT19" i="25"/>
  <c r="HU19" i="25"/>
  <c r="FW20" i="25"/>
  <c r="FX20" i="25"/>
  <c r="FY20" i="25"/>
  <c r="FZ20" i="25"/>
  <c r="GA20" i="25"/>
  <c r="GB20" i="25"/>
  <c r="GC20" i="25"/>
  <c r="GD20" i="25"/>
  <c r="GE20" i="25"/>
  <c r="GF20" i="25"/>
  <c r="GG20" i="25"/>
  <c r="GH20" i="25"/>
  <c r="GI20" i="25"/>
  <c r="GJ20" i="25"/>
  <c r="GK20" i="25"/>
  <c r="GL20" i="25"/>
  <c r="GM20" i="25"/>
  <c r="GN20" i="25"/>
  <c r="GO20" i="25"/>
  <c r="GP20" i="25"/>
  <c r="GQ20" i="25"/>
  <c r="GR20" i="25"/>
  <c r="GS20" i="25"/>
  <c r="GT20" i="25"/>
  <c r="GU20" i="25"/>
  <c r="GV20" i="25"/>
  <c r="GW20" i="25"/>
  <c r="GX20" i="25"/>
  <c r="GY20" i="25"/>
  <c r="GZ20" i="25"/>
  <c r="HA20" i="25"/>
  <c r="HB20" i="25"/>
  <c r="HC20" i="25"/>
  <c r="HD20" i="25"/>
  <c r="HE20" i="25"/>
  <c r="HF20" i="25"/>
  <c r="HG20" i="25"/>
  <c r="HH20" i="25"/>
  <c r="HI20" i="25"/>
  <c r="HJ20" i="25"/>
  <c r="HK20" i="25"/>
  <c r="HM20" i="25"/>
  <c r="HN20" i="25"/>
  <c r="HO20" i="25"/>
  <c r="HP20" i="25"/>
  <c r="HQ20" i="25"/>
  <c r="HR20" i="25"/>
  <c r="HS20" i="25"/>
  <c r="HT20" i="25"/>
  <c r="HU20" i="25"/>
  <c r="FW21" i="25"/>
  <c r="FX21" i="25"/>
  <c r="FY21" i="25"/>
  <c r="FZ21" i="25"/>
  <c r="GA21" i="25"/>
  <c r="GB21" i="25"/>
  <c r="GC21" i="25"/>
  <c r="GD21" i="25"/>
  <c r="GE21" i="25"/>
  <c r="GF21" i="25"/>
  <c r="GG21" i="25"/>
  <c r="GH21" i="25"/>
  <c r="GI21" i="25"/>
  <c r="GJ21" i="25"/>
  <c r="GK21" i="25"/>
  <c r="GL21" i="25"/>
  <c r="GM21" i="25"/>
  <c r="GN21" i="25"/>
  <c r="GO21" i="25"/>
  <c r="GP21" i="25"/>
  <c r="GQ21" i="25"/>
  <c r="GR21" i="25"/>
  <c r="GS21" i="25"/>
  <c r="GT21" i="25"/>
  <c r="GU21" i="25"/>
  <c r="GV21" i="25"/>
  <c r="GW21" i="25"/>
  <c r="GX21" i="25"/>
  <c r="GY21" i="25"/>
  <c r="GZ21" i="25"/>
  <c r="HA21" i="25"/>
  <c r="HB21" i="25"/>
  <c r="HC21" i="25"/>
  <c r="HD21" i="25"/>
  <c r="HE21" i="25"/>
  <c r="HF21" i="25"/>
  <c r="HG21" i="25"/>
  <c r="HH21" i="25"/>
  <c r="HI21" i="25"/>
  <c r="HJ21" i="25"/>
  <c r="HK21" i="25"/>
  <c r="HM21" i="25"/>
  <c r="HN21" i="25"/>
  <c r="HO21" i="25"/>
  <c r="HP21" i="25"/>
  <c r="HQ21" i="25"/>
  <c r="HR21" i="25"/>
  <c r="HS21" i="25"/>
  <c r="HT21" i="25"/>
  <c r="HU21" i="25"/>
  <c r="FW22" i="25"/>
  <c r="FX22" i="25"/>
  <c r="FY22" i="25"/>
  <c r="FZ22" i="25"/>
  <c r="GA22" i="25"/>
  <c r="GB22" i="25"/>
  <c r="GC22" i="25"/>
  <c r="GD22" i="25"/>
  <c r="GE22" i="25"/>
  <c r="GF22" i="25"/>
  <c r="GG22" i="25"/>
  <c r="GH22" i="25"/>
  <c r="GI22" i="25"/>
  <c r="GJ22" i="25"/>
  <c r="GK22" i="25"/>
  <c r="GL22" i="25"/>
  <c r="GM22" i="25"/>
  <c r="GN22" i="25"/>
  <c r="GO22" i="25"/>
  <c r="GP22" i="25"/>
  <c r="GQ22" i="25"/>
  <c r="GR22" i="25"/>
  <c r="GS22" i="25"/>
  <c r="GT22" i="25"/>
  <c r="GU22" i="25"/>
  <c r="GV22" i="25"/>
  <c r="GW22" i="25"/>
  <c r="GX22" i="25"/>
  <c r="GY22" i="25"/>
  <c r="GZ22" i="25"/>
  <c r="HA22" i="25"/>
  <c r="HB22" i="25"/>
  <c r="HC22" i="25"/>
  <c r="HD22" i="25"/>
  <c r="HE22" i="25"/>
  <c r="HF22" i="25"/>
  <c r="HG22" i="25"/>
  <c r="HH22" i="25"/>
  <c r="HI22" i="25"/>
  <c r="HJ22" i="25"/>
  <c r="HK22" i="25"/>
  <c r="HM22" i="25"/>
  <c r="HN22" i="25"/>
  <c r="HO22" i="25"/>
  <c r="HP22" i="25"/>
  <c r="HQ22" i="25"/>
  <c r="HR22" i="25"/>
  <c r="HS22" i="25"/>
  <c r="HT22" i="25"/>
  <c r="HU22" i="25"/>
  <c r="FW23" i="25"/>
  <c r="FX23" i="25"/>
  <c r="FY23" i="25"/>
  <c r="FZ23" i="25"/>
  <c r="GA23" i="25"/>
  <c r="GB23" i="25"/>
  <c r="GC23" i="25"/>
  <c r="GD23" i="25"/>
  <c r="GE23" i="25"/>
  <c r="GF23" i="25"/>
  <c r="GG23" i="25"/>
  <c r="GH23" i="25"/>
  <c r="GI23" i="25"/>
  <c r="GJ23" i="25"/>
  <c r="GK23" i="25"/>
  <c r="GL23" i="25"/>
  <c r="GM23" i="25"/>
  <c r="GN23" i="25"/>
  <c r="GO23" i="25"/>
  <c r="GP23" i="25"/>
  <c r="GQ23" i="25"/>
  <c r="GR23" i="25"/>
  <c r="GS23" i="25"/>
  <c r="GT23" i="25"/>
  <c r="GU23" i="25"/>
  <c r="GV23" i="25"/>
  <c r="GW23" i="25"/>
  <c r="GX23" i="25"/>
  <c r="GY23" i="25"/>
  <c r="GZ23" i="25"/>
  <c r="HA23" i="25"/>
  <c r="HB23" i="25"/>
  <c r="HC23" i="25"/>
  <c r="HD23" i="25"/>
  <c r="HE23" i="25"/>
  <c r="HF23" i="25"/>
  <c r="HG23" i="25"/>
  <c r="HH23" i="25"/>
  <c r="HI23" i="25"/>
  <c r="HJ23" i="25"/>
  <c r="HK23" i="25"/>
  <c r="HM23" i="25"/>
  <c r="HN23" i="25"/>
  <c r="HO23" i="25"/>
  <c r="HP23" i="25"/>
  <c r="HQ23" i="25"/>
  <c r="HR23" i="25"/>
  <c r="HS23" i="25"/>
  <c r="HT23" i="25"/>
  <c r="HU23" i="25"/>
  <c r="FW24" i="25"/>
  <c r="FX24" i="25"/>
  <c r="FY24" i="25"/>
  <c r="FZ24" i="25"/>
  <c r="GA24" i="25"/>
  <c r="GB24" i="25"/>
  <c r="GC24" i="25"/>
  <c r="GD24" i="25"/>
  <c r="GE24" i="25"/>
  <c r="GF24" i="25"/>
  <c r="GG24" i="25"/>
  <c r="GH24" i="25"/>
  <c r="GI24" i="25"/>
  <c r="GJ24" i="25"/>
  <c r="GK24" i="25"/>
  <c r="GL24" i="25"/>
  <c r="GM24" i="25"/>
  <c r="GN24" i="25"/>
  <c r="GO24" i="25"/>
  <c r="GP24" i="25"/>
  <c r="GQ24" i="25"/>
  <c r="GR24" i="25"/>
  <c r="GS24" i="25"/>
  <c r="GT24" i="25"/>
  <c r="GU24" i="25"/>
  <c r="GV24" i="25"/>
  <c r="GW24" i="25"/>
  <c r="GX24" i="25"/>
  <c r="GY24" i="25"/>
  <c r="GZ24" i="25"/>
  <c r="HA24" i="25"/>
  <c r="HB24" i="25"/>
  <c r="HC24" i="25"/>
  <c r="HD24" i="25"/>
  <c r="HE24" i="25"/>
  <c r="HF24" i="25"/>
  <c r="HG24" i="25"/>
  <c r="HH24" i="25"/>
  <c r="HI24" i="25"/>
  <c r="HJ24" i="25"/>
  <c r="HK24" i="25"/>
  <c r="HM24" i="25"/>
  <c r="HN24" i="25"/>
  <c r="HO24" i="25"/>
  <c r="HP24" i="25"/>
  <c r="HQ24" i="25"/>
  <c r="HR24" i="25"/>
  <c r="HS24" i="25"/>
  <c r="HT24" i="25"/>
  <c r="HU24" i="25"/>
  <c r="FW25" i="25"/>
  <c r="FX25" i="25"/>
  <c r="FY25" i="25"/>
  <c r="FZ25" i="25"/>
  <c r="GA25" i="25"/>
  <c r="GB25" i="25"/>
  <c r="GC25" i="25"/>
  <c r="GD25" i="25"/>
  <c r="GE25" i="25"/>
  <c r="GF25" i="25"/>
  <c r="GG25" i="25"/>
  <c r="GH25" i="25"/>
  <c r="GI25" i="25"/>
  <c r="GJ25" i="25"/>
  <c r="GK25" i="25"/>
  <c r="GL25" i="25"/>
  <c r="GM25" i="25"/>
  <c r="GN25" i="25"/>
  <c r="GO25" i="25"/>
  <c r="GP25" i="25"/>
  <c r="GQ25" i="25"/>
  <c r="GR25" i="25"/>
  <c r="GS25" i="25"/>
  <c r="GT25" i="25"/>
  <c r="GU25" i="25"/>
  <c r="GV25" i="25"/>
  <c r="GW25" i="25"/>
  <c r="GX25" i="25"/>
  <c r="GY25" i="25"/>
  <c r="GZ25" i="25"/>
  <c r="HA25" i="25"/>
  <c r="HB25" i="25"/>
  <c r="HC25" i="25"/>
  <c r="HD25" i="25"/>
  <c r="HE25" i="25"/>
  <c r="HF25" i="25"/>
  <c r="HG25" i="25"/>
  <c r="HH25" i="25"/>
  <c r="HI25" i="25"/>
  <c r="HJ25" i="25"/>
  <c r="HK25" i="25"/>
  <c r="HM25" i="25"/>
  <c r="HN25" i="25"/>
  <c r="HO25" i="25"/>
  <c r="HP25" i="25"/>
  <c r="HQ25" i="25"/>
  <c r="HR25" i="25"/>
  <c r="HS25" i="25"/>
  <c r="HT25" i="25"/>
  <c r="HU25" i="25"/>
  <c r="FW26" i="25"/>
  <c r="FX26" i="25"/>
  <c r="FY26" i="25"/>
  <c r="FZ26" i="25"/>
  <c r="GA26" i="25"/>
  <c r="GB26" i="25"/>
  <c r="GC26" i="25"/>
  <c r="GD26" i="25"/>
  <c r="GE26" i="25"/>
  <c r="GF26" i="25"/>
  <c r="GG26" i="25"/>
  <c r="GH26" i="25"/>
  <c r="GI26" i="25"/>
  <c r="GJ26" i="25"/>
  <c r="GK26" i="25"/>
  <c r="GL26" i="25"/>
  <c r="GM26" i="25"/>
  <c r="GN26" i="25"/>
  <c r="GO26" i="25"/>
  <c r="GP26" i="25"/>
  <c r="GQ26" i="25"/>
  <c r="GR26" i="25"/>
  <c r="GS26" i="25"/>
  <c r="GT26" i="25"/>
  <c r="GU26" i="25"/>
  <c r="GV26" i="25"/>
  <c r="GW26" i="25"/>
  <c r="GX26" i="25"/>
  <c r="GY26" i="25"/>
  <c r="GZ26" i="25"/>
  <c r="HA26" i="25"/>
  <c r="HB26" i="25"/>
  <c r="HC26" i="25"/>
  <c r="HD26" i="25"/>
  <c r="HE26" i="25"/>
  <c r="HF26" i="25"/>
  <c r="HG26" i="25"/>
  <c r="HH26" i="25"/>
  <c r="HI26" i="25"/>
  <c r="HJ26" i="25"/>
  <c r="HK26" i="25"/>
  <c r="HM26" i="25"/>
  <c r="HN26" i="25"/>
  <c r="HO26" i="25"/>
  <c r="HP26" i="25"/>
  <c r="HQ26" i="25"/>
  <c r="HR26" i="25"/>
  <c r="HS26" i="25"/>
  <c r="HT26" i="25"/>
  <c r="HU26" i="25"/>
  <c r="FW27" i="25"/>
  <c r="FX27" i="25"/>
  <c r="FY27" i="25"/>
  <c r="FZ27" i="25"/>
  <c r="GA27" i="25"/>
  <c r="GB27" i="25"/>
  <c r="GC27" i="25"/>
  <c r="GD27" i="25"/>
  <c r="GE27" i="25"/>
  <c r="GF27" i="25"/>
  <c r="GG27" i="25"/>
  <c r="GH27" i="25"/>
  <c r="GI27" i="25"/>
  <c r="GJ27" i="25"/>
  <c r="GK27" i="25"/>
  <c r="GL27" i="25"/>
  <c r="GM27" i="25"/>
  <c r="GN27" i="25"/>
  <c r="GO27" i="25"/>
  <c r="GP27" i="25"/>
  <c r="GQ27" i="25"/>
  <c r="GR27" i="25"/>
  <c r="GS27" i="25"/>
  <c r="GT27" i="25"/>
  <c r="GU27" i="25"/>
  <c r="GV27" i="25"/>
  <c r="GW27" i="25"/>
  <c r="GX27" i="25"/>
  <c r="GY27" i="25"/>
  <c r="GZ27" i="25"/>
  <c r="HA27" i="25"/>
  <c r="HB27" i="25"/>
  <c r="HC27" i="25"/>
  <c r="HD27" i="25"/>
  <c r="HE27" i="25"/>
  <c r="HF27" i="25"/>
  <c r="HG27" i="25"/>
  <c r="HH27" i="25"/>
  <c r="HI27" i="25"/>
  <c r="HJ27" i="25"/>
  <c r="HK27" i="25"/>
  <c r="HM27" i="25"/>
  <c r="HN27" i="25"/>
  <c r="HO27" i="25"/>
  <c r="HP27" i="25"/>
  <c r="HQ27" i="25"/>
  <c r="HR27" i="25"/>
  <c r="HS27" i="25"/>
  <c r="HT27" i="25"/>
  <c r="HU27" i="25"/>
  <c r="FW28" i="25"/>
  <c r="FX28" i="25"/>
  <c r="FY28" i="25"/>
  <c r="FZ28" i="25"/>
  <c r="GA28" i="25"/>
  <c r="GB28" i="25"/>
  <c r="GC28" i="25"/>
  <c r="GD28" i="25"/>
  <c r="GE28" i="25"/>
  <c r="GF28" i="25"/>
  <c r="GG28" i="25"/>
  <c r="GH28" i="25"/>
  <c r="GI28" i="25"/>
  <c r="GJ28" i="25"/>
  <c r="GK28" i="25"/>
  <c r="GL28" i="25"/>
  <c r="GM28" i="25"/>
  <c r="GN28" i="25"/>
  <c r="GO28" i="25"/>
  <c r="GP28" i="25"/>
  <c r="GQ28" i="25"/>
  <c r="GR28" i="25"/>
  <c r="GS28" i="25"/>
  <c r="GT28" i="25"/>
  <c r="GU28" i="25"/>
  <c r="GV28" i="25"/>
  <c r="GW28" i="25"/>
  <c r="GX28" i="25"/>
  <c r="GY28" i="25"/>
  <c r="GZ28" i="25"/>
  <c r="HA28" i="25"/>
  <c r="HB28" i="25"/>
  <c r="HC28" i="25"/>
  <c r="HD28" i="25"/>
  <c r="HE28" i="25"/>
  <c r="HF28" i="25"/>
  <c r="HG28" i="25"/>
  <c r="HH28" i="25"/>
  <c r="HI28" i="25"/>
  <c r="HJ28" i="25"/>
  <c r="HK28" i="25"/>
  <c r="HM28" i="25"/>
  <c r="HN28" i="25"/>
  <c r="HO28" i="25"/>
  <c r="HP28" i="25"/>
  <c r="HQ28" i="25"/>
  <c r="HR28" i="25"/>
  <c r="HS28" i="25"/>
  <c r="HT28" i="25"/>
  <c r="HU28" i="25"/>
  <c r="FW29" i="25"/>
  <c r="FX29" i="25"/>
  <c r="FY29" i="25"/>
  <c r="FZ29" i="25"/>
  <c r="GA29" i="25"/>
  <c r="GB29" i="25"/>
  <c r="GC29" i="25"/>
  <c r="GD29" i="25"/>
  <c r="GE29" i="25"/>
  <c r="GF29" i="25"/>
  <c r="GG29" i="25"/>
  <c r="GH29" i="25"/>
  <c r="GI29" i="25"/>
  <c r="GJ29" i="25"/>
  <c r="GK29" i="25"/>
  <c r="GL29" i="25"/>
  <c r="GM29" i="25"/>
  <c r="GN29" i="25"/>
  <c r="GO29" i="25"/>
  <c r="GP29" i="25"/>
  <c r="GQ29" i="25"/>
  <c r="GR29" i="25"/>
  <c r="GS29" i="25"/>
  <c r="GT29" i="25"/>
  <c r="GU29" i="25"/>
  <c r="GV29" i="25"/>
  <c r="GW29" i="25"/>
  <c r="GX29" i="25"/>
  <c r="GY29" i="25"/>
  <c r="GZ29" i="25"/>
  <c r="HA29" i="25"/>
  <c r="HB29" i="25"/>
  <c r="HC29" i="25"/>
  <c r="HD29" i="25"/>
  <c r="HE29" i="25"/>
  <c r="HF29" i="25"/>
  <c r="HG29" i="25"/>
  <c r="HH29" i="25"/>
  <c r="HI29" i="25"/>
  <c r="HJ29" i="25"/>
  <c r="HK29" i="25"/>
  <c r="HM29" i="25"/>
  <c r="HN29" i="25"/>
  <c r="HO29" i="25"/>
  <c r="HP29" i="25"/>
  <c r="HQ29" i="25"/>
  <c r="HR29" i="25"/>
  <c r="HS29" i="25"/>
  <c r="HT29" i="25"/>
  <c r="HU29" i="25"/>
  <c r="FW30" i="25"/>
  <c r="FX30" i="25"/>
  <c r="FY30" i="25"/>
  <c r="FZ30" i="25"/>
  <c r="GA30" i="25"/>
  <c r="GB30" i="25"/>
  <c r="GC30" i="25"/>
  <c r="GD30" i="25"/>
  <c r="GE30" i="25"/>
  <c r="GF30" i="25"/>
  <c r="GG30" i="25"/>
  <c r="GH30" i="25"/>
  <c r="GI30" i="25"/>
  <c r="GJ30" i="25"/>
  <c r="GK30" i="25"/>
  <c r="GL30" i="25"/>
  <c r="GM30" i="25"/>
  <c r="GN30" i="25"/>
  <c r="GO30" i="25"/>
  <c r="GP30" i="25"/>
  <c r="GQ30" i="25"/>
  <c r="GR30" i="25"/>
  <c r="GS30" i="25"/>
  <c r="GT30" i="25"/>
  <c r="GU30" i="25"/>
  <c r="GV30" i="25"/>
  <c r="GW30" i="25"/>
  <c r="GX30" i="25"/>
  <c r="GY30" i="25"/>
  <c r="GZ30" i="25"/>
  <c r="HA30" i="25"/>
  <c r="HB30" i="25"/>
  <c r="HC30" i="25"/>
  <c r="HD30" i="25"/>
  <c r="HE30" i="25"/>
  <c r="HF30" i="25"/>
  <c r="HG30" i="25"/>
  <c r="HH30" i="25"/>
  <c r="HI30" i="25"/>
  <c r="HJ30" i="25"/>
  <c r="HK30" i="25"/>
  <c r="HM30" i="25"/>
  <c r="HN30" i="25"/>
  <c r="HO30" i="25"/>
  <c r="HP30" i="25"/>
  <c r="HQ30" i="25"/>
  <c r="HR30" i="25"/>
  <c r="HS30" i="25"/>
  <c r="HT30" i="25"/>
  <c r="HU30" i="25"/>
  <c r="FW31" i="25"/>
  <c r="FX31" i="25"/>
  <c r="FY31" i="25"/>
  <c r="FZ31" i="25"/>
  <c r="GA31" i="25"/>
  <c r="GB31" i="25"/>
  <c r="GC31" i="25"/>
  <c r="GD31" i="25"/>
  <c r="GE31" i="25"/>
  <c r="GF31" i="25"/>
  <c r="GG31" i="25"/>
  <c r="GH31" i="25"/>
  <c r="GI31" i="25"/>
  <c r="GJ31" i="25"/>
  <c r="GK31" i="25"/>
  <c r="GL31" i="25"/>
  <c r="GM31" i="25"/>
  <c r="GN31" i="25"/>
  <c r="GO31" i="25"/>
  <c r="GP31" i="25"/>
  <c r="GQ31" i="25"/>
  <c r="GR31" i="25"/>
  <c r="GS31" i="25"/>
  <c r="GT31" i="25"/>
  <c r="GU31" i="25"/>
  <c r="GV31" i="25"/>
  <c r="GW31" i="25"/>
  <c r="GX31" i="25"/>
  <c r="GY31" i="25"/>
  <c r="GZ31" i="25"/>
  <c r="HA31" i="25"/>
  <c r="HB31" i="25"/>
  <c r="HC31" i="25"/>
  <c r="HD31" i="25"/>
  <c r="HE31" i="25"/>
  <c r="HF31" i="25"/>
  <c r="HG31" i="25"/>
  <c r="HH31" i="25"/>
  <c r="HI31" i="25"/>
  <c r="HJ31" i="25"/>
  <c r="HK31" i="25"/>
  <c r="HM31" i="25"/>
  <c r="HN31" i="25"/>
  <c r="HO31" i="25"/>
  <c r="HP31" i="25"/>
  <c r="HQ31" i="25"/>
  <c r="HR31" i="25"/>
  <c r="HS31" i="25"/>
  <c r="HT31" i="25"/>
  <c r="HU31" i="25"/>
  <c r="FW32" i="25"/>
  <c r="FX32" i="25"/>
  <c r="FY32" i="25"/>
  <c r="FZ32" i="25"/>
  <c r="GA32" i="25"/>
  <c r="GB32" i="25"/>
  <c r="GC32" i="25"/>
  <c r="GD32" i="25"/>
  <c r="GE32" i="25"/>
  <c r="GF32" i="25"/>
  <c r="GG32" i="25"/>
  <c r="GH32" i="25"/>
  <c r="GI32" i="25"/>
  <c r="GJ32" i="25"/>
  <c r="GK32" i="25"/>
  <c r="GL32" i="25"/>
  <c r="GM32" i="25"/>
  <c r="GN32" i="25"/>
  <c r="GO32" i="25"/>
  <c r="GP32" i="25"/>
  <c r="GQ32" i="25"/>
  <c r="GR32" i="25"/>
  <c r="GS32" i="25"/>
  <c r="GT32" i="25"/>
  <c r="GU32" i="25"/>
  <c r="GV32" i="25"/>
  <c r="GW32" i="25"/>
  <c r="GX32" i="25"/>
  <c r="GY32" i="25"/>
  <c r="GZ32" i="25"/>
  <c r="HA32" i="25"/>
  <c r="HB32" i="25"/>
  <c r="HC32" i="25"/>
  <c r="HD32" i="25"/>
  <c r="HE32" i="25"/>
  <c r="HF32" i="25"/>
  <c r="HG32" i="25"/>
  <c r="HH32" i="25"/>
  <c r="HI32" i="25"/>
  <c r="HJ32" i="25"/>
  <c r="HK32" i="25"/>
  <c r="HM32" i="25"/>
  <c r="HN32" i="25"/>
  <c r="HO32" i="25"/>
  <c r="HP32" i="25"/>
  <c r="HQ32" i="25"/>
  <c r="HR32" i="25"/>
  <c r="HS32" i="25"/>
  <c r="HT32" i="25"/>
  <c r="HU32" i="25"/>
  <c r="FW33" i="25"/>
  <c r="FX33" i="25"/>
  <c r="FY33" i="25"/>
  <c r="FZ33" i="25"/>
  <c r="GA33" i="25"/>
  <c r="GB33" i="25"/>
  <c r="GC33" i="25"/>
  <c r="GD33" i="25"/>
  <c r="GE33" i="25"/>
  <c r="GF33" i="25"/>
  <c r="GG33" i="25"/>
  <c r="GH33" i="25"/>
  <c r="GI33" i="25"/>
  <c r="GJ33" i="25"/>
  <c r="GK33" i="25"/>
  <c r="GL33" i="25"/>
  <c r="GM33" i="25"/>
  <c r="GN33" i="25"/>
  <c r="GO33" i="25"/>
  <c r="GP33" i="25"/>
  <c r="GQ33" i="25"/>
  <c r="GR33" i="25"/>
  <c r="GS33" i="25"/>
  <c r="GT33" i="25"/>
  <c r="GU33" i="25"/>
  <c r="GV33" i="25"/>
  <c r="GW33" i="25"/>
  <c r="GX33" i="25"/>
  <c r="GY33" i="25"/>
  <c r="GZ33" i="25"/>
  <c r="HA33" i="25"/>
  <c r="HB33" i="25"/>
  <c r="HC33" i="25"/>
  <c r="HD33" i="25"/>
  <c r="HE33" i="25"/>
  <c r="HF33" i="25"/>
  <c r="HG33" i="25"/>
  <c r="HH33" i="25"/>
  <c r="HI33" i="25"/>
  <c r="HJ33" i="25"/>
  <c r="HK33" i="25"/>
  <c r="HM33" i="25"/>
  <c r="HN33" i="25"/>
  <c r="HO33" i="25"/>
  <c r="HP33" i="25"/>
  <c r="HQ33" i="25"/>
  <c r="HR33" i="25"/>
  <c r="HS33" i="25"/>
  <c r="HT33" i="25"/>
  <c r="HU33" i="25"/>
  <c r="FW34" i="25"/>
  <c r="FX34" i="25"/>
  <c r="FY34" i="25"/>
  <c r="FZ34" i="25"/>
  <c r="GA34" i="25"/>
  <c r="GB34" i="25"/>
  <c r="GC34" i="25"/>
  <c r="GD34" i="25"/>
  <c r="GE34" i="25"/>
  <c r="GF34" i="25"/>
  <c r="GG34" i="25"/>
  <c r="GH34" i="25"/>
  <c r="GI34" i="25"/>
  <c r="GJ34" i="25"/>
  <c r="GK34" i="25"/>
  <c r="GL34" i="25"/>
  <c r="GM34" i="25"/>
  <c r="GN34" i="25"/>
  <c r="GO34" i="25"/>
  <c r="GP34" i="25"/>
  <c r="GQ34" i="25"/>
  <c r="GR34" i="25"/>
  <c r="GS34" i="25"/>
  <c r="GT34" i="25"/>
  <c r="GU34" i="25"/>
  <c r="GV34" i="25"/>
  <c r="GW34" i="25"/>
  <c r="GX34" i="25"/>
  <c r="GY34" i="25"/>
  <c r="GZ34" i="25"/>
  <c r="HA34" i="25"/>
  <c r="HB34" i="25"/>
  <c r="HC34" i="25"/>
  <c r="HD34" i="25"/>
  <c r="HE34" i="25"/>
  <c r="HF34" i="25"/>
  <c r="HG34" i="25"/>
  <c r="HH34" i="25"/>
  <c r="HI34" i="25"/>
  <c r="HJ34" i="25"/>
  <c r="HK34" i="25"/>
  <c r="HM34" i="25"/>
  <c r="HN34" i="25"/>
  <c r="HO34" i="25"/>
  <c r="HP34" i="25"/>
  <c r="HQ34" i="25"/>
  <c r="HR34" i="25"/>
  <c r="HS34" i="25"/>
  <c r="HT34" i="25"/>
  <c r="HU34" i="25"/>
  <c r="FW35" i="25"/>
  <c r="FX35" i="25"/>
  <c r="FY35" i="25"/>
  <c r="FZ35" i="25"/>
  <c r="GA35" i="25"/>
  <c r="GB35" i="25"/>
  <c r="GC35" i="25"/>
  <c r="GD35" i="25"/>
  <c r="GE35" i="25"/>
  <c r="GF35" i="25"/>
  <c r="GG35" i="25"/>
  <c r="GH35" i="25"/>
  <c r="GI35" i="25"/>
  <c r="GJ35" i="25"/>
  <c r="GK35" i="25"/>
  <c r="GL35" i="25"/>
  <c r="GM35" i="25"/>
  <c r="GN35" i="25"/>
  <c r="GO35" i="25"/>
  <c r="GP35" i="25"/>
  <c r="GQ35" i="25"/>
  <c r="GR35" i="25"/>
  <c r="GS35" i="25"/>
  <c r="GT35" i="25"/>
  <c r="GU35" i="25"/>
  <c r="GV35" i="25"/>
  <c r="GW35" i="25"/>
  <c r="GX35" i="25"/>
  <c r="GY35" i="25"/>
  <c r="GZ35" i="25"/>
  <c r="HA35" i="25"/>
  <c r="HB35" i="25"/>
  <c r="HC35" i="25"/>
  <c r="HD35" i="25"/>
  <c r="HE35" i="25"/>
  <c r="HF35" i="25"/>
  <c r="HG35" i="25"/>
  <c r="HH35" i="25"/>
  <c r="HI35" i="25"/>
  <c r="HJ35" i="25"/>
  <c r="HK35" i="25"/>
  <c r="HM35" i="25"/>
  <c r="HN35" i="25"/>
  <c r="HO35" i="25"/>
  <c r="HP35" i="25"/>
  <c r="HQ35" i="25"/>
  <c r="HR35" i="25"/>
  <c r="HS35" i="25"/>
  <c r="HT35" i="25"/>
  <c r="HU35" i="25"/>
  <c r="FW36" i="25"/>
  <c r="FX36" i="25"/>
  <c r="FY36" i="25"/>
  <c r="FZ36" i="25"/>
  <c r="GA36" i="25"/>
  <c r="GB36" i="25"/>
  <c r="GC36" i="25"/>
  <c r="GD36" i="25"/>
  <c r="GE36" i="25"/>
  <c r="GF36" i="25"/>
  <c r="GG36" i="25"/>
  <c r="GH36" i="25"/>
  <c r="GI36" i="25"/>
  <c r="GJ36" i="25"/>
  <c r="GK36" i="25"/>
  <c r="GL36" i="25"/>
  <c r="GM36" i="25"/>
  <c r="GN36" i="25"/>
  <c r="GO36" i="25"/>
  <c r="GP36" i="25"/>
  <c r="GQ36" i="25"/>
  <c r="GR36" i="25"/>
  <c r="GS36" i="25"/>
  <c r="GT36" i="25"/>
  <c r="GU36" i="25"/>
  <c r="GV36" i="25"/>
  <c r="GW36" i="25"/>
  <c r="GX36" i="25"/>
  <c r="GY36" i="25"/>
  <c r="GZ36" i="25"/>
  <c r="HA36" i="25"/>
  <c r="HB36" i="25"/>
  <c r="HC36" i="25"/>
  <c r="HD36" i="25"/>
  <c r="HE36" i="25"/>
  <c r="HF36" i="25"/>
  <c r="HG36" i="25"/>
  <c r="HH36" i="25"/>
  <c r="HI36" i="25"/>
  <c r="HJ36" i="25"/>
  <c r="HK36" i="25"/>
  <c r="HM36" i="25"/>
  <c r="HN36" i="25"/>
  <c r="HO36" i="25"/>
  <c r="HP36" i="25"/>
  <c r="HQ36" i="25"/>
  <c r="HR36" i="25"/>
  <c r="HS36" i="25"/>
  <c r="HT36" i="25"/>
  <c r="HU36" i="25"/>
  <c r="FW37" i="25"/>
  <c r="FX37" i="25"/>
  <c r="FY37" i="25"/>
  <c r="FZ37" i="25"/>
  <c r="GA37" i="25"/>
  <c r="GB37" i="25"/>
  <c r="GC37" i="25"/>
  <c r="GD37" i="25"/>
  <c r="GE37" i="25"/>
  <c r="GF37" i="25"/>
  <c r="GG37" i="25"/>
  <c r="GH37" i="25"/>
  <c r="GI37" i="25"/>
  <c r="GJ37" i="25"/>
  <c r="GK37" i="25"/>
  <c r="GL37" i="25"/>
  <c r="GM37" i="25"/>
  <c r="GN37" i="25"/>
  <c r="GO37" i="25"/>
  <c r="GP37" i="25"/>
  <c r="GQ37" i="25"/>
  <c r="GR37" i="25"/>
  <c r="GS37" i="25"/>
  <c r="GT37" i="25"/>
  <c r="GU37" i="25"/>
  <c r="GV37" i="25"/>
  <c r="GW37" i="25"/>
  <c r="GX37" i="25"/>
  <c r="GY37" i="25"/>
  <c r="GZ37" i="25"/>
  <c r="HA37" i="25"/>
  <c r="HB37" i="25"/>
  <c r="HC37" i="25"/>
  <c r="HD37" i="25"/>
  <c r="HE37" i="25"/>
  <c r="HF37" i="25"/>
  <c r="HG37" i="25"/>
  <c r="HH37" i="25"/>
  <c r="HI37" i="25"/>
  <c r="HJ37" i="25"/>
  <c r="HK37" i="25"/>
  <c r="HM37" i="25"/>
  <c r="HN37" i="25"/>
  <c r="HO37" i="25"/>
  <c r="HP37" i="25"/>
  <c r="HQ37" i="25"/>
  <c r="HR37" i="25"/>
  <c r="HS37" i="25"/>
  <c r="HT37" i="25"/>
  <c r="HU37" i="25"/>
  <c r="FW38" i="25"/>
  <c r="FX38" i="25"/>
  <c r="FY38" i="25"/>
  <c r="FZ38" i="25"/>
  <c r="GA38" i="25"/>
  <c r="GB38" i="25"/>
  <c r="GC38" i="25"/>
  <c r="GD38" i="25"/>
  <c r="GE38" i="25"/>
  <c r="GF38" i="25"/>
  <c r="GG38" i="25"/>
  <c r="GH38" i="25"/>
  <c r="GI38" i="25"/>
  <c r="GJ38" i="25"/>
  <c r="GK38" i="25"/>
  <c r="GL38" i="25"/>
  <c r="GM38" i="25"/>
  <c r="GN38" i="25"/>
  <c r="GO38" i="25"/>
  <c r="GP38" i="25"/>
  <c r="GQ38" i="25"/>
  <c r="GR38" i="25"/>
  <c r="GS38" i="25"/>
  <c r="GT38" i="25"/>
  <c r="GU38" i="25"/>
  <c r="GV38" i="25"/>
  <c r="GW38" i="25"/>
  <c r="GX38" i="25"/>
  <c r="GY38" i="25"/>
  <c r="GZ38" i="25"/>
  <c r="HA38" i="25"/>
  <c r="HB38" i="25"/>
  <c r="HC38" i="25"/>
  <c r="HD38" i="25"/>
  <c r="HE38" i="25"/>
  <c r="HF38" i="25"/>
  <c r="HG38" i="25"/>
  <c r="HH38" i="25"/>
  <c r="HI38" i="25"/>
  <c r="HJ38" i="25"/>
  <c r="HK38" i="25"/>
  <c r="HM38" i="25"/>
  <c r="HN38" i="25"/>
  <c r="HO38" i="25"/>
  <c r="HP38" i="25"/>
  <c r="HQ38" i="25"/>
  <c r="HR38" i="25"/>
  <c r="HS38" i="25"/>
  <c r="HT38" i="25"/>
  <c r="HU38" i="25"/>
  <c r="FW39" i="25"/>
  <c r="FX39" i="25"/>
  <c r="FY39" i="25"/>
  <c r="FZ39" i="25"/>
  <c r="GA39" i="25"/>
  <c r="GB39" i="25"/>
  <c r="GC39" i="25"/>
  <c r="GD39" i="25"/>
  <c r="GE39" i="25"/>
  <c r="GF39" i="25"/>
  <c r="GG39" i="25"/>
  <c r="GH39" i="25"/>
  <c r="GI39" i="25"/>
  <c r="GJ39" i="25"/>
  <c r="GK39" i="25"/>
  <c r="GL39" i="25"/>
  <c r="GM39" i="25"/>
  <c r="GN39" i="25"/>
  <c r="GO39" i="25"/>
  <c r="GP39" i="25"/>
  <c r="GQ39" i="25"/>
  <c r="GR39" i="25"/>
  <c r="GS39" i="25"/>
  <c r="GT39" i="25"/>
  <c r="GU39" i="25"/>
  <c r="GV39" i="25"/>
  <c r="GW39" i="25"/>
  <c r="GX39" i="25"/>
  <c r="GY39" i="25"/>
  <c r="GZ39" i="25"/>
  <c r="HA39" i="25"/>
  <c r="HB39" i="25"/>
  <c r="HC39" i="25"/>
  <c r="HD39" i="25"/>
  <c r="HE39" i="25"/>
  <c r="HF39" i="25"/>
  <c r="HG39" i="25"/>
  <c r="HH39" i="25"/>
  <c r="HI39" i="25"/>
  <c r="HJ39" i="25"/>
  <c r="HK39" i="25"/>
  <c r="HM39" i="25"/>
  <c r="HN39" i="25"/>
  <c r="HO39" i="25"/>
  <c r="HP39" i="25"/>
  <c r="HQ39" i="25"/>
  <c r="HR39" i="25"/>
  <c r="HS39" i="25"/>
  <c r="HT39" i="25"/>
  <c r="HU39" i="25"/>
  <c r="FW40" i="25"/>
  <c r="FX40" i="25"/>
  <c r="FY40" i="25"/>
  <c r="FZ40" i="25"/>
  <c r="GA40" i="25"/>
  <c r="GB40" i="25"/>
  <c r="GC40" i="25"/>
  <c r="GD40" i="25"/>
  <c r="GE40" i="25"/>
  <c r="GF40" i="25"/>
  <c r="GG40" i="25"/>
  <c r="GH40" i="25"/>
  <c r="GI40" i="25"/>
  <c r="GJ40" i="25"/>
  <c r="GK40" i="25"/>
  <c r="GL40" i="25"/>
  <c r="GM40" i="25"/>
  <c r="GN40" i="25"/>
  <c r="GO40" i="25"/>
  <c r="GP40" i="25"/>
  <c r="GQ40" i="25"/>
  <c r="GR40" i="25"/>
  <c r="GS40" i="25"/>
  <c r="GT40" i="25"/>
  <c r="GU40" i="25"/>
  <c r="GV40" i="25"/>
  <c r="GW40" i="25"/>
  <c r="GX40" i="25"/>
  <c r="GY40" i="25"/>
  <c r="GZ40" i="25"/>
  <c r="HA40" i="25"/>
  <c r="HB40" i="25"/>
  <c r="HC40" i="25"/>
  <c r="HD40" i="25"/>
  <c r="HE40" i="25"/>
  <c r="HF40" i="25"/>
  <c r="HG40" i="25"/>
  <c r="HH40" i="25"/>
  <c r="HI40" i="25"/>
  <c r="HJ40" i="25"/>
  <c r="HK40" i="25"/>
  <c r="HM40" i="25"/>
  <c r="HN40" i="25"/>
  <c r="HO40" i="25"/>
  <c r="HP40" i="25"/>
  <c r="HQ40" i="25"/>
  <c r="HR40" i="25"/>
  <c r="HS40" i="25"/>
  <c r="HT40" i="25"/>
  <c r="HU40" i="25"/>
  <c r="FW41" i="25"/>
  <c r="FX41" i="25"/>
  <c r="FY41" i="25"/>
  <c r="FZ41" i="25"/>
  <c r="GA41" i="25"/>
  <c r="GB41" i="25"/>
  <c r="GC41" i="25"/>
  <c r="GD41" i="25"/>
  <c r="GE41" i="25"/>
  <c r="GF41" i="25"/>
  <c r="GG41" i="25"/>
  <c r="GH41" i="25"/>
  <c r="GI41" i="25"/>
  <c r="GJ41" i="25"/>
  <c r="GK41" i="25"/>
  <c r="GL41" i="25"/>
  <c r="GM41" i="25"/>
  <c r="GN41" i="25"/>
  <c r="GO41" i="25"/>
  <c r="GP41" i="25"/>
  <c r="GQ41" i="25"/>
  <c r="GR41" i="25"/>
  <c r="GS41" i="25"/>
  <c r="GT41" i="25"/>
  <c r="GU41" i="25"/>
  <c r="GV41" i="25"/>
  <c r="GW41" i="25"/>
  <c r="GX41" i="25"/>
  <c r="GY41" i="25"/>
  <c r="GZ41" i="25"/>
  <c r="HA41" i="25"/>
  <c r="HB41" i="25"/>
  <c r="HC41" i="25"/>
  <c r="HD41" i="25"/>
  <c r="HE41" i="25"/>
  <c r="HF41" i="25"/>
  <c r="HG41" i="25"/>
  <c r="HH41" i="25"/>
  <c r="HI41" i="25"/>
  <c r="HJ41" i="25"/>
  <c r="HK41" i="25"/>
  <c r="HM41" i="25"/>
  <c r="HN41" i="25"/>
  <c r="HO41" i="25"/>
  <c r="HP41" i="25"/>
  <c r="HQ41" i="25"/>
  <c r="HR41" i="25"/>
  <c r="HS41" i="25"/>
  <c r="HT41" i="25"/>
  <c r="HU41" i="25"/>
  <c r="FW42" i="25"/>
  <c r="FX42" i="25"/>
  <c r="FY42" i="25"/>
  <c r="FZ42" i="25"/>
  <c r="GA42" i="25"/>
  <c r="GB42" i="25"/>
  <c r="GC42" i="25"/>
  <c r="GD42" i="25"/>
  <c r="GE42" i="25"/>
  <c r="GF42" i="25"/>
  <c r="GG42" i="25"/>
  <c r="GH42" i="25"/>
  <c r="GI42" i="25"/>
  <c r="GJ42" i="25"/>
  <c r="GK42" i="25"/>
  <c r="GL42" i="25"/>
  <c r="GM42" i="25"/>
  <c r="GN42" i="25"/>
  <c r="GO42" i="25"/>
  <c r="GP42" i="25"/>
  <c r="GQ42" i="25"/>
  <c r="GR42" i="25"/>
  <c r="GS42" i="25"/>
  <c r="GT42" i="25"/>
  <c r="GU42" i="25"/>
  <c r="GV42" i="25"/>
  <c r="GW42" i="25"/>
  <c r="GX42" i="25"/>
  <c r="GY42" i="25"/>
  <c r="GZ42" i="25"/>
  <c r="HA42" i="25"/>
  <c r="HB42" i="25"/>
  <c r="HC42" i="25"/>
  <c r="HD42" i="25"/>
  <c r="HE42" i="25"/>
  <c r="HF42" i="25"/>
  <c r="HG42" i="25"/>
  <c r="HH42" i="25"/>
  <c r="HI42" i="25"/>
  <c r="HJ42" i="25"/>
  <c r="HK42" i="25"/>
  <c r="HM42" i="25"/>
  <c r="HN42" i="25"/>
  <c r="HO42" i="25"/>
  <c r="HP42" i="25"/>
  <c r="HQ42" i="25"/>
  <c r="HR42" i="25"/>
  <c r="HS42" i="25"/>
  <c r="HT42" i="25"/>
  <c r="HU42" i="25"/>
  <c r="FW43" i="25"/>
  <c r="FX43" i="25"/>
  <c r="FY43" i="25"/>
  <c r="FZ43" i="25"/>
  <c r="GA43" i="25"/>
  <c r="GB43" i="25"/>
  <c r="GC43" i="25"/>
  <c r="GD43" i="25"/>
  <c r="GE43" i="25"/>
  <c r="GF43" i="25"/>
  <c r="GG43" i="25"/>
  <c r="GH43" i="25"/>
  <c r="GI43" i="25"/>
  <c r="GJ43" i="25"/>
  <c r="GK43" i="25"/>
  <c r="GL43" i="25"/>
  <c r="GM43" i="25"/>
  <c r="GN43" i="25"/>
  <c r="GO43" i="25"/>
  <c r="GP43" i="25"/>
  <c r="GQ43" i="25"/>
  <c r="GR43" i="25"/>
  <c r="GS43" i="25"/>
  <c r="GT43" i="25"/>
  <c r="GU43" i="25"/>
  <c r="GV43" i="25"/>
  <c r="GW43" i="25"/>
  <c r="GX43" i="25"/>
  <c r="GY43" i="25"/>
  <c r="GZ43" i="25"/>
  <c r="HA43" i="25"/>
  <c r="HB43" i="25"/>
  <c r="HC43" i="25"/>
  <c r="HD43" i="25"/>
  <c r="HE43" i="25"/>
  <c r="HF43" i="25"/>
  <c r="HG43" i="25"/>
  <c r="HH43" i="25"/>
  <c r="HI43" i="25"/>
  <c r="HJ43" i="25"/>
  <c r="HK43" i="25"/>
  <c r="HM43" i="25"/>
  <c r="HN43" i="25"/>
  <c r="HO43" i="25"/>
  <c r="HP43" i="25"/>
  <c r="HQ43" i="25"/>
  <c r="HR43" i="25"/>
  <c r="HS43" i="25"/>
  <c r="HT43" i="25"/>
  <c r="HU43" i="25"/>
  <c r="FW44" i="25"/>
  <c r="FX44" i="25"/>
  <c r="FY44" i="25"/>
  <c r="FZ44" i="25"/>
  <c r="GA44" i="25"/>
  <c r="GB44" i="25"/>
  <c r="GC44" i="25"/>
  <c r="GD44" i="25"/>
  <c r="GE44" i="25"/>
  <c r="GF44" i="25"/>
  <c r="GG44" i="25"/>
  <c r="GH44" i="25"/>
  <c r="GI44" i="25"/>
  <c r="GJ44" i="25"/>
  <c r="GK44" i="25"/>
  <c r="GL44" i="25"/>
  <c r="GM44" i="25"/>
  <c r="GN44" i="25"/>
  <c r="GO44" i="25"/>
  <c r="GP44" i="25"/>
  <c r="GQ44" i="25"/>
  <c r="GR44" i="25"/>
  <c r="GS44" i="25"/>
  <c r="GT44" i="25"/>
  <c r="GU44" i="25"/>
  <c r="GV44" i="25"/>
  <c r="GW44" i="25"/>
  <c r="GX44" i="25"/>
  <c r="GY44" i="25"/>
  <c r="GZ44" i="25"/>
  <c r="HA44" i="25"/>
  <c r="HB44" i="25"/>
  <c r="HC44" i="25"/>
  <c r="HD44" i="25"/>
  <c r="HE44" i="25"/>
  <c r="HF44" i="25"/>
  <c r="HG44" i="25"/>
  <c r="HH44" i="25"/>
  <c r="HI44" i="25"/>
  <c r="HJ44" i="25"/>
  <c r="HK44" i="25"/>
  <c r="HM44" i="25"/>
  <c r="HN44" i="25"/>
  <c r="HO44" i="25"/>
  <c r="HP44" i="25"/>
  <c r="HQ44" i="25"/>
  <c r="HR44" i="25"/>
  <c r="HS44" i="25"/>
  <c r="HT44" i="25"/>
  <c r="HU44" i="25"/>
  <c r="FW45" i="25"/>
  <c r="FX45" i="25"/>
  <c r="FY45" i="25"/>
  <c r="FZ45" i="25"/>
  <c r="GA45" i="25"/>
  <c r="GB45" i="25"/>
  <c r="GC45" i="25"/>
  <c r="GD45" i="25"/>
  <c r="GE45" i="25"/>
  <c r="GF45" i="25"/>
  <c r="GG45" i="25"/>
  <c r="GH45" i="25"/>
  <c r="GI45" i="25"/>
  <c r="GJ45" i="25"/>
  <c r="GK45" i="25"/>
  <c r="GL45" i="25"/>
  <c r="GM45" i="25"/>
  <c r="GN45" i="25"/>
  <c r="GO45" i="25"/>
  <c r="GP45" i="25"/>
  <c r="GQ45" i="25"/>
  <c r="GR45" i="25"/>
  <c r="GS45" i="25"/>
  <c r="GT45" i="25"/>
  <c r="GU45" i="25"/>
  <c r="GV45" i="25"/>
  <c r="GW45" i="25"/>
  <c r="GX45" i="25"/>
  <c r="GY45" i="25"/>
  <c r="GZ45" i="25"/>
  <c r="HA45" i="25"/>
  <c r="HB45" i="25"/>
  <c r="HC45" i="25"/>
  <c r="HD45" i="25"/>
  <c r="HE45" i="25"/>
  <c r="HF45" i="25"/>
  <c r="HG45" i="25"/>
  <c r="HH45" i="25"/>
  <c r="HI45" i="25"/>
  <c r="HJ45" i="25"/>
  <c r="HK45" i="25"/>
  <c r="HM45" i="25"/>
  <c r="HN45" i="25"/>
  <c r="HO45" i="25"/>
  <c r="HP45" i="25"/>
  <c r="HQ45" i="25"/>
  <c r="HR45" i="25"/>
  <c r="HS45" i="25"/>
  <c r="HT45" i="25"/>
  <c r="HU45" i="25"/>
  <c r="FW46" i="25"/>
  <c r="FX46" i="25"/>
  <c r="FY46" i="25"/>
  <c r="FZ46" i="25"/>
  <c r="GA46" i="25"/>
  <c r="GB46" i="25"/>
  <c r="GC46" i="25"/>
  <c r="GD46" i="25"/>
  <c r="GE46" i="25"/>
  <c r="GF46" i="25"/>
  <c r="GG46" i="25"/>
  <c r="GH46" i="25"/>
  <c r="GI46" i="25"/>
  <c r="GJ46" i="25"/>
  <c r="GK46" i="25"/>
  <c r="GL46" i="25"/>
  <c r="GM46" i="25"/>
  <c r="GN46" i="25"/>
  <c r="GO46" i="25"/>
  <c r="GP46" i="25"/>
  <c r="GQ46" i="25"/>
  <c r="GR46" i="25"/>
  <c r="GS46" i="25"/>
  <c r="GT46" i="25"/>
  <c r="GU46" i="25"/>
  <c r="GV46" i="25"/>
  <c r="GW46" i="25"/>
  <c r="GX46" i="25"/>
  <c r="GY46" i="25"/>
  <c r="GZ46" i="25"/>
  <c r="HA46" i="25"/>
  <c r="HB46" i="25"/>
  <c r="HC46" i="25"/>
  <c r="HD46" i="25"/>
  <c r="HE46" i="25"/>
  <c r="HF46" i="25"/>
  <c r="HG46" i="25"/>
  <c r="HH46" i="25"/>
  <c r="HI46" i="25"/>
  <c r="HJ46" i="25"/>
  <c r="HK46" i="25"/>
  <c r="HM46" i="25"/>
  <c r="HN46" i="25"/>
  <c r="HO46" i="25"/>
  <c r="HP46" i="25"/>
  <c r="HQ46" i="25"/>
  <c r="HR46" i="25"/>
  <c r="HS46" i="25"/>
  <c r="HT46" i="25"/>
  <c r="HU46" i="25"/>
  <c r="FW47" i="25"/>
  <c r="FX47" i="25"/>
  <c r="FY47" i="25"/>
  <c r="FZ47" i="25"/>
  <c r="GA47" i="25"/>
  <c r="GB47" i="25"/>
  <c r="GC47" i="25"/>
  <c r="GD47" i="25"/>
  <c r="GE47" i="25"/>
  <c r="GF47" i="25"/>
  <c r="GG47" i="25"/>
  <c r="GH47" i="25"/>
  <c r="GI47" i="25"/>
  <c r="GJ47" i="25"/>
  <c r="GK47" i="25"/>
  <c r="GL47" i="25"/>
  <c r="GM47" i="25"/>
  <c r="GN47" i="25"/>
  <c r="GO47" i="25"/>
  <c r="GP47" i="25"/>
  <c r="GQ47" i="25"/>
  <c r="GR47" i="25"/>
  <c r="GS47" i="25"/>
  <c r="GT47" i="25"/>
  <c r="GU47" i="25"/>
  <c r="GV47" i="25"/>
  <c r="GW47" i="25"/>
  <c r="GX47" i="25"/>
  <c r="GY47" i="25"/>
  <c r="GZ47" i="25"/>
  <c r="HA47" i="25"/>
  <c r="HB47" i="25"/>
  <c r="HC47" i="25"/>
  <c r="HD47" i="25"/>
  <c r="HE47" i="25"/>
  <c r="HF47" i="25"/>
  <c r="HG47" i="25"/>
  <c r="HH47" i="25"/>
  <c r="HI47" i="25"/>
  <c r="HJ47" i="25"/>
  <c r="HK47" i="25"/>
  <c r="HM47" i="25"/>
  <c r="HN47" i="25"/>
  <c r="HO47" i="25"/>
  <c r="HP47" i="25"/>
  <c r="HQ47" i="25"/>
  <c r="HR47" i="25"/>
  <c r="HS47" i="25"/>
  <c r="HT47" i="25"/>
  <c r="HU47" i="25"/>
  <c r="FW48" i="25"/>
  <c r="FX48" i="25"/>
  <c r="FY48" i="25"/>
  <c r="FZ48" i="25"/>
  <c r="GA48" i="25"/>
  <c r="GB48" i="25"/>
  <c r="GC48" i="25"/>
  <c r="GD48" i="25"/>
  <c r="GE48" i="25"/>
  <c r="GF48" i="25"/>
  <c r="GG48" i="25"/>
  <c r="GH48" i="25"/>
  <c r="GI48" i="25"/>
  <c r="GJ48" i="25"/>
  <c r="GK48" i="25"/>
  <c r="GL48" i="25"/>
  <c r="GM48" i="25"/>
  <c r="GN48" i="25"/>
  <c r="GO48" i="25"/>
  <c r="GP48" i="25"/>
  <c r="GQ48" i="25"/>
  <c r="GR48" i="25"/>
  <c r="GS48" i="25"/>
  <c r="GT48" i="25"/>
  <c r="GU48" i="25"/>
  <c r="GV48" i="25"/>
  <c r="GW48" i="25"/>
  <c r="GX48" i="25"/>
  <c r="GY48" i="25"/>
  <c r="GZ48" i="25"/>
  <c r="HA48" i="25"/>
  <c r="HB48" i="25"/>
  <c r="HC48" i="25"/>
  <c r="HD48" i="25"/>
  <c r="HE48" i="25"/>
  <c r="HF48" i="25"/>
  <c r="HG48" i="25"/>
  <c r="HH48" i="25"/>
  <c r="HI48" i="25"/>
  <c r="HJ48" i="25"/>
  <c r="HK48" i="25"/>
  <c r="HM48" i="25"/>
  <c r="HN48" i="25"/>
  <c r="HO48" i="25"/>
  <c r="HP48" i="25"/>
  <c r="HQ48" i="25"/>
  <c r="HR48" i="25"/>
  <c r="HS48" i="25"/>
  <c r="HT48" i="25"/>
  <c r="HU48" i="25"/>
  <c r="FW49" i="25"/>
  <c r="FX49" i="25"/>
  <c r="FY49" i="25"/>
  <c r="FZ49" i="25"/>
  <c r="GA49" i="25"/>
  <c r="GB49" i="25"/>
  <c r="GC49" i="25"/>
  <c r="GD49" i="25"/>
  <c r="GE49" i="25"/>
  <c r="GF49" i="25"/>
  <c r="GG49" i="25"/>
  <c r="GH49" i="25"/>
  <c r="GI49" i="25"/>
  <c r="GJ49" i="25"/>
  <c r="GK49" i="25"/>
  <c r="GL49" i="25"/>
  <c r="GM49" i="25"/>
  <c r="GN49" i="25"/>
  <c r="GO49" i="25"/>
  <c r="GP49" i="25"/>
  <c r="GQ49" i="25"/>
  <c r="GR49" i="25"/>
  <c r="GS49" i="25"/>
  <c r="GT49" i="25"/>
  <c r="GU49" i="25"/>
  <c r="GV49" i="25"/>
  <c r="GW49" i="25"/>
  <c r="GX49" i="25"/>
  <c r="GY49" i="25"/>
  <c r="GZ49" i="25"/>
  <c r="HA49" i="25"/>
  <c r="HB49" i="25"/>
  <c r="HC49" i="25"/>
  <c r="HD49" i="25"/>
  <c r="HE49" i="25"/>
  <c r="HF49" i="25"/>
  <c r="HG49" i="25"/>
  <c r="HH49" i="25"/>
  <c r="HI49" i="25"/>
  <c r="HJ49" i="25"/>
  <c r="HK49" i="25"/>
  <c r="HM49" i="25"/>
  <c r="HN49" i="25"/>
  <c r="HO49" i="25"/>
  <c r="HP49" i="25"/>
  <c r="HQ49" i="25"/>
  <c r="HR49" i="25"/>
  <c r="HS49" i="25"/>
  <c r="HT49" i="25"/>
  <c r="HU49" i="25"/>
  <c r="FW50" i="25"/>
  <c r="FX50" i="25"/>
  <c r="FY50" i="25"/>
  <c r="FZ50" i="25"/>
  <c r="GA50" i="25"/>
  <c r="GB50" i="25"/>
  <c r="GC50" i="25"/>
  <c r="GD50" i="25"/>
  <c r="GE50" i="25"/>
  <c r="GF50" i="25"/>
  <c r="GG50" i="25"/>
  <c r="GH50" i="25"/>
  <c r="GI50" i="25"/>
  <c r="GJ50" i="25"/>
  <c r="GK50" i="25"/>
  <c r="GL50" i="25"/>
  <c r="GM50" i="25"/>
  <c r="GN50" i="25"/>
  <c r="GO50" i="25"/>
  <c r="GP50" i="25"/>
  <c r="GQ50" i="25"/>
  <c r="GR50" i="25"/>
  <c r="GS50" i="25"/>
  <c r="GT50" i="25"/>
  <c r="GU50" i="25"/>
  <c r="GV50" i="25"/>
  <c r="GW50" i="25"/>
  <c r="GX50" i="25"/>
  <c r="GY50" i="25"/>
  <c r="GZ50" i="25"/>
  <c r="HA50" i="25"/>
  <c r="HB50" i="25"/>
  <c r="HC50" i="25"/>
  <c r="HD50" i="25"/>
  <c r="HE50" i="25"/>
  <c r="HF50" i="25"/>
  <c r="HG50" i="25"/>
  <c r="HH50" i="25"/>
  <c r="HI50" i="25"/>
  <c r="HJ50" i="25"/>
  <c r="HK50" i="25"/>
  <c r="HM50" i="25"/>
  <c r="HN50" i="25"/>
  <c r="HO50" i="25"/>
  <c r="HP50" i="25"/>
  <c r="HQ50" i="25"/>
  <c r="HR50" i="25"/>
  <c r="HS50" i="25"/>
  <c r="HT50" i="25"/>
  <c r="HU50" i="25"/>
  <c r="FW51" i="25"/>
  <c r="FX51" i="25"/>
  <c r="FY51" i="25"/>
  <c r="FZ51" i="25"/>
  <c r="GA51" i="25"/>
  <c r="GB51" i="25"/>
  <c r="GC51" i="25"/>
  <c r="GD51" i="25"/>
  <c r="GE51" i="25"/>
  <c r="GF51" i="25"/>
  <c r="GG51" i="25"/>
  <c r="GH51" i="25"/>
  <c r="GI51" i="25"/>
  <c r="GJ51" i="25"/>
  <c r="GK51" i="25"/>
  <c r="GL51" i="25"/>
  <c r="GM51" i="25"/>
  <c r="GN51" i="25"/>
  <c r="GO51" i="25"/>
  <c r="GP51" i="25"/>
  <c r="GQ51" i="25"/>
  <c r="GR51" i="25"/>
  <c r="GS51" i="25"/>
  <c r="GT51" i="25"/>
  <c r="GU51" i="25"/>
  <c r="GV51" i="25"/>
  <c r="GW51" i="25"/>
  <c r="GX51" i="25"/>
  <c r="GY51" i="25"/>
  <c r="GZ51" i="25"/>
  <c r="HA51" i="25"/>
  <c r="HB51" i="25"/>
  <c r="HC51" i="25"/>
  <c r="HD51" i="25"/>
  <c r="HE51" i="25"/>
  <c r="HF51" i="25"/>
  <c r="HG51" i="25"/>
  <c r="HH51" i="25"/>
  <c r="HI51" i="25"/>
  <c r="HJ51" i="25"/>
  <c r="HK51" i="25"/>
  <c r="HM51" i="25"/>
  <c r="HN51" i="25"/>
  <c r="HO51" i="25"/>
  <c r="HP51" i="25"/>
  <c r="HQ51" i="25"/>
  <c r="HR51" i="25"/>
  <c r="HS51" i="25"/>
  <c r="HT51" i="25"/>
  <c r="HU51" i="25"/>
  <c r="HU3" i="25"/>
  <c r="HT3" i="25"/>
  <c r="HS3" i="25"/>
  <c r="HR3" i="25"/>
  <c r="HQ3" i="25"/>
  <c r="HH3" i="25"/>
  <c r="HE3" i="25"/>
  <c r="HD3" i="25"/>
  <c r="HC3" i="25"/>
  <c r="HB3" i="25"/>
  <c r="HA3" i="25"/>
  <c r="GZ3" i="25"/>
  <c r="GY3" i="25"/>
  <c r="GX3" i="25"/>
  <c r="GW3" i="25"/>
  <c r="GV3" i="25"/>
  <c r="GU3" i="25"/>
  <c r="GT3" i="25"/>
  <c r="GS3" i="25"/>
  <c r="GR3" i="25"/>
  <c r="GQ3" i="25"/>
  <c r="GP3" i="25"/>
  <c r="GO3" i="25"/>
  <c r="W41" i="20"/>
  <c r="B36" i="42"/>
  <c r="B43" i="42"/>
  <c r="W29" i="20"/>
  <c r="W37" i="20" s="1"/>
  <c r="DL59" i="4"/>
  <c r="DK59" i="4"/>
  <c r="DJ59" i="4"/>
  <c r="DI59" i="4"/>
  <c r="DH59" i="4"/>
  <c r="DF59" i="4"/>
  <c r="DC59" i="4"/>
  <c r="DC4" i="4"/>
  <c r="DF4" i="4"/>
  <c r="DH4" i="4"/>
  <c r="DI4" i="4"/>
  <c r="DJ4" i="4"/>
  <c r="DK4" i="4"/>
  <c r="DL4" i="4"/>
  <c r="DC5" i="4"/>
  <c r="DF5" i="4"/>
  <c r="DH5" i="4"/>
  <c r="DI5" i="4"/>
  <c r="DJ5" i="4"/>
  <c r="DK5" i="4"/>
  <c r="DL5" i="4"/>
  <c r="DC6" i="4"/>
  <c r="DF6" i="4"/>
  <c r="DH6" i="4"/>
  <c r="DI6" i="4"/>
  <c r="DJ6" i="4"/>
  <c r="DK6" i="4"/>
  <c r="DL6" i="4"/>
  <c r="DC7" i="4"/>
  <c r="DF7" i="4"/>
  <c r="DH7" i="4"/>
  <c r="DI7" i="4"/>
  <c r="DJ7" i="4"/>
  <c r="DK7" i="4"/>
  <c r="DL7" i="4"/>
  <c r="DC8" i="4"/>
  <c r="DF8" i="4"/>
  <c r="DH8" i="4"/>
  <c r="DI8" i="4"/>
  <c r="DJ8" i="4"/>
  <c r="DK8" i="4"/>
  <c r="DL8" i="4"/>
  <c r="DC9" i="4"/>
  <c r="DF9" i="4"/>
  <c r="DH9" i="4"/>
  <c r="DI9" i="4"/>
  <c r="DJ9" i="4"/>
  <c r="DK9" i="4"/>
  <c r="DL9" i="4"/>
  <c r="DC10" i="4"/>
  <c r="DF10" i="4"/>
  <c r="DH10" i="4"/>
  <c r="DI10" i="4"/>
  <c r="DJ10" i="4"/>
  <c r="DK10" i="4"/>
  <c r="DL10" i="4"/>
  <c r="DC11" i="4"/>
  <c r="DF11" i="4"/>
  <c r="DH11" i="4"/>
  <c r="DI11" i="4"/>
  <c r="DJ11" i="4"/>
  <c r="DK11" i="4"/>
  <c r="DL11" i="4"/>
  <c r="DC12" i="4"/>
  <c r="DF12" i="4"/>
  <c r="DH12" i="4"/>
  <c r="DI12" i="4"/>
  <c r="DJ12" i="4"/>
  <c r="DK12" i="4"/>
  <c r="DL12" i="4"/>
  <c r="DC13" i="4"/>
  <c r="DF13" i="4"/>
  <c r="DH13" i="4"/>
  <c r="DI13" i="4"/>
  <c r="DJ13" i="4"/>
  <c r="DK13" i="4"/>
  <c r="DL13" i="4"/>
  <c r="DC14" i="4"/>
  <c r="DF14" i="4"/>
  <c r="DH14" i="4"/>
  <c r="DI14" i="4"/>
  <c r="DJ14" i="4"/>
  <c r="DK14" i="4"/>
  <c r="DL14" i="4"/>
  <c r="DC15" i="4"/>
  <c r="DF15" i="4"/>
  <c r="DH15" i="4"/>
  <c r="DI15" i="4"/>
  <c r="DJ15" i="4"/>
  <c r="DK15" i="4"/>
  <c r="DL15" i="4"/>
  <c r="DC16" i="4"/>
  <c r="DF16" i="4"/>
  <c r="DH16" i="4"/>
  <c r="DI16" i="4"/>
  <c r="DJ16" i="4"/>
  <c r="DK16" i="4"/>
  <c r="DL16" i="4"/>
  <c r="DC17" i="4"/>
  <c r="DF17" i="4"/>
  <c r="DH17" i="4"/>
  <c r="DI17" i="4"/>
  <c r="DJ17" i="4"/>
  <c r="DK17" i="4"/>
  <c r="DL17" i="4"/>
  <c r="DC18" i="4"/>
  <c r="DF18" i="4"/>
  <c r="DH18" i="4"/>
  <c r="DI18" i="4"/>
  <c r="DJ18" i="4"/>
  <c r="DK18" i="4"/>
  <c r="DL18" i="4"/>
  <c r="DC19" i="4"/>
  <c r="DF19" i="4"/>
  <c r="DH19" i="4"/>
  <c r="DI19" i="4"/>
  <c r="DJ19" i="4"/>
  <c r="DK19" i="4"/>
  <c r="DL19" i="4"/>
  <c r="DC20" i="4"/>
  <c r="DF20" i="4"/>
  <c r="DH20" i="4"/>
  <c r="DI20" i="4"/>
  <c r="DJ20" i="4"/>
  <c r="DK20" i="4"/>
  <c r="DL20" i="4"/>
  <c r="DC21" i="4"/>
  <c r="DF21" i="4"/>
  <c r="DH21" i="4"/>
  <c r="DI21" i="4"/>
  <c r="DJ21" i="4"/>
  <c r="DK21" i="4"/>
  <c r="DL21" i="4"/>
  <c r="DC22" i="4"/>
  <c r="DF22" i="4"/>
  <c r="DH22" i="4"/>
  <c r="DI22" i="4"/>
  <c r="DJ22" i="4"/>
  <c r="DK22" i="4"/>
  <c r="DL22" i="4"/>
  <c r="DC23" i="4"/>
  <c r="DF23" i="4"/>
  <c r="DH23" i="4"/>
  <c r="DI23" i="4"/>
  <c r="DJ23" i="4"/>
  <c r="DK23" i="4"/>
  <c r="DL23" i="4"/>
  <c r="DC24" i="4"/>
  <c r="DF24" i="4"/>
  <c r="DH24" i="4"/>
  <c r="DI24" i="4"/>
  <c r="DJ24" i="4"/>
  <c r="DK24" i="4"/>
  <c r="DL24" i="4"/>
  <c r="DC25" i="4"/>
  <c r="DF25" i="4"/>
  <c r="DH25" i="4"/>
  <c r="DI25" i="4"/>
  <c r="DJ25" i="4"/>
  <c r="DK25" i="4"/>
  <c r="DL25" i="4"/>
  <c r="DC26" i="4"/>
  <c r="DF26" i="4"/>
  <c r="DH26" i="4"/>
  <c r="DI26" i="4"/>
  <c r="DJ26" i="4"/>
  <c r="DK26" i="4"/>
  <c r="DL26" i="4"/>
  <c r="DC27" i="4"/>
  <c r="DF27" i="4"/>
  <c r="DH27" i="4"/>
  <c r="DI27" i="4"/>
  <c r="DJ27" i="4"/>
  <c r="DK27" i="4"/>
  <c r="DL27" i="4"/>
  <c r="DC28" i="4"/>
  <c r="DF28" i="4"/>
  <c r="DH28" i="4"/>
  <c r="DI28" i="4"/>
  <c r="DJ28" i="4"/>
  <c r="DK28" i="4"/>
  <c r="DL28" i="4"/>
  <c r="DC29" i="4"/>
  <c r="DF29" i="4"/>
  <c r="DH29" i="4"/>
  <c r="DI29" i="4"/>
  <c r="DJ29" i="4"/>
  <c r="DK29" i="4"/>
  <c r="DL29" i="4"/>
  <c r="DC30" i="4"/>
  <c r="DF30" i="4"/>
  <c r="DH30" i="4"/>
  <c r="DI30" i="4"/>
  <c r="DJ30" i="4"/>
  <c r="DK30" i="4"/>
  <c r="DL30" i="4"/>
  <c r="DC31" i="4"/>
  <c r="DF31" i="4"/>
  <c r="DH31" i="4"/>
  <c r="DI31" i="4"/>
  <c r="DJ31" i="4"/>
  <c r="DK31" i="4"/>
  <c r="DL31" i="4"/>
  <c r="DC32" i="4"/>
  <c r="DF32" i="4"/>
  <c r="DH32" i="4"/>
  <c r="DI32" i="4"/>
  <c r="DJ32" i="4"/>
  <c r="DK32" i="4"/>
  <c r="DL32" i="4"/>
  <c r="DC33" i="4"/>
  <c r="DF33" i="4"/>
  <c r="DH33" i="4"/>
  <c r="DI33" i="4"/>
  <c r="DJ33" i="4"/>
  <c r="DK33" i="4"/>
  <c r="DL33" i="4"/>
  <c r="DC34" i="4"/>
  <c r="DF34" i="4"/>
  <c r="DH34" i="4"/>
  <c r="DI34" i="4"/>
  <c r="DJ34" i="4"/>
  <c r="DK34" i="4"/>
  <c r="DL34" i="4"/>
  <c r="DC35" i="4"/>
  <c r="DF35" i="4"/>
  <c r="DH35" i="4"/>
  <c r="DI35" i="4"/>
  <c r="DJ35" i="4"/>
  <c r="DK35" i="4"/>
  <c r="DL35" i="4"/>
  <c r="DC36" i="4"/>
  <c r="DF36" i="4"/>
  <c r="DH36" i="4"/>
  <c r="DI36" i="4"/>
  <c r="DJ36" i="4"/>
  <c r="DK36" i="4"/>
  <c r="DL36" i="4"/>
  <c r="DC37" i="4"/>
  <c r="DF37" i="4"/>
  <c r="DH37" i="4"/>
  <c r="DI37" i="4"/>
  <c r="DJ37" i="4"/>
  <c r="DK37" i="4"/>
  <c r="DL37" i="4"/>
  <c r="DC38" i="4"/>
  <c r="DF38" i="4"/>
  <c r="DH38" i="4"/>
  <c r="DI38" i="4"/>
  <c r="DJ38" i="4"/>
  <c r="DK38" i="4"/>
  <c r="DL38" i="4"/>
  <c r="DC39" i="4"/>
  <c r="DF39" i="4"/>
  <c r="DH39" i="4"/>
  <c r="DI39" i="4"/>
  <c r="DJ39" i="4"/>
  <c r="DK39" i="4"/>
  <c r="DL39" i="4"/>
  <c r="DC40" i="4"/>
  <c r="DF40" i="4"/>
  <c r="DH40" i="4"/>
  <c r="DI40" i="4"/>
  <c r="DJ40" i="4"/>
  <c r="DK40" i="4"/>
  <c r="DL40" i="4"/>
  <c r="DC41" i="4"/>
  <c r="DF41" i="4"/>
  <c r="DH41" i="4"/>
  <c r="DI41" i="4"/>
  <c r="DJ41" i="4"/>
  <c r="DK41" i="4"/>
  <c r="DL41" i="4"/>
  <c r="DC42" i="4"/>
  <c r="DF42" i="4"/>
  <c r="DH42" i="4"/>
  <c r="DI42" i="4"/>
  <c r="DJ42" i="4"/>
  <c r="DK42" i="4"/>
  <c r="DL42" i="4"/>
  <c r="DC43" i="4"/>
  <c r="DF43" i="4"/>
  <c r="DH43" i="4"/>
  <c r="DI43" i="4"/>
  <c r="DJ43" i="4"/>
  <c r="DK43" i="4"/>
  <c r="DL43" i="4"/>
  <c r="DC44" i="4"/>
  <c r="DF44" i="4"/>
  <c r="DH44" i="4"/>
  <c r="DI44" i="4"/>
  <c r="DJ44" i="4"/>
  <c r="DK44" i="4"/>
  <c r="DL44" i="4"/>
  <c r="DC45" i="4"/>
  <c r="DF45" i="4"/>
  <c r="DH45" i="4"/>
  <c r="DI45" i="4"/>
  <c r="DJ45" i="4"/>
  <c r="DK45" i="4"/>
  <c r="DL45" i="4"/>
  <c r="DC46" i="4"/>
  <c r="DF46" i="4"/>
  <c r="DH46" i="4"/>
  <c r="DI46" i="4"/>
  <c r="DJ46" i="4"/>
  <c r="DK46" i="4"/>
  <c r="DL46" i="4"/>
  <c r="DC47" i="4"/>
  <c r="DF47" i="4"/>
  <c r="DH47" i="4"/>
  <c r="DI47" i="4"/>
  <c r="DJ47" i="4"/>
  <c r="DK47" i="4"/>
  <c r="DL47" i="4"/>
  <c r="DC48" i="4"/>
  <c r="DF48" i="4"/>
  <c r="DH48" i="4"/>
  <c r="DI48" i="4"/>
  <c r="DJ48" i="4"/>
  <c r="DK48" i="4"/>
  <c r="DL48" i="4"/>
  <c r="DC49" i="4"/>
  <c r="DF49" i="4"/>
  <c r="DH49" i="4"/>
  <c r="DI49" i="4"/>
  <c r="DJ49" i="4"/>
  <c r="DK49" i="4"/>
  <c r="DL49" i="4"/>
  <c r="DC50" i="4"/>
  <c r="DF50" i="4"/>
  <c r="DH50" i="4"/>
  <c r="DI50" i="4"/>
  <c r="DJ50" i="4"/>
  <c r="DK50" i="4"/>
  <c r="DL50" i="4"/>
  <c r="DC51" i="4"/>
  <c r="DF51" i="4"/>
  <c r="DH51" i="4"/>
  <c r="DI51" i="4"/>
  <c r="DJ51" i="4"/>
  <c r="DK51" i="4"/>
  <c r="DL51" i="4"/>
  <c r="BJ61" i="34"/>
  <c r="BK61" i="34"/>
  <c r="G12" i="42"/>
  <c r="BL61" i="34"/>
  <c r="BM61" i="34"/>
  <c r="M12" i="20"/>
  <c r="BI61" i="34"/>
  <c r="C18" i="42"/>
  <c r="M13" i="20"/>
  <c r="M45" i="20" s="1"/>
  <c r="W13" i="20"/>
  <c r="W45" i="20" s="1"/>
  <c r="DT6" i="32"/>
  <c r="DU6" i="32"/>
  <c r="DV6" i="32"/>
  <c r="DW6" i="32"/>
  <c r="DW4" i="32"/>
  <c r="DV4" i="32"/>
  <c r="DU4" i="32"/>
  <c r="DT4" i="32"/>
  <c r="G23" i="42"/>
  <c r="B23" i="42"/>
  <c r="C23" i="42"/>
  <c r="H23" i="42"/>
  <c r="D23" i="42"/>
  <c r="M27" i="20"/>
  <c r="E23" i="42"/>
  <c r="F23" i="42"/>
  <c r="W27" i="20"/>
  <c r="AF27" i="20"/>
  <c r="AM61" i="3"/>
  <c r="C24" i="42"/>
  <c r="D24" i="42"/>
  <c r="AF15" i="20"/>
  <c r="FM4" i="3"/>
  <c r="FN4" i="3"/>
  <c r="FO4" i="3"/>
  <c r="FP4" i="3"/>
  <c r="FQ4" i="3"/>
  <c r="FM5" i="3"/>
  <c r="FN5" i="3"/>
  <c r="FO5" i="3"/>
  <c r="FP5" i="3"/>
  <c r="FQ5" i="3"/>
  <c r="FM6" i="3"/>
  <c r="FN6" i="3"/>
  <c r="FO6" i="3"/>
  <c r="FP6" i="3"/>
  <c r="FQ6" i="3"/>
  <c r="FM7" i="3"/>
  <c r="FN7" i="3"/>
  <c r="FO7" i="3"/>
  <c r="FP7" i="3"/>
  <c r="FQ7" i="3"/>
  <c r="FM8" i="3"/>
  <c r="FN8" i="3"/>
  <c r="FO8" i="3"/>
  <c r="FP8" i="3"/>
  <c r="FQ8" i="3"/>
  <c r="FM9" i="3"/>
  <c r="FN9" i="3"/>
  <c r="FO9" i="3"/>
  <c r="FP9" i="3"/>
  <c r="FQ9" i="3"/>
  <c r="FM10" i="3"/>
  <c r="FN10" i="3"/>
  <c r="FO10" i="3"/>
  <c r="FP10" i="3"/>
  <c r="FQ10" i="3"/>
  <c r="FM11" i="3"/>
  <c r="FN11" i="3"/>
  <c r="FO11" i="3"/>
  <c r="FP11" i="3"/>
  <c r="FQ11" i="3"/>
  <c r="FM12" i="3"/>
  <c r="FN12" i="3"/>
  <c r="FO12" i="3"/>
  <c r="FP12" i="3"/>
  <c r="FQ12" i="3"/>
  <c r="FM13" i="3"/>
  <c r="FN13" i="3"/>
  <c r="FO13" i="3"/>
  <c r="FP13" i="3"/>
  <c r="FQ13" i="3"/>
  <c r="FM14" i="3"/>
  <c r="FN14" i="3"/>
  <c r="FO14" i="3"/>
  <c r="FP14" i="3"/>
  <c r="FQ14" i="3"/>
  <c r="FM15" i="3"/>
  <c r="FN15" i="3"/>
  <c r="FO15" i="3"/>
  <c r="FP15" i="3"/>
  <c r="FQ15" i="3"/>
  <c r="FM16" i="3"/>
  <c r="FN16" i="3"/>
  <c r="FO16" i="3"/>
  <c r="FP16" i="3"/>
  <c r="FQ16" i="3"/>
  <c r="FM17" i="3"/>
  <c r="FN17" i="3"/>
  <c r="FO17" i="3"/>
  <c r="FP17" i="3"/>
  <c r="FQ17" i="3"/>
  <c r="FM18" i="3"/>
  <c r="FN18" i="3"/>
  <c r="FO18" i="3"/>
  <c r="FP18" i="3"/>
  <c r="FQ18" i="3"/>
  <c r="FM19" i="3"/>
  <c r="FN19" i="3"/>
  <c r="FO19" i="3"/>
  <c r="FP19" i="3"/>
  <c r="FQ19" i="3"/>
  <c r="FM20" i="3"/>
  <c r="FN20" i="3"/>
  <c r="FO20" i="3"/>
  <c r="FP20" i="3"/>
  <c r="FQ20" i="3"/>
  <c r="FM21" i="3"/>
  <c r="FN21" i="3"/>
  <c r="FO21" i="3"/>
  <c r="FP21" i="3"/>
  <c r="FQ21" i="3"/>
  <c r="FM22" i="3"/>
  <c r="FN22" i="3"/>
  <c r="FO22" i="3"/>
  <c r="FP22" i="3"/>
  <c r="FQ22" i="3"/>
  <c r="FM23" i="3"/>
  <c r="FN23" i="3"/>
  <c r="FO23" i="3"/>
  <c r="FP23" i="3"/>
  <c r="FQ23" i="3"/>
  <c r="FM24" i="3"/>
  <c r="FN24" i="3"/>
  <c r="FO24" i="3"/>
  <c r="FP24" i="3"/>
  <c r="FQ24" i="3"/>
  <c r="FM25" i="3"/>
  <c r="FN25" i="3"/>
  <c r="FO25" i="3"/>
  <c r="FP25" i="3"/>
  <c r="FQ25" i="3"/>
  <c r="FM26" i="3"/>
  <c r="FN26" i="3"/>
  <c r="FO26" i="3"/>
  <c r="FP26" i="3"/>
  <c r="FQ26" i="3"/>
  <c r="FM27" i="3"/>
  <c r="FN27" i="3"/>
  <c r="FO27" i="3"/>
  <c r="FP27" i="3"/>
  <c r="FQ27" i="3"/>
  <c r="FM28" i="3"/>
  <c r="FN28" i="3"/>
  <c r="FO28" i="3"/>
  <c r="FP28" i="3"/>
  <c r="FQ28" i="3"/>
  <c r="FM29" i="3"/>
  <c r="FN29" i="3"/>
  <c r="FO29" i="3"/>
  <c r="FP29" i="3"/>
  <c r="FQ29" i="3"/>
  <c r="FM30" i="3"/>
  <c r="FN30" i="3"/>
  <c r="FO30" i="3"/>
  <c r="FP30" i="3"/>
  <c r="FQ30" i="3"/>
  <c r="FM31" i="3"/>
  <c r="FN31" i="3"/>
  <c r="FO31" i="3"/>
  <c r="FP31" i="3"/>
  <c r="FQ31" i="3"/>
  <c r="FM32" i="3"/>
  <c r="FN32" i="3"/>
  <c r="FO32" i="3"/>
  <c r="FP32" i="3"/>
  <c r="FQ32" i="3"/>
  <c r="FM33" i="3"/>
  <c r="FN33" i="3"/>
  <c r="FO33" i="3"/>
  <c r="FP33" i="3"/>
  <c r="FQ33" i="3"/>
  <c r="FM34" i="3"/>
  <c r="FN34" i="3"/>
  <c r="FO34" i="3"/>
  <c r="FP34" i="3"/>
  <c r="FQ34" i="3"/>
  <c r="FM35" i="3"/>
  <c r="FN35" i="3"/>
  <c r="FO35" i="3"/>
  <c r="FP35" i="3"/>
  <c r="FQ35" i="3"/>
  <c r="FM36" i="3"/>
  <c r="FN36" i="3"/>
  <c r="FO36" i="3"/>
  <c r="FP36" i="3"/>
  <c r="FQ36" i="3"/>
  <c r="FM37" i="3"/>
  <c r="FN37" i="3"/>
  <c r="FO37" i="3"/>
  <c r="FP37" i="3"/>
  <c r="FQ37" i="3"/>
  <c r="FM38" i="3"/>
  <c r="FN38" i="3"/>
  <c r="FO38" i="3"/>
  <c r="FP38" i="3"/>
  <c r="FQ38" i="3"/>
  <c r="FM39" i="3"/>
  <c r="FN39" i="3"/>
  <c r="FO39" i="3"/>
  <c r="FP39" i="3"/>
  <c r="FQ39" i="3"/>
  <c r="FM40" i="3"/>
  <c r="FN40" i="3"/>
  <c r="FO40" i="3"/>
  <c r="FP40" i="3"/>
  <c r="FQ40" i="3"/>
  <c r="FM41" i="3"/>
  <c r="FN41" i="3"/>
  <c r="FO41" i="3"/>
  <c r="FP41" i="3"/>
  <c r="FQ41" i="3"/>
  <c r="FM42" i="3"/>
  <c r="FN42" i="3"/>
  <c r="FO42" i="3"/>
  <c r="FP42" i="3"/>
  <c r="FQ42" i="3"/>
  <c r="FM43" i="3"/>
  <c r="FN43" i="3"/>
  <c r="FO43" i="3"/>
  <c r="FP43" i="3"/>
  <c r="FQ43" i="3"/>
  <c r="FM44" i="3"/>
  <c r="FN44" i="3"/>
  <c r="FO44" i="3"/>
  <c r="FP44" i="3"/>
  <c r="FQ44" i="3"/>
  <c r="FM45" i="3"/>
  <c r="FN45" i="3"/>
  <c r="FO45" i="3"/>
  <c r="FP45" i="3"/>
  <c r="FQ45" i="3"/>
  <c r="FM46" i="3"/>
  <c r="FN46" i="3"/>
  <c r="FO46" i="3"/>
  <c r="FP46" i="3"/>
  <c r="FQ46" i="3"/>
  <c r="FM47" i="3"/>
  <c r="FN47" i="3"/>
  <c r="FO47" i="3"/>
  <c r="FP47" i="3"/>
  <c r="FQ47" i="3"/>
  <c r="FM48" i="3"/>
  <c r="FN48" i="3"/>
  <c r="FO48" i="3"/>
  <c r="FP48" i="3"/>
  <c r="FQ48" i="3"/>
  <c r="FM49" i="3"/>
  <c r="FN49" i="3"/>
  <c r="FO49" i="3"/>
  <c r="FP49" i="3"/>
  <c r="FQ49" i="3"/>
  <c r="FM50" i="3"/>
  <c r="FN50" i="3"/>
  <c r="FO50" i="3"/>
  <c r="FP50" i="3"/>
  <c r="FQ50" i="3"/>
  <c r="FM51" i="3"/>
  <c r="FN51" i="3"/>
  <c r="FO51" i="3"/>
  <c r="FP51" i="3"/>
  <c r="FQ51" i="3"/>
  <c r="FQ3" i="3"/>
  <c r="FP3" i="3"/>
  <c r="FO3" i="3"/>
  <c r="FN3" i="3"/>
  <c r="FM3" i="3"/>
  <c r="FG4" i="3"/>
  <c r="FG5" i="3"/>
  <c r="FG6" i="3"/>
  <c r="FG7" i="3"/>
  <c r="FG8" i="3"/>
  <c r="FG9" i="3"/>
  <c r="FG10" i="3"/>
  <c r="FG11" i="3"/>
  <c r="FG12" i="3"/>
  <c r="FG13" i="3"/>
  <c r="FG14" i="3"/>
  <c r="FG15" i="3"/>
  <c r="FG16" i="3"/>
  <c r="FG17" i="3"/>
  <c r="FG18" i="3"/>
  <c r="FG19" i="3"/>
  <c r="FG20" i="3"/>
  <c r="FG21" i="3"/>
  <c r="FG22" i="3"/>
  <c r="FG23" i="3"/>
  <c r="FG24" i="3"/>
  <c r="FG25" i="3"/>
  <c r="FG26" i="3"/>
  <c r="FG27" i="3"/>
  <c r="FG28" i="3"/>
  <c r="FG29" i="3"/>
  <c r="FG30" i="3"/>
  <c r="FG31" i="3"/>
  <c r="FG32" i="3"/>
  <c r="FG33" i="3"/>
  <c r="FG34" i="3"/>
  <c r="FG35" i="3"/>
  <c r="FG36" i="3"/>
  <c r="FG37" i="3"/>
  <c r="FG38" i="3"/>
  <c r="FG39" i="3"/>
  <c r="FG40" i="3"/>
  <c r="FG41" i="3"/>
  <c r="FG42" i="3"/>
  <c r="FG43" i="3"/>
  <c r="FG44" i="3"/>
  <c r="FG45" i="3"/>
  <c r="FG46" i="3"/>
  <c r="FG47" i="3"/>
  <c r="FG48" i="3"/>
  <c r="FG49" i="3"/>
  <c r="FG50" i="3"/>
  <c r="FG51" i="3"/>
  <c r="FG3" i="3"/>
  <c r="EG4" i="13"/>
  <c r="EG5" i="13"/>
  <c r="EG6" i="13"/>
  <c r="EG7" i="13"/>
  <c r="EG8" i="13"/>
  <c r="EG9" i="13"/>
  <c r="EG10" i="13"/>
  <c r="EG11" i="13"/>
  <c r="EG12" i="13"/>
  <c r="EG13" i="13"/>
  <c r="EG14" i="13"/>
  <c r="EG15" i="13"/>
  <c r="EG16" i="13"/>
  <c r="EG17" i="13"/>
  <c r="EG18" i="13"/>
  <c r="EG19" i="13"/>
  <c r="EG20" i="13"/>
  <c r="EG21" i="13"/>
  <c r="EG22" i="13"/>
  <c r="EG23" i="13"/>
  <c r="EG24" i="13"/>
  <c r="EG25" i="13"/>
  <c r="EG26" i="13"/>
  <c r="EG27" i="13"/>
  <c r="EG28" i="13"/>
  <c r="EG29" i="13"/>
  <c r="EG30" i="13"/>
  <c r="EG31" i="13"/>
  <c r="EG32" i="13"/>
  <c r="EG33" i="13"/>
  <c r="EG34" i="13"/>
  <c r="EG35" i="13"/>
  <c r="EG36" i="13"/>
  <c r="EG37" i="13"/>
  <c r="EG38" i="13"/>
  <c r="EG39" i="13"/>
  <c r="EG40" i="13"/>
  <c r="EG41" i="13"/>
  <c r="EG42" i="13"/>
  <c r="EG43" i="13"/>
  <c r="EG44" i="13"/>
  <c r="EG45" i="13"/>
  <c r="EG46" i="13"/>
  <c r="EG47" i="13"/>
  <c r="EG48" i="13"/>
  <c r="EG49" i="13"/>
  <c r="EG50" i="13"/>
  <c r="EG51" i="13"/>
  <c r="EG3" i="13"/>
  <c r="EE4" i="13"/>
  <c r="EE5" i="13"/>
  <c r="EE6" i="13"/>
  <c r="EE7" i="13"/>
  <c r="EE8" i="13"/>
  <c r="EE9" i="13"/>
  <c r="EE10" i="13"/>
  <c r="EE11" i="13"/>
  <c r="EE12" i="13"/>
  <c r="EE13" i="13"/>
  <c r="EE14" i="13"/>
  <c r="EE15" i="13"/>
  <c r="EE16" i="13"/>
  <c r="EE17" i="13"/>
  <c r="EE18" i="13"/>
  <c r="EE19" i="13"/>
  <c r="EE20" i="13"/>
  <c r="EE21" i="13"/>
  <c r="EE22" i="13"/>
  <c r="EE23" i="13"/>
  <c r="EE24" i="13"/>
  <c r="EE25" i="13"/>
  <c r="EE26" i="13"/>
  <c r="EE27" i="13"/>
  <c r="EE28" i="13"/>
  <c r="EE29" i="13"/>
  <c r="EE30" i="13"/>
  <c r="EE31" i="13"/>
  <c r="EE32" i="13"/>
  <c r="EE33" i="13"/>
  <c r="EE34" i="13"/>
  <c r="EE35" i="13"/>
  <c r="EE36" i="13"/>
  <c r="EE37" i="13"/>
  <c r="EE38" i="13"/>
  <c r="EE39" i="13"/>
  <c r="EE40" i="13"/>
  <c r="EE41" i="13"/>
  <c r="EE42" i="13"/>
  <c r="EE43" i="13"/>
  <c r="EE44" i="13"/>
  <c r="EE45" i="13"/>
  <c r="EE46" i="13"/>
  <c r="EE47" i="13"/>
  <c r="EE48" i="13"/>
  <c r="EE49" i="13"/>
  <c r="EE50" i="13"/>
  <c r="EE51" i="13"/>
  <c r="EE3" i="13"/>
  <c r="DM3" i="13"/>
  <c r="DN3" i="13"/>
  <c r="O36" i="36"/>
  <c r="P36" i="36"/>
  <c r="Q36" i="36"/>
  <c r="R36" i="36"/>
  <c r="S36" i="36"/>
  <c r="O38" i="36"/>
  <c r="P38" i="36"/>
  <c r="Q38" i="36"/>
  <c r="R38" i="36"/>
  <c r="S38" i="36"/>
  <c r="W36" i="36"/>
  <c r="X36" i="36"/>
  <c r="Y36" i="36"/>
  <c r="Z36" i="36"/>
  <c r="B21" i="20"/>
  <c r="AA36" i="36"/>
  <c r="C21" i="20"/>
  <c r="AB36" i="36"/>
  <c r="AC36" i="36"/>
  <c r="AD36" i="36"/>
  <c r="AE36" i="36"/>
  <c r="AF36" i="36"/>
  <c r="AG36" i="36"/>
  <c r="AH36" i="36"/>
  <c r="CX36" i="36"/>
  <c r="AI36" i="36"/>
  <c r="AJ36" i="36"/>
  <c r="AK36" i="36"/>
  <c r="AL36" i="36"/>
  <c r="M21" i="20" s="1"/>
  <c r="AM36" i="36"/>
  <c r="O21" i="20" s="1"/>
  <c r="AN36" i="36"/>
  <c r="AO36" i="36"/>
  <c r="AP36" i="36"/>
  <c r="AQ36" i="36"/>
  <c r="AR36" i="36"/>
  <c r="AS36" i="36"/>
  <c r="P21" i="20" s="1"/>
  <c r="AT36" i="36"/>
  <c r="AV36" i="36"/>
  <c r="Q21" i="20" s="1"/>
  <c r="AW36" i="36"/>
  <c r="R21" i="20" s="1"/>
  <c r="AX36" i="36"/>
  <c r="AY36" i="36"/>
  <c r="AZ36" i="36"/>
  <c r="BA36" i="36"/>
  <c r="BB36" i="36"/>
  <c r="BC36" i="36"/>
  <c r="T21" i="20" s="1"/>
  <c r="BD36" i="36"/>
  <c r="U21" i="20" s="1"/>
  <c r="BE36" i="36"/>
  <c r="BF36" i="36"/>
  <c r="BG36" i="36"/>
  <c r="BH36" i="36"/>
  <c r="BI36" i="36"/>
  <c r="BJ36" i="36"/>
  <c r="V21" i="20" s="1"/>
  <c r="BK36" i="36"/>
  <c r="BL36" i="36"/>
  <c r="BM36" i="36"/>
  <c r="BN36" i="36"/>
  <c r="BO36" i="36"/>
  <c r="BP36" i="36"/>
  <c r="W21" i="20"/>
  <c r="BQ36" i="36"/>
  <c r="X21" i="20"/>
  <c r="BR36" i="36"/>
  <c r="Y21" i="20"/>
  <c r="BS36" i="36"/>
  <c r="BT36" i="36"/>
  <c r="BU36" i="36"/>
  <c r="AA21" i="20"/>
  <c r="BV36" i="36"/>
  <c r="AB21" i="20"/>
  <c r="BW36" i="36"/>
  <c r="AC21" i="20"/>
  <c r="BX36" i="36"/>
  <c r="BY36" i="36"/>
  <c r="AD21" i="20" s="1"/>
  <c r="BZ36" i="36"/>
  <c r="CA36" i="36"/>
  <c r="CB36" i="36"/>
  <c r="AE21" i="20" s="1"/>
  <c r="CC36" i="36"/>
  <c r="CD36" i="36"/>
  <c r="CE36" i="36"/>
  <c r="CF36" i="36"/>
  <c r="AF21" i="20"/>
  <c r="W38" i="36"/>
  <c r="G42" i="42"/>
  <c r="G47" i="42" s="1"/>
  <c r="X38" i="36"/>
  <c r="B42" i="42"/>
  <c r="Y38" i="36"/>
  <c r="Z38" i="36"/>
  <c r="AA38" i="36"/>
  <c r="C42" i="42"/>
  <c r="AB38" i="36"/>
  <c r="H42" i="42"/>
  <c r="H47" i="42" s="1"/>
  <c r="AC38" i="36"/>
  <c r="AD38" i="36"/>
  <c r="B43" i="21" s="1"/>
  <c r="AE38" i="36"/>
  <c r="AF38" i="36"/>
  <c r="AG38" i="36"/>
  <c r="AH38" i="36"/>
  <c r="CX38" i="36" s="1"/>
  <c r="AI38" i="36"/>
  <c r="AJ38" i="36"/>
  <c r="D42" i="42" s="1"/>
  <c r="AK38" i="36"/>
  <c r="AL38" i="36"/>
  <c r="AM38" i="36"/>
  <c r="AN38" i="36"/>
  <c r="AO38" i="36"/>
  <c r="AP38" i="36"/>
  <c r="AQ38" i="36"/>
  <c r="E42" i="42" s="1"/>
  <c r="AR38" i="36"/>
  <c r="F42" i="42" s="1"/>
  <c r="AS38" i="36"/>
  <c r="C43" i="21" s="1"/>
  <c r="AT38" i="36"/>
  <c r="AV38" i="36"/>
  <c r="AW38" i="36"/>
  <c r="AX38" i="36"/>
  <c r="D43" i="21" s="1"/>
  <c r="AY38" i="36"/>
  <c r="AZ38" i="36"/>
  <c r="BA38" i="36"/>
  <c r="BB38" i="36"/>
  <c r="BC38" i="36"/>
  <c r="BD38" i="36"/>
  <c r="BE38" i="36"/>
  <c r="BF38" i="36"/>
  <c r="BG38" i="36"/>
  <c r="BH38" i="36"/>
  <c r="E43" i="21"/>
  <c r="BI38" i="36"/>
  <c r="F43" i="21"/>
  <c r="BJ38" i="36"/>
  <c r="BK38" i="36"/>
  <c r="BL38" i="36"/>
  <c r="BM38" i="36"/>
  <c r="BN38" i="36"/>
  <c r="BO38" i="36"/>
  <c r="BP38" i="36"/>
  <c r="BQ38" i="36"/>
  <c r="BR38" i="36"/>
  <c r="BS38" i="36"/>
  <c r="BT38" i="36"/>
  <c r="BU38" i="36"/>
  <c r="BV38" i="36"/>
  <c r="BW38" i="36"/>
  <c r="G43" i="21" s="1"/>
  <c r="BX38" i="36"/>
  <c r="BY38" i="36"/>
  <c r="BZ38" i="36"/>
  <c r="CA38" i="36"/>
  <c r="CB38" i="36"/>
  <c r="CC38" i="36"/>
  <c r="CD38" i="36"/>
  <c r="H43" i="21" s="1"/>
  <c r="CE38" i="36"/>
  <c r="CF38" i="36"/>
  <c r="CX4" i="36"/>
  <c r="CY4" i="36"/>
  <c r="CZ4" i="36"/>
  <c r="DA4" i="36"/>
  <c r="DB4" i="36"/>
  <c r="CX5" i="36"/>
  <c r="CY5" i="36"/>
  <c r="CZ5" i="36"/>
  <c r="DA5" i="36"/>
  <c r="DB5" i="36"/>
  <c r="CX6" i="36"/>
  <c r="CY6" i="36"/>
  <c r="CZ6" i="36"/>
  <c r="DA6" i="36"/>
  <c r="DB6" i="36"/>
  <c r="CX7" i="36"/>
  <c r="CY7" i="36"/>
  <c r="CZ7" i="36"/>
  <c r="DA7" i="36"/>
  <c r="DB7" i="36"/>
  <c r="CX8" i="36"/>
  <c r="CY8" i="36"/>
  <c r="CZ8" i="36"/>
  <c r="DA8" i="36"/>
  <c r="DB8" i="36"/>
  <c r="CX9" i="36"/>
  <c r="CY9" i="36"/>
  <c r="CZ9" i="36"/>
  <c r="DA9" i="36"/>
  <c r="DB9" i="36"/>
  <c r="CX10" i="36"/>
  <c r="CY10" i="36"/>
  <c r="CZ10" i="36"/>
  <c r="DA10" i="36"/>
  <c r="DB10" i="36"/>
  <c r="CX11" i="36"/>
  <c r="CY11" i="36"/>
  <c r="CZ11" i="36"/>
  <c r="DA11" i="36"/>
  <c r="DB11" i="36"/>
  <c r="CX12" i="36"/>
  <c r="CY12" i="36"/>
  <c r="CZ12" i="36"/>
  <c r="DA12" i="36"/>
  <c r="DB12" i="36"/>
  <c r="CX13" i="36"/>
  <c r="CY13" i="36"/>
  <c r="CZ13" i="36"/>
  <c r="DA13" i="36"/>
  <c r="DB13" i="36"/>
  <c r="CX14" i="36"/>
  <c r="CY14" i="36"/>
  <c r="CZ14" i="36"/>
  <c r="DA14" i="36"/>
  <c r="DB14" i="36"/>
  <c r="CX15" i="36"/>
  <c r="CY15" i="36"/>
  <c r="CZ15" i="36"/>
  <c r="DA15" i="36"/>
  <c r="DB15" i="36"/>
  <c r="CX16" i="36"/>
  <c r="CY16" i="36"/>
  <c r="CZ16" i="36"/>
  <c r="DA16" i="36"/>
  <c r="DB16" i="36"/>
  <c r="CX17" i="36"/>
  <c r="CY17" i="36"/>
  <c r="CZ17" i="36"/>
  <c r="DA17" i="36"/>
  <c r="DB17" i="36"/>
  <c r="CX18" i="36"/>
  <c r="CY18" i="36"/>
  <c r="CZ18" i="36"/>
  <c r="DA18" i="36"/>
  <c r="DB18" i="36"/>
  <c r="CX19" i="36"/>
  <c r="CY19" i="36"/>
  <c r="CZ19" i="36"/>
  <c r="DA19" i="36"/>
  <c r="DB19" i="36"/>
  <c r="CX20" i="36"/>
  <c r="CY20" i="36"/>
  <c r="CZ20" i="36"/>
  <c r="DA20" i="36"/>
  <c r="DB20" i="36"/>
  <c r="CX21" i="36"/>
  <c r="CY21" i="36"/>
  <c r="CZ21" i="36"/>
  <c r="DA21" i="36"/>
  <c r="DB21" i="36"/>
  <c r="CX22" i="36"/>
  <c r="CY22" i="36"/>
  <c r="CZ22" i="36"/>
  <c r="DA22" i="36"/>
  <c r="DB22" i="36"/>
  <c r="CX23" i="36"/>
  <c r="CY23" i="36"/>
  <c r="CZ23" i="36"/>
  <c r="DA23" i="36"/>
  <c r="DB23" i="36"/>
  <c r="CX24" i="36"/>
  <c r="CY24" i="36"/>
  <c r="CZ24" i="36"/>
  <c r="DA24" i="36"/>
  <c r="DB24" i="36"/>
  <c r="CX25" i="36"/>
  <c r="CY25" i="36"/>
  <c r="CZ25" i="36"/>
  <c r="DA25" i="36"/>
  <c r="DB25" i="36"/>
  <c r="CX26" i="36"/>
  <c r="CY26" i="36"/>
  <c r="CZ26" i="36"/>
  <c r="DA26" i="36"/>
  <c r="DB26" i="36"/>
  <c r="CX27" i="36"/>
  <c r="CY27" i="36"/>
  <c r="CZ27" i="36"/>
  <c r="DA27" i="36"/>
  <c r="DB27" i="36"/>
  <c r="CX28" i="36"/>
  <c r="CY28" i="36"/>
  <c r="CZ28" i="36"/>
  <c r="DA28" i="36"/>
  <c r="DB28" i="36"/>
  <c r="CX29" i="36"/>
  <c r="CY29" i="36"/>
  <c r="CZ29" i="36"/>
  <c r="DA29" i="36"/>
  <c r="DB29" i="36"/>
  <c r="CX30" i="36"/>
  <c r="CY30" i="36"/>
  <c r="CZ30" i="36"/>
  <c r="DA30" i="36"/>
  <c r="DB30" i="36"/>
  <c r="CX31" i="36"/>
  <c r="CY31" i="36"/>
  <c r="CZ31" i="36"/>
  <c r="DA31" i="36"/>
  <c r="DB31" i="36"/>
  <c r="CX32" i="36"/>
  <c r="CY32" i="36"/>
  <c r="CZ32" i="36"/>
  <c r="DA32" i="36"/>
  <c r="DB32" i="36"/>
  <c r="CX33" i="36"/>
  <c r="CY33" i="36"/>
  <c r="CZ33" i="36"/>
  <c r="DA33" i="36"/>
  <c r="DB33" i="36"/>
  <c r="CX34" i="36"/>
  <c r="CY34" i="36"/>
  <c r="CZ34" i="36"/>
  <c r="DA34" i="36"/>
  <c r="DB34" i="36"/>
  <c r="DB3" i="36"/>
  <c r="DA3" i="36"/>
  <c r="CZ3" i="36"/>
  <c r="CY3" i="36"/>
  <c r="CX3" i="36"/>
  <c r="CH34" i="36"/>
  <c r="CH33" i="36"/>
  <c r="CH32" i="36"/>
  <c r="CH31" i="36"/>
  <c r="CH30" i="36"/>
  <c r="CH29" i="36"/>
  <c r="CH28" i="36"/>
  <c r="CH27" i="36"/>
  <c r="CH26" i="36"/>
  <c r="CH25" i="36"/>
  <c r="CH24" i="36"/>
  <c r="CH23" i="36"/>
  <c r="CH22" i="36"/>
  <c r="CH21" i="36"/>
  <c r="CH20" i="36"/>
  <c r="CH19" i="36"/>
  <c r="CH18" i="36"/>
  <c r="CH17" i="36"/>
  <c r="CH16" i="36"/>
  <c r="CH15" i="36"/>
  <c r="CH14" i="36"/>
  <c r="CH13" i="36"/>
  <c r="CH12" i="36"/>
  <c r="CH11" i="36"/>
  <c r="CH10" i="36"/>
  <c r="CH9" i="36"/>
  <c r="CH8" i="36"/>
  <c r="CH7" i="36"/>
  <c r="CH6" i="36"/>
  <c r="CH5" i="36"/>
  <c r="CH4" i="36"/>
  <c r="CH3" i="36"/>
  <c r="W19" i="20"/>
  <c r="B34" i="42"/>
  <c r="C34" i="42"/>
  <c r="B35" i="21"/>
  <c r="D34" i="42"/>
  <c r="F34" i="42"/>
  <c r="D35" i="21"/>
  <c r="E35" i="21"/>
  <c r="F35" i="21"/>
  <c r="H35" i="21"/>
  <c r="B41" i="42"/>
  <c r="B47" i="42" s="1"/>
  <c r="C41" i="42"/>
  <c r="B42" i="21"/>
  <c r="D41" i="42"/>
  <c r="F41" i="42"/>
  <c r="F47" i="42" s="1"/>
  <c r="E42" i="21"/>
  <c r="H42" i="21"/>
  <c r="E21" i="20"/>
  <c r="I21" i="20"/>
  <c r="DA36" i="36"/>
  <c r="K21" i="20"/>
  <c r="DB36" i="36"/>
  <c r="BX3" i="7"/>
  <c r="BY3" i="7"/>
  <c r="BZ3" i="7"/>
  <c r="CA3" i="7"/>
  <c r="CB3" i="7"/>
  <c r="CC3" i="7"/>
  <c r="CD3" i="7"/>
  <c r="CE3" i="7"/>
  <c r="BX4" i="7"/>
  <c r="BY4" i="7"/>
  <c r="BZ4" i="7"/>
  <c r="CA4" i="7"/>
  <c r="CB4" i="7"/>
  <c r="CC4" i="7"/>
  <c r="CD4" i="7"/>
  <c r="CE4" i="7"/>
  <c r="BX5" i="7"/>
  <c r="BY5" i="7"/>
  <c r="BZ5" i="7"/>
  <c r="CA5" i="7"/>
  <c r="CB5" i="7"/>
  <c r="CC5" i="7"/>
  <c r="CD5" i="7"/>
  <c r="CE5" i="7"/>
  <c r="BX6" i="7"/>
  <c r="BY6" i="7"/>
  <c r="BZ6" i="7"/>
  <c r="CA6" i="7"/>
  <c r="CB6" i="7"/>
  <c r="CC6" i="7"/>
  <c r="CD6" i="7"/>
  <c r="CE6" i="7"/>
  <c r="BX7" i="7"/>
  <c r="BY7" i="7"/>
  <c r="BZ7" i="7"/>
  <c r="CA7" i="7"/>
  <c r="CB7" i="7"/>
  <c r="CC7" i="7"/>
  <c r="CD7" i="7"/>
  <c r="CE7" i="7"/>
  <c r="BX8" i="7"/>
  <c r="BY8" i="7"/>
  <c r="BZ8" i="7"/>
  <c r="CA8" i="7"/>
  <c r="CB8" i="7"/>
  <c r="CC8" i="7"/>
  <c r="CD8" i="7"/>
  <c r="CE8" i="7"/>
  <c r="BX9" i="7"/>
  <c r="BY9" i="7"/>
  <c r="BZ9" i="7"/>
  <c r="CA9" i="7"/>
  <c r="CB9" i="7"/>
  <c r="CC9" i="7"/>
  <c r="CD9" i="7"/>
  <c r="CE9" i="7"/>
  <c r="BX10" i="7"/>
  <c r="BY10" i="7"/>
  <c r="BZ10" i="7"/>
  <c r="CA10" i="7"/>
  <c r="CB10" i="7"/>
  <c r="CC10" i="7"/>
  <c r="CD10" i="7"/>
  <c r="CE10" i="7"/>
  <c r="BX11" i="7"/>
  <c r="BY11" i="7"/>
  <c r="BZ11" i="7"/>
  <c r="CA11" i="7"/>
  <c r="CB11" i="7"/>
  <c r="CC11" i="7"/>
  <c r="CD11" i="7"/>
  <c r="CE11" i="7"/>
  <c r="BX12" i="7"/>
  <c r="BY12" i="7"/>
  <c r="BZ12" i="7"/>
  <c r="CA12" i="7"/>
  <c r="CB12" i="7"/>
  <c r="CC12" i="7"/>
  <c r="CD12" i="7"/>
  <c r="CE12" i="7"/>
  <c r="BX13" i="7"/>
  <c r="BY13" i="7"/>
  <c r="BZ13" i="7"/>
  <c r="CA13" i="7"/>
  <c r="CB13" i="7"/>
  <c r="CC13" i="7"/>
  <c r="CD13" i="7"/>
  <c r="CE13" i="7"/>
  <c r="BX14" i="7"/>
  <c r="BY14" i="7"/>
  <c r="BZ14" i="7"/>
  <c r="CA14" i="7"/>
  <c r="CB14" i="7"/>
  <c r="CC14" i="7"/>
  <c r="CD14" i="7"/>
  <c r="CE14" i="7"/>
  <c r="BX15" i="7"/>
  <c r="BY15" i="7"/>
  <c r="BZ15" i="7"/>
  <c r="CA15" i="7"/>
  <c r="CB15" i="7"/>
  <c r="CC15" i="7"/>
  <c r="CD15" i="7"/>
  <c r="CE15" i="7"/>
  <c r="V38" i="36"/>
  <c r="N38" i="36"/>
  <c r="M38" i="36"/>
  <c r="CV38" i="36" s="1"/>
  <c r="L38" i="36"/>
  <c r="CU38" i="36" s="1"/>
  <c r="K38" i="36"/>
  <c r="CT38" i="36" s="1"/>
  <c r="J38" i="36"/>
  <c r="CS38" i="36" s="1"/>
  <c r="I38" i="36"/>
  <c r="CR38" i="36" s="1"/>
  <c r="H38" i="36"/>
  <c r="G38" i="36"/>
  <c r="F38" i="36"/>
  <c r="CO38" i="36" s="1"/>
  <c r="E38" i="36"/>
  <c r="CN38" i="36" s="1"/>
  <c r="D38" i="36"/>
  <c r="C38" i="36"/>
  <c r="CL38" i="36" s="1"/>
  <c r="B38" i="36"/>
  <c r="V36" i="36"/>
  <c r="N36" i="36"/>
  <c r="M36" i="36"/>
  <c r="CV36" i="36" s="1"/>
  <c r="L36" i="36"/>
  <c r="K36" i="36"/>
  <c r="CT36" i="36" s="1"/>
  <c r="J36" i="36"/>
  <c r="CS36" i="36" s="1"/>
  <c r="I36" i="36"/>
  <c r="H36" i="36"/>
  <c r="CQ36" i="36" s="1"/>
  <c r="G36" i="36"/>
  <c r="CP36" i="36" s="1"/>
  <c r="F36" i="36"/>
  <c r="E36" i="36"/>
  <c r="CN36" i="36" s="1"/>
  <c r="D36" i="36"/>
  <c r="C36" i="36"/>
  <c r="CL36" i="36" s="1"/>
  <c r="B36" i="36"/>
  <c r="CK36" i="36" s="1"/>
  <c r="CQ35" i="36"/>
  <c r="CP35" i="36"/>
  <c r="CO35" i="36"/>
  <c r="CN35" i="36"/>
  <c r="CM35" i="36"/>
  <c r="CL35" i="36"/>
  <c r="CW34" i="36"/>
  <c r="CV34" i="36"/>
  <c r="CU34" i="36"/>
  <c r="CT34" i="36"/>
  <c r="CS34" i="36"/>
  <c r="CR34" i="36"/>
  <c r="CQ34" i="36"/>
  <c r="CP34" i="36"/>
  <c r="CO34" i="36"/>
  <c r="CN34" i="36"/>
  <c r="CM34" i="36"/>
  <c r="CL34" i="36"/>
  <c r="CK34" i="36"/>
  <c r="CJ34" i="36"/>
  <c r="CW33" i="36"/>
  <c r="CV33" i="36"/>
  <c r="CU33" i="36"/>
  <c r="CT33" i="36"/>
  <c r="CS33" i="36"/>
  <c r="CR33" i="36"/>
  <c r="CQ33" i="36"/>
  <c r="CP33" i="36"/>
  <c r="CO33" i="36"/>
  <c r="CN33" i="36"/>
  <c r="CM33" i="36"/>
  <c r="CL33" i="36"/>
  <c r="CK33" i="36"/>
  <c r="CJ33" i="36"/>
  <c r="CW32" i="36"/>
  <c r="CV32" i="36"/>
  <c r="CU32" i="36"/>
  <c r="CT32" i="36"/>
  <c r="CS32" i="36"/>
  <c r="CR32" i="36"/>
  <c r="CQ32" i="36"/>
  <c r="CP32" i="36"/>
  <c r="CO32" i="36"/>
  <c r="CN32" i="36"/>
  <c r="CM32" i="36"/>
  <c r="CL32" i="36"/>
  <c r="CK32" i="36"/>
  <c r="CJ32" i="36"/>
  <c r="CW31" i="36"/>
  <c r="CV31" i="36"/>
  <c r="CU31" i="36"/>
  <c r="CT31" i="36"/>
  <c r="CS31" i="36"/>
  <c r="CR31" i="36"/>
  <c r="CQ31" i="36"/>
  <c r="CP31" i="36"/>
  <c r="CO31" i="36"/>
  <c r="CN31" i="36"/>
  <c r="CM31" i="36"/>
  <c r="CL31" i="36"/>
  <c r="CK31" i="36"/>
  <c r="CJ31" i="36"/>
  <c r="CW30" i="36"/>
  <c r="CV30" i="36"/>
  <c r="CU30" i="36"/>
  <c r="CT30" i="36"/>
  <c r="CS30" i="36"/>
  <c r="CR30" i="36"/>
  <c r="CQ30" i="36"/>
  <c r="CP30" i="36"/>
  <c r="CO30" i="36"/>
  <c r="CN30" i="36"/>
  <c r="CM30" i="36"/>
  <c r="CL30" i="36"/>
  <c r="CK30" i="36"/>
  <c r="CJ30" i="36"/>
  <c r="CW29" i="36"/>
  <c r="CV29" i="36"/>
  <c r="CU29" i="36"/>
  <c r="CT29" i="36"/>
  <c r="CS29" i="36"/>
  <c r="CR29" i="36"/>
  <c r="CQ29" i="36"/>
  <c r="CP29" i="36"/>
  <c r="CO29" i="36"/>
  <c r="CN29" i="36"/>
  <c r="CM29" i="36"/>
  <c r="CL29" i="36"/>
  <c r="CK29" i="36"/>
  <c r="CJ29" i="36"/>
  <c r="CW28" i="36"/>
  <c r="CV28" i="36"/>
  <c r="CU28" i="36"/>
  <c r="CT28" i="36"/>
  <c r="CS28" i="36"/>
  <c r="CR28" i="36"/>
  <c r="CQ28" i="36"/>
  <c r="CP28" i="36"/>
  <c r="CO28" i="36"/>
  <c r="CN28" i="36"/>
  <c r="CM28" i="36"/>
  <c r="CL28" i="36"/>
  <c r="CK28" i="36"/>
  <c r="CJ28" i="36"/>
  <c r="CW27" i="36"/>
  <c r="CV27" i="36"/>
  <c r="CU27" i="36"/>
  <c r="CT27" i="36"/>
  <c r="CS27" i="36"/>
  <c r="CR27" i="36"/>
  <c r="CQ27" i="36"/>
  <c r="CP27" i="36"/>
  <c r="CO27" i="36"/>
  <c r="CN27" i="36"/>
  <c r="CM27" i="36"/>
  <c r="CL27" i="36"/>
  <c r="CK27" i="36"/>
  <c r="CJ27" i="36"/>
  <c r="CW26" i="36"/>
  <c r="CV26" i="36"/>
  <c r="CU26" i="36"/>
  <c r="CT26" i="36"/>
  <c r="CS26" i="36"/>
  <c r="CR26" i="36"/>
  <c r="CQ26" i="36"/>
  <c r="CP26" i="36"/>
  <c r="CO26" i="36"/>
  <c r="CN26" i="36"/>
  <c r="CM26" i="36"/>
  <c r="CL26" i="36"/>
  <c r="CK26" i="36"/>
  <c r="CJ26" i="36"/>
  <c r="CW25" i="36"/>
  <c r="CV25" i="36"/>
  <c r="CU25" i="36"/>
  <c r="CT25" i="36"/>
  <c r="CS25" i="36"/>
  <c r="CR25" i="36"/>
  <c r="CQ25" i="36"/>
  <c r="CP25" i="36"/>
  <c r="CO25" i="36"/>
  <c r="CN25" i="36"/>
  <c r="CM25" i="36"/>
  <c r="CL25" i="36"/>
  <c r="CK25" i="36"/>
  <c r="CJ25" i="36"/>
  <c r="CW24" i="36"/>
  <c r="CV24" i="36"/>
  <c r="CU24" i="36"/>
  <c r="CT24" i="36"/>
  <c r="CS24" i="36"/>
  <c r="CR24" i="36"/>
  <c r="CQ24" i="36"/>
  <c r="CP24" i="36"/>
  <c r="CO24" i="36"/>
  <c r="CN24" i="36"/>
  <c r="CM24" i="36"/>
  <c r="CL24" i="36"/>
  <c r="CK24" i="36"/>
  <c r="CJ24" i="36"/>
  <c r="CW23" i="36"/>
  <c r="CV23" i="36"/>
  <c r="CU23" i="36"/>
  <c r="CT23" i="36"/>
  <c r="CS23" i="36"/>
  <c r="CR23" i="36"/>
  <c r="CQ23" i="36"/>
  <c r="CP23" i="36"/>
  <c r="CO23" i="36"/>
  <c r="CN23" i="36"/>
  <c r="CM23" i="36"/>
  <c r="CL23" i="36"/>
  <c r="CK23" i="36"/>
  <c r="CJ23" i="36"/>
  <c r="CW22" i="36"/>
  <c r="CV22" i="36"/>
  <c r="CU22" i="36"/>
  <c r="CT22" i="36"/>
  <c r="CS22" i="36"/>
  <c r="CR22" i="36"/>
  <c r="CQ22" i="36"/>
  <c r="CP22" i="36"/>
  <c r="CO22" i="36"/>
  <c r="CN22" i="36"/>
  <c r="CM22" i="36"/>
  <c r="CL22" i="36"/>
  <c r="CK22" i="36"/>
  <c r="CJ22" i="36"/>
  <c r="CW21" i="36"/>
  <c r="CV21" i="36"/>
  <c r="CU21" i="36"/>
  <c r="CT21" i="36"/>
  <c r="CS21" i="36"/>
  <c r="CR21" i="36"/>
  <c r="CQ21" i="36"/>
  <c r="CP21" i="36"/>
  <c r="CO21" i="36"/>
  <c r="CN21" i="36"/>
  <c r="CM21" i="36"/>
  <c r="CL21" i="36"/>
  <c r="CK21" i="36"/>
  <c r="CJ21" i="36"/>
  <c r="CW20" i="36"/>
  <c r="CV20" i="36"/>
  <c r="CU20" i="36"/>
  <c r="CT20" i="36"/>
  <c r="CS20" i="36"/>
  <c r="CR20" i="36"/>
  <c r="CQ20" i="36"/>
  <c r="CP20" i="36"/>
  <c r="CO20" i="36"/>
  <c r="CN20" i="36"/>
  <c r="CM20" i="36"/>
  <c r="CL20" i="36"/>
  <c r="CK20" i="36"/>
  <c r="CJ20" i="36"/>
  <c r="CW19" i="36"/>
  <c r="CV19" i="36"/>
  <c r="CU19" i="36"/>
  <c r="CT19" i="36"/>
  <c r="CS19" i="36"/>
  <c r="CR19" i="36"/>
  <c r="CQ19" i="36"/>
  <c r="CP19" i="36"/>
  <c r="CO19" i="36"/>
  <c r="CN19" i="36"/>
  <c r="CM19" i="36"/>
  <c r="CL19" i="36"/>
  <c r="CK19" i="36"/>
  <c r="CJ19" i="36"/>
  <c r="CW18" i="36"/>
  <c r="CV18" i="36"/>
  <c r="CU18" i="36"/>
  <c r="CT18" i="36"/>
  <c r="CS18" i="36"/>
  <c r="CR18" i="36"/>
  <c r="CQ18" i="36"/>
  <c r="CP18" i="36"/>
  <c r="CO18" i="36"/>
  <c r="CN18" i="36"/>
  <c r="CM18" i="36"/>
  <c r="CL18" i="36"/>
  <c r="CK18" i="36"/>
  <c r="CJ18" i="36"/>
  <c r="CW17" i="36"/>
  <c r="CV17" i="36"/>
  <c r="CU17" i="36"/>
  <c r="CT17" i="36"/>
  <c r="CS17" i="36"/>
  <c r="CR17" i="36"/>
  <c r="CQ17" i="36"/>
  <c r="CP17" i="36"/>
  <c r="CO17" i="36"/>
  <c r="CN17" i="36"/>
  <c r="CM17" i="36"/>
  <c r="CL17" i="36"/>
  <c r="CK17" i="36"/>
  <c r="CJ17" i="36"/>
  <c r="CW16" i="36"/>
  <c r="CV16" i="36"/>
  <c r="CU16" i="36"/>
  <c r="CT16" i="36"/>
  <c r="CS16" i="36"/>
  <c r="CR16" i="36"/>
  <c r="CQ16" i="36"/>
  <c r="CP16" i="36"/>
  <c r="CO16" i="36"/>
  <c r="CN16" i="36"/>
  <c r="CM16" i="36"/>
  <c r="CL16" i="36"/>
  <c r="CK16" i="36"/>
  <c r="CJ16" i="36"/>
  <c r="CW15" i="36"/>
  <c r="CV15" i="36"/>
  <c r="CU15" i="36"/>
  <c r="CT15" i="36"/>
  <c r="CS15" i="36"/>
  <c r="CR15" i="36"/>
  <c r="CQ15" i="36"/>
  <c r="CP15" i="36"/>
  <c r="CO15" i="36"/>
  <c r="CN15" i="36"/>
  <c r="CM15" i="36"/>
  <c r="CL15" i="36"/>
  <c r="CK15" i="36"/>
  <c r="CJ15" i="36"/>
  <c r="CW14" i="36"/>
  <c r="CV14" i="36"/>
  <c r="CU14" i="36"/>
  <c r="CT14" i="36"/>
  <c r="CS14" i="36"/>
  <c r="CR14" i="36"/>
  <c r="CQ14" i="36"/>
  <c r="CP14" i="36"/>
  <c r="CO14" i="36"/>
  <c r="CN14" i="36"/>
  <c r="CM14" i="36"/>
  <c r="CL14" i="36"/>
  <c r="CK14" i="36"/>
  <c r="CJ14" i="36"/>
  <c r="CW13" i="36"/>
  <c r="CV13" i="36"/>
  <c r="CU13" i="36"/>
  <c r="CT13" i="36"/>
  <c r="CS13" i="36"/>
  <c r="CR13" i="36"/>
  <c r="CQ13" i="36"/>
  <c r="CP13" i="36"/>
  <c r="CO13" i="36"/>
  <c r="CN13" i="36"/>
  <c r="CM13" i="36"/>
  <c r="CL13" i="36"/>
  <c r="CK13" i="36"/>
  <c r="CJ13" i="36"/>
  <c r="CW12" i="36"/>
  <c r="CV12" i="36"/>
  <c r="CU12" i="36"/>
  <c r="CT12" i="36"/>
  <c r="CS12" i="36"/>
  <c r="CR12" i="36"/>
  <c r="CQ12" i="36"/>
  <c r="CP12" i="36"/>
  <c r="CO12" i="36"/>
  <c r="CN12" i="36"/>
  <c r="CM12" i="36"/>
  <c r="CL12" i="36"/>
  <c r="CK12" i="36"/>
  <c r="CJ12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W6" i="36"/>
  <c r="CV6" i="36"/>
  <c r="CU6" i="36"/>
  <c r="CT6" i="36"/>
  <c r="CS6" i="36"/>
  <c r="CR6" i="36"/>
  <c r="CQ6" i="36"/>
  <c r="CP6" i="36"/>
  <c r="CO6" i="36"/>
  <c r="CN6" i="36"/>
  <c r="CM6" i="36"/>
  <c r="CL6" i="36"/>
  <c r="CK6" i="36"/>
  <c r="CJ6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W4" i="36"/>
  <c r="CV4" i="36"/>
  <c r="CU4" i="36"/>
  <c r="CT4" i="36"/>
  <c r="CS4" i="36"/>
  <c r="CR4" i="36"/>
  <c r="CQ4" i="36"/>
  <c r="CP4" i="36"/>
  <c r="CO4" i="36"/>
  <c r="CN4" i="36"/>
  <c r="CM4" i="36"/>
  <c r="CL4" i="36"/>
  <c r="CK4" i="36"/>
  <c r="CJ4" i="36"/>
  <c r="CW3" i="36"/>
  <c r="CV3" i="36"/>
  <c r="CU3" i="36"/>
  <c r="CT3" i="36"/>
  <c r="CS3" i="36"/>
  <c r="CR3" i="36"/>
  <c r="CQ3" i="36"/>
  <c r="CP3" i="36"/>
  <c r="CO3" i="36"/>
  <c r="CN3" i="36"/>
  <c r="CM3" i="36"/>
  <c r="CL3" i="36"/>
  <c r="CK3" i="36"/>
  <c r="CJ3" i="36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L62" i="5"/>
  <c r="M62" i="5"/>
  <c r="N62" i="5"/>
  <c r="O62" i="5"/>
  <c r="P62" i="5"/>
  <c r="Q62" i="5"/>
  <c r="R62" i="5"/>
  <c r="K13" i="42" s="1"/>
  <c r="S62" i="5"/>
  <c r="O13" i="42" s="1"/>
  <c r="T62" i="5"/>
  <c r="N13" i="42" s="1"/>
  <c r="U62" i="5"/>
  <c r="L13" i="42" s="1"/>
  <c r="V62" i="5"/>
  <c r="W62" i="5"/>
  <c r="X62" i="5"/>
  <c r="Y62" i="5"/>
  <c r="Z62" i="5"/>
  <c r="AA62" i="5"/>
  <c r="AB62" i="5"/>
  <c r="AC62" i="5"/>
  <c r="AD62" i="5"/>
  <c r="I13" i="42" s="1"/>
  <c r="AE62" i="5"/>
  <c r="J13" i="42" s="1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18" i="20"/>
  <c r="V18" i="20"/>
  <c r="U18" i="20"/>
  <c r="T18" i="20"/>
  <c r="F13" i="42"/>
  <c r="E13" i="42"/>
  <c r="M18" i="20"/>
  <c r="D13" i="42"/>
  <c r="H13" i="42"/>
  <c r="C13" i="42"/>
  <c r="AN61" i="5"/>
  <c r="AM61" i="5"/>
  <c r="AL61" i="5"/>
  <c r="AK61" i="5"/>
  <c r="B13" i="42" s="1"/>
  <c r="AJ61" i="5"/>
  <c r="G13" i="42" s="1"/>
  <c r="AI61" i="5"/>
  <c r="EF4" i="5"/>
  <c r="EF5" i="5"/>
  <c r="EF6" i="5"/>
  <c r="EF7" i="5"/>
  <c r="EF8" i="5"/>
  <c r="EF9" i="5"/>
  <c r="EF10" i="5"/>
  <c r="EF11" i="5"/>
  <c r="EF12" i="5"/>
  <c r="EF13" i="5"/>
  <c r="EF14" i="5"/>
  <c r="EF15" i="5"/>
  <c r="EF16" i="5"/>
  <c r="EF17" i="5"/>
  <c r="EF18" i="5"/>
  <c r="EF19" i="5"/>
  <c r="EF20" i="5"/>
  <c r="EF21" i="5"/>
  <c r="EF22" i="5"/>
  <c r="EF23" i="5"/>
  <c r="EF24" i="5"/>
  <c r="EF25" i="5"/>
  <c r="EF26" i="5"/>
  <c r="EF27" i="5"/>
  <c r="EF28" i="5"/>
  <c r="EF29" i="5"/>
  <c r="EF30" i="5"/>
  <c r="EF31" i="5"/>
  <c r="EF32" i="5"/>
  <c r="EF33" i="5"/>
  <c r="EF34" i="5"/>
  <c r="EF35" i="5"/>
  <c r="EF36" i="5"/>
  <c r="EF37" i="5"/>
  <c r="EF38" i="5"/>
  <c r="EF39" i="5"/>
  <c r="EF40" i="5"/>
  <c r="EF41" i="5"/>
  <c r="EF42" i="5"/>
  <c r="EF43" i="5"/>
  <c r="EF44" i="5"/>
  <c r="EF45" i="5"/>
  <c r="EF46" i="5"/>
  <c r="EF47" i="5"/>
  <c r="EF48" i="5"/>
  <c r="EF49" i="5"/>
  <c r="EF50" i="5"/>
  <c r="EF51" i="5"/>
  <c r="EQ4" i="5"/>
  <c r="ER4" i="5"/>
  <c r="ES4" i="5"/>
  <c r="ET4" i="5"/>
  <c r="EU4" i="5"/>
  <c r="EQ5" i="5"/>
  <c r="ER5" i="5"/>
  <c r="ES5" i="5"/>
  <c r="ET5" i="5"/>
  <c r="EU5" i="5"/>
  <c r="EQ6" i="5"/>
  <c r="ER6" i="5"/>
  <c r="ES6" i="5"/>
  <c r="ET6" i="5"/>
  <c r="EU6" i="5"/>
  <c r="EQ7" i="5"/>
  <c r="ER7" i="5"/>
  <c r="ES7" i="5"/>
  <c r="ET7" i="5"/>
  <c r="EU7" i="5"/>
  <c r="EQ8" i="5"/>
  <c r="ER8" i="5"/>
  <c r="ES8" i="5"/>
  <c r="ET8" i="5"/>
  <c r="EU8" i="5"/>
  <c r="EQ9" i="5"/>
  <c r="ER9" i="5"/>
  <c r="ES9" i="5"/>
  <c r="ET9" i="5"/>
  <c r="EU9" i="5"/>
  <c r="EQ10" i="5"/>
  <c r="ER10" i="5"/>
  <c r="ES10" i="5"/>
  <c r="ET10" i="5"/>
  <c r="EU10" i="5"/>
  <c r="EQ11" i="5"/>
  <c r="ER11" i="5"/>
  <c r="ES11" i="5"/>
  <c r="ET11" i="5"/>
  <c r="EU11" i="5"/>
  <c r="EQ12" i="5"/>
  <c r="ER12" i="5"/>
  <c r="ES12" i="5"/>
  <c r="ET12" i="5"/>
  <c r="EU12" i="5"/>
  <c r="EQ13" i="5"/>
  <c r="ER13" i="5"/>
  <c r="ES13" i="5"/>
  <c r="ET13" i="5"/>
  <c r="EU13" i="5"/>
  <c r="EQ14" i="5"/>
  <c r="ER14" i="5"/>
  <c r="ES14" i="5"/>
  <c r="ET14" i="5"/>
  <c r="EU14" i="5"/>
  <c r="EQ15" i="5"/>
  <c r="ER15" i="5"/>
  <c r="ES15" i="5"/>
  <c r="ET15" i="5"/>
  <c r="EU15" i="5"/>
  <c r="EQ16" i="5"/>
  <c r="ER16" i="5"/>
  <c r="ES16" i="5"/>
  <c r="ET16" i="5"/>
  <c r="EU16" i="5"/>
  <c r="EQ17" i="5"/>
  <c r="ER17" i="5"/>
  <c r="ES17" i="5"/>
  <c r="ET17" i="5"/>
  <c r="EU17" i="5"/>
  <c r="EQ18" i="5"/>
  <c r="ER18" i="5"/>
  <c r="ES18" i="5"/>
  <c r="ET18" i="5"/>
  <c r="EU18" i="5"/>
  <c r="EQ19" i="5"/>
  <c r="ER19" i="5"/>
  <c r="ES19" i="5"/>
  <c r="ET19" i="5"/>
  <c r="EU19" i="5"/>
  <c r="EQ20" i="5"/>
  <c r="ER20" i="5"/>
  <c r="ES20" i="5"/>
  <c r="ET20" i="5"/>
  <c r="EU20" i="5"/>
  <c r="EQ21" i="5"/>
  <c r="ER21" i="5"/>
  <c r="ES21" i="5"/>
  <c r="ET21" i="5"/>
  <c r="EU21" i="5"/>
  <c r="EQ22" i="5"/>
  <c r="ER22" i="5"/>
  <c r="ES22" i="5"/>
  <c r="ET22" i="5"/>
  <c r="EU22" i="5"/>
  <c r="EQ23" i="5"/>
  <c r="ER23" i="5"/>
  <c r="ES23" i="5"/>
  <c r="ET23" i="5"/>
  <c r="EU23" i="5"/>
  <c r="EQ24" i="5"/>
  <c r="ER24" i="5"/>
  <c r="ES24" i="5"/>
  <c r="ET24" i="5"/>
  <c r="EU24" i="5"/>
  <c r="EQ25" i="5"/>
  <c r="ER25" i="5"/>
  <c r="ES25" i="5"/>
  <c r="ET25" i="5"/>
  <c r="EU25" i="5"/>
  <c r="EQ26" i="5"/>
  <c r="ER26" i="5"/>
  <c r="ES26" i="5"/>
  <c r="ET26" i="5"/>
  <c r="EU26" i="5"/>
  <c r="EQ27" i="5"/>
  <c r="ER27" i="5"/>
  <c r="ES27" i="5"/>
  <c r="ET27" i="5"/>
  <c r="EU27" i="5"/>
  <c r="EQ28" i="5"/>
  <c r="ER28" i="5"/>
  <c r="ES28" i="5"/>
  <c r="ET28" i="5"/>
  <c r="EU28" i="5"/>
  <c r="EQ29" i="5"/>
  <c r="ER29" i="5"/>
  <c r="ES29" i="5"/>
  <c r="ET29" i="5"/>
  <c r="EU29" i="5"/>
  <c r="EQ30" i="5"/>
  <c r="ER30" i="5"/>
  <c r="ES30" i="5"/>
  <c r="ET30" i="5"/>
  <c r="EU30" i="5"/>
  <c r="EQ31" i="5"/>
  <c r="ER31" i="5"/>
  <c r="ES31" i="5"/>
  <c r="ET31" i="5"/>
  <c r="EU31" i="5"/>
  <c r="EQ32" i="5"/>
  <c r="ER32" i="5"/>
  <c r="ES32" i="5"/>
  <c r="ET32" i="5"/>
  <c r="EU32" i="5"/>
  <c r="EQ33" i="5"/>
  <c r="ER33" i="5"/>
  <c r="ES33" i="5"/>
  <c r="ET33" i="5"/>
  <c r="EU33" i="5"/>
  <c r="EQ34" i="5"/>
  <c r="ER34" i="5"/>
  <c r="ES34" i="5"/>
  <c r="ET34" i="5"/>
  <c r="EU34" i="5"/>
  <c r="EQ35" i="5"/>
  <c r="ER35" i="5"/>
  <c r="ES35" i="5"/>
  <c r="ET35" i="5"/>
  <c r="EU35" i="5"/>
  <c r="EQ36" i="5"/>
  <c r="ER36" i="5"/>
  <c r="ES36" i="5"/>
  <c r="ET36" i="5"/>
  <c r="EU36" i="5"/>
  <c r="EQ37" i="5"/>
  <c r="ER37" i="5"/>
  <c r="ES37" i="5"/>
  <c r="ET37" i="5"/>
  <c r="EU37" i="5"/>
  <c r="EQ38" i="5"/>
  <c r="ER38" i="5"/>
  <c r="ES38" i="5"/>
  <c r="ET38" i="5"/>
  <c r="EU38" i="5"/>
  <c r="EQ39" i="5"/>
  <c r="ER39" i="5"/>
  <c r="ES39" i="5"/>
  <c r="ET39" i="5"/>
  <c r="EU39" i="5"/>
  <c r="EQ40" i="5"/>
  <c r="ER40" i="5"/>
  <c r="ES40" i="5"/>
  <c r="ET40" i="5"/>
  <c r="EU40" i="5"/>
  <c r="EQ41" i="5"/>
  <c r="ER41" i="5"/>
  <c r="ES41" i="5"/>
  <c r="ET41" i="5"/>
  <c r="EU41" i="5"/>
  <c r="EQ42" i="5"/>
  <c r="ER42" i="5"/>
  <c r="ES42" i="5"/>
  <c r="ET42" i="5"/>
  <c r="EU42" i="5"/>
  <c r="EQ43" i="5"/>
  <c r="ER43" i="5"/>
  <c r="ES43" i="5"/>
  <c r="ET43" i="5"/>
  <c r="EU43" i="5"/>
  <c r="EQ44" i="5"/>
  <c r="ER44" i="5"/>
  <c r="ES44" i="5"/>
  <c r="ET44" i="5"/>
  <c r="EU44" i="5"/>
  <c r="EQ45" i="5"/>
  <c r="ER45" i="5"/>
  <c r="ES45" i="5"/>
  <c r="ET45" i="5"/>
  <c r="EU45" i="5"/>
  <c r="EQ46" i="5"/>
  <c r="ER46" i="5"/>
  <c r="ES46" i="5"/>
  <c r="ET46" i="5"/>
  <c r="EU46" i="5"/>
  <c r="EQ47" i="5"/>
  <c r="ER47" i="5"/>
  <c r="ES47" i="5"/>
  <c r="ET47" i="5"/>
  <c r="EU47" i="5"/>
  <c r="EQ48" i="5"/>
  <c r="ER48" i="5"/>
  <c r="ES48" i="5"/>
  <c r="ET48" i="5"/>
  <c r="EU48" i="5"/>
  <c r="EQ49" i="5"/>
  <c r="ER49" i="5"/>
  <c r="ES49" i="5"/>
  <c r="ET49" i="5"/>
  <c r="EU49" i="5"/>
  <c r="EQ50" i="5"/>
  <c r="ER50" i="5"/>
  <c r="ES50" i="5"/>
  <c r="ET50" i="5"/>
  <c r="EU50" i="5"/>
  <c r="EQ51" i="5"/>
  <c r="ER51" i="5"/>
  <c r="ES51" i="5"/>
  <c r="ET51" i="5"/>
  <c r="EU51" i="5"/>
  <c r="EU3" i="5"/>
  <c r="ET3" i="5"/>
  <c r="ES3" i="5"/>
  <c r="ER3" i="5"/>
  <c r="EQ3" i="5"/>
  <c r="EF3" i="5"/>
  <c r="EH4" i="5"/>
  <c r="EH5" i="5"/>
  <c r="EH6" i="5"/>
  <c r="EH7" i="5"/>
  <c r="EH8" i="5"/>
  <c r="EH9" i="5"/>
  <c r="EH10" i="5"/>
  <c r="EH11" i="5"/>
  <c r="EH12" i="5"/>
  <c r="EH13" i="5"/>
  <c r="EH14" i="5"/>
  <c r="EH15" i="5"/>
  <c r="EH16" i="5"/>
  <c r="EH17" i="5"/>
  <c r="EH18" i="5"/>
  <c r="EH19" i="5"/>
  <c r="EH20" i="5"/>
  <c r="EH21" i="5"/>
  <c r="EH22" i="5"/>
  <c r="EH23" i="5"/>
  <c r="EH24" i="5"/>
  <c r="EH25" i="5"/>
  <c r="EH26" i="5"/>
  <c r="EH27" i="5"/>
  <c r="EH28" i="5"/>
  <c r="EH29" i="5"/>
  <c r="EH30" i="5"/>
  <c r="EH31" i="5"/>
  <c r="EH32" i="5"/>
  <c r="EH33" i="5"/>
  <c r="EH34" i="5"/>
  <c r="EH35" i="5"/>
  <c r="EH36" i="5"/>
  <c r="EH37" i="5"/>
  <c r="EH38" i="5"/>
  <c r="EH39" i="5"/>
  <c r="EH40" i="5"/>
  <c r="EH41" i="5"/>
  <c r="EH42" i="5"/>
  <c r="EH43" i="5"/>
  <c r="EH44" i="5"/>
  <c r="EH45" i="5"/>
  <c r="EH46" i="5"/>
  <c r="EH47" i="5"/>
  <c r="EH48" i="5"/>
  <c r="EH49" i="5"/>
  <c r="EH50" i="5"/>
  <c r="EH51" i="5"/>
  <c r="EH3" i="5"/>
  <c r="H16" i="21"/>
  <c r="H44" i="21"/>
  <c r="G44" i="21"/>
  <c r="F44" i="21"/>
  <c r="D44" i="21"/>
  <c r="E43" i="42"/>
  <c r="D43" i="42"/>
  <c r="B44" i="21"/>
  <c r="C43" i="42"/>
  <c r="H37" i="21"/>
  <c r="G37" i="21"/>
  <c r="F37" i="21"/>
  <c r="D37" i="21"/>
  <c r="E36" i="42"/>
  <c r="D36" i="42"/>
  <c r="B37" i="21"/>
  <c r="C36" i="42"/>
  <c r="W8" i="20"/>
  <c r="W42" i="20" s="1"/>
  <c r="CH48" i="8"/>
  <c r="CG48" i="8"/>
  <c r="CF48" i="8"/>
  <c r="CE48" i="8"/>
  <c r="CD48" i="8"/>
  <c r="CC48" i="8"/>
  <c r="CB48" i="8"/>
  <c r="CH47" i="8"/>
  <c r="CG47" i="8"/>
  <c r="CF47" i="8"/>
  <c r="CE47" i="8"/>
  <c r="CD47" i="8"/>
  <c r="CC47" i="8"/>
  <c r="CB47" i="8"/>
  <c r="CA47" i="8"/>
  <c r="CH46" i="8"/>
  <c r="CG46" i="8"/>
  <c r="CF46" i="8"/>
  <c r="CE46" i="8"/>
  <c r="CD46" i="8"/>
  <c r="CC46" i="8"/>
  <c r="CB46" i="8"/>
  <c r="CA46" i="8"/>
  <c r="CH45" i="8"/>
  <c r="CG45" i="8"/>
  <c r="CF45" i="8"/>
  <c r="CE45" i="8"/>
  <c r="CD45" i="8"/>
  <c r="CC45" i="8"/>
  <c r="CB45" i="8"/>
  <c r="CA45" i="8"/>
  <c r="CH44" i="8"/>
  <c r="CG44" i="8"/>
  <c r="CF44" i="8"/>
  <c r="CE44" i="8"/>
  <c r="CD44" i="8"/>
  <c r="CC44" i="8"/>
  <c r="CB44" i="8"/>
  <c r="CA44" i="8"/>
  <c r="CH43" i="8"/>
  <c r="CG43" i="8"/>
  <c r="CF43" i="8"/>
  <c r="CE43" i="8"/>
  <c r="CD43" i="8"/>
  <c r="CC43" i="8"/>
  <c r="CB43" i="8"/>
  <c r="CA43" i="8"/>
  <c r="CH42" i="8"/>
  <c r="CG42" i="8"/>
  <c r="CF42" i="8"/>
  <c r="CE42" i="8"/>
  <c r="CD42" i="8"/>
  <c r="CC42" i="8"/>
  <c r="CB42" i="8"/>
  <c r="CA42" i="8"/>
  <c r="CH41" i="8"/>
  <c r="CG41" i="8"/>
  <c r="CF41" i="8"/>
  <c r="CE41" i="8"/>
  <c r="CD41" i="8"/>
  <c r="CC41" i="8"/>
  <c r="CB41" i="8"/>
  <c r="CA41" i="8"/>
  <c r="CH40" i="8"/>
  <c r="CG40" i="8"/>
  <c r="CF40" i="8"/>
  <c r="CE40" i="8"/>
  <c r="CD40" i="8"/>
  <c r="CC40" i="8"/>
  <c r="CB40" i="8"/>
  <c r="CA40" i="8"/>
  <c r="CH39" i="8"/>
  <c r="CG39" i="8"/>
  <c r="CF39" i="8"/>
  <c r="CE39" i="8"/>
  <c r="CD39" i="8"/>
  <c r="CC39" i="8"/>
  <c r="CB39" i="8"/>
  <c r="CA39" i="8"/>
  <c r="CH38" i="8"/>
  <c r="CG38" i="8"/>
  <c r="CF38" i="8"/>
  <c r="CE38" i="8"/>
  <c r="CD38" i="8"/>
  <c r="CC38" i="8"/>
  <c r="CB38" i="8"/>
  <c r="CA38" i="8"/>
  <c r="CH37" i="8"/>
  <c r="CG37" i="8"/>
  <c r="CF37" i="8"/>
  <c r="CE37" i="8"/>
  <c r="CD37" i="8"/>
  <c r="CC37" i="8"/>
  <c r="CB37" i="8"/>
  <c r="CA37" i="8"/>
  <c r="CH36" i="8"/>
  <c r="CG36" i="8"/>
  <c r="CF36" i="8"/>
  <c r="CE36" i="8"/>
  <c r="CD36" i="8"/>
  <c r="CC36" i="8"/>
  <c r="CB36" i="8"/>
  <c r="CA36" i="8"/>
  <c r="CH35" i="8"/>
  <c r="CG35" i="8"/>
  <c r="CF35" i="8"/>
  <c r="CE35" i="8"/>
  <c r="CD35" i="8"/>
  <c r="CC35" i="8"/>
  <c r="CB35" i="8"/>
  <c r="CA35" i="8"/>
  <c r="CH34" i="8"/>
  <c r="CG34" i="8"/>
  <c r="CF34" i="8"/>
  <c r="CE34" i="8"/>
  <c r="CD34" i="8"/>
  <c r="CC34" i="8"/>
  <c r="CB34" i="8"/>
  <c r="CA34" i="8"/>
  <c r="CH33" i="8"/>
  <c r="CG33" i="8"/>
  <c r="CF33" i="8"/>
  <c r="CE33" i="8"/>
  <c r="CD33" i="8"/>
  <c r="CC33" i="8"/>
  <c r="CB33" i="8"/>
  <c r="CA33" i="8"/>
  <c r="CH32" i="8"/>
  <c r="CG32" i="8"/>
  <c r="CF32" i="8"/>
  <c r="CE32" i="8"/>
  <c r="CD32" i="8"/>
  <c r="CC32" i="8"/>
  <c r="CB32" i="8"/>
  <c r="CA32" i="8"/>
  <c r="CH31" i="8"/>
  <c r="CG31" i="8"/>
  <c r="CF31" i="8"/>
  <c r="CE31" i="8"/>
  <c r="CD31" i="8"/>
  <c r="CC31" i="8"/>
  <c r="CB31" i="8"/>
  <c r="CA31" i="8"/>
  <c r="CH30" i="8"/>
  <c r="CG30" i="8"/>
  <c r="CF30" i="8"/>
  <c r="CE30" i="8"/>
  <c r="CD30" i="8"/>
  <c r="CC30" i="8"/>
  <c r="CB30" i="8"/>
  <c r="CA30" i="8"/>
  <c r="CH29" i="8"/>
  <c r="CG29" i="8"/>
  <c r="CF29" i="8"/>
  <c r="CE29" i="8"/>
  <c r="CD29" i="8"/>
  <c r="CC29" i="8"/>
  <c r="CB29" i="8"/>
  <c r="CA29" i="8"/>
  <c r="CH28" i="8"/>
  <c r="CG28" i="8"/>
  <c r="CF28" i="8"/>
  <c r="CE28" i="8"/>
  <c r="CD28" i="8"/>
  <c r="CC28" i="8"/>
  <c r="CB28" i="8"/>
  <c r="CA28" i="8"/>
  <c r="CH27" i="8"/>
  <c r="CG27" i="8"/>
  <c r="CF27" i="8"/>
  <c r="CE27" i="8"/>
  <c r="CD27" i="8"/>
  <c r="CC27" i="8"/>
  <c r="CB27" i="8"/>
  <c r="CA27" i="8"/>
  <c r="CH26" i="8"/>
  <c r="CG26" i="8"/>
  <c r="CF26" i="8"/>
  <c r="CE26" i="8"/>
  <c r="CD26" i="8"/>
  <c r="CC26" i="8"/>
  <c r="CB26" i="8"/>
  <c r="CA26" i="8"/>
  <c r="CH25" i="8"/>
  <c r="CG25" i="8"/>
  <c r="CF25" i="8"/>
  <c r="CE25" i="8"/>
  <c r="CD25" i="8"/>
  <c r="CC25" i="8"/>
  <c r="CB25" i="8"/>
  <c r="CA25" i="8"/>
  <c r="CH24" i="8"/>
  <c r="CG24" i="8"/>
  <c r="CF24" i="8"/>
  <c r="CE24" i="8"/>
  <c r="CD24" i="8"/>
  <c r="CC24" i="8"/>
  <c r="CB24" i="8"/>
  <c r="CA24" i="8"/>
  <c r="CH23" i="8"/>
  <c r="CG23" i="8"/>
  <c r="CF23" i="8"/>
  <c r="CE23" i="8"/>
  <c r="CD23" i="8"/>
  <c r="CC23" i="8"/>
  <c r="CB23" i="8"/>
  <c r="CA23" i="8"/>
  <c r="CH22" i="8"/>
  <c r="CG22" i="8"/>
  <c r="CF22" i="8"/>
  <c r="CE22" i="8"/>
  <c r="CD22" i="8"/>
  <c r="CC22" i="8"/>
  <c r="CB22" i="8"/>
  <c r="CA22" i="8"/>
  <c r="CH21" i="8"/>
  <c r="CG21" i="8"/>
  <c r="CF21" i="8"/>
  <c r="CE21" i="8"/>
  <c r="CD21" i="8"/>
  <c r="CC21" i="8"/>
  <c r="CB21" i="8"/>
  <c r="CA21" i="8"/>
  <c r="CH20" i="8"/>
  <c r="CG20" i="8"/>
  <c r="CF20" i="8"/>
  <c r="CE20" i="8"/>
  <c r="CD20" i="8"/>
  <c r="CC20" i="8"/>
  <c r="CB20" i="8"/>
  <c r="CA20" i="8"/>
  <c r="CH19" i="8"/>
  <c r="CG19" i="8"/>
  <c r="CF19" i="8"/>
  <c r="CE19" i="8"/>
  <c r="CD19" i="8"/>
  <c r="CC19" i="8"/>
  <c r="CB19" i="8"/>
  <c r="CA19" i="8"/>
  <c r="CH18" i="8"/>
  <c r="CG18" i="8"/>
  <c r="CF18" i="8"/>
  <c r="CE18" i="8"/>
  <c r="CD18" i="8"/>
  <c r="CC18" i="8"/>
  <c r="CB18" i="8"/>
  <c r="CA18" i="8"/>
  <c r="CH17" i="8"/>
  <c r="CG17" i="8"/>
  <c r="CF17" i="8"/>
  <c r="CE17" i="8"/>
  <c r="CD17" i="8"/>
  <c r="CC17" i="8"/>
  <c r="CB17" i="8"/>
  <c r="CA17" i="8"/>
  <c r="CH16" i="8"/>
  <c r="CG16" i="8"/>
  <c r="CF16" i="8"/>
  <c r="CE16" i="8"/>
  <c r="CD16" i="8"/>
  <c r="CC16" i="8"/>
  <c r="CB16" i="8"/>
  <c r="CA16" i="8"/>
  <c r="CH15" i="8"/>
  <c r="CG15" i="8"/>
  <c r="CF15" i="8"/>
  <c r="CE15" i="8"/>
  <c r="CD15" i="8"/>
  <c r="CC15" i="8"/>
  <c r="CB15" i="8"/>
  <c r="CA15" i="8"/>
  <c r="CH14" i="8"/>
  <c r="CG14" i="8"/>
  <c r="CF14" i="8"/>
  <c r="CE14" i="8"/>
  <c r="CD14" i="8"/>
  <c r="CC14" i="8"/>
  <c r="CB14" i="8"/>
  <c r="CA14" i="8"/>
  <c r="CH13" i="8"/>
  <c r="CG13" i="8"/>
  <c r="CF13" i="8"/>
  <c r="CE13" i="8"/>
  <c r="CD13" i="8"/>
  <c r="CC13" i="8"/>
  <c r="CB13" i="8"/>
  <c r="CA13" i="8"/>
  <c r="CH12" i="8"/>
  <c r="CG12" i="8"/>
  <c r="CF12" i="8"/>
  <c r="CE12" i="8"/>
  <c r="CD12" i="8"/>
  <c r="CC12" i="8"/>
  <c r="CB12" i="8"/>
  <c r="CA12" i="8"/>
  <c r="CH11" i="8"/>
  <c r="CG11" i="8"/>
  <c r="CF11" i="8"/>
  <c r="CE11" i="8"/>
  <c r="CD11" i="8"/>
  <c r="CC11" i="8"/>
  <c r="CB11" i="8"/>
  <c r="CA11" i="8"/>
  <c r="CH10" i="8"/>
  <c r="CG10" i="8"/>
  <c r="CF10" i="8"/>
  <c r="CE10" i="8"/>
  <c r="CD10" i="8"/>
  <c r="CC10" i="8"/>
  <c r="CB10" i="8"/>
  <c r="CA10" i="8"/>
  <c r="CH9" i="8"/>
  <c r="CG9" i="8"/>
  <c r="CF9" i="8"/>
  <c r="CE9" i="8"/>
  <c r="CD9" i="8"/>
  <c r="CC9" i="8"/>
  <c r="CB9" i="8"/>
  <c r="CA9" i="8"/>
  <c r="CH8" i="8"/>
  <c r="CG8" i="8"/>
  <c r="CF8" i="8"/>
  <c r="CE8" i="8"/>
  <c r="CD8" i="8"/>
  <c r="CC8" i="8"/>
  <c r="CB8" i="8"/>
  <c r="CA8" i="8"/>
  <c r="CH7" i="8"/>
  <c r="CG7" i="8"/>
  <c r="CF7" i="8"/>
  <c r="CE7" i="8"/>
  <c r="CD7" i="8"/>
  <c r="CC7" i="8"/>
  <c r="CB7" i="8"/>
  <c r="CA7" i="8"/>
  <c r="CH6" i="8"/>
  <c r="CG6" i="8"/>
  <c r="CF6" i="8"/>
  <c r="CE6" i="8"/>
  <c r="CD6" i="8"/>
  <c r="CC6" i="8"/>
  <c r="CB6" i="8"/>
  <c r="CA6" i="8"/>
  <c r="CH5" i="8"/>
  <c r="CG5" i="8"/>
  <c r="CF5" i="8"/>
  <c r="CE5" i="8"/>
  <c r="CD5" i="8"/>
  <c r="CC5" i="8"/>
  <c r="CB5" i="8"/>
  <c r="CA5" i="8"/>
  <c r="CH4" i="8"/>
  <c r="CG4" i="8"/>
  <c r="CF4" i="8"/>
  <c r="CE4" i="8"/>
  <c r="CD4" i="8"/>
  <c r="CC4" i="8"/>
  <c r="CB4" i="8"/>
  <c r="CA4" i="8"/>
  <c r="CH3" i="8"/>
  <c r="CG3" i="8"/>
  <c r="CF3" i="8"/>
  <c r="CE3" i="8"/>
  <c r="CD3" i="8"/>
  <c r="CC3" i="8"/>
  <c r="CB3" i="8"/>
  <c r="CA3" i="8"/>
  <c r="BU51" i="7"/>
  <c r="BT51" i="7"/>
  <c r="BS51" i="7"/>
  <c r="BQ51" i="7"/>
  <c r="BP51" i="7"/>
  <c r="BO51" i="7"/>
  <c r="BM51" i="7"/>
  <c r="BL51" i="7"/>
  <c r="BK51" i="7"/>
  <c r="BJ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I51" i="7"/>
  <c r="AH51" i="7"/>
  <c r="AF51" i="7"/>
  <c r="AC51" i="7"/>
  <c r="AB51" i="7"/>
  <c r="AA51" i="7"/>
  <c r="Z51" i="7"/>
  <c r="Y51" i="7"/>
  <c r="W51" i="7"/>
  <c r="U51" i="7"/>
  <c r="T51" i="7"/>
  <c r="S51" i="7"/>
  <c r="R51" i="7"/>
  <c r="Q51" i="7"/>
  <c r="O51" i="7"/>
  <c r="N51" i="7"/>
  <c r="M51" i="7"/>
  <c r="H51" i="7"/>
  <c r="G51" i="7"/>
  <c r="F51" i="7"/>
  <c r="E51" i="7"/>
  <c r="D51" i="7"/>
  <c r="C51" i="7"/>
  <c r="B51" i="7"/>
  <c r="BU50" i="7"/>
  <c r="BT50" i="7"/>
  <c r="H36" i="21" s="1"/>
  <c r="BS50" i="7"/>
  <c r="BQ50" i="7"/>
  <c r="BP50" i="7"/>
  <c r="BO50" i="7"/>
  <c r="BM50" i="7"/>
  <c r="G36" i="21" s="1"/>
  <c r="BL50" i="7"/>
  <c r="BK50" i="7"/>
  <c r="BJ50" i="7"/>
  <c r="BH50" i="7"/>
  <c r="BG50" i="7"/>
  <c r="BF50" i="7"/>
  <c r="BE50" i="7"/>
  <c r="BD50" i="7"/>
  <c r="BC50" i="7"/>
  <c r="BB50" i="7"/>
  <c r="BA50" i="7"/>
  <c r="AZ50" i="7"/>
  <c r="AY50" i="7"/>
  <c r="F36" i="21" s="1"/>
  <c r="AX50" i="7"/>
  <c r="E36" i="21" s="1"/>
  <c r="AW50" i="7"/>
  <c r="AV50" i="7"/>
  <c r="AU50" i="7"/>
  <c r="AT50" i="7"/>
  <c r="AS50" i="7"/>
  <c r="AR50" i="7"/>
  <c r="AQ50" i="7"/>
  <c r="AP50" i="7"/>
  <c r="AO50" i="7"/>
  <c r="AN50" i="7"/>
  <c r="AM50" i="7"/>
  <c r="D36" i="21" s="1"/>
  <c r="AL50" i="7"/>
  <c r="AK50" i="7"/>
  <c r="AI50" i="7"/>
  <c r="AH50" i="7"/>
  <c r="C36" i="21" s="1"/>
  <c r="AF50" i="7"/>
  <c r="E35" i="42" s="1"/>
  <c r="AC50" i="7"/>
  <c r="AB50" i="7"/>
  <c r="AA50" i="7"/>
  <c r="Z50" i="7"/>
  <c r="Y50" i="7"/>
  <c r="D35" i="42" s="1"/>
  <c r="W50" i="7"/>
  <c r="U50" i="7"/>
  <c r="T50" i="7"/>
  <c r="S50" i="7"/>
  <c r="B36" i="21" s="1"/>
  <c r="R50" i="7"/>
  <c r="Q50" i="7"/>
  <c r="C35" i="42" s="1"/>
  <c r="O50" i="7"/>
  <c r="N50" i="7"/>
  <c r="M50" i="7"/>
  <c r="B35" i="42" s="1"/>
  <c r="H50" i="7"/>
  <c r="G50" i="7"/>
  <c r="CD50" i="7" s="1"/>
  <c r="F50" i="7"/>
  <c r="E50" i="7"/>
  <c r="CB50" i="7" s="1"/>
  <c r="D50" i="7"/>
  <c r="C50" i="7"/>
  <c r="B50" i="7"/>
  <c r="BU49" i="7"/>
  <c r="BT49" i="7"/>
  <c r="BS49" i="7"/>
  <c r="BQ49" i="7"/>
  <c r="BP49" i="7"/>
  <c r="BO49" i="7"/>
  <c r="BM49" i="7"/>
  <c r="AC20" i="20" s="1"/>
  <c r="BL49" i="7"/>
  <c r="AB20" i="20" s="1"/>
  <c r="BK49" i="7"/>
  <c r="AA20" i="20" s="1"/>
  <c r="BJ49" i="7"/>
  <c r="BH49" i="7"/>
  <c r="Y20" i="20" s="1"/>
  <c r="BG49" i="7"/>
  <c r="X20" i="20" s="1"/>
  <c r="BF49" i="7"/>
  <c r="W20" i="20" s="1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Q20" i="20" s="1"/>
  <c r="AI49" i="7"/>
  <c r="AH49" i="7"/>
  <c r="AF49" i="7"/>
  <c r="AC49" i="7"/>
  <c r="AB49" i="7"/>
  <c r="AA49" i="7"/>
  <c r="Z49" i="7"/>
  <c r="Y49" i="7"/>
  <c r="W49" i="7"/>
  <c r="U49" i="7"/>
  <c r="T49" i="7"/>
  <c r="S49" i="7"/>
  <c r="I20" i="20" s="1"/>
  <c r="R49" i="7"/>
  <c r="Q49" i="7"/>
  <c r="O49" i="7"/>
  <c r="N49" i="7"/>
  <c r="M49" i="7"/>
  <c r="H49" i="7"/>
  <c r="G49" i="7"/>
  <c r="F49" i="7"/>
  <c r="E49" i="7"/>
  <c r="CB49" i="7" s="1"/>
  <c r="D49" i="7"/>
  <c r="CA49" i="7" s="1"/>
  <c r="C49" i="7"/>
  <c r="B49" i="7"/>
  <c r="BY49" i="7" s="1"/>
  <c r="CE48" i="7"/>
  <c r="CD48" i="7"/>
  <c r="CC48" i="7"/>
  <c r="CB48" i="7"/>
  <c r="CA48" i="7"/>
  <c r="BZ48" i="7"/>
  <c r="CE47" i="7"/>
  <c r="CD47" i="7"/>
  <c r="CC47" i="7"/>
  <c r="CB47" i="7"/>
  <c r="CA47" i="7"/>
  <c r="BZ47" i="7"/>
  <c r="BY47" i="7"/>
  <c r="BX47" i="7"/>
  <c r="CE46" i="7"/>
  <c r="CD46" i="7"/>
  <c r="CC46" i="7"/>
  <c r="CB46" i="7"/>
  <c r="CA46" i="7"/>
  <c r="BZ46" i="7"/>
  <c r="BY46" i="7"/>
  <c r="BX46" i="7"/>
  <c r="CE45" i="7"/>
  <c r="CD45" i="7"/>
  <c r="CC45" i="7"/>
  <c r="CB45" i="7"/>
  <c r="CA45" i="7"/>
  <c r="BZ45" i="7"/>
  <c r="BY45" i="7"/>
  <c r="BX45" i="7"/>
  <c r="CE44" i="7"/>
  <c r="CD44" i="7"/>
  <c r="CC44" i="7"/>
  <c r="CB44" i="7"/>
  <c r="CA44" i="7"/>
  <c r="BZ44" i="7"/>
  <c r="BY44" i="7"/>
  <c r="BX44" i="7"/>
  <c r="CE43" i="7"/>
  <c r="CD43" i="7"/>
  <c r="CC43" i="7"/>
  <c r="CB43" i="7"/>
  <c r="CA43" i="7"/>
  <c r="BZ43" i="7"/>
  <c r="BY43" i="7"/>
  <c r="BX43" i="7"/>
  <c r="CE42" i="7"/>
  <c r="CD42" i="7"/>
  <c r="CC42" i="7"/>
  <c r="CB42" i="7"/>
  <c r="CA42" i="7"/>
  <c r="BZ42" i="7"/>
  <c r="BY42" i="7"/>
  <c r="BX42" i="7"/>
  <c r="CE41" i="7"/>
  <c r="CD41" i="7"/>
  <c r="CC41" i="7"/>
  <c r="CB41" i="7"/>
  <c r="CA41" i="7"/>
  <c r="BZ41" i="7"/>
  <c r="BY41" i="7"/>
  <c r="BX41" i="7"/>
  <c r="CE40" i="7"/>
  <c r="CD40" i="7"/>
  <c r="CC40" i="7"/>
  <c r="CB40" i="7"/>
  <c r="CA40" i="7"/>
  <c r="BZ40" i="7"/>
  <c r="BY40" i="7"/>
  <c r="BX40" i="7"/>
  <c r="CE39" i="7"/>
  <c r="CD39" i="7"/>
  <c r="CC39" i="7"/>
  <c r="CB39" i="7"/>
  <c r="CA39" i="7"/>
  <c r="BZ39" i="7"/>
  <c r="BY39" i="7"/>
  <c r="BX39" i="7"/>
  <c r="CE38" i="7"/>
  <c r="CD38" i="7"/>
  <c r="CC38" i="7"/>
  <c r="CB38" i="7"/>
  <c r="CA38" i="7"/>
  <c r="BZ38" i="7"/>
  <c r="BY38" i="7"/>
  <c r="BX38" i="7"/>
  <c r="CE37" i="7"/>
  <c r="CD37" i="7"/>
  <c r="CC37" i="7"/>
  <c r="CB37" i="7"/>
  <c r="CA37" i="7"/>
  <c r="BZ37" i="7"/>
  <c r="BY37" i="7"/>
  <c r="BX37" i="7"/>
  <c r="CE36" i="7"/>
  <c r="CD36" i="7"/>
  <c r="CC36" i="7"/>
  <c r="CB36" i="7"/>
  <c r="CA36" i="7"/>
  <c r="BZ36" i="7"/>
  <c r="BY36" i="7"/>
  <c r="BX36" i="7"/>
  <c r="CE35" i="7"/>
  <c r="CD35" i="7"/>
  <c r="CC35" i="7"/>
  <c r="CB35" i="7"/>
  <c r="CA35" i="7"/>
  <c r="BZ35" i="7"/>
  <c r="BY35" i="7"/>
  <c r="BX35" i="7"/>
  <c r="CE34" i="7"/>
  <c r="CD34" i="7"/>
  <c r="CC34" i="7"/>
  <c r="CB34" i="7"/>
  <c r="CA34" i="7"/>
  <c r="BZ34" i="7"/>
  <c r="BY34" i="7"/>
  <c r="BX34" i="7"/>
  <c r="CE33" i="7"/>
  <c r="CD33" i="7"/>
  <c r="CC33" i="7"/>
  <c r="CB33" i="7"/>
  <c r="CA33" i="7"/>
  <c r="BZ33" i="7"/>
  <c r="BY33" i="7"/>
  <c r="BX33" i="7"/>
  <c r="CE32" i="7"/>
  <c r="CD32" i="7"/>
  <c r="CC32" i="7"/>
  <c r="CB32" i="7"/>
  <c r="CA32" i="7"/>
  <c r="BZ32" i="7"/>
  <c r="BY32" i="7"/>
  <c r="BX32" i="7"/>
  <c r="CE31" i="7"/>
  <c r="CD31" i="7"/>
  <c r="CC31" i="7"/>
  <c r="CB31" i="7"/>
  <c r="CA31" i="7"/>
  <c r="BZ31" i="7"/>
  <c r="BY31" i="7"/>
  <c r="BX31" i="7"/>
  <c r="CE30" i="7"/>
  <c r="CD30" i="7"/>
  <c r="CC30" i="7"/>
  <c r="CB30" i="7"/>
  <c r="CA30" i="7"/>
  <c r="BZ30" i="7"/>
  <c r="BY30" i="7"/>
  <c r="BX30" i="7"/>
  <c r="CE29" i="7"/>
  <c r="CD29" i="7"/>
  <c r="CC29" i="7"/>
  <c r="CB29" i="7"/>
  <c r="CA29" i="7"/>
  <c r="BZ29" i="7"/>
  <c r="BY29" i="7"/>
  <c r="BX29" i="7"/>
  <c r="CE28" i="7"/>
  <c r="CD28" i="7"/>
  <c r="CC28" i="7"/>
  <c r="CB28" i="7"/>
  <c r="CA28" i="7"/>
  <c r="BZ28" i="7"/>
  <c r="BY28" i="7"/>
  <c r="BX28" i="7"/>
  <c r="CE27" i="7"/>
  <c r="CD27" i="7"/>
  <c r="CC27" i="7"/>
  <c r="CB27" i="7"/>
  <c r="CA27" i="7"/>
  <c r="BZ27" i="7"/>
  <c r="BY27" i="7"/>
  <c r="BX27" i="7"/>
  <c r="CE26" i="7"/>
  <c r="CD26" i="7"/>
  <c r="CC26" i="7"/>
  <c r="CB26" i="7"/>
  <c r="CA26" i="7"/>
  <c r="BZ26" i="7"/>
  <c r="BY26" i="7"/>
  <c r="BX26" i="7"/>
  <c r="CE25" i="7"/>
  <c r="CD25" i="7"/>
  <c r="CC25" i="7"/>
  <c r="CB25" i="7"/>
  <c r="CA25" i="7"/>
  <c r="BZ25" i="7"/>
  <c r="BY25" i="7"/>
  <c r="BX25" i="7"/>
  <c r="CE24" i="7"/>
  <c r="CD24" i="7"/>
  <c r="CC24" i="7"/>
  <c r="CB24" i="7"/>
  <c r="CA24" i="7"/>
  <c r="BZ24" i="7"/>
  <c r="BY24" i="7"/>
  <c r="BX24" i="7"/>
  <c r="CE23" i="7"/>
  <c r="CD23" i="7"/>
  <c r="CC23" i="7"/>
  <c r="CB23" i="7"/>
  <c r="CA23" i="7"/>
  <c r="BZ23" i="7"/>
  <c r="BY23" i="7"/>
  <c r="BX23" i="7"/>
  <c r="CE22" i="7"/>
  <c r="CD22" i="7"/>
  <c r="CC22" i="7"/>
  <c r="CB22" i="7"/>
  <c r="CA22" i="7"/>
  <c r="BZ22" i="7"/>
  <c r="BY22" i="7"/>
  <c r="BX22" i="7"/>
  <c r="CE21" i="7"/>
  <c r="CD21" i="7"/>
  <c r="CC21" i="7"/>
  <c r="CB21" i="7"/>
  <c r="CA21" i="7"/>
  <c r="BZ21" i="7"/>
  <c r="BY21" i="7"/>
  <c r="BX21" i="7"/>
  <c r="CE20" i="7"/>
  <c r="CD20" i="7"/>
  <c r="CC20" i="7"/>
  <c r="CB20" i="7"/>
  <c r="CA20" i="7"/>
  <c r="BZ20" i="7"/>
  <c r="BY20" i="7"/>
  <c r="BX20" i="7"/>
  <c r="CE19" i="7"/>
  <c r="CD19" i="7"/>
  <c r="CC19" i="7"/>
  <c r="CB19" i="7"/>
  <c r="CA19" i="7"/>
  <c r="BZ19" i="7"/>
  <c r="BY19" i="7"/>
  <c r="BX19" i="7"/>
  <c r="CE18" i="7"/>
  <c r="CD18" i="7"/>
  <c r="CC18" i="7"/>
  <c r="CB18" i="7"/>
  <c r="CA18" i="7"/>
  <c r="BZ18" i="7"/>
  <c r="BY18" i="7"/>
  <c r="BX18" i="7"/>
  <c r="CE17" i="7"/>
  <c r="CD17" i="7"/>
  <c r="CC17" i="7"/>
  <c r="CB17" i="7"/>
  <c r="CA17" i="7"/>
  <c r="BZ17" i="7"/>
  <c r="BY17" i="7"/>
  <c r="BX17" i="7"/>
  <c r="CE16" i="7"/>
  <c r="CD16" i="7"/>
  <c r="CC16" i="7"/>
  <c r="CB16" i="7"/>
  <c r="CA16" i="7"/>
  <c r="BZ16" i="7"/>
  <c r="BY16" i="7"/>
  <c r="BX16" i="7"/>
  <c r="CE51" i="8"/>
  <c r="CF51" i="8"/>
  <c r="CH50" i="8"/>
  <c r="CH49" i="8"/>
  <c r="CB51" i="8"/>
  <c r="CB49" i="8"/>
  <c r="CD51" i="8"/>
  <c r="CH51" i="8"/>
  <c r="CC51" i="8"/>
  <c r="CD51" i="7"/>
  <c r="BZ51" i="7"/>
  <c r="CC51" i="7"/>
  <c r="CA51" i="7"/>
  <c r="CE49" i="7"/>
  <c r="CE51" i="7"/>
  <c r="CD49" i="7"/>
  <c r="BY51" i="7"/>
  <c r="CG50" i="8"/>
  <c r="CG51" i="8"/>
  <c r="CE50" i="7"/>
  <c r="CB51" i="7"/>
  <c r="J5" i="20"/>
  <c r="J40" i="20" s="1"/>
  <c r="GU3" i="33"/>
  <c r="GV3" i="33"/>
  <c r="GW3" i="33"/>
  <c r="GX3" i="33"/>
  <c r="GF3" i="25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K63" i="11"/>
  <c r="J63" i="11"/>
  <c r="I63" i="11"/>
  <c r="H63" i="11"/>
  <c r="G63" i="11"/>
  <c r="F63" i="11"/>
  <c r="E63" i="11"/>
  <c r="D63" i="11"/>
  <c r="C63" i="11"/>
  <c r="B63" i="11"/>
  <c r="G17" i="42"/>
  <c r="AW61" i="11"/>
  <c r="HQ61" i="11" s="1"/>
  <c r="AV61" i="11"/>
  <c r="HP61" i="11" s="1"/>
  <c r="AU61" i="11"/>
  <c r="HO61" i="11" s="1"/>
  <c r="AT61" i="11"/>
  <c r="HN61" i="11" s="1"/>
  <c r="AS61" i="11"/>
  <c r="HM61" i="11" s="1"/>
  <c r="AR61" i="11"/>
  <c r="HL61" i="11" s="1"/>
  <c r="AQ61" i="11"/>
  <c r="HK61" i="11" s="1"/>
  <c r="AP61" i="11"/>
  <c r="HJ61" i="11" s="1"/>
  <c r="AO61" i="11"/>
  <c r="HI61" i="11" s="1"/>
  <c r="AN61" i="11"/>
  <c r="HH61" i="11" s="1"/>
  <c r="AM61" i="11"/>
  <c r="HG61" i="11" s="1"/>
  <c r="AL61" i="11"/>
  <c r="HF61" i="11" s="1"/>
  <c r="AK61" i="11"/>
  <c r="HE61" i="11" s="1"/>
  <c r="AJ61" i="11"/>
  <c r="HD61" i="11" s="1"/>
  <c r="AI61" i="11"/>
  <c r="HC61" i="11" s="1"/>
  <c r="AH61" i="11"/>
  <c r="HB61" i="11" s="1"/>
  <c r="AG61" i="11"/>
  <c r="HA61" i="11" s="1"/>
  <c r="AF61" i="11"/>
  <c r="GZ61" i="11" s="1"/>
  <c r="AE61" i="11"/>
  <c r="GY61" i="11" s="1"/>
  <c r="AD61" i="11"/>
  <c r="GX61" i="11" s="1"/>
  <c r="AC61" i="11"/>
  <c r="GW61" i="11" s="1"/>
  <c r="AB61" i="11"/>
  <c r="GV61" i="11" s="1"/>
  <c r="AA61" i="11"/>
  <c r="GU61" i="11" s="1"/>
  <c r="Z61" i="11"/>
  <c r="GT61" i="11" s="1"/>
  <c r="Y61" i="11"/>
  <c r="GS61" i="11" s="1"/>
  <c r="X61" i="11"/>
  <c r="GR61" i="11" s="1"/>
  <c r="W61" i="11"/>
  <c r="GQ61" i="11" s="1"/>
  <c r="V61" i="11"/>
  <c r="GP61" i="11" s="1"/>
  <c r="U61" i="11"/>
  <c r="GO61" i="11" s="1"/>
  <c r="T61" i="11"/>
  <c r="GN61" i="11" s="1"/>
  <c r="S61" i="11"/>
  <c r="GM61" i="11" s="1"/>
  <c r="R61" i="11"/>
  <c r="GL61" i="11" s="1"/>
  <c r="Q61" i="11"/>
  <c r="GK61" i="11" s="1"/>
  <c r="P61" i="11"/>
  <c r="GJ61" i="11" s="1"/>
  <c r="O61" i="11"/>
  <c r="GI61" i="11" s="1"/>
  <c r="N61" i="11"/>
  <c r="GH61" i="11" s="1"/>
  <c r="M61" i="11"/>
  <c r="GG61" i="11" s="1"/>
  <c r="K61" i="11"/>
  <c r="GE61" i="11" s="1"/>
  <c r="J61" i="11"/>
  <c r="GD61" i="11" s="1"/>
  <c r="I61" i="11"/>
  <c r="GC61" i="11" s="1"/>
  <c r="H61" i="11"/>
  <c r="GB61" i="11" s="1"/>
  <c r="G61" i="11"/>
  <c r="GA61" i="11" s="1"/>
  <c r="F61" i="11"/>
  <c r="FZ61" i="11" s="1"/>
  <c r="E61" i="11"/>
  <c r="FY61" i="11" s="1"/>
  <c r="D61" i="11"/>
  <c r="FX61" i="11" s="1"/>
  <c r="C61" i="11"/>
  <c r="FW61" i="11" s="1"/>
  <c r="B61" i="11"/>
  <c r="FV61" i="11" s="1"/>
  <c r="HE3" i="33"/>
  <c r="AB22" i="20"/>
  <c r="X22" i="20"/>
  <c r="T22" i="20"/>
  <c r="G16" i="42"/>
  <c r="K16" i="42"/>
  <c r="F17" i="20"/>
  <c r="J17" i="20"/>
  <c r="D16" i="42"/>
  <c r="M17" i="20"/>
  <c r="O17" i="20"/>
  <c r="E16" i="42"/>
  <c r="F16" i="42"/>
  <c r="Q17" i="20"/>
  <c r="D16" i="21"/>
  <c r="B61" i="14"/>
  <c r="EX3" i="27"/>
  <c r="P17" i="20"/>
  <c r="H16" i="42"/>
  <c r="E17" i="20"/>
  <c r="I16" i="42"/>
  <c r="J16" i="42" s="1"/>
  <c r="C16" i="42"/>
  <c r="C17" i="20"/>
  <c r="EK4" i="5"/>
  <c r="EK5" i="5"/>
  <c r="EK6" i="5"/>
  <c r="EK7" i="5"/>
  <c r="EK8" i="5"/>
  <c r="EK9" i="5"/>
  <c r="EK10" i="5"/>
  <c r="EK11" i="5"/>
  <c r="EK12" i="5"/>
  <c r="EK13" i="5"/>
  <c r="EK14" i="5"/>
  <c r="EK15" i="5"/>
  <c r="EK16" i="5"/>
  <c r="EK17" i="5"/>
  <c r="EK18" i="5"/>
  <c r="EK19" i="5"/>
  <c r="EK20" i="5"/>
  <c r="EK21" i="5"/>
  <c r="EK22" i="5"/>
  <c r="EK23" i="5"/>
  <c r="EK24" i="5"/>
  <c r="EK25" i="5"/>
  <c r="EK26" i="5"/>
  <c r="EK27" i="5"/>
  <c r="EK28" i="5"/>
  <c r="EK29" i="5"/>
  <c r="EK30" i="5"/>
  <c r="EK31" i="5"/>
  <c r="EK32" i="5"/>
  <c r="EK33" i="5"/>
  <c r="EK34" i="5"/>
  <c r="EK35" i="5"/>
  <c r="EK36" i="5"/>
  <c r="EK37" i="5"/>
  <c r="EK38" i="5"/>
  <c r="EK39" i="5"/>
  <c r="EK40" i="5"/>
  <c r="EK41" i="5"/>
  <c r="EK42" i="5"/>
  <c r="EK43" i="5"/>
  <c r="EK44" i="5"/>
  <c r="EK45" i="5"/>
  <c r="EK46" i="5"/>
  <c r="EK47" i="5"/>
  <c r="EK48" i="5"/>
  <c r="EK49" i="5"/>
  <c r="EK50" i="5"/>
  <c r="EK51" i="5"/>
  <c r="EK3" i="5"/>
  <c r="ET4" i="3"/>
  <c r="ET5" i="3"/>
  <c r="ET6" i="3"/>
  <c r="ET7" i="3"/>
  <c r="ET8" i="3"/>
  <c r="ET9" i="3"/>
  <c r="ET10" i="3"/>
  <c r="ET11" i="3"/>
  <c r="ET12" i="3"/>
  <c r="ET13" i="3"/>
  <c r="ET14" i="3"/>
  <c r="ET15" i="3"/>
  <c r="ET16" i="3"/>
  <c r="ET17" i="3"/>
  <c r="ET18" i="3"/>
  <c r="ET19" i="3"/>
  <c r="ET20" i="3"/>
  <c r="ET21" i="3"/>
  <c r="ET22" i="3"/>
  <c r="ET23" i="3"/>
  <c r="ET24" i="3"/>
  <c r="ET25" i="3"/>
  <c r="ET26" i="3"/>
  <c r="ET27" i="3"/>
  <c r="ET28" i="3"/>
  <c r="ET29" i="3"/>
  <c r="ET30" i="3"/>
  <c r="ET31" i="3"/>
  <c r="ET32" i="3"/>
  <c r="ET33" i="3"/>
  <c r="ET34" i="3"/>
  <c r="ET35" i="3"/>
  <c r="ET36" i="3"/>
  <c r="ET37" i="3"/>
  <c r="ET38" i="3"/>
  <c r="ET39" i="3"/>
  <c r="ET40" i="3"/>
  <c r="ET41" i="3"/>
  <c r="ET42" i="3"/>
  <c r="ET43" i="3"/>
  <c r="ET44" i="3"/>
  <c r="ET45" i="3"/>
  <c r="ET46" i="3"/>
  <c r="ET47" i="3"/>
  <c r="ET48" i="3"/>
  <c r="ET49" i="3"/>
  <c r="ET50" i="3"/>
  <c r="ET51" i="3"/>
  <c r="ET3" i="3"/>
  <c r="Y9" i="20"/>
  <c r="AB9" i="20"/>
  <c r="AD9" i="20"/>
  <c r="AD8" i="20"/>
  <c r="AD42" i="20" s="1"/>
  <c r="AC8" i="20"/>
  <c r="AC42" i="20" s="1"/>
  <c r="AA8" i="20"/>
  <c r="AA42" i="20" s="1"/>
  <c r="X8" i="20"/>
  <c r="X42" i="20" s="1"/>
  <c r="U8" i="20"/>
  <c r="U42" i="20" s="1"/>
  <c r="T8" i="20"/>
  <c r="T42" i="20" s="1"/>
  <c r="Q8" i="20"/>
  <c r="Q42" i="20" s="1"/>
  <c r="P8" i="20"/>
  <c r="P42" i="20" s="1"/>
  <c r="O8" i="20"/>
  <c r="O42" i="20" s="1"/>
  <c r="K8" i="20"/>
  <c r="K42" i="20" s="1"/>
  <c r="I8" i="20"/>
  <c r="I42" i="20" s="1"/>
  <c r="C8" i="20"/>
  <c r="C42" i="20" s="1"/>
  <c r="B8" i="20"/>
  <c r="B42" i="20" s="1"/>
  <c r="K20" i="20"/>
  <c r="B29" i="20"/>
  <c r="B37" i="20" s="1"/>
  <c r="C29" i="20"/>
  <c r="C37" i="20" s="1"/>
  <c r="E29" i="20"/>
  <c r="E37" i="20" s="1"/>
  <c r="F29" i="20"/>
  <c r="F37" i="20" s="1"/>
  <c r="J29" i="20"/>
  <c r="J37" i="20" s="1"/>
  <c r="K29" i="20"/>
  <c r="K37" i="20" s="1"/>
  <c r="O29" i="20"/>
  <c r="O37" i="20" s="1"/>
  <c r="R29" i="20"/>
  <c r="R37" i="20" s="1"/>
  <c r="S29" i="20"/>
  <c r="S37" i="20" s="1"/>
  <c r="T29" i="20"/>
  <c r="T37" i="20" s="1"/>
  <c r="V29" i="20"/>
  <c r="V37" i="20" s="1"/>
  <c r="Y29" i="20"/>
  <c r="Y37" i="20" s="1"/>
  <c r="AB29" i="20"/>
  <c r="AB37" i="20" s="1"/>
  <c r="AD29" i="20"/>
  <c r="AD37" i="20" s="1"/>
  <c r="AE29" i="20"/>
  <c r="AE37" i="20" s="1"/>
  <c r="B27" i="20"/>
  <c r="C27" i="20"/>
  <c r="E27" i="20"/>
  <c r="F27" i="20"/>
  <c r="I27" i="20"/>
  <c r="J27" i="20"/>
  <c r="K27" i="20"/>
  <c r="N27" i="20"/>
  <c r="O27" i="20"/>
  <c r="P27" i="20"/>
  <c r="Q27" i="20"/>
  <c r="R27" i="20"/>
  <c r="S27" i="20"/>
  <c r="T27" i="20"/>
  <c r="U27" i="20"/>
  <c r="V27" i="20"/>
  <c r="X27" i="20"/>
  <c r="Y27" i="20"/>
  <c r="AA27" i="20"/>
  <c r="AB27" i="20"/>
  <c r="AC27" i="20"/>
  <c r="AD27" i="20"/>
  <c r="AE27" i="20"/>
  <c r="T20" i="20"/>
  <c r="B18" i="20"/>
  <c r="C18" i="20"/>
  <c r="E18" i="20"/>
  <c r="F18" i="20"/>
  <c r="I18" i="20"/>
  <c r="J18" i="20"/>
  <c r="K18" i="20"/>
  <c r="N18" i="20"/>
  <c r="O18" i="20"/>
  <c r="P18" i="20"/>
  <c r="Q18" i="20"/>
  <c r="R18" i="20"/>
  <c r="S18" i="20"/>
  <c r="X18" i="20"/>
  <c r="Y18" i="20"/>
  <c r="AA18" i="20"/>
  <c r="AB18" i="20"/>
  <c r="AC18" i="20"/>
  <c r="AD18" i="20"/>
  <c r="AE18" i="20"/>
  <c r="C15" i="20"/>
  <c r="E15" i="20"/>
  <c r="I15" i="20"/>
  <c r="O15" i="20"/>
  <c r="R15" i="20"/>
  <c r="U15" i="20"/>
  <c r="AA15" i="20"/>
  <c r="AD15" i="20"/>
  <c r="C14" i="20"/>
  <c r="G14" i="20"/>
  <c r="I14" i="20"/>
  <c r="N14" i="20"/>
  <c r="Q14" i="20"/>
  <c r="S14" i="20"/>
  <c r="T14" i="20"/>
  <c r="U14" i="20"/>
  <c r="V14" i="20"/>
  <c r="X14" i="20"/>
  <c r="Y14" i="20"/>
  <c r="Z14" i="20"/>
  <c r="AA14" i="20"/>
  <c r="AB14" i="20"/>
  <c r="AC14" i="20"/>
  <c r="AD14" i="20"/>
  <c r="AE14" i="20"/>
  <c r="B13" i="20"/>
  <c r="B45" i="20" s="1"/>
  <c r="E13" i="20"/>
  <c r="E45" i="20" s="1"/>
  <c r="K13" i="20"/>
  <c r="K45" i="20" s="1"/>
  <c r="P13" i="20"/>
  <c r="P45" i="20" s="1"/>
  <c r="T13" i="20"/>
  <c r="T45" i="20" s="1"/>
  <c r="U13" i="20"/>
  <c r="U45" i="20" s="1"/>
  <c r="X13" i="20"/>
  <c r="X45" i="20" s="1"/>
  <c r="AC13" i="20"/>
  <c r="AC45" i="20" s="1"/>
  <c r="E12" i="20"/>
  <c r="F12" i="20"/>
  <c r="G12" i="20"/>
  <c r="K12" i="20"/>
  <c r="N12" i="20"/>
  <c r="P12" i="20"/>
  <c r="Q12" i="20"/>
  <c r="U12" i="20"/>
  <c r="X12" i="20"/>
  <c r="Z12" i="20"/>
  <c r="AB12" i="20"/>
  <c r="AD12" i="20"/>
  <c r="B6" i="20"/>
  <c r="B41" i="20" s="1"/>
  <c r="C6" i="20"/>
  <c r="C41" i="20" s="1"/>
  <c r="F6" i="20"/>
  <c r="G6" i="20"/>
  <c r="G41" i="20" s="1"/>
  <c r="H6" i="20"/>
  <c r="H41" i="20" s="1"/>
  <c r="K6" i="20"/>
  <c r="K41" i="20" s="1"/>
  <c r="L6" i="20"/>
  <c r="L41" i="20" s="1"/>
  <c r="N6" i="20"/>
  <c r="N41" i="20" s="1"/>
  <c r="O6" i="20"/>
  <c r="P6" i="20"/>
  <c r="P41" i="20" s="1"/>
  <c r="R6" i="20"/>
  <c r="R41" i="20" s="1"/>
  <c r="T6" i="20"/>
  <c r="T41" i="20" s="1"/>
  <c r="U6" i="20"/>
  <c r="U41" i="20" s="1"/>
  <c r="V6" i="20"/>
  <c r="V41" i="20" s="1"/>
  <c r="X6" i="20"/>
  <c r="X41" i="20" s="1"/>
  <c r="Y6" i="20"/>
  <c r="Y41" i="20" s="1"/>
  <c r="Z6" i="20"/>
  <c r="Z41" i="20" s="1"/>
  <c r="AA6" i="20"/>
  <c r="AA41" i="20" s="1"/>
  <c r="AB6" i="20"/>
  <c r="AB41" i="20" s="1"/>
  <c r="AC6" i="20"/>
  <c r="AE6" i="20"/>
  <c r="AE41" i="20" s="1"/>
  <c r="T4" i="20"/>
  <c r="T39" i="20" s="1"/>
  <c r="B5" i="20"/>
  <c r="B40" i="20" s="1"/>
  <c r="C5" i="20"/>
  <c r="C40" i="20" s="1"/>
  <c r="E5" i="20"/>
  <c r="E40" i="20" s="1"/>
  <c r="F5" i="20"/>
  <c r="F40" i="20" s="1"/>
  <c r="G5" i="20"/>
  <c r="G40" i="20" s="1"/>
  <c r="H5" i="20"/>
  <c r="H40" i="20" s="1"/>
  <c r="I5" i="20"/>
  <c r="I40" i="20" s="1"/>
  <c r="K5" i="20"/>
  <c r="K40" i="20" s="1"/>
  <c r="L5" i="20"/>
  <c r="L40" i="20" s="1"/>
  <c r="N5" i="20"/>
  <c r="N40" i="20" s="1"/>
  <c r="O5" i="20"/>
  <c r="O40" i="20" s="1"/>
  <c r="P5" i="20"/>
  <c r="P40" i="20" s="1"/>
  <c r="Q5" i="20"/>
  <c r="Q40" i="20" s="1"/>
  <c r="R5" i="20"/>
  <c r="R40" i="20" s="1"/>
  <c r="S5" i="20"/>
  <c r="S40" i="20" s="1"/>
  <c r="T5" i="20"/>
  <c r="T40" i="20" s="1"/>
  <c r="U5" i="20"/>
  <c r="U40" i="20" s="1"/>
  <c r="V5" i="20"/>
  <c r="V40" i="20" s="1"/>
  <c r="X5" i="20"/>
  <c r="X40" i="20" s="1"/>
  <c r="Y5" i="20"/>
  <c r="Y40" i="20" s="1"/>
  <c r="Z5" i="20"/>
  <c r="Z40" i="20" s="1"/>
  <c r="AA5" i="20"/>
  <c r="AA40" i="20" s="1"/>
  <c r="AB5" i="20"/>
  <c r="AB40" i="20" s="1"/>
  <c r="AC5" i="20"/>
  <c r="AC40" i="20" s="1"/>
  <c r="AD5" i="20"/>
  <c r="AD40" i="20" s="1"/>
  <c r="AE5" i="20"/>
  <c r="AE40" i="20" s="1"/>
  <c r="K4" i="20"/>
  <c r="K39" i="20" s="1"/>
  <c r="AE4" i="20"/>
  <c r="AE39" i="20" s="1"/>
  <c r="AD4" i="20"/>
  <c r="AD39" i="20" s="1"/>
  <c r="AC4" i="20"/>
  <c r="AC39" i="20" s="1"/>
  <c r="AB4" i="20"/>
  <c r="AB39" i="20" s="1"/>
  <c r="AA4" i="20"/>
  <c r="AA39" i="20" s="1"/>
  <c r="Y4" i="20"/>
  <c r="Y39" i="20" s="1"/>
  <c r="Z4" i="20"/>
  <c r="Z39" i="20" s="1"/>
  <c r="X4" i="20"/>
  <c r="X39" i="20" s="1"/>
  <c r="V4" i="20"/>
  <c r="V39" i="20" s="1"/>
  <c r="U4" i="20"/>
  <c r="U39" i="20" s="1"/>
  <c r="S4" i="20"/>
  <c r="S39" i="20" s="1"/>
  <c r="R4" i="20"/>
  <c r="R39" i="20" s="1"/>
  <c r="Q4" i="20"/>
  <c r="Q39" i="20" s="1"/>
  <c r="P4" i="20"/>
  <c r="P39" i="20" s="1"/>
  <c r="O4" i="20"/>
  <c r="O39" i="20" s="1"/>
  <c r="N4" i="20"/>
  <c r="N39" i="20" s="1"/>
  <c r="L4" i="20"/>
  <c r="L39" i="20" s="1"/>
  <c r="I4" i="20"/>
  <c r="I39" i="20" s="1"/>
  <c r="H4" i="20"/>
  <c r="H39" i="20" s="1"/>
  <c r="G4" i="20"/>
  <c r="G39" i="20" s="1"/>
  <c r="F4" i="20"/>
  <c r="F39" i="20" s="1"/>
  <c r="E4" i="20"/>
  <c r="E39" i="20" s="1"/>
  <c r="C4" i="20"/>
  <c r="C39" i="20" s="1"/>
  <c r="B4" i="20"/>
  <c r="DL3" i="4"/>
  <c r="DK3" i="4"/>
  <c r="DJ3" i="4"/>
  <c r="DI3" i="4"/>
  <c r="DH3" i="4"/>
  <c r="FR3" i="27"/>
  <c r="FQ3" i="27"/>
  <c r="FP3" i="27"/>
  <c r="FO3" i="27"/>
  <c r="FN3" i="27"/>
  <c r="FM3" i="27"/>
  <c r="FL3" i="27"/>
  <c r="FK3" i="27"/>
  <c r="FJ3" i="27"/>
  <c r="FI3" i="27"/>
  <c r="FH3" i="27"/>
  <c r="FG3" i="27"/>
  <c r="FF3" i="27"/>
  <c r="FE3" i="27"/>
  <c r="FC3" i="27"/>
  <c r="FB3" i="27"/>
  <c r="FA3" i="27"/>
  <c r="EZ3" i="27"/>
  <c r="EY3" i="27"/>
  <c r="EW3" i="27"/>
  <c r="EV3" i="27"/>
  <c r="EU3" i="27"/>
  <c r="ET3" i="27"/>
  <c r="ES3" i="27"/>
  <c r="ER3" i="27"/>
  <c r="EQ3" i="27"/>
  <c r="EO3" i="27"/>
  <c r="B63" i="34"/>
  <c r="H12" i="21"/>
  <c r="F12" i="21"/>
  <c r="D12" i="21"/>
  <c r="B62" i="34"/>
  <c r="B12" i="21" s="1"/>
  <c r="AC41" i="20"/>
  <c r="O41" i="20"/>
  <c r="B39" i="20"/>
  <c r="IK3" i="33"/>
  <c r="II3" i="33"/>
  <c r="HZ3" i="33"/>
  <c r="HX3" i="33"/>
  <c r="HV3" i="33"/>
  <c r="HS3" i="33"/>
  <c r="G21" i="42"/>
  <c r="IW3" i="33"/>
  <c r="IV3" i="33"/>
  <c r="IU3" i="33"/>
  <c r="IT3" i="33"/>
  <c r="IS3" i="33"/>
  <c r="IR3" i="33"/>
  <c r="IQ3" i="33"/>
  <c r="IP3" i="33"/>
  <c r="IO3" i="33"/>
  <c r="IM3" i="33"/>
  <c r="IL3" i="33"/>
  <c r="IJ3" i="33"/>
  <c r="IH3" i="33"/>
  <c r="IG3" i="33"/>
  <c r="IF3" i="33"/>
  <c r="IE3" i="33"/>
  <c r="ID3" i="33"/>
  <c r="IC3" i="33"/>
  <c r="IB3" i="33"/>
  <c r="IA3" i="33"/>
  <c r="HY3" i="33"/>
  <c r="HW3" i="33"/>
  <c r="HU3" i="33"/>
  <c r="HT3" i="33"/>
  <c r="HR3" i="33"/>
  <c r="HQ3" i="33"/>
  <c r="HP3" i="33"/>
  <c r="HO3" i="33"/>
  <c r="HN3" i="33"/>
  <c r="HM3" i="33"/>
  <c r="HL3" i="33"/>
  <c r="HK3" i="33"/>
  <c r="HJ3" i="33"/>
  <c r="HI3" i="33"/>
  <c r="HH3" i="33"/>
  <c r="HG3" i="33"/>
  <c r="HF3" i="33"/>
  <c r="HD3" i="33"/>
  <c r="HC3" i="33"/>
  <c r="HB3" i="33"/>
  <c r="HA3" i="33"/>
  <c r="GZ3" i="33"/>
  <c r="GY3" i="33"/>
  <c r="HJ3" i="25"/>
  <c r="HK3" i="25"/>
  <c r="HM3" i="25"/>
  <c r="HN3" i="25"/>
  <c r="HO3" i="25"/>
  <c r="HP3" i="25"/>
  <c r="FX3" i="25"/>
  <c r="FY3" i="25"/>
  <c r="FZ3" i="25"/>
  <c r="GA3" i="25"/>
  <c r="GB3" i="25"/>
  <c r="GC3" i="25"/>
  <c r="GD3" i="25"/>
  <c r="GE3" i="25"/>
  <c r="GG3" i="25"/>
  <c r="GH3" i="25"/>
  <c r="GI3" i="25"/>
  <c r="GJ3" i="25"/>
  <c r="GK3" i="25"/>
  <c r="GL3" i="25"/>
  <c r="GM3" i="25"/>
  <c r="GN3" i="25"/>
  <c r="HF3" i="25"/>
  <c r="HG3" i="25"/>
  <c r="HI3" i="25"/>
  <c r="FW3" i="25"/>
  <c r="DM4" i="13"/>
  <c r="DN4" i="13"/>
  <c r="DO4" i="13"/>
  <c r="DP4" i="13"/>
  <c r="DQ4" i="13"/>
  <c r="DR4" i="13"/>
  <c r="DS4" i="13"/>
  <c r="DT4" i="13"/>
  <c r="DU4" i="13"/>
  <c r="DV4" i="13"/>
  <c r="DW4" i="13"/>
  <c r="DX4" i="13"/>
  <c r="DY4" i="13"/>
  <c r="DZ4" i="13"/>
  <c r="EA4" i="13"/>
  <c r="EB4" i="13"/>
  <c r="EC4" i="13"/>
  <c r="ED4" i="13"/>
  <c r="EF4" i="13"/>
  <c r="EH4" i="13"/>
  <c r="EI4" i="13"/>
  <c r="EJ4" i="13"/>
  <c r="EK4" i="13"/>
  <c r="DM5" i="13"/>
  <c r="DN5" i="13"/>
  <c r="DO5" i="13"/>
  <c r="DP5" i="13"/>
  <c r="DQ5" i="13"/>
  <c r="DR5" i="13"/>
  <c r="DS5" i="13"/>
  <c r="DT5" i="13"/>
  <c r="DU5" i="13"/>
  <c r="DV5" i="13"/>
  <c r="DW5" i="13"/>
  <c r="DX5" i="13"/>
  <c r="DY5" i="13"/>
  <c r="DZ5" i="13"/>
  <c r="EA5" i="13"/>
  <c r="EB5" i="13"/>
  <c r="EC5" i="13"/>
  <c r="ED5" i="13"/>
  <c r="EF5" i="13"/>
  <c r="EH5" i="13"/>
  <c r="EI5" i="13"/>
  <c r="EJ5" i="13"/>
  <c r="EK5" i="13"/>
  <c r="DM6" i="13"/>
  <c r="DN6" i="13"/>
  <c r="DO6" i="13"/>
  <c r="DP6" i="13"/>
  <c r="DQ6" i="13"/>
  <c r="DR6" i="13"/>
  <c r="DS6" i="13"/>
  <c r="DT6" i="13"/>
  <c r="DU6" i="13"/>
  <c r="DV6" i="13"/>
  <c r="DW6" i="13"/>
  <c r="DX6" i="13"/>
  <c r="DY6" i="13"/>
  <c r="DZ6" i="13"/>
  <c r="EA6" i="13"/>
  <c r="EB6" i="13"/>
  <c r="EC6" i="13"/>
  <c r="ED6" i="13"/>
  <c r="EF6" i="13"/>
  <c r="EH6" i="13"/>
  <c r="EI6" i="13"/>
  <c r="EJ6" i="13"/>
  <c r="EK6" i="13"/>
  <c r="DM7" i="13"/>
  <c r="DN7" i="13"/>
  <c r="DO7" i="13"/>
  <c r="DP7" i="13"/>
  <c r="DQ7" i="13"/>
  <c r="DR7" i="13"/>
  <c r="DS7" i="13"/>
  <c r="DT7" i="13"/>
  <c r="DU7" i="13"/>
  <c r="DV7" i="13"/>
  <c r="DW7" i="13"/>
  <c r="DX7" i="13"/>
  <c r="DY7" i="13"/>
  <c r="DZ7" i="13"/>
  <c r="EA7" i="13"/>
  <c r="EB7" i="13"/>
  <c r="EC7" i="13"/>
  <c r="ED7" i="13"/>
  <c r="EF7" i="13"/>
  <c r="EH7" i="13"/>
  <c r="EI7" i="13"/>
  <c r="EJ7" i="13"/>
  <c r="EK7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F8" i="13"/>
  <c r="EH8" i="13"/>
  <c r="EI8" i="13"/>
  <c r="EJ8" i="13"/>
  <c r="EK8" i="13"/>
  <c r="DM9" i="13"/>
  <c r="DN9" i="13"/>
  <c r="DO9" i="13"/>
  <c r="DP9" i="13"/>
  <c r="DQ9" i="13"/>
  <c r="DR9" i="13"/>
  <c r="DS9" i="13"/>
  <c r="DT9" i="13"/>
  <c r="DU9" i="13"/>
  <c r="DV9" i="13"/>
  <c r="DW9" i="13"/>
  <c r="DX9" i="13"/>
  <c r="DY9" i="13"/>
  <c r="DZ9" i="13"/>
  <c r="EA9" i="13"/>
  <c r="EB9" i="13"/>
  <c r="EC9" i="13"/>
  <c r="ED9" i="13"/>
  <c r="EF9" i="13"/>
  <c r="EH9" i="13"/>
  <c r="EI9" i="13"/>
  <c r="EJ9" i="13"/>
  <c r="EK9" i="13"/>
  <c r="DM10" i="13"/>
  <c r="DN10" i="13"/>
  <c r="DO10" i="13"/>
  <c r="DP10" i="13"/>
  <c r="DQ10" i="13"/>
  <c r="DR10" i="13"/>
  <c r="DS10" i="13"/>
  <c r="DT10" i="13"/>
  <c r="DU10" i="13"/>
  <c r="DV10" i="13"/>
  <c r="DW10" i="13"/>
  <c r="DX10" i="13"/>
  <c r="DY10" i="13"/>
  <c r="DZ10" i="13"/>
  <c r="EA10" i="13"/>
  <c r="EB10" i="13"/>
  <c r="EC10" i="13"/>
  <c r="ED10" i="13"/>
  <c r="EF10" i="13"/>
  <c r="EH10" i="13"/>
  <c r="EI10" i="13"/>
  <c r="EJ10" i="13"/>
  <c r="EK10" i="13"/>
  <c r="DM11" i="13"/>
  <c r="DN11" i="13"/>
  <c r="DO11" i="13"/>
  <c r="DP11" i="13"/>
  <c r="DQ11" i="13"/>
  <c r="DR11" i="13"/>
  <c r="DS11" i="13"/>
  <c r="DT11" i="13"/>
  <c r="DU11" i="13"/>
  <c r="DV11" i="13"/>
  <c r="DW11" i="13"/>
  <c r="DX11" i="13"/>
  <c r="DY11" i="13"/>
  <c r="DZ11" i="13"/>
  <c r="EA11" i="13"/>
  <c r="EB11" i="13"/>
  <c r="EC11" i="13"/>
  <c r="ED11" i="13"/>
  <c r="EF11" i="13"/>
  <c r="EH11" i="13"/>
  <c r="EI11" i="13"/>
  <c r="EJ11" i="13"/>
  <c r="EK11" i="13"/>
  <c r="DM12" i="13"/>
  <c r="DN12" i="13"/>
  <c r="DO12" i="13"/>
  <c r="DP12" i="13"/>
  <c r="DQ12" i="13"/>
  <c r="DR12" i="13"/>
  <c r="DS12" i="13"/>
  <c r="DT12" i="13"/>
  <c r="DU12" i="13"/>
  <c r="DV12" i="13"/>
  <c r="DW12" i="13"/>
  <c r="DX12" i="13"/>
  <c r="DY12" i="13"/>
  <c r="DZ12" i="13"/>
  <c r="EA12" i="13"/>
  <c r="EB12" i="13"/>
  <c r="EC12" i="13"/>
  <c r="ED12" i="13"/>
  <c r="EF12" i="13"/>
  <c r="EH12" i="13"/>
  <c r="EI12" i="13"/>
  <c r="EJ12" i="13"/>
  <c r="EK12" i="13"/>
  <c r="DM13" i="13"/>
  <c r="DN13" i="13"/>
  <c r="DO13" i="13"/>
  <c r="DP13" i="13"/>
  <c r="DQ13" i="13"/>
  <c r="DR13" i="13"/>
  <c r="DS13" i="13"/>
  <c r="DT13" i="13"/>
  <c r="DU13" i="13"/>
  <c r="DV13" i="13"/>
  <c r="DW13" i="13"/>
  <c r="DX13" i="13"/>
  <c r="DY13" i="13"/>
  <c r="DZ13" i="13"/>
  <c r="EA13" i="13"/>
  <c r="EB13" i="13"/>
  <c r="EC13" i="13"/>
  <c r="ED13" i="13"/>
  <c r="EF13" i="13"/>
  <c r="EH13" i="13"/>
  <c r="EI13" i="13"/>
  <c r="EJ13" i="13"/>
  <c r="EK13" i="13"/>
  <c r="DM14" i="13"/>
  <c r="DN14" i="13"/>
  <c r="DO14" i="13"/>
  <c r="DP14" i="13"/>
  <c r="DQ14" i="13"/>
  <c r="DR14" i="13"/>
  <c r="DS14" i="13"/>
  <c r="DT14" i="13"/>
  <c r="DU14" i="13"/>
  <c r="DV14" i="13"/>
  <c r="DW14" i="13"/>
  <c r="DX14" i="13"/>
  <c r="DY14" i="13"/>
  <c r="DZ14" i="13"/>
  <c r="EA14" i="13"/>
  <c r="EB14" i="13"/>
  <c r="EC14" i="13"/>
  <c r="ED14" i="13"/>
  <c r="EF14" i="13"/>
  <c r="EH14" i="13"/>
  <c r="EI14" i="13"/>
  <c r="EJ14" i="13"/>
  <c r="EK14" i="13"/>
  <c r="DM15" i="13"/>
  <c r="DN15" i="13"/>
  <c r="DO15" i="13"/>
  <c r="DP15" i="13"/>
  <c r="DQ15" i="13"/>
  <c r="DR15" i="13"/>
  <c r="DS15" i="13"/>
  <c r="DT15" i="13"/>
  <c r="DU15" i="13"/>
  <c r="DV15" i="13"/>
  <c r="DW15" i="13"/>
  <c r="DX15" i="13"/>
  <c r="DY15" i="13"/>
  <c r="DZ15" i="13"/>
  <c r="EA15" i="13"/>
  <c r="EB15" i="13"/>
  <c r="EC15" i="13"/>
  <c r="ED15" i="13"/>
  <c r="EF15" i="13"/>
  <c r="EH15" i="13"/>
  <c r="EI15" i="13"/>
  <c r="EJ15" i="13"/>
  <c r="EK15" i="13"/>
  <c r="DM16" i="13"/>
  <c r="DN16" i="13"/>
  <c r="DO16" i="13"/>
  <c r="DP16" i="13"/>
  <c r="DQ16" i="13"/>
  <c r="DR16" i="13"/>
  <c r="DS16" i="13"/>
  <c r="DT16" i="13"/>
  <c r="DU16" i="13"/>
  <c r="DV16" i="13"/>
  <c r="DW16" i="13"/>
  <c r="DX16" i="13"/>
  <c r="DY16" i="13"/>
  <c r="DZ16" i="13"/>
  <c r="EA16" i="13"/>
  <c r="EB16" i="13"/>
  <c r="EC16" i="13"/>
  <c r="ED16" i="13"/>
  <c r="EF16" i="13"/>
  <c r="EH16" i="13"/>
  <c r="EI16" i="13"/>
  <c r="EJ16" i="13"/>
  <c r="EK16" i="13"/>
  <c r="DM17" i="13"/>
  <c r="DN17" i="13"/>
  <c r="DO17" i="13"/>
  <c r="DP17" i="13"/>
  <c r="DQ17" i="13"/>
  <c r="DR17" i="13"/>
  <c r="DS17" i="13"/>
  <c r="DT17" i="13"/>
  <c r="DU17" i="13"/>
  <c r="DV17" i="13"/>
  <c r="DW17" i="13"/>
  <c r="DX17" i="13"/>
  <c r="DY17" i="13"/>
  <c r="DZ17" i="13"/>
  <c r="EA17" i="13"/>
  <c r="EB17" i="13"/>
  <c r="EC17" i="13"/>
  <c r="ED17" i="13"/>
  <c r="EF17" i="13"/>
  <c r="EH17" i="13"/>
  <c r="EI17" i="13"/>
  <c r="EJ17" i="13"/>
  <c r="EK17" i="13"/>
  <c r="DM18" i="13"/>
  <c r="DN18" i="13"/>
  <c r="DO18" i="13"/>
  <c r="DP18" i="13"/>
  <c r="DQ18" i="13"/>
  <c r="DR18" i="13"/>
  <c r="DS18" i="13"/>
  <c r="DT18" i="13"/>
  <c r="DU18" i="13"/>
  <c r="DV18" i="13"/>
  <c r="DW18" i="13"/>
  <c r="DX18" i="13"/>
  <c r="DY18" i="13"/>
  <c r="DZ18" i="13"/>
  <c r="EA18" i="13"/>
  <c r="EB18" i="13"/>
  <c r="EC18" i="13"/>
  <c r="ED18" i="13"/>
  <c r="EF18" i="13"/>
  <c r="EH18" i="13"/>
  <c r="EI18" i="13"/>
  <c r="EJ18" i="13"/>
  <c r="EK18" i="13"/>
  <c r="DM19" i="13"/>
  <c r="DN19" i="13"/>
  <c r="DO19" i="13"/>
  <c r="DP19" i="13"/>
  <c r="DQ19" i="13"/>
  <c r="DR19" i="13"/>
  <c r="DS19" i="13"/>
  <c r="DT19" i="13"/>
  <c r="DU19" i="13"/>
  <c r="DV19" i="13"/>
  <c r="DW19" i="13"/>
  <c r="DX19" i="13"/>
  <c r="DY19" i="13"/>
  <c r="DZ19" i="13"/>
  <c r="EA19" i="13"/>
  <c r="EB19" i="13"/>
  <c r="EC19" i="13"/>
  <c r="ED19" i="13"/>
  <c r="EF19" i="13"/>
  <c r="EH19" i="13"/>
  <c r="EI19" i="13"/>
  <c r="EJ19" i="13"/>
  <c r="EK19" i="13"/>
  <c r="DM20" i="13"/>
  <c r="DN20" i="13"/>
  <c r="DO20" i="13"/>
  <c r="DP20" i="13"/>
  <c r="DQ20" i="13"/>
  <c r="DR20" i="13"/>
  <c r="DS20" i="13"/>
  <c r="DT20" i="13"/>
  <c r="DU20" i="13"/>
  <c r="DV20" i="13"/>
  <c r="DW20" i="13"/>
  <c r="DX20" i="13"/>
  <c r="DY20" i="13"/>
  <c r="DZ20" i="13"/>
  <c r="EA20" i="13"/>
  <c r="EB20" i="13"/>
  <c r="EC20" i="13"/>
  <c r="ED20" i="13"/>
  <c r="EF20" i="13"/>
  <c r="EH20" i="13"/>
  <c r="EI20" i="13"/>
  <c r="EJ20" i="13"/>
  <c r="EK20" i="13"/>
  <c r="DM21" i="13"/>
  <c r="DN21" i="13"/>
  <c r="DO21" i="13"/>
  <c r="DP21" i="13"/>
  <c r="DQ21" i="13"/>
  <c r="DR21" i="13"/>
  <c r="DS21" i="13"/>
  <c r="DT21" i="13"/>
  <c r="DU21" i="13"/>
  <c r="DV21" i="13"/>
  <c r="DW21" i="13"/>
  <c r="DX21" i="13"/>
  <c r="DY21" i="13"/>
  <c r="DZ21" i="13"/>
  <c r="EA21" i="13"/>
  <c r="EB21" i="13"/>
  <c r="EC21" i="13"/>
  <c r="ED21" i="13"/>
  <c r="EF21" i="13"/>
  <c r="EH21" i="13"/>
  <c r="EI21" i="13"/>
  <c r="EJ21" i="13"/>
  <c r="EK21" i="13"/>
  <c r="DM22" i="13"/>
  <c r="DN22" i="13"/>
  <c r="DO22" i="13"/>
  <c r="DP22" i="13"/>
  <c r="DQ22" i="13"/>
  <c r="DR22" i="13"/>
  <c r="DS22" i="13"/>
  <c r="DT22" i="13"/>
  <c r="DU22" i="13"/>
  <c r="DV22" i="13"/>
  <c r="DW22" i="13"/>
  <c r="DX22" i="13"/>
  <c r="DY22" i="13"/>
  <c r="DZ22" i="13"/>
  <c r="EA22" i="13"/>
  <c r="EB22" i="13"/>
  <c r="EC22" i="13"/>
  <c r="ED22" i="13"/>
  <c r="EF22" i="13"/>
  <c r="EH22" i="13"/>
  <c r="EI22" i="13"/>
  <c r="EJ22" i="13"/>
  <c r="EK22" i="13"/>
  <c r="DM23" i="13"/>
  <c r="DN23" i="13"/>
  <c r="DO23" i="13"/>
  <c r="DP23" i="13"/>
  <c r="DQ23" i="13"/>
  <c r="DR23" i="13"/>
  <c r="DS23" i="13"/>
  <c r="DT23" i="13"/>
  <c r="DU23" i="13"/>
  <c r="DV23" i="13"/>
  <c r="DW23" i="13"/>
  <c r="DX23" i="13"/>
  <c r="DY23" i="13"/>
  <c r="DZ23" i="13"/>
  <c r="EA23" i="13"/>
  <c r="EB23" i="13"/>
  <c r="EC23" i="13"/>
  <c r="ED23" i="13"/>
  <c r="EF23" i="13"/>
  <c r="EH23" i="13"/>
  <c r="EI23" i="13"/>
  <c r="EJ23" i="13"/>
  <c r="EK23" i="13"/>
  <c r="DM24" i="13"/>
  <c r="DN24" i="13"/>
  <c r="DO24" i="13"/>
  <c r="DP24" i="13"/>
  <c r="DQ24" i="13"/>
  <c r="DR24" i="13"/>
  <c r="DS24" i="13"/>
  <c r="DT24" i="13"/>
  <c r="DU24" i="13"/>
  <c r="DV24" i="13"/>
  <c r="DW24" i="13"/>
  <c r="DX24" i="13"/>
  <c r="DY24" i="13"/>
  <c r="DZ24" i="13"/>
  <c r="EA24" i="13"/>
  <c r="EB24" i="13"/>
  <c r="EC24" i="13"/>
  <c r="ED24" i="13"/>
  <c r="EF24" i="13"/>
  <c r="EH24" i="13"/>
  <c r="EI24" i="13"/>
  <c r="EJ24" i="13"/>
  <c r="EK24" i="13"/>
  <c r="DM25" i="13"/>
  <c r="DN25" i="13"/>
  <c r="DO25" i="13"/>
  <c r="DP25" i="13"/>
  <c r="DQ25" i="13"/>
  <c r="DR25" i="13"/>
  <c r="DS25" i="13"/>
  <c r="DT25" i="13"/>
  <c r="DU25" i="13"/>
  <c r="DV25" i="13"/>
  <c r="DW25" i="13"/>
  <c r="DX25" i="13"/>
  <c r="DY25" i="13"/>
  <c r="DZ25" i="13"/>
  <c r="EA25" i="13"/>
  <c r="EB25" i="13"/>
  <c r="EC25" i="13"/>
  <c r="ED25" i="13"/>
  <c r="EF25" i="13"/>
  <c r="EH25" i="13"/>
  <c r="EI25" i="13"/>
  <c r="EJ25" i="13"/>
  <c r="EK25" i="13"/>
  <c r="DM26" i="13"/>
  <c r="DN26" i="13"/>
  <c r="DO26" i="13"/>
  <c r="DP26" i="13"/>
  <c r="DQ26" i="13"/>
  <c r="DR26" i="13"/>
  <c r="DS26" i="13"/>
  <c r="DT26" i="13"/>
  <c r="DU26" i="13"/>
  <c r="DV26" i="13"/>
  <c r="DW26" i="13"/>
  <c r="DX26" i="13"/>
  <c r="DY26" i="13"/>
  <c r="DZ26" i="13"/>
  <c r="EA26" i="13"/>
  <c r="EB26" i="13"/>
  <c r="EC26" i="13"/>
  <c r="ED26" i="13"/>
  <c r="EF26" i="13"/>
  <c r="EH26" i="13"/>
  <c r="EI26" i="13"/>
  <c r="EJ26" i="13"/>
  <c r="EK26" i="13"/>
  <c r="DM27" i="13"/>
  <c r="DN27" i="13"/>
  <c r="DO27" i="13"/>
  <c r="DP27" i="13"/>
  <c r="DQ27" i="13"/>
  <c r="DR27" i="13"/>
  <c r="DS27" i="13"/>
  <c r="DT27" i="13"/>
  <c r="DU27" i="13"/>
  <c r="DV27" i="13"/>
  <c r="DW27" i="13"/>
  <c r="DX27" i="13"/>
  <c r="DY27" i="13"/>
  <c r="DZ27" i="13"/>
  <c r="EA27" i="13"/>
  <c r="EB27" i="13"/>
  <c r="EC27" i="13"/>
  <c r="ED27" i="13"/>
  <c r="EF27" i="13"/>
  <c r="EH27" i="13"/>
  <c r="EI27" i="13"/>
  <c r="EJ27" i="13"/>
  <c r="EK27" i="13"/>
  <c r="DM28" i="13"/>
  <c r="DN28" i="13"/>
  <c r="DO28" i="13"/>
  <c r="DP28" i="13"/>
  <c r="DQ28" i="13"/>
  <c r="DR28" i="13"/>
  <c r="DS28" i="13"/>
  <c r="DT28" i="13"/>
  <c r="DU28" i="13"/>
  <c r="DV28" i="13"/>
  <c r="DW28" i="13"/>
  <c r="DX28" i="13"/>
  <c r="DY28" i="13"/>
  <c r="DZ28" i="13"/>
  <c r="EA28" i="13"/>
  <c r="EB28" i="13"/>
  <c r="EC28" i="13"/>
  <c r="ED28" i="13"/>
  <c r="EF28" i="13"/>
  <c r="EH28" i="13"/>
  <c r="EI28" i="13"/>
  <c r="EJ28" i="13"/>
  <c r="EK28" i="13"/>
  <c r="DM29" i="13"/>
  <c r="DN29" i="13"/>
  <c r="DO29" i="13"/>
  <c r="DP29" i="13"/>
  <c r="DQ29" i="13"/>
  <c r="DR29" i="13"/>
  <c r="DS29" i="13"/>
  <c r="DT29" i="13"/>
  <c r="DU29" i="13"/>
  <c r="DV29" i="13"/>
  <c r="DW29" i="13"/>
  <c r="DX29" i="13"/>
  <c r="DY29" i="13"/>
  <c r="DZ29" i="13"/>
  <c r="EA29" i="13"/>
  <c r="EB29" i="13"/>
  <c r="EC29" i="13"/>
  <c r="ED29" i="13"/>
  <c r="EF29" i="13"/>
  <c r="EH29" i="13"/>
  <c r="EI29" i="13"/>
  <c r="EJ29" i="13"/>
  <c r="EK29" i="13"/>
  <c r="DM30" i="13"/>
  <c r="DN30" i="13"/>
  <c r="DO30" i="13"/>
  <c r="DP30" i="13"/>
  <c r="DQ30" i="13"/>
  <c r="DR30" i="13"/>
  <c r="DS30" i="13"/>
  <c r="DT30" i="13"/>
  <c r="DU30" i="13"/>
  <c r="DV30" i="13"/>
  <c r="DW30" i="13"/>
  <c r="DX30" i="13"/>
  <c r="DY30" i="13"/>
  <c r="DZ30" i="13"/>
  <c r="EA30" i="13"/>
  <c r="EB30" i="13"/>
  <c r="EC30" i="13"/>
  <c r="ED30" i="13"/>
  <c r="EF30" i="13"/>
  <c r="EH30" i="13"/>
  <c r="EI30" i="13"/>
  <c r="EJ30" i="13"/>
  <c r="EK30" i="13"/>
  <c r="DM31" i="13"/>
  <c r="DN31" i="13"/>
  <c r="DO31" i="13"/>
  <c r="DP31" i="13"/>
  <c r="DQ31" i="13"/>
  <c r="DR31" i="13"/>
  <c r="DS31" i="13"/>
  <c r="DT31" i="13"/>
  <c r="DU31" i="13"/>
  <c r="DV31" i="13"/>
  <c r="DW31" i="13"/>
  <c r="DX31" i="13"/>
  <c r="DY31" i="13"/>
  <c r="DZ31" i="13"/>
  <c r="EA31" i="13"/>
  <c r="EB31" i="13"/>
  <c r="EC31" i="13"/>
  <c r="ED31" i="13"/>
  <c r="EF31" i="13"/>
  <c r="EH31" i="13"/>
  <c r="EI31" i="13"/>
  <c r="EJ31" i="13"/>
  <c r="EK31" i="13"/>
  <c r="DM32" i="13"/>
  <c r="DN32" i="13"/>
  <c r="DO32" i="13"/>
  <c r="DP32" i="13"/>
  <c r="DQ32" i="13"/>
  <c r="DR32" i="13"/>
  <c r="DS32" i="13"/>
  <c r="DT32" i="13"/>
  <c r="DU32" i="13"/>
  <c r="DV32" i="13"/>
  <c r="DW32" i="13"/>
  <c r="DX32" i="13"/>
  <c r="DY32" i="13"/>
  <c r="DZ32" i="13"/>
  <c r="EA32" i="13"/>
  <c r="EB32" i="13"/>
  <c r="EC32" i="13"/>
  <c r="ED32" i="13"/>
  <c r="EF32" i="13"/>
  <c r="EH32" i="13"/>
  <c r="EI32" i="13"/>
  <c r="EJ32" i="13"/>
  <c r="EK32" i="13"/>
  <c r="DM33" i="13"/>
  <c r="DN33" i="13"/>
  <c r="DO33" i="13"/>
  <c r="DP33" i="13"/>
  <c r="DQ33" i="13"/>
  <c r="DR33" i="13"/>
  <c r="DS33" i="13"/>
  <c r="DT33" i="13"/>
  <c r="DU33" i="13"/>
  <c r="DV33" i="13"/>
  <c r="DW33" i="13"/>
  <c r="DX33" i="13"/>
  <c r="DY33" i="13"/>
  <c r="DZ33" i="13"/>
  <c r="EA33" i="13"/>
  <c r="EB33" i="13"/>
  <c r="EC33" i="13"/>
  <c r="ED33" i="13"/>
  <c r="EF33" i="13"/>
  <c r="EH33" i="13"/>
  <c r="EI33" i="13"/>
  <c r="EJ33" i="13"/>
  <c r="EK33" i="13"/>
  <c r="DM34" i="13"/>
  <c r="DN34" i="13"/>
  <c r="DO34" i="13"/>
  <c r="DP34" i="13"/>
  <c r="DQ34" i="13"/>
  <c r="DR34" i="13"/>
  <c r="DS34" i="13"/>
  <c r="DT34" i="13"/>
  <c r="DU34" i="13"/>
  <c r="DV34" i="13"/>
  <c r="DW34" i="13"/>
  <c r="DX34" i="13"/>
  <c r="DY34" i="13"/>
  <c r="DZ34" i="13"/>
  <c r="EA34" i="13"/>
  <c r="EB34" i="13"/>
  <c r="EC34" i="13"/>
  <c r="ED34" i="13"/>
  <c r="EF34" i="13"/>
  <c r="EH34" i="13"/>
  <c r="EI34" i="13"/>
  <c r="EJ34" i="13"/>
  <c r="EK34" i="13"/>
  <c r="DM35" i="13"/>
  <c r="DN35" i="13"/>
  <c r="DO35" i="13"/>
  <c r="DP35" i="13"/>
  <c r="DQ35" i="13"/>
  <c r="DR35" i="13"/>
  <c r="DS35" i="13"/>
  <c r="DT35" i="13"/>
  <c r="DU35" i="13"/>
  <c r="DV35" i="13"/>
  <c r="DW35" i="13"/>
  <c r="DX35" i="13"/>
  <c r="DY35" i="13"/>
  <c r="DZ35" i="13"/>
  <c r="EA35" i="13"/>
  <c r="EB35" i="13"/>
  <c r="EC35" i="13"/>
  <c r="ED35" i="13"/>
  <c r="EF35" i="13"/>
  <c r="EH35" i="13"/>
  <c r="EI35" i="13"/>
  <c r="EJ35" i="13"/>
  <c r="EK35" i="13"/>
  <c r="DM36" i="13"/>
  <c r="DN36" i="13"/>
  <c r="DO36" i="13"/>
  <c r="DP36" i="13"/>
  <c r="DQ36" i="13"/>
  <c r="DR36" i="13"/>
  <c r="DS36" i="13"/>
  <c r="DT36" i="13"/>
  <c r="DU36" i="13"/>
  <c r="DV36" i="13"/>
  <c r="DW36" i="13"/>
  <c r="DX36" i="13"/>
  <c r="DY36" i="13"/>
  <c r="DZ36" i="13"/>
  <c r="EA36" i="13"/>
  <c r="EB36" i="13"/>
  <c r="EC36" i="13"/>
  <c r="ED36" i="13"/>
  <c r="EF36" i="13"/>
  <c r="EH36" i="13"/>
  <c r="EI36" i="13"/>
  <c r="EJ36" i="13"/>
  <c r="EK36" i="13"/>
  <c r="DM37" i="13"/>
  <c r="DN37" i="13"/>
  <c r="DO37" i="13"/>
  <c r="DP37" i="13"/>
  <c r="DQ37" i="13"/>
  <c r="DR37" i="13"/>
  <c r="DS37" i="13"/>
  <c r="DT37" i="13"/>
  <c r="DU37" i="13"/>
  <c r="DV37" i="13"/>
  <c r="DW37" i="13"/>
  <c r="DX37" i="13"/>
  <c r="DY37" i="13"/>
  <c r="DZ37" i="13"/>
  <c r="EA37" i="13"/>
  <c r="EB37" i="13"/>
  <c r="EC37" i="13"/>
  <c r="ED37" i="13"/>
  <c r="EF37" i="13"/>
  <c r="EH37" i="13"/>
  <c r="EI37" i="13"/>
  <c r="EJ37" i="13"/>
  <c r="EK37" i="13"/>
  <c r="DM38" i="13"/>
  <c r="DN38" i="13"/>
  <c r="DO38" i="13"/>
  <c r="DP38" i="13"/>
  <c r="DQ38" i="13"/>
  <c r="DR38" i="13"/>
  <c r="DS38" i="13"/>
  <c r="DT38" i="13"/>
  <c r="DU38" i="13"/>
  <c r="DV38" i="13"/>
  <c r="DW38" i="13"/>
  <c r="DX38" i="13"/>
  <c r="DY38" i="13"/>
  <c r="DZ38" i="13"/>
  <c r="EA38" i="13"/>
  <c r="EB38" i="13"/>
  <c r="EC38" i="13"/>
  <c r="ED38" i="13"/>
  <c r="EF38" i="13"/>
  <c r="EH38" i="13"/>
  <c r="EI38" i="13"/>
  <c r="EJ38" i="13"/>
  <c r="EK38" i="13"/>
  <c r="DM39" i="13"/>
  <c r="DN39" i="13"/>
  <c r="DO39" i="13"/>
  <c r="DP39" i="13"/>
  <c r="DQ39" i="13"/>
  <c r="DR39" i="13"/>
  <c r="DS39" i="13"/>
  <c r="DT39" i="13"/>
  <c r="DU39" i="13"/>
  <c r="DV39" i="13"/>
  <c r="DW39" i="13"/>
  <c r="DX39" i="13"/>
  <c r="DY39" i="13"/>
  <c r="DZ39" i="13"/>
  <c r="EA39" i="13"/>
  <c r="EB39" i="13"/>
  <c r="EC39" i="13"/>
  <c r="ED39" i="13"/>
  <c r="EF39" i="13"/>
  <c r="EH39" i="13"/>
  <c r="EI39" i="13"/>
  <c r="EJ39" i="13"/>
  <c r="EK39" i="13"/>
  <c r="DM40" i="13"/>
  <c r="DN40" i="13"/>
  <c r="DO40" i="13"/>
  <c r="DP40" i="13"/>
  <c r="DQ40" i="13"/>
  <c r="DR40" i="13"/>
  <c r="DS40" i="13"/>
  <c r="DT40" i="13"/>
  <c r="DU40" i="13"/>
  <c r="DV40" i="13"/>
  <c r="DW40" i="13"/>
  <c r="DX40" i="13"/>
  <c r="DY40" i="13"/>
  <c r="DZ40" i="13"/>
  <c r="EA40" i="13"/>
  <c r="EB40" i="13"/>
  <c r="EC40" i="13"/>
  <c r="ED40" i="13"/>
  <c r="EF40" i="13"/>
  <c r="EH40" i="13"/>
  <c r="EI40" i="13"/>
  <c r="EJ40" i="13"/>
  <c r="EK40" i="13"/>
  <c r="DM41" i="13"/>
  <c r="DN41" i="13"/>
  <c r="DO41" i="13"/>
  <c r="DP41" i="13"/>
  <c r="DQ41" i="13"/>
  <c r="DR41" i="13"/>
  <c r="DS41" i="13"/>
  <c r="DT41" i="13"/>
  <c r="DU41" i="13"/>
  <c r="DV41" i="13"/>
  <c r="DW41" i="13"/>
  <c r="DX41" i="13"/>
  <c r="DY41" i="13"/>
  <c r="DZ41" i="13"/>
  <c r="EA41" i="13"/>
  <c r="EB41" i="13"/>
  <c r="EC41" i="13"/>
  <c r="ED41" i="13"/>
  <c r="EF41" i="13"/>
  <c r="EH41" i="13"/>
  <c r="EI41" i="13"/>
  <c r="EJ41" i="13"/>
  <c r="EK41" i="13"/>
  <c r="DM42" i="13"/>
  <c r="DN42" i="13"/>
  <c r="DO42" i="13"/>
  <c r="DP42" i="13"/>
  <c r="DQ42" i="13"/>
  <c r="DR42" i="13"/>
  <c r="DS42" i="13"/>
  <c r="DT42" i="13"/>
  <c r="DU42" i="13"/>
  <c r="DV42" i="13"/>
  <c r="DW42" i="13"/>
  <c r="DX42" i="13"/>
  <c r="DY42" i="13"/>
  <c r="DZ42" i="13"/>
  <c r="EA42" i="13"/>
  <c r="EB42" i="13"/>
  <c r="EC42" i="13"/>
  <c r="ED42" i="13"/>
  <c r="EF42" i="13"/>
  <c r="EH42" i="13"/>
  <c r="EI42" i="13"/>
  <c r="EJ42" i="13"/>
  <c r="EK42" i="13"/>
  <c r="DM43" i="13"/>
  <c r="DN43" i="13"/>
  <c r="DO43" i="13"/>
  <c r="DP43" i="13"/>
  <c r="DQ43" i="13"/>
  <c r="DR43" i="13"/>
  <c r="DS43" i="13"/>
  <c r="DT43" i="13"/>
  <c r="DU43" i="13"/>
  <c r="DV43" i="13"/>
  <c r="DW43" i="13"/>
  <c r="DX43" i="13"/>
  <c r="DY43" i="13"/>
  <c r="DZ43" i="13"/>
  <c r="EA43" i="13"/>
  <c r="EB43" i="13"/>
  <c r="EC43" i="13"/>
  <c r="ED43" i="13"/>
  <c r="EF43" i="13"/>
  <c r="EH43" i="13"/>
  <c r="EI43" i="13"/>
  <c r="EJ43" i="13"/>
  <c r="EK43" i="13"/>
  <c r="DM44" i="13"/>
  <c r="DN44" i="13"/>
  <c r="DO44" i="13"/>
  <c r="DP44" i="13"/>
  <c r="DQ44" i="13"/>
  <c r="DR44" i="13"/>
  <c r="DS44" i="13"/>
  <c r="DT44" i="13"/>
  <c r="DU44" i="13"/>
  <c r="DV44" i="13"/>
  <c r="DW44" i="13"/>
  <c r="DX44" i="13"/>
  <c r="DY44" i="13"/>
  <c r="DZ44" i="13"/>
  <c r="EA44" i="13"/>
  <c r="EB44" i="13"/>
  <c r="EC44" i="13"/>
  <c r="ED44" i="13"/>
  <c r="EF44" i="13"/>
  <c r="EH44" i="13"/>
  <c r="EI44" i="13"/>
  <c r="EJ44" i="13"/>
  <c r="EK44" i="13"/>
  <c r="DM45" i="13"/>
  <c r="DN45" i="13"/>
  <c r="DO45" i="13"/>
  <c r="DP45" i="13"/>
  <c r="DQ45" i="13"/>
  <c r="DR45" i="13"/>
  <c r="DS45" i="13"/>
  <c r="DT45" i="13"/>
  <c r="DU45" i="13"/>
  <c r="DV45" i="13"/>
  <c r="DW45" i="13"/>
  <c r="DX45" i="13"/>
  <c r="DY45" i="13"/>
  <c r="DZ45" i="13"/>
  <c r="EA45" i="13"/>
  <c r="EB45" i="13"/>
  <c r="EC45" i="13"/>
  <c r="ED45" i="13"/>
  <c r="EF45" i="13"/>
  <c r="EH45" i="13"/>
  <c r="EI45" i="13"/>
  <c r="EJ45" i="13"/>
  <c r="EK45" i="13"/>
  <c r="DM46" i="13"/>
  <c r="DN46" i="13"/>
  <c r="DO46" i="13"/>
  <c r="DP46" i="13"/>
  <c r="DQ46" i="13"/>
  <c r="DR46" i="13"/>
  <c r="DS46" i="13"/>
  <c r="DT46" i="13"/>
  <c r="DU46" i="13"/>
  <c r="DV46" i="13"/>
  <c r="DW46" i="13"/>
  <c r="DX46" i="13"/>
  <c r="DY46" i="13"/>
  <c r="DZ46" i="13"/>
  <c r="EA46" i="13"/>
  <c r="EB46" i="13"/>
  <c r="EC46" i="13"/>
  <c r="ED46" i="13"/>
  <c r="EF46" i="13"/>
  <c r="EH46" i="13"/>
  <c r="EI46" i="13"/>
  <c r="EJ46" i="13"/>
  <c r="EK46" i="13"/>
  <c r="DM47" i="13"/>
  <c r="DN47" i="13"/>
  <c r="DO47" i="13"/>
  <c r="DP47" i="13"/>
  <c r="DQ47" i="13"/>
  <c r="DR47" i="13"/>
  <c r="DS47" i="13"/>
  <c r="DT47" i="13"/>
  <c r="DU47" i="13"/>
  <c r="DV47" i="13"/>
  <c r="DW47" i="13"/>
  <c r="DX47" i="13"/>
  <c r="DY47" i="13"/>
  <c r="DZ47" i="13"/>
  <c r="EA47" i="13"/>
  <c r="EB47" i="13"/>
  <c r="EC47" i="13"/>
  <c r="ED47" i="13"/>
  <c r="EF47" i="13"/>
  <c r="EH47" i="13"/>
  <c r="EI47" i="13"/>
  <c r="EJ47" i="13"/>
  <c r="EK47" i="13"/>
  <c r="DM48" i="13"/>
  <c r="DN48" i="13"/>
  <c r="DO48" i="13"/>
  <c r="DP48" i="13"/>
  <c r="DQ48" i="13"/>
  <c r="DR48" i="13"/>
  <c r="DS48" i="13"/>
  <c r="DT48" i="13"/>
  <c r="DU48" i="13"/>
  <c r="DV48" i="13"/>
  <c r="DW48" i="13"/>
  <c r="DX48" i="13"/>
  <c r="DY48" i="13"/>
  <c r="DZ48" i="13"/>
  <c r="EA48" i="13"/>
  <c r="EB48" i="13"/>
  <c r="EC48" i="13"/>
  <c r="ED48" i="13"/>
  <c r="EF48" i="13"/>
  <c r="EH48" i="13"/>
  <c r="EI48" i="13"/>
  <c r="EJ48" i="13"/>
  <c r="EK48" i="13"/>
  <c r="DM49" i="13"/>
  <c r="DN49" i="13"/>
  <c r="DO49" i="13"/>
  <c r="DP49" i="13"/>
  <c r="DQ49" i="13"/>
  <c r="DR49" i="13"/>
  <c r="DS49" i="13"/>
  <c r="DT49" i="13"/>
  <c r="DU49" i="13"/>
  <c r="DV49" i="13"/>
  <c r="DW49" i="13"/>
  <c r="DX49" i="13"/>
  <c r="DY49" i="13"/>
  <c r="DZ49" i="13"/>
  <c r="EA49" i="13"/>
  <c r="EB49" i="13"/>
  <c r="EC49" i="13"/>
  <c r="ED49" i="13"/>
  <c r="EF49" i="13"/>
  <c r="EH49" i="13"/>
  <c r="EI49" i="13"/>
  <c r="EJ49" i="13"/>
  <c r="EK49" i="13"/>
  <c r="DM50" i="13"/>
  <c r="DN50" i="13"/>
  <c r="DO50" i="13"/>
  <c r="DP50" i="13"/>
  <c r="DQ50" i="13"/>
  <c r="DR50" i="13"/>
  <c r="DS50" i="13"/>
  <c r="DT50" i="13"/>
  <c r="DU50" i="13"/>
  <c r="DV50" i="13"/>
  <c r="DW50" i="13"/>
  <c r="DX50" i="13"/>
  <c r="DY50" i="13"/>
  <c r="DZ50" i="13"/>
  <c r="EA50" i="13"/>
  <c r="EB50" i="13"/>
  <c r="EC50" i="13"/>
  <c r="ED50" i="13"/>
  <c r="EF50" i="13"/>
  <c r="EH50" i="13"/>
  <c r="EI50" i="13"/>
  <c r="EJ50" i="13"/>
  <c r="EK50" i="13"/>
  <c r="DM51" i="13"/>
  <c r="DN51" i="13"/>
  <c r="DO51" i="13"/>
  <c r="DP51" i="13"/>
  <c r="DQ51" i="13"/>
  <c r="DR51" i="13"/>
  <c r="DS51" i="13"/>
  <c r="DT51" i="13"/>
  <c r="DU51" i="13"/>
  <c r="DV51" i="13"/>
  <c r="DW51" i="13"/>
  <c r="DX51" i="13"/>
  <c r="DY51" i="13"/>
  <c r="DZ51" i="13"/>
  <c r="EA51" i="13"/>
  <c r="EB51" i="13"/>
  <c r="EC51" i="13"/>
  <c r="ED51" i="13"/>
  <c r="EF51" i="13"/>
  <c r="EH51" i="13"/>
  <c r="EI51" i="13"/>
  <c r="EJ51" i="13"/>
  <c r="EK51" i="13"/>
  <c r="EH3" i="13"/>
  <c r="EI3" i="13"/>
  <c r="EJ3" i="13"/>
  <c r="EK3" i="13"/>
  <c r="EF3" i="13"/>
  <c r="ED3" i="13"/>
  <c r="EC3" i="13"/>
  <c r="EB3" i="13"/>
  <c r="EA3" i="13"/>
  <c r="DZ3" i="13"/>
  <c r="DY3" i="13"/>
  <c r="DX3" i="13"/>
  <c r="DW3" i="13"/>
  <c r="DV3" i="13"/>
  <c r="DU3" i="13"/>
  <c r="DT3" i="13"/>
  <c r="DS3" i="13"/>
  <c r="DR3" i="13"/>
  <c r="DQ3" i="13"/>
  <c r="DP3" i="13"/>
  <c r="DO3" i="13"/>
  <c r="DH6" i="32"/>
  <c r="DI6" i="32"/>
  <c r="DJ6" i="32"/>
  <c r="DK6" i="32"/>
  <c r="DL6" i="32"/>
  <c r="DM6" i="32"/>
  <c r="DN6" i="32"/>
  <c r="DO6" i="32"/>
  <c r="DP6" i="32"/>
  <c r="DQ6" i="32"/>
  <c r="DR6" i="32"/>
  <c r="DS6" i="32"/>
  <c r="DS4" i="32"/>
  <c r="DR4" i="32"/>
  <c r="DQ4" i="32"/>
  <c r="DP4" i="32"/>
  <c r="DO4" i="32"/>
  <c r="DN4" i="32"/>
  <c r="DM4" i="32"/>
  <c r="DL4" i="32"/>
  <c r="DK4" i="32"/>
  <c r="DJ4" i="32"/>
  <c r="DI4" i="32"/>
  <c r="DH4" i="32"/>
  <c r="B18" i="21"/>
  <c r="EF3" i="10"/>
  <c r="EG3" i="10"/>
  <c r="EH3" i="10"/>
  <c r="EI3" i="10"/>
  <c r="EE3" i="10"/>
  <c r="EC3" i="10"/>
  <c r="EB3" i="10"/>
  <c r="EA3" i="10"/>
  <c r="DZ3" i="10"/>
  <c r="DY3" i="10"/>
  <c r="DX3" i="10"/>
  <c r="DV3" i="10"/>
  <c r="DU3" i="10"/>
  <c r="DT3" i="10"/>
  <c r="DS3" i="10"/>
  <c r="DR3" i="10"/>
  <c r="DQ3" i="10"/>
  <c r="EJ4" i="3"/>
  <c r="EK4" i="3"/>
  <c r="EL4" i="3"/>
  <c r="EM4" i="3"/>
  <c r="EN4" i="3"/>
  <c r="EO4" i="3"/>
  <c r="EP4" i="3"/>
  <c r="EQ4" i="3"/>
  <c r="ER4" i="3"/>
  <c r="ES4" i="3"/>
  <c r="EU4" i="3"/>
  <c r="EV4" i="3"/>
  <c r="EW4" i="3"/>
  <c r="EX4" i="3"/>
  <c r="EY4" i="3"/>
  <c r="EZ4" i="3"/>
  <c r="FA4" i="3"/>
  <c r="FB4" i="3"/>
  <c r="FC4" i="3"/>
  <c r="FD4" i="3"/>
  <c r="FE4" i="3"/>
  <c r="FF4" i="3"/>
  <c r="FH4" i="3"/>
  <c r="FI4" i="3"/>
  <c r="FJ4" i="3"/>
  <c r="FK4" i="3"/>
  <c r="FL4" i="3"/>
  <c r="EJ5" i="3"/>
  <c r="EK5" i="3"/>
  <c r="EL5" i="3"/>
  <c r="EM5" i="3"/>
  <c r="EN5" i="3"/>
  <c r="EO5" i="3"/>
  <c r="EP5" i="3"/>
  <c r="EQ5" i="3"/>
  <c r="ER5" i="3"/>
  <c r="ES5" i="3"/>
  <c r="EU5" i="3"/>
  <c r="EV5" i="3"/>
  <c r="EW5" i="3"/>
  <c r="EX5" i="3"/>
  <c r="EY5" i="3"/>
  <c r="EZ5" i="3"/>
  <c r="FA5" i="3"/>
  <c r="FB5" i="3"/>
  <c r="FC5" i="3"/>
  <c r="FD5" i="3"/>
  <c r="FE5" i="3"/>
  <c r="FF5" i="3"/>
  <c r="FH5" i="3"/>
  <c r="FI5" i="3"/>
  <c r="FJ5" i="3"/>
  <c r="FK5" i="3"/>
  <c r="FL5" i="3"/>
  <c r="EJ6" i="3"/>
  <c r="EK6" i="3"/>
  <c r="EL6" i="3"/>
  <c r="EM6" i="3"/>
  <c r="EN6" i="3"/>
  <c r="EO6" i="3"/>
  <c r="EP6" i="3"/>
  <c r="EQ6" i="3"/>
  <c r="ER6" i="3"/>
  <c r="ES6" i="3"/>
  <c r="EU6" i="3"/>
  <c r="EV6" i="3"/>
  <c r="EW6" i="3"/>
  <c r="EX6" i="3"/>
  <c r="EY6" i="3"/>
  <c r="EZ6" i="3"/>
  <c r="FA6" i="3"/>
  <c r="FB6" i="3"/>
  <c r="FC6" i="3"/>
  <c r="FD6" i="3"/>
  <c r="FE6" i="3"/>
  <c r="FF6" i="3"/>
  <c r="FH6" i="3"/>
  <c r="FI6" i="3"/>
  <c r="FJ6" i="3"/>
  <c r="FK6" i="3"/>
  <c r="FL6" i="3"/>
  <c r="EJ7" i="3"/>
  <c r="EK7" i="3"/>
  <c r="EL7" i="3"/>
  <c r="EM7" i="3"/>
  <c r="EN7" i="3"/>
  <c r="EO7" i="3"/>
  <c r="EP7" i="3"/>
  <c r="EQ7" i="3"/>
  <c r="ER7" i="3"/>
  <c r="ES7" i="3"/>
  <c r="EU7" i="3"/>
  <c r="EV7" i="3"/>
  <c r="EW7" i="3"/>
  <c r="EX7" i="3"/>
  <c r="EY7" i="3"/>
  <c r="EZ7" i="3"/>
  <c r="FA7" i="3"/>
  <c r="FB7" i="3"/>
  <c r="FC7" i="3"/>
  <c r="FD7" i="3"/>
  <c r="FE7" i="3"/>
  <c r="FF7" i="3"/>
  <c r="FH7" i="3"/>
  <c r="FI7" i="3"/>
  <c r="FJ7" i="3"/>
  <c r="FK7" i="3"/>
  <c r="FL7" i="3"/>
  <c r="EJ8" i="3"/>
  <c r="EK8" i="3"/>
  <c r="EL8" i="3"/>
  <c r="EM8" i="3"/>
  <c r="EN8" i="3"/>
  <c r="EO8" i="3"/>
  <c r="EP8" i="3"/>
  <c r="EQ8" i="3"/>
  <c r="ER8" i="3"/>
  <c r="ES8" i="3"/>
  <c r="EU8" i="3"/>
  <c r="EV8" i="3"/>
  <c r="EW8" i="3"/>
  <c r="EX8" i="3"/>
  <c r="EY8" i="3"/>
  <c r="EZ8" i="3"/>
  <c r="FA8" i="3"/>
  <c r="FB8" i="3"/>
  <c r="FC8" i="3"/>
  <c r="FD8" i="3"/>
  <c r="FE8" i="3"/>
  <c r="FF8" i="3"/>
  <c r="FH8" i="3"/>
  <c r="FI8" i="3"/>
  <c r="FJ8" i="3"/>
  <c r="FK8" i="3"/>
  <c r="FL8" i="3"/>
  <c r="EJ9" i="3"/>
  <c r="EK9" i="3"/>
  <c r="EL9" i="3"/>
  <c r="EM9" i="3"/>
  <c r="EN9" i="3"/>
  <c r="EO9" i="3"/>
  <c r="EP9" i="3"/>
  <c r="EQ9" i="3"/>
  <c r="ER9" i="3"/>
  <c r="ES9" i="3"/>
  <c r="EU9" i="3"/>
  <c r="EV9" i="3"/>
  <c r="EW9" i="3"/>
  <c r="EX9" i="3"/>
  <c r="EY9" i="3"/>
  <c r="EZ9" i="3"/>
  <c r="FA9" i="3"/>
  <c r="FB9" i="3"/>
  <c r="FC9" i="3"/>
  <c r="FD9" i="3"/>
  <c r="FE9" i="3"/>
  <c r="FF9" i="3"/>
  <c r="FH9" i="3"/>
  <c r="FI9" i="3"/>
  <c r="FJ9" i="3"/>
  <c r="FK9" i="3"/>
  <c r="FL9" i="3"/>
  <c r="EJ10" i="3"/>
  <c r="EK10" i="3"/>
  <c r="EL10" i="3"/>
  <c r="EM10" i="3"/>
  <c r="EN10" i="3"/>
  <c r="EO10" i="3"/>
  <c r="EP10" i="3"/>
  <c r="EQ10" i="3"/>
  <c r="ER10" i="3"/>
  <c r="ES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H10" i="3"/>
  <c r="FI10" i="3"/>
  <c r="FJ10" i="3"/>
  <c r="FK10" i="3"/>
  <c r="FL10" i="3"/>
  <c r="EJ11" i="3"/>
  <c r="EK11" i="3"/>
  <c r="EL11" i="3"/>
  <c r="EM11" i="3"/>
  <c r="EN11" i="3"/>
  <c r="EO11" i="3"/>
  <c r="EP11" i="3"/>
  <c r="EQ11" i="3"/>
  <c r="ER11" i="3"/>
  <c r="ES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H11" i="3"/>
  <c r="FI11" i="3"/>
  <c r="FJ11" i="3"/>
  <c r="FK11" i="3"/>
  <c r="FL11" i="3"/>
  <c r="EJ12" i="3"/>
  <c r="EK12" i="3"/>
  <c r="EL12" i="3"/>
  <c r="EM12" i="3"/>
  <c r="EN12" i="3"/>
  <c r="EO12" i="3"/>
  <c r="EP12" i="3"/>
  <c r="EQ12" i="3"/>
  <c r="ER12" i="3"/>
  <c r="ES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H12" i="3"/>
  <c r="FI12" i="3"/>
  <c r="FJ12" i="3"/>
  <c r="FK12" i="3"/>
  <c r="FL12" i="3"/>
  <c r="EJ13" i="3"/>
  <c r="EK13" i="3"/>
  <c r="EL13" i="3"/>
  <c r="EM13" i="3"/>
  <c r="EN13" i="3"/>
  <c r="EO13" i="3"/>
  <c r="EP13" i="3"/>
  <c r="EQ13" i="3"/>
  <c r="ER13" i="3"/>
  <c r="ES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H13" i="3"/>
  <c r="FI13" i="3"/>
  <c r="FJ13" i="3"/>
  <c r="FK13" i="3"/>
  <c r="FL13" i="3"/>
  <c r="EJ14" i="3"/>
  <c r="EK14" i="3"/>
  <c r="EL14" i="3"/>
  <c r="EM14" i="3"/>
  <c r="EN14" i="3"/>
  <c r="EO14" i="3"/>
  <c r="EP14" i="3"/>
  <c r="EQ14" i="3"/>
  <c r="ER14" i="3"/>
  <c r="ES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H14" i="3"/>
  <c r="FI14" i="3"/>
  <c r="FJ14" i="3"/>
  <c r="FK14" i="3"/>
  <c r="FL14" i="3"/>
  <c r="EJ15" i="3"/>
  <c r="EK15" i="3"/>
  <c r="EL15" i="3"/>
  <c r="EM15" i="3"/>
  <c r="EN15" i="3"/>
  <c r="EO15" i="3"/>
  <c r="EP15" i="3"/>
  <c r="EQ15" i="3"/>
  <c r="ER15" i="3"/>
  <c r="ES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H15" i="3"/>
  <c r="FI15" i="3"/>
  <c r="FJ15" i="3"/>
  <c r="FK15" i="3"/>
  <c r="FL15" i="3"/>
  <c r="EJ16" i="3"/>
  <c r="EK16" i="3"/>
  <c r="EL16" i="3"/>
  <c r="EM16" i="3"/>
  <c r="EN16" i="3"/>
  <c r="EO16" i="3"/>
  <c r="EP16" i="3"/>
  <c r="EQ16" i="3"/>
  <c r="ER16" i="3"/>
  <c r="ES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H16" i="3"/>
  <c r="FI16" i="3"/>
  <c r="FJ16" i="3"/>
  <c r="FK16" i="3"/>
  <c r="FL16" i="3"/>
  <c r="EJ17" i="3"/>
  <c r="EK17" i="3"/>
  <c r="EL17" i="3"/>
  <c r="EM17" i="3"/>
  <c r="EN17" i="3"/>
  <c r="EO17" i="3"/>
  <c r="EP17" i="3"/>
  <c r="EQ17" i="3"/>
  <c r="ER17" i="3"/>
  <c r="ES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H17" i="3"/>
  <c r="FI17" i="3"/>
  <c r="FJ17" i="3"/>
  <c r="FK17" i="3"/>
  <c r="FL17" i="3"/>
  <c r="EJ18" i="3"/>
  <c r="EK18" i="3"/>
  <c r="EL18" i="3"/>
  <c r="EM18" i="3"/>
  <c r="EN18" i="3"/>
  <c r="EO18" i="3"/>
  <c r="EP18" i="3"/>
  <c r="EQ18" i="3"/>
  <c r="ER18" i="3"/>
  <c r="ES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H18" i="3"/>
  <c r="FI18" i="3"/>
  <c r="FJ18" i="3"/>
  <c r="FK18" i="3"/>
  <c r="FL18" i="3"/>
  <c r="EJ19" i="3"/>
  <c r="EK19" i="3"/>
  <c r="EL19" i="3"/>
  <c r="EM19" i="3"/>
  <c r="EN19" i="3"/>
  <c r="EO19" i="3"/>
  <c r="EP19" i="3"/>
  <c r="EQ19" i="3"/>
  <c r="ER19" i="3"/>
  <c r="ES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H19" i="3"/>
  <c r="FI19" i="3"/>
  <c r="FJ19" i="3"/>
  <c r="FK19" i="3"/>
  <c r="FL19" i="3"/>
  <c r="EJ20" i="3"/>
  <c r="EK20" i="3"/>
  <c r="EL20" i="3"/>
  <c r="EM20" i="3"/>
  <c r="EN20" i="3"/>
  <c r="EO20" i="3"/>
  <c r="EP20" i="3"/>
  <c r="EQ20" i="3"/>
  <c r="ER20" i="3"/>
  <c r="ES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H20" i="3"/>
  <c r="FI20" i="3"/>
  <c r="FJ20" i="3"/>
  <c r="FK20" i="3"/>
  <c r="FL20" i="3"/>
  <c r="EJ21" i="3"/>
  <c r="EK21" i="3"/>
  <c r="EL21" i="3"/>
  <c r="EM21" i="3"/>
  <c r="EN21" i="3"/>
  <c r="EO21" i="3"/>
  <c r="EP21" i="3"/>
  <c r="EQ21" i="3"/>
  <c r="ER21" i="3"/>
  <c r="ES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H21" i="3"/>
  <c r="FI21" i="3"/>
  <c r="FJ21" i="3"/>
  <c r="FK21" i="3"/>
  <c r="FL21" i="3"/>
  <c r="EJ22" i="3"/>
  <c r="EK22" i="3"/>
  <c r="EL22" i="3"/>
  <c r="EM22" i="3"/>
  <c r="EN22" i="3"/>
  <c r="EO22" i="3"/>
  <c r="EP22" i="3"/>
  <c r="EQ22" i="3"/>
  <c r="ER22" i="3"/>
  <c r="ES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H22" i="3"/>
  <c r="FI22" i="3"/>
  <c r="FJ22" i="3"/>
  <c r="FK22" i="3"/>
  <c r="FL22" i="3"/>
  <c r="EJ23" i="3"/>
  <c r="EK23" i="3"/>
  <c r="EL23" i="3"/>
  <c r="EM23" i="3"/>
  <c r="EN23" i="3"/>
  <c r="EO23" i="3"/>
  <c r="EP23" i="3"/>
  <c r="EQ23" i="3"/>
  <c r="ER23" i="3"/>
  <c r="ES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H23" i="3"/>
  <c r="FI23" i="3"/>
  <c r="FJ23" i="3"/>
  <c r="FK23" i="3"/>
  <c r="FL23" i="3"/>
  <c r="EJ24" i="3"/>
  <c r="EK24" i="3"/>
  <c r="EL24" i="3"/>
  <c r="EM24" i="3"/>
  <c r="EN24" i="3"/>
  <c r="EO24" i="3"/>
  <c r="EP24" i="3"/>
  <c r="EQ24" i="3"/>
  <c r="ER24" i="3"/>
  <c r="ES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H24" i="3"/>
  <c r="FI24" i="3"/>
  <c r="FJ24" i="3"/>
  <c r="FK24" i="3"/>
  <c r="FL24" i="3"/>
  <c r="EJ25" i="3"/>
  <c r="EK25" i="3"/>
  <c r="EL25" i="3"/>
  <c r="EM25" i="3"/>
  <c r="EN25" i="3"/>
  <c r="EO25" i="3"/>
  <c r="EP25" i="3"/>
  <c r="EQ25" i="3"/>
  <c r="ER25" i="3"/>
  <c r="ES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H25" i="3"/>
  <c r="FI25" i="3"/>
  <c r="FJ25" i="3"/>
  <c r="FK25" i="3"/>
  <c r="FL25" i="3"/>
  <c r="EJ26" i="3"/>
  <c r="EK26" i="3"/>
  <c r="EL26" i="3"/>
  <c r="EM26" i="3"/>
  <c r="EN26" i="3"/>
  <c r="EO26" i="3"/>
  <c r="EP26" i="3"/>
  <c r="EQ26" i="3"/>
  <c r="ER26" i="3"/>
  <c r="ES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H26" i="3"/>
  <c r="FI26" i="3"/>
  <c r="FJ26" i="3"/>
  <c r="FK26" i="3"/>
  <c r="FL26" i="3"/>
  <c r="EJ27" i="3"/>
  <c r="EK27" i="3"/>
  <c r="EL27" i="3"/>
  <c r="EM27" i="3"/>
  <c r="EN27" i="3"/>
  <c r="EO27" i="3"/>
  <c r="EP27" i="3"/>
  <c r="EQ27" i="3"/>
  <c r="ER27" i="3"/>
  <c r="ES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H27" i="3"/>
  <c r="FI27" i="3"/>
  <c r="FJ27" i="3"/>
  <c r="FK27" i="3"/>
  <c r="FL27" i="3"/>
  <c r="EJ28" i="3"/>
  <c r="EK28" i="3"/>
  <c r="EL28" i="3"/>
  <c r="EM28" i="3"/>
  <c r="EN28" i="3"/>
  <c r="EO28" i="3"/>
  <c r="EP28" i="3"/>
  <c r="EQ28" i="3"/>
  <c r="ER28" i="3"/>
  <c r="ES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H28" i="3"/>
  <c r="FI28" i="3"/>
  <c r="FJ28" i="3"/>
  <c r="FK28" i="3"/>
  <c r="FL28" i="3"/>
  <c r="EJ29" i="3"/>
  <c r="EK29" i="3"/>
  <c r="EL29" i="3"/>
  <c r="EM29" i="3"/>
  <c r="EN29" i="3"/>
  <c r="EO29" i="3"/>
  <c r="EP29" i="3"/>
  <c r="EQ29" i="3"/>
  <c r="ER29" i="3"/>
  <c r="ES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H29" i="3"/>
  <c r="FI29" i="3"/>
  <c r="FJ29" i="3"/>
  <c r="FK29" i="3"/>
  <c r="FL29" i="3"/>
  <c r="EJ30" i="3"/>
  <c r="EK30" i="3"/>
  <c r="EL30" i="3"/>
  <c r="EM30" i="3"/>
  <c r="EN30" i="3"/>
  <c r="EO30" i="3"/>
  <c r="EP30" i="3"/>
  <c r="EQ30" i="3"/>
  <c r="ER30" i="3"/>
  <c r="ES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H30" i="3"/>
  <c r="FI30" i="3"/>
  <c r="FJ30" i="3"/>
  <c r="FK30" i="3"/>
  <c r="FL30" i="3"/>
  <c r="EJ31" i="3"/>
  <c r="EK31" i="3"/>
  <c r="EL31" i="3"/>
  <c r="EM31" i="3"/>
  <c r="EN31" i="3"/>
  <c r="EO31" i="3"/>
  <c r="EP31" i="3"/>
  <c r="EQ31" i="3"/>
  <c r="ER31" i="3"/>
  <c r="ES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H31" i="3"/>
  <c r="FI31" i="3"/>
  <c r="FJ31" i="3"/>
  <c r="FK31" i="3"/>
  <c r="FL31" i="3"/>
  <c r="EJ32" i="3"/>
  <c r="EK32" i="3"/>
  <c r="EL32" i="3"/>
  <c r="EM32" i="3"/>
  <c r="EN32" i="3"/>
  <c r="EO32" i="3"/>
  <c r="EP32" i="3"/>
  <c r="EQ32" i="3"/>
  <c r="ER32" i="3"/>
  <c r="ES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H32" i="3"/>
  <c r="FI32" i="3"/>
  <c r="FJ32" i="3"/>
  <c r="FK32" i="3"/>
  <c r="FL32" i="3"/>
  <c r="EJ33" i="3"/>
  <c r="EK33" i="3"/>
  <c r="EL33" i="3"/>
  <c r="EM33" i="3"/>
  <c r="EN33" i="3"/>
  <c r="EO33" i="3"/>
  <c r="EP33" i="3"/>
  <c r="EQ33" i="3"/>
  <c r="ER33" i="3"/>
  <c r="ES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H33" i="3"/>
  <c r="FI33" i="3"/>
  <c r="FJ33" i="3"/>
  <c r="FK33" i="3"/>
  <c r="FL33" i="3"/>
  <c r="EJ34" i="3"/>
  <c r="EK34" i="3"/>
  <c r="EL34" i="3"/>
  <c r="EM34" i="3"/>
  <c r="EN34" i="3"/>
  <c r="EO34" i="3"/>
  <c r="EP34" i="3"/>
  <c r="EQ34" i="3"/>
  <c r="ER34" i="3"/>
  <c r="ES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H34" i="3"/>
  <c r="FI34" i="3"/>
  <c r="FJ34" i="3"/>
  <c r="FK34" i="3"/>
  <c r="FL34" i="3"/>
  <c r="EJ35" i="3"/>
  <c r="EK35" i="3"/>
  <c r="EL35" i="3"/>
  <c r="EM35" i="3"/>
  <c r="EN35" i="3"/>
  <c r="EO35" i="3"/>
  <c r="EP35" i="3"/>
  <c r="EQ35" i="3"/>
  <c r="ER35" i="3"/>
  <c r="ES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H35" i="3"/>
  <c r="FI35" i="3"/>
  <c r="FJ35" i="3"/>
  <c r="FK35" i="3"/>
  <c r="FL35" i="3"/>
  <c r="EJ36" i="3"/>
  <c r="EK36" i="3"/>
  <c r="EL36" i="3"/>
  <c r="EM36" i="3"/>
  <c r="EN36" i="3"/>
  <c r="EO36" i="3"/>
  <c r="EP36" i="3"/>
  <c r="EQ36" i="3"/>
  <c r="ER36" i="3"/>
  <c r="ES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H36" i="3"/>
  <c r="FI36" i="3"/>
  <c r="FJ36" i="3"/>
  <c r="FK36" i="3"/>
  <c r="FL36" i="3"/>
  <c r="EJ37" i="3"/>
  <c r="EK37" i="3"/>
  <c r="EL37" i="3"/>
  <c r="EM37" i="3"/>
  <c r="EN37" i="3"/>
  <c r="EO37" i="3"/>
  <c r="EP37" i="3"/>
  <c r="EQ37" i="3"/>
  <c r="ER37" i="3"/>
  <c r="ES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H37" i="3"/>
  <c r="FI37" i="3"/>
  <c r="FJ37" i="3"/>
  <c r="FK37" i="3"/>
  <c r="FL37" i="3"/>
  <c r="EJ38" i="3"/>
  <c r="EK38" i="3"/>
  <c r="EL38" i="3"/>
  <c r="EM38" i="3"/>
  <c r="EN38" i="3"/>
  <c r="EO38" i="3"/>
  <c r="EP38" i="3"/>
  <c r="EQ38" i="3"/>
  <c r="ER38" i="3"/>
  <c r="ES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H38" i="3"/>
  <c r="FI38" i="3"/>
  <c r="FJ38" i="3"/>
  <c r="FK38" i="3"/>
  <c r="FL38" i="3"/>
  <c r="EJ39" i="3"/>
  <c r="EK39" i="3"/>
  <c r="EL39" i="3"/>
  <c r="EM39" i="3"/>
  <c r="EN39" i="3"/>
  <c r="EO39" i="3"/>
  <c r="EP39" i="3"/>
  <c r="EQ39" i="3"/>
  <c r="ER39" i="3"/>
  <c r="ES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H39" i="3"/>
  <c r="FI39" i="3"/>
  <c r="FJ39" i="3"/>
  <c r="FK39" i="3"/>
  <c r="FL39" i="3"/>
  <c r="EJ40" i="3"/>
  <c r="EK40" i="3"/>
  <c r="EL40" i="3"/>
  <c r="EM40" i="3"/>
  <c r="EN40" i="3"/>
  <c r="EO40" i="3"/>
  <c r="EP40" i="3"/>
  <c r="EQ40" i="3"/>
  <c r="ER40" i="3"/>
  <c r="ES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H40" i="3"/>
  <c r="FI40" i="3"/>
  <c r="FJ40" i="3"/>
  <c r="FK40" i="3"/>
  <c r="FL40" i="3"/>
  <c r="EJ41" i="3"/>
  <c r="EK41" i="3"/>
  <c r="EL41" i="3"/>
  <c r="EM41" i="3"/>
  <c r="EN41" i="3"/>
  <c r="EO41" i="3"/>
  <c r="EP41" i="3"/>
  <c r="EQ41" i="3"/>
  <c r="ER41" i="3"/>
  <c r="ES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H41" i="3"/>
  <c r="FI41" i="3"/>
  <c r="FJ41" i="3"/>
  <c r="FK41" i="3"/>
  <c r="FL41" i="3"/>
  <c r="EJ42" i="3"/>
  <c r="EK42" i="3"/>
  <c r="EL42" i="3"/>
  <c r="EM42" i="3"/>
  <c r="EN42" i="3"/>
  <c r="EO42" i="3"/>
  <c r="EP42" i="3"/>
  <c r="EQ42" i="3"/>
  <c r="ER42" i="3"/>
  <c r="ES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H42" i="3"/>
  <c r="FI42" i="3"/>
  <c r="FJ42" i="3"/>
  <c r="FK42" i="3"/>
  <c r="FL42" i="3"/>
  <c r="EJ43" i="3"/>
  <c r="EK43" i="3"/>
  <c r="EL43" i="3"/>
  <c r="EM43" i="3"/>
  <c r="EN43" i="3"/>
  <c r="EO43" i="3"/>
  <c r="EP43" i="3"/>
  <c r="EQ43" i="3"/>
  <c r="ER43" i="3"/>
  <c r="ES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H43" i="3"/>
  <c r="FI43" i="3"/>
  <c r="FJ43" i="3"/>
  <c r="FK43" i="3"/>
  <c r="FL43" i="3"/>
  <c r="EJ44" i="3"/>
  <c r="EK44" i="3"/>
  <c r="EL44" i="3"/>
  <c r="EM44" i="3"/>
  <c r="EN44" i="3"/>
  <c r="EO44" i="3"/>
  <c r="EP44" i="3"/>
  <c r="EQ44" i="3"/>
  <c r="ER44" i="3"/>
  <c r="ES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H44" i="3"/>
  <c r="FI44" i="3"/>
  <c r="FJ44" i="3"/>
  <c r="FK44" i="3"/>
  <c r="FL44" i="3"/>
  <c r="EJ45" i="3"/>
  <c r="EK45" i="3"/>
  <c r="EL45" i="3"/>
  <c r="EM45" i="3"/>
  <c r="EN45" i="3"/>
  <c r="EO45" i="3"/>
  <c r="EP45" i="3"/>
  <c r="EQ45" i="3"/>
  <c r="ER45" i="3"/>
  <c r="ES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H45" i="3"/>
  <c r="FI45" i="3"/>
  <c r="FJ45" i="3"/>
  <c r="FK45" i="3"/>
  <c r="FL45" i="3"/>
  <c r="EJ46" i="3"/>
  <c r="EK46" i="3"/>
  <c r="EL46" i="3"/>
  <c r="EM46" i="3"/>
  <c r="EN46" i="3"/>
  <c r="EO46" i="3"/>
  <c r="EP46" i="3"/>
  <c r="EQ46" i="3"/>
  <c r="ER46" i="3"/>
  <c r="ES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H46" i="3"/>
  <c r="FI46" i="3"/>
  <c r="FJ46" i="3"/>
  <c r="FK46" i="3"/>
  <c r="FL46" i="3"/>
  <c r="EJ47" i="3"/>
  <c r="EK47" i="3"/>
  <c r="EL47" i="3"/>
  <c r="EM47" i="3"/>
  <c r="EN47" i="3"/>
  <c r="EO47" i="3"/>
  <c r="EP47" i="3"/>
  <c r="EQ47" i="3"/>
  <c r="ER47" i="3"/>
  <c r="ES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H47" i="3"/>
  <c r="FI47" i="3"/>
  <c r="FJ47" i="3"/>
  <c r="FK47" i="3"/>
  <c r="FL47" i="3"/>
  <c r="EJ48" i="3"/>
  <c r="EK48" i="3"/>
  <c r="EL48" i="3"/>
  <c r="EM48" i="3"/>
  <c r="EN48" i="3"/>
  <c r="EO48" i="3"/>
  <c r="EP48" i="3"/>
  <c r="EQ48" i="3"/>
  <c r="ER48" i="3"/>
  <c r="ES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H48" i="3"/>
  <c r="FI48" i="3"/>
  <c r="FJ48" i="3"/>
  <c r="FK48" i="3"/>
  <c r="FL48" i="3"/>
  <c r="EJ49" i="3"/>
  <c r="EK49" i="3"/>
  <c r="EL49" i="3"/>
  <c r="EM49" i="3"/>
  <c r="EN49" i="3"/>
  <c r="EO49" i="3"/>
  <c r="EP49" i="3"/>
  <c r="EQ49" i="3"/>
  <c r="ER49" i="3"/>
  <c r="ES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H49" i="3"/>
  <c r="FI49" i="3"/>
  <c r="FJ49" i="3"/>
  <c r="FK49" i="3"/>
  <c r="FL49" i="3"/>
  <c r="EJ50" i="3"/>
  <c r="EK50" i="3"/>
  <c r="EL50" i="3"/>
  <c r="EM50" i="3"/>
  <c r="EN50" i="3"/>
  <c r="EO50" i="3"/>
  <c r="EP50" i="3"/>
  <c r="EQ50" i="3"/>
  <c r="ER50" i="3"/>
  <c r="ES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H50" i="3"/>
  <c r="FI50" i="3"/>
  <c r="FJ50" i="3"/>
  <c r="FK50" i="3"/>
  <c r="FL50" i="3"/>
  <c r="EJ51" i="3"/>
  <c r="EK51" i="3"/>
  <c r="EL51" i="3"/>
  <c r="EM51" i="3"/>
  <c r="EN51" i="3"/>
  <c r="EO51" i="3"/>
  <c r="EP51" i="3"/>
  <c r="EQ51" i="3"/>
  <c r="ER51" i="3"/>
  <c r="ES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H51" i="3"/>
  <c r="FI51" i="3"/>
  <c r="FJ51" i="3"/>
  <c r="FK51" i="3"/>
  <c r="FL51" i="3"/>
  <c r="EJ3" i="3"/>
  <c r="FL3" i="3"/>
  <c r="FI3" i="3"/>
  <c r="FJ3" i="3"/>
  <c r="FK3" i="3"/>
  <c r="FH3" i="3"/>
  <c r="FF3" i="3"/>
  <c r="FE3" i="3"/>
  <c r="FD3" i="3"/>
  <c r="FC3" i="3"/>
  <c r="FB3" i="3"/>
  <c r="FA3" i="3"/>
  <c r="EZ3" i="3"/>
  <c r="EY3" i="3"/>
  <c r="EX3" i="3"/>
  <c r="EW3" i="3"/>
  <c r="EV3" i="3"/>
  <c r="EU3" i="3"/>
  <c r="ES3" i="3"/>
  <c r="ER3" i="3"/>
  <c r="EQ3" i="3"/>
  <c r="EP3" i="3"/>
  <c r="EO3" i="3"/>
  <c r="EN3" i="3"/>
  <c r="EM3" i="3"/>
  <c r="EL3" i="3"/>
  <c r="EK3" i="3"/>
  <c r="DP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G4" i="5"/>
  <c r="EI4" i="5"/>
  <c r="EJ4" i="5"/>
  <c r="EL4" i="5"/>
  <c r="EM4" i="5"/>
  <c r="EN4" i="5"/>
  <c r="EO4" i="5"/>
  <c r="EP4" i="5"/>
  <c r="DP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G5" i="5"/>
  <c r="EI5" i="5"/>
  <c r="EJ5" i="5"/>
  <c r="EL5" i="5"/>
  <c r="EM5" i="5"/>
  <c r="EN5" i="5"/>
  <c r="EO5" i="5"/>
  <c r="EP5" i="5"/>
  <c r="DP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G6" i="5"/>
  <c r="EI6" i="5"/>
  <c r="EJ6" i="5"/>
  <c r="EL6" i="5"/>
  <c r="EM6" i="5"/>
  <c r="EN6" i="5"/>
  <c r="EO6" i="5"/>
  <c r="EP6" i="5"/>
  <c r="DP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G7" i="5"/>
  <c r="EI7" i="5"/>
  <c r="EJ7" i="5"/>
  <c r="EL7" i="5"/>
  <c r="EM7" i="5"/>
  <c r="EN7" i="5"/>
  <c r="EO7" i="5"/>
  <c r="EP7" i="5"/>
  <c r="DP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G8" i="5"/>
  <c r="EI8" i="5"/>
  <c r="EJ8" i="5"/>
  <c r="EL8" i="5"/>
  <c r="EM8" i="5"/>
  <c r="EN8" i="5"/>
  <c r="EO8" i="5"/>
  <c r="EP8" i="5"/>
  <c r="DP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G9" i="5"/>
  <c r="EI9" i="5"/>
  <c r="EJ9" i="5"/>
  <c r="EL9" i="5"/>
  <c r="EM9" i="5"/>
  <c r="EN9" i="5"/>
  <c r="EO9" i="5"/>
  <c r="EP9" i="5"/>
  <c r="DP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G10" i="5"/>
  <c r="EI10" i="5"/>
  <c r="EJ10" i="5"/>
  <c r="EL10" i="5"/>
  <c r="EM10" i="5"/>
  <c r="EN10" i="5"/>
  <c r="EO10" i="5"/>
  <c r="EP10" i="5"/>
  <c r="DP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G11" i="5"/>
  <c r="EI11" i="5"/>
  <c r="EJ11" i="5"/>
  <c r="EL11" i="5"/>
  <c r="EM11" i="5"/>
  <c r="EN11" i="5"/>
  <c r="EO11" i="5"/>
  <c r="EP11" i="5"/>
  <c r="DP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G12" i="5"/>
  <c r="EI12" i="5"/>
  <c r="EJ12" i="5"/>
  <c r="EL12" i="5"/>
  <c r="EM12" i="5"/>
  <c r="EN12" i="5"/>
  <c r="EO12" i="5"/>
  <c r="EP12" i="5"/>
  <c r="DP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G13" i="5"/>
  <c r="EI13" i="5"/>
  <c r="EJ13" i="5"/>
  <c r="EL13" i="5"/>
  <c r="EM13" i="5"/>
  <c r="EN13" i="5"/>
  <c r="EO13" i="5"/>
  <c r="EP13" i="5"/>
  <c r="DP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G14" i="5"/>
  <c r="EI14" i="5"/>
  <c r="EJ14" i="5"/>
  <c r="EL14" i="5"/>
  <c r="EM14" i="5"/>
  <c r="EN14" i="5"/>
  <c r="EO14" i="5"/>
  <c r="EP14" i="5"/>
  <c r="DP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G15" i="5"/>
  <c r="EI15" i="5"/>
  <c r="EJ15" i="5"/>
  <c r="EL15" i="5"/>
  <c r="EM15" i="5"/>
  <c r="EN15" i="5"/>
  <c r="EO15" i="5"/>
  <c r="EP15" i="5"/>
  <c r="DP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G16" i="5"/>
  <c r="EI16" i="5"/>
  <c r="EJ16" i="5"/>
  <c r="EL16" i="5"/>
  <c r="EM16" i="5"/>
  <c r="EN16" i="5"/>
  <c r="EO16" i="5"/>
  <c r="EP16" i="5"/>
  <c r="DP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G17" i="5"/>
  <c r="EI17" i="5"/>
  <c r="EJ17" i="5"/>
  <c r="EL17" i="5"/>
  <c r="EM17" i="5"/>
  <c r="EN17" i="5"/>
  <c r="EO17" i="5"/>
  <c r="EP17" i="5"/>
  <c r="DP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G18" i="5"/>
  <c r="EI18" i="5"/>
  <c r="EJ18" i="5"/>
  <c r="EL18" i="5"/>
  <c r="EM18" i="5"/>
  <c r="EN18" i="5"/>
  <c r="EO18" i="5"/>
  <c r="EP18" i="5"/>
  <c r="DP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G19" i="5"/>
  <c r="EI19" i="5"/>
  <c r="EJ19" i="5"/>
  <c r="EL19" i="5"/>
  <c r="EM19" i="5"/>
  <c r="EN19" i="5"/>
  <c r="EO19" i="5"/>
  <c r="EP19" i="5"/>
  <c r="DP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G20" i="5"/>
  <c r="EI20" i="5"/>
  <c r="EJ20" i="5"/>
  <c r="EL20" i="5"/>
  <c r="EM20" i="5"/>
  <c r="EN20" i="5"/>
  <c r="EO20" i="5"/>
  <c r="EP20" i="5"/>
  <c r="DP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G21" i="5"/>
  <c r="EI21" i="5"/>
  <c r="EJ21" i="5"/>
  <c r="EL21" i="5"/>
  <c r="EM21" i="5"/>
  <c r="EN21" i="5"/>
  <c r="EO21" i="5"/>
  <c r="EP21" i="5"/>
  <c r="DP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G22" i="5"/>
  <c r="EI22" i="5"/>
  <c r="EJ22" i="5"/>
  <c r="EL22" i="5"/>
  <c r="EM22" i="5"/>
  <c r="EN22" i="5"/>
  <c r="EO22" i="5"/>
  <c r="EP22" i="5"/>
  <c r="DP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G23" i="5"/>
  <c r="EI23" i="5"/>
  <c r="EJ23" i="5"/>
  <c r="EL23" i="5"/>
  <c r="EM23" i="5"/>
  <c r="EN23" i="5"/>
  <c r="EO23" i="5"/>
  <c r="EP23" i="5"/>
  <c r="DP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G24" i="5"/>
  <c r="EI24" i="5"/>
  <c r="EJ24" i="5"/>
  <c r="EL24" i="5"/>
  <c r="EM24" i="5"/>
  <c r="EN24" i="5"/>
  <c r="EO24" i="5"/>
  <c r="EP24" i="5"/>
  <c r="DP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G25" i="5"/>
  <c r="EI25" i="5"/>
  <c r="EJ25" i="5"/>
  <c r="EL25" i="5"/>
  <c r="EM25" i="5"/>
  <c r="EN25" i="5"/>
  <c r="EO25" i="5"/>
  <c r="EP25" i="5"/>
  <c r="DP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G26" i="5"/>
  <c r="EI26" i="5"/>
  <c r="EJ26" i="5"/>
  <c r="EL26" i="5"/>
  <c r="EM26" i="5"/>
  <c r="EN26" i="5"/>
  <c r="EO26" i="5"/>
  <c r="EP26" i="5"/>
  <c r="DP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G27" i="5"/>
  <c r="EI27" i="5"/>
  <c r="EJ27" i="5"/>
  <c r="EL27" i="5"/>
  <c r="EM27" i="5"/>
  <c r="EN27" i="5"/>
  <c r="EO27" i="5"/>
  <c r="EP27" i="5"/>
  <c r="DP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G28" i="5"/>
  <c r="EI28" i="5"/>
  <c r="EJ28" i="5"/>
  <c r="EL28" i="5"/>
  <c r="EM28" i="5"/>
  <c r="EN28" i="5"/>
  <c r="EO28" i="5"/>
  <c r="EP28" i="5"/>
  <c r="DP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G29" i="5"/>
  <c r="EI29" i="5"/>
  <c r="EJ29" i="5"/>
  <c r="EL29" i="5"/>
  <c r="EM29" i="5"/>
  <c r="EN29" i="5"/>
  <c r="EO29" i="5"/>
  <c r="EP29" i="5"/>
  <c r="DP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G30" i="5"/>
  <c r="EI30" i="5"/>
  <c r="EJ30" i="5"/>
  <c r="EL30" i="5"/>
  <c r="EM30" i="5"/>
  <c r="EN30" i="5"/>
  <c r="EO30" i="5"/>
  <c r="EP30" i="5"/>
  <c r="DP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G31" i="5"/>
  <c r="EI31" i="5"/>
  <c r="EJ31" i="5"/>
  <c r="EL31" i="5"/>
  <c r="EM31" i="5"/>
  <c r="EN31" i="5"/>
  <c r="EO31" i="5"/>
  <c r="EP31" i="5"/>
  <c r="DP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G32" i="5"/>
  <c r="EI32" i="5"/>
  <c r="EJ32" i="5"/>
  <c r="EL32" i="5"/>
  <c r="EM32" i="5"/>
  <c r="EN32" i="5"/>
  <c r="EO32" i="5"/>
  <c r="EP32" i="5"/>
  <c r="DP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G33" i="5"/>
  <c r="EI33" i="5"/>
  <c r="EJ33" i="5"/>
  <c r="EL33" i="5"/>
  <c r="EM33" i="5"/>
  <c r="EN33" i="5"/>
  <c r="EO33" i="5"/>
  <c r="EP33" i="5"/>
  <c r="DP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G34" i="5"/>
  <c r="EI34" i="5"/>
  <c r="EJ34" i="5"/>
  <c r="EL34" i="5"/>
  <c r="EM34" i="5"/>
  <c r="EN34" i="5"/>
  <c r="EO34" i="5"/>
  <c r="EP34" i="5"/>
  <c r="DP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G35" i="5"/>
  <c r="EI35" i="5"/>
  <c r="EJ35" i="5"/>
  <c r="EL35" i="5"/>
  <c r="EM35" i="5"/>
  <c r="EN35" i="5"/>
  <c r="EO35" i="5"/>
  <c r="EP35" i="5"/>
  <c r="DP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G36" i="5"/>
  <c r="EI36" i="5"/>
  <c r="EJ36" i="5"/>
  <c r="EL36" i="5"/>
  <c r="EM36" i="5"/>
  <c r="EN36" i="5"/>
  <c r="EO36" i="5"/>
  <c r="EP36" i="5"/>
  <c r="DP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G37" i="5"/>
  <c r="EI37" i="5"/>
  <c r="EJ37" i="5"/>
  <c r="EL37" i="5"/>
  <c r="EM37" i="5"/>
  <c r="EN37" i="5"/>
  <c r="EO37" i="5"/>
  <c r="EP37" i="5"/>
  <c r="DP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G38" i="5"/>
  <c r="EI38" i="5"/>
  <c r="EJ38" i="5"/>
  <c r="EL38" i="5"/>
  <c r="EM38" i="5"/>
  <c r="EN38" i="5"/>
  <c r="EO38" i="5"/>
  <c r="EP38" i="5"/>
  <c r="DP39" i="5"/>
  <c r="DR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G39" i="5"/>
  <c r="EI39" i="5"/>
  <c r="EJ39" i="5"/>
  <c r="EL39" i="5"/>
  <c r="EM39" i="5"/>
  <c r="EN39" i="5"/>
  <c r="EO39" i="5"/>
  <c r="EP39" i="5"/>
  <c r="DP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G40" i="5"/>
  <c r="EI40" i="5"/>
  <c r="EJ40" i="5"/>
  <c r="EL40" i="5"/>
  <c r="EM40" i="5"/>
  <c r="EN40" i="5"/>
  <c r="EO40" i="5"/>
  <c r="EP40" i="5"/>
  <c r="DP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G41" i="5"/>
  <c r="EI41" i="5"/>
  <c r="EJ41" i="5"/>
  <c r="EL41" i="5"/>
  <c r="EM41" i="5"/>
  <c r="EN41" i="5"/>
  <c r="EO41" i="5"/>
  <c r="EP41" i="5"/>
  <c r="DP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G42" i="5"/>
  <c r="EI42" i="5"/>
  <c r="EJ42" i="5"/>
  <c r="EL42" i="5"/>
  <c r="EM42" i="5"/>
  <c r="EN42" i="5"/>
  <c r="EO42" i="5"/>
  <c r="EP42" i="5"/>
  <c r="DP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G43" i="5"/>
  <c r="EI43" i="5"/>
  <c r="EJ43" i="5"/>
  <c r="EL43" i="5"/>
  <c r="EM43" i="5"/>
  <c r="EN43" i="5"/>
  <c r="EO43" i="5"/>
  <c r="EP43" i="5"/>
  <c r="DP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G44" i="5"/>
  <c r="EI44" i="5"/>
  <c r="EJ44" i="5"/>
  <c r="EL44" i="5"/>
  <c r="EM44" i="5"/>
  <c r="EN44" i="5"/>
  <c r="EO44" i="5"/>
  <c r="EP44" i="5"/>
  <c r="DP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G45" i="5"/>
  <c r="EI45" i="5"/>
  <c r="EJ45" i="5"/>
  <c r="EL45" i="5"/>
  <c r="EM45" i="5"/>
  <c r="EN45" i="5"/>
  <c r="EO45" i="5"/>
  <c r="EP45" i="5"/>
  <c r="DP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G46" i="5"/>
  <c r="EI46" i="5"/>
  <c r="EJ46" i="5"/>
  <c r="EL46" i="5"/>
  <c r="EM46" i="5"/>
  <c r="EN46" i="5"/>
  <c r="EO46" i="5"/>
  <c r="EP46" i="5"/>
  <c r="DP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G47" i="5"/>
  <c r="EI47" i="5"/>
  <c r="EJ47" i="5"/>
  <c r="EL47" i="5"/>
  <c r="EM47" i="5"/>
  <c r="EN47" i="5"/>
  <c r="EO47" i="5"/>
  <c r="EP47" i="5"/>
  <c r="DP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G48" i="5"/>
  <c r="EI48" i="5"/>
  <c r="EJ48" i="5"/>
  <c r="EL48" i="5"/>
  <c r="EM48" i="5"/>
  <c r="EN48" i="5"/>
  <c r="EO48" i="5"/>
  <c r="EP48" i="5"/>
  <c r="DP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G49" i="5"/>
  <c r="EI49" i="5"/>
  <c r="EJ49" i="5"/>
  <c r="EL49" i="5"/>
  <c r="EM49" i="5"/>
  <c r="EN49" i="5"/>
  <c r="EO49" i="5"/>
  <c r="EP49" i="5"/>
  <c r="DP50" i="5"/>
  <c r="DR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G50" i="5"/>
  <c r="EI50" i="5"/>
  <c r="EJ50" i="5"/>
  <c r="EL50" i="5"/>
  <c r="EM50" i="5"/>
  <c r="EN50" i="5"/>
  <c r="EO50" i="5"/>
  <c r="EP50" i="5"/>
  <c r="DP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G51" i="5"/>
  <c r="EI51" i="5"/>
  <c r="EJ51" i="5"/>
  <c r="EL51" i="5"/>
  <c r="EM51" i="5"/>
  <c r="EN51" i="5"/>
  <c r="EO51" i="5"/>
  <c r="EP51" i="5"/>
  <c r="EM3" i="5"/>
  <c r="EN3" i="5"/>
  <c r="EO3" i="5"/>
  <c r="EP3" i="5"/>
  <c r="EL3" i="5"/>
  <c r="EJ3" i="5"/>
  <c r="EI3" i="5"/>
  <c r="EG3" i="5"/>
  <c r="EE3" i="5"/>
  <c r="ED3" i="5"/>
  <c r="EC3" i="5"/>
  <c r="EB3" i="5"/>
  <c r="EA3" i="5"/>
  <c r="DZ3" i="5"/>
  <c r="DY3" i="5"/>
  <c r="DX3" i="5"/>
  <c r="DW3" i="5"/>
  <c r="DV3" i="5"/>
  <c r="DU3" i="5"/>
  <c r="DT3" i="5"/>
  <c r="DS3" i="5"/>
  <c r="DR3" i="5"/>
  <c r="DP3" i="5"/>
  <c r="L63" i="13"/>
  <c r="K63" i="13"/>
  <c r="J63" i="13"/>
  <c r="I63" i="13"/>
  <c r="H63" i="13"/>
  <c r="G63" i="13"/>
  <c r="F63" i="13"/>
  <c r="E63" i="13"/>
  <c r="D63" i="13"/>
  <c r="C63" i="13"/>
  <c r="B63" i="13"/>
  <c r="B63" i="27"/>
  <c r="B63" i="25"/>
  <c r="H63" i="10"/>
  <c r="G63" i="10"/>
  <c r="F63" i="10"/>
  <c r="E63" i="10"/>
  <c r="D63" i="10"/>
  <c r="C63" i="10"/>
  <c r="B63" i="10"/>
  <c r="K63" i="5"/>
  <c r="J63" i="5"/>
  <c r="I63" i="5"/>
  <c r="H63" i="5"/>
  <c r="G63" i="5"/>
  <c r="F63" i="5"/>
  <c r="E63" i="5"/>
  <c r="D63" i="5"/>
  <c r="C63" i="5"/>
  <c r="B63" i="5"/>
  <c r="J63" i="3"/>
  <c r="I63" i="3"/>
  <c r="H63" i="3"/>
  <c r="G63" i="3"/>
  <c r="F63" i="3"/>
  <c r="E63" i="3"/>
  <c r="D63" i="3"/>
  <c r="C63" i="3"/>
  <c r="B63" i="3"/>
  <c r="J62" i="13"/>
  <c r="I62" i="13"/>
  <c r="H62" i="13"/>
  <c r="H24" i="21" s="1"/>
  <c r="G62" i="13"/>
  <c r="G24" i="21" s="1"/>
  <c r="F62" i="13"/>
  <c r="F24" i="21" s="1"/>
  <c r="E62" i="13"/>
  <c r="E24" i="21" s="1"/>
  <c r="D62" i="13"/>
  <c r="D24" i="21" s="1"/>
  <c r="C62" i="13"/>
  <c r="C24" i="21" s="1"/>
  <c r="B62" i="13"/>
  <c r="B24" i="21" s="1"/>
  <c r="H62" i="10"/>
  <c r="H19" i="21" s="1"/>
  <c r="G62" i="10"/>
  <c r="G19" i="21" s="1"/>
  <c r="F62" i="10"/>
  <c r="F19" i="21" s="1"/>
  <c r="E62" i="10"/>
  <c r="E19" i="21" s="1"/>
  <c r="D62" i="10"/>
  <c r="D19" i="21" s="1"/>
  <c r="C62" i="10"/>
  <c r="C19" i="21" s="1"/>
  <c r="B62" i="10"/>
  <c r="B19" i="21" s="1"/>
  <c r="K62" i="5"/>
  <c r="J62" i="5"/>
  <c r="I62" i="5"/>
  <c r="H62" i="5"/>
  <c r="H13" i="21"/>
  <c r="G62" i="5"/>
  <c r="G13" i="21"/>
  <c r="F62" i="5"/>
  <c r="F13" i="21"/>
  <c r="E62" i="5"/>
  <c r="E13" i="21"/>
  <c r="D62" i="5"/>
  <c r="D13" i="21"/>
  <c r="C62" i="5"/>
  <c r="C13" i="21"/>
  <c r="B62" i="5"/>
  <c r="B13" i="21"/>
  <c r="F14" i="21"/>
  <c r="B62" i="27"/>
  <c r="B14" i="21" s="1"/>
  <c r="I62" i="3"/>
  <c r="H62" i="3"/>
  <c r="H23" i="21" s="1"/>
  <c r="G62" i="3"/>
  <c r="G23" i="21"/>
  <c r="F62" i="3"/>
  <c r="F23" i="21"/>
  <c r="E62" i="3"/>
  <c r="E23" i="21"/>
  <c r="D62" i="3"/>
  <c r="D23" i="21"/>
  <c r="C62" i="3"/>
  <c r="C23" i="21"/>
  <c r="B62" i="3"/>
  <c r="B23" i="21"/>
  <c r="H62" i="4"/>
  <c r="H8" i="21" s="1"/>
  <c r="G62" i="4"/>
  <c r="G8" i="21" s="1"/>
  <c r="F62" i="4"/>
  <c r="F8" i="21" s="1"/>
  <c r="E62" i="4"/>
  <c r="E8" i="21" s="1"/>
  <c r="D62" i="4"/>
  <c r="D8" i="21" s="1"/>
  <c r="C62" i="4"/>
  <c r="B62" i="4"/>
  <c r="B8" i="21" s="1"/>
  <c r="B61" i="3"/>
  <c r="J61" i="3"/>
  <c r="I61" i="3"/>
  <c r="H61" i="3"/>
  <c r="G61" i="3"/>
  <c r="F61" i="3"/>
  <c r="E61" i="3"/>
  <c r="D61" i="3"/>
  <c r="C61" i="3"/>
  <c r="H61" i="10"/>
  <c r="G61" i="10"/>
  <c r="F61" i="10"/>
  <c r="E61" i="10"/>
  <c r="D61" i="10"/>
  <c r="C61" i="10"/>
  <c r="B61" i="10"/>
  <c r="EJ56" i="3"/>
  <c r="EJ57" i="3"/>
  <c r="EJ54" i="3"/>
  <c r="AA28" i="20"/>
  <c r="Y28" i="20"/>
  <c r="U28" i="20"/>
  <c r="V28" i="20"/>
  <c r="V9" i="20"/>
  <c r="U9" i="20"/>
  <c r="T9" i="20"/>
  <c r="R9" i="20"/>
  <c r="Q9" i="20"/>
  <c r="P9" i="20"/>
  <c r="K9" i="20"/>
  <c r="I9" i="20"/>
  <c r="E9" i="20"/>
  <c r="B9" i="20"/>
  <c r="G19" i="42"/>
  <c r="AD20" i="20"/>
  <c r="V20" i="20"/>
  <c r="U20" i="20"/>
  <c r="R20" i="20"/>
  <c r="O20" i="20"/>
  <c r="C20" i="20"/>
  <c r="B20" i="20"/>
  <c r="AB19" i="20"/>
  <c r="Y19" i="20"/>
  <c r="V19" i="20"/>
  <c r="U19" i="20"/>
  <c r="R19" i="20"/>
  <c r="O19" i="20"/>
  <c r="I19" i="20"/>
  <c r="C19" i="20"/>
  <c r="B19" i="20"/>
  <c r="K61" i="5"/>
  <c r="J61" i="5"/>
  <c r="I61" i="5"/>
  <c r="H61" i="5"/>
  <c r="G61" i="5"/>
  <c r="E61" i="5"/>
  <c r="F61" i="5"/>
  <c r="D61" i="5"/>
  <c r="C61" i="5"/>
  <c r="B61" i="5"/>
  <c r="F40" i="42" l="1"/>
  <c r="D40" i="42"/>
  <c r="C40" i="42"/>
  <c r="E47" i="42"/>
  <c r="E51" i="42" s="1"/>
  <c r="E40" i="42"/>
  <c r="D47" i="42"/>
  <c r="C47" i="42"/>
  <c r="B40" i="42"/>
  <c r="G40" i="42"/>
  <c r="C41" i="21"/>
  <c r="E48" i="21"/>
  <c r="B48" i="21"/>
  <c r="H41" i="21"/>
  <c r="G41" i="21"/>
  <c r="H48" i="21"/>
  <c r="G48" i="21"/>
  <c r="F48" i="21"/>
  <c r="D48" i="21"/>
  <c r="C48" i="21"/>
  <c r="P51" i="42"/>
  <c r="F35" i="20"/>
  <c r="AV10" i="30"/>
  <c r="AR8" i="30"/>
  <c r="AL53" i="30"/>
  <c r="F41" i="20"/>
  <c r="F47" i="20" s="1"/>
  <c r="AO53" i="30"/>
  <c r="AJ53" i="30"/>
  <c r="AT53" i="30"/>
  <c r="AV53" i="30"/>
  <c r="AR53" i="30"/>
  <c r="AZ9" i="45"/>
  <c r="BC9" i="45" s="1"/>
  <c r="AZ5" i="45"/>
  <c r="BC5" i="45" s="1"/>
  <c r="AZ11" i="45"/>
  <c r="BC11" i="45" s="1"/>
  <c r="AZ7" i="45"/>
  <c r="BC7" i="45" s="1"/>
  <c r="BA18" i="45"/>
  <c r="F34" i="21" s="1"/>
  <c r="F41" i="21" s="1"/>
  <c r="BD3" i="45"/>
  <c r="AZ12" i="45"/>
  <c r="BC12" i="45" s="1"/>
  <c r="AZ10" i="45"/>
  <c r="BC10" i="45" s="1"/>
  <c r="AZ8" i="45"/>
  <c r="BC8" i="45" s="1"/>
  <c r="AZ6" i="45"/>
  <c r="BC6" i="45" s="1"/>
  <c r="AZ4" i="45"/>
  <c r="CC50" i="8"/>
  <c r="CE50" i="8"/>
  <c r="AZ7" i="35"/>
  <c r="BC7" i="35" s="1"/>
  <c r="AZ15" i="35"/>
  <c r="Z47" i="20"/>
  <c r="H47" i="20"/>
  <c r="L47" i="20"/>
  <c r="G47" i="20"/>
  <c r="CB49" i="6"/>
  <c r="BY50" i="6"/>
  <c r="CE50" i="6"/>
  <c r="CB51" i="6"/>
  <c r="CA49" i="6"/>
  <c r="CC49" i="6"/>
  <c r="BZ50" i="6"/>
  <c r="CD50" i="6"/>
  <c r="CA51" i="6"/>
  <c r="CC51" i="6"/>
  <c r="BZ49" i="7"/>
  <c r="CC49" i="7"/>
  <c r="P20" i="20"/>
  <c r="BY50" i="7"/>
  <c r="CA50" i="7"/>
  <c r="CC50" i="7"/>
  <c r="BZ50" i="7"/>
  <c r="C12" i="20"/>
  <c r="W55" i="30"/>
  <c r="Z35" i="20"/>
  <c r="G35" i="20"/>
  <c r="L35" i="20"/>
  <c r="P26" i="42"/>
  <c r="P27" i="42" s="1"/>
  <c r="H35" i="20"/>
  <c r="N38" i="42"/>
  <c r="N9" i="42"/>
  <c r="AT29" i="30"/>
  <c r="AS42" i="30"/>
  <c r="AT23" i="30"/>
  <c r="AT35" i="30"/>
  <c r="O39" i="42"/>
  <c r="J39" i="42"/>
  <c r="M39" i="42"/>
  <c r="M40" i="42" s="1"/>
  <c r="M51" i="42" s="1"/>
  <c r="AU42" i="30"/>
  <c r="K10" i="42"/>
  <c r="AT46" i="30"/>
  <c r="AT36" i="30"/>
  <c r="AT34" i="30"/>
  <c r="AN4" i="30"/>
  <c r="N39" i="42"/>
  <c r="L39" i="42"/>
  <c r="L10" i="42"/>
  <c r="AV18" i="30"/>
  <c r="N10" i="42"/>
  <c r="O10" i="42"/>
  <c r="O26" i="42" s="1"/>
  <c r="O27" i="42" s="1"/>
  <c r="M10" i="42"/>
  <c r="AU51" i="30"/>
  <c r="AP52" i="30"/>
  <c r="C51" i="42"/>
  <c r="I10" i="42"/>
  <c r="K39" i="42"/>
  <c r="AO5" i="30"/>
  <c r="J47" i="20"/>
  <c r="I39" i="42"/>
  <c r="J10" i="42"/>
  <c r="AV52" i="30"/>
  <c r="AT52" i="30"/>
  <c r="AT50" i="30"/>
  <c r="AR50" i="30"/>
  <c r="AS49" i="30"/>
  <c r="AP48" i="30"/>
  <c r="AU47" i="30"/>
  <c r="AQ47" i="30"/>
  <c r="AV46" i="30"/>
  <c r="AP46" i="30"/>
  <c r="AU45" i="30"/>
  <c r="AQ45" i="30"/>
  <c r="AV44" i="30"/>
  <c r="AP44" i="30"/>
  <c r="AQ43" i="30"/>
  <c r="AR42" i="30"/>
  <c r="AP42" i="30"/>
  <c r="AU41" i="30"/>
  <c r="AS41" i="30"/>
  <c r="AR48" i="30"/>
  <c r="H51" i="42"/>
  <c r="AN29" i="30"/>
  <c r="BD23" i="1"/>
  <c r="BG13" i="1"/>
  <c r="BE39" i="1"/>
  <c r="BE23" i="1"/>
  <c r="BE15" i="1"/>
  <c r="BE7" i="1"/>
  <c r="BD9" i="1"/>
  <c r="AE14" i="30"/>
  <c r="BH45" i="1"/>
  <c r="AF4" i="30"/>
  <c r="AF20" i="30"/>
  <c r="BD3" i="1"/>
  <c r="BD19" i="1"/>
  <c r="BD27" i="1"/>
  <c r="BG9" i="1"/>
  <c r="BE51" i="1"/>
  <c r="BE43" i="1"/>
  <c r="BE35" i="1"/>
  <c r="BE27" i="1"/>
  <c r="BE19" i="1"/>
  <c r="BH17" i="1"/>
  <c r="BE13" i="1"/>
  <c r="BE9" i="1"/>
  <c r="BE5" i="1"/>
  <c r="AE20" i="30"/>
  <c r="BH49" i="1"/>
  <c r="BH23" i="1"/>
  <c r="AF24" i="30"/>
  <c r="BG23" i="1"/>
  <c r="BG51" i="1"/>
  <c r="BG7" i="1"/>
  <c r="BG11" i="1"/>
  <c r="BG15" i="1"/>
  <c r="BE29" i="1"/>
  <c r="BE25" i="1"/>
  <c r="BE21" i="1"/>
  <c r="BE17" i="1"/>
  <c r="BH15" i="1"/>
  <c r="BH13" i="1"/>
  <c r="BH11" i="1"/>
  <c r="BH9" i="1"/>
  <c r="BH7" i="1"/>
  <c r="BH5" i="1"/>
  <c r="BH3" i="1"/>
  <c r="BD15" i="1"/>
  <c r="BD11" i="1"/>
  <c r="BD7" i="1"/>
  <c r="BH51" i="1"/>
  <c r="BH27" i="1"/>
  <c r="BH19" i="1"/>
  <c r="AF10" i="30"/>
  <c r="AF18" i="30"/>
  <c r="M26" i="42"/>
  <c r="M27" i="42" s="1"/>
  <c r="AN11" i="30"/>
  <c r="AN37" i="30"/>
  <c r="AO37" i="30"/>
  <c r="B43" i="20"/>
  <c r="B47" i="20" s="1"/>
  <c r="P43" i="20"/>
  <c r="Q43" i="20"/>
  <c r="Q47" i="20" s="1"/>
  <c r="U43" i="20"/>
  <c r="U47" i="20" s="1"/>
  <c r="V43" i="20"/>
  <c r="V47" i="20" s="1"/>
  <c r="W43" i="20"/>
  <c r="Y43" i="20"/>
  <c r="AB43" i="20"/>
  <c r="AD43" i="20"/>
  <c r="AD47" i="20" s="1"/>
  <c r="E43" i="20"/>
  <c r="E47" i="20" s="1"/>
  <c r="S43" i="20"/>
  <c r="S47" i="20" s="1"/>
  <c r="AC43" i="20"/>
  <c r="AC47" i="20" s="1"/>
  <c r="D43" i="20"/>
  <c r="D47" i="20" s="1"/>
  <c r="I43" i="20"/>
  <c r="M43" i="20"/>
  <c r="O43" i="20"/>
  <c r="R43" i="20"/>
  <c r="R47" i="20" s="1"/>
  <c r="T43" i="20"/>
  <c r="AA43" i="20"/>
  <c r="AA47" i="20" s="1"/>
  <c r="AE43" i="20"/>
  <c r="C43" i="20"/>
  <c r="C47" i="20" s="1"/>
  <c r="K43" i="20"/>
  <c r="K47" i="20" s="1"/>
  <c r="X43" i="20"/>
  <c r="X47" i="20" s="1"/>
  <c r="AF43" i="20"/>
  <c r="I17" i="20"/>
  <c r="BP4" i="30"/>
  <c r="AU38" i="30"/>
  <c r="AU28" i="30"/>
  <c r="H51" i="20"/>
  <c r="C16" i="20"/>
  <c r="AK41" i="30"/>
  <c r="AK23" i="30"/>
  <c r="AJ28" i="30"/>
  <c r="AK21" i="30"/>
  <c r="AD43" i="30"/>
  <c r="B26" i="21"/>
  <c r="B27" i="21" s="1"/>
  <c r="M47" i="20"/>
  <c r="AM7" i="30"/>
  <c r="N47" i="20"/>
  <c r="AE47" i="20"/>
  <c r="AF47" i="20"/>
  <c r="AU4" i="30"/>
  <c r="AO6" i="30"/>
  <c r="T55" i="30"/>
  <c r="AU36" i="30"/>
  <c r="AS36" i="30"/>
  <c r="AD31" i="30"/>
  <c r="AL19" i="30"/>
  <c r="AJ19" i="30"/>
  <c r="AH19" i="30"/>
  <c r="AK18" i="30"/>
  <c r="AM15" i="30"/>
  <c r="AM13" i="30"/>
  <c r="AU12" i="30"/>
  <c r="AQ12" i="30"/>
  <c r="J56" i="30"/>
  <c r="N56" i="30"/>
  <c r="BS4" i="30"/>
  <c r="BO4" i="30"/>
  <c r="AC35" i="20"/>
  <c r="N35" i="20"/>
  <c r="AU48" i="30"/>
  <c r="O38" i="42"/>
  <c r="O40" i="42" s="1"/>
  <c r="I38" i="42"/>
  <c r="I40" i="42" s="1"/>
  <c r="K38" i="42"/>
  <c r="K40" i="42" s="1"/>
  <c r="L38" i="42"/>
  <c r="I9" i="42"/>
  <c r="AT4" i="30"/>
  <c r="J9" i="42"/>
  <c r="K9" i="42"/>
  <c r="L9" i="42"/>
  <c r="S55" i="30"/>
  <c r="BE64" i="4"/>
  <c r="P29" i="20"/>
  <c r="BK64" i="4"/>
  <c r="AB64" i="4"/>
  <c r="I29" i="20"/>
  <c r="G52" i="21"/>
  <c r="T47" i="20"/>
  <c r="F26" i="42"/>
  <c r="F27" i="42" s="1"/>
  <c r="D26" i="42"/>
  <c r="D27" i="42" s="1"/>
  <c r="H26" i="42"/>
  <c r="H27" i="42" s="1"/>
  <c r="O47" i="20"/>
  <c r="W47" i="20"/>
  <c r="D39" i="21"/>
  <c r="D41" i="21" s="1"/>
  <c r="B39" i="21"/>
  <c r="B41" i="21" s="1"/>
  <c r="J35" i="20"/>
  <c r="Y47" i="20"/>
  <c r="AB47" i="20"/>
  <c r="T56" i="30"/>
  <c r="G51" i="42"/>
  <c r="G26" i="21"/>
  <c r="G27" i="21" s="1"/>
  <c r="AD39" i="30"/>
  <c r="K35" i="20"/>
  <c r="R35" i="20"/>
  <c r="C26" i="20"/>
  <c r="AF35" i="20"/>
  <c r="S35" i="20"/>
  <c r="C26" i="42"/>
  <c r="C27" i="42" s="1"/>
  <c r="E26" i="42"/>
  <c r="E27" i="42" s="1"/>
  <c r="AL17" i="30"/>
  <c r="AJ17" i="30"/>
  <c r="AI12" i="30"/>
  <c r="AJ9" i="30"/>
  <c r="AI8" i="30"/>
  <c r="AP4" i="30"/>
  <c r="AE53" i="30"/>
  <c r="AB44" i="30"/>
  <c r="AB40" i="30"/>
  <c r="AO4" i="30"/>
  <c r="AE35" i="20"/>
  <c r="O35" i="20"/>
  <c r="AK53" i="30"/>
  <c r="I8" i="42"/>
  <c r="G26" i="42"/>
  <c r="G27" i="42" s="1"/>
  <c r="AD35" i="20"/>
  <c r="M35" i="20"/>
  <c r="B35" i="20"/>
  <c r="AM53" i="30"/>
  <c r="AI53" i="30"/>
  <c r="BM53" i="30"/>
  <c r="AI40" i="30"/>
  <c r="B26" i="42"/>
  <c r="B27" i="42" s="1"/>
  <c r="AQ4" i="30"/>
  <c r="M55" i="30"/>
  <c r="M56" i="30"/>
  <c r="AM29" i="30"/>
  <c r="AQ28" i="30"/>
  <c r="AI28" i="30"/>
  <c r="AL25" i="30"/>
  <c r="AM23" i="30"/>
  <c r="AM21" i="30"/>
  <c r="I55" i="30"/>
  <c r="AI4" i="30"/>
  <c r="O56" i="30"/>
  <c r="AO50" i="30"/>
  <c r="AK50" i="30"/>
  <c r="K56" i="30"/>
  <c r="AI50" i="30"/>
  <c r="I56" i="30"/>
  <c r="AQ48" i="30"/>
  <c r="AQ38" i="30"/>
  <c r="AL5" i="30"/>
  <c r="L55" i="30"/>
  <c r="E35" i="20"/>
  <c r="Q35" i="20"/>
  <c r="AN50" i="30"/>
  <c r="AM51" i="30"/>
  <c r="J8" i="42"/>
  <c r="AQ36" i="30"/>
  <c r="AP19" i="30"/>
  <c r="AN53" i="30"/>
  <c r="D35" i="20"/>
  <c r="E62" i="50"/>
  <c r="C61" i="50"/>
  <c r="E61" i="50"/>
  <c r="G61" i="50"/>
  <c r="I61" i="50"/>
  <c r="K61" i="50"/>
  <c r="L63" i="50"/>
  <c r="J63" i="50"/>
  <c r="H63" i="50"/>
  <c r="F63" i="50"/>
  <c r="D63" i="50"/>
  <c r="K62" i="50"/>
  <c r="G62" i="50"/>
  <c r="C62" i="50"/>
  <c r="AD53" i="30"/>
  <c r="AH53" i="30"/>
  <c r="AG4" i="30"/>
  <c r="AC53" i="30"/>
  <c r="AC55" i="30" s="1"/>
  <c r="AD14" i="30"/>
  <c r="H55" i="30"/>
  <c r="AH4" i="30"/>
  <c r="B55" i="30"/>
  <c r="AD48" i="30"/>
  <c r="AD26" i="30"/>
  <c r="AH18" i="30"/>
  <c r="AD12" i="30"/>
  <c r="AG21" i="30"/>
  <c r="AG51" i="30"/>
  <c r="AG27" i="30"/>
  <c r="AH24" i="30"/>
  <c r="AD20" i="30"/>
  <c r="AD18" i="30"/>
  <c r="AH14" i="30"/>
  <c r="AH12" i="30"/>
  <c r="AD8" i="30"/>
  <c r="AD6" i="30"/>
  <c r="AG5" i="30"/>
  <c r="AG53" i="30"/>
  <c r="AF53" i="30"/>
  <c r="AB53" i="30"/>
  <c r="AD30" i="30"/>
  <c r="AG17" i="30"/>
  <c r="D55" i="30"/>
  <c r="H56" i="30"/>
  <c r="G56" i="30"/>
  <c r="AF12" i="30"/>
  <c r="BH44" i="1"/>
  <c r="BE12" i="1"/>
  <c r="BH30" i="1"/>
  <c r="BH24" i="1"/>
  <c r="BH22" i="1"/>
  <c r="AF33" i="30"/>
  <c r="BE16" i="1"/>
  <c r="BE8" i="1"/>
  <c r="BH36" i="1"/>
  <c r="AF41" i="30"/>
  <c r="BB64" i="1"/>
  <c r="AE4" i="30"/>
  <c r="BB62" i="1"/>
  <c r="F6" i="21" s="1"/>
  <c r="F26" i="21" s="1"/>
  <c r="F27" i="21" s="1"/>
  <c r="BE14" i="1"/>
  <c r="BE10" i="1"/>
  <c r="BE6" i="1"/>
  <c r="BB63" i="1"/>
  <c r="BH48" i="1"/>
  <c r="BH40" i="1"/>
  <c r="BH34" i="1"/>
  <c r="AF37" i="30"/>
  <c r="AF45" i="30"/>
  <c r="BE50" i="1"/>
  <c r="BE48" i="1"/>
  <c r="BE46" i="1"/>
  <c r="BE44" i="1"/>
  <c r="BE42" i="1"/>
  <c r="BE40" i="1"/>
  <c r="BE38" i="1"/>
  <c r="BE36" i="1"/>
  <c r="BE34" i="1"/>
  <c r="BE32" i="1"/>
  <c r="BE30" i="1"/>
  <c r="BE28" i="1"/>
  <c r="BE26" i="1"/>
  <c r="BE20" i="1"/>
  <c r="BE18" i="1"/>
  <c r="BH4" i="1"/>
  <c r="BB61" i="1"/>
  <c r="BH46" i="1"/>
  <c r="BH42" i="1"/>
  <c r="BH38" i="1"/>
  <c r="BH32" i="1"/>
  <c r="AF31" i="30"/>
  <c r="AF39" i="30"/>
  <c r="AF47" i="30"/>
  <c r="BA50" i="1"/>
  <c r="AF51" i="30"/>
  <c r="BG30" i="1"/>
  <c r="BA28" i="1"/>
  <c r="BA26" i="1"/>
  <c r="BA24" i="1"/>
  <c r="BA22" i="1"/>
  <c r="AF23" i="30"/>
  <c r="BA20" i="1"/>
  <c r="BA18" i="1"/>
  <c r="BA16" i="1"/>
  <c r="BA14" i="1"/>
  <c r="BA12" i="1"/>
  <c r="BA10" i="1"/>
  <c r="BA8" i="1"/>
  <c r="BA6" i="1"/>
  <c r="BA4" i="1"/>
  <c r="AA35" i="20"/>
  <c r="X35" i="20"/>
  <c r="T35" i="20"/>
  <c r="BA49" i="1"/>
  <c r="BD49" i="1" s="1"/>
  <c r="BA47" i="1"/>
  <c r="BD47" i="1" s="1"/>
  <c r="BA45" i="1"/>
  <c r="BA43" i="1"/>
  <c r="BA41" i="1"/>
  <c r="BH41" i="1"/>
  <c r="BA39" i="1"/>
  <c r="BA37" i="1"/>
  <c r="BH37" i="1"/>
  <c r="BA35" i="1"/>
  <c r="BA33" i="1"/>
  <c r="BH33" i="1"/>
  <c r="BA31" i="1"/>
  <c r="BA29" i="1"/>
  <c r="BH29" i="1"/>
  <c r="BA25" i="1"/>
  <c r="BH25" i="1"/>
  <c r="BA21" i="1"/>
  <c r="BH21" i="1"/>
  <c r="AB35" i="20"/>
  <c r="Y35" i="20"/>
  <c r="W35" i="20"/>
  <c r="V35" i="20"/>
  <c r="U35" i="20"/>
  <c r="CR36" i="36"/>
  <c r="CP38" i="36"/>
  <c r="CY36" i="36"/>
  <c r="CO36" i="36"/>
  <c r="CU36" i="36"/>
  <c r="CW36" i="36"/>
  <c r="CW38" i="36"/>
  <c r="CM36" i="36"/>
  <c r="CK38" i="36"/>
  <c r="CM38" i="36"/>
  <c r="CQ38" i="36"/>
  <c r="DA38" i="36"/>
  <c r="CY38" i="36"/>
  <c r="CZ36" i="36"/>
  <c r="DB38" i="36"/>
  <c r="CZ38" i="36"/>
  <c r="BD51" i="1"/>
  <c r="BG17" i="1"/>
  <c r="AJ51" i="30"/>
  <c r="J55" i="30"/>
  <c r="L56" i="30"/>
  <c r="K55" i="30"/>
  <c r="O55" i="30"/>
  <c r="N55" i="30"/>
  <c r="BD62" i="1"/>
  <c r="BG62" i="1" s="1"/>
  <c r="Q56" i="30"/>
  <c r="V56" i="30"/>
  <c r="AV51" i="30"/>
  <c r="R56" i="30"/>
  <c r="AR51" i="30"/>
  <c r="AD51" i="30"/>
  <c r="D56" i="30"/>
  <c r="U56" i="30"/>
  <c r="S56" i="30"/>
  <c r="AG32" i="30"/>
  <c r="U55" i="30"/>
  <c r="Q55" i="30"/>
  <c r="AG26" i="30"/>
  <c r="AG24" i="30"/>
  <c r="AG18" i="30"/>
  <c r="AG16" i="30"/>
  <c r="AG12" i="30"/>
  <c r="AG10" i="30"/>
  <c r="G55" i="30"/>
  <c r="B56" i="30"/>
  <c r="AE6" i="30"/>
  <c r="AG6" i="30"/>
  <c r="P56" i="30"/>
  <c r="P55" i="30"/>
  <c r="R55" i="30"/>
  <c r="V55" i="30"/>
  <c r="D26" i="21"/>
  <c r="D27" i="21" s="1"/>
  <c r="H26" i="21"/>
  <c r="H27" i="21" s="1"/>
  <c r="AG50" i="30"/>
  <c r="C55" i="30"/>
  <c r="C56" i="30"/>
  <c r="C26" i="21"/>
  <c r="C27" i="21" s="1"/>
  <c r="B62" i="50"/>
  <c r="B63" i="50"/>
  <c r="AC56" i="30"/>
  <c r="B61" i="50"/>
  <c r="D61" i="50"/>
  <c r="F61" i="50"/>
  <c r="H61" i="50"/>
  <c r="J61" i="50"/>
  <c r="L61" i="50"/>
  <c r="N62" i="50"/>
  <c r="L62" i="50"/>
  <c r="J62" i="50"/>
  <c r="H62" i="50"/>
  <c r="F62" i="50"/>
  <c r="D62" i="50"/>
  <c r="K26" i="42" l="1"/>
  <c r="K27" i="42" s="1"/>
  <c r="L40" i="42"/>
  <c r="L51" i="42" s="1"/>
  <c r="N40" i="42"/>
  <c r="N51" i="42" s="1"/>
  <c r="J40" i="42"/>
  <c r="J51" i="42" s="1"/>
  <c r="O51" i="42"/>
  <c r="L26" i="42"/>
  <c r="L27" i="42" s="1"/>
  <c r="K51" i="42"/>
  <c r="C52" i="21"/>
  <c r="N51" i="20"/>
  <c r="H49" i="20"/>
  <c r="L49" i="20"/>
  <c r="J51" i="20"/>
  <c r="G51" i="20"/>
  <c r="BC4" i="45"/>
  <c r="AZ18" i="45"/>
  <c r="E34" i="21" s="1"/>
  <c r="BC15" i="35"/>
  <c r="AZ18" i="35"/>
  <c r="E33" i="21" s="1"/>
  <c r="L51" i="20"/>
  <c r="Z49" i="20"/>
  <c r="C35" i="20"/>
  <c r="C49" i="20" s="1"/>
  <c r="G49" i="20"/>
  <c r="Z51" i="20"/>
  <c r="F51" i="42"/>
  <c r="F52" i="21"/>
  <c r="D52" i="21"/>
  <c r="B52" i="21"/>
  <c r="H52" i="21"/>
  <c r="AT56" i="30"/>
  <c r="AT55" i="30"/>
  <c r="AS56" i="30"/>
  <c r="N26" i="42"/>
  <c r="N27" i="42" s="1"/>
  <c r="AR55" i="30"/>
  <c r="AV56" i="30"/>
  <c r="AU56" i="30"/>
  <c r="AF6" i="30"/>
  <c r="AF16" i="30"/>
  <c r="AF14" i="30"/>
  <c r="AF52" i="30"/>
  <c r="F49" i="20"/>
  <c r="AS55" i="30"/>
  <c r="AF8" i="30"/>
  <c r="I51" i="42"/>
  <c r="AV55" i="30"/>
  <c r="BQ55" i="30"/>
  <c r="BQ56" i="30"/>
  <c r="AU55" i="30"/>
  <c r="AN56" i="30"/>
  <c r="J49" i="20"/>
  <c r="AE51" i="20"/>
  <c r="AF51" i="20"/>
  <c r="E51" i="20"/>
  <c r="AB56" i="30"/>
  <c r="AD51" i="20"/>
  <c r="O51" i="20"/>
  <c r="D49" i="20"/>
  <c r="AO56" i="30"/>
  <c r="R49" i="20"/>
  <c r="AD56" i="30"/>
  <c r="AB55" i="30"/>
  <c r="AK56" i="30"/>
  <c r="M51" i="20"/>
  <c r="S51" i="20"/>
  <c r="AC51" i="20"/>
  <c r="AZ55" i="30"/>
  <c r="N49" i="20"/>
  <c r="AJ56" i="30"/>
  <c r="AJ55" i="30"/>
  <c r="AF49" i="20"/>
  <c r="AE49" i="20"/>
  <c r="V51" i="20"/>
  <c r="Y51" i="20"/>
  <c r="X51" i="20"/>
  <c r="E49" i="20"/>
  <c r="U49" i="20"/>
  <c r="W51" i="20"/>
  <c r="T49" i="20"/>
  <c r="AA49" i="20"/>
  <c r="AP55" i="30"/>
  <c r="I26" i="42"/>
  <c r="I27" i="42" s="1"/>
  <c r="AD55" i="30"/>
  <c r="AQ56" i="30"/>
  <c r="AD49" i="20"/>
  <c r="AB49" i="20"/>
  <c r="J26" i="42"/>
  <c r="J27" i="42" s="1"/>
  <c r="AO55" i="30"/>
  <c r="R51" i="20"/>
  <c r="Q51" i="20"/>
  <c r="S49" i="20"/>
  <c r="AC49" i="20"/>
  <c r="P37" i="20"/>
  <c r="P47" i="20" s="1"/>
  <c r="P35" i="20"/>
  <c r="I37" i="20"/>
  <c r="I47" i="20" s="1"/>
  <c r="I35" i="20"/>
  <c r="B51" i="42"/>
  <c r="BR56" i="30"/>
  <c r="AR56" i="30"/>
  <c r="BL55" i="30"/>
  <c r="F51" i="20"/>
  <c r="D51" i="42"/>
  <c r="K51" i="20"/>
  <c r="B51" i="20"/>
  <c r="K49" i="20"/>
  <c r="O49" i="20"/>
  <c r="U51" i="20"/>
  <c r="W49" i="20"/>
  <c r="BF55" i="30"/>
  <c r="D51" i="20"/>
  <c r="BF56" i="30"/>
  <c r="AL55" i="30"/>
  <c r="AK55" i="30"/>
  <c r="AP56" i="30"/>
  <c r="Q49" i="20"/>
  <c r="AL56" i="30"/>
  <c r="BN55" i="30"/>
  <c r="B49" i="20"/>
  <c r="M49" i="20"/>
  <c r="AN55" i="30"/>
  <c r="AQ55" i="30"/>
  <c r="AM55" i="30"/>
  <c r="BK55" i="30"/>
  <c r="BI55" i="30"/>
  <c r="BI56" i="30"/>
  <c r="BG56" i="30"/>
  <c r="BJ56" i="30"/>
  <c r="AI56" i="30"/>
  <c r="AI55" i="30"/>
  <c r="BK56" i="30"/>
  <c r="BG55" i="30"/>
  <c r="BL56" i="30"/>
  <c r="BH56" i="30"/>
  <c r="AM56" i="30"/>
  <c r="BJ55" i="30"/>
  <c r="BH55" i="30"/>
  <c r="AH56" i="30"/>
  <c r="AZ56" i="30"/>
  <c r="AH55" i="30"/>
  <c r="AY55" i="30"/>
  <c r="AB51" i="20"/>
  <c r="T51" i="20"/>
  <c r="X49" i="20"/>
  <c r="AF43" i="30"/>
  <c r="AA51" i="20"/>
  <c r="F56" i="30"/>
  <c r="V49" i="20"/>
  <c r="AF35" i="30"/>
  <c r="Y49" i="20"/>
  <c r="BD21" i="1"/>
  <c r="BG21" i="1"/>
  <c r="BD25" i="1"/>
  <c r="BG25" i="1"/>
  <c r="BD29" i="1"/>
  <c r="BG29" i="1"/>
  <c r="BD31" i="1"/>
  <c r="BG31" i="1"/>
  <c r="AF34" i="30"/>
  <c r="AF36" i="30"/>
  <c r="BG37" i="1"/>
  <c r="BD37" i="1"/>
  <c r="BD39" i="1"/>
  <c r="BG39" i="1"/>
  <c r="AF42" i="30"/>
  <c r="AF44" i="30"/>
  <c r="AF46" i="30"/>
  <c r="AF48" i="30"/>
  <c r="AF50" i="30"/>
  <c r="BG4" i="1"/>
  <c r="BD4" i="1"/>
  <c r="BG6" i="1"/>
  <c r="BD6" i="1"/>
  <c r="BG8" i="1"/>
  <c r="BD8" i="1"/>
  <c r="BG10" i="1"/>
  <c r="BD10" i="1"/>
  <c r="BG12" i="1"/>
  <c r="BD12" i="1"/>
  <c r="BG14" i="1"/>
  <c r="BD14" i="1"/>
  <c r="BG16" i="1"/>
  <c r="BD16" i="1"/>
  <c r="AE31" i="30"/>
  <c r="BG50" i="1"/>
  <c r="BD50" i="1"/>
  <c r="AF32" i="30"/>
  <c r="BD33" i="1"/>
  <c r="BG33" i="1"/>
  <c r="BD35" i="1"/>
  <c r="BG35" i="1"/>
  <c r="AF38" i="30"/>
  <c r="AF40" i="30"/>
  <c r="BG41" i="1"/>
  <c r="BD41" i="1"/>
  <c r="BD43" i="1"/>
  <c r="BG43" i="1"/>
  <c r="BG45" i="1"/>
  <c r="BD45" i="1"/>
  <c r="BG47" i="1"/>
  <c r="BG49" i="1"/>
  <c r="AF5" i="30"/>
  <c r="AF7" i="30"/>
  <c r="AF9" i="30"/>
  <c r="AF11" i="30"/>
  <c r="AF13" i="30"/>
  <c r="AF15" i="30"/>
  <c r="AF17" i="30"/>
  <c r="AF19" i="30"/>
  <c r="AF21" i="30"/>
  <c r="AF25" i="30"/>
  <c r="AF27" i="30"/>
  <c r="AF29" i="30"/>
  <c r="F55" i="30"/>
  <c r="BD40" i="1"/>
  <c r="BG40" i="1"/>
  <c r="BD34" i="1"/>
  <c r="BG34" i="1"/>
  <c r="BA61" i="1"/>
  <c r="BD42" i="1"/>
  <c r="BG42" i="1"/>
  <c r="BD22" i="1"/>
  <c r="BG22" i="1"/>
  <c r="BD46" i="1"/>
  <c r="BG46" i="1"/>
  <c r="BD26" i="1"/>
  <c r="BG26" i="1"/>
  <c r="BD48" i="1"/>
  <c r="BG48" i="1"/>
  <c r="BD36" i="1"/>
  <c r="BG36" i="1"/>
  <c r="BD28" i="1"/>
  <c r="BG28" i="1"/>
  <c r="BD20" i="1"/>
  <c r="BG20" i="1"/>
  <c r="BD38" i="1"/>
  <c r="BG38" i="1"/>
  <c r="BD18" i="1"/>
  <c r="BG18" i="1"/>
  <c r="BA63" i="1"/>
  <c r="BA64" i="1"/>
  <c r="BD44" i="1"/>
  <c r="BG44" i="1"/>
  <c r="BD32" i="1"/>
  <c r="BG32" i="1"/>
  <c r="BD24" i="1"/>
  <c r="BG24" i="1"/>
  <c r="BA62" i="1"/>
  <c r="E6" i="21" s="1"/>
  <c r="E26" i="21" s="1"/>
  <c r="E27" i="21" s="1"/>
  <c r="BE56" i="30"/>
  <c r="BP55" i="30"/>
  <c r="BO55" i="30"/>
  <c r="BN56" i="30"/>
  <c r="BE55" i="30"/>
  <c r="BM56" i="30"/>
  <c r="BS56" i="30"/>
  <c r="BA56" i="30"/>
  <c r="BD56" i="30"/>
  <c r="AY56" i="30"/>
  <c r="BO56" i="30"/>
  <c r="BA55" i="30"/>
  <c r="BM55" i="30"/>
  <c r="BP56" i="30"/>
  <c r="BD55" i="30"/>
  <c r="BR55" i="30"/>
  <c r="BS55" i="30"/>
  <c r="AG55" i="30"/>
  <c r="AG56" i="30"/>
  <c r="E41" i="21" l="1"/>
  <c r="E52" i="21" s="1"/>
  <c r="C51" i="20"/>
  <c r="P51" i="20"/>
  <c r="I49" i="20"/>
  <c r="I51" i="20"/>
  <c r="P49" i="20"/>
  <c r="BC56" i="30"/>
  <c r="BC55" i="30"/>
  <c r="AF56" i="30"/>
  <c r="AF55" i="30"/>
  <c r="AE48" i="30"/>
  <c r="AE46" i="30"/>
  <c r="AE42" i="30"/>
  <c r="AE51" i="30"/>
  <c r="AE17" i="30"/>
  <c r="AE13" i="30"/>
  <c r="AE11" i="30"/>
  <c r="AE9" i="30"/>
  <c r="AE5" i="30"/>
  <c r="AE40" i="30"/>
  <c r="AE30" i="30"/>
  <c r="AE26" i="30"/>
  <c r="AE50" i="30"/>
  <c r="AE44" i="30"/>
  <c r="AE36" i="30"/>
  <c r="AE34" i="30"/>
  <c r="AE15" i="30"/>
  <c r="AE7" i="30"/>
  <c r="AE38" i="30"/>
  <c r="AE32" i="30"/>
  <c r="AE22" i="30"/>
  <c r="AE41" i="30"/>
  <c r="AE23" i="30"/>
  <c r="AE43" i="30"/>
  <c r="AE35" i="30"/>
  <c r="AE25" i="30"/>
  <c r="AE45" i="30"/>
  <c r="AE39" i="30"/>
  <c r="AE29" i="30"/>
  <c r="AE49" i="30"/>
  <c r="AE47" i="30"/>
  <c r="E56" i="30"/>
  <c r="AE33" i="30"/>
  <c r="AE19" i="30"/>
  <c r="E55" i="30"/>
  <c r="AE21" i="30"/>
  <c r="AE37" i="30"/>
  <c r="AE27" i="30"/>
  <c r="BB55" i="30" l="1"/>
  <c r="AE55" i="30"/>
  <c r="BB56" i="30"/>
  <c r="AE56" i="3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E8FFD391-DEA0-4A4B-8B01-920E7F7E0ED7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A006178E-B604-40A8-A7E5-BE529C748E0D}" name="annual_2011ea_v6_11f_afdust_12US2_cmaq_cb05_soa_state2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B844084B-E657-4F3B-838E-A359724D7598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4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5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6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F2A71F3B-93E7-4896-B413-8932F7CC7869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7000000}" name="annual_2011ea_v6_11f_nonpt_12US2_cbo5_soa_state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8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9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A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0B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651DDACD-3372-4A30-8113-8E441F53285C}" name="annual_2011ea_v6_11f_othar_12US2_cmaq_cb05_soa_state1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0C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D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E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0F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0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31DB3521-A3F1-402A-9E72-18B3B46A66E1}" name="annual_2011ea_v6_11f_othpt_12US2_cmaq_cb05_soa_state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55950053-12DF-4998-A94A-1A8A3D638816}" name="annual_2011ea_v6_11f_othpt_12US2_cmaq_cb05_soa_state1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1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2000000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3000000}" name="annual_2011ea_v6_11f_ptipm_12US2_cbo5_soa_state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4000000}" name="annual_2011ea_v6_11f_ptipm_12US2_cbo5_soa_state1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56FA2219-1064-4FB8-9BE8-0CE90B408DFE}" name="annual_2011ea_v6_11f_ptipm_12US2_cbo5_soa_state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5000000}" name="annual_2011ea_v6_11f_ptipm_12US2_cbo5_soa_state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16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17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<sst xmlns="http://schemas.openxmlformats.org/spreadsheetml/2006/main" count="7030" uniqueCount="673">
  <si>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</si>
  <si>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</si>
  <si>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</si>
  <si>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</si>
  <si>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</si>
  <si>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</si>
  <si>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</si>
  <si>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</si>
  <si>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</si>
  <si>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</si>
  <si>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</si>
  <si>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</si>
  <si>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</si>
  <si>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</si>
  <si>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</si>
  <si>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</si>
  <si>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</si>
  <si>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</si>
  <si>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</si>
  <si>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</si>
  <si>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</si>
  <si>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</si>
  <si>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</si>
  <si>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</si>
  <si>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</si>
  <si>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</si>
  <si>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</si>
  <si>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</si>
  <si>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</si>
  <si>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</si>
  <si>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</si>
  <si>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</si>
  <si>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</si>
  <si>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</si>
  <si>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</si>
  <si>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</si>
  <si>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</si>
  <si>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</si>
  <si>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</si>
  <si>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</si>
  <si>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</si>
  <si>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</si>
  <si>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</si>
  <si>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</si>
  <si>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</si>
  <si>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</si>
  <si>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</si>
  <si>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</si>
  <si>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</si>
  <si>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</si>
  <si>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</si>
  <si>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</si>
  <si>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</si>
  <si>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</si>
  <si>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</si>
  <si>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</si>
  <si>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</si>
  <si>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</si>
  <si>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</si>
  <si>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</si>
  <si>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</si>
  <si>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</si>
  <si>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</si>
  <si>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</si>
  <si>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HCL</t>
  </si>
  <si>
    <t>METHANOL</t>
  </si>
  <si>
    <t>Offshore to EEZ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</si>
  <si>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</si>
  <si>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</si>
  <si>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</si>
  <si>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</si>
  <si>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</si>
  <si>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</si>
  <si>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</si>
  <si>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</si>
  <si>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</si>
  <si>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</si>
  <si>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</si>
  <si>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</si>
  <si>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</si>
  <si>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</si>
  <si>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</si>
  <si>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</si>
  <si>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</si>
  <si>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</si>
  <si>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</si>
  <si>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</si>
  <si>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</si>
  <si>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</si>
  <si>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</si>
  <si>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</si>
  <si>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</si>
  <si>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</si>
  <si>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</si>
  <si>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</si>
  <si>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</si>
  <si>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</si>
  <si>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</si>
  <si>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</si>
  <si>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</si>
  <si>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</si>
  <si>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</si>
  <si>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</si>
  <si>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</si>
  <si>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</si>
  <si>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</si>
  <si>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</si>
  <si>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</si>
  <si>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</si>
  <si>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</si>
  <si>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</si>
  <si>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</si>
  <si>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</si>
  <si>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</si>
  <si>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</si>
  <si>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</si>
  <si>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</si>
  <si>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</si>
  <si>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</si>
  <si>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</si>
  <si>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</si>
  <si>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</si>
  <si>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</si>
  <si>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</si>
  <si>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</si>
  <si>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</si>
  <si>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</si>
  <si>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</si>
  <si>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</si>
  <si>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</si>
  <si>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</si>
  <si>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</si>
  <si>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</si>
  <si>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</si>
  <si>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</si>
  <si>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</si>
  <si>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</si>
  <si>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</si>
  <si>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</si>
  <si>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</si>
  <si>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</si>
  <si>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</si>
  <si>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</si>
  <si>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</si>
  <si>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</si>
  <si>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</si>
  <si>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</si>
  <si>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</si>
  <si>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</si>
  <si>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</si>
  <si>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</si>
  <si>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</si>
  <si>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</si>
  <si>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</si>
  <si>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PMFINE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</si>
  <si>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</si>
  <si>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</si>
  <si>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</si>
  <si>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</si>
  <si>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</si>
  <si>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</si>
  <si>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</si>
  <si>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</si>
  <si>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</si>
  <si>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</si>
  <si>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</si>
  <si>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</si>
  <si>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</si>
  <si>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</si>
  <si>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</si>
  <si>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</si>
  <si>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</si>
  <si>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</si>
  <si>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</si>
  <si>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</si>
  <si>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</si>
  <si>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</si>
  <si>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</si>
  <si>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</si>
  <si>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</si>
  <si>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</si>
  <si>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</si>
  <si>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</si>
  <si>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</si>
  <si>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</si>
  <si>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</si>
  <si>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</si>
  <si>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</si>
  <si>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</si>
  <si>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</si>
  <si>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</si>
  <si>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</si>
  <si>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</si>
  <si>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</si>
  <si>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</si>
  <si>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</si>
  <si>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</si>
  <si>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</si>
  <si>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</si>
  <si>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</si>
  <si>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</si>
  <si>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</si>
  <si>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</si>
  <si>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</si>
  <si>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</si>
  <si>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</si>
  <si>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</si>
  <si>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</si>
  <si>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</si>
  <si>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</si>
  <si>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nonpt</t>
  </si>
  <si>
    <t>nonroad</t>
  </si>
  <si>
    <t>ptnonipm</t>
  </si>
  <si>
    <t>rwc</t>
  </si>
  <si>
    <t>sector</t>
  </si>
  <si>
    <t>othar</t>
  </si>
  <si>
    <t>afdust</t>
  </si>
  <si>
    <t>SMOKE TOTAL</t>
  </si>
  <si>
    <t>Low level totals (mrggrid)</t>
  </si>
  <si>
    <t>ptnonipm elevated</t>
  </si>
  <si>
    <t>othpt elevated</t>
  </si>
  <si>
    <t>Model-ready domain totals</t>
  </si>
  <si>
    <t>% diff</t>
  </si>
  <si>
    <t>CHLORINE</t>
  </si>
  <si>
    <t># State</t>
  </si>
  <si>
    <t>state</t>
  </si>
  <si>
    <t>pt_oilgas elevated</t>
  </si>
  <si>
    <t>pt_oilgas</t>
  </si>
  <si>
    <t>Tribal</t>
  </si>
  <si>
    <t>EEZ Offshore</t>
  </si>
  <si>
    <t>ptegu elevated</t>
  </si>
  <si>
    <t>np_oilgas</t>
  </si>
  <si>
    <t>SESQ</t>
  </si>
  <si>
    <t>NR</t>
  </si>
  <si>
    <t>Offshore</t>
  </si>
  <si>
    <t>Eastern State Total</t>
  </si>
  <si>
    <t>Esatern States</t>
  </si>
  <si>
    <t>Avg molecular wt:</t>
  </si>
  <si>
    <t>Overall totals are provided for both the continental US ("CONUS") and the eastern states.</t>
  </si>
  <si>
    <t>Emissions are computed for each modeling sector and summarized.</t>
  </si>
  <si>
    <t>nonpt - nonpoint (county-level) not included in other sectors</t>
  </si>
  <si>
    <t>nonroad - mobile source emissions from off-road equipment</t>
  </si>
  <si>
    <t>othar - Non-US area sources</t>
  </si>
  <si>
    <t>ptegu - Emissions from EGUs not specifically designated as peaking</t>
  </si>
  <si>
    <t>ptnonipm - Point source emissions not included in ptegu_pk, ptegu, or pt_oilgas</t>
  </si>
  <si>
    <t>np_oilgas - oil and gas emissions from nonpoint sources</t>
  </si>
  <si>
    <t>pt_oilgas - oil and gas emissions from point sources</t>
  </si>
  <si>
    <t>rwc - residential wood combustion emissions</t>
  </si>
  <si>
    <t>afdust/afdust_adj - area fugitive dust emissions; afdust_adj are the emissions after metorological and land use adjustments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</si>
  <si>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</si>
  <si>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</si>
  <si>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</si>
  <si>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</si>
  <si>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</si>
  <si>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</si>
  <si>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</si>
  <si>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</si>
  <si>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</si>
  <si>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</si>
  <si>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</si>
  <si>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</si>
  <si>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</si>
  <si>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</si>
  <si>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</si>
  <si>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</si>
  <si>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</si>
  <si>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</si>
  <si>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</si>
  <si>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</si>
  <si>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</si>
  <si>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</si>
  <si>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</si>
  <si>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</si>
  <si>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</si>
  <si>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</si>
  <si>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Inventory total unspeciated Volitile Organic Compounds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</si>
  <si>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</si>
  <si>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</si>
  <si>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</si>
  <si>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</si>
  <si>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</si>
  <si>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</si>
  <si>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</si>
  <si>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Ethene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</si>
  <si>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</si>
  <si>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</si>
  <si>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</si>
  <si>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</si>
  <si>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</si>
  <si>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</si>
  <si>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</si>
  <si>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</si>
  <si>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</si>
  <si>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Fine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</si>
  <si>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</si>
  <si>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</si>
  <si>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</si>
  <si>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</si>
  <si>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</si>
  <si>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</si>
  <si>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</si>
  <si>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</si>
  <si>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</si>
  <si>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</si>
  <si>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</si>
  <si>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</si>
  <si>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</si>
  <si>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</si>
  <si>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</si>
  <si>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</si>
  <si>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ACROLEI</t>
  </si>
  <si>
    <t>BUTADIE</t>
  </si>
  <si>
    <t>NAPHTH</t>
  </si>
  <si>
    <t>HGSUM</t>
  </si>
  <si>
    <t>TOLUENE</t>
  </si>
  <si>
    <t>XYLS</t>
  </si>
  <si>
    <t>MANGANESE</t>
  </si>
  <si>
    <t>NICKEL</t>
  </si>
  <si>
    <t>PAH_000E0</t>
  </si>
  <si>
    <t>PAH_176E3</t>
  </si>
  <si>
    <t>PAH_176E4</t>
  </si>
  <si>
    <t>PAH_176E5</t>
  </si>
  <si>
    <t>PAH_192E3</t>
  </si>
  <si>
    <t>PAH_880E5</t>
  </si>
  <si>
    <t>CHROMHEX_C</t>
  </si>
  <si>
    <t>CHROMHEX_F</t>
  </si>
  <si>
    <t>DIESEL_PMC</t>
  </si>
  <si>
    <t>DIESEL_PMFINE</t>
  </si>
  <si>
    <t>HGIIGAS</t>
  </si>
  <si>
    <t>HGNRVA</t>
  </si>
  <si>
    <t>MANGANESE_C</t>
  </si>
  <si>
    <t>MANGANESE_F</t>
  </si>
  <si>
    <t>NICKEL_C</t>
  </si>
  <si>
    <t>NICKEL_F</t>
  </si>
  <si>
    <t>PHGI</t>
  </si>
  <si>
    <t>TOLU</t>
  </si>
  <si>
    <t>BERYLLIUM_C</t>
  </si>
  <si>
    <t>BERYLLIUM_F</t>
  </si>
  <si>
    <t>CADMIUM_C</t>
  </si>
  <si>
    <t>CADMIUM_F</t>
  </si>
  <si>
    <t>LEAD_C</t>
  </si>
  <si>
    <t>LEAD_F</t>
  </si>
  <si>
    <t>naphth</t>
  </si>
  <si>
    <t>butadie</t>
  </si>
  <si>
    <t>acrolei</t>
  </si>
  <si>
    <t>toluene</t>
  </si>
  <si>
    <t>xyls</t>
  </si>
  <si>
    <t>lead</t>
  </si>
  <si>
    <t>manganese</t>
  </si>
  <si>
    <t>hgsum</t>
  </si>
  <si>
    <t>nickel</t>
  </si>
  <si>
    <t>beryllium</t>
  </si>
  <si>
    <t>cadmium</t>
  </si>
  <si>
    <t>chromhex</t>
  </si>
  <si>
    <t>pah000e0</t>
  </si>
  <si>
    <t>pah176e3</t>
  </si>
  <si>
    <t>pah176e4</t>
  </si>
  <si>
    <t>pah176e5</t>
  </si>
  <si>
    <t>pah880e5</t>
  </si>
  <si>
    <t>acetald</t>
  </si>
  <si>
    <t>benzene</t>
  </si>
  <si>
    <t>formald</t>
  </si>
  <si>
    <t>diff</t>
  </si>
  <si>
    <t>ACRYNITRL</t>
  </si>
  <si>
    <t>BERYLLIUM</t>
  </si>
  <si>
    <t>CADMIUM</t>
  </si>
  <si>
    <t>CARBONTET</t>
  </si>
  <si>
    <t>CHCL3</t>
  </si>
  <si>
    <t>CHROMHEX</t>
  </si>
  <si>
    <t>CL2_C2_12</t>
  </si>
  <si>
    <t>CL3_ETHE</t>
  </si>
  <si>
    <t>DICHLRBNZN</t>
  </si>
  <si>
    <t>DICLPRO13</t>
  </si>
  <si>
    <t>ETHDIBROM</t>
  </si>
  <si>
    <t>LEAD</t>
  </si>
  <si>
    <t>MECL</t>
  </si>
  <si>
    <t>PAH_114E1</t>
  </si>
  <si>
    <t>PERC</t>
  </si>
  <si>
    <t>PROPDICLR</t>
  </si>
  <si>
    <t>TTCLE1122</t>
  </si>
  <si>
    <t>VINYCHLRI</t>
  </si>
  <si>
    <t>PAH_101E2</t>
  </si>
  <si>
    <t>QUINOLINE</t>
  </si>
  <si>
    <t>PAH_176E2</t>
  </si>
  <si>
    <t>ACRYLONITRILE</t>
  </si>
  <si>
    <t>BR2_C2_12</t>
  </si>
  <si>
    <t>CL2_ME</t>
  </si>
  <si>
    <t>CL4_ETHANE1122</t>
  </si>
  <si>
    <t>CL4_ETHE</t>
  </si>
  <si>
    <t>CL_ETHE</t>
  </si>
  <si>
    <t>DICHLOROBENZENE</t>
  </si>
  <si>
    <t>DICHLOROPROPENE</t>
  </si>
  <si>
    <t>PROPDICHLORIDE</t>
  </si>
  <si>
    <t>ETOX</t>
  </si>
  <si>
    <t>MALANHYD</t>
  </si>
  <si>
    <t>TOL_DIIS</t>
  </si>
  <si>
    <t>TRIETHLAMN</t>
  </si>
  <si>
    <t>HYDRAZINE</t>
  </si>
  <si>
    <t xml:space="preserve">HEXAMTHLE  </t>
  </si>
  <si>
    <t>HEXAMETHY_DIIS</t>
  </si>
  <si>
    <t>MAL_ANHYDRIDE</t>
  </si>
  <si>
    <t>TRIETHYLAMINE</t>
  </si>
  <si>
    <t>chromhex_c</t>
  </si>
  <si>
    <t>propdichloride</t>
  </si>
  <si>
    <t>form_primary</t>
  </si>
  <si>
    <t>Note: This does not include every species, but only enough of a subset to QA the final sector merge.</t>
  </si>
  <si>
    <t>ARSENIC</t>
  </si>
  <si>
    <t>ARSENIC_C</t>
  </si>
  <si>
    <t>ARSENIC_F</t>
  </si>
  <si>
    <t>DIESEL_PMEC</t>
  </si>
  <si>
    <t>DIESEL_PMNO3</t>
  </si>
  <si>
    <t>DIESEL_PMOC</t>
  </si>
  <si>
    <t>DIESEL_PMSO4</t>
  </si>
  <si>
    <t>HEXAMTHLE</t>
  </si>
  <si>
    <t>ACENAPENE</t>
  </si>
  <si>
    <t>ACENAPHTY</t>
  </si>
  <si>
    <t>ANTHRACEN</t>
  </si>
  <si>
    <t>BENZAANTH</t>
  </si>
  <si>
    <t>BENZENE_INV</t>
  </si>
  <si>
    <t>BENZOAPYR</t>
  </si>
  <si>
    <t>BENZOBFLU</t>
  </si>
  <si>
    <t>BENZOGHIP</t>
  </si>
  <si>
    <t>BENZOKFLU</t>
  </si>
  <si>
    <t>BRAKEPM10</t>
  </si>
  <si>
    <t>CH4_INV</t>
  </si>
  <si>
    <t>CHRYSENE</t>
  </si>
  <si>
    <t>CO2_INV</t>
  </si>
  <si>
    <t>CO_INV</t>
  </si>
  <si>
    <t>DIBENZAHA</t>
  </si>
  <si>
    <t>ETHANOL</t>
  </si>
  <si>
    <t>FLUORANTH</t>
  </si>
  <si>
    <t>FLUORENE</t>
  </si>
  <si>
    <t>HG</t>
  </si>
  <si>
    <t>HGIIGAS_INV</t>
  </si>
  <si>
    <t>HONO_INV</t>
  </si>
  <si>
    <t>INDENO123</t>
  </si>
  <si>
    <t>N2O_INV</t>
  </si>
  <si>
    <t>NH3_INV</t>
  </si>
  <si>
    <t>NO2_INV</t>
  </si>
  <si>
    <t>NONHAPTOG</t>
  </si>
  <si>
    <t>NO_INV</t>
  </si>
  <si>
    <t>PHENANTHR</t>
  </si>
  <si>
    <t>PM25BRAKE</t>
  </si>
  <si>
    <t>PM25TIRE</t>
  </si>
  <si>
    <t>PYRENE</t>
  </si>
  <si>
    <t>SO2_INV</t>
  </si>
  <si>
    <t>TIREPM10</t>
  </si>
  <si>
    <t>diesel_pmec</t>
  </si>
  <si>
    <t>adj/unadj</t>
  </si>
  <si>
    <t># FIPS</t>
  </si>
  <si>
    <t>Canada total</t>
  </si>
  <si>
    <t>othafdust</t>
  </si>
  <si>
    <t>Difference</t>
  </si>
  <si>
    <t>Baja Calif</t>
  </si>
  <si>
    <t>ACET</t>
  </si>
  <si>
    <t>BENZ</t>
  </si>
  <si>
    <t>ETHY</t>
  </si>
  <si>
    <t>ETHYLBENZ</t>
  </si>
  <si>
    <t>ETHYLB_INV</t>
  </si>
  <si>
    <t>HEXANE</t>
  </si>
  <si>
    <t>HEXANE_INV</t>
  </si>
  <si>
    <t>KET</t>
  </si>
  <si>
    <t>MTBE</t>
  </si>
  <si>
    <t>PROPIONAL</t>
  </si>
  <si>
    <t>PRPA</t>
  </si>
  <si>
    <t>STYRENE</t>
  </si>
  <si>
    <t>STYRENE_INV</t>
  </si>
  <si>
    <t>TOG_INV</t>
  </si>
  <si>
    <t>TRMEPN224</t>
  </si>
  <si>
    <t>XYLENES</t>
  </si>
  <si>
    <t>butadiene13</t>
  </si>
  <si>
    <t>DIESEL_PM10</t>
  </si>
  <si>
    <t>DIESEL_PM25</t>
  </si>
  <si>
    <t>NAPH</t>
  </si>
  <si>
    <t>SOAALK</t>
  </si>
  <si>
    <t>XYLMN</t>
  </si>
  <si>
    <t>VOC sum</t>
  </si>
  <si>
    <t>onroad_mex</t>
  </si>
  <si>
    <t>onroad_can</t>
  </si>
  <si>
    <t>onroad (all US)</t>
  </si>
  <si>
    <t>rail</t>
  </si>
  <si>
    <t>ACRYLONITRL</t>
  </si>
  <si>
    <t>ACETONIT</t>
  </si>
  <si>
    <t>CHLOROPRENE</t>
  </si>
  <si>
    <t>ACRYLCACID</t>
  </si>
  <si>
    <t>CARBNYLSUL</t>
  </si>
  <si>
    <t>MTHYLCHLRD</t>
  </si>
  <si>
    <t>fipsst</t>
  </si>
  <si>
    <t>ACETONITRILE</t>
  </si>
  <si>
    <t>METHCHLORIDE</t>
  </si>
  <si>
    <t>ACRYLICACID</t>
  </si>
  <si>
    <t>CARBSULFIDE</t>
  </si>
  <si>
    <t>ptagfire</t>
  </si>
  <si>
    <t>due to lumped polls in inventory with INVTABLE factor &lt; 1</t>
  </si>
  <si>
    <t>xylenes</t>
  </si>
  <si>
    <t>othpt (all inline)</t>
  </si>
  <si>
    <t>ptegu (all inline)</t>
  </si>
  <si>
    <t>Sector</t>
  </si>
  <si>
    <t>afdust_adj</t>
  </si>
  <si>
    <t>onroad</t>
  </si>
  <si>
    <t>ptegu</t>
  </si>
  <si>
    <t>TOTAL no beis</t>
  </si>
  <si>
    <t>TOTAL w/beis</t>
  </si>
  <si>
    <t>Canada othafdust</t>
  </si>
  <si>
    <t>Canada othar</t>
  </si>
  <si>
    <t>Canada othpt</t>
  </si>
  <si>
    <t>Canada onroad_can</t>
  </si>
  <si>
    <t>Canada subtotal</t>
  </si>
  <si>
    <t>Mexico othar</t>
  </si>
  <si>
    <t>Mexico othpt</t>
  </si>
  <si>
    <t>Mexico onroad_mex</t>
  </si>
  <si>
    <t>Mexico subtotal</t>
  </si>
  <si>
    <t>Can/Mex/offshore total</t>
  </si>
  <si>
    <t>APIN</t>
  </si>
  <si>
    <t>VOC_BEIS</t>
  </si>
  <si>
    <t>Continental US totals</t>
  </si>
  <si>
    <t>1,3-Butadiene</t>
  </si>
  <si>
    <t xml:space="preserve">Includes Tribal Data for point only. Does not include CMV offshore (that's in the Canada/Mexico/offshore table). Onroad is the sum of onroad+onroad_ca_adj. </t>
  </si>
  <si>
    <t>Diesel PM10</t>
  </si>
  <si>
    <t>Diesel PM2.5</t>
  </si>
  <si>
    <t>Chromium Hex</t>
  </si>
  <si>
    <t>Arsenic</t>
  </si>
  <si>
    <t>Cadmium</t>
  </si>
  <si>
    <t>Nickel</t>
  </si>
  <si>
    <t>VOC HAPs = post-SMOKE, including secondary (speciated) NBAFM, including in non-US areas.</t>
  </si>
  <si>
    <t>State totals, no biogenics, no ptfires.</t>
  </si>
  <si>
    <t>X</t>
  </si>
  <si>
    <t>Tribal Data (point)</t>
  </si>
  <si>
    <t>Eastern state?</t>
  </si>
  <si>
    <t>State totals including biogenics.</t>
  </si>
  <si>
    <t>EPM_NHTOG</t>
  </si>
  <si>
    <t>EVP_NHTOG</t>
  </si>
  <si>
    <t>EXH_NHTOG</t>
  </si>
  <si>
    <t>RFL_NHTOG</t>
  </si>
  <si>
    <t>to check pre-speciated emissions</t>
  </si>
  <si>
    <t>ptfire_othna (all inline)</t>
  </si>
  <si>
    <t>ptfire_othna elevated</t>
  </si>
  <si>
    <t>ptagfire (all inline)</t>
  </si>
  <si>
    <t>ptagfire elevated</t>
  </si>
  <si>
    <t>cmv_c1c2</t>
  </si>
  <si>
    <t>cmv_c3</t>
  </si>
  <si>
    <t>beis (not merged)</t>
  </si>
  <si>
    <t>Non-US SECA C3</t>
  </si>
  <si>
    <t>cmv_c3 elevated</t>
  </si>
  <si>
    <t>Canada ptfire_othna</t>
  </si>
  <si>
    <t>Offshore cmv_c1c2</t>
  </si>
  <si>
    <t>Offshore cmv_c3</t>
  </si>
  <si>
    <t>Offshore pt_oilgas</t>
  </si>
  <si>
    <t>Mexico ptfire_othna</t>
  </si>
  <si>
    <t>Includes Tribal Data for point only. Does not include CMV or pt_oilgas offshore (that's in the Canada/Mexico/offshore table). Onroad is the sum of onroad+onroad_ca_adj. Ptegu NOX/SO2 are post-SMOKE.</t>
  </si>
  <si>
    <t>BENZOAPYRNE</t>
  </si>
  <si>
    <t>IVOC</t>
  </si>
  <si>
    <t>AACD</t>
  </si>
  <si>
    <t>FACD</t>
  </si>
  <si>
    <t>FIPS 98</t>
  </si>
  <si>
    <t>Offshore (85)</t>
  </si>
  <si>
    <t>Non-US SECA C3 (98)</t>
  </si>
  <si>
    <t>Overall Total</t>
  </si>
  <si>
    <t>Mexico total</t>
  </si>
  <si>
    <t>Eastern State</t>
  </si>
  <si>
    <t>Overall total</t>
  </si>
  <si>
    <t>36US3 total</t>
  </si>
  <si>
    <t>airports</t>
  </si>
  <si>
    <t>secondary MEOH</t>
  </si>
  <si>
    <t>Cuba</t>
  </si>
  <si>
    <t>Haiti</t>
  </si>
  <si>
    <t>Dominican Republic</t>
  </si>
  <si>
    <t>Jamaica</t>
  </si>
  <si>
    <t>Belize</t>
  </si>
  <si>
    <t>Colombia</t>
  </si>
  <si>
    <t>Guatemala</t>
  </si>
  <si>
    <t>Honduras</t>
  </si>
  <si>
    <t>ptnonipm (all inline)</t>
  </si>
  <si>
    <t>pt_oilgas (all inline)</t>
  </si>
  <si>
    <t>rwc (not merged)</t>
  </si>
  <si>
    <t>Eastern US</t>
  </si>
  <si>
    <t>beis - left blank (not merged)</t>
  </si>
  <si>
    <t>ocean_cl2 12US1 no leap</t>
  </si>
  <si>
    <t>othptdust</t>
  </si>
  <si>
    <t>cmv_c1c2 elevated</t>
  </si>
  <si>
    <t>cmv_c1c2 (all inline)</t>
  </si>
  <si>
    <t>cmv_c3 (all inline)</t>
  </si>
  <si>
    <t>Continental US totals (not AK/HI/PR/VI)</t>
  </si>
  <si>
    <r>
      <t>Non-US totals (</t>
    </r>
    <r>
      <rPr>
        <b/>
        <u/>
        <sz val="11"/>
        <color theme="1"/>
        <rFont val="Calibri"/>
        <family val="2"/>
        <scheme val="minor"/>
      </rPr>
      <t>12US1</t>
    </r>
    <r>
      <rPr>
        <sz val="11"/>
        <color theme="1"/>
        <rFont val="Calibri"/>
        <family val="2"/>
        <scheme val="minor"/>
      </rPr>
      <t xml:space="preserve"> only), including CMV offshore from cmv_c1c2/cmv_c3 and oil/gas offshore from pt_oilgas</t>
    </r>
  </si>
  <si>
    <t>Canada cmv_c1c2</t>
  </si>
  <si>
    <t>Canada cmv_c3</t>
  </si>
  <si>
    <t>Inventory (2018gc)</t>
  </si>
  <si>
    <t>NMOG</t>
  </si>
  <si>
    <t>SMOKE (2018gc)</t>
  </si>
  <si>
    <t>Inventory (EQUATES 2016)</t>
  </si>
  <si>
    <t>livestock</t>
  </si>
  <si>
    <t>Cuba (301)</t>
  </si>
  <si>
    <t>Bahamas (302)</t>
  </si>
  <si>
    <t>Haiti (303)</t>
  </si>
  <si>
    <t>Dominican Rep (304)</t>
  </si>
  <si>
    <t>Jamiaca (305)</t>
  </si>
  <si>
    <t>Turks and Caicos (307)</t>
  </si>
  <si>
    <t>Belize (308)</t>
  </si>
  <si>
    <t>Colombia (309)</t>
  </si>
  <si>
    <t>Guatemala (310)</t>
  </si>
  <si>
    <t>Honduras (311)</t>
  </si>
  <si>
    <t>Other N.Amer Total</t>
  </si>
  <si>
    <t>Bahamas</t>
  </si>
  <si>
    <t>ptfire-rx (all inline)</t>
  </si>
  <si>
    <t>ptfire-wild (all inline)</t>
  </si>
  <si>
    <t>ptfire-rx</t>
  </si>
  <si>
    <t>ptfire-wild</t>
  </si>
  <si>
    <t>ptfire elevated (wild+rx)</t>
  </si>
  <si>
    <t>Canada othptdust</t>
  </si>
  <si>
    <t>SMOKE (was not run for this case)</t>
  </si>
  <si>
    <t>fertilizer</t>
  </si>
  <si>
    <t>fertilizer - nonpoint agricultural fertilizer emissions</t>
  </si>
  <si>
    <t>livestock - nonpoint agricultural livestock emissions</t>
  </si>
  <si>
    <t>biogenics (beis) - emissions from natural sources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</si>
  <si>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</si>
  <si>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</si>
  <si>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 (plus RPD/RPV/RPP/RPH and onroad_ca_adj) - mobile source emissions on roads; RPD, RPV, RPP, and RPH are specific subcategories based on the type of activity data used</t>
  </si>
  <si>
    <t xml:space="preserve">  State totals on the "onroad all" tab include the onroad_ca_adj sector, which covers onroad sector emissions in California with emissions adjusted to match state-provided inventories. </t>
  </si>
  <si>
    <t>onroad_can - Canada onroad sources</t>
  </si>
  <si>
    <t>onroad_mex - Mexico onroad sources</t>
  </si>
  <si>
    <t>othpt - Non-US point sources</t>
  </si>
  <si>
    <t>ptfire-wild - Point source wildland fire emissions in the US</t>
  </si>
  <si>
    <t>ptfire-rx - Point source prescribed fire emissions in the US</t>
  </si>
  <si>
    <t>ptfire_othna - Point source wild and prescribed fire emissions in Canada, Mexico, and Carribbean</t>
  </si>
  <si>
    <t>othptdust - Non-US point source dust sources</t>
  </si>
  <si>
    <t>ptagfire - agricultural burning emissions as point sources</t>
  </si>
  <si>
    <t>othafdust/othafdust_adj - Canada area fugitive dust emissions; othafdust_adj are the emissions after meteorological and land use adjustments</t>
  </si>
  <si>
    <t>rail - linehaul railroad emissions</t>
  </si>
  <si>
    <t>Acetone</t>
  </si>
  <si>
    <t>Ketone</t>
  </si>
  <si>
    <t>Propane</t>
  </si>
  <si>
    <t>SOA tracer</t>
  </si>
  <si>
    <t>Xylenes (mixed isomers) minus naphthalene</t>
  </si>
  <si>
    <t>vcp - nonpoint solvent emissions</t>
  </si>
  <si>
    <t>Inventory (2019ge)</t>
  </si>
  <si>
    <t>adj/unadj 2018gc</t>
  </si>
  <si>
    <t>SMOKE (2019ge)</t>
  </si>
  <si>
    <t>SMOKE unadjusted (2019ge)</t>
  </si>
  <si>
    <t>Mexican Waters</t>
  </si>
  <si>
    <t>SMOKE (2019ge 09dec2021)</t>
  </si>
  <si>
    <t>SMOKE (2019ge 12US1)</t>
  </si>
  <si>
    <t>np_solvents</t>
  </si>
  <si>
    <t>SMOKE adjusted (2019ge 12US1 06jan2022)</t>
  </si>
  <si>
    <t xml:space="preserve">2019ge 12US1 06jan2022 </t>
  </si>
  <si>
    <t>Inventory (2019ge 11feb2022)</t>
  </si>
  <si>
    <t>Inventory (2019ge 22feb2022)</t>
  </si>
  <si>
    <t>Inventory (2019ge w/IL update)</t>
  </si>
  <si>
    <t>SMOKE (2019ge 02mar2022)</t>
  </si>
  <si>
    <t>NMOG &lt; VOC because of profiles which are 100% CH4</t>
  </si>
  <si>
    <t>Inventory (2016fj)</t>
  </si>
  <si>
    <t>canada_ag</t>
  </si>
  <si>
    <t>canada_og2D</t>
  </si>
  <si>
    <t>adj/unadj from 2018gc</t>
  </si>
  <si>
    <t>SMOKE adjusted (2019ge)</t>
  </si>
  <si>
    <t>Inventory (EQUATES 2016/2017, no ag/og2D)</t>
  </si>
  <si>
    <t>NMOG*</t>
  </si>
  <si>
    <t>*NMOG &lt; VOC_INV in Canada because pre-speciated &lt; VOC_INV sometimes</t>
  </si>
  <si>
    <t>adj/unadj from 2019ge</t>
  </si>
  <si>
    <t>Inventory (2019ge w/MN fix)</t>
  </si>
  <si>
    <t>volcanic (no longer merged)</t>
  </si>
  <si>
    <t>min diff</t>
  </si>
  <si>
    <t>max diff</t>
  </si>
  <si>
    <t xml:space="preserve">invtable factor &lt; 1 </t>
  </si>
  <si>
    <t>all 2+% diffs I checked are due to weekly profile 6 (zero emissions sundays/holidays)</t>
  </si>
  <si>
    <t>Canada ag</t>
  </si>
  <si>
    <r>
      <rPr>
        <b/>
        <sz val="11"/>
        <color theme="1"/>
        <rFont val="Calibri"/>
        <family val="2"/>
        <scheme val="minor"/>
      </rPr>
      <t xml:space="preserve">2019ge </t>
    </r>
    <r>
      <rPr>
        <sz val="11"/>
        <color theme="1"/>
        <rFont val="Calibri"/>
        <family val="2"/>
        <scheme val="minor"/>
      </rPr>
      <t>case CAPs by sector from EMF/inventory summaries</t>
    </r>
  </si>
  <si>
    <t>Canada oil and gas 2D</t>
  </si>
  <si>
    <t>Mexico cmv_c1c2</t>
  </si>
  <si>
    <t>Mexico cmv_c3</t>
  </si>
  <si>
    <r>
      <rPr>
        <b/>
        <sz val="11"/>
        <color theme="1"/>
        <rFont val="Calibri"/>
        <family val="2"/>
        <scheme val="minor"/>
      </rPr>
      <t xml:space="preserve">2019ge </t>
    </r>
    <r>
      <rPr>
        <sz val="11"/>
        <color theme="1"/>
        <rFont val="Calibri"/>
        <family val="2"/>
        <scheme val="minor"/>
      </rPr>
      <t>case VOC HAPs and metals by sector from EMF/inventory summaries</t>
    </r>
  </si>
  <si>
    <r>
      <rPr>
        <b/>
        <sz val="11"/>
        <color theme="1"/>
        <rFont val="Calibri"/>
        <family val="2"/>
        <scheme val="minor"/>
      </rPr>
      <t xml:space="preserve">2019ge </t>
    </r>
    <r>
      <rPr>
        <sz val="11"/>
        <color theme="1"/>
        <rFont val="Calibri"/>
        <family val="2"/>
        <scheme val="minor"/>
      </rPr>
      <t>Anthropogenic state totals. 
CAPs and non-VOC HAPs are inventory-level except onroad (SMOKE-MOVES), afdust (post-adjusted), and ptegu NOX/SO2 (CEM). VOC HAPs are post-SMOKE and include contributions from speciation.</t>
    </r>
  </si>
  <si>
    <t>Inventory (2019ge CMAQ)</t>
  </si>
  <si>
    <t>Inventory (2019ge, fertilizer + livestock)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</si>
</sst>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%"/>
    <numFmt numFmtId="165" formatCode="0.000"/>
    <numFmt numFmtId="166" formatCode="#,##0.0000"/>
    <numFmt numFmtId="167" formatCode="#,##0.000"/>
    <numFmt numFmtId="168" formatCode="#,##0.0"/>
    <numFmt numFmtId="169" formatCode="#,##0.00000"/>
    <numFmt numFmtId="170" formatCode="#,##0.0000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i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3">
    <xf numFmtId="0" fontId="0" fillId="0" borderId="0" xfId="0"/>
    <xf numFmtId="3" fontId="16" fillId="0" borderId="0" xfId="0" applyNumberFormat="1" applyFont="1"/>
    <xf numFmtId="0" fontId="16" fillId="0" borderId="0" xfId="0" applyFont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/>
    <xf numFmtId="11" fontId="0" fillId="0" borderId="0" xfId="0" applyNumberFormat="1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10" xfId="0" applyBorder="1"/>
    <xf numFmtId="3" fontId="18" fillId="0" borderId="10" xfId="42" applyNumberFormat="1" applyFill="1" applyBorder="1"/>
    <xf numFmtId="0" fontId="0" fillId="0" borderId="0" xfId="0"/>
    <xf numFmtId="3" fontId="18" fillId="0" borderId="0" xfId="42" applyNumberFormat="1" applyFont="1" applyFill="1"/>
    <xf numFmtId="0" fontId="18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3" fontId="0" fillId="0" borderId="0" xfId="0" applyNumberFormat="1"/>
    <xf numFmtId="0" fontId="0" fillId="0" borderId="0" xfId="0"/>
    <xf numFmtId="0" fontId="0" fillId="0" borderId="0" xfId="0"/>
    <xf numFmtId="10" fontId="0" fillId="0" borderId="0" xfId="0" applyNumberFormat="1"/>
    <xf numFmtId="3" fontId="0" fillId="0" borderId="0" xfId="0" applyNumberFormat="1" applyFont="1"/>
    <xf numFmtId="0" fontId="24" fillId="0" borderId="0" xfId="0" applyFont="1"/>
    <xf numFmtId="3" fontId="25" fillId="0" borderId="0" xfId="0" applyNumberFormat="1" applyFont="1"/>
    <xf numFmtId="0" fontId="25" fillId="0" borderId="0" xfId="0" applyFont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165" fontId="0" fillId="0" borderId="0" xfId="0" applyNumberFormat="1"/>
    <xf numFmtId="0" fontId="0" fillId="0" borderId="0" xfId="0" applyNumberFormat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7" fillId="0" borderId="0" xfId="0" applyNumberFormat="1" applyFont="1"/>
    <xf numFmtId="0" fontId="20" fillId="0" borderId="0" xfId="0" applyFont="1" applyAlignment="1">
      <alignment horizontal="right" wrapText="1"/>
    </xf>
    <xf numFmtId="3" fontId="0" fillId="0" borderId="0" xfId="0" applyNumberFormat="1" applyAlignment="1">
      <alignment horizontal="center"/>
    </xf>
    <xf numFmtId="0" fontId="28" fillId="0" borderId="0" xfId="0" applyFont="1"/>
    <xf numFmtId="3" fontId="29" fillId="0" borderId="0" xfId="0" applyNumberFormat="1" applyFont="1"/>
    <xf numFmtId="0" fontId="30" fillId="0" borderId="0" xfId="0" applyFont="1"/>
    <xf numFmtId="3" fontId="31" fillId="0" borderId="0" xfId="0" applyNumberFormat="1" applyFont="1"/>
    <xf numFmtId="0" fontId="16" fillId="0" borderId="0" xfId="0" applyNumberFormat="1" applyFont="1"/>
    <xf numFmtId="164" fontId="0" fillId="0" borderId="0" xfId="74" applyNumberFormat="1" applyFont="1"/>
    <xf numFmtId="0" fontId="14" fillId="0" borderId="0" xfId="0" applyFont="1"/>
    <xf numFmtId="0" fontId="32" fillId="0" borderId="0" xfId="0" applyFont="1"/>
    <xf numFmtId="0" fontId="0" fillId="34" borderId="0" xfId="0" applyFill="1"/>
    <xf numFmtId="0" fontId="0" fillId="0" borderId="0" xfId="0" applyNumberFormat="1" applyFont="1"/>
    <xf numFmtId="3" fontId="0" fillId="0" borderId="0" xfId="0" applyNumberFormat="1" applyFill="1"/>
    <xf numFmtId="3" fontId="0" fillId="0" borderId="0" xfId="0" applyNumberFormat="1" applyFont="1" applyFill="1"/>
    <xf numFmtId="0" fontId="22" fillId="0" borderId="0" xfId="0" applyNumberFormat="1" applyFont="1"/>
    <xf numFmtId="4" fontId="0" fillId="0" borderId="0" xfId="0" applyNumberFormat="1" applyFont="1"/>
    <xf numFmtId="164" fontId="0" fillId="34" borderId="0" xfId="74" applyNumberFormat="1" applyFont="1" applyFill="1"/>
    <xf numFmtId="3" fontId="22" fillId="0" borderId="0" xfId="0" applyNumberFormat="1" applyFont="1"/>
    <xf numFmtId="166" fontId="0" fillId="0" borderId="0" xfId="0" applyNumberFormat="1"/>
    <xf numFmtId="0" fontId="18" fillId="35" borderId="0" xfId="42" applyFont="1" applyFill="1"/>
    <xf numFmtId="0" fontId="18" fillId="34" borderId="0" xfId="42" applyFont="1" applyFill="1"/>
    <xf numFmtId="10" fontId="0" fillId="0" borderId="0" xfId="0" applyNumberFormat="1" applyFill="1"/>
    <xf numFmtId="4" fontId="0" fillId="0" borderId="0" xfId="0" applyNumberFormat="1"/>
    <xf numFmtId="167" fontId="0" fillId="0" borderId="0" xfId="0" applyNumberFormat="1"/>
    <xf numFmtId="4" fontId="16" fillId="0" borderId="0" xfId="0" applyNumberFormat="1" applyFont="1"/>
    <xf numFmtId="1" fontId="0" fillId="0" borderId="0" xfId="0" applyNumberFormat="1"/>
    <xf numFmtId="9" fontId="0" fillId="0" borderId="0" xfId="74" applyFont="1"/>
    <xf numFmtId="0" fontId="22" fillId="0" borderId="0" xfId="0" applyFont="1"/>
    <xf numFmtId="168" fontId="0" fillId="0" borderId="0" xfId="0" applyNumberFormat="1"/>
    <xf numFmtId="0" fontId="0" fillId="0" borderId="0" xfId="0" applyAlignment="1">
      <alignment horizontal="center"/>
    </xf>
    <xf numFmtId="0" fontId="33" fillId="0" borderId="0" xfId="0" applyFont="1"/>
    <xf numFmtId="0" fontId="34" fillId="0" borderId="0" xfId="0" applyFont="1"/>
    <xf numFmtId="0" fontId="0" fillId="0" borderId="0" xfId="0" applyAlignment="1">
      <alignment wrapText="1"/>
    </xf>
    <xf numFmtId="0" fontId="35" fillId="0" borderId="0" xfId="0" applyFont="1"/>
    <xf numFmtId="0" fontId="16" fillId="0" borderId="0" xfId="0" applyFont="1" applyFill="1"/>
    <xf numFmtId="0" fontId="0" fillId="0" borderId="0" xfId="0" quotePrefix="1"/>
    <xf numFmtId="164" fontId="0" fillId="0" borderId="0" xfId="74" applyNumberFormat="1" applyFont="1" applyFill="1"/>
    <xf numFmtId="3" fontId="20" fillId="0" borderId="0" xfId="46" applyNumberFormat="1" applyFont="1"/>
    <xf numFmtId="0" fontId="20" fillId="0" borderId="0" xfId="46" applyFont="1"/>
    <xf numFmtId="164" fontId="22" fillId="0" borderId="0" xfId="74" applyNumberFormat="1" applyFont="1"/>
    <xf numFmtId="0" fontId="18" fillId="0" borderId="0" xfId="42"/>
    <xf numFmtId="0" fontId="18" fillId="35" borderId="0" xfId="42" applyFill="1"/>
    <xf numFmtId="0" fontId="18" fillId="34" borderId="0" xfId="42" applyFill="1"/>
    <xf numFmtId="0" fontId="18" fillId="0" borderId="10" xfId="42" applyBorder="1"/>
    <xf numFmtId="0" fontId="0" fillId="0" borderId="11" xfId="0" applyBorder="1"/>
    <xf numFmtId="3" fontId="0" fillId="0" borderId="11" xfId="0" applyNumberFormat="1" applyBorder="1"/>
    <xf numFmtId="0" fontId="22" fillId="0" borderId="0" xfId="42" applyFont="1"/>
    <xf numFmtId="3" fontId="23" fillId="0" borderId="0" xfId="42" applyNumberFormat="1" applyFont="1"/>
    <xf numFmtId="0" fontId="0" fillId="33" borderId="0" xfId="0" applyFill="1"/>
    <xf numFmtId="3" fontId="18" fillId="0" borderId="0" xfId="42" applyNumberFormat="1"/>
    <xf numFmtId="3" fontId="18" fillId="34" borderId="0" xfId="42" applyNumberFormat="1" applyFill="1"/>
    <xf numFmtId="3" fontId="18" fillId="0" borderId="10" xfId="42" applyNumberFormat="1" applyBorder="1"/>
    <xf numFmtId="0" fontId="20" fillId="0" borderId="0" xfId="42" applyFont="1"/>
    <xf numFmtId="0" fontId="26" fillId="0" borderId="0" xfId="42" applyFont="1"/>
    <xf numFmtId="166" fontId="0" fillId="0" borderId="0" xfId="0" applyNumberFormat="1" applyFont="1"/>
    <xf numFmtId="169" fontId="0" fillId="0" borderId="0" xfId="0" applyNumberFormat="1" applyFont="1"/>
    <xf numFmtId="166" fontId="0" fillId="0" borderId="0" xfId="0" applyNumberFormat="1" applyFill="1"/>
    <xf numFmtId="4" fontId="0" fillId="0" borderId="0" xfId="0" applyNumberFormat="1" applyFill="1"/>
    <xf numFmtId="0" fontId="27" fillId="0" borderId="0" xfId="47" applyFont="1"/>
    <xf numFmtId="3" fontId="27" fillId="0" borderId="0" xfId="47" applyNumberFormat="1" applyFont="1"/>
    <xf numFmtId="169" fontId="0" fillId="0" borderId="0" xfId="0" applyNumberFormat="1"/>
    <xf numFmtId="170" fontId="0" fillId="0" borderId="0" xfId="0" applyNumberFormat="1"/>
    <xf numFmtId="0" fontId="0" fillId="0" borderId="0" xfId="0" applyFill="1" applyBorder="1"/>
    <xf numFmtId="0" fontId="0" fillId="0" borderId="0" xfId="0" applyBorder="1"/>
    <xf numFmtId="3" fontId="0" fillId="0" borderId="0" xfId="0" applyNumberFormat="1" applyBorder="1"/>
    <xf numFmtId="3" fontId="16" fillId="0" borderId="0" xfId="75" applyNumberFormat="1" applyFont="1"/>
    <xf numFmtId="0" fontId="38" fillId="0" borderId="0" xfId="0" applyFont="1"/>
    <xf numFmtId="2" fontId="0" fillId="0" borderId="0" xfId="74" applyNumberFormat="1" applyFont="1"/>
    <xf numFmtId="3" fontId="0" fillId="0" borderId="0" xfId="75" applyNumberFormat="1" applyFont="1"/>
    <xf numFmtId="167" fontId="16" fillId="0" borderId="0" xfId="0" applyNumberFormat="1" applyFont="1"/>
    <xf numFmtId="167" fontId="0" fillId="0" borderId="0" xfId="75" applyNumberFormat="1" applyFont="1"/>
    <xf numFmtId="0" fontId="39" fillId="0" borderId="0" xfId="0" applyFont="1"/>
    <xf numFmtId="0" fontId="40" fillId="0" borderId="0" xfId="0" applyFont="1"/>
    <xf numFmtId="3" fontId="40" fillId="0" borderId="0" xfId="0" applyNumberFormat="1" applyFont="1"/>
    <xf numFmtId="3" fontId="39" fillId="0" borderId="0" xfId="0" applyNumberFormat="1" applyFont="1"/>
    <xf numFmtId="2" fontId="16" fillId="0" borderId="0" xfId="0" applyNumberFormat="1" applyFont="1"/>
    <xf numFmtId="0" fontId="37" fillId="0" borderId="0" xfId="0" applyFont="1" applyFill="1"/>
    <xf numFmtId="0" fontId="37" fillId="0" borderId="0" xfId="0" applyFont="1" applyFill="1" applyAlignment="1">
      <alignment wrapText="1"/>
    </xf>
    <xf numFmtId="0" fontId="14" fillId="0" borderId="0" xfId="0" applyFont="1" applyFill="1"/>
    <xf numFmtId="3" fontId="22" fillId="0" borderId="0" xfId="0" applyNumberFormat="1" applyFont="1" applyFill="1"/>
    <xf numFmtId="1" fontId="16" fillId="0" borderId="0" xfId="0" applyNumberFormat="1" applyFont="1"/>
    <xf numFmtId="0" fontId="0" fillId="0" borderId="0" xfId="0" applyAlignment="1">
      <alignment horizontal="left" wrapText="1"/>
    </xf>
    <xf numFmtId="0" fontId="0" fillId="0" borderId="0" xfId="0" applyFill="1" applyAlignment="1">
      <alignment horizontal="left" wrapText="1"/>
    </xf>
    <xf numFmtId="0" fontId="41" fillId="0" borderId="0" xfId="0" applyFont="1"/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onnections" Target="connection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2" connectionId="7" xr16:uid="{56FC9C09-66B1-4D79-B52C-CCE6E5D45021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8" xr16:uid="{00000000-0016-0000-0900-000005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8" xr16:uid="{00000000-0016-0000-0A00-000006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0" xr16:uid="{5B21908E-8983-48E7-9387-2F241B7EA1A4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4" xr16:uid="{00000000-0016-0000-0C00-000008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1" xr16:uid="{B366BAB4-2654-4DF4-94F4-BB3EB9390C65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3" xr16:uid="{00000000-0016-0000-0B00-000007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0E00-000009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241F83DF-9784-4C05-B741-EA6824D07536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7" xr16:uid="{00000000-0016-0000-0F00-00000A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8" xr16:uid="{FD235416-93DC-41C4-BF6D-7B9C508406D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3" xr16:uid="{00000000-0016-0000-0500-000001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_1" connectionId="32" xr16:uid="{00000000-0016-0000-1000-00000B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6" xr16:uid="{00000000-0016-0000-1000-00000C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7" xr16:uid="{00000000-0016-0000-1100-00000D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3" xr16:uid="{00000000-0016-0000-1200-00000E0000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34" xr16:uid="{00000000-0016-0000-1400-00000F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5" xr16:uid="{00000000-0016-0000-1600-000011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6" xr16:uid="{00000000-0016-0000-1600-00001000000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_1" connectionId="20" xr16:uid="{00000000-0016-0000-1700-000012000000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9" xr16:uid="{00000000-0016-0000-1700-000013000000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1" xr16:uid="{00000000-0016-0000-1800-000014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5" xr16:uid="{00000000-0016-0000-0500-000000000000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2" xr16:uid="{00000000-0016-0000-1900-000015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1" connectionId="23" xr16:uid="{00000000-0016-0000-1900-000016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4" xr16:uid="{B6B0F56A-743B-4D22-81A7-1042094B4118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5" xr16:uid="{1B5AA8E2-67CD-43E3-8C96-B1B580DFDB09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4" xr16:uid="{00000000-0016-0000-1A00-000017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3" connectionId="6" xr16:uid="{3C47307E-81D4-4DEF-8FD1-C2C09ECCDF97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9" xr16:uid="{3C51CDEA-13AE-437F-9DA4-E950E94670A6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9" xr16:uid="{00000000-0016-0000-0600-000002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00000000-0016-0000-0700-000003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1" xr16:uid="{00000000-0016-0000-0800-000004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2" xr16:uid="{C15AE088-6CCD-4C49-A0A0-D74B8F7BAD9D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9.xml"/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1.xml"/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6.xml"/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8.xml"/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1.xml"/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5"/>
  <sheetViews>
    <sheetView workbookViewId="0">
      <selection activeCell="A6" sqref="A6"/>
    </sheetView>
  </sheetViews>
  <sheetFormatPr defaultRowHeight="14.4" x14ac:dyDescent="0.3"/>
  <cols>
    <col min="1" max="1" width="16" customWidth="1"/>
  </cols>
  <sheetData>
    <row r="1" spans="1:1" x14ac:dyDescent="0.3">
      <c r="A1" s="23" t="s">
        <v>249</v>
      </c>
    </row>
    <row r="2" spans="1:1" s="23" customFormat="1" x14ac:dyDescent="0.3">
      <c r="A2" s="23" t="s">
        <v>238</v>
      </c>
    </row>
    <row r="3" spans="1:1" s="23" customFormat="1" x14ac:dyDescent="0.3">
      <c r="A3" s="23" t="s">
        <v>239</v>
      </c>
    </row>
    <row r="5" spans="1:1" x14ac:dyDescent="0.3">
      <c r="A5" s="2" t="s">
        <v>250</v>
      </c>
    </row>
    <row r="6" spans="1:1" ht="15.6" x14ac:dyDescent="0.3">
      <c r="A6" s="41" t="s">
        <v>248</v>
      </c>
    </row>
    <row r="7" spans="1:1" ht="15.6" x14ac:dyDescent="0.3">
      <c r="A7" s="41" t="s">
        <v>613</v>
      </c>
    </row>
    <row r="8" spans="1:1" s="23" customFormat="1" x14ac:dyDescent="0.3">
      <c r="A8" s="23" t="s">
        <v>614</v>
      </c>
    </row>
    <row r="9" spans="1:1" x14ac:dyDescent="0.3">
      <c r="A9" s="23" t="s">
        <v>615</v>
      </c>
    </row>
    <row r="10" spans="1:1" s="23" customFormat="1" x14ac:dyDescent="0.3">
      <c r="A10" s="23" t="s">
        <v>611</v>
      </c>
    </row>
    <row r="11" spans="1:1" s="23" customFormat="1" x14ac:dyDescent="0.3">
      <c r="A11" s="23" t="s">
        <v>612</v>
      </c>
    </row>
    <row r="12" spans="1:1" ht="15.6" x14ac:dyDescent="0.3">
      <c r="A12" s="41" t="s">
        <v>240</v>
      </c>
    </row>
    <row r="13" spans="1:1" ht="15.6" x14ac:dyDescent="0.3">
      <c r="A13" s="41" t="s">
        <v>241</v>
      </c>
    </row>
    <row r="14" spans="1:1" x14ac:dyDescent="0.3">
      <c r="A14" s="23" t="s">
        <v>616</v>
      </c>
    </row>
    <row r="15" spans="1:1" s="23" customFormat="1" x14ac:dyDescent="0.3">
      <c r="A15" s="23" t="s">
        <v>617</v>
      </c>
    </row>
    <row r="16" spans="1:1" s="23" customFormat="1" x14ac:dyDescent="0.3">
      <c r="A16" s="23" t="s">
        <v>626</v>
      </c>
    </row>
    <row r="17" spans="1:1" ht="15.6" x14ac:dyDescent="0.3">
      <c r="A17" s="41" t="s">
        <v>242</v>
      </c>
    </row>
    <row r="18" spans="1:1" s="23" customFormat="1" x14ac:dyDescent="0.3">
      <c r="A18" s="23" t="s">
        <v>618</v>
      </c>
    </row>
    <row r="19" spans="1:1" x14ac:dyDescent="0.3">
      <c r="A19" s="23" t="s">
        <v>619</v>
      </c>
    </row>
    <row r="20" spans="1:1" ht="15.6" x14ac:dyDescent="0.3">
      <c r="A20" s="41" t="s">
        <v>620</v>
      </c>
    </row>
    <row r="21" spans="1:1" s="23" customFormat="1" ht="15.6" x14ac:dyDescent="0.3">
      <c r="A21" s="41" t="s">
        <v>624</v>
      </c>
    </row>
    <row r="22" spans="1:1" s="23" customFormat="1" x14ac:dyDescent="0.3">
      <c r="A22" s="23" t="s">
        <v>625</v>
      </c>
    </row>
    <row r="23" spans="1:1" ht="15.6" x14ac:dyDescent="0.3">
      <c r="A23" s="41" t="s">
        <v>243</v>
      </c>
    </row>
    <row r="24" spans="1:1" x14ac:dyDescent="0.3">
      <c r="A24" s="23" t="s">
        <v>621</v>
      </c>
    </row>
    <row r="25" spans="1:1" x14ac:dyDescent="0.3">
      <c r="A25" s="23" t="s">
        <v>622</v>
      </c>
    </row>
    <row r="26" spans="1:1" s="23" customFormat="1" x14ac:dyDescent="0.3">
      <c r="A26" s="23" t="s">
        <v>623</v>
      </c>
    </row>
    <row r="27" spans="1:1" ht="15.6" x14ac:dyDescent="0.3">
      <c r="A27" s="41" t="s">
        <v>244</v>
      </c>
    </row>
    <row r="28" spans="1:1" ht="15.6" x14ac:dyDescent="0.3">
      <c r="A28" s="41" t="s">
        <v>246</v>
      </c>
    </row>
    <row r="29" spans="1:1" ht="15.6" x14ac:dyDescent="0.3">
      <c r="A29" s="41" t="s">
        <v>245</v>
      </c>
    </row>
    <row r="30" spans="1:1" s="23" customFormat="1" x14ac:dyDescent="0.3">
      <c r="A30" s="23" t="s">
        <v>627</v>
      </c>
    </row>
    <row r="31" spans="1:1" ht="15.6" x14ac:dyDescent="0.3">
      <c r="A31" s="41" t="s">
        <v>247</v>
      </c>
    </row>
    <row r="32" spans="1:1" x14ac:dyDescent="0.3">
      <c r="A32" s="23" t="s">
        <v>633</v>
      </c>
    </row>
    <row r="33" spans="1:2" s="23" customFormat="1" x14ac:dyDescent="0.3"/>
    <row r="34" spans="1:2" ht="15.6" x14ac:dyDescent="0.3">
      <c r="A34" s="44" t="s">
        <v>307</v>
      </c>
    </row>
    <row r="35" spans="1:2" s="23" customFormat="1" x14ac:dyDescent="0.3">
      <c r="A35" s="56" t="s">
        <v>454</v>
      </c>
      <c r="B35" s="23" t="s">
        <v>628</v>
      </c>
    </row>
    <row r="36" spans="1:2" ht="15.6" x14ac:dyDescent="0.3">
      <c r="A36" s="42" t="s">
        <v>175</v>
      </c>
      <c r="B36" s="42" t="s">
        <v>305</v>
      </c>
    </row>
    <row r="37" spans="1:2" ht="15.6" x14ac:dyDescent="0.3">
      <c r="A37" s="41" t="s">
        <v>127</v>
      </c>
      <c r="B37" s="43" t="s">
        <v>280</v>
      </c>
    </row>
    <row r="38" spans="1:2" ht="15.6" x14ac:dyDescent="0.3">
      <c r="A38" s="41" t="s">
        <v>128</v>
      </c>
      <c r="B38" s="41" t="s">
        <v>304</v>
      </c>
    </row>
    <row r="39" spans="1:2" ht="15.6" x14ac:dyDescent="0.3">
      <c r="A39" s="41" t="s">
        <v>129</v>
      </c>
      <c r="B39" s="41" t="s">
        <v>279</v>
      </c>
    </row>
    <row r="40" spans="1:2" ht="15.6" x14ac:dyDescent="0.3">
      <c r="A40" s="41" t="s">
        <v>62</v>
      </c>
      <c r="B40" s="41" t="s">
        <v>269</v>
      </c>
    </row>
    <row r="41" spans="1:2" ht="15.6" x14ac:dyDescent="0.3">
      <c r="A41" s="41" t="s">
        <v>176</v>
      </c>
      <c r="B41" s="41" t="s">
        <v>296</v>
      </c>
    </row>
    <row r="42" spans="1:2" ht="15.6" x14ac:dyDescent="0.3">
      <c r="A42" s="41" t="s">
        <v>130</v>
      </c>
      <c r="B42" s="41" t="s">
        <v>297</v>
      </c>
    </row>
    <row r="43" spans="1:2" ht="15.6" x14ac:dyDescent="0.3">
      <c r="A43" s="41" t="s">
        <v>131</v>
      </c>
      <c r="B43" s="41" t="s">
        <v>298</v>
      </c>
    </row>
    <row r="44" spans="1:2" ht="15.6" x14ac:dyDescent="0.3">
      <c r="A44" s="41" t="s">
        <v>57</v>
      </c>
      <c r="B44" s="41" t="s">
        <v>270</v>
      </c>
    </row>
    <row r="45" spans="1:2" ht="15.6" x14ac:dyDescent="0.3">
      <c r="A45" s="41" t="s">
        <v>132</v>
      </c>
      <c r="B45" s="43" t="s">
        <v>283</v>
      </c>
    </row>
    <row r="46" spans="1:2" ht="15.6" x14ac:dyDescent="0.3">
      <c r="A46" s="41" t="s">
        <v>133</v>
      </c>
      <c r="B46" s="41" t="s">
        <v>282</v>
      </c>
    </row>
    <row r="47" spans="1:2" ht="15.6" x14ac:dyDescent="0.3">
      <c r="A47" s="41" t="s">
        <v>134</v>
      </c>
      <c r="B47" s="41" t="s">
        <v>277</v>
      </c>
    </row>
    <row r="48" spans="1:2" ht="15.6" x14ac:dyDescent="0.3">
      <c r="A48" s="41" t="s">
        <v>135</v>
      </c>
      <c r="B48" s="43" t="s">
        <v>284</v>
      </c>
    </row>
    <row r="49" spans="1:2" ht="15.6" x14ac:dyDescent="0.3">
      <c r="A49" s="41" t="s">
        <v>136</v>
      </c>
      <c r="B49" s="43" t="s">
        <v>285</v>
      </c>
    </row>
    <row r="50" spans="1:2" ht="15.6" x14ac:dyDescent="0.3">
      <c r="A50" s="41" t="s">
        <v>64</v>
      </c>
      <c r="B50" s="43" t="s">
        <v>303</v>
      </c>
    </row>
    <row r="51" spans="1:2" ht="15.6" x14ac:dyDescent="0.3">
      <c r="A51" s="41" t="s">
        <v>137</v>
      </c>
      <c r="B51" s="41" t="s">
        <v>276</v>
      </c>
    </row>
    <row r="52" spans="1:2" ht="15.6" x14ac:dyDescent="0.3">
      <c r="A52" s="41" t="s">
        <v>138</v>
      </c>
      <c r="B52" s="41" t="s">
        <v>281</v>
      </c>
    </row>
    <row r="53" spans="1:2" ht="15.6" x14ac:dyDescent="0.3">
      <c r="A53" s="41" t="s">
        <v>139</v>
      </c>
      <c r="B53" s="43" t="s">
        <v>286</v>
      </c>
    </row>
    <row r="54" spans="1:2" s="23" customFormat="1" ht="15.6" x14ac:dyDescent="0.3">
      <c r="A54" s="41" t="s">
        <v>461</v>
      </c>
      <c r="B54" s="43" t="s">
        <v>629</v>
      </c>
    </row>
    <row r="55" spans="1:2" ht="15.6" x14ac:dyDescent="0.3">
      <c r="A55" s="41" t="s">
        <v>140</v>
      </c>
      <c r="B55" s="43" t="s">
        <v>287</v>
      </c>
    </row>
    <row r="56" spans="1:2" ht="15.6" x14ac:dyDescent="0.3">
      <c r="A56" s="41" t="s">
        <v>473</v>
      </c>
      <c r="B56" s="41" t="s">
        <v>295</v>
      </c>
    </row>
    <row r="57" spans="1:2" ht="15.6" x14ac:dyDescent="0.3">
      <c r="A57" s="41" t="s">
        <v>55</v>
      </c>
      <c r="B57" s="41" t="s">
        <v>271</v>
      </c>
    </row>
    <row r="58" spans="1:2" ht="15.6" x14ac:dyDescent="0.3">
      <c r="A58" s="41" t="s">
        <v>124</v>
      </c>
      <c r="B58" s="41" t="s">
        <v>272</v>
      </c>
    </row>
    <row r="59" spans="1:2" ht="15.6" x14ac:dyDescent="0.3">
      <c r="A59" s="41" t="s">
        <v>141</v>
      </c>
      <c r="B59" s="43" t="s">
        <v>288</v>
      </c>
    </row>
    <row r="60" spans="1:2" ht="15.6" x14ac:dyDescent="0.3">
      <c r="A60" s="41" t="s">
        <v>142</v>
      </c>
      <c r="B60" s="43" t="s">
        <v>289</v>
      </c>
    </row>
    <row r="61" spans="1:2" ht="15.6" x14ac:dyDescent="0.3">
      <c r="A61" s="41" t="s">
        <v>233</v>
      </c>
      <c r="B61" s="41" t="s">
        <v>299</v>
      </c>
    </row>
    <row r="62" spans="1:2" ht="15.6" x14ac:dyDescent="0.3">
      <c r="A62" s="41" t="s">
        <v>143</v>
      </c>
      <c r="B62" s="41" t="s">
        <v>300</v>
      </c>
    </row>
    <row r="63" spans="1:2" ht="15.6" x14ac:dyDescent="0.3">
      <c r="A63" s="41" t="s">
        <v>144</v>
      </c>
      <c r="B63" s="43" t="s">
        <v>290</v>
      </c>
    </row>
    <row r="64" spans="1:2" ht="15.6" x14ac:dyDescent="0.3">
      <c r="A64" s="41" t="s">
        <v>145</v>
      </c>
      <c r="B64" s="43" t="s">
        <v>258</v>
      </c>
    </row>
    <row r="65" spans="1:2" ht="15.6" x14ac:dyDescent="0.3">
      <c r="A65" s="41" t="s">
        <v>146</v>
      </c>
      <c r="B65" s="43" t="s">
        <v>291</v>
      </c>
    </row>
    <row r="66" spans="1:2" ht="15.6" x14ac:dyDescent="0.3">
      <c r="A66" s="41" t="s">
        <v>147</v>
      </c>
      <c r="B66" s="43" t="s">
        <v>259</v>
      </c>
    </row>
    <row r="67" spans="1:2" ht="15.6" x14ac:dyDescent="0.3">
      <c r="A67" s="41" t="s">
        <v>148</v>
      </c>
      <c r="B67" s="43" t="s">
        <v>256</v>
      </c>
    </row>
    <row r="68" spans="1:2" ht="15.6" x14ac:dyDescent="0.3">
      <c r="A68" s="41" t="s">
        <v>149</v>
      </c>
      <c r="B68" s="43" t="s">
        <v>251</v>
      </c>
    </row>
    <row r="69" spans="1:2" ht="15.6" x14ac:dyDescent="0.3">
      <c r="A69" s="41" t="s">
        <v>150</v>
      </c>
      <c r="B69" s="43" t="s">
        <v>260</v>
      </c>
    </row>
    <row r="70" spans="1:2" ht="15.6" x14ac:dyDescent="0.3">
      <c r="A70" s="41" t="s">
        <v>151</v>
      </c>
      <c r="B70" s="43" t="s">
        <v>266</v>
      </c>
    </row>
    <row r="71" spans="1:2" ht="15.6" x14ac:dyDescent="0.3">
      <c r="A71" s="41" t="s">
        <v>152</v>
      </c>
      <c r="B71" s="43" t="s">
        <v>264</v>
      </c>
    </row>
    <row r="72" spans="1:2" ht="15.6" x14ac:dyDescent="0.3">
      <c r="A72" s="41" t="s">
        <v>153</v>
      </c>
      <c r="B72" s="43" t="s">
        <v>292</v>
      </c>
    </row>
    <row r="73" spans="1:2" ht="15.6" x14ac:dyDescent="0.3">
      <c r="A73" s="41" t="s">
        <v>154</v>
      </c>
      <c r="B73" s="43" t="s">
        <v>293</v>
      </c>
    </row>
    <row r="74" spans="1:2" ht="15.6" x14ac:dyDescent="0.3">
      <c r="A74" s="41" t="s">
        <v>155</v>
      </c>
      <c r="B74" s="43" t="s">
        <v>263</v>
      </c>
    </row>
    <row r="75" spans="1:2" ht="15.6" x14ac:dyDescent="0.3">
      <c r="A75" s="41" t="s">
        <v>156</v>
      </c>
      <c r="B75" s="43" t="s">
        <v>265</v>
      </c>
    </row>
    <row r="76" spans="1:2" ht="15.6" x14ac:dyDescent="0.3">
      <c r="A76" s="41" t="s">
        <v>157</v>
      </c>
      <c r="B76" s="43" t="s">
        <v>255</v>
      </c>
    </row>
    <row r="77" spans="1:2" ht="15.6" x14ac:dyDescent="0.3">
      <c r="A77" s="41" t="s">
        <v>158</v>
      </c>
      <c r="B77" s="43" t="s">
        <v>267</v>
      </c>
    </row>
    <row r="78" spans="1:2" ht="15.6" x14ac:dyDescent="0.3">
      <c r="A78" s="41" t="s">
        <v>159</v>
      </c>
      <c r="B78" s="43" t="s">
        <v>268</v>
      </c>
    </row>
    <row r="79" spans="1:2" ht="15.6" x14ac:dyDescent="0.3">
      <c r="A79" s="41" t="s">
        <v>160</v>
      </c>
      <c r="B79" s="43" t="s">
        <v>257</v>
      </c>
    </row>
    <row r="80" spans="1:2" ht="15.6" x14ac:dyDescent="0.3">
      <c r="A80" s="41" t="s">
        <v>161</v>
      </c>
      <c r="B80" s="43" t="s">
        <v>253</v>
      </c>
    </row>
    <row r="81" spans="1:2" ht="15.6" x14ac:dyDescent="0.3">
      <c r="A81" s="41" t="s">
        <v>162</v>
      </c>
      <c r="B81" s="43" t="s">
        <v>254</v>
      </c>
    </row>
    <row r="82" spans="1:2" x14ac:dyDescent="0.3">
      <c r="A82" s="23" t="s">
        <v>464</v>
      </c>
      <c r="B82" s="105" t="s">
        <v>630</v>
      </c>
    </row>
    <row r="83" spans="1:2" ht="15.6" x14ac:dyDescent="0.3">
      <c r="A83" s="41" t="s">
        <v>163</v>
      </c>
      <c r="B83" s="43" t="s">
        <v>261</v>
      </c>
    </row>
    <row r="84" spans="1:2" ht="15.6" x14ac:dyDescent="0.3">
      <c r="A84" s="41" t="s">
        <v>164</v>
      </c>
      <c r="B84" s="43" t="s">
        <v>252</v>
      </c>
    </row>
    <row r="85" spans="1:2" ht="15.6" x14ac:dyDescent="0.3">
      <c r="A85" s="41" t="s">
        <v>165</v>
      </c>
      <c r="B85" s="43" t="s">
        <v>262</v>
      </c>
    </row>
    <row r="86" spans="1:2" ht="15.6" x14ac:dyDescent="0.3">
      <c r="A86" s="41" t="s">
        <v>232</v>
      </c>
      <c r="B86" s="43" t="s">
        <v>306</v>
      </c>
    </row>
    <row r="87" spans="1:2" ht="15.6" x14ac:dyDescent="0.3">
      <c r="A87" s="41" t="s">
        <v>59</v>
      </c>
      <c r="B87" s="41" t="s">
        <v>273</v>
      </c>
    </row>
    <row r="88" spans="1:2" s="23" customFormat="1" x14ac:dyDescent="0.3">
      <c r="A88" s="23" t="s">
        <v>474</v>
      </c>
      <c r="B88" s="105" t="s">
        <v>631</v>
      </c>
    </row>
    <row r="89" spans="1:2" ht="15.6" x14ac:dyDescent="0.3">
      <c r="A89" s="41" t="s">
        <v>166</v>
      </c>
      <c r="B89" s="43" t="s">
        <v>294</v>
      </c>
    </row>
    <row r="90" spans="1:2" ht="15.6" x14ac:dyDescent="0.3">
      <c r="A90" s="41" t="s">
        <v>167</v>
      </c>
      <c r="B90" s="41" t="s">
        <v>278</v>
      </c>
    </row>
    <row r="91" spans="1:2" ht="15.6" x14ac:dyDescent="0.3">
      <c r="A91" s="41" t="s">
        <v>168</v>
      </c>
      <c r="B91" s="41" t="s">
        <v>274</v>
      </c>
    </row>
    <row r="92" spans="1:2" ht="15.6" x14ac:dyDescent="0.3">
      <c r="A92" s="41" t="s">
        <v>169</v>
      </c>
      <c r="B92" s="41" t="s">
        <v>301</v>
      </c>
    </row>
    <row r="93" spans="1:2" ht="15.6" x14ac:dyDescent="0.3">
      <c r="A93" s="41" t="s">
        <v>170</v>
      </c>
      <c r="B93" s="41" t="s">
        <v>302</v>
      </c>
    </row>
    <row r="94" spans="1:2" ht="15.6" x14ac:dyDescent="0.3">
      <c r="A94" s="41" t="s">
        <v>171</v>
      </c>
      <c r="B94" s="41" t="s">
        <v>275</v>
      </c>
    </row>
    <row r="95" spans="1:2" x14ac:dyDescent="0.3">
      <c r="A95" s="23" t="s">
        <v>475</v>
      </c>
      <c r="B95" s="23" t="s">
        <v>632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O95"/>
  <sheetViews>
    <sheetView zoomScale="85" zoomScaleNormal="85" workbookViewId="0">
      <pane xSplit="1" ySplit="2" topLeftCell="F3" activePane="bottomRight" state="frozen"/>
      <selection activeCell="AY55" sqref="AY55"/>
      <selection pane="topRight" activeCell="AY55" sqref="AY55"/>
      <selection pane="bottomLeft" activeCell="AY55" sqref="AY55"/>
      <selection pane="bottomRight" activeCell="V1" sqref="V1"/>
    </sheetView>
  </sheetViews>
  <sheetFormatPr defaultRowHeight="14.4" x14ac:dyDescent="0.3"/>
  <cols>
    <col min="1" max="1" width="19.33203125" customWidth="1"/>
    <col min="2" max="8" width="9.109375" style="21"/>
    <col min="9" max="9" width="9.109375" style="23"/>
    <col min="10" max="10" width="22.33203125" bestFit="1" customWidth="1"/>
    <col min="11" max="13" width="9" style="23" customWidth="1"/>
    <col min="14" max="16" width="9" customWidth="1"/>
    <col min="17" max="17" width="9" style="23" customWidth="1"/>
    <col min="18" max="18" width="10.6640625" style="23" bestFit="1" customWidth="1"/>
    <col min="19" max="19" width="10.5546875" style="23" bestFit="1" customWidth="1"/>
    <col min="20" max="20" width="9" customWidth="1"/>
    <col min="21" max="21" width="9" style="23" customWidth="1"/>
    <col min="22" max="36" width="9" customWidth="1"/>
    <col min="37" max="38" width="9" style="23" customWidth="1"/>
    <col min="39" max="39" width="9" customWidth="1"/>
    <col min="40" max="40" width="9" style="23" customWidth="1"/>
    <col min="41" max="42" width="9" customWidth="1"/>
    <col min="43" max="43" width="9" style="23" customWidth="1"/>
    <col min="44" max="48" width="9" customWidth="1"/>
    <col min="49" max="50" width="9" style="23" customWidth="1"/>
    <col min="51" max="59" width="9" customWidth="1"/>
    <col min="60" max="60" width="9" style="23" customWidth="1"/>
    <col min="61" max="90" width="9" customWidth="1"/>
    <col min="91" max="91" width="9" style="23" customWidth="1"/>
    <col min="92" max="95" width="9" customWidth="1"/>
    <col min="96" max="96" width="9" style="23" customWidth="1"/>
    <col min="97" max="100" width="9" customWidth="1"/>
    <col min="101" max="101" width="9" style="23" customWidth="1"/>
    <col min="102" max="103" width="9" customWidth="1"/>
    <col min="104" max="104" width="9" style="23" customWidth="1"/>
    <col min="105" max="105" width="9" customWidth="1"/>
    <col min="107" max="109" width="9.109375" style="23"/>
    <col min="110" max="110" width="9" customWidth="1"/>
    <col min="118" max="119" width="9.109375" style="23"/>
    <col min="121" max="121" width="9.109375" style="23"/>
    <col min="124" max="124" width="10.33203125" bestFit="1" customWidth="1"/>
    <col min="125" max="125" width="9.109375" style="23"/>
    <col min="127" max="127" width="9.109375" style="23"/>
    <col min="135" max="135" width="9" customWidth="1"/>
  </cols>
  <sheetData>
    <row r="1" spans="1:145" x14ac:dyDescent="0.3">
      <c r="B1" s="21" t="s">
        <v>644</v>
      </c>
      <c r="J1" s="23" t="s">
        <v>640</v>
      </c>
      <c r="BQ1" s="15"/>
      <c r="DF1" s="23" t="s">
        <v>362</v>
      </c>
      <c r="EJ1" s="23"/>
    </row>
    <row r="2" spans="1:145" x14ac:dyDescent="0.3">
      <c r="A2" s="5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J2" s="23" t="s">
        <v>224</v>
      </c>
      <c r="K2" s="23" t="s">
        <v>552</v>
      </c>
      <c r="L2" s="23" t="s">
        <v>454</v>
      </c>
      <c r="M2" s="23" t="s">
        <v>175</v>
      </c>
      <c r="N2" s="23" t="s">
        <v>127</v>
      </c>
      <c r="O2" s="23" t="s">
        <v>128</v>
      </c>
      <c r="P2" s="23" t="s">
        <v>129</v>
      </c>
      <c r="Q2" s="23" t="s">
        <v>513</v>
      </c>
      <c r="R2" s="23" t="s">
        <v>407</v>
      </c>
      <c r="S2" s="23" t="s">
        <v>408</v>
      </c>
      <c r="T2" s="23" t="s">
        <v>455</v>
      </c>
      <c r="U2" s="23" t="s">
        <v>550</v>
      </c>
      <c r="V2" s="23" t="s">
        <v>176</v>
      </c>
      <c r="W2" s="23" t="s">
        <v>338</v>
      </c>
      <c r="X2" s="23" t="s">
        <v>339</v>
      </c>
      <c r="Y2" s="23" t="s">
        <v>130</v>
      </c>
      <c r="Z2" s="23" t="s">
        <v>324</v>
      </c>
      <c r="AA2" s="23" t="s">
        <v>325</v>
      </c>
      <c r="AB2" s="23" t="s">
        <v>57</v>
      </c>
      <c r="AC2" s="23" t="s">
        <v>326</v>
      </c>
      <c r="AD2" s="23" t="s">
        <v>409</v>
      </c>
      <c r="AE2" s="23" t="s">
        <v>327</v>
      </c>
      <c r="AF2" s="23" t="s">
        <v>410</v>
      </c>
      <c r="AG2" s="23" t="s">
        <v>411</v>
      </c>
      <c r="AH2" s="23" t="s">
        <v>412</v>
      </c>
      <c r="AI2" s="23" t="s">
        <v>132</v>
      </c>
      <c r="AJ2" s="23" t="s">
        <v>133</v>
      </c>
      <c r="AK2" s="23" t="s">
        <v>456</v>
      </c>
      <c r="AL2" s="23" t="s">
        <v>457</v>
      </c>
      <c r="AM2" s="23" t="s">
        <v>134</v>
      </c>
      <c r="AN2" s="23" t="s">
        <v>553</v>
      </c>
      <c r="AO2" s="23" t="s">
        <v>135</v>
      </c>
      <c r="AP2" s="23" t="s">
        <v>136</v>
      </c>
      <c r="AQ2" s="23" t="s">
        <v>459</v>
      </c>
      <c r="AR2" s="23" t="s">
        <v>328</v>
      </c>
      <c r="AS2" s="23" t="s">
        <v>329</v>
      </c>
      <c r="AT2" s="23" t="s">
        <v>137</v>
      </c>
      <c r="AU2" s="23" t="s">
        <v>138</v>
      </c>
      <c r="AV2" s="23" t="s">
        <v>139</v>
      </c>
      <c r="AW2" s="23" t="s">
        <v>551</v>
      </c>
      <c r="AX2" s="23" t="s">
        <v>461</v>
      </c>
      <c r="AY2" s="23" t="s">
        <v>340</v>
      </c>
      <c r="AZ2" s="23" t="s">
        <v>341</v>
      </c>
      <c r="BA2" s="23" t="s">
        <v>330</v>
      </c>
      <c r="BB2" s="23" t="s">
        <v>331</v>
      </c>
      <c r="BC2" s="23" t="s">
        <v>140</v>
      </c>
      <c r="BD2" s="23" t="s">
        <v>473</v>
      </c>
      <c r="BE2" s="23" t="s">
        <v>55</v>
      </c>
      <c r="BF2" s="23" t="s">
        <v>332</v>
      </c>
      <c r="BG2" s="23" t="s">
        <v>333</v>
      </c>
      <c r="BH2" s="23" t="s">
        <v>587</v>
      </c>
      <c r="BI2" s="23" t="s">
        <v>141</v>
      </c>
      <c r="BJ2" s="23" t="s">
        <v>142</v>
      </c>
      <c r="BK2" s="23" t="s">
        <v>58</v>
      </c>
      <c r="BL2" s="23" t="s">
        <v>143</v>
      </c>
      <c r="BM2" s="23" t="s">
        <v>144</v>
      </c>
      <c r="BN2" s="23" t="s">
        <v>318</v>
      </c>
      <c r="BO2" s="23" t="s">
        <v>319</v>
      </c>
      <c r="BP2" s="23" t="s">
        <v>320</v>
      </c>
      <c r="BQ2" s="23" t="s">
        <v>321</v>
      </c>
      <c r="BR2" s="23" t="s">
        <v>323</v>
      </c>
      <c r="BS2" s="23" t="s">
        <v>145</v>
      </c>
      <c r="BT2" s="23" t="s">
        <v>146</v>
      </c>
      <c r="BU2" s="23" t="s">
        <v>147</v>
      </c>
      <c r="BV2" s="23" t="s">
        <v>148</v>
      </c>
      <c r="BW2" s="23" t="s">
        <v>149</v>
      </c>
      <c r="BX2" s="23" t="s">
        <v>150</v>
      </c>
      <c r="BY2" s="23" t="s">
        <v>151</v>
      </c>
      <c r="BZ2" s="23" t="s">
        <v>334</v>
      </c>
      <c r="CA2" s="23" t="s">
        <v>152</v>
      </c>
      <c r="CB2" s="23" t="s">
        <v>52</v>
      </c>
      <c r="CC2" s="23" t="s">
        <v>51</v>
      </c>
      <c r="CD2" s="23" t="s">
        <v>153</v>
      </c>
      <c r="CE2" s="23" t="s">
        <v>155</v>
      </c>
      <c r="CF2" s="23" t="s">
        <v>156</v>
      </c>
      <c r="CG2" s="23" t="s">
        <v>157</v>
      </c>
      <c r="CH2" s="23" t="s">
        <v>158</v>
      </c>
      <c r="CI2" s="23" t="s">
        <v>159</v>
      </c>
      <c r="CJ2" s="23" t="s">
        <v>160</v>
      </c>
      <c r="CK2" s="23" t="s">
        <v>161</v>
      </c>
      <c r="CL2" s="23" t="s">
        <v>162</v>
      </c>
      <c r="CM2" s="23" t="s">
        <v>464</v>
      </c>
      <c r="CN2" s="23" t="s">
        <v>163</v>
      </c>
      <c r="CO2" s="23" t="s">
        <v>164</v>
      </c>
      <c r="CP2" s="23" t="s">
        <v>165</v>
      </c>
      <c r="CQ2" s="23" t="s">
        <v>59</v>
      </c>
      <c r="CR2" s="23" t="s">
        <v>474</v>
      </c>
      <c r="CS2" s="23" t="s">
        <v>166</v>
      </c>
      <c r="CT2" s="23" t="s">
        <v>167</v>
      </c>
      <c r="CU2" s="23" t="s">
        <v>168</v>
      </c>
      <c r="CV2" s="23" t="s">
        <v>335</v>
      </c>
      <c r="CW2" s="23" t="s">
        <v>169</v>
      </c>
      <c r="CX2" s="23" t="s">
        <v>170</v>
      </c>
      <c r="CY2" s="23" t="s">
        <v>171</v>
      </c>
      <c r="CZ2" s="23" t="s">
        <v>469</v>
      </c>
      <c r="DA2" s="23" t="s">
        <v>475</v>
      </c>
      <c r="DC2" s="23" t="s">
        <v>137</v>
      </c>
      <c r="DD2" s="23" t="s">
        <v>587</v>
      </c>
      <c r="DE2" s="23" t="s">
        <v>55</v>
      </c>
      <c r="DF2" s="23" t="s">
        <v>57</v>
      </c>
      <c r="DG2" s="23" t="s">
        <v>55</v>
      </c>
      <c r="DH2" s="23" t="s">
        <v>58</v>
      </c>
      <c r="DI2" s="23" t="s">
        <v>52</v>
      </c>
      <c r="DJ2" s="23" t="s">
        <v>51</v>
      </c>
      <c r="DK2" s="23" t="s">
        <v>59</v>
      </c>
      <c r="DL2" s="23" t="s">
        <v>60</v>
      </c>
      <c r="DM2" s="23" t="s">
        <v>61</v>
      </c>
      <c r="DN2" s="23" t="s">
        <v>310</v>
      </c>
      <c r="DO2" s="23" t="s">
        <v>406</v>
      </c>
      <c r="DP2" s="23" t="s">
        <v>62</v>
      </c>
      <c r="DQ2" s="23" t="s">
        <v>419</v>
      </c>
      <c r="DR2" s="23" t="s">
        <v>311</v>
      </c>
      <c r="DS2" s="23" t="s">
        <v>365</v>
      </c>
      <c r="DT2" s="23" t="s">
        <v>368</v>
      </c>
      <c r="DU2" s="23" t="s">
        <v>457</v>
      </c>
      <c r="DV2" s="23" t="s">
        <v>63</v>
      </c>
      <c r="DW2" s="23" t="s">
        <v>459</v>
      </c>
      <c r="DX2" s="23" t="s">
        <v>313</v>
      </c>
      <c r="DY2" s="23" t="s">
        <v>374</v>
      </c>
      <c r="DZ2" s="23" t="s">
        <v>316</v>
      </c>
      <c r="EA2" s="23" t="s">
        <v>312</v>
      </c>
      <c r="EB2" s="23" t="s">
        <v>317</v>
      </c>
      <c r="EC2" s="23" t="s">
        <v>314</v>
      </c>
      <c r="ED2" s="23" t="s">
        <v>469</v>
      </c>
      <c r="EE2" s="23" t="s">
        <v>318</v>
      </c>
      <c r="EF2" s="23" t="s">
        <v>319</v>
      </c>
      <c r="EG2" s="23" t="s">
        <v>320</v>
      </c>
      <c r="EH2" s="23" t="s">
        <v>321</v>
      </c>
      <c r="EI2" s="23" t="s">
        <v>323</v>
      </c>
      <c r="EJ2" s="23" t="s">
        <v>471</v>
      </c>
      <c r="EK2" s="23" t="s">
        <v>472</v>
      </c>
      <c r="EL2" s="23"/>
      <c r="EM2" s="23"/>
      <c r="EN2" s="23"/>
      <c r="EO2" s="34"/>
    </row>
    <row r="3" spans="1:145" x14ac:dyDescent="0.3">
      <c r="A3" s="21" t="s">
        <v>0</v>
      </c>
      <c r="B3" s="21">
        <v>357.25511633999997</v>
      </c>
      <c r="D3" s="21">
        <v>2416.5000912999999</v>
      </c>
      <c r="E3" s="21">
        <v>66.736327889999998</v>
      </c>
      <c r="F3" s="21">
        <v>64.654336999999998</v>
      </c>
      <c r="G3" s="21">
        <v>13.203601450000001</v>
      </c>
      <c r="H3" s="21">
        <v>93.766931700000001</v>
      </c>
      <c r="I3" s="21"/>
      <c r="J3" s="23" t="s">
        <v>0</v>
      </c>
      <c r="K3" s="23">
        <v>0</v>
      </c>
      <c r="L3" s="23">
        <v>2.47729786759492</v>
      </c>
      <c r="M3" s="23">
        <v>0.173290577981704</v>
      </c>
      <c r="N3" s="23">
        <v>0.91691784328464399</v>
      </c>
      <c r="O3" s="23">
        <v>0.91735668198195297</v>
      </c>
      <c r="P3" s="23">
        <v>7.2848853143147103</v>
      </c>
      <c r="Q3" s="23">
        <v>0</v>
      </c>
      <c r="R3" s="23">
        <v>2.8468018443316399E-4</v>
      </c>
      <c r="S3" s="23">
        <v>1.3899127518753E-3</v>
      </c>
      <c r="T3" s="23">
        <v>0.44413566765521101</v>
      </c>
      <c r="U3" s="23">
        <v>2.7026510924449897E-4</v>
      </c>
      <c r="V3" s="23">
        <v>9.4990844941403002E-2</v>
      </c>
      <c r="W3" s="23">
        <v>9.4604704731669903E-3</v>
      </c>
      <c r="X3" s="23">
        <v>5.7983615321020501E-3</v>
      </c>
      <c r="Y3" s="23">
        <v>2.27990489717443</v>
      </c>
      <c r="Z3" s="6">
        <v>9.3622315582819397E-8</v>
      </c>
      <c r="AA3" s="6">
        <v>3.7448671446617798E-7</v>
      </c>
      <c r="AB3" s="23">
        <v>357.25964642581101</v>
      </c>
      <c r="AC3" s="23">
        <v>2.0820443165506402</v>
      </c>
      <c r="AD3" s="23">
        <v>49.862759652110597</v>
      </c>
      <c r="AE3" s="23">
        <v>3.1751964019466699</v>
      </c>
      <c r="AF3" s="23">
        <v>7.3772587872374396E-2</v>
      </c>
      <c r="AG3" s="23">
        <v>11.353609441844799</v>
      </c>
      <c r="AH3" s="23">
        <v>0.19073543324790401</v>
      </c>
      <c r="AI3" s="23">
        <v>21.821961370791101</v>
      </c>
      <c r="AJ3" s="23">
        <v>0.16581110107601699</v>
      </c>
      <c r="AK3" s="23">
        <v>3.80970907074619</v>
      </c>
      <c r="AL3" s="23">
        <v>4.1165939929514797E-2</v>
      </c>
      <c r="AM3" s="23">
        <v>0</v>
      </c>
      <c r="AN3" s="23">
        <v>0</v>
      </c>
      <c r="AO3" s="23">
        <v>4.0071081300260403</v>
      </c>
      <c r="AP3" s="23">
        <v>4.0036508815393601</v>
      </c>
      <c r="AQ3" s="23">
        <v>0.26162340236246201</v>
      </c>
      <c r="AR3" s="6">
        <v>7.8376132013707502E-7</v>
      </c>
      <c r="AS3" s="6">
        <v>1.51347230291755E-6</v>
      </c>
      <c r="AT3" s="23">
        <v>19.3324274021065</v>
      </c>
      <c r="AU3" s="23">
        <v>3.0170813044117502</v>
      </c>
      <c r="AV3" s="23">
        <v>0.120410517783618</v>
      </c>
      <c r="AW3" s="23">
        <v>3.15742386470543</v>
      </c>
      <c r="AX3" s="23">
        <v>0.323096536919598</v>
      </c>
      <c r="AY3" s="23">
        <v>9.6984115138588E-4</v>
      </c>
      <c r="AZ3" s="23">
        <v>7.1121686574403204E-3</v>
      </c>
      <c r="BA3" s="6">
        <v>6.8702677363492601E-5</v>
      </c>
      <c r="BB3" s="23">
        <v>1.39488252249541E-4</v>
      </c>
      <c r="BC3" s="23">
        <v>0</v>
      </c>
      <c r="BD3" s="23">
        <v>0.25565436188520102</v>
      </c>
      <c r="BE3" s="23">
        <v>1.24443452786697</v>
      </c>
      <c r="BF3" s="23">
        <v>2.2653557774654502E-2</v>
      </c>
      <c r="BG3" s="23">
        <v>2.1765173679899899E-2</v>
      </c>
      <c r="BH3" s="23">
        <v>96.418791793074206</v>
      </c>
      <c r="BI3" s="23">
        <v>2174.8984856530901</v>
      </c>
      <c r="BJ3" s="23">
        <v>222.322988628339</v>
      </c>
      <c r="BK3" s="23">
        <v>2416.5539016835301</v>
      </c>
      <c r="BL3" s="23">
        <v>0</v>
      </c>
      <c r="BM3" s="23">
        <v>3.8436988552299098</v>
      </c>
      <c r="BN3" s="23">
        <v>0.161591278517107</v>
      </c>
      <c r="BO3" s="23">
        <v>5.59277185607125E-4</v>
      </c>
      <c r="BP3" s="23">
        <v>1.6500183272554099E-3</v>
      </c>
      <c r="BQ3" s="23">
        <v>1.32415443019891E-3</v>
      </c>
      <c r="BR3" s="23">
        <v>4.5550590823155102E-2</v>
      </c>
      <c r="BS3" s="23">
        <v>0</v>
      </c>
      <c r="BT3" s="23">
        <v>33.527557768195202</v>
      </c>
      <c r="BU3" s="23">
        <v>3.7694502710913402E-2</v>
      </c>
      <c r="BV3" s="23">
        <v>1.32544940945893E-2</v>
      </c>
      <c r="BW3" s="23">
        <v>49.862759652110597</v>
      </c>
      <c r="BX3" s="23">
        <v>1.6939901905785398E-2</v>
      </c>
      <c r="BY3" s="23">
        <v>0</v>
      </c>
      <c r="BZ3" s="6">
        <v>4.0539419139205303E-7</v>
      </c>
      <c r="CA3" s="23">
        <v>2.45693176007098E-3</v>
      </c>
      <c r="CB3" s="23">
        <v>66.736436152988901</v>
      </c>
      <c r="CC3" s="23">
        <v>64.654391836438293</v>
      </c>
      <c r="CD3" s="23">
        <v>2.0820443165506402</v>
      </c>
      <c r="CE3" s="23">
        <v>0</v>
      </c>
      <c r="CF3" s="23">
        <v>0</v>
      </c>
      <c r="CG3" s="23">
        <v>0.26450810615034398</v>
      </c>
      <c r="CH3" s="23">
        <v>0</v>
      </c>
      <c r="CI3" s="23">
        <v>2.8384021610035401</v>
      </c>
      <c r="CJ3" s="23">
        <v>0</v>
      </c>
      <c r="CK3" s="23">
        <v>7.3772587872374396E-2</v>
      </c>
      <c r="CL3" s="23">
        <v>11.353609441844799</v>
      </c>
      <c r="CM3" s="23">
        <v>8.1907690553217102E-2</v>
      </c>
      <c r="CN3" s="23">
        <v>0</v>
      </c>
      <c r="CO3" s="23">
        <v>0.19073543324790401</v>
      </c>
      <c r="CP3" s="23">
        <v>2.5862373731928899E-4</v>
      </c>
      <c r="CQ3" s="23">
        <v>13.203607619438101</v>
      </c>
      <c r="CR3" s="23">
        <v>12.2011810061049</v>
      </c>
      <c r="CS3" s="23">
        <v>0</v>
      </c>
      <c r="CT3" s="23">
        <v>0</v>
      </c>
      <c r="CU3" s="23">
        <v>4.6910195940863497</v>
      </c>
      <c r="CV3" s="23">
        <v>0.190825740899079</v>
      </c>
      <c r="CW3" s="23">
        <v>0</v>
      </c>
      <c r="CX3" s="23">
        <v>0.765734480258774</v>
      </c>
      <c r="CY3" s="23">
        <v>93.771681564289494</v>
      </c>
      <c r="CZ3" s="23">
        <v>0.181448571543982</v>
      </c>
      <c r="DA3" s="23">
        <v>6.5205886808234901</v>
      </c>
      <c r="DC3" s="31">
        <f t="shared" ref="DC3:DC34" si="0">(AT3/BK3)</f>
        <v>7.9999984228112039E-3</v>
      </c>
      <c r="DD3" s="106">
        <f>BH3/CY3</f>
        <v>1.0282293138464182</v>
      </c>
      <c r="DE3" s="31">
        <f t="shared" ref="DE3:DE34" si="1">BE3/CC3</f>
        <v>1.9247486404560445E-2</v>
      </c>
      <c r="DF3" s="46">
        <f t="shared" ref="DF3:DF34" si="2">(AB3-B3)/(B3+1E-50)</f>
        <v>1.2680254540370463E-5</v>
      </c>
      <c r="DG3" s="46"/>
      <c r="DH3" s="46">
        <f t="shared" ref="DH3:DH34" si="3">(BK3-D3)/(D3+1E-50)</f>
        <v>2.226790047469619E-5</v>
      </c>
      <c r="DI3" s="46">
        <f t="shared" ref="DI3:DI34" si="4">(CB3-E3)/(E3+1E-50)</f>
        <v>1.6222497150442491E-6</v>
      </c>
      <c r="DJ3" s="46">
        <f t="shared" ref="DJ3:DJ34" si="5">(CC3-F3)/(F3+1E-50)</f>
        <v>8.4814787127226221E-7</v>
      </c>
      <c r="DK3" s="46">
        <f t="shared" ref="DK3:DK34" si="6">(CQ3-G3)/(G3+1E-50)</f>
        <v>4.6725418995023688E-7</v>
      </c>
      <c r="DL3" s="46">
        <f t="shared" ref="DL3:DL34" si="7">(CY3-H3)/(H3+1E-50)</f>
        <v>5.0656070358476319E-5</v>
      </c>
      <c r="DM3" s="46">
        <f t="shared" ref="DM3:DM26" si="8">(O3/0.009783-$CY3)/($CY3)</f>
        <v>-1.273072191162961E-5</v>
      </c>
      <c r="DN3" s="46">
        <f t="shared" ref="DN3:DN26" si="9">(M3/0.001848-$CY3)/($CY3)</f>
        <v>2.9456442846222223E-6</v>
      </c>
      <c r="DO3" s="46">
        <f t="shared" ref="DO3:DO26" si="10">((R3+S3)/0.0000259-$CC3)/($CC3)</f>
        <v>2.6387852100448625E-5</v>
      </c>
      <c r="DP3" s="46">
        <f t="shared" ref="DP3:DP26" si="11">(T3/0.004739-$CY3)/($CY3)</f>
        <v>-5.5882137645171684E-4</v>
      </c>
      <c r="DQ3" s="46">
        <f t="shared" ref="DQ3:DQ26" si="12">((U3)/0.00000418-$CC3)/($CC3)</f>
        <v>3.6082053149805606E-5</v>
      </c>
      <c r="DR3" s="46">
        <f t="shared" ref="DR3:DR26" si="13">(V3/0.001013-$CY3)/($CY3)</f>
        <v>1.3845224758819059E-6</v>
      </c>
      <c r="DS3" s="46">
        <f t="shared" ref="DS3:DS26" si="14">((X3+W3)/0.000236-$CC3)/($CC3)</f>
        <v>2.592217559739274E-5</v>
      </c>
      <c r="DT3" s="46">
        <f t="shared" ref="DT3:DT26" si="15">((AA3+Z3)/0.00000000724-$CC3)/($CC3)</f>
        <v>2.3997449376192918E-5</v>
      </c>
      <c r="DU3" s="46">
        <f t="shared" ref="DU3:DU26" si="16">(AL3/0.000439-$CY3)/($CY3)</f>
        <v>4.1714948898636977E-6</v>
      </c>
      <c r="DV3" s="46">
        <f t="shared" ref="DV3:DV26" si="17">(AP3/0.042696-$CY3)/($CY3)</f>
        <v>-6.2029323314669312E-6</v>
      </c>
      <c r="DW3" s="46">
        <f t="shared" ref="DW3:DW26" si="18">(AQ3/0.00279-$CY3)/($CY3)</f>
        <v>1.5701911054205024E-6</v>
      </c>
      <c r="DX3" s="46">
        <f t="shared" ref="DX3:DX26" si="19">((AR3+AS3+BZ3)/0.0000000418-$CC3)/($CC3)</f>
        <v>2.7468718526567752E-5</v>
      </c>
      <c r="DY3" s="46">
        <f t="shared" ref="DY3:DY26" si="20">((AY3+AZ3)/0.000125-$CC3)/($CC3)</f>
        <v>2.6086923461807505E-5</v>
      </c>
      <c r="DZ3" s="46">
        <f t="shared" ref="DZ3:DZ26" si="21">((BA3+BB3)/0.00000322-$CC3)/($CC3)</f>
        <v>1.8194686142153002E-5</v>
      </c>
      <c r="EA3" s="46">
        <f t="shared" ref="EA3:EA26" si="22">(BD3/0.00273-$CY3)/($CY3)</f>
        <v>-1.337239104195588E-3</v>
      </c>
      <c r="EB3" s="46">
        <f>((BF3+BG3)/0.000687-$CC3)/($CC3)</f>
        <v>2.6211766985563321E-5</v>
      </c>
      <c r="EC3" s="46">
        <f>(CV3/0.002035-$CY3)/($CY3)</f>
        <v>1.9332636223660107E-6</v>
      </c>
      <c r="ED3" s="46">
        <f>(CZ3/0.001935-$CY3)/($CY3)</f>
        <v>2.026567770149558E-6</v>
      </c>
      <c r="EE3" s="75">
        <f>(BN3-$CY3*0.0017-$CC3*0.0000337)/(BN3)</f>
        <v>3.5079425826333782E-6</v>
      </c>
      <c r="EF3" s="46">
        <f>((BO3)/0.00000865-$CC3)/($CC3)</f>
        <v>2.9854106003666093E-5</v>
      </c>
      <c r="EG3" s="46">
        <f>((BP3)/0.0000255-$CC3)/($CC3)</f>
        <v>8.0751254351581062E-4</v>
      </c>
      <c r="EH3" s="46">
        <f>((BQ3)/0.0000205-$CC3)/($CC3)</f>
        <v>-9.5110015883650707E-4</v>
      </c>
      <c r="EI3" s="75">
        <f>(BR3-$CY3*0.000333-$CC3*0.000222)/(BR3)</f>
        <v>-6.2906155386326448E-4</v>
      </c>
      <c r="EJ3" s="46">
        <f t="shared" ref="EJ3:EJ26" si="23">(SUM(AC3:AH3)-$CB3)/($CB3)</f>
        <v>2.5198837112664463E-5</v>
      </c>
      <c r="EK3" s="46">
        <f t="shared" ref="EK3:EK26" si="24">(SUM(AD3:AH3)-$CC3)/($CC3)</f>
        <v>2.6010307054013543E-5</v>
      </c>
      <c r="EL3" s="46"/>
      <c r="EM3" s="46"/>
      <c r="EN3" s="46"/>
      <c r="EO3" s="46"/>
    </row>
    <row r="4" spans="1:145" s="23" customFormat="1" x14ac:dyDescent="0.3">
      <c r="A4" s="21" t="s">
        <v>2</v>
      </c>
      <c r="B4" s="21"/>
      <c r="C4" s="21"/>
      <c r="D4" s="21"/>
      <c r="E4" s="21"/>
      <c r="F4" s="21"/>
      <c r="G4" s="21"/>
      <c r="H4" s="21"/>
      <c r="I4" s="21"/>
      <c r="DC4" s="31" t="e">
        <f t="shared" si="0"/>
        <v>#DIV/0!</v>
      </c>
      <c r="DD4" s="106" t="e">
        <f t="shared" ref="DD4:DD51" si="25">BH4/CY4</f>
        <v>#DIV/0!</v>
      </c>
      <c r="DE4" s="31" t="e">
        <f t="shared" si="1"/>
        <v>#DIV/0!</v>
      </c>
      <c r="DF4" s="46">
        <f t="shared" si="2"/>
        <v>0</v>
      </c>
      <c r="DG4" s="46"/>
      <c r="DH4" s="46">
        <f t="shared" si="3"/>
        <v>0</v>
      </c>
      <c r="DI4" s="46">
        <f t="shared" si="4"/>
        <v>0</v>
      </c>
      <c r="DJ4" s="46">
        <f t="shared" si="5"/>
        <v>0</v>
      </c>
      <c r="DK4" s="46">
        <f t="shared" si="6"/>
        <v>0</v>
      </c>
      <c r="DL4" s="46">
        <f t="shared" si="7"/>
        <v>0</v>
      </c>
      <c r="DM4" s="46" t="e">
        <f t="shared" si="8"/>
        <v>#DIV/0!</v>
      </c>
      <c r="DN4" s="46" t="e">
        <f t="shared" si="9"/>
        <v>#DIV/0!</v>
      </c>
      <c r="DO4" s="46" t="e">
        <f t="shared" si="10"/>
        <v>#DIV/0!</v>
      </c>
      <c r="DP4" s="46" t="e">
        <f t="shared" si="11"/>
        <v>#DIV/0!</v>
      </c>
      <c r="DQ4" s="46" t="e">
        <f t="shared" si="12"/>
        <v>#DIV/0!</v>
      </c>
      <c r="DR4" s="46" t="e">
        <f t="shared" si="13"/>
        <v>#DIV/0!</v>
      </c>
      <c r="DS4" s="46" t="e">
        <f t="shared" si="14"/>
        <v>#DIV/0!</v>
      </c>
      <c r="DT4" s="46" t="e">
        <f t="shared" si="15"/>
        <v>#DIV/0!</v>
      </c>
      <c r="DU4" s="46" t="e">
        <f t="shared" si="16"/>
        <v>#DIV/0!</v>
      </c>
      <c r="DV4" s="46" t="e">
        <f t="shared" si="17"/>
        <v>#DIV/0!</v>
      </c>
      <c r="DW4" s="46" t="e">
        <f t="shared" si="18"/>
        <v>#DIV/0!</v>
      </c>
      <c r="DX4" s="46" t="e">
        <f t="shared" si="19"/>
        <v>#DIV/0!</v>
      </c>
      <c r="DY4" s="46" t="e">
        <f t="shared" si="20"/>
        <v>#DIV/0!</v>
      </c>
      <c r="DZ4" s="46" t="e">
        <f t="shared" si="21"/>
        <v>#DIV/0!</v>
      </c>
      <c r="EA4" s="46" t="e">
        <f t="shared" si="22"/>
        <v>#DIV/0!</v>
      </c>
      <c r="EB4" s="46" t="e">
        <f t="shared" ref="EB4:EB50" si="26">((BF4+BG4)/0.000687-$CC4)/($CC4)</f>
        <v>#DIV/0!</v>
      </c>
      <c r="EC4" s="46" t="e">
        <f t="shared" ref="EC4:EC50" si="27">(CV4/0.002035-$CY4)/($CY4)</f>
        <v>#DIV/0!</v>
      </c>
      <c r="ED4" s="46" t="e">
        <f t="shared" ref="ED4:ED50" si="28">(CZ4/0.001935-$CY4)/($CY4)</f>
        <v>#DIV/0!</v>
      </c>
      <c r="EE4" s="75" t="e">
        <f t="shared" ref="EE4:EE50" si="29">(BN4-$CY4*0.0017-$CC4*0.0000337)/(BN4)</f>
        <v>#DIV/0!</v>
      </c>
      <c r="EF4" s="46" t="e">
        <f t="shared" ref="EF4:EF50" si="30">((BO4)/0.00000865-$CC4)/($CC4)</f>
        <v>#DIV/0!</v>
      </c>
      <c r="EG4" s="46" t="e">
        <f t="shared" ref="EG4:EG50" si="31">((BP4)/0.0000255-$CC4)/($CC4)</f>
        <v>#DIV/0!</v>
      </c>
      <c r="EH4" s="46" t="e">
        <f t="shared" ref="EH4:EH50" si="32">((BQ4)/0.0000205-$CC4)/($CC4)</f>
        <v>#DIV/0!</v>
      </c>
      <c r="EI4" s="75" t="e">
        <f t="shared" ref="EI4:EI50" si="33">(BR4-$CY4*0.000333-$CC4*0.000222)/(BR4)</f>
        <v>#DIV/0!</v>
      </c>
      <c r="EJ4" s="46" t="e">
        <f t="shared" si="23"/>
        <v>#DIV/0!</v>
      </c>
      <c r="EK4" s="46" t="e">
        <f t="shared" si="24"/>
        <v>#DIV/0!</v>
      </c>
      <c r="EL4" s="46"/>
      <c r="EM4" s="46"/>
      <c r="EN4" s="46"/>
      <c r="EO4" s="46"/>
    </row>
    <row r="5" spans="1:145" x14ac:dyDescent="0.3">
      <c r="A5" s="21" t="s">
        <v>3</v>
      </c>
      <c r="B5" s="21">
        <v>201.53298555999999</v>
      </c>
      <c r="D5" s="21">
        <v>1426.7773646999999</v>
      </c>
      <c r="E5" s="21">
        <v>40.394505379999998</v>
      </c>
      <c r="F5" s="21">
        <v>39.128979989999998</v>
      </c>
      <c r="G5" s="21">
        <v>8.6910842600000002</v>
      </c>
      <c r="H5" s="21">
        <v>59.277117070000003</v>
      </c>
      <c r="I5" s="21"/>
      <c r="J5" s="23" t="s">
        <v>3</v>
      </c>
      <c r="K5" s="23">
        <v>0</v>
      </c>
      <c r="L5" s="23">
        <v>1.5660065793354101</v>
      </c>
      <c r="M5" s="23">
        <v>0.109544179328396</v>
      </c>
      <c r="N5" s="23">
        <v>0.57962294523463498</v>
      </c>
      <c r="O5" s="23">
        <v>0.57990008573846596</v>
      </c>
      <c r="P5" s="23">
        <v>4.6050905188131397</v>
      </c>
      <c r="Q5" s="23">
        <v>0</v>
      </c>
      <c r="R5" s="23">
        <v>1.7228451373975501E-4</v>
      </c>
      <c r="S5" s="23">
        <v>8.4115444994130198E-4</v>
      </c>
      <c r="T5" s="23">
        <v>0.28075746530892598</v>
      </c>
      <c r="U5" s="23">
        <v>1.6355892401149599E-4</v>
      </c>
      <c r="V5" s="23">
        <v>6.0047864488190099E-2</v>
      </c>
      <c r="W5" s="23">
        <v>5.7253529021092696E-3</v>
      </c>
      <c r="X5" s="23">
        <v>3.5090823761415799E-3</v>
      </c>
      <c r="Y5" s="23">
        <v>1.44122520706701</v>
      </c>
      <c r="Z5" s="6">
        <v>5.6658688131968598E-8</v>
      </c>
      <c r="AA5" s="6">
        <v>2.2663501755430201E-7</v>
      </c>
      <c r="AB5" s="23">
        <v>201.532893986121</v>
      </c>
      <c r="AC5" s="23">
        <v>1.2655246651344501</v>
      </c>
      <c r="AD5" s="23">
        <v>30.176259447521701</v>
      </c>
      <c r="AE5" s="23">
        <v>1.92158509444049</v>
      </c>
      <c r="AF5" s="23">
        <v>4.4646128906452302E-2</v>
      </c>
      <c r="AG5" s="23">
        <v>6.8710462333482099</v>
      </c>
      <c r="AH5" s="23">
        <v>0.11543051967570001</v>
      </c>
      <c r="AI5" s="23">
        <v>13.794583817195701</v>
      </c>
      <c r="AJ5" s="23">
        <v>0.104816399778906</v>
      </c>
      <c r="AK5" s="23">
        <v>2.4082797976602599</v>
      </c>
      <c r="AL5" s="23">
        <v>2.6022629764959102E-2</v>
      </c>
      <c r="AM5" s="23">
        <v>0</v>
      </c>
      <c r="AN5" s="23">
        <v>0</v>
      </c>
      <c r="AO5" s="23">
        <v>2.53306221818359</v>
      </c>
      <c r="AP5" s="23">
        <v>2.53087865134483</v>
      </c>
      <c r="AQ5" s="23">
        <v>0.165383624161518</v>
      </c>
      <c r="AR5" s="6">
        <v>4.7432208253929599E-7</v>
      </c>
      <c r="AS5" s="6">
        <v>9.1593166799431195E-7</v>
      </c>
      <c r="AT5" s="23">
        <v>11.4142208098237</v>
      </c>
      <c r="AU5" s="23">
        <v>1.9072263525761699</v>
      </c>
      <c r="AV5" s="23">
        <v>7.6116558505542997E-2</v>
      </c>
      <c r="AW5" s="23">
        <v>1.9959421799400501</v>
      </c>
      <c r="AX5" s="23">
        <v>0.204243058214996</v>
      </c>
      <c r="AY5" s="23">
        <v>5.8693385945534802E-4</v>
      </c>
      <c r="AZ5" s="23">
        <v>4.30418707066364E-3</v>
      </c>
      <c r="BA5" s="6">
        <v>4.15782652303554E-5</v>
      </c>
      <c r="BB5" s="6">
        <v>8.4416877937796504E-5</v>
      </c>
      <c r="BC5" s="23">
        <v>0</v>
      </c>
      <c r="BD5" s="23">
        <v>0.161610004107231</v>
      </c>
      <c r="BE5" s="23">
        <v>0.75311563180718299</v>
      </c>
      <c r="BF5" s="23">
        <v>1.37096185612636E-2</v>
      </c>
      <c r="BG5" s="23">
        <v>1.31719877126495E-2</v>
      </c>
      <c r="BH5" s="23">
        <v>60.950459820433501</v>
      </c>
      <c r="BI5" s="23">
        <v>1284.099003006</v>
      </c>
      <c r="BJ5" s="23">
        <v>131.26348909142001</v>
      </c>
      <c r="BK5" s="23">
        <v>1426.7767129072399</v>
      </c>
      <c r="BL5" s="23">
        <v>0</v>
      </c>
      <c r="BM5" s="23">
        <v>2.4297680512833599</v>
      </c>
      <c r="BN5" s="23">
        <v>0.102090005051913</v>
      </c>
      <c r="BO5" s="23">
        <v>3.3846507316126202E-4</v>
      </c>
      <c r="BP5" s="23">
        <v>9.9857152006613899E-4</v>
      </c>
      <c r="BQ5" s="23">
        <v>8.0136385185998395E-4</v>
      </c>
      <c r="BR5" s="23">
        <v>2.8408179016028701E-2</v>
      </c>
      <c r="BS5" s="23">
        <v>0</v>
      </c>
      <c r="BT5" s="23">
        <v>21.1942161088718</v>
      </c>
      <c r="BU5" s="23">
        <v>2.28121922827207E-2</v>
      </c>
      <c r="BV5" s="23">
        <v>8.0214325387875703E-3</v>
      </c>
      <c r="BW5" s="23">
        <v>30.176259447521701</v>
      </c>
      <c r="BX5" s="23">
        <v>1.02517853016749E-2</v>
      </c>
      <c r="BY5" s="23">
        <v>0</v>
      </c>
      <c r="BZ5" s="6">
        <v>2.4533924980020598E-7</v>
      </c>
      <c r="CA5" s="23">
        <v>1.48689751044164E-3</v>
      </c>
      <c r="CB5" s="23">
        <v>40.3934742452197</v>
      </c>
      <c r="CC5" s="23">
        <v>39.1279495800853</v>
      </c>
      <c r="CD5" s="23">
        <v>1.2655246651344501</v>
      </c>
      <c r="CE5" s="23">
        <v>0</v>
      </c>
      <c r="CF5" s="23">
        <v>0</v>
      </c>
      <c r="CG5" s="23">
        <v>0.16007663264493999</v>
      </c>
      <c r="CH5" s="23">
        <v>0</v>
      </c>
      <c r="CI5" s="23">
        <v>1.71776179476071</v>
      </c>
      <c r="CJ5" s="23">
        <v>0</v>
      </c>
      <c r="CK5" s="23">
        <v>4.4646128906452302E-2</v>
      </c>
      <c r="CL5" s="23">
        <v>6.8710462333482099</v>
      </c>
      <c r="CM5" s="23">
        <v>5.1777219038533398E-2</v>
      </c>
      <c r="CN5" s="23">
        <v>0</v>
      </c>
      <c r="CO5" s="23">
        <v>0.11543051967570001</v>
      </c>
      <c r="CP5" s="23">
        <v>1.5651559392736801E-4</v>
      </c>
      <c r="CQ5" s="23">
        <v>8.6910789639035002</v>
      </c>
      <c r="CR5" s="23">
        <v>7.71288510637965</v>
      </c>
      <c r="CS5" s="23">
        <v>0</v>
      </c>
      <c r="CT5" s="23">
        <v>0</v>
      </c>
      <c r="CU5" s="23">
        <v>2.9653936639392802</v>
      </c>
      <c r="CV5" s="23">
        <v>0.12062896284367799</v>
      </c>
      <c r="CW5" s="23">
        <v>0</v>
      </c>
      <c r="CX5" s="23">
        <v>0.48405347314667901</v>
      </c>
      <c r="CY5" s="23">
        <v>59.277085867711598</v>
      </c>
      <c r="CZ5" s="23">
        <v>0.11470152747791899</v>
      </c>
      <c r="DA5" s="23">
        <v>4.1219421934477003</v>
      </c>
      <c r="DC5" s="31">
        <f t="shared" si="0"/>
        <v>8.0000049808534972E-3</v>
      </c>
      <c r="DD5" s="106">
        <f t="shared" si="25"/>
        <v>1.0282296932824324</v>
      </c>
      <c r="DE5" s="31">
        <f t="shared" si="1"/>
        <v>1.9247510791889064E-2</v>
      </c>
      <c r="DF5" s="46">
        <f t="shared" si="2"/>
        <v>-4.5438655481380075E-7</v>
      </c>
      <c r="DG5" s="46"/>
      <c r="DH5" s="46">
        <f t="shared" si="3"/>
        <v>-4.5682863781530921E-7</v>
      </c>
      <c r="DI5" s="46">
        <f t="shared" si="4"/>
        <v>-2.5526609884145081E-5</v>
      </c>
      <c r="DJ5" s="46">
        <f t="shared" si="5"/>
        <v>-2.6333676854371471E-5</v>
      </c>
      <c r="DK5" s="46">
        <f t="shared" si="6"/>
        <v>-6.093712063514347E-7</v>
      </c>
      <c r="DL5" s="46">
        <f t="shared" si="7"/>
        <v>-5.2637999192402263E-7</v>
      </c>
      <c r="DM5" s="46">
        <f t="shared" si="8"/>
        <v>-1.3183658274104507E-5</v>
      </c>
      <c r="DN5" s="46">
        <f t="shared" si="9"/>
        <v>1.1378514819356493E-6</v>
      </c>
      <c r="DO5" s="46">
        <f t="shared" si="10"/>
        <v>2.4737727588990302E-5</v>
      </c>
      <c r="DP5" s="46">
        <f t="shared" si="11"/>
        <v>-5.5762459991759309E-4</v>
      </c>
      <c r="DQ5" s="46">
        <f t="shared" si="12"/>
        <v>2.50360491240077E-5</v>
      </c>
      <c r="DR5" s="46">
        <f t="shared" si="13"/>
        <v>2.9394004028401683E-6</v>
      </c>
      <c r="DS5" s="46">
        <f t="shared" si="14"/>
        <v>2.5901263965517008E-5</v>
      </c>
      <c r="DT5" s="46">
        <f t="shared" si="15"/>
        <v>2.5948042764428401E-5</v>
      </c>
      <c r="DU5" s="46">
        <f t="shared" si="16"/>
        <v>-4.2005599725298121E-7</v>
      </c>
      <c r="DV5" s="46">
        <f t="shared" si="17"/>
        <v>-6.2455638689261464E-6</v>
      </c>
      <c r="DW5" s="46">
        <f t="shared" si="18"/>
        <v>3.3533698708513462E-6</v>
      </c>
      <c r="DX5" s="46">
        <f t="shared" si="19"/>
        <v>2.7335106187236564E-5</v>
      </c>
      <c r="DY5" s="46">
        <f t="shared" si="20"/>
        <v>2.6013652070201359E-5</v>
      </c>
      <c r="DZ5" s="46">
        <f t="shared" si="21"/>
        <v>2.4966032255566976E-5</v>
      </c>
      <c r="EA5" s="46">
        <f t="shared" si="22"/>
        <v>-1.3374841942485288E-3</v>
      </c>
      <c r="EB5" s="46">
        <f t="shared" si="26"/>
        <v>2.6223540089632725E-5</v>
      </c>
      <c r="EC5" s="46">
        <f t="shared" si="27"/>
        <v>7.7181262738920891E-7</v>
      </c>
      <c r="ED5" s="46">
        <f t="shared" si="28"/>
        <v>3.1937243996168726E-6</v>
      </c>
      <c r="EE5" s="75">
        <f t="shared" si="29"/>
        <v>3.4006850547540428E-6</v>
      </c>
      <c r="EF5" s="46">
        <f t="shared" si="30"/>
        <v>2.4550531740611355E-5</v>
      </c>
      <c r="EG5" s="46">
        <f t="shared" si="31"/>
        <v>8.1061936107491958E-4</v>
      </c>
      <c r="EH5" s="46">
        <f t="shared" si="32"/>
        <v>-9.4638174391085278E-4</v>
      </c>
      <c r="EI5" s="75">
        <f t="shared" si="33"/>
        <v>-6.1585730955610713E-4</v>
      </c>
      <c r="EJ5" s="46">
        <f t="shared" si="23"/>
        <v>2.5198223879378854E-5</v>
      </c>
      <c r="EK5" s="46">
        <f t="shared" si="24"/>
        <v>2.6013216081357793E-5</v>
      </c>
      <c r="EL5" s="46"/>
      <c r="EM5" s="46"/>
      <c r="EN5" s="46"/>
      <c r="EO5" s="46"/>
    </row>
    <row r="6" spans="1:145" x14ac:dyDescent="0.3">
      <c r="A6" s="21" t="s">
        <v>4</v>
      </c>
      <c r="B6" s="21">
        <v>1147.0450702999999</v>
      </c>
      <c r="D6" s="21">
        <v>7405.9311921999997</v>
      </c>
      <c r="E6" s="21">
        <v>195.17080374</v>
      </c>
      <c r="F6" s="21">
        <v>189.18431633</v>
      </c>
      <c r="G6" s="21">
        <v>23.988566460000001</v>
      </c>
      <c r="H6" s="21">
        <v>249.60937297000001</v>
      </c>
      <c r="I6" s="21"/>
      <c r="J6" s="23" t="s">
        <v>4</v>
      </c>
      <c r="K6" s="23">
        <v>0</v>
      </c>
      <c r="L6" s="23">
        <v>6.5953667402839198</v>
      </c>
      <c r="M6" s="23">
        <v>0.46135507091904099</v>
      </c>
      <c r="N6" s="23">
        <v>2.4411298968339201</v>
      </c>
      <c r="O6" s="23">
        <v>2.4422985724517199</v>
      </c>
      <c r="P6" s="23">
        <v>19.394719067584099</v>
      </c>
      <c r="Q6" s="23">
        <v>0</v>
      </c>
      <c r="R6" s="23">
        <v>8.3306149797560602E-4</v>
      </c>
      <c r="S6" s="23">
        <v>4.0673062920131998E-3</v>
      </c>
      <c r="T6" s="23">
        <v>1.1824335580715699</v>
      </c>
      <c r="U6" s="23">
        <v>7.9086993420086297E-4</v>
      </c>
      <c r="V6" s="23">
        <v>0.25289669655564301</v>
      </c>
      <c r="W6" s="23">
        <v>2.76842727329045E-2</v>
      </c>
      <c r="X6" s="23">
        <v>1.6967763169695199E-2</v>
      </c>
      <c r="Y6" s="23">
        <v>6.06983934245521</v>
      </c>
      <c r="Z6" s="6">
        <v>2.7396657983211801E-7</v>
      </c>
      <c r="AA6" s="6">
        <v>1.09586804274872E-6</v>
      </c>
      <c r="AB6" s="23">
        <v>1147.1305142717299</v>
      </c>
      <c r="AC6" s="23">
        <v>5.9870821703070396</v>
      </c>
      <c r="AD6" s="23">
        <v>145.91378328169</v>
      </c>
      <c r="AE6" s="23">
        <v>9.2915971462270601</v>
      </c>
      <c r="AF6" s="23">
        <v>0.21588131731565199</v>
      </c>
      <c r="AG6" s="23">
        <v>33.224151349173503</v>
      </c>
      <c r="AH6" s="23">
        <v>0.55815049386729199</v>
      </c>
      <c r="AI6" s="23">
        <v>58.0970502898764</v>
      </c>
      <c r="AJ6" s="23">
        <v>0.441442781944067</v>
      </c>
      <c r="AK6" s="23">
        <v>10.142673706376</v>
      </c>
      <c r="AL6" s="23">
        <v>0.109596770559186</v>
      </c>
      <c r="AM6" s="23">
        <v>0</v>
      </c>
      <c r="AN6" s="23">
        <v>0</v>
      </c>
      <c r="AO6" s="23">
        <v>10.668208610055199</v>
      </c>
      <c r="AP6" s="23">
        <v>10.659012737313899</v>
      </c>
      <c r="AQ6" s="23">
        <v>0.69652628820272999</v>
      </c>
      <c r="AR6" s="6">
        <v>2.29352332672315E-6</v>
      </c>
      <c r="AS6" s="6">
        <v>4.4288898824432002E-6</v>
      </c>
      <c r="AT6" s="23">
        <v>59.252930914422002</v>
      </c>
      <c r="AU6" s="23">
        <v>8.0324426936610998</v>
      </c>
      <c r="AV6" s="23">
        <v>0.32057149427295301</v>
      </c>
      <c r="AW6" s="23">
        <v>8.4060794329714899</v>
      </c>
      <c r="AX6" s="23">
        <v>0.86018680627422595</v>
      </c>
      <c r="AY6" s="23">
        <v>2.8380523735842102E-3</v>
      </c>
      <c r="AZ6" s="23">
        <v>2.08123942188197E-2</v>
      </c>
      <c r="BA6" s="23">
        <v>2.01047848965756E-4</v>
      </c>
      <c r="BB6" s="23">
        <v>4.0818820057761097E-4</v>
      </c>
      <c r="BC6" s="23">
        <v>0</v>
      </c>
      <c r="BD6" s="23">
        <v>0.680633424903206</v>
      </c>
      <c r="BE6" s="23">
        <v>3.6416001137155001</v>
      </c>
      <c r="BF6" s="23">
        <v>6.6291229651504302E-2</v>
      </c>
      <c r="BG6" s="23">
        <v>6.3691622660647998E-2</v>
      </c>
      <c r="BH6" s="23">
        <v>256.69793266158501</v>
      </c>
      <c r="BI6" s="23">
        <v>6665.95497660212</v>
      </c>
      <c r="BJ6" s="23">
        <v>681.40882517259399</v>
      </c>
      <c r="BK6" s="23">
        <v>7406.61673268914</v>
      </c>
      <c r="BL6" s="23">
        <v>0</v>
      </c>
      <c r="BM6" s="23">
        <v>10.233161635995399</v>
      </c>
      <c r="BN6" s="23">
        <v>0.43078244546167899</v>
      </c>
      <c r="BO6" s="23">
        <v>1.63661384603995E-3</v>
      </c>
      <c r="BP6" s="23">
        <v>4.8284563691410199E-3</v>
      </c>
      <c r="BQ6" s="23">
        <v>3.87489230445477E-3</v>
      </c>
      <c r="BR6" s="23">
        <v>0.125055447604839</v>
      </c>
      <c r="BS6" s="23">
        <v>0</v>
      </c>
      <c r="BT6" s="23">
        <v>89.261158163025101</v>
      </c>
      <c r="BU6" s="23">
        <v>0.110305675656674</v>
      </c>
      <c r="BV6" s="23">
        <v>3.8786744626950399E-2</v>
      </c>
      <c r="BW6" s="23">
        <v>145.91378328169</v>
      </c>
      <c r="BX6" s="23">
        <v>4.9571332944437899E-2</v>
      </c>
      <c r="BY6" s="23">
        <v>0</v>
      </c>
      <c r="BZ6" s="6">
        <v>1.18630619573295E-6</v>
      </c>
      <c r="CA6" s="23">
        <v>7.1897369388272498E-3</v>
      </c>
      <c r="CB6" s="23">
        <v>195.185727883467</v>
      </c>
      <c r="CC6" s="23">
        <v>189.19864571316</v>
      </c>
      <c r="CD6" s="23">
        <v>5.9870821703070396</v>
      </c>
      <c r="CE6" s="23">
        <v>0</v>
      </c>
      <c r="CF6" s="23">
        <v>0</v>
      </c>
      <c r="CG6" s="23">
        <v>0.77403196033664501</v>
      </c>
      <c r="CH6" s="23">
        <v>0</v>
      </c>
      <c r="CI6" s="23">
        <v>8.3060370085814892</v>
      </c>
      <c r="CJ6" s="23">
        <v>0</v>
      </c>
      <c r="CK6" s="23">
        <v>0.21588131731565199</v>
      </c>
      <c r="CL6" s="23">
        <v>33.224151349173503</v>
      </c>
      <c r="CM6" s="23">
        <v>0.218065065898562</v>
      </c>
      <c r="CN6" s="23">
        <v>0</v>
      </c>
      <c r="CO6" s="23">
        <v>0.55815049386729199</v>
      </c>
      <c r="CP6" s="23">
        <v>7.5681202886511499E-4</v>
      </c>
      <c r="CQ6" s="23">
        <v>23.9889269870026</v>
      </c>
      <c r="CR6" s="23">
        <v>32.483447666208399</v>
      </c>
      <c r="CS6" s="23">
        <v>0</v>
      </c>
      <c r="CT6" s="23">
        <v>0</v>
      </c>
      <c r="CU6" s="23">
        <v>12.4890041405418</v>
      </c>
      <c r="CV6" s="23">
        <v>0.508039692566158</v>
      </c>
      <c r="CW6" s="23">
        <v>0</v>
      </c>
      <c r="CX6" s="23">
        <v>2.0386314689977798</v>
      </c>
      <c r="CY6" s="23">
        <v>249.650475135721</v>
      </c>
      <c r="CZ6" s="23">
        <v>0.48307514344457803</v>
      </c>
      <c r="DA6" s="23">
        <v>17.359897813774499</v>
      </c>
      <c r="DC6" s="31">
        <f t="shared" si="0"/>
        <v>7.9999996021002263E-3</v>
      </c>
      <c r="DD6" s="106">
        <f t="shared" si="25"/>
        <v>1.0282292974689222</v>
      </c>
      <c r="DE6" s="31">
        <f t="shared" si="1"/>
        <v>1.9247495667788508E-2</v>
      </c>
      <c r="DF6" s="46">
        <f t="shared" si="2"/>
        <v>7.449050952082809E-5</v>
      </c>
      <c r="DG6" s="46"/>
      <c r="DH6" s="46">
        <f t="shared" si="3"/>
        <v>9.2566413506827081E-5</v>
      </c>
      <c r="DI6" s="46">
        <f t="shared" si="4"/>
        <v>7.6467090266638075E-5</v>
      </c>
      <c r="DJ6" s="46">
        <f t="shared" si="5"/>
        <v>7.5742976151406418E-5</v>
      </c>
      <c r="DK6" s="46">
        <f t="shared" si="6"/>
        <v>1.5029118275981688E-5</v>
      </c>
      <c r="DL6" s="46">
        <f t="shared" si="7"/>
        <v>1.6466595477536723E-4</v>
      </c>
      <c r="DM6" s="46">
        <f t="shared" si="8"/>
        <v>-1.3112803427005203E-5</v>
      </c>
      <c r="DN6" s="46">
        <f t="shared" si="9"/>
        <v>2.1520742437077193E-6</v>
      </c>
      <c r="DO6" s="46">
        <f t="shared" si="10"/>
        <v>2.5073444260188392E-5</v>
      </c>
      <c r="DP6" s="46">
        <f t="shared" si="11"/>
        <v>-5.5789634537898106E-4</v>
      </c>
      <c r="DQ6" s="46">
        <f t="shared" si="12"/>
        <v>2.4777279449544166E-5</v>
      </c>
      <c r="DR6" s="46">
        <f t="shared" si="13"/>
        <v>3.0259211908505626E-6</v>
      </c>
      <c r="DS6" s="46">
        <f t="shared" si="14"/>
        <v>2.5878869215807568E-5</v>
      </c>
      <c r="DT6" s="46">
        <f t="shared" si="15"/>
        <v>2.6593419157389828E-5</v>
      </c>
      <c r="DU6" s="46">
        <f t="shared" si="16"/>
        <v>1.9341355898139136E-6</v>
      </c>
      <c r="DV6" s="46">
        <f t="shared" si="17"/>
        <v>-5.9994953338656226E-6</v>
      </c>
      <c r="DW6" s="46">
        <f t="shared" si="18"/>
        <v>2.0998161366980647E-6</v>
      </c>
      <c r="DX6" s="46">
        <f t="shared" si="19"/>
        <v>2.7314155224901431E-5</v>
      </c>
      <c r="DY6" s="46">
        <f t="shared" si="20"/>
        <v>2.6041550417551456E-5</v>
      </c>
      <c r="DZ6" s="46">
        <f t="shared" si="21"/>
        <v>2.6936667723621906E-5</v>
      </c>
      <c r="EA6" s="46">
        <f t="shared" si="22"/>
        <v>-1.3386807184006943E-3</v>
      </c>
      <c r="EB6" s="46">
        <f t="shared" si="26"/>
        <v>2.6024934719570344E-5</v>
      </c>
      <c r="EC6" s="46">
        <f t="shared" si="27"/>
        <v>1.9204539601611225E-6</v>
      </c>
      <c r="ED6" s="46">
        <f t="shared" si="28"/>
        <v>3.0514123441236029E-6</v>
      </c>
      <c r="EE6" s="75">
        <f t="shared" si="29"/>
        <v>1.4934926587699371E-6</v>
      </c>
      <c r="EF6" s="46">
        <f t="shared" si="30"/>
        <v>2.7839120140442366E-5</v>
      </c>
      <c r="EG6" s="46">
        <f t="shared" si="31"/>
        <v>8.0647749172720127E-4</v>
      </c>
      <c r="EH6" s="46">
        <f t="shared" si="32"/>
        <v>-9.4878538803308532E-4</v>
      </c>
      <c r="EI6" s="75">
        <f t="shared" si="33"/>
        <v>-6.4179502144703384E-4</v>
      </c>
      <c r="EJ6" s="46">
        <f t="shared" si="23"/>
        <v>2.519587454913976E-5</v>
      </c>
      <c r="EK6" s="46">
        <f t="shared" si="24"/>
        <v>2.5993183486806803E-5</v>
      </c>
      <c r="EL6" s="46"/>
      <c r="EM6" s="46"/>
      <c r="EN6" s="46"/>
      <c r="EO6" s="46"/>
    </row>
    <row r="7" spans="1:145" s="23" customFormat="1" x14ac:dyDescent="0.3">
      <c r="A7" s="21" t="s">
        <v>5</v>
      </c>
      <c r="B7" s="21"/>
      <c r="C7" s="21"/>
      <c r="D7" s="21"/>
      <c r="E7" s="21"/>
      <c r="F7" s="21"/>
      <c r="G7" s="21"/>
      <c r="H7" s="21"/>
      <c r="I7" s="21"/>
      <c r="DC7" s="31" t="e">
        <f t="shared" si="0"/>
        <v>#DIV/0!</v>
      </c>
      <c r="DD7" s="106" t="e">
        <f t="shared" si="25"/>
        <v>#DIV/0!</v>
      </c>
      <c r="DE7" s="31" t="e">
        <f t="shared" si="1"/>
        <v>#DIV/0!</v>
      </c>
      <c r="DF7" s="46">
        <f t="shared" si="2"/>
        <v>0</v>
      </c>
      <c r="DG7" s="46"/>
      <c r="DH7" s="46">
        <f t="shared" si="3"/>
        <v>0</v>
      </c>
      <c r="DI7" s="46">
        <f t="shared" si="4"/>
        <v>0</v>
      </c>
      <c r="DJ7" s="46">
        <f t="shared" si="5"/>
        <v>0</v>
      </c>
      <c r="DK7" s="46">
        <f t="shared" si="6"/>
        <v>0</v>
      </c>
      <c r="DL7" s="46">
        <f t="shared" si="7"/>
        <v>0</v>
      </c>
      <c r="DM7" s="46" t="e">
        <f t="shared" si="8"/>
        <v>#DIV/0!</v>
      </c>
      <c r="DN7" s="46" t="e">
        <f t="shared" si="9"/>
        <v>#DIV/0!</v>
      </c>
      <c r="DO7" s="46" t="e">
        <f t="shared" si="10"/>
        <v>#DIV/0!</v>
      </c>
      <c r="DP7" s="46" t="e">
        <f t="shared" si="11"/>
        <v>#DIV/0!</v>
      </c>
      <c r="DQ7" s="46" t="e">
        <f t="shared" si="12"/>
        <v>#DIV/0!</v>
      </c>
      <c r="DR7" s="46" t="e">
        <f t="shared" si="13"/>
        <v>#DIV/0!</v>
      </c>
      <c r="DS7" s="46" t="e">
        <f t="shared" si="14"/>
        <v>#DIV/0!</v>
      </c>
      <c r="DT7" s="46" t="e">
        <f t="shared" si="15"/>
        <v>#DIV/0!</v>
      </c>
      <c r="DU7" s="46" t="e">
        <f t="shared" si="16"/>
        <v>#DIV/0!</v>
      </c>
      <c r="DV7" s="46" t="e">
        <f t="shared" si="17"/>
        <v>#DIV/0!</v>
      </c>
      <c r="DW7" s="46" t="e">
        <f t="shared" si="18"/>
        <v>#DIV/0!</v>
      </c>
      <c r="DX7" s="46" t="e">
        <f t="shared" si="19"/>
        <v>#DIV/0!</v>
      </c>
      <c r="DY7" s="46" t="e">
        <f t="shared" si="20"/>
        <v>#DIV/0!</v>
      </c>
      <c r="DZ7" s="46" t="e">
        <f t="shared" si="21"/>
        <v>#DIV/0!</v>
      </c>
      <c r="EA7" s="46" t="e">
        <f t="shared" si="22"/>
        <v>#DIV/0!</v>
      </c>
      <c r="EB7" s="46" t="e">
        <f t="shared" si="26"/>
        <v>#DIV/0!</v>
      </c>
      <c r="EC7" s="46" t="e">
        <f t="shared" si="27"/>
        <v>#DIV/0!</v>
      </c>
      <c r="ED7" s="46" t="e">
        <f t="shared" si="28"/>
        <v>#DIV/0!</v>
      </c>
      <c r="EE7" s="75" t="e">
        <f t="shared" si="29"/>
        <v>#DIV/0!</v>
      </c>
      <c r="EF7" s="46" t="e">
        <f t="shared" si="30"/>
        <v>#DIV/0!</v>
      </c>
      <c r="EG7" s="46" t="e">
        <f t="shared" si="31"/>
        <v>#DIV/0!</v>
      </c>
      <c r="EH7" s="46" t="e">
        <f t="shared" si="32"/>
        <v>#DIV/0!</v>
      </c>
      <c r="EI7" s="75" t="e">
        <f t="shared" si="33"/>
        <v>#DIV/0!</v>
      </c>
      <c r="EJ7" s="46" t="e">
        <f t="shared" si="23"/>
        <v>#DIV/0!</v>
      </c>
      <c r="EK7" s="46" t="e">
        <f t="shared" si="24"/>
        <v>#DIV/0!</v>
      </c>
      <c r="EL7" s="46"/>
      <c r="EM7" s="46"/>
      <c r="EN7" s="46"/>
      <c r="EO7" s="46"/>
    </row>
    <row r="8" spans="1:145" x14ac:dyDescent="0.3">
      <c r="A8" s="21" t="s">
        <v>6</v>
      </c>
      <c r="B8" s="21">
        <v>132.15143363000001</v>
      </c>
      <c r="D8" s="21">
        <v>858.02467416000002</v>
      </c>
      <c r="E8" s="21">
        <v>22.581879449999999</v>
      </c>
      <c r="F8" s="21">
        <v>21.88738103</v>
      </c>
      <c r="G8" s="21">
        <v>3.0324528399999999</v>
      </c>
      <c r="H8" s="21">
        <v>27.65031347</v>
      </c>
      <c r="I8" s="21"/>
      <c r="J8" s="23" t="s">
        <v>6</v>
      </c>
      <c r="K8" s="23">
        <v>0</v>
      </c>
      <c r="L8" s="23">
        <v>0.73048817118311204</v>
      </c>
      <c r="M8" s="23">
        <v>5.1098776016222799E-2</v>
      </c>
      <c r="N8" s="23">
        <v>0.27037417850108297</v>
      </c>
      <c r="O8" s="23">
        <v>0.270503403782893</v>
      </c>
      <c r="P8" s="23">
        <v>2.1481164544751001</v>
      </c>
      <c r="Q8" s="23">
        <v>0</v>
      </c>
      <c r="R8" s="6">
        <v>9.6371108759514296E-5</v>
      </c>
      <c r="S8" s="23">
        <v>4.70516567072867E-4</v>
      </c>
      <c r="T8" s="23">
        <v>0.13096371521653899</v>
      </c>
      <c r="U8" s="6">
        <v>9.1489684365506896E-5</v>
      </c>
      <c r="V8" s="23">
        <v>2.8010215301889602E-2</v>
      </c>
      <c r="W8" s="23">
        <v>3.2025785016286598E-3</v>
      </c>
      <c r="X8" s="23">
        <v>1.9628699333652999E-3</v>
      </c>
      <c r="Y8" s="23">
        <v>0.672281611049102</v>
      </c>
      <c r="Z8" s="6">
        <v>3.1693090042273601E-8</v>
      </c>
      <c r="AA8" s="6">
        <v>1.26772783776186E-7</v>
      </c>
      <c r="AB8" s="23">
        <v>132.15150894602499</v>
      </c>
      <c r="AC8" s="23">
        <v>0.69450227660289798</v>
      </c>
      <c r="AD8" s="23">
        <v>16.8796385079118</v>
      </c>
      <c r="AE8" s="23">
        <v>1.0748733741188401</v>
      </c>
      <c r="AF8" s="23">
        <v>2.49736405033151E-2</v>
      </c>
      <c r="AG8" s="23">
        <v>3.8434463110611299</v>
      </c>
      <c r="AH8" s="23">
        <v>6.4568127338966094E-2</v>
      </c>
      <c r="AI8" s="23">
        <v>6.4346974407354596</v>
      </c>
      <c r="AJ8" s="23">
        <v>4.8893231119231398E-2</v>
      </c>
      <c r="AK8" s="23">
        <v>1.1233809009868201</v>
      </c>
      <c r="AL8" s="23">
        <v>1.21387428253136E-2</v>
      </c>
      <c r="AM8" s="23">
        <v>0</v>
      </c>
      <c r="AN8" s="23">
        <v>0</v>
      </c>
      <c r="AO8" s="23">
        <v>1.1815865127698899</v>
      </c>
      <c r="AP8" s="23">
        <v>1.18056819618097</v>
      </c>
      <c r="AQ8" s="23">
        <v>7.7145657014037902E-2</v>
      </c>
      <c r="AR8" s="6">
        <v>2.6532144372689698E-7</v>
      </c>
      <c r="AS8" s="6">
        <v>5.1234112758270896E-7</v>
      </c>
      <c r="AT8" s="23">
        <v>6.8642238596978498</v>
      </c>
      <c r="AU8" s="23">
        <v>0.88965599927280503</v>
      </c>
      <c r="AV8" s="23">
        <v>3.5505795550031603E-2</v>
      </c>
      <c r="AW8" s="23">
        <v>0.93103901008963497</v>
      </c>
      <c r="AX8" s="23">
        <v>9.5272464365746795E-2</v>
      </c>
      <c r="AY8" s="23">
        <v>3.28315158760341E-4</v>
      </c>
      <c r="AZ8" s="23">
        <v>2.4076233304122E-3</v>
      </c>
      <c r="BA8" s="6">
        <v>2.32577266819887E-5</v>
      </c>
      <c r="BB8" s="6">
        <v>4.7219827036381697E-5</v>
      </c>
      <c r="BC8" s="23">
        <v>0</v>
      </c>
      <c r="BD8" s="23">
        <v>7.5385386842065999E-2</v>
      </c>
      <c r="BE8" s="23">
        <v>0.42126897012185999</v>
      </c>
      <c r="BF8" s="23">
        <v>7.6687234070228196E-3</v>
      </c>
      <c r="BG8" s="23">
        <v>7.3679905113069504E-3</v>
      </c>
      <c r="BH8" s="23">
        <v>28.431295300296998</v>
      </c>
      <c r="BI8" s="23">
        <v>772.22484664891897</v>
      </c>
      <c r="BJ8" s="23">
        <v>78.938524707529297</v>
      </c>
      <c r="BK8" s="23">
        <v>858.02759521614598</v>
      </c>
      <c r="BL8" s="23">
        <v>0</v>
      </c>
      <c r="BM8" s="23">
        <v>1.1334024848233799</v>
      </c>
      <c r="BN8" s="23">
        <v>4.7744086341606103E-2</v>
      </c>
      <c r="BO8" s="23">
        <v>1.89325971108869E-4</v>
      </c>
      <c r="BP8" s="23">
        <v>5.5856706061057E-4</v>
      </c>
      <c r="BQ8" s="23">
        <v>4.4825714126225599E-4</v>
      </c>
      <c r="BR8" s="23">
        <v>1.4057391148619E-2</v>
      </c>
      <c r="BS8" s="23">
        <v>0</v>
      </c>
      <c r="BT8" s="23">
        <v>9.88637477938458</v>
      </c>
      <c r="BU8" s="23">
        <v>1.27604168245727E-2</v>
      </c>
      <c r="BV8" s="23">
        <v>4.4869383245975097E-3</v>
      </c>
      <c r="BW8" s="23">
        <v>16.8796385079118</v>
      </c>
      <c r="BX8" s="23">
        <v>5.7345293672183698E-3</v>
      </c>
      <c r="BY8" s="23">
        <v>0</v>
      </c>
      <c r="BZ8" s="6">
        <v>1.3723426652777499E-7</v>
      </c>
      <c r="CA8" s="23">
        <v>8.3172502003450201E-4</v>
      </c>
      <c r="CB8" s="23">
        <v>22.581433095863002</v>
      </c>
      <c r="CC8" s="23">
        <v>21.886930819260101</v>
      </c>
      <c r="CD8" s="23">
        <v>0.69450227660289798</v>
      </c>
      <c r="CE8" s="23">
        <v>0</v>
      </c>
      <c r="CF8" s="23">
        <v>0</v>
      </c>
      <c r="CG8" s="23">
        <v>8.95418055302942E-2</v>
      </c>
      <c r="CH8" s="23">
        <v>0</v>
      </c>
      <c r="CI8" s="23">
        <v>0.96086126666556404</v>
      </c>
      <c r="CJ8" s="23">
        <v>0</v>
      </c>
      <c r="CK8" s="23">
        <v>2.49736405033151E-2</v>
      </c>
      <c r="CL8" s="23">
        <v>3.8434463110611299</v>
      </c>
      <c r="CM8" s="23">
        <v>2.41522583493721E-2</v>
      </c>
      <c r="CN8" s="23">
        <v>0</v>
      </c>
      <c r="CO8" s="23">
        <v>6.4568127338966094E-2</v>
      </c>
      <c r="CP8" s="6">
        <v>8.7550712655081405E-5</v>
      </c>
      <c r="CQ8" s="23">
        <v>3.03245234631525</v>
      </c>
      <c r="CR8" s="23">
        <v>3.5977957671902199</v>
      </c>
      <c r="CS8" s="23">
        <v>0</v>
      </c>
      <c r="CT8" s="23">
        <v>0</v>
      </c>
      <c r="CU8" s="23">
        <v>1.38325275480253</v>
      </c>
      <c r="CV8" s="23">
        <v>5.62694213322254E-2</v>
      </c>
      <c r="CW8" s="23">
        <v>0</v>
      </c>
      <c r="CX8" s="23">
        <v>0.22579430485166699</v>
      </c>
      <c r="CY8" s="23">
        <v>27.650730547793401</v>
      </c>
      <c r="CZ8" s="23">
        <v>5.3504349682193197E-2</v>
      </c>
      <c r="DA8" s="23">
        <v>1.9227445192677799</v>
      </c>
      <c r="DC8" s="31">
        <f t="shared" si="0"/>
        <v>8.0000036105699855E-3</v>
      </c>
      <c r="DD8" s="106">
        <f t="shared" si="25"/>
        <v>1.0282294441065278</v>
      </c>
      <c r="DE8" s="31">
        <f t="shared" si="1"/>
        <v>1.9247512298579156E-2</v>
      </c>
      <c r="DF8" s="46">
        <f t="shared" si="2"/>
        <v>5.6992211818649147E-7</v>
      </c>
      <c r="DG8" s="46"/>
      <c r="DH8" s="46">
        <f t="shared" si="3"/>
        <v>3.4043964397931014E-6</v>
      </c>
      <c r="DI8" s="46">
        <f t="shared" si="4"/>
        <v>-1.976603134320731E-5</v>
      </c>
      <c r="DJ8" s="46">
        <f t="shared" si="5"/>
        <v>-2.0569420310363573E-5</v>
      </c>
      <c r="DK8" s="46">
        <f t="shared" si="6"/>
        <v>-1.6280047077970308E-7</v>
      </c>
      <c r="DL8" s="46">
        <f t="shared" si="7"/>
        <v>1.50840168178651E-5</v>
      </c>
      <c r="DM8" s="46">
        <f t="shared" si="8"/>
        <v>-1.3652751485970927E-5</v>
      </c>
      <c r="DN8" s="46">
        <f t="shared" si="9"/>
        <v>4.4221196171725108E-6</v>
      </c>
      <c r="DO8" s="46">
        <f t="shared" si="10"/>
        <v>2.8520772891677025E-5</v>
      </c>
      <c r="DP8" s="46">
        <f t="shared" si="11"/>
        <v>-5.5783446118279909E-4</v>
      </c>
      <c r="DQ8" s="46">
        <f t="shared" si="12"/>
        <v>2.5288091447215647E-5</v>
      </c>
      <c r="DR8" s="46">
        <f t="shared" si="13"/>
        <v>9.0170665912201636E-7</v>
      </c>
      <c r="DS8" s="46">
        <f t="shared" si="14"/>
        <v>2.5702523712427729E-5</v>
      </c>
      <c r="DT8" s="46">
        <f t="shared" si="15"/>
        <v>2.8364558235549245E-5</v>
      </c>
      <c r="DU8" s="46">
        <f t="shared" si="16"/>
        <v>5.9409167623933254E-6</v>
      </c>
      <c r="DV8" s="46">
        <f t="shared" si="17"/>
        <v>-6.2641373160926571E-6</v>
      </c>
      <c r="DW8" s="46">
        <f t="shared" si="18"/>
        <v>1.5397610418052857E-6</v>
      </c>
      <c r="DX8" s="46">
        <f t="shared" si="19"/>
        <v>2.5281732440696131E-5</v>
      </c>
      <c r="DY8" s="46">
        <f t="shared" si="20"/>
        <v>2.6367064664749541E-5</v>
      </c>
      <c r="DZ8" s="46">
        <f t="shared" si="21"/>
        <v>2.3220419357464933E-5</v>
      </c>
      <c r="EA8" s="46">
        <f t="shared" si="22"/>
        <v>-1.3394124898723299E-3</v>
      </c>
      <c r="EB8" s="46">
        <f t="shared" si="26"/>
        <v>2.6099834243988234E-5</v>
      </c>
      <c r="EC8" s="46">
        <f t="shared" si="27"/>
        <v>3.2818548246974494E-6</v>
      </c>
      <c r="ED8" s="46">
        <f t="shared" si="28"/>
        <v>3.4777146377482535E-6</v>
      </c>
      <c r="EE8" s="75">
        <f t="shared" si="29"/>
        <v>5.3376610128658398E-6</v>
      </c>
      <c r="EF8" s="46">
        <f t="shared" si="30"/>
        <v>2.1231147447231556E-5</v>
      </c>
      <c r="EG8" s="46">
        <f t="shared" si="31"/>
        <v>8.0686474796068939E-4</v>
      </c>
      <c r="EH8" s="46">
        <f t="shared" si="32"/>
        <v>-9.4708603222179856E-4</v>
      </c>
      <c r="EI8" s="75">
        <f t="shared" si="33"/>
        <v>-6.5451445255181712E-4</v>
      </c>
      <c r="EJ8" s="46">
        <f t="shared" si="23"/>
        <v>2.5203966087086766E-5</v>
      </c>
      <c r="EK8" s="46">
        <f t="shared" si="24"/>
        <v>2.6003722433694001E-5</v>
      </c>
      <c r="EL8" s="46"/>
      <c r="EM8" s="46"/>
      <c r="EN8" s="46"/>
      <c r="EO8" s="46"/>
    </row>
    <row r="9" spans="1:145" x14ac:dyDescent="0.3">
      <c r="A9" s="21" t="s">
        <v>7</v>
      </c>
      <c r="B9" s="21">
        <v>122.40846048</v>
      </c>
      <c r="D9" s="21">
        <v>789.10989841000003</v>
      </c>
      <c r="E9" s="21">
        <v>21.352304230000001</v>
      </c>
      <c r="F9" s="21">
        <v>20.686885199999999</v>
      </c>
      <c r="G9" s="21">
        <v>4.1517173500000002</v>
      </c>
      <c r="H9" s="21">
        <v>26.389073239999998</v>
      </c>
      <c r="I9" s="21"/>
      <c r="J9" s="23" t="s">
        <v>7</v>
      </c>
      <c r="K9" s="23">
        <v>0</v>
      </c>
      <c r="L9" s="23">
        <v>0.69715708529629505</v>
      </c>
      <c r="M9" s="23">
        <v>4.8767164102378698E-2</v>
      </c>
      <c r="N9" s="23">
        <v>0.25803730358115901</v>
      </c>
      <c r="O9" s="23">
        <v>0.25816065697967699</v>
      </c>
      <c r="P9" s="23">
        <v>2.0501009509714101</v>
      </c>
      <c r="Q9" s="23">
        <v>0</v>
      </c>
      <c r="R9" s="6">
        <v>9.1085287675611901E-5</v>
      </c>
      <c r="S9" s="23">
        <v>4.4470501452294702E-4</v>
      </c>
      <c r="T9" s="23">
        <v>0.124987968826725</v>
      </c>
      <c r="U9" s="6">
        <v>8.6471156047357496E-5</v>
      </c>
      <c r="V9" s="23">
        <v>2.6732208422662902E-2</v>
      </c>
      <c r="W9" s="23">
        <v>3.0269050667724802E-3</v>
      </c>
      <c r="X9" s="23">
        <v>1.8552001488119801E-3</v>
      </c>
      <c r="Y9" s="23">
        <v>0.64160647560343198</v>
      </c>
      <c r="Z9" s="6">
        <v>2.9954582979215898E-8</v>
      </c>
      <c r="AA9" s="6">
        <v>1.19816629573901E-7</v>
      </c>
      <c r="AB9" s="23">
        <v>122.408394093376</v>
      </c>
      <c r="AC9" s="23">
        <v>0.66541841179031802</v>
      </c>
      <c r="AD9" s="23">
        <v>15.9537215749819</v>
      </c>
      <c r="AE9" s="23">
        <v>1.01591340740863</v>
      </c>
      <c r="AF9" s="23">
        <v>2.3603737661006301E-2</v>
      </c>
      <c r="AG9" s="23">
        <v>3.6326166057639799</v>
      </c>
      <c r="AH9" s="23">
        <v>6.1026301107271301E-2</v>
      </c>
      <c r="AI9" s="23">
        <v>6.1410900489135001</v>
      </c>
      <c r="AJ9" s="23">
        <v>4.6662294546943497E-2</v>
      </c>
      <c r="AK9" s="23">
        <v>1.0721219908094699</v>
      </c>
      <c r="AL9" s="23">
        <v>1.1584865290729499E-2</v>
      </c>
      <c r="AM9" s="23">
        <v>0</v>
      </c>
      <c r="AN9" s="23">
        <v>0</v>
      </c>
      <c r="AO9" s="23">
        <v>1.12767232847205</v>
      </c>
      <c r="AP9" s="23">
        <v>1.1267000538349701</v>
      </c>
      <c r="AQ9" s="23">
        <v>7.3625662618429497E-2</v>
      </c>
      <c r="AR9" s="6">
        <v>2.5076609715104402E-7</v>
      </c>
      <c r="AS9" s="6">
        <v>4.8424235253542505E-7</v>
      </c>
      <c r="AT9" s="23">
        <v>6.3128793269288996</v>
      </c>
      <c r="AU9" s="23">
        <v>0.84906225108307498</v>
      </c>
      <c r="AV9" s="23">
        <v>3.38856135224056E-2</v>
      </c>
      <c r="AW9" s="23">
        <v>0.88855611712798099</v>
      </c>
      <c r="AX9" s="23">
        <v>9.0925154363685395E-2</v>
      </c>
      <c r="AY9" s="23">
        <v>3.10303283784454E-4</v>
      </c>
      <c r="AZ9" s="23">
        <v>2.2755568709800001E-3</v>
      </c>
      <c r="BA9" s="6">
        <v>2.19819100293765E-5</v>
      </c>
      <c r="BB9" s="6">
        <v>4.4629940078374299E-5</v>
      </c>
      <c r="BC9" s="23">
        <v>0</v>
      </c>
      <c r="BD9" s="23">
        <v>7.1945728771235798E-2</v>
      </c>
      <c r="BE9" s="23">
        <v>0.39816008439292899</v>
      </c>
      <c r="BF9" s="23">
        <v>7.24806590717439E-3</v>
      </c>
      <c r="BG9" s="23">
        <v>6.9638263529489602E-3</v>
      </c>
      <c r="BH9" s="23">
        <v>27.134016544585698</v>
      </c>
      <c r="BI9" s="23">
        <v>710.19875189073798</v>
      </c>
      <c r="BJ9" s="23">
        <v>72.598116891703398</v>
      </c>
      <c r="BK9" s="23">
        <v>789.10974810937103</v>
      </c>
      <c r="BL9" s="23">
        <v>0</v>
      </c>
      <c r="BM9" s="23">
        <v>1.0816875723297801</v>
      </c>
      <c r="BN9" s="23">
        <v>4.5559135814965998E-2</v>
      </c>
      <c r="BO9" s="23">
        <v>1.7894316073568199E-4</v>
      </c>
      <c r="BP9" s="23">
        <v>5.2792888005864195E-4</v>
      </c>
      <c r="BQ9" s="23">
        <v>4.2366948564625699E-4</v>
      </c>
      <c r="BR9" s="23">
        <v>1.33711159598097E-2</v>
      </c>
      <c r="BS9" s="23">
        <v>0</v>
      </c>
      <c r="BT9" s="23">
        <v>9.4352680700441507</v>
      </c>
      <c r="BU9" s="23">
        <v>1.2060446832784901E-2</v>
      </c>
      <c r="BV9" s="23">
        <v>4.2408108709910304E-3</v>
      </c>
      <c r="BW9" s="23">
        <v>15.9537215749819</v>
      </c>
      <c r="BX9" s="23">
        <v>5.4199613595903801E-3</v>
      </c>
      <c r="BY9" s="23">
        <v>0</v>
      </c>
      <c r="BZ9" s="6">
        <v>1.2970632153309401E-7</v>
      </c>
      <c r="CA9" s="23">
        <v>7.8610205636116097E-4</v>
      </c>
      <c r="CB9" s="23">
        <v>21.351760977940799</v>
      </c>
      <c r="CC9" s="23">
        <v>20.6863425661505</v>
      </c>
      <c r="CD9" s="23">
        <v>0.66541841179031802</v>
      </c>
      <c r="CE9" s="23">
        <v>0</v>
      </c>
      <c r="CF9" s="23">
        <v>0</v>
      </c>
      <c r="CG9" s="23">
        <v>8.4630112601068105E-2</v>
      </c>
      <c r="CH9" s="23">
        <v>0</v>
      </c>
      <c r="CI9" s="23">
        <v>0.90815416469628496</v>
      </c>
      <c r="CJ9" s="23">
        <v>0</v>
      </c>
      <c r="CK9" s="23">
        <v>2.3603737661006301E-2</v>
      </c>
      <c r="CL9" s="23">
        <v>3.6326166057639799</v>
      </c>
      <c r="CM9" s="23">
        <v>2.3050270011198099E-2</v>
      </c>
      <c r="CN9" s="23">
        <v>0</v>
      </c>
      <c r="CO9" s="23">
        <v>6.1026301107271301E-2</v>
      </c>
      <c r="CP9" s="6">
        <v>8.2748219271703199E-5</v>
      </c>
      <c r="CQ9" s="23">
        <v>4.1517154333901001</v>
      </c>
      <c r="CR9" s="23">
        <v>3.4336332469730899</v>
      </c>
      <c r="CS9" s="23">
        <v>0</v>
      </c>
      <c r="CT9" s="23">
        <v>0</v>
      </c>
      <c r="CU9" s="23">
        <v>1.3201387504000099</v>
      </c>
      <c r="CV9" s="23">
        <v>5.3701819125343997E-2</v>
      </c>
      <c r="CW9" s="23">
        <v>0</v>
      </c>
      <c r="CX9" s="23">
        <v>0.215491583382</v>
      </c>
      <c r="CY9" s="23">
        <v>26.3890642603217</v>
      </c>
      <c r="CZ9" s="23">
        <v>5.1063042052199401E-2</v>
      </c>
      <c r="DA9" s="23">
        <v>1.8350117613841701</v>
      </c>
      <c r="DC9" s="31">
        <f t="shared" si="0"/>
        <v>8.0000017007189877E-3</v>
      </c>
      <c r="DD9" s="106">
        <f t="shared" si="25"/>
        <v>1.0282295831680588</v>
      </c>
      <c r="DE9" s="31">
        <f t="shared" si="1"/>
        <v>1.9247485780519113E-2</v>
      </c>
      <c r="DF9" s="46">
        <f t="shared" si="2"/>
        <v>-5.4233689189959385E-7</v>
      </c>
      <c r="DG9" s="46"/>
      <c r="DH9" s="46">
        <f t="shared" si="3"/>
        <v>-1.9046856376415542E-7</v>
      </c>
      <c r="DI9" s="46">
        <f t="shared" si="4"/>
        <v>-2.5442315421821774E-5</v>
      </c>
      <c r="DJ9" s="46">
        <f t="shared" si="5"/>
        <v>-2.6230814559675043E-5</v>
      </c>
      <c r="DK9" s="46">
        <f t="shared" si="6"/>
        <v>-4.6164267423482052E-7</v>
      </c>
      <c r="DL9" s="46">
        <f t="shared" si="7"/>
        <v>-3.4028016888080166E-7</v>
      </c>
      <c r="DM9" s="46">
        <f t="shared" si="8"/>
        <v>-1.3784555853722731E-5</v>
      </c>
      <c r="DN9" s="46">
        <f t="shared" si="9"/>
        <v>3.5546442689393497E-6</v>
      </c>
      <c r="DO9" s="46">
        <f t="shared" si="10"/>
        <v>2.6185809230497872E-5</v>
      </c>
      <c r="DP9" s="46">
        <f t="shared" si="11"/>
        <v>-5.5819562313406468E-4</v>
      </c>
      <c r="DQ9" s="46">
        <f t="shared" si="12"/>
        <v>2.5952921095081313E-5</v>
      </c>
      <c r="DR9" s="46">
        <f t="shared" si="13"/>
        <v>3.2293342336150735E-6</v>
      </c>
      <c r="DS9" s="46">
        <f t="shared" si="14"/>
        <v>2.6294670581585079E-5</v>
      </c>
      <c r="DT9" s="46">
        <f t="shared" si="15"/>
        <v>1.3970664879244302E-5</v>
      </c>
      <c r="DU9" s="46">
        <f t="shared" si="16"/>
        <v>5.7040650488583709E-6</v>
      </c>
      <c r="DV9" s="46">
        <f t="shared" si="17"/>
        <v>-6.5978293448334799E-6</v>
      </c>
      <c r="DW9" s="46">
        <f t="shared" si="18"/>
        <v>2.3542408157525115E-6</v>
      </c>
      <c r="DX9" s="46">
        <f t="shared" si="19"/>
        <v>2.9666100683650748E-5</v>
      </c>
      <c r="DY9" s="46">
        <f t="shared" si="20"/>
        <v>2.6039980891193572E-5</v>
      </c>
      <c r="DZ9" s="46">
        <f t="shared" si="21"/>
        <v>2.7428976333824408E-5</v>
      </c>
      <c r="EA9" s="46">
        <f t="shared" si="22"/>
        <v>-1.3383368702590062E-3</v>
      </c>
      <c r="EB9" s="46">
        <f t="shared" si="26"/>
        <v>2.6381220872447194E-5</v>
      </c>
      <c r="EC9" s="46">
        <f t="shared" si="27"/>
        <v>1.3659814646657474E-6</v>
      </c>
      <c r="ED9" s="46">
        <f t="shared" si="28"/>
        <v>3.9697846715408251E-6</v>
      </c>
      <c r="EE9" s="75">
        <f t="shared" si="29"/>
        <v>1.310007156983745E-5</v>
      </c>
      <c r="EF9" s="46">
        <f t="shared" si="30"/>
        <v>3.5194192899246864E-5</v>
      </c>
      <c r="EG9" s="46">
        <f t="shared" si="31"/>
        <v>8.0975017352397983E-4</v>
      </c>
      <c r="EH9" s="46">
        <f t="shared" si="32"/>
        <v>-9.4450665804393283E-4</v>
      </c>
      <c r="EI9" s="75">
        <f t="shared" si="33"/>
        <v>-6.5891946411351509E-4</v>
      </c>
      <c r="EJ9" s="46">
        <f t="shared" si="23"/>
        <v>2.5246665737071578E-5</v>
      </c>
      <c r="EK9" s="46">
        <f t="shared" si="24"/>
        <v>2.60587762463472E-5</v>
      </c>
      <c r="EL9" s="46"/>
      <c r="EM9" s="46"/>
      <c r="EN9" s="46"/>
      <c r="EO9" s="46"/>
    </row>
    <row r="10" spans="1:145" x14ac:dyDescent="0.3">
      <c r="A10" s="21" t="s">
        <v>8</v>
      </c>
      <c r="B10" s="21">
        <v>11.84166591</v>
      </c>
      <c r="D10" s="21">
        <v>76.907646619999994</v>
      </c>
      <c r="E10" s="21">
        <v>2.09345523</v>
      </c>
      <c r="F10" s="21">
        <v>2.0268150399999998</v>
      </c>
      <c r="G10" s="21">
        <v>0.61101954999999997</v>
      </c>
      <c r="H10" s="21">
        <v>2.3560495700000001</v>
      </c>
      <c r="I10" s="21"/>
      <c r="J10" s="23" t="s">
        <v>8</v>
      </c>
      <c r="K10" s="23">
        <v>0</v>
      </c>
      <c r="L10" s="23">
        <v>6.22429464671483E-2</v>
      </c>
      <c r="M10" s="23">
        <v>4.35404600499567E-3</v>
      </c>
      <c r="N10" s="23">
        <v>2.30379532199275E-2</v>
      </c>
      <c r="O10" s="23">
        <v>2.30489179923609E-2</v>
      </c>
      <c r="P10" s="23">
        <v>0.18303562226557901</v>
      </c>
      <c r="Q10" s="23">
        <v>0</v>
      </c>
      <c r="R10" s="6">
        <v>8.9239846337847194E-6</v>
      </c>
      <c r="S10" s="6">
        <v>4.35707490754367E-5</v>
      </c>
      <c r="T10" s="23">
        <v>1.11591052096606E-2</v>
      </c>
      <c r="U10" s="6">
        <v>8.4720530630907692E-6</v>
      </c>
      <c r="V10" s="23">
        <v>2.3867014483969599E-3</v>
      </c>
      <c r="W10" s="23">
        <v>2.9656497847737701E-4</v>
      </c>
      <c r="X10" s="23">
        <v>1.81765207758064E-4</v>
      </c>
      <c r="Y10" s="23">
        <v>5.7283468587994699E-2</v>
      </c>
      <c r="Z10" s="6">
        <v>2.9348148393106101E-9</v>
      </c>
      <c r="AA10" s="6">
        <v>1.1739411476159701E-8</v>
      </c>
      <c r="AB10" s="23">
        <v>11.841662769997299</v>
      </c>
      <c r="AC10" s="23">
        <v>6.6640137347949893E-2</v>
      </c>
      <c r="AD10" s="23">
        <v>1.56307783969091</v>
      </c>
      <c r="AE10" s="23">
        <v>9.9534766337626798E-2</v>
      </c>
      <c r="AF10" s="23">
        <v>2.3125965486642699E-3</v>
      </c>
      <c r="AG10" s="23">
        <v>0.355908717626504</v>
      </c>
      <c r="AH10" s="23">
        <v>5.9791008449213701E-3</v>
      </c>
      <c r="AI10" s="23">
        <v>0.548284232391408</v>
      </c>
      <c r="AJ10" s="23">
        <v>4.1660502798326598E-3</v>
      </c>
      <c r="AK10" s="23">
        <v>9.5720393802476905E-2</v>
      </c>
      <c r="AL10" s="23">
        <v>1.03430609211461E-3</v>
      </c>
      <c r="AM10" s="23">
        <v>0</v>
      </c>
      <c r="AN10" s="23">
        <v>0</v>
      </c>
      <c r="AO10" s="23">
        <v>0.10068013679481</v>
      </c>
      <c r="AP10" s="23">
        <v>0.100592989787309</v>
      </c>
      <c r="AQ10" s="23">
        <v>6.5734297789315204E-3</v>
      </c>
      <c r="AR10" s="6">
        <v>2.4569207615976901E-8</v>
      </c>
      <c r="AS10" s="6">
        <v>4.7443636085252702E-8</v>
      </c>
      <c r="AT10" s="23">
        <v>0.61526100960663999</v>
      </c>
      <c r="AU10" s="23">
        <v>7.5805207786724699E-2</v>
      </c>
      <c r="AV10" s="23">
        <v>3.02536311057832E-3</v>
      </c>
      <c r="AW10" s="23">
        <v>7.9331414454085994E-2</v>
      </c>
      <c r="AX10" s="23">
        <v>8.1178946300919895E-3</v>
      </c>
      <c r="AY10" s="6">
        <v>3.0402508859824599E-5</v>
      </c>
      <c r="AZ10" s="23">
        <v>2.22949122836025E-4</v>
      </c>
      <c r="BA10" s="6">
        <v>2.1537040405209499E-6</v>
      </c>
      <c r="BB10" s="6">
        <v>4.3726384364820799E-6</v>
      </c>
      <c r="BC10" s="23">
        <v>0</v>
      </c>
      <c r="BD10" s="23">
        <v>6.4234459769837403E-3</v>
      </c>
      <c r="BE10" s="23">
        <v>3.9010154488885902E-2</v>
      </c>
      <c r="BF10" s="23">
        <v>7.1013442682584004E-4</v>
      </c>
      <c r="BG10" s="23">
        <v>6.8228707485242803E-4</v>
      </c>
      <c r="BH10" s="23">
        <v>2.42255945589929</v>
      </c>
      <c r="BI10" s="23">
        <v>69.216869348589199</v>
      </c>
      <c r="BJ10" s="23">
        <v>7.0754944228575098</v>
      </c>
      <c r="BK10" s="23">
        <v>76.9076247810534</v>
      </c>
      <c r="BL10" s="23">
        <v>0</v>
      </c>
      <c r="BM10" s="23">
        <v>9.6574333024686307E-2</v>
      </c>
      <c r="BN10" s="23">
        <v>4.0736142495742299E-3</v>
      </c>
      <c r="BO10" s="6">
        <v>1.7531993805012098E-5</v>
      </c>
      <c r="BP10" s="6">
        <v>5.1724081857614398E-5</v>
      </c>
      <c r="BQ10" s="6">
        <v>4.1509435936440699E-5</v>
      </c>
      <c r="BR10" s="23">
        <v>1.2336967255851801E-3</v>
      </c>
      <c r="BS10" s="23">
        <v>0</v>
      </c>
      <c r="BT10" s="23">
        <v>0.84239105762330602</v>
      </c>
      <c r="BU10" s="23">
        <v>1.1816329635079899E-3</v>
      </c>
      <c r="BV10" s="23">
        <v>4.1549606750552499E-4</v>
      </c>
      <c r="BW10" s="23">
        <v>1.56307783969091</v>
      </c>
      <c r="BX10" s="23">
        <v>5.3102641688299501E-4</v>
      </c>
      <c r="BY10" s="23">
        <v>0</v>
      </c>
      <c r="BZ10" s="6">
        <v>1.27081356062986E-8</v>
      </c>
      <c r="CA10" s="6">
        <v>7.7018689682920204E-5</v>
      </c>
      <c r="CB10" s="23">
        <v>2.0934004980902401</v>
      </c>
      <c r="CC10" s="23">
        <v>2.0267603607422902</v>
      </c>
      <c r="CD10" s="23">
        <v>6.6640137347949893E-2</v>
      </c>
      <c r="CE10" s="23">
        <v>0</v>
      </c>
      <c r="CF10" s="23">
        <v>0</v>
      </c>
      <c r="CG10" s="23">
        <v>8.29169640150575E-3</v>
      </c>
      <c r="CH10" s="23">
        <v>0</v>
      </c>
      <c r="CI10" s="23">
        <v>8.8977128149164794E-2</v>
      </c>
      <c r="CJ10" s="23">
        <v>0</v>
      </c>
      <c r="CK10" s="23">
        <v>2.3125965486642699E-3</v>
      </c>
      <c r="CL10" s="23">
        <v>0.355908717626504</v>
      </c>
      <c r="CM10" s="23">
        <v>2.0579883203536201E-3</v>
      </c>
      <c r="CN10" s="23">
        <v>0</v>
      </c>
      <c r="CO10" s="23">
        <v>5.9791008449213701E-3</v>
      </c>
      <c r="CP10" s="6">
        <v>8.1073430446931907E-6</v>
      </c>
      <c r="CQ10" s="23">
        <v>0.61101943616792598</v>
      </c>
      <c r="CR10" s="23">
        <v>0.30655865701026702</v>
      </c>
      <c r="CS10" s="23">
        <v>0</v>
      </c>
      <c r="CT10" s="23">
        <v>0</v>
      </c>
      <c r="CU10" s="23">
        <v>0.117863523550543</v>
      </c>
      <c r="CV10" s="23">
        <v>4.7946408749615496E-3</v>
      </c>
      <c r="CW10" s="23">
        <v>0</v>
      </c>
      <c r="CX10" s="23">
        <v>1.92393446584764E-2</v>
      </c>
      <c r="CY10" s="23">
        <v>2.3560486560073102</v>
      </c>
      <c r="CZ10" s="23">
        <v>4.5589551864834597E-3</v>
      </c>
      <c r="DA10" s="23">
        <v>0.16383228418183701</v>
      </c>
      <c r="DC10" s="31">
        <f t="shared" si="0"/>
        <v>8.0000001476864327E-3</v>
      </c>
      <c r="DD10" s="106">
        <f t="shared" si="25"/>
        <v>1.0282298074457821</v>
      </c>
      <c r="DE10" s="31">
        <f t="shared" si="1"/>
        <v>1.9247541665260635E-2</v>
      </c>
      <c r="DF10" s="46">
        <f t="shared" si="2"/>
        <v>-2.6516562149143272E-7</v>
      </c>
      <c r="DG10" s="46"/>
      <c r="DH10" s="46">
        <f t="shared" si="3"/>
        <v>-2.8396326703571785E-7</v>
      </c>
      <c r="DI10" s="46">
        <f t="shared" si="4"/>
        <v>-2.6144294358713659E-5</v>
      </c>
      <c r="DJ10" s="46">
        <f t="shared" si="5"/>
        <v>-2.6977921828344702E-5</v>
      </c>
      <c r="DK10" s="46">
        <f t="shared" si="6"/>
        <v>-1.8629857913559891E-7</v>
      </c>
      <c r="DL10" s="46">
        <f t="shared" si="7"/>
        <v>-3.8793440580159355E-7</v>
      </c>
      <c r="DM10" s="46">
        <f t="shared" si="8"/>
        <v>-1.3276341042651159E-5</v>
      </c>
      <c r="DN10" s="46">
        <f t="shared" si="9"/>
        <v>1.5638272740468887E-5</v>
      </c>
      <c r="DO10" s="46">
        <f t="shared" si="10"/>
        <v>3.1249177589441096E-5</v>
      </c>
      <c r="DP10" s="46">
        <f t="shared" si="11"/>
        <v>-5.5613042633929791E-4</v>
      </c>
      <c r="DQ10" s="46">
        <f t="shared" si="12"/>
        <v>2.2988485042861765E-5</v>
      </c>
      <c r="DR10" s="46">
        <f t="shared" si="13"/>
        <v>1.0122801968569294E-5</v>
      </c>
      <c r="DS10" s="46">
        <f t="shared" si="14"/>
        <v>3.0818783734592885E-5</v>
      </c>
      <c r="DT10" s="46">
        <f t="shared" si="15"/>
        <v>3.2800331186488442E-5</v>
      </c>
      <c r="DU10" s="46">
        <f t="shared" si="16"/>
        <v>7.078445390690133E-7</v>
      </c>
      <c r="DV10" s="46">
        <f t="shared" si="17"/>
        <v>-8.5853116246938365E-6</v>
      </c>
      <c r="DW10" s="46">
        <f t="shared" si="18"/>
        <v>8.2193188367374061E-6</v>
      </c>
      <c r="DX10" s="46">
        <f t="shared" si="19"/>
        <v>2.828456772269735E-5</v>
      </c>
      <c r="DY10" s="46">
        <f t="shared" si="20"/>
        <v>2.5998547005092667E-5</v>
      </c>
      <c r="DZ10" s="46">
        <f t="shared" si="21"/>
        <v>2.6679577235555636E-5</v>
      </c>
      <c r="EA10" s="46">
        <f t="shared" si="22"/>
        <v>-1.3319087106076143E-3</v>
      </c>
      <c r="EB10" s="46">
        <f t="shared" si="26"/>
        <v>2.6669251086543906E-5</v>
      </c>
      <c r="EC10" s="46">
        <f t="shared" si="27"/>
        <v>1.7073517380346269E-5</v>
      </c>
      <c r="ED10" s="46">
        <f t="shared" si="28"/>
        <v>2.2748842831211083E-7</v>
      </c>
      <c r="EE10" s="75">
        <f t="shared" si="29"/>
        <v>7.2933279803321068E-6</v>
      </c>
      <c r="EF10" s="46">
        <f t="shared" si="30"/>
        <v>2.9471823037923262E-5</v>
      </c>
      <c r="EG10" s="46">
        <f t="shared" si="31"/>
        <v>8.0670919692813218E-4</v>
      </c>
      <c r="EH10" s="46">
        <f t="shared" si="32"/>
        <v>-9.4230541230766419E-4</v>
      </c>
      <c r="EI10" s="75">
        <f t="shared" si="33"/>
        <v>-6.5516664937182519E-4</v>
      </c>
      <c r="EJ10" s="46">
        <f t="shared" si="23"/>
        <v>2.515539018168527E-5</v>
      </c>
      <c r="EK10" s="46">
        <f t="shared" si="24"/>
        <v>2.598250259675876E-5</v>
      </c>
      <c r="EL10" s="46"/>
      <c r="EM10" s="46"/>
      <c r="EN10" s="46"/>
      <c r="EO10" s="46"/>
    </row>
    <row r="11" spans="1:145" x14ac:dyDescent="0.3">
      <c r="A11" s="21" t="s">
        <v>9</v>
      </c>
      <c r="B11" s="21">
        <v>1014.7260252999999</v>
      </c>
      <c r="D11" s="21">
        <v>6612.5313119000002</v>
      </c>
      <c r="E11" s="21">
        <v>175.53090632000001</v>
      </c>
      <c r="F11" s="21">
        <v>170.10567154</v>
      </c>
      <c r="G11" s="21">
        <v>27.554525810000001</v>
      </c>
      <c r="H11" s="21">
        <v>221.89977418999999</v>
      </c>
      <c r="I11" s="21"/>
      <c r="J11" s="23" t="s">
        <v>9</v>
      </c>
      <c r="K11" s="23">
        <v>0</v>
      </c>
      <c r="L11" s="23">
        <v>5.8623809482189504</v>
      </c>
      <c r="M11" s="23">
        <v>0.41008186170236699</v>
      </c>
      <c r="N11" s="23">
        <v>2.1698301728159302</v>
      </c>
      <c r="O11" s="23">
        <v>2.17087016786025</v>
      </c>
      <c r="P11" s="23">
        <v>17.239263256586501</v>
      </c>
      <c r="Q11" s="23">
        <v>0</v>
      </c>
      <c r="R11" s="23">
        <v>7.4898615601007496E-4</v>
      </c>
      <c r="S11" s="23">
        <v>3.65681190010857E-3</v>
      </c>
      <c r="T11" s="23">
        <v>1.0510219882295699</v>
      </c>
      <c r="U11" s="23">
        <v>7.11051638599996E-4</v>
      </c>
      <c r="V11" s="23">
        <v>0.22479036685612699</v>
      </c>
      <c r="W11" s="23">
        <v>2.48902064979028E-2</v>
      </c>
      <c r="X11" s="23">
        <v>1.5255281251894501E-2</v>
      </c>
      <c r="Y11" s="23">
        <v>5.39525932287237</v>
      </c>
      <c r="Z11" s="6">
        <v>2.46316506098535E-7</v>
      </c>
      <c r="AA11" s="6">
        <v>9.85269312908612E-7</v>
      </c>
      <c r="AB11" s="23">
        <v>1014.73435623428</v>
      </c>
      <c r="AC11" s="23">
        <v>5.4253056371853496</v>
      </c>
      <c r="AD11" s="23">
        <v>131.187257344643</v>
      </c>
      <c r="AE11" s="23">
        <v>8.3538347470471805</v>
      </c>
      <c r="AF11" s="23">
        <v>0.19409315910977301</v>
      </c>
      <c r="AG11" s="23">
        <v>29.8709673700513</v>
      </c>
      <c r="AH11" s="23">
        <v>0.50181833459106995</v>
      </c>
      <c r="AI11" s="23">
        <v>51.640335325221102</v>
      </c>
      <c r="AJ11" s="23">
        <v>0.39238228819274401</v>
      </c>
      <c r="AK11" s="23">
        <v>9.0154509280428101</v>
      </c>
      <c r="AL11" s="23">
        <v>9.7416339431102103E-2</v>
      </c>
      <c r="AM11" s="23">
        <v>0</v>
      </c>
      <c r="AN11" s="23">
        <v>0</v>
      </c>
      <c r="AO11" s="23">
        <v>9.4825749724502497</v>
      </c>
      <c r="AP11" s="23">
        <v>9.4744014610377203</v>
      </c>
      <c r="AQ11" s="23">
        <v>0.61911747678107898</v>
      </c>
      <c r="AR11" s="6">
        <v>2.0620441289810601E-6</v>
      </c>
      <c r="AS11" s="6">
        <v>3.9818880590223701E-6</v>
      </c>
      <c r="AT11" s="23">
        <v>52.900870598113897</v>
      </c>
      <c r="AU11" s="23">
        <v>7.1397445716618302</v>
      </c>
      <c r="AV11" s="23">
        <v>0.28494433055114099</v>
      </c>
      <c r="AW11" s="23">
        <v>7.4718552400829603</v>
      </c>
      <c r="AX11" s="23">
        <v>0.76458906490549094</v>
      </c>
      <c r="AY11" s="23">
        <v>2.5516213002088799E-3</v>
      </c>
      <c r="AZ11" s="23">
        <v>1.8711879873564902E-2</v>
      </c>
      <c r="BA11" s="23">
        <v>1.8075630254468401E-4</v>
      </c>
      <c r="BB11" s="23">
        <v>3.6699024839255499E-4</v>
      </c>
      <c r="BC11" s="23">
        <v>0</v>
      </c>
      <c r="BD11" s="23">
        <v>0.60499047962470598</v>
      </c>
      <c r="BE11" s="23">
        <v>3.2740686695866801</v>
      </c>
      <c r="BF11" s="23">
        <v>5.9600724466012903E-2</v>
      </c>
      <c r="BG11" s="23">
        <v>5.7263441273720302E-2</v>
      </c>
      <c r="BH11" s="23">
        <v>228.16942570258499</v>
      </c>
      <c r="BI11" s="23">
        <v>5951.3479541321703</v>
      </c>
      <c r="BJ11" s="23">
        <v>608.360035497941</v>
      </c>
      <c r="BK11" s="23">
        <v>6612.6088602282298</v>
      </c>
      <c r="BL11" s="23">
        <v>0</v>
      </c>
      <c r="BM11" s="23">
        <v>9.0958821118696207</v>
      </c>
      <c r="BN11" s="23">
        <v>0.38297283251273301</v>
      </c>
      <c r="BO11" s="23">
        <v>1.47143391727491E-3</v>
      </c>
      <c r="BP11" s="23">
        <v>4.3411523725405497E-3</v>
      </c>
      <c r="BQ11" s="23">
        <v>3.4838097314942298E-3</v>
      </c>
      <c r="BR11" s="23">
        <v>0.11158522087530499</v>
      </c>
      <c r="BS11" s="23">
        <v>0</v>
      </c>
      <c r="BT11" s="23">
        <v>79.341028676613007</v>
      </c>
      <c r="BU11" s="23">
        <v>9.9172960352739495E-2</v>
      </c>
      <c r="BV11" s="23">
        <v>3.4872135624707201E-2</v>
      </c>
      <c r="BW11" s="23">
        <v>131.187257344643</v>
      </c>
      <c r="BX11" s="23">
        <v>4.45682845842909E-2</v>
      </c>
      <c r="BY11" s="23">
        <v>0</v>
      </c>
      <c r="BZ11" s="6">
        <v>1.0665797483820799E-6</v>
      </c>
      <c r="CA11" s="23">
        <v>6.4641037756245903E-3</v>
      </c>
      <c r="CB11" s="23">
        <v>175.52885282022501</v>
      </c>
      <c r="CC11" s="23">
        <v>170.10354718303901</v>
      </c>
      <c r="CD11" s="23">
        <v>5.4253056371853496</v>
      </c>
      <c r="CE11" s="23">
        <v>0</v>
      </c>
      <c r="CF11" s="23">
        <v>0</v>
      </c>
      <c r="CG11" s="23">
        <v>0.69591200593263702</v>
      </c>
      <c r="CH11" s="23">
        <v>0</v>
      </c>
      <c r="CI11" s="23">
        <v>7.4677410531920101</v>
      </c>
      <c r="CJ11" s="23">
        <v>0</v>
      </c>
      <c r="CK11" s="23">
        <v>0.19409315910977301</v>
      </c>
      <c r="CL11" s="23">
        <v>29.8709673700513</v>
      </c>
      <c r="CM11" s="23">
        <v>0.193829836857106</v>
      </c>
      <c r="CN11" s="23">
        <v>0</v>
      </c>
      <c r="CO11" s="23">
        <v>0.50181833459106995</v>
      </c>
      <c r="CP11" s="23">
        <v>6.8043118278300401E-4</v>
      </c>
      <c r="CQ11" s="23">
        <v>27.554555847148201</v>
      </c>
      <c r="CR11" s="23">
        <v>28.873363623736399</v>
      </c>
      <c r="CS11" s="23">
        <v>0</v>
      </c>
      <c r="CT11" s="23">
        <v>0</v>
      </c>
      <c r="CU11" s="23">
        <v>11.101017323345101</v>
      </c>
      <c r="CV11" s="23">
        <v>0.45157795397534201</v>
      </c>
      <c r="CW11" s="23">
        <v>0</v>
      </c>
      <c r="CX11" s="23">
        <v>1.8120651568667301</v>
      </c>
      <c r="CY11" s="23">
        <v>221.90514096397001</v>
      </c>
      <c r="CZ11" s="23">
        <v>0.42938798798692002</v>
      </c>
      <c r="DA11" s="23">
        <v>15.430578988043401</v>
      </c>
      <c r="DC11" s="31">
        <f t="shared" si="0"/>
        <v>7.9999999570953082E-3</v>
      </c>
      <c r="DD11" s="106">
        <f t="shared" si="25"/>
        <v>1.0282295611151797</v>
      </c>
      <c r="DE11" s="31">
        <f t="shared" si="1"/>
        <v>1.9247503792872916E-2</v>
      </c>
      <c r="DF11" s="46">
        <f t="shared" si="2"/>
        <v>8.2100331245193401E-6</v>
      </c>
      <c r="DG11" s="46"/>
      <c r="DH11" s="46">
        <f t="shared" si="3"/>
        <v>1.1727479927393482E-5</v>
      </c>
      <c r="DI11" s="46">
        <f t="shared" si="4"/>
        <v>-1.1698793210001981E-5</v>
      </c>
      <c r="DJ11" s="46">
        <f t="shared" si="5"/>
        <v>-1.248845462798836E-5</v>
      </c>
      <c r="DK11" s="46">
        <f t="shared" si="6"/>
        <v>1.0900985343367103E-6</v>
      </c>
      <c r="DL11" s="46">
        <f t="shared" si="7"/>
        <v>2.418557652712723E-5</v>
      </c>
      <c r="DM11" s="46">
        <f t="shared" si="8"/>
        <v>-1.2817824856322471E-5</v>
      </c>
      <c r="DN11" s="46">
        <f t="shared" si="9"/>
        <v>2.8316400868737874E-6</v>
      </c>
      <c r="DO11" s="46">
        <f t="shared" si="10"/>
        <v>2.6371417934722724E-5</v>
      </c>
      <c r="DP11" s="46">
        <f t="shared" si="11"/>
        <v>-5.576931142177087E-4</v>
      </c>
      <c r="DQ11" s="46">
        <f t="shared" si="12"/>
        <v>2.6456408442252512E-5</v>
      </c>
      <c r="DR11" s="46">
        <f t="shared" si="13"/>
        <v>2.0421718656145902E-6</v>
      </c>
      <c r="DS11" s="46">
        <f t="shared" si="14"/>
        <v>2.6170863887281242E-5</v>
      </c>
      <c r="DT11" s="46">
        <f t="shared" si="15"/>
        <v>2.9343032184776674E-5</v>
      </c>
      <c r="DU11" s="46">
        <f t="shared" si="16"/>
        <v>-1.791493880870492E-7</v>
      </c>
      <c r="DV11" s="46">
        <f t="shared" si="17"/>
        <v>-6.3789965688738708E-6</v>
      </c>
      <c r="DW11" s="46">
        <f t="shared" si="18"/>
        <v>3.4460325136366946E-6</v>
      </c>
      <c r="DX11" s="46">
        <f t="shared" si="19"/>
        <v>2.5830612518497642E-5</v>
      </c>
      <c r="DY11" s="46">
        <f t="shared" si="20"/>
        <v>2.6232299238411972E-5</v>
      </c>
      <c r="DZ11" s="46">
        <f t="shared" si="21"/>
        <v>2.3969703742137637E-5</v>
      </c>
      <c r="EA11" s="46">
        <f t="shared" si="22"/>
        <v>-1.3379891421898317E-3</v>
      </c>
      <c r="EB11" s="46">
        <f t="shared" si="26"/>
        <v>2.5918154361440772E-5</v>
      </c>
      <c r="EC11" s="46">
        <f t="shared" si="27"/>
        <v>2.1969979579266134E-6</v>
      </c>
      <c r="ED11" s="46">
        <f t="shared" si="28"/>
        <v>3.58702899465433E-6</v>
      </c>
      <c r="EE11" s="75">
        <f t="shared" si="29"/>
        <v>4.1865473983774631E-6</v>
      </c>
      <c r="EF11" s="46">
        <f t="shared" si="30"/>
        <v>2.5984948889574195E-5</v>
      </c>
      <c r="EG11" s="46">
        <f t="shared" si="31"/>
        <v>8.0963819177092618E-4</v>
      </c>
      <c r="EH11" s="46">
        <f t="shared" si="32"/>
        <v>-9.5006285315945497E-4</v>
      </c>
      <c r="EI11" s="75">
        <f t="shared" si="33"/>
        <v>-6.4684677563480212E-4</v>
      </c>
      <c r="EJ11" s="46">
        <f t="shared" si="23"/>
        <v>2.520253697081183E-5</v>
      </c>
      <c r="EK11" s="46">
        <f t="shared" si="24"/>
        <v>2.6006350111790624E-5</v>
      </c>
      <c r="EL11" s="46"/>
      <c r="EM11" s="46"/>
      <c r="EN11" s="46"/>
      <c r="EO11" s="46"/>
    </row>
    <row r="12" spans="1:145" x14ac:dyDescent="0.3">
      <c r="A12" s="21" t="s">
        <v>10</v>
      </c>
      <c r="B12" s="21">
        <v>130.32240315000001</v>
      </c>
      <c r="D12" s="21">
        <v>857.06915892999996</v>
      </c>
      <c r="E12" s="21">
        <v>23.091295890000001</v>
      </c>
      <c r="F12" s="21">
        <v>22.378855510000001</v>
      </c>
      <c r="G12" s="21">
        <v>3.4391271799999998</v>
      </c>
      <c r="H12" s="21">
        <v>31.256383110000002</v>
      </c>
      <c r="I12" s="21"/>
      <c r="J12" s="23" t="s">
        <v>10</v>
      </c>
      <c r="K12" s="23">
        <v>0</v>
      </c>
      <c r="L12" s="23">
        <v>0.82574268449718802</v>
      </c>
      <c r="M12" s="23">
        <v>5.77619074436053E-2</v>
      </c>
      <c r="N12" s="23">
        <v>0.30563099004675698</v>
      </c>
      <c r="O12" s="23">
        <v>0.30577683341723899</v>
      </c>
      <c r="P12" s="23">
        <v>2.4282311522621001</v>
      </c>
      <c r="Q12" s="23">
        <v>0</v>
      </c>
      <c r="R12" s="6">
        <v>9.8532131219100796E-5</v>
      </c>
      <c r="S12" s="23">
        <v>4.8107868166911901E-4</v>
      </c>
      <c r="T12" s="23">
        <v>0.14804130214476</v>
      </c>
      <c r="U12" s="6">
        <v>9.3543364014281698E-5</v>
      </c>
      <c r="V12" s="23">
        <v>3.1662854267382398E-2</v>
      </c>
      <c r="W12" s="23">
        <v>3.2744744990272101E-3</v>
      </c>
      <c r="X12" s="23">
        <v>2.0069359699510002E-3</v>
      </c>
      <c r="Y12" s="23">
        <v>0.75994730901311403</v>
      </c>
      <c r="Z12" s="6">
        <v>3.24046586804235E-8</v>
      </c>
      <c r="AA12" s="6">
        <v>1.29617499396484E-7</v>
      </c>
      <c r="AB12" s="23">
        <v>130.32235970215501</v>
      </c>
      <c r="AC12" s="23">
        <v>0.71243995729647203</v>
      </c>
      <c r="AD12" s="23">
        <v>17.258567841509699</v>
      </c>
      <c r="AE12" s="23">
        <v>1.09900324773888</v>
      </c>
      <c r="AF12" s="23">
        <v>2.5534281045211198E-2</v>
      </c>
      <c r="AG12" s="23">
        <v>3.9297270631679302</v>
      </c>
      <c r="AH12" s="23">
        <v>6.6017584574259894E-2</v>
      </c>
      <c r="AI12" s="23">
        <v>7.2737834343805599</v>
      </c>
      <c r="AJ12" s="23">
        <v>5.5268916689168099E-2</v>
      </c>
      <c r="AK12" s="23">
        <v>1.26986854044179</v>
      </c>
      <c r="AL12" s="23">
        <v>1.3721650252154801E-2</v>
      </c>
      <c r="AM12" s="23">
        <v>0</v>
      </c>
      <c r="AN12" s="23">
        <v>0</v>
      </c>
      <c r="AO12" s="23">
        <v>1.3356648732692</v>
      </c>
      <c r="AP12" s="23">
        <v>1.3345136341597501</v>
      </c>
      <c r="AQ12" s="23">
        <v>8.7205427071859604E-2</v>
      </c>
      <c r="AR12" s="6">
        <v>2.7127645566208101E-7</v>
      </c>
      <c r="AS12" s="6">
        <v>5.2384478275935201E-7</v>
      </c>
      <c r="AT12" s="23">
        <v>6.8565572908943597</v>
      </c>
      <c r="AU12" s="23">
        <v>1.00566669960595</v>
      </c>
      <c r="AV12" s="23">
        <v>4.0135517056988701E-2</v>
      </c>
      <c r="AW12" s="23">
        <v>1.0524453179573701</v>
      </c>
      <c r="AX12" s="23">
        <v>0.107695867727277</v>
      </c>
      <c r="AY12" s="23">
        <v>3.3568211518047601E-4</v>
      </c>
      <c r="AZ12" s="23">
        <v>2.4616740226083901E-3</v>
      </c>
      <c r="BA12" s="6">
        <v>2.3779825585740499E-5</v>
      </c>
      <c r="BB12" s="6">
        <v>4.8280122155899801E-5</v>
      </c>
      <c r="BC12" s="23">
        <v>0</v>
      </c>
      <c r="BD12" s="23">
        <v>8.5215764995465695E-2</v>
      </c>
      <c r="BE12" s="23">
        <v>0.43072563433037298</v>
      </c>
      <c r="BF12" s="23">
        <v>7.8408670899540803E-3</v>
      </c>
      <c r="BG12" s="23">
        <v>7.5334011063895399E-3</v>
      </c>
      <c r="BH12" s="23">
        <v>32.138715023286302</v>
      </c>
      <c r="BI12" s="23">
        <v>771.36204550163404</v>
      </c>
      <c r="BJ12" s="23">
        <v>78.850383477680893</v>
      </c>
      <c r="BK12" s="23">
        <v>857.06898627020905</v>
      </c>
      <c r="BL12" s="23">
        <v>0</v>
      </c>
      <c r="BM12" s="23">
        <v>1.28119834956739</v>
      </c>
      <c r="BN12" s="23">
        <v>5.38901107675391E-2</v>
      </c>
      <c r="BO12" s="23">
        <v>1.93576968084348E-4</v>
      </c>
      <c r="BP12" s="23">
        <v>5.7110747046126202E-4</v>
      </c>
      <c r="BQ12" s="23">
        <v>4.5832164735660298E-4</v>
      </c>
      <c r="BR12" s="23">
        <v>1.5366538247964801E-2</v>
      </c>
      <c r="BS12" s="23">
        <v>0</v>
      </c>
      <c r="BT12" s="23">
        <v>11.175558515812099</v>
      </c>
      <c r="BU12" s="23">
        <v>1.30468698148668E-2</v>
      </c>
      <c r="BV12" s="23">
        <v>4.5876651515402E-3</v>
      </c>
      <c r="BW12" s="23">
        <v>17.258567841509699</v>
      </c>
      <c r="BX12" s="23">
        <v>5.8632619915452702E-3</v>
      </c>
      <c r="BY12" s="23">
        <v>0</v>
      </c>
      <c r="BZ12" s="6">
        <v>1.40315534593274E-7</v>
      </c>
      <c r="CA12" s="23">
        <v>8.5039718293401995E-4</v>
      </c>
      <c r="CB12" s="23">
        <v>23.090708077470001</v>
      </c>
      <c r="CC12" s="23">
        <v>22.378268120173601</v>
      </c>
      <c r="CD12" s="23">
        <v>0.71243995729647203</v>
      </c>
      <c r="CE12" s="23">
        <v>0</v>
      </c>
      <c r="CF12" s="23">
        <v>0</v>
      </c>
      <c r="CG12" s="23">
        <v>9.1551969708493802E-2</v>
      </c>
      <c r="CH12" s="23">
        <v>0</v>
      </c>
      <c r="CI12" s="23">
        <v>0.98243167016650401</v>
      </c>
      <c r="CJ12" s="23">
        <v>0</v>
      </c>
      <c r="CK12" s="23">
        <v>2.5534281045211198E-2</v>
      </c>
      <c r="CL12" s="23">
        <v>3.9297270631679302</v>
      </c>
      <c r="CM12" s="23">
        <v>2.73017765732405E-2</v>
      </c>
      <c r="CN12" s="23">
        <v>0</v>
      </c>
      <c r="CO12" s="23">
        <v>6.6017584574259894E-2</v>
      </c>
      <c r="CP12" s="6">
        <v>8.9515860601751605E-5</v>
      </c>
      <c r="CQ12" s="23">
        <v>3.4391251103313998</v>
      </c>
      <c r="CR12" s="23">
        <v>4.06694603195022</v>
      </c>
      <c r="CS12" s="23">
        <v>0</v>
      </c>
      <c r="CT12" s="23">
        <v>0</v>
      </c>
      <c r="CU12" s="23">
        <v>1.5636302675786999</v>
      </c>
      <c r="CV12" s="23">
        <v>6.3606981924241093E-2</v>
      </c>
      <c r="CW12" s="23">
        <v>0</v>
      </c>
      <c r="CX12" s="23">
        <v>0.25523777821974503</v>
      </c>
      <c r="CY12" s="23">
        <v>31.256369559020399</v>
      </c>
      <c r="CZ12" s="23">
        <v>6.0481217488530199E-2</v>
      </c>
      <c r="DA12" s="23">
        <v>2.17347002372439</v>
      </c>
      <c r="DC12" s="31">
        <f t="shared" si="0"/>
        <v>8.0000063013978724E-3</v>
      </c>
      <c r="DD12" s="106">
        <f t="shared" si="25"/>
        <v>1.0282293009941477</v>
      </c>
      <c r="DE12" s="31">
        <f t="shared" si="1"/>
        <v>1.9247496366444981E-2</v>
      </c>
      <c r="DF12" s="46">
        <f t="shared" si="2"/>
        <v>-3.3338738353187754E-7</v>
      </c>
      <c r="DG12" s="46"/>
      <c r="DH12" s="46">
        <f t="shared" si="3"/>
        <v>-2.0145374396750281E-7</v>
      </c>
      <c r="DI12" s="46">
        <f t="shared" si="4"/>
        <v>-2.5456021732181127E-5</v>
      </c>
      <c r="DJ12" s="46">
        <f t="shared" si="5"/>
        <v>-2.6247536480919088E-5</v>
      </c>
      <c r="DK12" s="46">
        <f t="shared" si="6"/>
        <v>-6.0180054174607155E-7</v>
      </c>
      <c r="DL12" s="46">
        <f t="shared" si="7"/>
        <v>-4.3354279203509593E-7</v>
      </c>
      <c r="DM12" s="46">
        <f t="shared" si="8"/>
        <v>-1.3833357143147163E-5</v>
      </c>
      <c r="DN12" s="46">
        <f t="shared" si="9"/>
        <v>2.3631293391658263E-6</v>
      </c>
      <c r="DO12" s="46">
        <f t="shared" si="10"/>
        <v>2.3582890042912719E-5</v>
      </c>
      <c r="DP12" s="46">
        <f t="shared" si="11"/>
        <v>-5.5786524472157129E-4</v>
      </c>
      <c r="DQ12" s="46">
        <f t="shared" si="12"/>
        <v>2.3554036945568033E-5</v>
      </c>
      <c r="DR12" s="46">
        <f t="shared" si="13"/>
        <v>4.797572013669447E-6</v>
      </c>
      <c r="DS12" s="46">
        <f t="shared" si="14"/>
        <v>2.6355892351908069E-5</v>
      </c>
      <c r="DT12" s="46">
        <f t="shared" si="15"/>
        <v>2.1583235072701871E-5</v>
      </c>
      <c r="DU12" s="46">
        <f t="shared" si="16"/>
        <v>7.5804681961005241E-6</v>
      </c>
      <c r="DV12" s="46">
        <f t="shared" si="17"/>
        <v>-6.2348409897397617E-6</v>
      </c>
      <c r="DW12" s="46">
        <f t="shared" si="18"/>
        <v>1.7889078352672303E-6</v>
      </c>
      <c r="DX12" s="46">
        <f t="shared" si="19"/>
        <v>2.6903227681580989E-5</v>
      </c>
      <c r="DY12" s="46">
        <f t="shared" si="20"/>
        <v>2.5961890089488196E-5</v>
      </c>
      <c r="DZ12" s="46">
        <f t="shared" si="21"/>
        <v>2.6706181933930687E-5</v>
      </c>
      <c r="EA12" s="46">
        <f t="shared" si="22"/>
        <v>-1.337443446093232E-3</v>
      </c>
      <c r="EB12" s="46">
        <f t="shared" si="26"/>
        <v>2.5887937078611886E-5</v>
      </c>
      <c r="EC12" s="46">
        <f t="shared" si="27"/>
        <v>4.2428169272795085E-6</v>
      </c>
      <c r="ED12" s="46">
        <f t="shared" si="28"/>
        <v>2.354320347217473E-6</v>
      </c>
      <c r="EE12" s="75">
        <f t="shared" si="29"/>
        <v>2.5028999320229495E-6</v>
      </c>
      <c r="EF12" s="46">
        <f t="shared" si="30"/>
        <v>2.5565910123738262E-5</v>
      </c>
      <c r="EG12" s="46">
        <f t="shared" si="31"/>
        <v>8.0896655482486589E-4</v>
      </c>
      <c r="EH12" s="46">
        <f t="shared" si="32"/>
        <v>-9.4353103957043401E-4</v>
      </c>
      <c r="EI12" s="75">
        <f t="shared" si="33"/>
        <v>-6.3829196330751463E-4</v>
      </c>
      <c r="EJ12" s="46">
        <f t="shared" si="23"/>
        <v>2.5200520508116663E-5</v>
      </c>
      <c r="EK12" s="46">
        <f t="shared" si="24"/>
        <v>2.6002810371978393E-5</v>
      </c>
      <c r="EL12" s="46"/>
      <c r="EM12" s="46"/>
      <c r="EN12" s="46"/>
      <c r="EO12" s="46"/>
    </row>
    <row r="13" spans="1:145" x14ac:dyDescent="0.3">
      <c r="A13" s="21" t="s">
        <v>12</v>
      </c>
      <c r="B13" s="21">
        <v>0.12545308999999999</v>
      </c>
      <c r="D13" s="21">
        <v>0.87607084000000002</v>
      </c>
      <c r="E13" s="21">
        <v>2.3064000000000001E-2</v>
      </c>
      <c r="F13" s="21">
        <v>2.2372079999999999E-2</v>
      </c>
      <c r="G13" s="21">
        <v>5.1238E-4</v>
      </c>
      <c r="H13" s="21">
        <v>3.6240609999999999E-2</v>
      </c>
      <c r="I13" s="21"/>
      <c r="J13" s="23" t="s">
        <v>12</v>
      </c>
      <c r="K13" s="23">
        <v>0</v>
      </c>
      <c r="L13" s="23">
        <v>9.5742400986017096E-4</v>
      </c>
      <c r="M13" s="6">
        <v>6.6974070947050399E-5</v>
      </c>
      <c r="N13" s="23">
        <v>3.5437047056333597E-4</v>
      </c>
      <c r="O13" s="23">
        <v>3.5453965243737497E-4</v>
      </c>
      <c r="P13" s="23">
        <v>2.8154383521552901E-3</v>
      </c>
      <c r="Q13" s="23">
        <v>0</v>
      </c>
      <c r="R13" s="6">
        <v>9.8503502593186596E-8</v>
      </c>
      <c r="S13" s="6">
        <v>4.8093451721534201E-7</v>
      </c>
      <c r="T13" s="23">
        <v>1.7164533024401801E-4</v>
      </c>
      <c r="U13" s="6">
        <v>9.3513643868714795E-8</v>
      </c>
      <c r="V13" s="6">
        <v>3.67114013550047E-5</v>
      </c>
      <c r="W13" s="6">
        <v>3.2734863340994398E-6</v>
      </c>
      <c r="X13" s="6">
        <v>2.00625859113631E-6</v>
      </c>
      <c r="Y13" s="23">
        <v>8.8113043727574799E-4</v>
      </c>
      <c r="Z13" s="6">
        <v>3.2394712214156902E-11</v>
      </c>
      <c r="AA13" s="6">
        <v>1.2957784795824401E-10</v>
      </c>
      <c r="AB13" s="23">
        <v>0.12545309280907399</v>
      </c>
      <c r="AC13" s="23">
        <v>6.9191895809564701E-4</v>
      </c>
      <c r="AD13" s="23">
        <v>1.72533457894475E-2</v>
      </c>
      <c r="AE13" s="23">
        <v>1.09866719577594E-3</v>
      </c>
      <c r="AF13" s="6">
        <v>2.5526322635405099E-5</v>
      </c>
      <c r="AG13" s="23">
        <v>3.9285323280256997E-3</v>
      </c>
      <c r="AH13" s="6">
        <v>6.5996935575433893E-5</v>
      </c>
      <c r="AI13" s="23">
        <v>8.4336792537905696E-3</v>
      </c>
      <c r="AJ13" s="6">
        <v>6.4082553232692297E-5</v>
      </c>
      <c r="AK13" s="23">
        <v>1.4723716351460799E-3</v>
      </c>
      <c r="AL13" s="6">
        <v>1.59095751287774E-5</v>
      </c>
      <c r="AM13" s="23">
        <v>0</v>
      </c>
      <c r="AN13" s="23">
        <v>0</v>
      </c>
      <c r="AO13" s="23">
        <v>1.54865498219877E-3</v>
      </c>
      <c r="AP13" s="23">
        <v>1.54731189886517E-3</v>
      </c>
      <c r="AQ13" s="23">
        <v>1.01112940417334E-4</v>
      </c>
      <c r="AR13" s="6">
        <v>2.7119351866157399E-10</v>
      </c>
      <c r="AS13" s="6">
        <v>5.2368100298175099E-10</v>
      </c>
      <c r="AT13" s="23">
        <v>7.0085738631039899E-3</v>
      </c>
      <c r="AU13" s="23">
        <v>1.1660340645843999E-3</v>
      </c>
      <c r="AV13" s="6">
        <v>4.6536281062517501E-5</v>
      </c>
      <c r="AW13" s="23">
        <v>1.22027277160204E-3</v>
      </c>
      <c r="AX13" s="23">
        <v>1.2486956562773801E-4</v>
      </c>
      <c r="AY13" s="6">
        <v>3.3557643700017003E-7</v>
      </c>
      <c r="AZ13" s="6">
        <v>2.46092098083632E-6</v>
      </c>
      <c r="BA13" s="6">
        <v>2.37720145284589E-8</v>
      </c>
      <c r="BB13" s="6">
        <v>4.8266408725893797E-8</v>
      </c>
      <c r="BC13" s="23">
        <v>0</v>
      </c>
      <c r="BD13" s="6">
        <v>9.8804813558425202E-5</v>
      </c>
      <c r="BE13" s="23">
        <v>4.3059573846569298E-4</v>
      </c>
      <c r="BF13" s="6">
        <v>7.8385345877632408E-6</v>
      </c>
      <c r="BG13" s="6">
        <v>7.5310317079757696E-6</v>
      </c>
      <c r="BH13" s="23">
        <v>3.7263605879726797E-2</v>
      </c>
      <c r="BI13" s="23">
        <v>0.78846384717560303</v>
      </c>
      <c r="BJ13" s="23">
        <v>8.0598479251751204E-2</v>
      </c>
      <c r="BK13" s="23">
        <v>0.87607090029045798</v>
      </c>
      <c r="BL13" s="23">
        <v>0</v>
      </c>
      <c r="BM13" s="23">
        <v>1.4854909428617001E-3</v>
      </c>
      <c r="BN13" s="6">
        <v>6.2363388118189794E-5</v>
      </c>
      <c r="BO13" s="6">
        <v>1.9351711988183201E-7</v>
      </c>
      <c r="BP13" s="6">
        <v>5.70925723860072E-7</v>
      </c>
      <c r="BQ13" s="6">
        <v>4.5817495791927698E-7</v>
      </c>
      <c r="BR13" s="6">
        <v>1.7024283646665199E-5</v>
      </c>
      <c r="BS13" s="23">
        <v>0</v>
      </c>
      <c r="BT13" s="23">
        <v>1.29576082507978E-2</v>
      </c>
      <c r="BU13" s="6">
        <v>1.3042980208006E-5</v>
      </c>
      <c r="BV13" s="6">
        <v>4.5861496828100096E-6</v>
      </c>
      <c r="BW13" s="23">
        <v>1.72533457894475E-2</v>
      </c>
      <c r="BX13" s="6">
        <v>5.8614438069412503E-6</v>
      </c>
      <c r="BY13" s="23">
        <v>0</v>
      </c>
      <c r="BZ13" s="6">
        <v>1.40272788901932E-10</v>
      </c>
      <c r="CA13" s="6">
        <v>8.5013387567034196E-7</v>
      </c>
      <c r="CB13" s="23">
        <v>2.3063409473392901E-2</v>
      </c>
      <c r="CC13" s="23">
        <v>2.2371490515297299E-2</v>
      </c>
      <c r="CD13" s="23">
        <v>6.9191895809564701E-4</v>
      </c>
      <c r="CE13" s="23">
        <v>0</v>
      </c>
      <c r="CF13" s="23">
        <v>0</v>
      </c>
      <c r="CG13" s="6">
        <v>9.1524209505227701E-5</v>
      </c>
      <c r="CH13" s="23">
        <v>0</v>
      </c>
      <c r="CI13" s="23">
        <v>9.8213473547291907E-4</v>
      </c>
      <c r="CJ13" s="23">
        <v>0</v>
      </c>
      <c r="CK13" s="6">
        <v>2.5526322635405099E-5</v>
      </c>
      <c r="CL13" s="23">
        <v>3.9285323280256997E-3</v>
      </c>
      <c r="CM13" s="6">
        <v>3.1655662348914398E-5</v>
      </c>
      <c r="CN13" s="23">
        <v>0</v>
      </c>
      <c r="CO13" s="6">
        <v>6.5996935575433893E-5</v>
      </c>
      <c r="CP13" s="6">
        <v>8.9487061624696098E-8</v>
      </c>
      <c r="CQ13" s="23">
        <v>5.1237430601255504E-4</v>
      </c>
      <c r="CR13" s="23">
        <v>4.7154774200300897E-3</v>
      </c>
      <c r="CS13" s="23">
        <v>0</v>
      </c>
      <c r="CT13" s="23">
        <v>0</v>
      </c>
      <c r="CU13" s="23">
        <v>1.8129981823398699E-3</v>
      </c>
      <c r="CV13" s="6">
        <v>7.3748563182856794E-5</v>
      </c>
      <c r="CW13" s="23">
        <v>0</v>
      </c>
      <c r="CX13" s="23">
        <v>2.9593861618082298E-4</v>
      </c>
      <c r="CY13" s="23">
        <v>3.6240683543047998E-2</v>
      </c>
      <c r="CZ13" s="6">
        <v>7.0126032506600099E-5</v>
      </c>
      <c r="DA13" s="23">
        <v>2.5200835029349001E-3</v>
      </c>
      <c r="DC13" s="31">
        <f t="shared" si="0"/>
        <v>8.0000076030151482E-3</v>
      </c>
      <c r="DD13" s="106">
        <f t="shared" si="25"/>
        <v>1.0282258014108296</v>
      </c>
      <c r="DE13" s="31">
        <f t="shared" si="1"/>
        <v>1.9247521222211721E-2</v>
      </c>
      <c r="DF13" s="46">
        <f t="shared" si="2"/>
        <v>2.2391429347707369E-8</v>
      </c>
      <c r="DG13" s="46"/>
      <c r="DH13" s="46">
        <f t="shared" si="3"/>
        <v>6.8819158459161837E-8</v>
      </c>
      <c r="DI13" s="46">
        <f t="shared" si="4"/>
        <v>-2.560382444935423E-5</v>
      </c>
      <c r="DJ13" s="46">
        <f t="shared" si="5"/>
        <v>-2.6349123671126852E-5</v>
      </c>
      <c r="DK13" s="46">
        <f t="shared" si="6"/>
        <v>-1.1112821431271688E-5</v>
      </c>
      <c r="DL13" s="46">
        <f t="shared" si="7"/>
        <v>2.0292993964138528E-6</v>
      </c>
      <c r="DM13" s="46">
        <f t="shared" si="8"/>
        <v>-8.33373536616317E-6</v>
      </c>
      <c r="DN13" s="46">
        <f t="shared" si="9"/>
        <v>1.9228101870742862E-5</v>
      </c>
      <c r="DO13" s="46">
        <f t="shared" si="10"/>
        <v>2.8330773663652184E-5</v>
      </c>
      <c r="DP13" s="46">
        <f t="shared" si="11"/>
        <v>-5.7800400644317479E-4</v>
      </c>
      <c r="DQ13" s="46">
        <f t="shared" si="12"/>
        <v>8.6994989779639695E-6</v>
      </c>
      <c r="DR13" s="46">
        <f t="shared" si="13"/>
        <v>-1.1197325212962921E-5</v>
      </c>
      <c r="DS13" s="46">
        <f t="shared" si="14"/>
        <v>1.3857608747635331E-5</v>
      </c>
      <c r="DT13" s="46">
        <f t="shared" si="15"/>
        <v>1.8329623629313795E-5</v>
      </c>
      <c r="DU13" s="46">
        <f t="shared" si="16"/>
        <v>-5.3393108507385086E-6</v>
      </c>
      <c r="DV13" s="46">
        <f t="shared" si="17"/>
        <v>-1.3135956509383358E-5</v>
      </c>
      <c r="DW13" s="46">
        <f t="shared" si="18"/>
        <v>1.4175757749091571E-5</v>
      </c>
      <c r="DX13" s="46">
        <f t="shared" si="19"/>
        <v>2.032555934629714E-5</v>
      </c>
      <c r="DY13" s="46">
        <f t="shared" si="20"/>
        <v>2.1850461608143222E-5</v>
      </c>
      <c r="DZ13" s="46">
        <f t="shared" si="21"/>
        <v>3.0870522210828217E-5</v>
      </c>
      <c r="EA13" s="46">
        <f t="shared" si="22"/>
        <v>-1.3367337373728233E-3</v>
      </c>
      <c r="EB13" s="46">
        <f t="shared" si="26"/>
        <v>2.2923210655506673E-5</v>
      </c>
      <c r="EC13" s="46">
        <f t="shared" si="27"/>
        <v>-1.6648552206801478E-5</v>
      </c>
      <c r="ED13" s="46">
        <f t="shared" si="28"/>
        <v>4.4185042304155853E-6</v>
      </c>
      <c r="EE13" s="75">
        <f t="shared" si="29"/>
        <v>4.9205896590079763E-6</v>
      </c>
      <c r="EF13" s="46">
        <f t="shared" si="30"/>
        <v>1.9259258769630689E-5</v>
      </c>
      <c r="EG13" s="46">
        <f t="shared" si="31"/>
        <v>7.9357956210214606E-4</v>
      </c>
      <c r="EH13" s="46">
        <f t="shared" si="32"/>
        <v>-9.6071238529222734E-4</v>
      </c>
      <c r="EI13" s="75">
        <f t="shared" si="33"/>
        <v>-6.0706622259611848E-4</v>
      </c>
      <c r="EJ13" s="46">
        <f t="shared" si="23"/>
        <v>2.5063777469467326E-5</v>
      </c>
      <c r="EK13" s="46">
        <f t="shared" si="24"/>
        <v>2.5838965100894179E-5</v>
      </c>
      <c r="EL13" s="46"/>
      <c r="EM13" s="46"/>
      <c r="EN13" s="46"/>
      <c r="EO13" s="46"/>
    </row>
    <row r="14" spans="1:145" x14ac:dyDescent="0.3">
      <c r="A14" s="21" t="s">
        <v>13</v>
      </c>
      <c r="B14" s="21">
        <v>442.21366454999998</v>
      </c>
      <c r="D14" s="21">
        <v>3158.7115244000001</v>
      </c>
      <c r="E14" s="21">
        <v>88.973774140000003</v>
      </c>
      <c r="F14" s="21">
        <v>86.21178424</v>
      </c>
      <c r="G14" s="21">
        <v>15.38422742</v>
      </c>
      <c r="H14" s="21">
        <v>134.77049934999999</v>
      </c>
      <c r="I14" s="21"/>
      <c r="J14" s="23" t="s">
        <v>13</v>
      </c>
      <c r="K14" s="23">
        <v>0</v>
      </c>
      <c r="L14" s="23">
        <v>3.5605188675544301</v>
      </c>
      <c r="M14" s="23">
        <v>0.249062737612704</v>
      </c>
      <c r="N14" s="23">
        <v>1.31784767673224</v>
      </c>
      <c r="O14" s="23">
        <v>1.3184781529438601</v>
      </c>
      <c r="P14" s="23">
        <v>10.470268039444701</v>
      </c>
      <c r="Q14" s="23">
        <v>0</v>
      </c>
      <c r="R14" s="23">
        <v>3.7959394362009901E-4</v>
      </c>
      <c r="S14" s="23">
        <v>1.85332194183104E-3</v>
      </c>
      <c r="T14" s="23">
        <v>0.63833837020696604</v>
      </c>
      <c r="U14" s="23">
        <v>3.60369925409862E-4</v>
      </c>
      <c r="V14" s="23">
        <v>0.136526476457761</v>
      </c>
      <c r="W14" s="23">
        <v>1.26146670650418E-2</v>
      </c>
      <c r="X14" s="23">
        <v>7.7315755339869997E-3</v>
      </c>
      <c r="Y14" s="23">
        <v>3.2768117766761802</v>
      </c>
      <c r="Z14" s="6">
        <v>1.2483600600869701E-7</v>
      </c>
      <c r="AA14" s="6">
        <v>4.9934567606717397E-7</v>
      </c>
      <c r="AB14" s="23">
        <v>442.21506657804002</v>
      </c>
      <c r="AC14" s="23">
        <v>2.76202421605295</v>
      </c>
      <c r="AD14" s="23">
        <v>66.487387574530004</v>
      </c>
      <c r="AE14" s="23">
        <v>4.2338305565017</v>
      </c>
      <c r="AF14" s="23">
        <v>9.8368924975611297E-2</v>
      </c>
      <c r="AG14" s="23">
        <v>15.138983378583101</v>
      </c>
      <c r="AH14" s="23">
        <v>0.25432808757089198</v>
      </c>
      <c r="AI14" s="23">
        <v>31.363772485343301</v>
      </c>
      <c r="AJ14" s="23">
        <v>0.238313504701229</v>
      </c>
      <c r="AK14" s="23">
        <v>5.47553581590864</v>
      </c>
      <c r="AL14" s="23">
        <v>5.9166084083995901E-2</v>
      </c>
      <c r="AM14" s="23">
        <v>0</v>
      </c>
      <c r="AN14" s="23">
        <v>0</v>
      </c>
      <c r="AO14" s="23">
        <v>5.7592449743170899</v>
      </c>
      <c r="AP14" s="23">
        <v>5.7542792828870004</v>
      </c>
      <c r="AQ14" s="23">
        <v>0.37602088624639701</v>
      </c>
      <c r="AR14" s="6">
        <v>1.04507180676717E-6</v>
      </c>
      <c r="AS14" s="6">
        <v>2.0180720475193902E-6</v>
      </c>
      <c r="AT14" s="23">
        <v>25.269940964235499</v>
      </c>
      <c r="AU14" s="23">
        <v>4.3363259074175797</v>
      </c>
      <c r="AV14" s="23">
        <v>0.173061217631302</v>
      </c>
      <c r="AW14" s="23">
        <v>4.5380329954176499</v>
      </c>
      <c r="AX14" s="23">
        <v>0.46437318368250702</v>
      </c>
      <c r="AY14" s="23">
        <v>1.2931922284759999E-3</v>
      </c>
      <c r="AZ14" s="23">
        <v>9.4834187640889106E-3</v>
      </c>
      <c r="BA14" s="6">
        <v>9.1609896365129403E-5</v>
      </c>
      <c r="BB14" s="23">
        <v>1.8599571627286599E-4</v>
      </c>
      <c r="BC14" s="23">
        <v>0</v>
      </c>
      <c r="BD14" s="23">
        <v>0.36744134257991201</v>
      </c>
      <c r="BE14" s="23">
        <v>1.65934004341341</v>
      </c>
      <c r="BF14" s="23">
        <v>3.0206427431229501E-2</v>
      </c>
      <c r="BG14" s="23">
        <v>2.9021860792451299E-2</v>
      </c>
      <c r="BH14" s="23">
        <v>138.578767239207</v>
      </c>
      <c r="BI14" s="23">
        <v>2842.86719298445</v>
      </c>
      <c r="BJ14" s="23">
        <v>290.60421074620899</v>
      </c>
      <c r="BK14" s="23">
        <v>3158.7413446948899</v>
      </c>
      <c r="BL14" s="23">
        <v>0</v>
      </c>
      <c r="BM14" s="23">
        <v>5.5243916883397999</v>
      </c>
      <c r="BN14" s="23">
        <v>0.23202203371799801</v>
      </c>
      <c r="BO14" s="23">
        <v>7.4574229141099102E-4</v>
      </c>
      <c r="BP14" s="23">
        <v>2.2001484662202298E-3</v>
      </c>
      <c r="BQ14" s="23">
        <v>1.7656446793670501E-3</v>
      </c>
      <c r="BR14" s="23">
        <v>6.3979807765494306E-2</v>
      </c>
      <c r="BS14" s="23">
        <v>0</v>
      </c>
      <c r="BT14" s="23">
        <v>48.187785411816002</v>
      </c>
      <c r="BU14" s="23">
        <v>5.0262124461713902E-2</v>
      </c>
      <c r="BV14" s="23">
        <v>1.76736407141872E-2</v>
      </c>
      <c r="BW14" s="23">
        <v>66.487387574530004</v>
      </c>
      <c r="BX14" s="23">
        <v>2.2587783969752501E-2</v>
      </c>
      <c r="BY14" s="23">
        <v>0</v>
      </c>
      <c r="BZ14" s="6">
        <v>5.4055559659606304E-7</v>
      </c>
      <c r="CA14" s="23">
        <v>3.2760875033758202E-3</v>
      </c>
      <c r="CB14" s="23">
        <v>88.972680420278806</v>
      </c>
      <c r="CC14" s="23">
        <v>86.210656204225799</v>
      </c>
      <c r="CD14" s="23">
        <v>2.76202421605295</v>
      </c>
      <c r="CE14" s="23">
        <v>0</v>
      </c>
      <c r="CF14" s="23">
        <v>0</v>
      </c>
      <c r="CG14" s="23">
        <v>0.352697005069528</v>
      </c>
      <c r="CH14" s="23">
        <v>0</v>
      </c>
      <c r="CI14" s="23">
        <v>3.7847467441481002</v>
      </c>
      <c r="CJ14" s="23">
        <v>0</v>
      </c>
      <c r="CK14" s="23">
        <v>9.8368924975611297E-2</v>
      </c>
      <c r="CL14" s="23">
        <v>15.138983378583101</v>
      </c>
      <c r="CM14" s="23">
        <v>0.117722360770152</v>
      </c>
      <c r="CN14" s="23">
        <v>0</v>
      </c>
      <c r="CO14" s="23">
        <v>0.25432808757089198</v>
      </c>
      <c r="CP14" s="23">
        <v>3.4485269949128302E-4</v>
      </c>
      <c r="CQ14" s="23">
        <v>15.384225816580299</v>
      </c>
      <c r="CR14" s="23">
        <v>17.536242475278701</v>
      </c>
      <c r="CS14" s="23">
        <v>0</v>
      </c>
      <c r="CT14" s="23">
        <v>0</v>
      </c>
      <c r="CU14" s="23">
        <v>6.7422074689296503</v>
      </c>
      <c r="CV14" s="23">
        <v>0.27426599333297402</v>
      </c>
      <c r="CW14" s="23">
        <v>0</v>
      </c>
      <c r="CX14" s="23">
        <v>1.10055803156931</v>
      </c>
      <c r="CY14" s="23">
        <v>134.774169256215</v>
      </c>
      <c r="CZ14" s="23">
        <v>0.26078882757813598</v>
      </c>
      <c r="DA14" s="23">
        <v>9.3717685642870006</v>
      </c>
      <c r="DC14" s="31">
        <f t="shared" si="0"/>
        <v>8.0000032312479135E-3</v>
      </c>
      <c r="DD14" s="106">
        <f t="shared" si="25"/>
        <v>1.0282294300457471</v>
      </c>
      <c r="DE14" s="31">
        <f t="shared" si="1"/>
        <v>1.9247505082000221E-2</v>
      </c>
      <c r="DF14" s="46">
        <f t="shared" si="2"/>
        <v>3.1704765194761969E-6</v>
      </c>
      <c r="DG14" s="46"/>
      <c r="DH14" s="46">
        <f t="shared" si="3"/>
        <v>9.4406515629578006E-6</v>
      </c>
      <c r="DI14" s="46">
        <f t="shared" si="4"/>
        <v>-1.229260792597549E-5</v>
      </c>
      <c r="DJ14" s="46">
        <f t="shared" si="5"/>
        <v>-1.3084473127950574E-5</v>
      </c>
      <c r="DK14" s="46">
        <f t="shared" si="6"/>
        <v>-1.0422490887832011E-7</v>
      </c>
      <c r="DL14" s="46">
        <f t="shared" si="7"/>
        <v>2.7230782943664872E-5</v>
      </c>
      <c r="DM14" s="46">
        <f t="shared" si="8"/>
        <v>-1.3306747773447906E-5</v>
      </c>
      <c r="DN14" s="46">
        <f t="shared" si="9"/>
        <v>2.9240520137312767E-7</v>
      </c>
      <c r="DO14" s="46">
        <f t="shared" si="10"/>
        <v>2.6822043968037376E-5</v>
      </c>
      <c r="DP14" s="46">
        <f t="shared" si="11"/>
        <v>-5.580410312948594E-4</v>
      </c>
      <c r="DQ14" s="46">
        <f t="shared" si="12"/>
        <v>2.6036358258930144E-5</v>
      </c>
      <c r="DR14" s="46">
        <f t="shared" si="13"/>
        <v>1.7798866125596023E-6</v>
      </c>
      <c r="DS14" s="46">
        <f t="shared" si="14"/>
        <v>2.5938377443843275E-5</v>
      </c>
      <c r="DT14" s="46">
        <f t="shared" si="15"/>
        <v>2.6485229513174933E-5</v>
      </c>
      <c r="DU14" s="46">
        <f t="shared" si="16"/>
        <v>3.7822574770450461E-6</v>
      </c>
      <c r="DV14" s="46">
        <f t="shared" si="17"/>
        <v>-6.716291456573182E-6</v>
      </c>
      <c r="DW14" s="46">
        <f t="shared" si="18"/>
        <v>2.5371568776493581E-6</v>
      </c>
      <c r="DX14" s="46">
        <f t="shared" si="19"/>
        <v>2.6090965791993054E-5</v>
      </c>
      <c r="DY14" s="46">
        <f t="shared" si="20"/>
        <v>2.5887012020817872E-5</v>
      </c>
      <c r="DZ14" s="46">
        <f t="shared" si="21"/>
        <v>2.6295766389978255E-5</v>
      </c>
      <c r="EA14" s="46">
        <f t="shared" si="22"/>
        <v>-1.3375773435644798E-3</v>
      </c>
      <c r="EB14" s="46">
        <f t="shared" si="26"/>
        <v>2.6464598346392354E-5</v>
      </c>
      <c r="EC14" s="46">
        <f t="shared" si="27"/>
        <v>2.0377944368879331E-6</v>
      </c>
      <c r="ED14" s="46">
        <f t="shared" si="28"/>
        <v>3.1062292189948918E-6</v>
      </c>
      <c r="EE14" s="75">
        <f t="shared" si="29"/>
        <v>2.787960866225985E-6</v>
      </c>
      <c r="EF14" s="46">
        <f t="shared" si="30"/>
        <v>2.6974180305653393E-5</v>
      </c>
      <c r="EG14" s="46">
        <f t="shared" si="31"/>
        <v>8.0820408379224406E-4</v>
      </c>
      <c r="EH14" s="46">
        <f t="shared" si="32"/>
        <v>-9.4706916996648493E-4</v>
      </c>
      <c r="EI14" s="75">
        <f t="shared" si="33"/>
        <v>-6.0575790264128708E-4</v>
      </c>
      <c r="EJ14" s="46">
        <f t="shared" si="23"/>
        <v>2.520231968821123E-5</v>
      </c>
      <c r="EK14" s="46">
        <f t="shared" si="24"/>
        <v>2.6009753715525594E-5</v>
      </c>
      <c r="EL14" s="46"/>
      <c r="EM14" s="46"/>
      <c r="EN14" s="46"/>
      <c r="EO14" s="46"/>
    </row>
    <row r="15" spans="1:145" x14ac:dyDescent="0.3">
      <c r="A15" s="21" t="s">
        <v>14</v>
      </c>
      <c r="B15" s="21">
        <v>65.19961284</v>
      </c>
      <c r="D15" s="21">
        <v>443.99938494999998</v>
      </c>
      <c r="E15" s="21">
        <v>12.694871020000001</v>
      </c>
      <c r="F15" s="21">
        <v>12.28496932</v>
      </c>
      <c r="G15" s="21">
        <v>4.53387267</v>
      </c>
      <c r="H15" s="21">
        <v>16.29443581</v>
      </c>
      <c r="I15" s="21"/>
      <c r="J15" s="23" t="s">
        <v>14</v>
      </c>
      <c r="K15" s="23">
        <v>0</v>
      </c>
      <c r="L15" s="23">
        <v>0.430472681811084</v>
      </c>
      <c r="M15" s="23">
        <v>3.0112172446233001E-2</v>
      </c>
      <c r="N15" s="23">
        <v>0.15933004463499401</v>
      </c>
      <c r="O15" s="23">
        <v>0.159406190055594</v>
      </c>
      <c r="P15" s="23">
        <v>1.2658737729952501</v>
      </c>
      <c r="Q15" s="23">
        <v>0</v>
      </c>
      <c r="R15" s="6">
        <v>5.4090648303267798E-5</v>
      </c>
      <c r="S15" s="23">
        <v>2.64089286760693E-4</v>
      </c>
      <c r="T15" s="23">
        <v>7.7176323797798999E-2</v>
      </c>
      <c r="U15" s="6">
        <v>5.1351102422346398E-5</v>
      </c>
      <c r="V15" s="23">
        <v>1.6506316368715801E-2</v>
      </c>
      <c r="W15" s="23">
        <v>1.7975342459366E-3</v>
      </c>
      <c r="X15" s="23">
        <v>1.1017162894007199E-3</v>
      </c>
      <c r="Y15" s="23">
        <v>0.39617209033252898</v>
      </c>
      <c r="Z15" s="6">
        <v>1.7788535023176001E-8</v>
      </c>
      <c r="AA15" s="6">
        <v>7.1154602314853095E-8</v>
      </c>
      <c r="AB15" s="23">
        <v>65.199598257907695</v>
      </c>
      <c r="AC15" s="23">
        <v>0.40990176226458702</v>
      </c>
      <c r="AD15" s="23">
        <v>9.4741655117754302</v>
      </c>
      <c r="AE15" s="23">
        <v>0.60330252605587598</v>
      </c>
      <c r="AF15" s="23">
        <v>1.40171396043805E-2</v>
      </c>
      <c r="AG15" s="23">
        <v>2.1572403972728802</v>
      </c>
      <c r="AH15" s="23">
        <v>3.62406370409563E-2</v>
      </c>
      <c r="AI15" s="23">
        <v>3.79193499822513</v>
      </c>
      <c r="AJ15" s="23">
        <v>2.8812467393031602E-2</v>
      </c>
      <c r="AK15" s="23">
        <v>0.66200188346827804</v>
      </c>
      <c r="AL15" s="23">
        <v>7.1532941624867603E-3</v>
      </c>
      <c r="AM15" s="23">
        <v>0</v>
      </c>
      <c r="AN15" s="23">
        <v>0</v>
      </c>
      <c r="AO15" s="23">
        <v>0.69630276812213798</v>
      </c>
      <c r="AP15" s="23">
        <v>0.69570195649574795</v>
      </c>
      <c r="AQ15" s="23">
        <v>4.5461527574934199E-2</v>
      </c>
      <c r="AR15" s="6">
        <v>1.4891856943589899E-7</v>
      </c>
      <c r="AS15" s="6">
        <v>2.8756703627173502E-7</v>
      </c>
      <c r="AT15" s="23">
        <v>3.5519936784228099</v>
      </c>
      <c r="AU15" s="23">
        <v>0.524269020646839</v>
      </c>
      <c r="AV15" s="23">
        <v>2.0923423911255099E-2</v>
      </c>
      <c r="AW15" s="23">
        <v>0.54865571173984695</v>
      </c>
      <c r="AX15" s="23">
        <v>5.61435293190473E-2</v>
      </c>
      <c r="AY15" s="23">
        <v>1.8427467513241501E-4</v>
      </c>
      <c r="AZ15" s="23">
        <v>1.3513469715658801E-3</v>
      </c>
      <c r="BA15" s="6">
        <v>1.3053975210128001E-5</v>
      </c>
      <c r="BB15" s="6">
        <v>2.6503473626658201E-5</v>
      </c>
      <c r="BC15" s="23">
        <v>0</v>
      </c>
      <c r="BD15" s="23">
        <v>4.44240402585417E-2</v>
      </c>
      <c r="BE15" s="23">
        <v>0.236448766645171</v>
      </c>
      <c r="BF15" s="23">
        <v>4.3042854262360999E-3</v>
      </c>
      <c r="BG15" s="23">
        <v>4.1354916551750703E-3</v>
      </c>
      <c r="BH15" s="23">
        <v>16.754414013348899</v>
      </c>
      <c r="BI15" s="23">
        <v>399.59936995519098</v>
      </c>
      <c r="BJ15" s="23">
        <v>40.847930831528203</v>
      </c>
      <c r="BK15" s="23">
        <v>443.99929446514199</v>
      </c>
      <c r="BL15" s="23">
        <v>0</v>
      </c>
      <c r="BM15" s="23">
        <v>0.66790858311479995</v>
      </c>
      <c r="BN15" s="23">
        <v>2.8114583830975998E-2</v>
      </c>
      <c r="BO15" s="6">
        <v>1.06265075209312E-4</v>
      </c>
      <c r="BP15" s="23">
        <v>3.1351180919613901E-4</v>
      </c>
      <c r="BQ15" s="23">
        <v>2.5159646208039102E-4</v>
      </c>
      <c r="BR15" s="23">
        <v>8.1479570366661692E-3</v>
      </c>
      <c r="BS15" s="23">
        <v>0</v>
      </c>
      <c r="BT15" s="23">
        <v>5.8259882723791696</v>
      </c>
      <c r="BU15" s="23">
        <v>7.1621385931204696E-3</v>
      </c>
      <c r="BV15" s="23">
        <v>2.51841907262576E-3</v>
      </c>
      <c r="BW15" s="23">
        <v>9.4741655117754302</v>
      </c>
      <c r="BX15" s="23">
        <v>3.21865928834802E-3</v>
      </c>
      <c r="BY15" s="23">
        <v>0</v>
      </c>
      <c r="BZ15" s="6">
        <v>7.7026535641572506E-8</v>
      </c>
      <c r="CA15" s="23">
        <v>4.66828883689655E-4</v>
      </c>
      <c r="CB15" s="23">
        <v>12.694548199433999</v>
      </c>
      <c r="CC15" s="23">
        <v>12.2846464371694</v>
      </c>
      <c r="CD15" s="23">
        <v>0.40990176226458702</v>
      </c>
      <c r="CE15" s="23">
        <v>0</v>
      </c>
      <c r="CF15" s="23">
        <v>0</v>
      </c>
      <c r="CG15" s="23">
        <v>5.0257796015145698E-2</v>
      </c>
      <c r="CH15" s="23">
        <v>0</v>
      </c>
      <c r="CI15" s="23">
        <v>0.53930976948472398</v>
      </c>
      <c r="CJ15" s="23">
        <v>0</v>
      </c>
      <c r="CK15" s="23">
        <v>1.40171396043805E-2</v>
      </c>
      <c r="CL15" s="23">
        <v>2.1572403972728802</v>
      </c>
      <c r="CM15" s="23">
        <v>1.42328978915868E-2</v>
      </c>
      <c r="CN15" s="23">
        <v>0</v>
      </c>
      <c r="CO15" s="23">
        <v>3.62406370409563E-2</v>
      </c>
      <c r="CP15" s="6">
        <v>4.91401381261815E-5</v>
      </c>
      <c r="CQ15" s="23">
        <v>4.5338708785599398</v>
      </c>
      <c r="CR15" s="23">
        <v>2.12016180056693</v>
      </c>
      <c r="CS15" s="23">
        <v>0</v>
      </c>
      <c r="CT15" s="23">
        <v>0</v>
      </c>
      <c r="CU15" s="23">
        <v>0.81514477907265104</v>
      </c>
      <c r="CV15" s="23">
        <v>3.3159149480174697E-2</v>
      </c>
      <c r="CW15" s="23">
        <v>0</v>
      </c>
      <c r="CX15" s="23">
        <v>0.13305923958839899</v>
      </c>
      <c r="CY15" s="23">
        <v>16.294432403534</v>
      </c>
      <c r="CZ15" s="23">
        <v>3.1529818297452002E-2</v>
      </c>
      <c r="DA15" s="23">
        <v>1.1330633287574401</v>
      </c>
      <c r="DC15" s="31">
        <f t="shared" si="0"/>
        <v>7.9999984745508963E-3</v>
      </c>
      <c r="DD15" s="106">
        <f t="shared" si="25"/>
        <v>1.0282293729798859</v>
      </c>
      <c r="DE15" s="31">
        <f t="shared" si="1"/>
        <v>1.9247502795827553E-2</v>
      </c>
      <c r="DF15" s="46">
        <f t="shared" si="2"/>
        <v>-2.2365305053250438E-7</v>
      </c>
      <c r="DG15" s="46"/>
      <c r="DH15" s="46">
        <f t="shared" si="3"/>
        <v>-2.037950075140607E-7</v>
      </c>
      <c r="DI15" s="46">
        <f t="shared" si="4"/>
        <v>-2.542921196229096E-5</v>
      </c>
      <c r="DJ15" s="46">
        <f t="shared" si="5"/>
        <v>-2.62827543309107E-5</v>
      </c>
      <c r="DK15" s="46">
        <f t="shared" si="6"/>
        <v>-3.951235931587701E-7</v>
      </c>
      <c r="DL15" s="46">
        <f t="shared" si="7"/>
        <v>-2.0905700815083517E-7</v>
      </c>
      <c r="DM15" s="46">
        <f t="shared" si="8"/>
        <v>-1.4065430216680653E-5</v>
      </c>
      <c r="DN15" s="46">
        <f t="shared" si="9"/>
        <v>2.0378678200823114E-6</v>
      </c>
      <c r="DO15" s="46">
        <f t="shared" si="10"/>
        <v>2.3862354623204465E-5</v>
      </c>
      <c r="DP15" s="46">
        <f t="shared" si="11"/>
        <v>-5.5674363932588071E-4</v>
      </c>
      <c r="DQ15" s="46">
        <f t="shared" si="12"/>
        <v>2.4933192088380744E-5</v>
      </c>
      <c r="DR15" s="46">
        <f t="shared" si="13"/>
        <v>3.4134889292623985E-6</v>
      </c>
      <c r="DS15" s="46">
        <f t="shared" si="14"/>
        <v>2.5516267751157571E-5</v>
      </c>
      <c r="DT15" s="46">
        <f t="shared" si="15"/>
        <v>2.5827650349897215E-5</v>
      </c>
      <c r="DU15" s="46">
        <f t="shared" si="16"/>
        <v>5.359424613288303E-6</v>
      </c>
      <c r="DV15" s="46">
        <f t="shared" si="17"/>
        <v>-7.3729384732039362E-6</v>
      </c>
      <c r="DW15" s="46">
        <f t="shared" si="18"/>
        <v>1.3455147661687231E-6</v>
      </c>
      <c r="DX15" s="46">
        <f t="shared" si="19"/>
        <v>2.7108712268837405E-5</v>
      </c>
      <c r="DY15" s="46">
        <f t="shared" si="20"/>
        <v>2.6597136403695894E-5</v>
      </c>
      <c r="DZ15" s="46">
        <f t="shared" si="21"/>
        <v>2.2431401175037284E-5</v>
      </c>
      <c r="EA15" s="46">
        <f t="shared" si="22"/>
        <v>-1.3434149619846231E-3</v>
      </c>
      <c r="EB15" s="46">
        <f t="shared" si="26"/>
        <v>2.6657703283836833E-5</v>
      </c>
      <c r="EC15" s="46">
        <f t="shared" si="27"/>
        <v>-6.1705455922905899E-7</v>
      </c>
      <c r="ED15" s="46">
        <f t="shared" si="28"/>
        <v>2.9050874617937919E-6</v>
      </c>
      <c r="EE15" s="75">
        <f t="shared" si="29"/>
        <v>1.9975410602116123E-6</v>
      </c>
      <c r="EF15" s="46">
        <f t="shared" si="30"/>
        <v>2.7135971421849333E-5</v>
      </c>
      <c r="EG15" s="46">
        <f t="shared" si="31"/>
        <v>8.086773739215472E-4</v>
      </c>
      <c r="EH15" s="46">
        <f t="shared" si="32"/>
        <v>-9.4819879155652262E-4</v>
      </c>
      <c r="EI15" s="75">
        <f t="shared" si="33"/>
        <v>-6.4807199381360092E-4</v>
      </c>
      <c r="EJ15" s="46">
        <f t="shared" si="23"/>
        <v>2.5189914212590903E-5</v>
      </c>
      <c r="EK15" s="46">
        <f t="shared" si="24"/>
        <v>2.6030426008392523E-5</v>
      </c>
      <c r="EL15" s="46"/>
      <c r="EM15" s="46"/>
      <c r="EN15" s="46"/>
      <c r="EO15" s="46"/>
    </row>
    <row r="16" spans="1:145" s="23" customFormat="1" x14ac:dyDescent="0.3">
      <c r="A16" s="21" t="s">
        <v>15</v>
      </c>
      <c r="B16" s="21">
        <v>52.61172036</v>
      </c>
      <c r="C16" s="21"/>
      <c r="D16" s="21">
        <v>367.03836927999998</v>
      </c>
      <c r="E16" s="21">
        <v>10.05620875</v>
      </c>
      <c r="F16" s="21">
        <v>9.7479922899999991</v>
      </c>
      <c r="G16" s="21">
        <v>1.1660596000000001</v>
      </c>
      <c r="H16" s="21">
        <v>14.69877853</v>
      </c>
      <c r="I16" s="21"/>
      <c r="J16" s="23" t="s">
        <v>15</v>
      </c>
      <c r="K16" s="23">
        <v>0</v>
      </c>
      <c r="L16" s="23">
        <v>0.38831823781024299</v>
      </c>
      <c r="M16" s="23">
        <v>2.7163435068518E-2</v>
      </c>
      <c r="N16" s="23">
        <v>0.14372735566783201</v>
      </c>
      <c r="O16" s="23">
        <v>0.143796288948665</v>
      </c>
      <c r="P16" s="23">
        <v>1.14190979694141</v>
      </c>
      <c r="Q16" s="23">
        <v>0</v>
      </c>
      <c r="R16" s="6">
        <v>4.2920402334694602E-5</v>
      </c>
      <c r="S16" s="23">
        <v>2.0954823263171201E-4</v>
      </c>
      <c r="T16" s="23">
        <v>6.9618689059958896E-2</v>
      </c>
      <c r="U16" s="6">
        <v>4.0746598985181698E-5</v>
      </c>
      <c r="V16" s="23">
        <v>1.4889913645381799E-2</v>
      </c>
      <c r="W16" s="23">
        <v>1.4263285305643201E-3</v>
      </c>
      <c r="X16" s="23">
        <v>8.7419762606304099E-4</v>
      </c>
      <c r="Y16" s="23">
        <v>0.35737658629841301</v>
      </c>
      <c r="Z16" s="6">
        <v>1.41150578900665E-8</v>
      </c>
      <c r="AA16" s="6">
        <v>5.6460089245302703E-8</v>
      </c>
      <c r="AB16" s="23">
        <v>52.611664704332597</v>
      </c>
      <c r="AC16" s="23">
        <v>0.30821614537277398</v>
      </c>
      <c r="AD16" s="23">
        <v>7.5176476718640597</v>
      </c>
      <c r="AE16" s="23">
        <v>0.47871423546465097</v>
      </c>
      <c r="AF16" s="23">
        <v>1.1122456593748701E-2</v>
      </c>
      <c r="AG16" s="23">
        <v>1.71174709182801</v>
      </c>
      <c r="AH16" s="23">
        <v>2.8756603898874002E-2</v>
      </c>
      <c r="AI16" s="23">
        <v>3.42060238786368</v>
      </c>
      <c r="AJ16" s="23">
        <v>2.5991098842268499E-2</v>
      </c>
      <c r="AK16" s="23">
        <v>0.59717398828184898</v>
      </c>
      <c r="AL16" s="23">
        <v>6.4527472900708302E-3</v>
      </c>
      <c r="AM16" s="23">
        <v>0</v>
      </c>
      <c r="AN16" s="23">
        <v>0</v>
      </c>
      <c r="AO16" s="23">
        <v>0.62811565051032603</v>
      </c>
      <c r="AP16" s="23">
        <v>0.62757571631470699</v>
      </c>
      <c r="AQ16" s="23">
        <v>4.1009854640170901E-2</v>
      </c>
      <c r="AR16" s="6">
        <v>1.18164998637217E-7</v>
      </c>
      <c r="AS16" s="6">
        <v>2.2818208860107499E-7</v>
      </c>
      <c r="AT16" s="23">
        <v>2.9363071916973902</v>
      </c>
      <c r="AU16" s="23">
        <v>0.47292921239116098</v>
      </c>
      <c r="AV16" s="23">
        <v>1.88745870347343E-2</v>
      </c>
      <c r="AW16" s="23">
        <v>0.49492813691228099</v>
      </c>
      <c r="AX16" s="23">
        <v>5.0645614654519097E-2</v>
      </c>
      <c r="AY16" s="23">
        <v>1.4621851533039E-4</v>
      </c>
      <c r="AZ16" s="23">
        <v>1.0722801658977999E-3</v>
      </c>
      <c r="BA16" s="6">
        <v>1.0358233718590999E-5</v>
      </c>
      <c r="BB16" s="6">
        <v>2.1030184169711799E-5</v>
      </c>
      <c r="BC16" s="23">
        <v>0</v>
      </c>
      <c r="BD16" s="23">
        <v>4.0074419941213302E-2</v>
      </c>
      <c r="BE16" s="23">
        <v>0.18761956641809499</v>
      </c>
      <c r="BF16" s="23">
        <v>3.41539835954077E-3</v>
      </c>
      <c r="BG16" s="23">
        <v>3.2814750329866501E-3</v>
      </c>
      <c r="BH16" s="23">
        <v>15.1137118072939</v>
      </c>
      <c r="BI16" s="23">
        <v>330.33422272215603</v>
      </c>
      <c r="BJ16" s="23">
        <v>33.767535887608297</v>
      </c>
      <c r="BK16" s="23">
        <v>367.03806580146198</v>
      </c>
      <c r="BL16" s="23">
        <v>0</v>
      </c>
      <c r="BM16" s="23">
        <v>0.60250241059756204</v>
      </c>
      <c r="BN16" s="23">
        <v>2.5316699208725799E-2</v>
      </c>
      <c r="BO16" s="6">
        <v>8.4320227623163894E-5</v>
      </c>
      <c r="BP16" s="23">
        <v>2.4876718225984702E-4</v>
      </c>
      <c r="BQ16" s="23">
        <v>1.9963970860629299E-4</v>
      </c>
      <c r="BR16" s="23">
        <v>7.0543162025297999E-3</v>
      </c>
      <c r="BS16" s="23">
        <v>0</v>
      </c>
      <c r="BT16" s="23">
        <v>5.2554671265034099</v>
      </c>
      <c r="BU16" s="23">
        <v>5.6830824189112398E-3</v>
      </c>
      <c r="BV16" s="23">
        <v>1.9983380565154799E-3</v>
      </c>
      <c r="BW16" s="23">
        <v>7.5176476718640597</v>
      </c>
      <c r="BX16" s="23">
        <v>2.55397386288353E-3</v>
      </c>
      <c r="BY16" s="23">
        <v>0</v>
      </c>
      <c r="BZ16" s="6">
        <v>6.1119453002419505E-8</v>
      </c>
      <c r="CA16" s="23">
        <v>3.7042440450404203E-4</v>
      </c>
      <c r="CB16" s="23">
        <v>10.055950410624</v>
      </c>
      <c r="CC16" s="23">
        <v>9.7477342652512906</v>
      </c>
      <c r="CD16" s="23">
        <v>0.30821614537277398</v>
      </c>
      <c r="CE16" s="23">
        <v>0</v>
      </c>
      <c r="CF16" s="23">
        <v>0</v>
      </c>
      <c r="CG16" s="23">
        <v>3.9878998501959299E-2</v>
      </c>
      <c r="CH16" s="23">
        <v>0</v>
      </c>
      <c r="CI16" s="23">
        <v>0.42793663195489301</v>
      </c>
      <c r="CJ16" s="23">
        <v>0</v>
      </c>
      <c r="CK16" s="23">
        <v>1.1122456593748701E-2</v>
      </c>
      <c r="CL16" s="23">
        <v>1.71174709182801</v>
      </c>
      <c r="CM16" s="23">
        <v>1.2838932588664901E-2</v>
      </c>
      <c r="CN16" s="23">
        <v>0</v>
      </c>
      <c r="CO16" s="23">
        <v>2.8756603898874002E-2</v>
      </c>
      <c r="CP16" s="6">
        <v>3.8991866931221302E-5</v>
      </c>
      <c r="CQ16" s="23">
        <v>1.1660594903275501</v>
      </c>
      <c r="CR16" s="23">
        <v>1.9125409803828901</v>
      </c>
      <c r="CS16" s="23">
        <v>0</v>
      </c>
      <c r="CT16" s="23">
        <v>0</v>
      </c>
      <c r="CU16" s="23">
        <v>0.735320594062845</v>
      </c>
      <c r="CV16" s="23">
        <v>2.9911971085701001E-2</v>
      </c>
      <c r="CW16" s="23">
        <v>0</v>
      </c>
      <c r="CX16" s="23">
        <v>0.120029475617678</v>
      </c>
      <c r="CY16" s="23">
        <v>14.698772945981201</v>
      </c>
      <c r="CZ16" s="23">
        <v>2.8442391170257101E-2</v>
      </c>
      <c r="DA16" s="23">
        <v>1.0221061983979201</v>
      </c>
      <c r="DC16" s="31">
        <f t="shared" si="0"/>
        <v>8.0000072616056555E-3</v>
      </c>
      <c r="DD16" s="106">
        <f t="shared" si="25"/>
        <v>1.0282294898246012</v>
      </c>
      <c r="DE16" s="31">
        <f t="shared" si="1"/>
        <v>1.9247505247134297E-2</v>
      </c>
      <c r="DF16" s="46">
        <f t="shared" si="2"/>
        <v>-1.0578568239529809E-6</v>
      </c>
      <c r="DG16" s="46"/>
      <c r="DH16" s="46">
        <f t="shared" si="3"/>
        <v>-8.2683055342759742E-7</v>
      </c>
      <c r="DI16" s="46">
        <f t="shared" si="4"/>
        <v>-2.5689539907357104E-5</v>
      </c>
      <c r="DJ16" s="46">
        <f t="shared" si="5"/>
        <v>-2.6469527368543648E-5</v>
      </c>
      <c r="DK16" s="46">
        <f t="shared" si="6"/>
        <v>-9.4053897425550478E-8</v>
      </c>
      <c r="DL16" s="46">
        <f t="shared" si="7"/>
        <v>-3.7989679128486635E-7</v>
      </c>
      <c r="DM16" s="46">
        <f t="shared" si="8"/>
        <v>-1.2564713461012948E-5</v>
      </c>
      <c r="DN16" s="46">
        <f t="shared" si="9"/>
        <v>3.7795195086335976E-6</v>
      </c>
      <c r="DO16" s="46">
        <f t="shared" si="10"/>
        <v>9.1794280575714374E-6</v>
      </c>
      <c r="DP16" s="46">
        <f t="shared" si="11"/>
        <v>-5.5695279625767675E-4</v>
      </c>
      <c r="DQ16" s="46">
        <f t="shared" si="12"/>
        <v>2.6254572012135615E-5</v>
      </c>
      <c r="DR16" s="46">
        <f t="shared" si="13"/>
        <v>3.8046774300743147E-6</v>
      </c>
      <c r="DS16" s="46">
        <f t="shared" si="14"/>
        <v>2.645987679577642E-5</v>
      </c>
      <c r="DT16" s="46">
        <f t="shared" si="15"/>
        <v>2.1977836414762439E-5</v>
      </c>
      <c r="DU16" s="46">
        <f t="shared" si="16"/>
        <v>-2.1747611934783712E-6</v>
      </c>
      <c r="DV16" s="46">
        <f t="shared" si="17"/>
        <v>-4.9290811903042658E-6</v>
      </c>
      <c r="DW16" s="46">
        <f t="shared" si="18"/>
        <v>6.7818521174093618E-6</v>
      </c>
      <c r="DX16" s="46">
        <f t="shared" si="19"/>
        <v>2.7605367804647891E-5</v>
      </c>
      <c r="DY16" s="46">
        <f t="shared" si="20"/>
        <v>2.6178860367438171E-5</v>
      </c>
      <c r="DZ16" s="46">
        <f t="shared" si="21"/>
        <v>2.2733557894126564E-5</v>
      </c>
      <c r="EA16" s="46">
        <f t="shared" si="22"/>
        <v>-1.3265217655732385E-3</v>
      </c>
      <c r="EB16" s="46">
        <f t="shared" si="26"/>
        <v>2.6871813886858381E-5</v>
      </c>
      <c r="EC16" s="46">
        <f t="shared" si="27"/>
        <v>-1.065103222956275E-6</v>
      </c>
      <c r="ED16" s="46">
        <f t="shared" si="28"/>
        <v>9.335440913915536E-6</v>
      </c>
      <c r="EE16" s="75">
        <f t="shared" si="29"/>
        <v>1.1318845969155458E-5</v>
      </c>
      <c r="EF16" s="46">
        <f t="shared" si="30"/>
        <v>2.7588788403830902E-5</v>
      </c>
      <c r="EG16" s="46">
        <f t="shared" si="31"/>
        <v>8.04444338683283E-4</v>
      </c>
      <c r="EH16" s="46">
        <f t="shared" si="32"/>
        <v>-9.4502927161720356E-4</v>
      </c>
      <c r="EI16" s="75">
        <f t="shared" si="33"/>
        <v>-6.1979010327871452E-4</v>
      </c>
      <c r="EJ16" s="46">
        <f t="shared" si="23"/>
        <v>2.5238230873521714E-5</v>
      </c>
      <c r="EK16" s="46">
        <f t="shared" si="24"/>
        <v>2.6036245053890597E-5</v>
      </c>
      <c r="EL16" s="46"/>
      <c r="EM16" s="46"/>
      <c r="EN16" s="46"/>
      <c r="EO16" s="46"/>
    </row>
    <row r="17" spans="1:145" s="23" customFormat="1" x14ac:dyDescent="0.3">
      <c r="A17" s="21" t="s">
        <v>16</v>
      </c>
      <c r="B17" s="21">
        <v>0.16903539000000001</v>
      </c>
      <c r="C17" s="21"/>
      <c r="D17" s="21">
        <v>1.19989024</v>
      </c>
      <c r="E17" s="21">
        <v>3.4875150000000001E-2</v>
      </c>
      <c r="F17" s="21">
        <v>3.3758290000000003E-2</v>
      </c>
      <c r="G17" s="21">
        <v>1.105651E-2</v>
      </c>
      <c r="H17" s="21">
        <v>4.9764540000000003E-2</v>
      </c>
      <c r="I17" s="21"/>
      <c r="J17" s="23" t="s">
        <v>16</v>
      </c>
      <c r="K17" s="23">
        <v>0</v>
      </c>
      <c r="L17" s="23">
        <v>1.3147070599260301E-3</v>
      </c>
      <c r="M17" s="6">
        <v>9.1967005236759806E-5</v>
      </c>
      <c r="N17" s="23">
        <v>4.8660533475222798E-4</v>
      </c>
      <c r="O17" s="23">
        <v>4.8683560468526201E-4</v>
      </c>
      <c r="P17" s="23">
        <v>3.8661062203409402E-3</v>
      </c>
      <c r="Q17" s="23">
        <v>0</v>
      </c>
      <c r="R17" s="6">
        <v>1.48633531198156E-7</v>
      </c>
      <c r="S17" s="6">
        <v>7.2569211351598597E-7</v>
      </c>
      <c r="T17" s="23">
        <v>2.35698160030864E-4</v>
      </c>
      <c r="U17" s="6">
        <v>1.41111279944002E-7</v>
      </c>
      <c r="V17" s="6">
        <v>5.0411381090648502E-5</v>
      </c>
      <c r="W17" s="6">
        <v>4.9396473707126899E-6</v>
      </c>
      <c r="X17" s="6">
        <v>3.0274641886715399E-6</v>
      </c>
      <c r="Y17" s="23">
        <v>1.20994541655781E-3</v>
      </c>
      <c r="Z17" s="6">
        <v>4.8881727541791299E-11</v>
      </c>
      <c r="AA17" s="6">
        <v>1.9553560740091599E-10</v>
      </c>
      <c r="AB17" s="23">
        <v>0.169035282549865</v>
      </c>
      <c r="AC17" s="23">
        <v>1.1168680037699E-3</v>
      </c>
      <c r="AD17" s="23">
        <v>2.6034304138626601E-2</v>
      </c>
      <c r="AE17" s="23">
        <v>1.6578234869403701E-3</v>
      </c>
      <c r="AF17" s="6">
        <v>3.8518475283431697E-5</v>
      </c>
      <c r="AG17" s="23">
        <v>5.9279370800883998E-3</v>
      </c>
      <c r="AH17" s="6">
        <v>9.9586368822235805E-5</v>
      </c>
      <c r="AI17" s="23">
        <v>1.15808669290166E-2</v>
      </c>
      <c r="AJ17" s="6">
        <v>8.7995440189156502E-5</v>
      </c>
      <c r="AK17" s="23">
        <v>2.0218038962615099E-3</v>
      </c>
      <c r="AL17" s="6">
        <v>2.1846391536345901E-5</v>
      </c>
      <c r="AM17" s="23">
        <v>0</v>
      </c>
      <c r="AN17" s="23">
        <v>0</v>
      </c>
      <c r="AO17" s="23">
        <v>2.1265756415725502E-3</v>
      </c>
      <c r="AP17" s="23">
        <v>2.1247439988095001E-3</v>
      </c>
      <c r="AQ17" s="23">
        <v>1.3884111601547599E-4</v>
      </c>
      <c r="AR17" s="6">
        <v>4.0921925476942402E-10</v>
      </c>
      <c r="AS17" s="6">
        <v>7.9018100950192002E-10</v>
      </c>
      <c r="AT17" s="23">
        <v>9.5991351929319794E-3</v>
      </c>
      <c r="AU17" s="23">
        <v>1.6011691139073E-3</v>
      </c>
      <c r="AV17" s="6">
        <v>6.39061780085649E-5</v>
      </c>
      <c r="AW17" s="23">
        <v>1.6756346854676801E-3</v>
      </c>
      <c r="AX17" s="23">
        <v>1.7147249537856099E-4</v>
      </c>
      <c r="AY17" s="6">
        <v>5.0638160904335901E-7</v>
      </c>
      <c r="AZ17" s="6">
        <v>3.71337444953344E-6</v>
      </c>
      <c r="BA17" s="6">
        <v>3.5872877086812503E-8</v>
      </c>
      <c r="BB17" s="6">
        <v>7.2830811796932194E-8</v>
      </c>
      <c r="BC17" s="23">
        <v>0</v>
      </c>
      <c r="BD17" s="23">
        <v>1.3566642245672E-4</v>
      </c>
      <c r="BE17" s="23">
        <v>6.4975151154395103E-4</v>
      </c>
      <c r="BF17" s="6">
        <v>1.1828071451798601E-5</v>
      </c>
      <c r="BG17" s="6">
        <v>1.1364256463676E-5</v>
      </c>
      <c r="BH17" s="23">
        <v>5.1169349140472997E-2</v>
      </c>
      <c r="BI17" s="23">
        <v>1.0798971834851701</v>
      </c>
      <c r="BJ17" s="23">
        <v>0.11038963563110001</v>
      </c>
      <c r="BK17" s="23">
        <v>1.1998859543092</v>
      </c>
      <c r="BL17" s="23">
        <v>0</v>
      </c>
      <c r="BM17" s="23">
        <v>2.0398381101980299E-3</v>
      </c>
      <c r="BN17" s="6">
        <v>8.5738052326702905E-5</v>
      </c>
      <c r="BO17" s="6">
        <v>2.92020193014655E-7</v>
      </c>
      <c r="BP17" s="6">
        <v>8.6149183330853096E-7</v>
      </c>
      <c r="BQ17" s="6">
        <v>6.9137900825079697E-7</v>
      </c>
      <c r="BR17" s="6">
        <v>2.40507124787116E-5</v>
      </c>
      <c r="BS17" s="23">
        <v>0</v>
      </c>
      <c r="BT17" s="23">
        <v>1.7792966150233899E-2</v>
      </c>
      <c r="BU17" s="6">
        <v>1.9680942696362901E-5</v>
      </c>
      <c r="BV17" s="6">
        <v>6.9204936148635602E-6</v>
      </c>
      <c r="BW17" s="23">
        <v>2.6034304138626601E-2</v>
      </c>
      <c r="BX17" s="6">
        <v>8.8447538263970395E-6</v>
      </c>
      <c r="BY17" s="23">
        <v>0</v>
      </c>
      <c r="BZ17" s="6">
        <v>2.1167346241395E-10</v>
      </c>
      <c r="CA17" s="6">
        <v>1.28287592938595E-6</v>
      </c>
      <c r="CB17" s="23">
        <v>3.4874177986628903E-2</v>
      </c>
      <c r="CC17" s="23">
        <v>3.3757309982859002E-2</v>
      </c>
      <c r="CD17" s="23">
        <v>1.1168680037699E-3</v>
      </c>
      <c r="CE17" s="23">
        <v>0</v>
      </c>
      <c r="CF17" s="23">
        <v>0</v>
      </c>
      <c r="CG17" s="23">
        <v>1.3810497307605301E-4</v>
      </c>
      <c r="CH17" s="23">
        <v>0</v>
      </c>
      <c r="CI17" s="23">
        <v>1.4819948522076501E-3</v>
      </c>
      <c r="CJ17" s="23">
        <v>0</v>
      </c>
      <c r="CK17" s="6">
        <v>3.8518475283431697E-5</v>
      </c>
      <c r="CL17" s="23">
        <v>5.9279370800883998E-3</v>
      </c>
      <c r="CM17" s="6">
        <v>4.3470377655715201E-5</v>
      </c>
      <c r="CN17" s="23">
        <v>0</v>
      </c>
      <c r="CO17" s="6">
        <v>9.9586368822235805E-5</v>
      </c>
      <c r="CP17" s="6">
        <v>1.3502868764364399E-7</v>
      </c>
      <c r="CQ17" s="23">
        <v>1.1056572372779501E-2</v>
      </c>
      <c r="CR17" s="23">
        <v>6.47514878208965E-3</v>
      </c>
      <c r="CS17" s="23">
        <v>0</v>
      </c>
      <c r="CT17" s="23">
        <v>0</v>
      </c>
      <c r="CU17" s="23">
        <v>2.4895302974365699E-3</v>
      </c>
      <c r="CV17" s="6">
        <v>1.0127170897561099E-4</v>
      </c>
      <c r="CW17" s="23">
        <v>0</v>
      </c>
      <c r="CX17" s="23">
        <v>4.06371743315861E-4</v>
      </c>
      <c r="CY17" s="23">
        <v>4.9764426219569301E-2</v>
      </c>
      <c r="CZ17" s="6">
        <v>9.6299601708030793E-5</v>
      </c>
      <c r="DA17" s="23">
        <v>3.4603937487392299E-3</v>
      </c>
      <c r="DC17" s="31">
        <f t="shared" si="0"/>
        <v>8.0000396358155621E-3</v>
      </c>
      <c r="DD17" s="106">
        <f t="shared" si="25"/>
        <v>1.0282314703017961</v>
      </c>
      <c r="DE17" s="31">
        <f t="shared" si="1"/>
        <v>1.9247727732863675E-2</v>
      </c>
      <c r="DF17" s="46">
        <f t="shared" si="2"/>
        <v>-6.3566650162305334E-7</v>
      </c>
      <c r="DG17" s="46"/>
      <c r="DH17" s="46">
        <f t="shared" si="3"/>
        <v>-3.5717356947757637E-6</v>
      </c>
      <c r="DI17" s="46">
        <f t="shared" si="4"/>
        <v>-2.7871231266324516E-5</v>
      </c>
      <c r="DJ17" s="46">
        <f t="shared" si="5"/>
        <v>-2.9030414188679087E-5</v>
      </c>
      <c r="DK17" s="46">
        <f t="shared" si="6"/>
        <v>5.641271929415577E-6</v>
      </c>
      <c r="DL17" s="46">
        <f t="shared" si="7"/>
        <v>-2.2863756140859312E-6</v>
      </c>
      <c r="DM17" s="46">
        <f t="shared" si="8"/>
        <v>-2.0082394024509393E-5</v>
      </c>
      <c r="DN17" s="46">
        <f t="shared" si="9"/>
        <v>2.5505264789335803E-5</v>
      </c>
      <c r="DO17" s="46">
        <f t="shared" si="10"/>
        <v>1.2942894476605713E-5</v>
      </c>
      <c r="DP17" s="46">
        <f t="shared" si="11"/>
        <v>-5.7437029570230362E-4</v>
      </c>
      <c r="DQ17" s="46">
        <f t="shared" si="12"/>
        <v>4.0566904838248942E-5</v>
      </c>
      <c r="DR17" s="46">
        <f t="shared" si="13"/>
        <v>3.4377615488181656E-7</v>
      </c>
      <c r="DS17" s="46">
        <f t="shared" si="14"/>
        <v>4.8502166441231326E-5</v>
      </c>
      <c r="DT17" s="46">
        <f t="shared" si="15"/>
        <v>5.8962742981899727E-5</v>
      </c>
      <c r="DU17" s="46">
        <f t="shared" si="16"/>
        <v>-8.7690621482905085E-6</v>
      </c>
      <c r="DV17" s="46">
        <f t="shared" si="17"/>
        <v>9.6808874935659901E-7</v>
      </c>
      <c r="DW17" s="46">
        <f t="shared" si="18"/>
        <v>-1.176249485346563E-5</v>
      </c>
      <c r="DX17" s="46">
        <f t="shared" si="19"/>
        <v>1.287646095441562E-5</v>
      </c>
      <c r="DY17" s="46">
        <f t="shared" si="20"/>
        <v>2.1876321181081997E-5</v>
      </c>
      <c r="DZ17" s="46">
        <f t="shared" si="21"/>
        <v>4.7385540106011288E-5</v>
      </c>
      <c r="EA17" s="46">
        <f t="shared" si="22"/>
        <v>-1.4019247143472247E-3</v>
      </c>
      <c r="EB17" s="46">
        <f t="shared" si="26"/>
        <v>4.5532528460216292E-5</v>
      </c>
      <c r="EC17" s="46">
        <f t="shared" si="27"/>
        <v>1.0877971567742236E-5</v>
      </c>
      <c r="ED17" s="46">
        <f t="shared" si="28"/>
        <v>5.6462124980963671E-5</v>
      </c>
      <c r="EE17" s="75">
        <f t="shared" si="29"/>
        <v>1.0571817158806471E-5</v>
      </c>
      <c r="EF17" s="46">
        <f t="shared" si="30"/>
        <v>6.6649363631820989E-5</v>
      </c>
      <c r="EG17" s="46">
        <f t="shared" si="31"/>
        <v>7.9045043086044796E-4</v>
      </c>
      <c r="EH17" s="46">
        <f t="shared" si="32"/>
        <v>-9.3327052269023022E-4</v>
      </c>
      <c r="EI17" s="75">
        <f t="shared" si="33"/>
        <v>-6.2219647808444073E-4</v>
      </c>
      <c r="EJ17" s="46">
        <f t="shared" si="23"/>
        <v>2.464766058049183E-5</v>
      </c>
      <c r="EK17" s="46">
        <f t="shared" si="24"/>
        <v>2.5463133836035888E-5</v>
      </c>
      <c r="EL17" s="46"/>
      <c r="EM17" s="46"/>
      <c r="EN17" s="46"/>
      <c r="EO17" s="46"/>
    </row>
    <row r="18" spans="1:145" s="23" customFormat="1" x14ac:dyDescent="0.3">
      <c r="A18" s="21" t="s">
        <v>17</v>
      </c>
      <c r="B18" s="21">
        <v>568.79569878999996</v>
      </c>
      <c r="C18" s="21"/>
      <c r="D18" s="21">
        <v>4115.2949976999998</v>
      </c>
      <c r="E18" s="21">
        <v>117.71440142</v>
      </c>
      <c r="F18" s="21">
        <v>114.0392648</v>
      </c>
      <c r="G18" s="21">
        <v>23.401396290000001</v>
      </c>
      <c r="H18" s="21">
        <v>184.43755095</v>
      </c>
      <c r="I18" s="21"/>
      <c r="J18" s="23" t="s">
        <v>17</v>
      </c>
      <c r="K18" s="23">
        <v>0</v>
      </c>
      <c r="L18" s="23">
        <v>4.8726104241577204</v>
      </c>
      <c r="M18" s="23">
        <v>0.34084632363676598</v>
      </c>
      <c r="N18" s="23">
        <v>1.8034896904764</v>
      </c>
      <c r="O18" s="23">
        <v>1.80435220617412</v>
      </c>
      <c r="P18" s="23">
        <v>14.328681427013001</v>
      </c>
      <c r="Q18" s="23">
        <v>0</v>
      </c>
      <c r="R18" s="23">
        <v>5.0211722798547095E-4</v>
      </c>
      <c r="S18" s="23">
        <v>2.4515182037842301E-3</v>
      </c>
      <c r="T18" s="23">
        <v>0.873573407766294</v>
      </c>
      <c r="U18" s="23">
        <v>4.7668799299285699E-4</v>
      </c>
      <c r="V18" s="23">
        <v>0.18683835583432301</v>
      </c>
      <c r="W18" s="23">
        <v>1.6686343717543801E-2</v>
      </c>
      <c r="X18" s="23">
        <v>1.0227115981084301E-2</v>
      </c>
      <c r="Y18" s="23">
        <v>4.4843550255496298</v>
      </c>
      <c r="Z18" s="6">
        <v>1.65130130197258E-7</v>
      </c>
      <c r="AA18" s="6">
        <v>6.6051937913435495E-7</v>
      </c>
      <c r="AB18" s="23">
        <v>568.79747042069596</v>
      </c>
      <c r="AC18" s="23">
        <v>3.6751632127515301</v>
      </c>
      <c r="AD18" s="23">
        <v>87.9477240346786</v>
      </c>
      <c r="AE18" s="23">
        <v>5.60039555934015</v>
      </c>
      <c r="AF18" s="23">
        <v>0.130119766400458</v>
      </c>
      <c r="AG18" s="23">
        <v>20.025444808280501</v>
      </c>
      <c r="AH18" s="23">
        <v>0.33641829741893797</v>
      </c>
      <c r="AI18" s="23">
        <v>42.921684374416003</v>
      </c>
      <c r="AJ18" s="23">
        <v>0.32613483533236098</v>
      </c>
      <c r="AK18" s="23">
        <v>7.4933363799086203</v>
      </c>
      <c r="AL18" s="23">
        <v>8.09694362858078E-2</v>
      </c>
      <c r="AM18" s="23">
        <v>0</v>
      </c>
      <c r="AN18" s="23">
        <v>0</v>
      </c>
      <c r="AO18" s="23">
        <v>7.8815930354515702</v>
      </c>
      <c r="AP18" s="23">
        <v>7.8747988399077196</v>
      </c>
      <c r="AQ18" s="23">
        <v>0.51458844798413494</v>
      </c>
      <c r="AR18" s="6">
        <v>1.38239176546444E-6</v>
      </c>
      <c r="AS18" s="6">
        <v>2.6694439951672901E-6</v>
      </c>
      <c r="AT18" s="23">
        <v>32.922564052006997</v>
      </c>
      <c r="AU18" s="23">
        <v>5.9343113608922602</v>
      </c>
      <c r="AV18" s="23">
        <v>0.23683637858129999</v>
      </c>
      <c r="AW18" s="23">
        <v>6.2103495857170898</v>
      </c>
      <c r="AX18" s="23">
        <v>0.63550007653137497</v>
      </c>
      <c r="AY18" s="23">
        <v>1.71060122923108E-3</v>
      </c>
      <c r="AZ18" s="23">
        <v>1.25444091458743E-2</v>
      </c>
      <c r="BA18" s="23">
        <v>1.2117905395040699E-4</v>
      </c>
      <c r="BB18" s="23">
        <v>2.4603017259985498E-4</v>
      </c>
      <c r="BC18" s="23">
        <v>0</v>
      </c>
      <c r="BD18" s="23">
        <v>0.50284799913624301</v>
      </c>
      <c r="BE18" s="23">
        <v>2.19492983756014</v>
      </c>
      <c r="BF18" s="23">
        <v>3.9956233644736099E-2</v>
      </c>
      <c r="BG18" s="23">
        <v>3.8389322286633901E-2</v>
      </c>
      <c r="BH18" s="23">
        <v>189.646624821838</v>
      </c>
      <c r="BI18" s="23">
        <v>3703.7877793576799</v>
      </c>
      <c r="BJ18" s="23">
        <v>378.60944220572401</v>
      </c>
      <c r="BK18" s="23">
        <v>4115.3197856154102</v>
      </c>
      <c r="BL18" s="23">
        <v>0</v>
      </c>
      <c r="BM18" s="23">
        <v>7.5601906285913598</v>
      </c>
      <c r="BN18" s="23">
        <v>0.31739258623702898</v>
      </c>
      <c r="BO18" s="23">
        <v>9.864438356154471E-4</v>
      </c>
      <c r="BP18" s="23">
        <v>2.9102976047372898E-3</v>
      </c>
      <c r="BQ18" s="23">
        <v>2.3355463742799898E-3</v>
      </c>
      <c r="BR18" s="23">
        <v>8.6682646376234102E-2</v>
      </c>
      <c r="BS18" s="23">
        <v>0</v>
      </c>
      <c r="BT18" s="23">
        <v>65.945519794282902</v>
      </c>
      <c r="BU18" s="23">
        <v>6.6485393391645595E-2</v>
      </c>
      <c r="BV18" s="23">
        <v>2.3378219716595799E-2</v>
      </c>
      <c r="BW18" s="23">
        <v>87.9477240346786</v>
      </c>
      <c r="BX18" s="23">
        <v>2.9878506412032799E-2</v>
      </c>
      <c r="BY18" s="23">
        <v>0</v>
      </c>
      <c r="BZ18" s="6">
        <v>7.1502922117318896E-7</v>
      </c>
      <c r="CA18" s="23">
        <v>4.3335213346781497E-3</v>
      </c>
      <c r="CB18" s="23">
        <v>117.712302923515</v>
      </c>
      <c r="CC18" s="23">
        <v>114.037139710763</v>
      </c>
      <c r="CD18" s="23">
        <v>3.6751632127515301</v>
      </c>
      <c r="CE18" s="23">
        <v>0</v>
      </c>
      <c r="CF18" s="23">
        <v>0</v>
      </c>
      <c r="CG18" s="23">
        <v>0.46653811433169601</v>
      </c>
      <c r="CH18" s="23">
        <v>0</v>
      </c>
      <c r="CI18" s="23">
        <v>5.0063628877241104</v>
      </c>
      <c r="CJ18" s="23">
        <v>0</v>
      </c>
      <c r="CK18" s="23">
        <v>0.130119766400458</v>
      </c>
      <c r="CL18" s="23">
        <v>20.025444808280501</v>
      </c>
      <c r="CM18" s="23">
        <v>0.161104718608234</v>
      </c>
      <c r="CN18" s="23">
        <v>0</v>
      </c>
      <c r="CO18" s="23">
        <v>0.33641829741893797</v>
      </c>
      <c r="CP18" s="23">
        <v>4.5616107446661903E-4</v>
      </c>
      <c r="CQ18" s="23">
        <v>23.4013888864141</v>
      </c>
      <c r="CR18" s="23">
        <v>23.9985424257444</v>
      </c>
      <c r="CS18" s="23">
        <v>0</v>
      </c>
      <c r="CT18" s="23">
        <v>0</v>
      </c>
      <c r="CU18" s="23">
        <v>9.2267914412418204</v>
      </c>
      <c r="CV18" s="23">
        <v>0.37533616668120401</v>
      </c>
      <c r="CW18" s="23">
        <v>0</v>
      </c>
      <c r="CX18" s="23">
        <v>1.5061260341654401</v>
      </c>
      <c r="CY18" s="23">
        <v>184.439998879059</v>
      </c>
      <c r="CZ18" s="23">
        <v>0.35689291260463002</v>
      </c>
      <c r="DA18" s="23">
        <v>12.825377130153401</v>
      </c>
      <c r="DC18" s="31">
        <f t="shared" si="0"/>
        <v>8.0000014013695206E-3</v>
      </c>
      <c r="DD18" s="106">
        <f t="shared" si="25"/>
        <v>1.0282293752679597</v>
      </c>
      <c r="DE18" s="31">
        <f t="shared" si="1"/>
        <v>1.9247499920878663E-2</v>
      </c>
      <c r="DF18" s="46">
        <f t="shared" si="2"/>
        <v>3.1147048048483417E-6</v>
      </c>
      <c r="DG18" s="46"/>
      <c r="DH18" s="46">
        <f t="shared" si="3"/>
        <v>6.0233629482690088E-6</v>
      </c>
      <c r="DI18" s="46">
        <f t="shared" si="4"/>
        <v>-1.7827015723564941E-5</v>
      </c>
      <c r="DJ18" s="46">
        <f t="shared" si="5"/>
        <v>-1.8634715338832346E-5</v>
      </c>
      <c r="DK18" s="46">
        <f t="shared" si="6"/>
        <v>-3.1637368168296021E-7</v>
      </c>
      <c r="DL18" s="46">
        <f t="shared" si="7"/>
        <v>1.3272400584335903E-5</v>
      </c>
      <c r="DM18" s="46">
        <f t="shared" si="8"/>
        <v>-1.3468840673014412E-5</v>
      </c>
      <c r="DN18" s="46">
        <f t="shared" si="9"/>
        <v>3.5374080528632487E-6</v>
      </c>
      <c r="DO18" s="46">
        <f t="shared" si="10"/>
        <v>2.4889696904267545E-5</v>
      </c>
      <c r="DP18" s="46">
        <f t="shared" si="11"/>
        <v>-5.5802379381660364E-4</v>
      </c>
      <c r="DQ18" s="46">
        <f t="shared" si="12"/>
        <v>2.6745676492371753E-5</v>
      </c>
      <c r="DR18" s="46">
        <f t="shared" si="13"/>
        <v>3.4092143712129594E-6</v>
      </c>
      <c r="DS18" s="46">
        <f t="shared" si="14"/>
        <v>2.5814028724406501E-5</v>
      </c>
      <c r="DT18" s="46">
        <f t="shared" si="15"/>
        <v>2.4972267687082445E-5</v>
      </c>
      <c r="DU18" s="46">
        <f t="shared" si="16"/>
        <v>3.4183126338438891E-6</v>
      </c>
      <c r="DV18" s="46">
        <f t="shared" si="17"/>
        <v>-6.5210424745251507E-6</v>
      </c>
      <c r="DW18" s="46">
        <f t="shared" si="18"/>
        <v>1.6539682757652462E-6</v>
      </c>
      <c r="DX18" s="46">
        <f t="shared" si="19"/>
        <v>2.360976292436004E-5</v>
      </c>
      <c r="DY18" s="46">
        <f t="shared" si="20"/>
        <v>2.580992549875508E-5</v>
      </c>
      <c r="DZ18" s="46">
        <f t="shared" si="21"/>
        <v>2.6243715600387624E-5</v>
      </c>
      <c r="EA18" s="46">
        <f t="shared" si="22"/>
        <v>-1.3369800669353949E-3</v>
      </c>
      <c r="EB18" s="46">
        <f t="shared" si="26"/>
        <v>2.6051295710903845E-5</v>
      </c>
      <c r="EC18" s="46">
        <f t="shared" si="27"/>
        <v>2.0487338088799044E-6</v>
      </c>
      <c r="ED18" s="46">
        <f t="shared" si="28"/>
        <v>4.2443546133185987E-6</v>
      </c>
      <c r="EE18" s="75">
        <f t="shared" si="29"/>
        <v>4.8411161526256484E-6</v>
      </c>
      <c r="EF18" s="46">
        <f t="shared" si="30"/>
        <v>2.2887906310494033E-5</v>
      </c>
      <c r="EG18" s="46">
        <f t="shared" si="31"/>
        <v>8.0831667915992004E-4</v>
      </c>
      <c r="EH18" s="46">
        <f t="shared" si="32"/>
        <v>-9.4748327382522621E-4</v>
      </c>
      <c r="EI18" s="75">
        <f t="shared" si="33"/>
        <v>-6.0125375101869423E-4</v>
      </c>
      <c r="EJ18" s="46">
        <f t="shared" si="23"/>
        <v>2.5169462168246164E-5</v>
      </c>
      <c r="EK18" s="46">
        <f t="shared" si="24"/>
        <v>2.5980617921091826E-5</v>
      </c>
      <c r="EL18" s="46"/>
      <c r="EM18" s="46"/>
      <c r="EN18" s="46"/>
      <c r="EO18" s="46"/>
    </row>
    <row r="19" spans="1:145" x14ac:dyDescent="0.3">
      <c r="A19" s="21" t="s">
        <v>18</v>
      </c>
      <c r="B19" s="21">
        <v>3923.3069313000001</v>
      </c>
      <c r="D19" s="21">
        <v>26165.56509</v>
      </c>
      <c r="E19" s="21">
        <v>719.02197896999996</v>
      </c>
      <c r="F19" s="21">
        <v>696.47173191000002</v>
      </c>
      <c r="G19" s="21">
        <v>160.84052495</v>
      </c>
      <c r="H19" s="21">
        <v>992.89532866000002</v>
      </c>
      <c r="I19" s="21"/>
      <c r="J19" s="23" t="s">
        <v>18</v>
      </c>
      <c r="K19" s="23">
        <v>0</v>
      </c>
      <c r="L19" s="23">
        <v>26.232040355989</v>
      </c>
      <c r="M19" s="23">
        <v>1.8349686492619</v>
      </c>
      <c r="N19" s="23">
        <v>9.7092172230095493</v>
      </c>
      <c r="O19" s="23">
        <v>9.7138568208343106</v>
      </c>
      <c r="P19" s="23">
        <v>77.1394859999141</v>
      </c>
      <c r="Q19" s="23">
        <v>0</v>
      </c>
      <c r="R19" s="23">
        <v>3.06664885402756E-3</v>
      </c>
      <c r="S19" s="23">
        <v>1.4972438566819299E-2</v>
      </c>
      <c r="T19" s="23">
        <v>4.7029428672583098</v>
      </c>
      <c r="U19" s="23">
        <v>2.9113236906234598E-3</v>
      </c>
      <c r="V19" s="23">
        <v>1.0058566507300799</v>
      </c>
      <c r="W19" s="23">
        <v>0.10191039426467501</v>
      </c>
      <c r="X19" s="23">
        <v>6.2461176408119601E-2</v>
      </c>
      <c r="Y19" s="23">
        <v>24.141851023919799</v>
      </c>
      <c r="Z19" s="6">
        <v>1.00851742821144E-6</v>
      </c>
      <c r="AA19" s="6">
        <v>4.03406060599657E-6</v>
      </c>
      <c r="AB19" s="23">
        <v>3923.3659293109999</v>
      </c>
      <c r="AC19" s="23">
        <v>22.550799927015898</v>
      </c>
      <c r="AD19" s="23">
        <v>537.13285998622098</v>
      </c>
      <c r="AE19" s="23">
        <v>34.2039242505112</v>
      </c>
      <c r="AF19" s="23">
        <v>0.79469495811438595</v>
      </c>
      <c r="AG19" s="23">
        <v>122.30363959214399</v>
      </c>
      <c r="AH19" s="23">
        <v>2.05464341727982</v>
      </c>
      <c r="AI19" s="23">
        <v>231.07182041545701</v>
      </c>
      <c r="AJ19" s="23">
        <v>1.75577017481314</v>
      </c>
      <c r="AK19" s="23">
        <v>40.340903614957298</v>
      </c>
      <c r="AL19" s="23">
        <v>0.435904349037327</v>
      </c>
      <c r="AM19" s="23">
        <v>0</v>
      </c>
      <c r="AN19" s="23">
        <v>0</v>
      </c>
      <c r="AO19" s="23">
        <v>42.431114157844398</v>
      </c>
      <c r="AP19" s="23">
        <v>42.394529384132603</v>
      </c>
      <c r="AQ19" s="23">
        <v>2.7703246556530998</v>
      </c>
      <c r="AR19" s="6">
        <v>8.4428456749500298E-6</v>
      </c>
      <c r="AS19" s="6">
        <v>1.6303505658614101E-5</v>
      </c>
      <c r="AT19" s="23">
        <v>209.329285097813</v>
      </c>
      <c r="AU19" s="23">
        <v>31.947791059779501</v>
      </c>
      <c r="AV19" s="23">
        <v>1.27502369859516</v>
      </c>
      <c r="AW19" s="23">
        <v>33.433854095215203</v>
      </c>
      <c r="AX19" s="23">
        <v>3.4212604593604898</v>
      </c>
      <c r="AY19" s="23">
        <v>1.0447350836687099E-2</v>
      </c>
      <c r="AZ19" s="23">
        <v>7.6613860946995294E-2</v>
      </c>
      <c r="BA19" s="23">
        <v>7.4008901425398296E-4</v>
      </c>
      <c r="BB19" s="23">
        <v>1.5026083628377799E-3</v>
      </c>
      <c r="BC19" s="23">
        <v>0</v>
      </c>
      <c r="BD19" s="23">
        <v>2.7071147987412099</v>
      </c>
      <c r="BE19" s="23">
        <v>13.405344772151199</v>
      </c>
      <c r="BF19" s="23">
        <v>0.24402915896680299</v>
      </c>
      <c r="BG19" s="23">
        <v>0.23445946779212601</v>
      </c>
      <c r="BH19" s="23">
        <v>1020.97598736255</v>
      </c>
      <c r="BI19" s="23">
        <v>23549.541072067499</v>
      </c>
      <c r="BJ19" s="23">
        <v>2407.2867850511202</v>
      </c>
      <c r="BK19" s="23">
        <v>26166.157142216402</v>
      </c>
      <c r="BL19" s="23">
        <v>0</v>
      </c>
      <c r="BM19" s="23">
        <v>40.700843894308299</v>
      </c>
      <c r="BN19" s="23">
        <v>1.7114829068115101</v>
      </c>
      <c r="BO19" s="23">
        <v>6.0246364917568903E-3</v>
      </c>
      <c r="BP19" s="23">
        <v>1.77744181417329E-2</v>
      </c>
      <c r="BQ19" s="23">
        <v>1.42640635520283E-2</v>
      </c>
      <c r="BR19" s="23">
        <v>0.484963612542755</v>
      </c>
      <c r="BS19" s="23">
        <v>0</v>
      </c>
      <c r="BT19" s="23">
        <v>355.02246035995199</v>
      </c>
      <c r="BU19" s="23">
        <v>0.406053523051637</v>
      </c>
      <c r="BV19" s="23">
        <v>0.14278041428120999</v>
      </c>
      <c r="BW19" s="23">
        <v>537.13285998622098</v>
      </c>
      <c r="BX19" s="23">
        <v>0.18248036315062499</v>
      </c>
      <c r="BY19" s="23">
        <v>0</v>
      </c>
      <c r="BZ19" s="6">
        <v>4.3670052076323997E-6</v>
      </c>
      <c r="CA19" s="23">
        <v>2.6466611249557601E-2</v>
      </c>
      <c r="CB19" s="23">
        <v>719.02245557108495</v>
      </c>
      <c r="CC19" s="23">
        <v>696.47165564406896</v>
      </c>
      <c r="CD19" s="23">
        <v>22.550799927015898</v>
      </c>
      <c r="CE19" s="23">
        <v>0</v>
      </c>
      <c r="CF19" s="23">
        <v>0</v>
      </c>
      <c r="CG19" s="23">
        <v>2.84934093364418</v>
      </c>
      <c r="CH19" s="23">
        <v>0</v>
      </c>
      <c r="CI19" s="23">
        <v>30.575909884455701</v>
      </c>
      <c r="CJ19" s="23">
        <v>0</v>
      </c>
      <c r="CK19" s="23">
        <v>0.79469495811438595</v>
      </c>
      <c r="CL19" s="23">
        <v>122.30363959214399</v>
      </c>
      <c r="CM19" s="23">
        <v>0.86731872387700104</v>
      </c>
      <c r="CN19" s="23">
        <v>0</v>
      </c>
      <c r="CO19" s="23">
        <v>2.05464341727982</v>
      </c>
      <c r="CP19" s="23">
        <v>2.7859604761167698E-3</v>
      </c>
      <c r="CQ19" s="23">
        <v>160.84064002596801</v>
      </c>
      <c r="CR19" s="23">
        <v>129.19787111466101</v>
      </c>
      <c r="CS19" s="23">
        <v>0</v>
      </c>
      <c r="CT19" s="23">
        <v>0</v>
      </c>
      <c r="CU19" s="23">
        <v>49.673060935750698</v>
      </c>
      <c r="CV19" s="23">
        <v>2.02064924924876</v>
      </c>
      <c r="CW19" s="23">
        <v>0</v>
      </c>
      <c r="CX19" s="23">
        <v>8.1083388184676792</v>
      </c>
      <c r="CY19" s="23">
        <v>992.94575366678202</v>
      </c>
      <c r="CZ19" s="23">
        <v>1.92135536272545</v>
      </c>
      <c r="DA19" s="23">
        <v>69.0462919245969</v>
      </c>
      <c r="DC19" s="31">
        <f t="shared" si="0"/>
        <v>8.0000010685589654E-3</v>
      </c>
      <c r="DD19" s="106">
        <f t="shared" si="25"/>
        <v>1.0282293706300238</v>
      </c>
      <c r="DE19" s="31">
        <f t="shared" si="1"/>
        <v>1.9247509447824517E-2</v>
      </c>
      <c r="DF19" s="46">
        <f t="shared" si="2"/>
        <v>1.5037827025251022E-5</v>
      </c>
      <c r="DG19" s="46"/>
      <c r="DH19" s="46">
        <f t="shared" si="3"/>
        <v>2.2627151921430116E-5</v>
      </c>
      <c r="DI19" s="46">
        <f t="shared" si="4"/>
        <v>6.6284633700101547E-7</v>
      </c>
      <c r="DJ19" s="46">
        <f t="shared" si="5"/>
        <v>-1.0950326849238338E-7</v>
      </c>
      <c r="DK19" s="46">
        <f t="shared" si="6"/>
        <v>7.1546625483408251E-7</v>
      </c>
      <c r="DL19" s="46">
        <f t="shared" si="7"/>
        <v>5.0785823365751632E-5</v>
      </c>
      <c r="DM19" s="46">
        <f t="shared" si="8"/>
        <v>-1.3535870504218496E-5</v>
      </c>
      <c r="DN19" s="46">
        <f t="shared" si="9"/>
        <v>2.668437280717953E-6</v>
      </c>
      <c r="DO19" s="46">
        <f t="shared" si="10"/>
        <v>2.6140568022529434E-5</v>
      </c>
      <c r="DP19" s="46">
        <f t="shared" si="11"/>
        <v>-5.5828718083748971E-4</v>
      </c>
      <c r="DQ19" s="46">
        <f t="shared" si="12"/>
        <v>2.4790036429808732E-5</v>
      </c>
      <c r="DR19" s="46">
        <f t="shared" si="13"/>
        <v>2.5871205009063816E-6</v>
      </c>
      <c r="DS19" s="46">
        <f t="shared" si="14"/>
        <v>2.5917201999494073E-5</v>
      </c>
      <c r="DT19" s="46">
        <f t="shared" si="15"/>
        <v>2.4441933573996353E-5</v>
      </c>
      <c r="DU19" s="46">
        <f t="shared" si="16"/>
        <v>2.6684310815271926E-6</v>
      </c>
      <c r="DV19" s="46">
        <f t="shared" si="17"/>
        <v>-6.6638914449510297E-6</v>
      </c>
      <c r="DW19" s="46">
        <f t="shared" si="18"/>
        <v>2.1668708659392427E-6</v>
      </c>
      <c r="DX19" s="46">
        <f t="shared" si="19"/>
        <v>2.8899436153200588E-5</v>
      </c>
      <c r="DY19" s="46">
        <f t="shared" si="20"/>
        <v>2.590001365313696E-5</v>
      </c>
      <c r="DZ19" s="46">
        <f t="shared" si="21"/>
        <v>2.6150408019593124E-5</v>
      </c>
      <c r="EA19" s="46">
        <f t="shared" si="22"/>
        <v>-1.3380502064972723E-3</v>
      </c>
      <c r="EB19" s="46">
        <f t="shared" si="26"/>
        <v>2.6332210458660358E-5</v>
      </c>
      <c r="EC19" s="46">
        <f t="shared" si="27"/>
        <v>2.2965626111118534E-6</v>
      </c>
      <c r="ED19" s="46">
        <f t="shared" si="28"/>
        <v>2.7737685139539764E-6</v>
      </c>
      <c r="EE19" s="75">
        <f t="shared" si="29"/>
        <v>2.3551405389031158E-6</v>
      </c>
      <c r="EF19" s="46">
        <f t="shared" si="30"/>
        <v>2.6005637057570131E-5</v>
      </c>
      <c r="EG19" s="46">
        <f t="shared" si="31"/>
        <v>8.1029846586092122E-4</v>
      </c>
      <c r="EH19" s="46">
        <f t="shared" si="32"/>
        <v>-9.5291386371383787E-4</v>
      </c>
      <c r="EI19" s="75">
        <f t="shared" si="33"/>
        <v>-6.2691503734204224E-4</v>
      </c>
      <c r="EJ19" s="46">
        <f t="shared" si="23"/>
        <v>2.5182190154339825E-5</v>
      </c>
      <c r="EK19" s="46">
        <f t="shared" si="24"/>
        <v>2.5997555040198856E-5</v>
      </c>
      <c r="EL19" s="46"/>
      <c r="EM19" s="46"/>
      <c r="EN19" s="46"/>
      <c r="EO19" s="46"/>
    </row>
    <row r="20" spans="1:145" x14ac:dyDescent="0.3">
      <c r="A20" s="21" t="s">
        <v>19</v>
      </c>
      <c r="B20" s="21">
        <v>217.59299204000001</v>
      </c>
      <c r="D20" s="21">
        <v>1402.2782322999999</v>
      </c>
      <c r="E20" s="21">
        <v>36.925917269999999</v>
      </c>
      <c r="F20" s="21">
        <v>35.786647420000001</v>
      </c>
      <c r="G20" s="21">
        <v>5.4992122099999996</v>
      </c>
      <c r="H20" s="21">
        <v>44.700655439999998</v>
      </c>
      <c r="I20" s="21"/>
      <c r="J20" s="23" t="s">
        <v>19</v>
      </c>
      <c r="K20" s="23">
        <v>0</v>
      </c>
      <c r="L20" s="23">
        <v>1.1809770754236399</v>
      </c>
      <c r="M20" s="23">
        <v>8.2611114104122502E-2</v>
      </c>
      <c r="N20" s="23">
        <v>0.43711280925257501</v>
      </c>
      <c r="O20" s="23">
        <v>0.437321583424233</v>
      </c>
      <c r="P20" s="23">
        <v>3.4728521369681999</v>
      </c>
      <c r="Q20" s="23">
        <v>0</v>
      </c>
      <c r="R20" s="23">
        <v>1.57576419848211E-4</v>
      </c>
      <c r="S20" s="23">
        <v>7.6933544514073699E-4</v>
      </c>
      <c r="T20" s="23">
        <v>0.21172830740932699</v>
      </c>
      <c r="U20" s="23">
        <v>1.49593996713392E-4</v>
      </c>
      <c r="V20" s="23">
        <v>4.5284115229724198E-2</v>
      </c>
      <c r="W20" s="23">
        <v>5.2364923034441697E-3</v>
      </c>
      <c r="X20" s="23">
        <v>3.2094620182211999E-3</v>
      </c>
      <c r="Y20" s="23">
        <v>1.0868755978147699</v>
      </c>
      <c r="Z20" s="6">
        <v>5.1820947802267399E-8</v>
      </c>
      <c r="AA20" s="6">
        <v>2.0728319881832199E-7</v>
      </c>
      <c r="AB20" s="23">
        <v>217.59990686662499</v>
      </c>
      <c r="AC20" s="23">
        <v>1.1393089118537001</v>
      </c>
      <c r="AD20" s="23">
        <v>27.599664231441199</v>
      </c>
      <c r="AE20" s="23">
        <v>1.7575109036194301</v>
      </c>
      <c r="AF20" s="23">
        <v>4.08340414766558E-2</v>
      </c>
      <c r="AG20" s="23">
        <v>6.2843644375733696</v>
      </c>
      <c r="AH20" s="23">
        <v>0.105574436349807</v>
      </c>
      <c r="AI20" s="23">
        <v>10.402953654943</v>
      </c>
      <c r="AJ20" s="23">
        <v>7.9045543105967703E-2</v>
      </c>
      <c r="AK20" s="23">
        <v>1.81616490985214</v>
      </c>
      <c r="AL20" s="23">
        <v>1.9624587103204E-2</v>
      </c>
      <c r="AM20" s="23">
        <v>0</v>
      </c>
      <c r="AN20" s="23">
        <v>0</v>
      </c>
      <c r="AO20" s="23">
        <v>1.9102664933525499</v>
      </c>
      <c r="AP20" s="23">
        <v>1.90861977998161</v>
      </c>
      <c r="AQ20" s="23">
        <v>0.124721154110765</v>
      </c>
      <c r="AR20" s="6">
        <v>4.33818799338532E-7</v>
      </c>
      <c r="AS20" s="6">
        <v>8.3772363642105703E-7</v>
      </c>
      <c r="AT20" s="23">
        <v>11.2186185788124</v>
      </c>
      <c r="AU20" s="23">
        <v>1.4383016446522201</v>
      </c>
      <c r="AV20" s="23">
        <v>5.7402084855139902E-2</v>
      </c>
      <c r="AW20" s="23">
        <v>1.5052052163993499</v>
      </c>
      <c r="AX20" s="23">
        <v>0.154026632578741</v>
      </c>
      <c r="AY20" s="23">
        <v>5.3681987834895803E-4</v>
      </c>
      <c r="AZ20" s="23">
        <v>3.9366735006641403E-3</v>
      </c>
      <c r="BA20" s="6">
        <v>3.8028229658779599E-5</v>
      </c>
      <c r="BB20" s="6">
        <v>7.7208339203139301E-5</v>
      </c>
      <c r="BC20" s="23">
        <v>0</v>
      </c>
      <c r="BD20" s="23">
        <v>0.121875673791217</v>
      </c>
      <c r="BE20" s="23">
        <v>0.68881096726026103</v>
      </c>
      <c r="BF20" s="23">
        <v>1.25390270033124E-2</v>
      </c>
      <c r="BG20" s="23">
        <v>1.2047300206683299E-2</v>
      </c>
      <c r="BH20" s="23">
        <v>45.964776497847701</v>
      </c>
      <c r="BI20" s="23">
        <v>1262.09488137722</v>
      </c>
      <c r="BJ20" s="23">
        <v>129.014132425029</v>
      </c>
      <c r="BK20" s="23">
        <v>1402.3276323810601</v>
      </c>
      <c r="BL20" s="23">
        <v>0</v>
      </c>
      <c r="BM20" s="23">
        <v>1.8323690001967601</v>
      </c>
      <c r="BN20" s="23">
        <v>7.7201468697046305E-2</v>
      </c>
      <c r="BO20" s="23">
        <v>3.09568536058246E-4</v>
      </c>
      <c r="BP20" s="23">
        <v>9.1330800648070599E-4</v>
      </c>
      <c r="BQ20" s="23">
        <v>7.3293630944691504E-4</v>
      </c>
      <c r="BR20" s="23">
        <v>2.2815951158672101E-2</v>
      </c>
      <c r="BS20" s="23">
        <v>0</v>
      </c>
      <c r="BT20" s="23">
        <v>15.983264624831699</v>
      </c>
      <c r="BU20" s="23">
        <v>2.08643801330489E-2</v>
      </c>
      <c r="BV20" s="23">
        <v>7.3365281690063204E-3</v>
      </c>
      <c r="BW20" s="23">
        <v>27.599664231441199</v>
      </c>
      <c r="BX20" s="23">
        <v>9.3764393954926493E-3</v>
      </c>
      <c r="BY20" s="23">
        <v>0</v>
      </c>
      <c r="BZ20" s="6">
        <v>2.2439136608299299E-7</v>
      </c>
      <c r="CA20" s="23">
        <v>1.3599440757949E-3</v>
      </c>
      <c r="CB20" s="23">
        <v>36.9263264597244</v>
      </c>
      <c r="CC20" s="23">
        <v>35.787017547870697</v>
      </c>
      <c r="CD20" s="23">
        <v>1.1393089118537001</v>
      </c>
      <c r="CE20" s="23">
        <v>0</v>
      </c>
      <c r="CF20" s="23">
        <v>0</v>
      </c>
      <c r="CG20" s="23">
        <v>0.14640856757993101</v>
      </c>
      <c r="CH20" s="23">
        <v>0</v>
      </c>
      <c r="CI20" s="23">
        <v>1.5710913897385801</v>
      </c>
      <c r="CJ20" s="23">
        <v>0</v>
      </c>
      <c r="CK20" s="23">
        <v>4.08340414766558E-2</v>
      </c>
      <c r="CL20" s="23">
        <v>6.2843644375733696</v>
      </c>
      <c r="CM20" s="23">
        <v>3.90471302964841E-2</v>
      </c>
      <c r="CN20" s="23">
        <v>0</v>
      </c>
      <c r="CO20" s="23">
        <v>0.105574436349807</v>
      </c>
      <c r="CP20" s="23">
        <v>1.4315193785170599E-4</v>
      </c>
      <c r="CQ20" s="23">
        <v>5.4992393473172498</v>
      </c>
      <c r="CR20" s="23">
        <v>5.8165437057439799</v>
      </c>
      <c r="CS20" s="23">
        <v>0</v>
      </c>
      <c r="CT20" s="23">
        <v>0</v>
      </c>
      <c r="CU20" s="23">
        <v>2.23630257211344</v>
      </c>
      <c r="CV20" s="23">
        <v>9.0970673008150996E-2</v>
      </c>
      <c r="CW20" s="23">
        <v>0</v>
      </c>
      <c r="CX20" s="23">
        <v>0.36504093566467699</v>
      </c>
      <c r="CY20" s="23">
        <v>44.702833742180403</v>
      </c>
      <c r="CZ20" s="23">
        <v>8.6500358060603896E-2</v>
      </c>
      <c r="DA20" s="23">
        <v>3.1084931355018699</v>
      </c>
      <c r="DC20" s="31">
        <f t="shared" si="0"/>
        <v>7.9999982313433589E-3</v>
      </c>
      <c r="DD20" s="106">
        <f t="shared" si="25"/>
        <v>1.0282295919526141</v>
      </c>
      <c r="DE20" s="31">
        <f t="shared" si="1"/>
        <v>1.9247509696466585E-2</v>
      </c>
      <c r="DF20" s="46">
        <f t="shared" si="2"/>
        <v>3.177871934270375E-5</v>
      </c>
      <c r="DG20" s="46"/>
      <c r="DH20" s="46">
        <f t="shared" si="3"/>
        <v>3.5228444628395363E-5</v>
      </c>
      <c r="DI20" s="46">
        <f t="shared" si="4"/>
        <v>1.1081369256421998E-5</v>
      </c>
      <c r="DJ20" s="46">
        <f t="shared" si="5"/>
        <v>1.0342624900054666E-5</v>
      </c>
      <c r="DK20" s="46">
        <f t="shared" si="6"/>
        <v>4.9347645106127834E-6</v>
      </c>
      <c r="DL20" s="46">
        <f t="shared" si="7"/>
        <v>4.8730877857661363E-5</v>
      </c>
      <c r="DM20" s="46">
        <f t="shared" si="8"/>
        <v>-1.4266358545927308E-5</v>
      </c>
      <c r="DN20" s="46">
        <f t="shared" si="9"/>
        <v>3.3572904476969707E-6</v>
      </c>
      <c r="DO20" s="46">
        <f t="shared" si="10"/>
        <v>3.0327966113059263E-5</v>
      </c>
      <c r="DP20" s="46">
        <f t="shared" si="11"/>
        <v>-5.5899704171357616E-4</v>
      </c>
      <c r="DQ20" s="46">
        <f t="shared" si="12"/>
        <v>2.8500373635392077E-5</v>
      </c>
      <c r="DR20" s="46">
        <f t="shared" si="13"/>
        <v>3.1942626407799446E-6</v>
      </c>
      <c r="DS20" s="46">
        <f t="shared" si="14"/>
        <v>2.5833197276806468E-5</v>
      </c>
      <c r="DT20" s="46">
        <f t="shared" si="15"/>
        <v>2.3695952259524719E-5</v>
      </c>
      <c r="DU20" s="46">
        <f t="shared" si="16"/>
        <v>2.1957395175650071E-6</v>
      </c>
      <c r="DV20" s="46">
        <f t="shared" si="17"/>
        <v>-6.5017631961813617E-6</v>
      </c>
      <c r="DW20" s="46">
        <f t="shared" si="18"/>
        <v>1.9881998083292883E-6</v>
      </c>
      <c r="DX20" s="46">
        <f t="shared" si="19"/>
        <v>2.4378906740619457E-5</v>
      </c>
      <c r="DY20" s="46">
        <f t="shared" si="20"/>
        <v>2.5972665446112684E-5</v>
      </c>
      <c r="DZ20" s="46">
        <f t="shared" si="21"/>
        <v>2.0587272243936241E-5</v>
      </c>
      <c r="EA20" s="46">
        <f t="shared" si="22"/>
        <v>-1.3361521933519204E-3</v>
      </c>
      <c r="EB20" s="46">
        <f t="shared" si="26"/>
        <v>2.6281745340820778E-5</v>
      </c>
      <c r="EC20" s="46">
        <f t="shared" si="27"/>
        <v>4.4667651176236625E-6</v>
      </c>
      <c r="ED20" s="46">
        <f t="shared" si="28"/>
        <v>4.3325960371009093E-6</v>
      </c>
      <c r="EE20" s="75">
        <f t="shared" si="29"/>
        <v>8.1454923978914721E-6</v>
      </c>
      <c r="EF20" s="46">
        <f t="shared" si="30"/>
        <v>3.4999191109917762E-5</v>
      </c>
      <c r="EG20" s="46">
        <f t="shared" si="31"/>
        <v>8.098664895969845E-4</v>
      </c>
      <c r="EH20" s="46">
        <f t="shared" si="32"/>
        <v>-9.50815280921776E-4</v>
      </c>
      <c r="EI20" s="75">
        <f t="shared" si="33"/>
        <v>-6.4912363277214863E-4</v>
      </c>
      <c r="EJ20" s="46">
        <f t="shared" si="23"/>
        <v>2.5198894094576454E-5</v>
      </c>
      <c r="EK20" s="46">
        <f t="shared" si="24"/>
        <v>2.6001121454805923E-5</v>
      </c>
      <c r="EL20" s="46"/>
      <c r="EM20" s="46"/>
      <c r="EN20" s="46"/>
      <c r="EO20" s="46"/>
    </row>
    <row r="21" spans="1:145" x14ac:dyDescent="0.3">
      <c r="A21" s="21" t="s">
        <v>20</v>
      </c>
      <c r="B21" s="21">
        <v>487.92739505999998</v>
      </c>
      <c r="D21" s="21">
        <v>3139.3247855999998</v>
      </c>
      <c r="E21" s="21">
        <v>80.529365130000002</v>
      </c>
      <c r="F21" s="21">
        <v>78.100827319999993</v>
      </c>
      <c r="G21" s="21">
        <v>3.76933623</v>
      </c>
      <c r="H21" s="21">
        <v>96.70992253</v>
      </c>
      <c r="I21" s="21"/>
      <c r="J21" s="23" t="s">
        <v>20</v>
      </c>
      <c r="K21" s="23">
        <v>0</v>
      </c>
      <c r="L21" s="23">
        <v>2.55492093074115</v>
      </c>
      <c r="M21" s="23">
        <v>0.17872040962343899</v>
      </c>
      <c r="N21" s="23">
        <v>0.94564827726908096</v>
      </c>
      <c r="O21" s="23">
        <v>0.94610048225707299</v>
      </c>
      <c r="P21" s="23">
        <v>7.51315065466029</v>
      </c>
      <c r="Q21" s="23">
        <v>0</v>
      </c>
      <c r="R21" s="23">
        <v>3.4387762906132698E-4</v>
      </c>
      <c r="S21" s="23">
        <v>1.6789332010890799E-3</v>
      </c>
      <c r="T21" s="23">
        <v>0.45805258085072698</v>
      </c>
      <c r="U21" s="23">
        <v>3.2645898928124499E-4</v>
      </c>
      <c r="V21" s="23">
        <v>9.7967293925302595E-2</v>
      </c>
      <c r="W21" s="23">
        <v>1.14277021590965E-2</v>
      </c>
      <c r="X21" s="23">
        <v>7.0040855328295697E-3</v>
      </c>
      <c r="Y21" s="23">
        <v>2.35134159012352</v>
      </c>
      <c r="Z21" s="6">
        <v>1.13090266154092E-7</v>
      </c>
      <c r="AA21" s="6">
        <v>4.5235959685179902E-7</v>
      </c>
      <c r="AB21" s="23">
        <v>487.927143226574</v>
      </c>
      <c r="AC21" s="23">
        <v>2.4285357077112102</v>
      </c>
      <c r="AD21" s="23">
        <v>60.231333348214498</v>
      </c>
      <c r="AE21" s="23">
        <v>3.8354510474710199</v>
      </c>
      <c r="AF21" s="23">
        <v>8.9113065068315706E-2</v>
      </c>
      <c r="AG21" s="23">
        <v>13.7144973166443</v>
      </c>
      <c r="AH21" s="23">
        <v>0.230397381823994</v>
      </c>
      <c r="AI21" s="23">
        <v>22.505684414149901</v>
      </c>
      <c r="AJ21" s="23">
        <v>0.17100661782736601</v>
      </c>
      <c r="AK21" s="23">
        <v>3.9290786810605298</v>
      </c>
      <c r="AL21" s="23">
        <v>4.2455486918965002E-2</v>
      </c>
      <c r="AM21" s="23">
        <v>0</v>
      </c>
      <c r="AN21" s="23">
        <v>0</v>
      </c>
      <c r="AO21" s="23">
        <v>4.1326634117310901</v>
      </c>
      <c r="AP21" s="23">
        <v>4.1290984433207099</v>
      </c>
      <c r="AQ21" s="23">
        <v>0.26982094665927803</v>
      </c>
      <c r="AR21" s="6">
        <v>9.46736327018603E-7</v>
      </c>
      <c r="AS21" s="6">
        <v>1.8281984144800799E-6</v>
      </c>
      <c r="AT21" s="23">
        <v>25.114600515087801</v>
      </c>
      <c r="AU21" s="23">
        <v>3.11161777488836</v>
      </c>
      <c r="AV21" s="23">
        <v>0.124183654150548</v>
      </c>
      <c r="AW21" s="23">
        <v>3.2563558881846699</v>
      </c>
      <c r="AX21" s="23">
        <v>0.333220718508004</v>
      </c>
      <c r="AY21" s="23">
        <v>1.17151279931877E-3</v>
      </c>
      <c r="AZ21" s="23">
        <v>8.5910779479378505E-3</v>
      </c>
      <c r="BA21" s="6">
        <v>8.2989533710323699E-5</v>
      </c>
      <c r="BB21" s="23">
        <v>1.6849434530443E-4</v>
      </c>
      <c r="BC21" s="23">
        <v>0</v>
      </c>
      <c r="BD21" s="23">
        <v>0.26366457330472298</v>
      </c>
      <c r="BE21" s="23">
        <v>1.50320625273014</v>
      </c>
      <c r="BF21" s="23">
        <v>2.7364179194982199E-2</v>
      </c>
      <c r="BG21" s="23">
        <v>2.629106651565E-2</v>
      </c>
      <c r="BH21" s="23">
        <v>99.439928393326497</v>
      </c>
      <c r="BI21" s="23">
        <v>2825.3913576556001</v>
      </c>
      <c r="BJ21" s="23">
        <v>288.817847678698</v>
      </c>
      <c r="BK21" s="23">
        <v>3139.3238058493898</v>
      </c>
      <c r="BL21" s="23">
        <v>0</v>
      </c>
      <c r="BM21" s="23">
        <v>3.96413488549309</v>
      </c>
      <c r="BN21" s="23">
        <v>0.16703944602454801</v>
      </c>
      <c r="BO21" s="23">
        <v>6.7557401799941497E-4</v>
      </c>
      <c r="BP21" s="23">
        <v>1.9931367254943499E-3</v>
      </c>
      <c r="BQ21" s="23">
        <v>1.59949225196183E-3</v>
      </c>
      <c r="BR21" s="23">
        <v>4.9509855731080202E-2</v>
      </c>
      <c r="BS21" s="23">
        <v>0</v>
      </c>
      <c r="BT21" s="23">
        <v>34.578091264290002</v>
      </c>
      <c r="BU21" s="23">
        <v>4.5532773645948703E-2</v>
      </c>
      <c r="BV21" s="23">
        <v>1.6010665786030401E-2</v>
      </c>
      <c r="BW21" s="23">
        <v>60.231333348214498</v>
      </c>
      <c r="BX21" s="23">
        <v>2.0462411373424302E-2</v>
      </c>
      <c r="BY21" s="23">
        <v>0</v>
      </c>
      <c r="BZ21" s="6">
        <v>4.8969121717180005E-7</v>
      </c>
      <c r="CA21" s="23">
        <v>2.9678312743266202E-3</v>
      </c>
      <c r="CB21" s="23">
        <v>80.527299124549302</v>
      </c>
      <c r="CC21" s="23">
        <v>78.098763416838096</v>
      </c>
      <c r="CD21" s="23">
        <v>2.4285357077112102</v>
      </c>
      <c r="CE21" s="23">
        <v>0</v>
      </c>
      <c r="CF21" s="23">
        <v>0</v>
      </c>
      <c r="CG21" s="23">
        <v>0.31951051907824701</v>
      </c>
      <c r="CH21" s="23">
        <v>0</v>
      </c>
      <c r="CI21" s="23">
        <v>3.4286256990580699</v>
      </c>
      <c r="CJ21" s="23">
        <v>0</v>
      </c>
      <c r="CK21" s="23">
        <v>8.9113065068315706E-2</v>
      </c>
      <c r="CL21" s="23">
        <v>13.7144973166443</v>
      </c>
      <c r="CM21" s="23">
        <v>8.4474236543244402E-2</v>
      </c>
      <c r="CN21" s="23">
        <v>0</v>
      </c>
      <c r="CO21" s="23">
        <v>0.230397381823994</v>
      </c>
      <c r="CP21" s="23">
        <v>3.1240487088080103E-4</v>
      </c>
      <c r="CQ21" s="23">
        <v>3.7693362843874199</v>
      </c>
      <c r="CR21" s="23">
        <v>12.5834765694054</v>
      </c>
      <c r="CS21" s="23">
        <v>0</v>
      </c>
      <c r="CT21" s="23">
        <v>0</v>
      </c>
      <c r="CU21" s="23">
        <v>4.8380052883841502</v>
      </c>
      <c r="CV21" s="23">
        <v>0.19680509426006601</v>
      </c>
      <c r="CW21" s="23">
        <v>0</v>
      </c>
      <c r="CX21" s="23">
        <v>0.78972799205906197</v>
      </c>
      <c r="CY21" s="23">
        <v>96.709890219084301</v>
      </c>
      <c r="CZ21" s="23">
        <v>0.18713428440368499</v>
      </c>
      <c r="DA21" s="23">
        <v>6.7249003294251102</v>
      </c>
      <c r="DC21" s="31">
        <f t="shared" si="0"/>
        <v>8.0000032071532931E-3</v>
      </c>
      <c r="DD21" s="106">
        <f t="shared" si="25"/>
        <v>1.0282291518277773</v>
      </c>
      <c r="DE21" s="31">
        <f t="shared" si="1"/>
        <v>1.9247503890772854E-2</v>
      </c>
      <c r="DF21" s="46">
        <f t="shared" si="2"/>
        <v>-5.1612889238694605E-7</v>
      </c>
      <c r="DG21" s="46"/>
      <c r="DH21" s="46">
        <f t="shared" si="3"/>
        <v>-3.120895978905642E-7</v>
      </c>
      <c r="DI21" s="46">
        <f t="shared" si="4"/>
        <v>-2.5655305333219368E-5</v>
      </c>
      <c r="DJ21" s="46">
        <f t="shared" si="5"/>
        <v>-2.642613699136131E-5</v>
      </c>
      <c r="DK21" s="46">
        <f t="shared" si="6"/>
        <v>1.4428911771834017E-8</v>
      </c>
      <c r="DL21" s="46">
        <f t="shared" si="7"/>
        <v>-3.3410135024580873E-7</v>
      </c>
      <c r="DM21" s="46">
        <f t="shared" si="8"/>
        <v>-1.3078520337333912E-5</v>
      </c>
      <c r="DN21" s="46">
        <f t="shared" si="9"/>
        <v>2.9795150924440834E-6</v>
      </c>
      <c r="DO21" s="46">
        <f t="shared" si="10"/>
        <v>2.6131477427935698E-5</v>
      </c>
      <c r="DP21" s="46">
        <f t="shared" si="11"/>
        <v>-5.5767912157000867E-4</v>
      </c>
      <c r="DQ21" s="46">
        <f t="shared" si="12"/>
        <v>1.8863977504263987E-5</v>
      </c>
      <c r="DR21" s="46">
        <f t="shared" si="13"/>
        <v>1.7876750113864221E-6</v>
      </c>
      <c r="DS21" s="46">
        <f t="shared" si="14"/>
        <v>2.6016902758619015E-5</v>
      </c>
      <c r="DT21" s="46">
        <f t="shared" si="15"/>
        <v>2.6202599322763029E-5</v>
      </c>
      <c r="DU21" s="46">
        <f t="shared" si="16"/>
        <v>-3.6482127325837498E-6</v>
      </c>
      <c r="DV21" s="46">
        <f t="shared" si="17"/>
        <v>-6.5460527880121661E-6</v>
      </c>
      <c r="DW21" s="46">
        <f t="shared" si="18"/>
        <v>1.3080841161659005E-6</v>
      </c>
      <c r="DX21" s="46">
        <f t="shared" si="19"/>
        <v>2.9911778166203497E-5</v>
      </c>
      <c r="DY21" s="46">
        <f t="shared" si="20"/>
        <v>2.5129222653532258E-5</v>
      </c>
      <c r="DZ21" s="46">
        <f t="shared" si="21"/>
        <v>2.3305466525291795E-5</v>
      </c>
      <c r="EA21" s="46">
        <f t="shared" si="22"/>
        <v>-1.338647338356052E-3</v>
      </c>
      <c r="EB21" s="46">
        <f t="shared" si="26"/>
        <v>2.600453186997089E-5</v>
      </c>
      <c r="EC21" s="46">
        <f t="shared" si="27"/>
        <v>2.3762867650169192E-6</v>
      </c>
      <c r="ED21" s="46">
        <f t="shared" si="28"/>
        <v>3.456512496828745E-6</v>
      </c>
      <c r="EE21" s="75">
        <f t="shared" si="29"/>
        <v>4.2165187566072515E-6</v>
      </c>
      <c r="EF21" s="46">
        <f t="shared" si="30"/>
        <v>2.9182618868120785E-5</v>
      </c>
      <c r="EG21" s="46">
        <f t="shared" si="31"/>
        <v>8.1257512380047427E-4</v>
      </c>
      <c r="EH21" s="46">
        <f t="shared" si="32"/>
        <v>-9.5713584628925213E-4</v>
      </c>
      <c r="EI21" s="75">
        <f t="shared" si="33"/>
        <v>-6.5569147664773725E-4</v>
      </c>
      <c r="EJ21" s="46">
        <f t="shared" si="23"/>
        <v>2.5193225230411545E-5</v>
      </c>
      <c r="EK21" s="46">
        <f t="shared" si="24"/>
        <v>2.5976626200843088E-5</v>
      </c>
      <c r="EL21" s="46"/>
      <c r="EM21" s="46"/>
      <c r="EN21" s="46"/>
      <c r="EO21" s="46"/>
    </row>
    <row r="22" spans="1:145" x14ac:dyDescent="0.3">
      <c r="A22" s="21" t="s">
        <v>125</v>
      </c>
      <c r="B22" s="21">
        <v>433.93338963000002</v>
      </c>
      <c r="D22" s="21">
        <v>2828.5383086000002</v>
      </c>
      <c r="E22" s="21">
        <v>75.483124759999995</v>
      </c>
      <c r="F22" s="21">
        <v>73.144781190000003</v>
      </c>
      <c r="G22" s="21">
        <v>12.633643579999999</v>
      </c>
      <c r="H22" s="21">
        <v>96.341622770000001</v>
      </c>
      <c r="I22" s="21"/>
      <c r="J22" s="23" t="s">
        <v>125</v>
      </c>
      <c r="K22" s="23">
        <v>0</v>
      </c>
      <c r="L22" s="23">
        <v>2.54519132494331</v>
      </c>
      <c r="M22" s="23">
        <v>0.17803961127971399</v>
      </c>
      <c r="N22" s="23">
        <v>0.94204687433814605</v>
      </c>
      <c r="O22" s="23">
        <v>0.94249703993673695</v>
      </c>
      <c r="P22" s="23">
        <v>7.4845396225198799</v>
      </c>
      <c r="Q22" s="23">
        <v>0</v>
      </c>
      <c r="R22" s="23">
        <v>3.2205420249893901E-4</v>
      </c>
      <c r="S22" s="23">
        <v>1.5723941426280101E-3</v>
      </c>
      <c r="T22" s="23">
        <v>0.45630799938048699</v>
      </c>
      <c r="U22" s="23">
        <v>3.05744560065513E-4</v>
      </c>
      <c r="V22" s="23">
        <v>9.7594211928973801E-2</v>
      </c>
      <c r="W22" s="23">
        <v>1.07025443389165E-2</v>
      </c>
      <c r="X22" s="23">
        <v>6.5596203163301803E-3</v>
      </c>
      <c r="Y22" s="23">
        <v>2.3423882459038499</v>
      </c>
      <c r="Z22" s="6">
        <v>1.05913565484438E-7</v>
      </c>
      <c r="AA22" s="6">
        <v>4.2365373012009597E-7</v>
      </c>
      <c r="AB22" s="23">
        <v>433.93325265871903</v>
      </c>
      <c r="AC22" s="23">
        <v>2.3383426472990601</v>
      </c>
      <c r="AD22" s="23">
        <v>56.409232508804699</v>
      </c>
      <c r="AE22" s="23">
        <v>3.5920643789965601</v>
      </c>
      <c r="AF22" s="23">
        <v>8.3458169835259596E-2</v>
      </c>
      <c r="AG22" s="23">
        <v>12.844224579771399</v>
      </c>
      <c r="AH22" s="23">
        <v>0.21577703878260701</v>
      </c>
      <c r="AI22" s="23">
        <v>22.419990331824199</v>
      </c>
      <c r="AJ22" s="23">
        <v>0.17035535079372999</v>
      </c>
      <c r="AK22" s="23">
        <v>3.9141178210040302</v>
      </c>
      <c r="AL22" s="23">
        <v>4.2294042009607798E-2</v>
      </c>
      <c r="AM22" s="23">
        <v>0</v>
      </c>
      <c r="AN22" s="23">
        <v>0</v>
      </c>
      <c r="AO22" s="23">
        <v>4.1169220484281004</v>
      </c>
      <c r="AP22" s="23">
        <v>4.1133740755376804</v>
      </c>
      <c r="AQ22" s="23">
        <v>0.268793684755742</v>
      </c>
      <c r="AR22" s="6">
        <v>8.8666144913361695E-7</v>
      </c>
      <c r="AS22" s="6">
        <v>1.71216648548724E-6</v>
      </c>
      <c r="AT22" s="23">
        <v>22.628294762609599</v>
      </c>
      <c r="AU22" s="23">
        <v>3.0997667851128301</v>
      </c>
      <c r="AV22" s="23">
        <v>0.12371018248218101</v>
      </c>
      <c r="AW22" s="23">
        <v>3.2439535813746398</v>
      </c>
      <c r="AX22" s="23">
        <v>0.331951164451184</v>
      </c>
      <c r="AY22" s="23">
        <v>1.0971700551596401E-3</v>
      </c>
      <c r="AZ22" s="23">
        <v>8.0459238726389801E-3</v>
      </c>
      <c r="BA22" s="6">
        <v>7.7723572993601095E-5</v>
      </c>
      <c r="BB22" s="23">
        <v>1.57801878488952E-4</v>
      </c>
      <c r="BC22" s="23">
        <v>0</v>
      </c>
      <c r="BD22" s="23">
        <v>0.26266066036583302</v>
      </c>
      <c r="BE22" s="23">
        <v>1.4078169968385701</v>
      </c>
      <c r="BF22" s="23">
        <v>2.5627734176491002E-2</v>
      </c>
      <c r="BG22" s="23">
        <v>2.46227103734078E-2</v>
      </c>
      <c r="BH22" s="23">
        <v>99.061250875510495</v>
      </c>
      <c r="BI22" s="23">
        <v>2545.6833560363102</v>
      </c>
      <c r="BJ22" s="23">
        <v>260.22543747173899</v>
      </c>
      <c r="BK22" s="23">
        <v>2828.5370882706502</v>
      </c>
      <c r="BL22" s="23">
        <v>0</v>
      </c>
      <c r="BM22" s="23">
        <v>3.9490398950570702</v>
      </c>
      <c r="BN22" s="23">
        <v>0.16624646885135799</v>
      </c>
      <c r="BO22" s="23">
        <v>6.3270284765766602E-4</v>
      </c>
      <c r="BP22" s="23">
        <v>1.8666573080524901E-3</v>
      </c>
      <c r="BQ22" s="23">
        <v>1.49800772190532E-3</v>
      </c>
      <c r="BR22" s="23">
        <v>4.8288319401096798E-2</v>
      </c>
      <c r="BS22" s="23">
        <v>0</v>
      </c>
      <c r="BT22" s="23">
        <v>34.446400948226596</v>
      </c>
      <c r="BU22" s="23">
        <v>4.2643403178954598E-2</v>
      </c>
      <c r="BV22" s="23">
        <v>1.49946836808368E-2</v>
      </c>
      <c r="BW22" s="23">
        <v>56.409232508804699</v>
      </c>
      <c r="BX22" s="23">
        <v>1.9163937588363999E-2</v>
      </c>
      <c r="BY22" s="23">
        <v>0</v>
      </c>
      <c r="BZ22" s="6">
        <v>4.58617386772268E-7</v>
      </c>
      <c r="CA22" s="23">
        <v>2.7794999225736702E-3</v>
      </c>
      <c r="CB22" s="23">
        <v>75.481201240518899</v>
      </c>
      <c r="CC22" s="23">
        <v>73.142858593219799</v>
      </c>
      <c r="CD22" s="23">
        <v>2.3383426472990601</v>
      </c>
      <c r="CE22" s="23">
        <v>0</v>
      </c>
      <c r="CF22" s="23">
        <v>0</v>
      </c>
      <c r="CG22" s="23">
        <v>0.29923524671373503</v>
      </c>
      <c r="CH22" s="23">
        <v>0</v>
      </c>
      <c r="CI22" s="23">
        <v>3.21105694785517</v>
      </c>
      <c r="CJ22" s="23">
        <v>0</v>
      </c>
      <c r="CK22" s="23">
        <v>8.3458169835259596E-2</v>
      </c>
      <c r="CL22" s="23">
        <v>12.844224579771399</v>
      </c>
      <c r="CM22" s="23">
        <v>8.4152595896447399E-2</v>
      </c>
      <c r="CN22" s="23">
        <v>0</v>
      </c>
      <c r="CO22" s="23">
        <v>0.21577703878260701</v>
      </c>
      <c r="CP22" s="23">
        <v>2.9257708616654799E-4</v>
      </c>
      <c r="CQ22" s="23">
        <v>12.633629751038599</v>
      </c>
      <c r="CR22" s="23">
        <v>12.535563150567301</v>
      </c>
      <c r="CS22" s="23">
        <v>0</v>
      </c>
      <c r="CT22" s="23">
        <v>0</v>
      </c>
      <c r="CU22" s="23">
        <v>4.8195814037946496</v>
      </c>
      <c r="CV22" s="23">
        <v>0.19605560395100499</v>
      </c>
      <c r="CW22" s="23">
        <v>0</v>
      </c>
      <c r="CX22" s="23">
        <v>0.78671951022669595</v>
      </c>
      <c r="CY22" s="23">
        <v>96.3415922203299</v>
      </c>
      <c r="CZ22" s="23">
        <v>0.18642154844123601</v>
      </c>
      <c r="DA22" s="23">
        <v>6.6992907187305404</v>
      </c>
      <c r="DC22" s="31">
        <f t="shared" si="0"/>
        <v>7.99999931287604E-3</v>
      </c>
      <c r="DD22" s="106">
        <f t="shared" si="25"/>
        <v>1.0282293305778134</v>
      </c>
      <c r="DE22" s="31">
        <f t="shared" si="1"/>
        <v>1.9247497621990288E-2</v>
      </c>
      <c r="DF22" s="46">
        <f t="shared" si="2"/>
        <v>-3.1565047601303137E-7</v>
      </c>
      <c r="DG22" s="46"/>
      <c r="DH22" s="46">
        <f t="shared" si="3"/>
        <v>-4.3143461987135711E-7</v>
      </c>
      <c r="DI22" s="46">
        <f t="shared" si="4"/>
        <v>-2.5482774954162305E-5</v>
      </c>
      <c r="DJ22" s="46">
        <f t="shared" si="5"/>
        <v>-2.6284811423664389E-5</v>
      </c>
      <c r="DK22" s="46">
        <f t="shared" si="6"/>
        <v>-1.0946138627735979E-6</v>
      </c>
      <c r="DL22" s="46">
        <f t="shared" si="7"/>
        <v>-3.1709731704677417E-7</v>
      </c>
      <c r="DM22" s="46">
        <f t="shared" si="8"/>
        <v>-1.353487761632924E-5</v>
      </c>
      <c r="DN22" s="46">
        <f t="shared" si="9"/>
        <v>1.9594360232186757E-6</v>
      </c>
      <c r="DO22" s="46">
        <f t="shared" si="10"/>
        <v>2.5500190877578659E-5</v>
      </c>
      <c r="DP22" s="46">
        <f t="shared" si="11"/>
        <v>-5.58096604824001E-4</v>
      </c>
      <c r="DQ22" s="46">
        <f t="shared" si="12"/>
        <v>2.4240253042297065E-5</v>
      </c>
      <c r="DR22" s="46">
        <f t="shared" si="13"/>
        <v>1.8342287356589464E-6</v>
      </c>
      <c r="DS22" s="46">
        <f t="shared" si="14"/>
        <v>2.6070831114178865E-5</v>
      </c>
      <c r="DT22" s="46">
        <f t="shared" si="15"/>
        <v>2.4547793711708097E-5</v>
      </c>
      <c r="DU22" s="46">
        <f t="shared" si="16"/>
        <v>1.9630435401138455E-6</v>
      </c>
      <c r="DV22" s="46">
        <f t="shared" si="17"/>
        <v>-6.4535171668823567E-6</v>
      </c>
      <c r="DW22" s="46">
        <f t="shared" si="18"/>
        <v>2.3901698351499743E-6</v>
      </c>
      <c r="DX22" s="46">
        <f t="shared" si="19"/>
        <v>2.4148912488516926E-5</v>
      </c>
      <c r="DY22" s="46">
        <f t="shared" si="20"/>
        <v>2.5878523284029435E-5</v>
      </c>
      <c r="DZ22" s="46">
        <f t="shared" si="21"/>
        <v>2.3126750498307779E-5</v>
      </c>
      <c r="EA22" s="46">
        <f t="shared" si="22"/>
        <v>-1.337907259559977E-3</v>
      </c>
      <c r="EB22" s="46">
        <f t="shared" si="26"/>
        <v>2.5884945633859488E-5</v>
      </c>
      <c r="EC22" s="46">
        <f t="shared" si="27"/>
        <v>2.3655724264674029E-6</v>
      </c>
      <c r="ED22" s="46">
        <f t="shared" si="28"/>
        <v>3.0441578773381398E-6</v>
      </c>
      <c r="EE22" s="75">
        <f t="shared" si="29"/>
        <v>5.0993095463157207E-6</v>
      </c>
      <c r="EF22" s="46">
        <f t="shared" si="30"/>
        <v>2.7060554061385559E-5</v>
      </c>
      <c r="EG22" s="46">
        <f t="shared" si="31"/>
        <v>8.11955979433906E-4</v>
      </c>
      <c r="EH22" s="46">
        <f t="shared" si="32"/>
        <v>-9.4761381407941275E-4</v>
      </c>
      <c r="EI22" s="75">
        <f t="shared" si="33"/>
        <v>-6.4498860913245496E-4</v>
      </c>
      <c r="EJ22" s="46">
        <f t="shared" si="23"/>
        <v>2.5146433012309883E-5</v>
      </c>
      <c r="EK22" s="46">
        <f t="shared" si="24"/>
        <v>2.5950352600820707E-5</v>
      </c>
      <c r="EL22" s="46"/>
      <c r="EM22" s="46"/>
      <c r="EN22" s="46"/>
      <c r="EO22" s="46"/>
    </row>
    <row r="23" spans="1:145" x14ac:dyDescent="0.3">
      <c r="A23" s="21" t="s">
        <v>21</v>
      </c>
      <c r="B23" s="21">
        <v>635.92681994999998</v>
      </c>
      <c r="D23" s="21">
        <v>4117.1745492999999</v>
      </c>
      <c r="E23" s="21">
        <v>107.30788638</v>
      </c>
      <c r="F23" s="21">
        <v>104.0221133</v>
      </c>
      <c r="G23" s="21">
        <v>12.275733949999999</v>
      </c>
      <c r="H23" s="21">
        <v>127.56458474999999</v>
      </c>
      <c r="I23" s="21"/>
      <c r="J23" s="23" t="s">
        <v>21</v>
      </c>
      <c r="K23" s="23">
        <v>0</v>
      </c>
      <c r="L23" s="23">
        <v>3.37005160612842</v>
      </c>
      <c r="M23" s="23">
        <v>0.23573994080764599</v>
      </c>
      <c r="N23" s="23">
        <v>1.2473504889606899</v>
      </c>
      <c r="O23" s="23">
        <v>1.2479474154257899</v>
      </c>
      <c r="P23" s="23">
        <v>9.9101740451184703</v>
      </c>
      <c r="Q23" s="23">
        <v>0</v>
      </c>
      <c r="R23" s="23">
        <v>4.5800797654392398E-4</v>
      </c>
      <c r="S23" s="23">
        <v>2.2361652560944001E-3</v>
      </c>
      <c r="T23" s="23">
        <v>0.60419083653759098</v>
      </c>
      <c r="U23" s="23">
        <v>4.3481251276287E-4</v>
      </c>
      <c r="V23" s="23">
        <v>0.12922300388513799</v>
      </c>
      <c r="W23" s="23">
        <v>1.52205140372691E-2</v>
      </c>
      <c r="X23" s="23">
        <v>9.3286989750712302E-3</v>
      </c>
      <c r="Y23" s="23">
        <v>3.1015232414828899</v>
      </c>
      <c r="Z23" s="6">
        <v>1.5062412458429099E-7</v>
      </c>
      <c r="AA23" s="6">
        <v>6.02494821597579E-7</v>
      </c>
      <c r="AB23" s="23">
        <v>635.92678535381401</v>
      </c>
      <c r="AC23" s="23">
        <v>3.2857729672558502</v>
      </c>
      <c r="AD23" s="23">
        <v>80.221827060632506</v>
      </c>
      <c r="AE23" s="23">
        <v>5.1084207553034897</v>
      </c>
      <c r="AF23" s="23">
        <v>0.11868919199832401</v>
      </c>
      <c r="AG23" s="23">
        <v>18.266285537900199</v>
      </c>
      <c r="AH23" s="23">
        <v>0.30686511355126</v>
      </c>
      <c r="AI23" s="23">
        <v>29.6859863138904</v>
      </c>
      <c r="AJ23" s="23">
        <v>0.225565067362514</v>
      </c>
      <c r="AK23" s="23">
        <v>5.1826277210890401</v>
      </c>
      <c r="AL23" s="23">
        <v>5.6000910060666403E-2</v>
      </c>
      <c r="AM23" s="23">
        <v>0</v>
      </c>
      <c r="AN23" s="23">
        <v>0</v>
      </c>
      <c r="AO23" s="23">
        <v>5.4511593943366403</v>
      </c>
      <c r="AP23" s="23">
        <v>5.4464602526038002</v>
      </c>
      <c r="AQ23" s="23">
        <v>0.355906496319638</v>
      </c>
      <c r="AR23" s="6">
        <v>1.26095351391416E-6</v>
      </c>
      <c r="AS23" s="6">
        <v>2.4349459319105702E-6</v>
      </c>
      <c r="AT23" s="23">
        <v>32.937377727343303</v>
      </c>
      <c r="AU23" s="23">
        <v>4.1043574117361503</v>
      </c>
      <c r="AV23" s="23">
        <v>0.16380355881823</v>
      </c>
      <c r="AW23" s="23">
        <v>4.2952757657651901</v>
      </c>
      <c r="AX23" s="23">
        <v>0.43953223243713901</v>
      </c>
      <c r="AY23" s="23">
        <v>1.5603293355379499E-3</v>
      </c>
      <c r="AZ23" s="23">
        <v>1.1442436521767799E-2</v>
      </c>
      <c r="BA23" s="6">
        <v>1.10533650383328E-4</v>
      </c>
      <c r="BB23" s="23">
        <v>2.2441735844177301E-4</v>
      </c>
      <c r="BC23" s="23">
        <v>0</v>
      </c>
      <c r="BD23" s="23">
        <v>0.34778539119221302</v>
      </c>
      <c r="BE23" s="23">
        <v>2.0021130130061602</v>
      </c>
      <c r="BF23" s="23">
        <v>3.6446223491790497E-2</v>
      </c>
      <c r="BG23" s="23">
        <v>3.5016963180828503E-2</v>
      </c>
      <c r="BH23" s="23">
        <v>131.16561096931699</v>
      </c>
      <c r="BI23" s="23">
        <v>3705.4562284149301</v>
      </c>
      <c r="BJ23" s="23">
        <v>378.77994987130501</v>
      </c>
      <c r="BK23" s="23">
        <v>4117.1735560135803</v>
      </c>
      <c r="BL23" s="23">
        <v>0</v>
      </c>
      <c r="BM23" s="23">
        <v>5.2288696640633301</v>
      </c>
      <c r="BN23" s="23">
        <v>0.220366056117863</v>
      </c>
      <c r="BO23" s="23">
        <v>8.9979107959077705E-4</v>
      </c>
      <c r="BP23" s="23">
        <v>2.6546429282653401E-3</v>
      </c>
      <c r="BQ23" s="23">
        <v>2.1303737900997002E-3</v>
      </c>
      <c r="BR23" s="23">
        <v>6.5527880959041399E-2</v>
      </c>
      <c r="BS23" s="23">
        <v>0</v>
      </c>
      <c r="BT23" s="23">
        <v>45.610041031955198</v>
      </c>
      <c r="BU23" s="23">
        <v>6.0644863810137901E-2</v>
      </c>
      <c r="BV23" s="23">
        <v>2.1324521660080299E-2</v>
      </c>
      <c r="BW23" s="23">
        <v>80.221827060632506</v>
      </c>
      <c r="BX23" s="23">
        <v>2.7253781724344998E-2</v>
      </c>
      <c r="BY23" s="23">
        <v>0</v>
      </c>
      <c r="BZ23" s="6">
        <v>6.5221978315999495E-7</v>
      </c>
      <c r="CA23" s="23">
        <v>3.9528396950456596E-3</v>
      </c>
      <c r="CB23" s="23">
        <v>107.30515789778001</v>
      </c>
      <c r="CC23" s="23">
        <v>104.019384930524</v>
      </c>
      <c r="CD23" s="23">
        <v>3.2857729672558502</v>
      </c>
      <c r="CE23" s="23">
        <v>0</v>
      </c>
      <c r="CF23" s="23">
        <v>0</v>
      </c>
      <c r="CG23" s="23">
        <v>0.425554445529853</v>
      </c>
      <c r="CH23" s="23">
        <v>0</v>
      </c>
      <c r="CI23" s="23">
        <v>4.5665714851215498</v>
      </c>
      <c r="CJ23" s="23">
        <v>0</v>
      </c>
      <c r="CK23" s="23">
        <v>0.11868919199832401</v>
      </c>
      <c r="CL23" s="23">
        <v>18.266285537900199</v>
      </c>
      <c r="CM23" s="23">
        <v>0.111425226275781</v>
      </c>
      <c r="CN23" s="23">
        <v>0</v>
      </c>
      <c r="CO23" s="23">
        <v>0.30686511355126</v>
      </c>
      <c r="CP23" s="23">
        <v>4.1608890128915199E-4</v>
      </c>
      <c r="CQ23" s="23">
        <v>12.2757289342623</v>
      </c>
      <c r="CR23" s="23">
        <v>16.598156192839699</v>
      </c>
      <c r="CS23" s="23">
        <v>0</v>
      </c>
      <c r="CT23" s="23">
        <v>0</v>
      </c>
      <c r="CU23" s="23">
        <v>6.3815370638200397</v>
      </c>
      <c r="CV23" s="23">
        <v>0.25959471411562002</v>
      </c>
      <c r="CW23" s="23">
        <v>0</v>
      </c>
      <c r="CX23" s="23">
        <v>1.04168474436466</v>
      </c>
      <c r="CY23" s="23">
        <v>127.56454578107</v>
      </c>
      <c r="CZ23" s="23">
        <v>0.24683751446565999</v>
      </c>
      <c r="DA23" s="23">
        <v>8.8704362573428508</v>
      </c>
      <c r="DC23" s="31">
        <f t="shared" si="0"/>
        <v>7.9999973960861274E-3</v>
      </c>
      <c r="DD23" s="106">
        <f t="shared" si="25"/>
        <v>1.028229357665156</v>
      </c>
      <c r="DE23" s="31">
        <f t="shared" si="1"/>
        <v>1.9247499053598512E-2</v>
      </c>
      <c r="DF23" s="46">
        <f t="shared" si="2"/>
        <v>-5.4402778565101283E-8</v>
      </c>
      <c r="DG23" s="46"/>
      <c r="DH23" s="46">
        <f t="shared" si="3"/>
        <v>-2.4125438638794553E-7</v>
      </c>
      <c r="DI23" s="46">
        <f t="shared" si="4"/>
        <v>-2.5426670042973139E-5</v>
      </c>
      <c r="DJ23" s="46">
        <f t="shared" si="5"/>
        <v>-2.6228744922095017E-5</v>
      </c>
      <c r="DK23" s="46">
        <f t="shared" si="6"/>
        <v>-4.0858963866307819E-7</v>
      </c>
      <c r="DL23" s="46">
        <f t="shared" si="7"/>
        <v>-3.0548392467783176E-7</v>
      </c>
      <c r="DM23" s="46">
        <f t="shared" si="8"/>
        <v>-1.3250343008380835E-5</v>
      </c>
      <c r="DN23" s="46">
        <f t="shared" si="9"/>
        <v>2.8005694550907657E-6</v>
      </c>
      <c r="DO23" s="46">
        <f t="shared" si="10"/>
        <v>2.6414343596379133E-5</v>
      </c>
      <c r="DP23" s="46">
        <f t="shared" si="11"/>
        <v>-5.5836240066703044E-4</v>
      </c>
      <c r="DQ23" s="46">
        <f t="shared" si="12"/>
        <v>2.641151357413375E-5</v>
      </c>
      <c r="DR23" s="46">
        <f t="shared" si="13"/>
        <v>9.2095849900532823E-7</v>
      </c>
      <c r="DS23" s="46">
        <f t="shared" si="14"/>
        <v>2.5996162332570634E-5</v>
      </c>
      <c r="DT23" s="46">
        <f t="shared" si="15"/>
        <v>2.4696954334062488E-5</v>
      </c>
      <c r="DU23" s="46">
        <f t="shared" si="16"/>
        <v>1.3296726000455107E-6</v>
      </c>
      <c r="DV23" s="46">
        <f t="shared" si="17"/>
        <v>-6.5352229701861751E-6</v>
      </c>
      <c r="DW23" s="46">
        <f t="shared" si="18"/>
        <v>3.9718186711249605E-6</v>
      </c>
      <c r="DX23" s="46">
        <f t="shared" si="19"/>
        <v>2.5054882935968104E-5</v>
      </c>
      <c r="DY23" s="46">
        <f t="shared" si="20"/>
        <v>2.635977826473446E-5</v>
      </c>
      <c r="DZ23" s="46">
        <f t="shared" si="21"/>
        <v>2.564425499516862E-5</v>
      </c>
      <c r="EA23" s="46">
        <f t="shared" si="22"/>
        <v>-1.3375941755713575E-3</v>
      </c>
      <c r="EB23" s="46">
        <f t="shared" si="26"/>
        <v>2.6157163284722827E-5</v>
      </c>
      <c r="EC23" s="46">
        <f t="shared" si="27"/>
        <v>3.3261617730314869E-6</v>
      </c>
      <c r="ED23" s="46">
        <f t="shared" si="28"/>
        <v>4.7958409628699005E-7</v>
      </c>
      <c r="EE23" s="75">
        <f t="shared" si="29"/>
        <v>3.9707471321841452E-6</v>
      </c>
      <c r="EF23" s="46">
        <f t="shared" si="30"/>
        <v>2.6006648464593293E-5</v>
      </c>
      <c r="EG23" s="46">
        <f t="shared" si="31"/>
        <v>8.1003473758177653E-4</v>
      </c>
      <c r="EH23" s="46">
        <f t="shared" si="32"/>
        <v>-9.489792965002166E-4</v>
      </c>
      <c r="EI23" s="75">
        <f t="shared" si="33"/>
        <v>-6.6256134023896178E-4</v>
      </c>
      <c r="EJ23" s="46">
        <f t="shared" si="23"/>
        <v>2.5187315452214207E-5</v>
      </c>
      <c r="EK23" s="46">
        <f t="shared" si="24"/>
        <v>2.5982934465364795E-5</v>
      </c>
      <c r="EL23" s="46"/>
      <c r="EM23" s="46"/>
      <c r="EN23" s="46"/>
      <c r="EO23" s="46"/>
    </row>
    <row r="24" spans="1:145" x14ac:dyDescent="0.3">
      <c r="A24" s="21" t="s">
        <v>22</v>
      </c>
      <c r="B24" s="21">
        <v>80.081407760000005</v>
      </c>
      <c r="D24" s="21">
        <v>539.24478327999998</v>
      </c>
      <c r="E24" s="21">
        <v>14.57425102</v>
      </c>
      <c r="F24" s="21">
        <v>14.123578970000001</v>
      </c>
      <c r="G24" s="21">
        <v>2.2910001499999999</v>
      </c>
      <c r="H24" s="21">
        <v>19.180205229999999</v>
      </c>
      <c r="I24" s="21"/>
      <c r="J24" s="23" t="s">
        <v>22</v>
      </c>
      <c r="K24" s="23">
        <v>0</v>
      </c>
      <c r="L24" s="23">
        <v>0.50671038678190705</v>
      </c>
      <c r="M24" s="23">
        <v>3.5445056854559197E-2</v>
      </c>
      <c r="N24" s="23">
        <v>0.18754767580654599</v>
      </c>
      <c r="O24" s="23">
        <v>0.187637607296711</v>
      </c>
      <c r="P24" s="23">
        <v>1.4900619959132899</v>
      </c>
      <c r="Q24" s="23">
        <v>0</v>
      </c>
      <c r="R24" s="6">
        <v>6.2186106440251894E-5</v>
      </c>
      <c r="S24" s="23">
        <v>3.0361485024553902E-4</v>
      </c>
      <c r="T24" s="23">
        <v>9.0844400963829799E-2</v>
      </c>
      <c r="U24" s="6">
        <v>5.9036750301322803E-5</v>
      </c>
      <c r="V24" s="23">
        <v>1.94296363967532E-2</v>
      </c>
      <c r="W24" s="23">
        <v>2.0665622229203498E-3</v>
      </c>
      <c r="X24" s="23">
        <v>1.26660014186742E-3</v>
      </c>
      <c r="Y24" s="23">
        <v>0.46633497658143602</v>
      </c>
      <c r="Z24" s="6">
        <v>2.0451043068392801E-8</v>
      </c>
      <c r="AA24" s="6">
        <v>8.1803583007875995E-8</v>
      </c>
      <c r="AB24" s="23">
        <v>80.081364482437394</v>
      </c>
      <c r="AC24" s="23">
        <v>0.45067206817793498</v>
      </c>
      <c r="AD24" s="23">
        <v>10.892098775552901</v>
      </c>
      <c r="AE24" s="23">
        <v>0.69359475277920102</v>
      </c>
      <c r="AF24" s="23">
        <v>1.6114995537845001E-2</v>
      </c>
      <c r="AG24" s="23">
        <v>2.4801012114397798</v>
      </c>
      <c r="AH24" s="23">
        <v>4.1664557391270798E-2</v>
      </c>
      <c r="AI24" s="23">
        <v>4.4634923431169096</v>
      </c>
      <c r="AJ24" s="23">
        <v>3.3915325479369603E-2</v>
      </c>
      <c r="AK24" s="23">
        <v>0.77924333065642304</v>
      </c>
      <c r="AL24" s="23">
        <v>8.4201057017112904E-3</v>
      </c>
      <c r="AM24" s="23">
        <v>0</v>
      </c>
      <c r="AN24" s="23">
        <v>0</v>
      </c>
      <c r="AO24" s="23">
        <v>0.81961910574852503</v>
      </c>
      <c r="AP24" s="23">
        <v>0.81891288910495597</v>
      </c>
      <c r="AQ24" s="23">
        <v>5.3512748095329701E-2</v>
      </c>
      <c r="AR24" s="6">
        <v>1.7120591187989301E-7</v>
      </c>
      <c r="AS24" s="6">
        <v>3.3060502787680402E-7</v>
      </c>
      <c r="AT24" s="23">
        <v>4.3139593274800596</v>
      </c>
      <c r="AU24" s="23">
        <v>0.61711809400518403</v>
      </c>
      <c r="AV24" s="23">
        <v>2.46288694114273E-2</v>
      </c>
      <c r="AW24" s="23">
        <v>0.64582433878796996</v>
      </c>
      <c r="AX24" s="23">
        <v>6.6086641371294594E-2</v>
      </c>
      <c r="AY24" s="23">
        <v>2.11852193521718E-4</v>
      </c>
      <c r="AZ24" s="23">
        <v>1.55359447576844E-3</v>
      </c>
      <c r="BA24" s="6">
        <v>1.5007743199016699E-5</v>
      </c>
      <c r="BB24" s="6">
        <v>3.0470237433379E-5</v>
      </c>
      <c r="BC24" s="23">
        <v>0</v>
      </c>
      <c r="BD24" s="23">
        <v>5.2291810527361503E-2</v>
      </c>
      <c r="BE24" s="23">
        <v>0.27183638544949401</v>
      </c>
      <c r="BF24" s="23">
        <v>4.9484779889438198E-3</v>
      </c>
      <c r="BG24" s="23">
        <v>4.7544272275224899E-3</v>
      </c>
      <c r="BH24" s="23">
        <v>19.721646075607499</v>
      </c>
      <c r="BI24" s="23">
        <v>485.32008736894801</v>
      </c>
      <c r="BJ24" s="23">
        <v>49.610477841674999</v>
      </c>
      <c r="BK24" s="23">
        <v>539.24452453810397</v>
      </c>
      <c r="BL24" s="23">
        <v>0</v>
      </c>
      <c r="BM24" s="23">
        <v>0.78619601241389503</v>
      </c>
      <c r="BN24" s="23">
        <v>3.3082476221646E-2</v>
      </c>
      <c r="BO24" s="23">
        <v>1.2216848428552E-4</v>
      </c>
      <c r="BP24" s="23">
        <v>3.6043518612146301E-4</v>
      </c>
      <c r="BQ24" s="23">
        <v>2.8924706723854499E-4</v>
      </c>
      <c r="BR24" s="23">
        <v>9.5163235721445992E-3</v>
      </c>
      <c r="BS24" s="23">
        <v>0</v>
      </c>
      <c r="BT24" s="23">
        <v>6.85777603643578</v>
      </c>
      <c r="BU24" s="23">
        <v>8.2340428177273602E-3</v>
      </c>
      <c r="BV24" s="23">
        <v>2.8953338808512001E-3</v>
      </c>
      <c r="BW24" s="23">
        <v>10.892098775552901</v>
      </c>
      <c r="BX24" s="23">
        <v>3.7003759468024699E-3</v>
      </c>
      <c r="BY24" s="23">
        <v>0</v>
      </c>
      <c r="BZ24" s="6">
        <v>8.8554944014726803E-8</v>
      </c>
      <c r="CA24" s="23">
        <v>5.3669274442368401E-4</v>
      </c>
      <c r="CB24" s="23">
        <v>14.5738789552403</v>
      </c>
      <c r="CC24" s="23">
        <v>14.1232068870624</v>
      </c>
      <c r="CD24" s="23">
        <v>0.45067206817793498</v>
      </c>
      <c r="CE24" s="23">
        <v>0</v>
      </c>
      <c r="CF24" s="23">
        <v>0</v>
      </c>
      <c r="CG24" s="23">
        <v>5.7779553969697403E-2</v>
      </c>
      <c r="CH24" s="23">
        <v>0</v>
      </c>
      <c r="CI24" s="23">
        <v>0.62002485328791801</v>
      </c>
      <c r="CJ24" s="23">
        <v>0</v>
      </c>
      <c r="CK24" s="23">
        <v>1.6114995537845001E-2</v>
      </c>
      <c r="CL24" s="23">
        <v>2.4801012114397798</v>
      </c>
      <c r="CM24" s="23">
        <v>1.67535901379674E-2</v>
      </c>
      <c r="CN24" s="23">
        <v>0</v>
      </c>
      <c r="CO24" s="23">
        <v>4.1664557391270798E-2</v>
      </c>
      <c r="CP24" s="6">
        <v>5.6494493169529897E-5</v>
      </c>
      <c r="CQ24" s="23">
        <v>2.2909985448665902</v>
      </c>
      <c r="CR24" s="23">
        <v>2.4956447865926998</v>
      </c>
      <c r="CS24" s="23">
        <v>0</v>
      </c>
      <c r="CT24" s="23">
        <v>0</v>
      </c>
      <c r="CU24" s="23">
        <v>0.95950800343321496</v>
      </c>
      <c r="CV24" s="23">
        <v>3.9031744084974597E-2</v>
      </c>
      <c r="CW24" s="23">
        <v>0</v>
      </c>
      <c r="CX24" s="23">
        <v>0.15662444030954201</v>
      </c>
      <c r="CY24" s="23">
        <v>19.180198759679602</v>
      </c>
      <c r="CZ24" s="23">
        <v>3.71138390309039E-2</v>
      </c>
      <c r="DA24" s="23">
        <v>1.33373117597631</v>
      </c>
      <c r="DC24" s="31">
        <f t="shared" si="0"/>
        <v>8.0000058065962387E-3</v>
      </c>
      <c r="DD24" s="106">
        <f t="shared" si="25"/>
        <v>1.028229494527769</v>
      </c>
      <c r="DE24" s="31">
        <f t="shared" si="1"/>
        <v>1.9247497230852749E-2</v>
      </c>
      <c r="DF24" s="46">
        <f t="shared" si="2"/>
        <v>-5.4041960326935363E-7</v>
      </c>
      <c r="DG24" s="46"/>
      <c r="DH24" s="46">
        <f t="shared" si="3"/>
        <v>-4.7982271507737759E-7</v>
      </c>
      <c r="DI24" s="46">
        <f t="shared" si="4"/>
        <v>-2.5528911172843787E-5</v>
      </c>
      <c r="DJ24" s="46">
        <f t="shared" si="5"/>
        <v>-2.6344805264354466E-5</v>
      </c>
      <c r="DK24" s="46">
        <f t="shared" si="6"/>
        <v>-7.0062562402858472E-7</v>
      </c>
      <c r="DL24" s="46">
        <f t="shared" si="7"/>
        <v>-3.3734364774577775E-7</v>
      </c>
      <c r="DM24" s="46">
        <f t="shared" si="8"/>
        <v>-1.213584862852812E-5</v>
      </c>
      <c r="DN24" s="46">
        <f t="shared" si="9"/>
        <v>1.3978462709927549E-6</v>
      </c>
      <c r="DO24" s="46">
        <f t="shared" si="10"/>
        <v>2.706001321830111E-5</v>
      </c>
      <c r="DP24" s="46">
        <f t="shared" si="11"/>
        <v>-5.5625699403629597E-4</v>
      </c>
      <c r="DQ24" s="46">
        <f t="shared" si="12"/>
        <v>2.9567430514206929E-5</v>
      </c>
      <c r="DR24" s="46">
        <f t="shared" si="13"/>
        <v>4.8921997736102917E-6</v>
      </c>
      <c r="DS24" s="46">
        <f t="shared" si="14"/>
        <v>2.5663807204587875E-5</v>
      </c>
      <c r="DT24" s="46">
        <f t="shared" si="15"/>
        <v>2.5507701378870034E-5</v>
      </c>
      <c r="DU24" s="46">
        <f t="shared" si="16"/>
        <v>-1.8453304770220806E-7</v>
      </c>
      <c r="DV24" s="46">
        <f t="shared" si="17"/>
        <v>-5.9555898349069321E-6</v>
      </c>
      <c r="DW24" s="46">
        <f t="shared" si="18"/>
        <v>-1.2042318588389895E-7</v>
      </c>
      <c r="DX24" s="46">
        <f t="shared" si="19"/>
        <v>2.6824580217309849E-5</v>
      </c>
      <c r="DY24" s="46">
        <f t="shared" si="20"/>
        <v>2.5947878679015674E-5</v>
      </c>
      <c r="DZ24" s="46">
        <f t="shared" si="21"/>
        <v>2.7584572598819554E-5</v>
      </c>
      <c r="EA24" s="46">
        <f t="shared" si="22"/>
        <v>-1.3393713652089737E-3</v>
      </c>
      <c r="EB24" s="46">
        <f t="shared" si="26"/>
        <v>2.7011717414587521E-5</v>
      </c>
      <c r="EC24" s="46">
        <f t="shared" si="27"/>
        <v>1.0147911073840967E-6</v>
      </c>
      <c r="ED24" s="46">
        <f t="shared" si="28"/>
        <v>4.1610237715174427E-6</v>
      </c>
      <c r="EE24" s="75">
        <f t="shared" si="29"/>
        <v>5.6301135208417996E-6</v>
      </c>
      <c r="EF24" s="46">
        <f t="shared" si="30"/>
        <v>2.2467120813267285E-5</v>
      </c>
      <c r="EG24" s="46">
        <f t="shared" si="31"/>
        <v>8.1470832109553062E-4</v>
      </c>
      <c r="EH24" s="46">
        <f t="shared" si="32"/>
        <v>-9.6251872145758279E-4</v>
      </c>
      <c r="EI24" s="75">
        <f t="shared" si="33"/>
        <v>-6.3412553291331409E-4</v>
      </c>
      <c r="EJ24" s="46">
        <f t="shared" si="23"/>
        <v>2.5209873072301201E-5</v>
      </c>
      <c r="EK24" s="46">
        <f t="shared" si="24"/>
        <v>2.6014321076890049E-5</v>
      </c>
      <c r="EL24" s="46"/>
      <c r="EM24" s="46"/>
      <c r="EN24" s="46"/>
      <c r="EO24" s="46"/>
    </row>
    <row r="25" spans="1:145" x14ac:dyDescent="0.3">
      <c r="A25" s="21" t="s">
        <v>23</v>
      </c>
      <c r="B25" s="21">
        <v>470.09784726999999</v>
      </c>
      <c r="D25" s="21">
        <v>3195.2872348000001</v>
      </c>
      <c r="E25" s="21">
        <v>87.249674619999993</v>
      </c>
      <c r="F25" s="21">
        <v>84.551985709999997</v>
      </c>
      <c r="G25" s="21">
        <v>13.676242200000001</v>
      </c>
      <c r="H25" s="21">
        <v>121.84357796</v>
      </c>
      <c r="I25" s="21"/>
      <c r="J25" s="23" t="s">
        <v>23</v>
      </c>
      <c r="K25" s="23">
        <v>0</v>
      </c>
      <c r="L25" s="23">
        <v>3.21891253751975</v>
      </c>
      <c r="M25" s="23">
        <v>0.225167255392454</v>
      </c>
      <c r="N25" s="23">
        <v>1.1914103734469399</v>
      </c>
      <c r="O25" s="23">
        <v>1.1919797621920001</v>
      </c>
      <c r="P25" s="23">
        <v>9.4657219318221202</v>
      </c>
      <c r="Q25" s="23">
        <v>0</v>
      </c>
      <c r="R25" s="23">
        <v>3.7228169719627198E-4</v>
      </c>
      <c r="S25" s="23">
        <v>1.8176178430198899E-3</v>
      </c>
      <c r="T25" s="23">
        <v>0.577094202715005</v>
      </c>
      <c r="U25" s="23">
        <v>3.53428252716755E-4</v>
      </c>
      <c r="V25" s="23">
        <v>0.12342807292303</v>
      </c>
      <c r="W25" s="23">
        <v>1.23716392002733E-2</v>
      </c>
      <c r="X25" s="23">
        <v>7.5826182245076696E-3</v>
      </c>
      <c r="Y25" s="23">
        <v>2.9624251472408298</v>
      </c>
      <c r="Z25" s="6">
        <v>1.2243059430987001E-7</v>
      </c>
      <c r="AA25" s="6">
        <v>4.89724954238661E-7</v>
      </c>
      <c r="AB25" s="23">
        <v>470.097699242381</v>
      </c>
      <c r="AC25" s="23">
        <v>2.6976871807073501</v>
      </c>
      <c r="AD25" s="23">
        <v>65.206468025154706</v>
      </c>
      <c r="AE25" s="23">
        <v>4.1522632153309402</v>
      </c>
      <c r="AF25" s="23">
        <v>9.6473799728831494E-2</v>
      </c>
      <c r="AG25" s="23">
        <v>14.8473253458776</v>
      </c>
      <c r="AH25" s="23">
        <v>0.249428222577533</v>
      </c>
      <c r="AI25" s="23">
        <v>28.354646651495901</v>
      </c>
      <c r="AJ25" s="23">
        <v>0.215449061827689</v>
      </c>
      <c r="AK25" s="23">
        <v>4.9501966262914996</v>
      </c>
      <c r="AL25" s="23">
        <v>5.3489529496757199E-2</v>
      </c>
      <c r="AM25" s="23">
        <v>0</v>
      </c>
      <c r="AN25" s="23">
        <v>0</v>
      </c>
      <c r="AO25" s="23">
        <v>5.2066843123412196</v>
      </c>
      <c r="AP25" s="23">
        <v>5.2021987436629402</v>
      </c>
      <c r="AQ25" s="23">
        <v>0.33994406846833503</v>
      </c>
      <c r="AR25" s="6">
        <v>1.0249415980589999E-6</v>
      </c>
      <c r="AS25" s="6">
        <v>1.9791935844013399E-6</v>
      </c>
      <c r="AT25" s="23">
        <v>25.5622966979392</v>
      </c>
      <c r="AU25" s="23">
        <v>3.9202852692802699</v>
      </c>
      <c r="AV25" s="23">
        <v>0.15645724659181001</v>
      </c>
      <c r="AW25" s="23">
        <v>4.1026404091457103</v>
      </c>
      <c r="AX25" s="23">
        <v>0.41982012244135802</v>
      </c>
      <c r="AY25" s="23">
        <v>1.2682786568781401E-3</v>
      </c>
      <c r="AZ25" s="23">
        <v>9.30071400871927E-3</v>
      </c>
      <c r="BA25" s="6">
        <v>8.9844869526061399E-5</v>
      </c>
      <c r="BB25" s="23">
        <v>1.8241247564058E-4</v>
      </c>
      <c r="BC25" s="23">
        <v>0</v>
      </c>
      <c r="BD25" s="23">
        <v>0.33218760017313798</v>
      </c>
      <c r="BE25" s="23">
        <v>1.6273714561539201</v>
      </c>
      <c r="BF25" s="23">
        <v>2.9624463794374899E-2</v>
      </c>
      <c r="BG25" s="23">
        <v>2.84627270623963E-2</v>
      </c>
      <c r="BH25" s="23">
        <v>125.283125104471</v>
      </c>
      <c r="BI25" s="23">
        <v>2875.7574566724502</v>
      </c>
      <c r="BJ25" s="23">
        <v>293.96653439684297</v>
      </c>
      <c r="BK25" s="23">
        <v>3195.2862877672301</v>
      </c>
      <c r="BL25" s="23">
        <v>0</v>
      </c>
      <c r="BM25" s="23">
        <v>4.9943678496348003</v>
      </c>
      <c r="BN25" s="23">
        <v>0.20998298769672499</v>
      </c>
      <c r="BO25" s="23">
        <v>7.3137406721702797E-4</v>
      </c>
      <c r="BP25" s="23">
        <v>2.1577743935201699E-3</v>
      </c>
      <c r="BQ25" s="23">
        <v>1.73162766845218E-3</v>
      </c>
      <c r="BR25" s="23">
        <v>5.9306691229590397E-2</v>
      </c>
      <c r="BS25" s="23">
        <v>0</v>
      </c>
      <c r="BT25" s="23">
        <v>43.564515441333299</v>
      </c>
      <c r="BU25" s="23">
        <v>4.9293788376791901E-2</v>
      </c>
      <c r="BV25" s="23">
        <v>1.7333153328152402E-2</v>
      </c>
      <c r="BW25" s="23">
        <v>65.206468025154706</v>
      </c>
      <c r="BX25" s="23">
        <v>2.2152607185303898E-2</v>
      </c>
      <c r="BY25" s="23">
        <v>0</v>
      </c>
      <c r="BZ25" s="6">
        <v>5.3014061107271296E-7</v>
      </c>
      <c r="CA25" s="23">
        <v>3.21297486705578E-3</v>
      </c>
      <c r="CB25" s="23">
        <v>87.247447103824598</v>
      </c>
      <c r="CC25" s="23">
        <v>84.549759923117193</v>
      </c>
      <c r="CD25" s="23">
        <v>2.6976871807073501</v>
      </c>
      <c r="CE25" s="23">
        <v>0</v>
      </c>
      <c r="CF25" s="23">
        <v>0</v>
      </c>
      <c r="CG25" s="23">
        <v>0.34590199314472703</v>
      </c>
      <c r="CH25" s="23">
        <v>0</v>
      </c>
      <c r="CI25" s="23">
        <v>3.7118318041523999</v>
      </c>
      <c r="CJ25" s="23">
        <v>0</v>
      </c>
      <c r="CK25" s="23">
        <v>9.6473799728831494E-2</v>
      </c>
      <c r="CL25" s="23">
        <v>14.8473253458776</v>
      </c>
      <c r="CM25" s="23">
        <v>0.106428050494104</v>
      </c>
      <c r="CN25" s="23">
        <v>0</v>
      </c>
      <c r="CO25" s="23">
        <v>0.249428222577533</v>
      </c>
      <c r="CP25" s="23">
        <v>3.3820872408825002E-4</v>
      </c>
      <c r="CQ25" s="23">
        <v>13.6762444909349</v>
      </c>
      <c r="CR25" s="23">
        <v>15.8537642237168</v>
      </c>
      <c r="CS25" s="23">
        <v>0</v>
      </c>
      <c r="CT25" s="23">
        <v>0</v>
      </c>
      <c r="CU25" s="23">
        <v>6.0953413441136099</v>
      </c>
      <c r="CV25" s="23">
        <v>0.24795243004397399</v>
      </c>
      <c r="CW25" s="23">
        <v>0</v>
      </c>
      <c r="CX25" s="23">
        <v>0.99496761596866301</v>
      </c>
      <c r="CY25" s="23">
        <v>121.843530452002</v>
      </c>
      <c r="CZ25" s="23">
        <v>0.235767747259986</v>
      </c>
      <c r="DA25" s="23">
        <v>8.4726160417757601</v>
      </c>
      <c r="DC25" s="31">
        <f t="shared" si="0"/>
        <v>8.0000020016364054E-3</v>
      </c>
      <c r="DD25" s="106">
        <f t="shared" si="25"/>
        <v>1.02822960431062</v>
      </c>
      <c r="DE25" s="31">
        <f t="shared" si="1"/>
        <v>1.9247499432685816E-2</v>
      </c>
      <c r="DF25" s="46">
        <f t="shared" si="2"/>
        <v>-3.1488682590347976E-7</v>
      </c>
      <c r="DG25" s="46"/>
      <c r="DH25" s="46">
        <f t="shared" si="3"/>
        <v>-2.9638423728731069E-7</v>
      </c>
      <c r="DI25" s="46">
        <f t="shared" si="4"/>
        <v>-2.5530366561214512E-5</v>
      </c>
      <c r="DJ25" s="46">
        <f t="shared" si="5"/>
        <v>-2.6324477942334825E-5</v>
      </c>
      <c r="DK25" s="46">
        <f t="shared" si="6"/>
        <v>1.6751201580523031E-7</v>
      </c>
      <c r="DL25" s="46">
        <f t="shared" si="7"/>
        <v>-3.8990974165663057E-7</v>
      </c>
      <c r="DM25" s="46">
        <f t="shared" si="8"/>
        <v>-1.3000236222483317E-5</v>
      </c>
      <c r="DN25" s="46">
        <f t="shared" si="9"/>
        <v>1.8258334419021721E-6</v>
      </c>
      <c r="DO25" s="46">
        <f t="shared" si="10"/>
        <v>2.7745516211469715E-5</v>
      </c>
      <c r="DP25" s="46">
        <f t="shared" si="11"/>
        <v>-5.5815533875594719E-4</v>
      </c>
      <c r="DQ25" s="46">
        <f t="shared" si="12"/>
        <v>2.9020135441075036E-5</v>
      </c>
      <c r="DR25" s="46">
        <f t="shared" si="13"/>
        <v>4.6713671510438626E-6</v>
      </c>
      <c r="DS25" s="46">
        <f t="shared" si="14"/>
        <v>2.5763733476298165E-5</v>
      </c>
      <c r="DT25" s="46">
        <f t="shared" si="15"/>
        <v>2.4972553049398189E-5</v>
      </c>
      <c r="DU25" s="46">
        <f t="shared" si="16"/>
        <v>4.1060228457510259E-6</v>
      </c>
      <c r="DV25" s="46">
        <f t="shared" si="17"/>
        <v>-6.2727920727082283E-6</v>
      </c>
      <c r="DW25" s="46">
        <f t="shared" si="18"/>
        <v>1.8194415851291055E-6</v>
      </c>
      <c r="DX25" s="46">
        <f t="shared" si="19"/>
        <v>2.7114846360228231E-5</v>
      </c>
      <c r="DY25" s="46">
        <f t="shared" si="20"/>
        <v>2.5800211190058124E-5</v>
      </c>
      <c r="DZ25" s="46">
        <f t="shared" si="21"/>
        <v>2.6145852232008221E-5</v>
      </c>
      <c r="EA25" s="46">
        <f t="shared" si="22"/>
        <v>-1.3385267772274452E-3</v>
      </c>
      <c r="EB25" s="46">
        <f t="shared" si="26"/>
        <v>2.5923591810026538E-5</v>
      </c>
      <c r="EC25" s="46">
        <f t="shared" si="27"/>
        <v>3.4102389453658946E-6</v>
      </c>
      <c r="ED25" s="46">
        <f t="shared" si="28"/>
        <v>2.1879010030742325E-6</v>
      </c>
      <c r="EE25" s="75">
        <f t="shared" si="29"/>
        <v>-1.6238510137288262E-6</v>
      </c>
      <c r="EF25" s="46">
        <f t="shared" si="30"/>
        <v>2.5492231915325701E-5</v>
      </c>
      <c r="EG25" s="46">
        <f t="shared" si="31"/>
        <v>8.142393828563945E-4</v>
      </c>
      <c r="EH25" s="46">
        <f t="shared" si="32"/>
        <v>-9.475787946538266E-4</v>
      </c>
      <c r="EI25" s="75">
        <f t="shared" si="33"/>
        <v>-6.2810979816894463E-4</v>
      </c>
      <c r="EJ25" s="46">
        <f t="shared" si="23"/>
        <v>2.5200571768495139E-5</v>
      </c>
      <c r="EK25" s="46">
        <f t="shared" si="24"/>
        <v>2.6004633891330465E-5</v>
      </c>
      <c r="EL25" s="46"/>
      <c r="EM25" s="46"/>
      <c r="EN25" s="46"/>
      <c r="EO25" s="46"/>
    </row>
    <row r="26" spans="1:145" s="23" customFormat="1" x14ac:dyDescent="0.3">
      <c r="A26" s="21" t="s">
        <v>24</v>
      </c>
      <c r="B26" s="21">
        <v>275.1110463</v>
      </c>
      <c r="C26" s="21"/>
      <c r="D26" s="21">
        <v>1913.1883310999999</v>
      </c>
      <c r="E26" s="21">
        <v>52.347928260000003</v>
      </c>
      <c r="F26" s="21">
        <v>50.741911029999997</v>
      </c>
      <c r="G26" s="21">
        <v>6.30929641</v>
      </c>
      <c r="H26" s="21">
        <v>75.817972280000006</v>
      </c>
      <c r="I26" s="21"/>
      <c r="J26" s="23" t="s">
        <v>24</v>
      </c>
      <c r="K26" s="23">
        <v>0</v>
      </c>
      <c r="L26" s="23">
        <v>2.00298855883843</v>
      </c>
      <c r="M26" s="23">
        <v>0.14011162550689199</v>
      </c>
      <c r="N26" s="23">
        <v>0.74136255243054805</v>
      </c>
      <c r="O26" s="23">
        <v>0.74171723792708399</v>
      </c>
      <c r="P26" s="23">
        <v>5.8901074995330598</v>
      </c>
      <c r="Q26" s="23">
        <v>0</v>
      </c>
      <c r="R26" s="23">
        <v>2.2341674648500501E-4</v>
      </c>
      <c r="S26" s="23">
        <v>1.09080020192132E-3</v>
      </c>
      <c r="T26" s="23">
        <v>0.35910043288381599</v>
      </c>
      <c r="U26" s="23">
        <v>2.1210139969070701E-4</v>
      </c>
      <c r="V26" s="23">
        <v>7.6803961536059298E-2</v>
      </c>
      <c r="W26" s="23">
        <v>7.4245598315668803E-3</v>
      </c>
      <c r="X26" s="23">
        <v>4.5505320471568604E-3</v>
      </c>
      <c r="Y26" s="23">
        <v>1.8433888655591</v>
      </c>
      <c r="Z26" s="6">
        <v>7.3474456045900199E-8</v>
      </c>
      <c r="AA26" s="6">
        <v>2.9389628560877801E-7</v>
      </c>
      <c r="AB26" s="23">
        <v>275.11099684231903</v>
      </c>
      <c r="AC26" s="23">
        <v>1.6060166429449301</v>
      </c>
      <c r="AD26" s="23">
        <v>39.132152062809602</v>
      </c>
      <c r="AE26" s="23">
        <v>2.4918845533160199</v>
      </c>
      <c r="AF26" s="23">
        <v>5.7896504301768598E-2</v>
      </c>
      <c r="AG26" s="23">
        <v>8.9102802334694697</v>
      </c>
      <c r="AH26" s="23">
        <v>0.14968863474263699</v>
      </c>
      <c r="AI26" s="23">
        <v>17.6438716864409</v>
      </c>
      <c r="AJ26" s="23">
        <v>0.134064635014506</v>
      </c>
      <c r="AK26" s="23">
        <v>3.0802938091946599</v>
      </c>
      <c r="AL26" s="23">
        <v>3.3284149410126203E-2</v>
      </c>
      <c r="AM26" s="23">
        <v>0</v>
      </c>
      <c r="AN26" s="23">
        <v>0</v>
      </c>
      <c r="AO26" s="23">
        <v>3.2398953805264101</v>
      </c>
      <c r="AP26" s="23">
        <v>3.2371024922370801</v>
      </c>
      <c r="AQ26" s="23">
        <v>0.21153236808645101</v>
      </c>
      <c r="AR26" s="6">
        <v>6.1509080559958502E-7</v>
      </c>
      <c r="AS26" s="6">
        <v>1.1877646784148201E-6</v>
      </c>
      <c r="AT26" s="23">
        <v>15.305506569156201</v>
      </c>
      <c r="AU26" s="23">
        <v>2.4394236006983299</v>
      </c>
      <c r="AV26" s="23">
        <v>9.7356538798807304E-2</v>
      </c>
      <c r="AW26" s="23">
        <v>2.5528953409261899</v>
      </c>
      <c r="AX26" s="23">
        <v>0.261235789768759</v>
      </c>
      <c r="AY26" s="23">
        <v>7.6113021531440601E-4</v>
      </c>
      <c r="AZ26" s="23">
        <v>5.58161078159361E-3</v>
      </c>
      <c r="BA26" s="6">
        <v>5.3918299472544102E-5</v>
      </c>
      <c r="BB26" s="23">
        <v>1.0947047747702999E-4</v>
      </c>
      <c r="BC26" s="23">
        <v>0</v>
      </c>
      <c r="BD26" s="23">
        <v>0.20670660889103301</v>
      </c>
      <c r="BE26" s="23">
        <v>0.97662889191730395</v>
      </c>
      <c r="BF26" s="23">
        <v>1.7778442298979801E-2</v>
      </c>
      <c r="BG26" s="23">
        <v>1.7081255217844201E-2</v>
      </c>
      <c r="BH26" s="23">
        <v>77.958245454455195</v>
      </c>
      <c r="BI26" s="23">
        <v>1721.8686412345801</v>
      </c>
      <c r="BJ26" s="23">
        <v>176.013346302683</v>
      </c>
      <c r="BK26" s="23">
        <v>1913.18749410642</v>
      </c>
      <c r="BL26" s="23">
        <v>0</v>
      </c>
      <c r="BM26" s="23">
        <v>3.1077759835433199</v>
      </c>
      <c r="BN26" s="23">
        <v>0.130600808874694</v>
      </c>
      <c r="BO26" s="23">
        <v>4.3891739101462198E-4</v>
      </c>
      <c r="BP26" s="23">
        <v>1.2949292135350501E-3</v>
      </c>
      <c r="BQ26" s="23">
        <v>1.03919473604788E-3</v>
      </c>
      <c r="BR26" s="23">
        <v>3.6489329141632602E-2</v>
      </c>
      <c r="BS26" s="23">
        <v>0</v>
      </c>
      <c r="BT26" s="23">
        <v>27.108287769222699</v>
      </c>
      <c r="BU26" s="23">
        <v>2.9582532429438299E-2</v>
      </c>
      <c r="BV26" s="23">
        <v>1.04020931547589E-2</v>
      </c>
      <c r="BW26" s="23">
        <v>39.132152062809602</v>
      </c>
      <c r="BX26" s="23">
        <v>1.32943725322839E-2</v>
      </c>
      <c r="BY26" s="23">
        <v>0</v>
      </c>
      <c r="BZ26" s="6">
        <v>3.18152710086696E-7</v>
      </c>
      <c r="CA26" s="23">
        <v>1.9281922772091599E-3</v>
      </c>
      <c r="CB26" s="23">
        <v>52.3465992231434</v>
      </c>
      <c r="CC26" s="23">
        <v>50.740582580198399</v>
      </c>
      <c r="CD26" s="23">
        <v>1.6060166429449301</v>
      </c>
      <c r="CE26" s="23">
        <v>0</v>
      </c>
      <c r="CF26" s="23">
        <v>0</v>
      </c>
      <c r="CG26" s="23">
        <v>0.20758499978504899</v>
      </c>
      <c r="CH26" s="23">
        <v>0</v>
      </c>
      <c r="CI26" s="23">
        <v>2.2275699867171501</v>
      </c>
      <c r="CJ26" s="23">
        <v>0</v>
      </c>
      <c r="CK26" s="23">
        <v>5.7896504301768598E-2</v>
      </c>
      <c r="CL26" s="23">
        <v>8.9102802334694697</v>
      </c>
      <c r="CM26" s="23">
        <v>6.6225406542896506E-2</v>
      </c>
      <c r="CN26" s="23">
        <v>0</v>
      </c>
      <c r="CO26" s="23">
        <v>0.14968863474263699</v>
      </c>
      <c r="CP26" s="23">
        <v>2.0296797902302099E-4</v>
      </c>
      <c r="CQ26" s="23">
        <v>6.30929561639224</v>
      </c>
      <c r="CR26" s="23">
        <v>9.8651088142947394</v>
      </c>
      <c r="CS26" s="23">
        <v>0</v>
      </c>
      <c r="CT26" s="23">
        <v>0</v>
      </c>
      <c r="CU26" s="23">
        <v>3.7928646606401202</v>
      </c>
      <c r="CV26" s="23">
        <v>0.15428983142451599</v>
      </c>
      <c r="CW26" s="23">
        <v>0</v>
      </c>
      <c r="CX26" s="23">
        <v>0.61912503277180497</v>
      </c>
      <c r="CY26" s="23">
        <v>75.817946986777699</v>
      </c>
      <c r="CZ26" s="23">
        <v>0.146708072936405</v>
      </c>
      <c r="DA26" s="23">
        <v>5.2721415362306603</v>
      </c>
      <c r="DC26" s="31">
        <f t="shared" si="0"/>
        <v>8.0000034582626434E-3</v>
      </c>
      <c r="DD26" s="106">
        <f t="shared" si="25"/>
        <v>1.0282294437232751</v>
      </c>
      <c r="DE26" s="31">
        <f t="shared" si="1"/>
        <v>1.9247490711674153E-2</v>
      </c>
      <c r="DF26" s="46">
        <f t="shared" si="2"/>
        <v>-1.7977351923169282E-7</v>
      </c>
      <c r="DG26" s="46"/>
      <c r="DH26" s="46">
        <f t="shared" si="3"/>
        <v>-4.3748624550856077E-7</v>
      </c>
      <c r="DI26" s="46">
        <f t="shared" si="4"/>
        <v>-2.5388528271877751E-5</v>
      </c>
      <c r="DJ26" s="46">
        <f t="shared" si="5"/>
        <v>-2.6180523646662151E-5</v>
      </c>
      <c r="DK26" s="46">
        <f t="shared" si="6"/>
        <v>-1.2578387642314117E-7</v>
      </c>
      <c r="DL26" s="46">
        <f t="shared" si="7"/>
        <v>-3.3360457352117385E-7</v>
      </c>
      <c r="DM26" s="46">
        <f t="shared" si="8"/>
        <v>-1.3128071225030092E-5</v>
      </c>
      <c r="DN26" s="46">
        <f t="shared" si="9"/>
        <v>4.2448549031560136E-7</v>
      </c>
      <c r="DO26" s="46">
        <f t="shared" si="10"/>
        <v>2.728663461330911E-5</v>
      </c>
      <c r="DP26" s="46">
        <f t="shared" si="11"/>
        <v>-5.5891229460790573E-4</v>
      </c>
      <c r="DQ26" s="46">
        <f t="shared" si="12"/>
        <v>2.7178802961580462E-5</v>
      </c>
      <c r="DR26" s="46">
        <f t="shared" si="13"/>
        <v>4.9638109578671361E-6</v>
      </c>
      <c r="DS26" s="46">
        <f t="shared" si="14"/>
        <v>2.6254333093721408E-5</v>
      </c>
      <c r="DT26" s="46">
        <f t="shared" si="15"/>
        <v>2.4291512093610885E-5</v>
      </c>
      <c r="DU26" s="46">
        <f t="shared" si="16"/>
        <v>2.1236258744230594E-6</v>
      </c>
      <c r="DV26" s="46">
        <f t="shared" si="17"/>
        <v>-6.355121498307513E-6</v>
      </c>
      <c r="DW26" s="46">
        <f t="shared" si="18"/>
        <v>1.3992835143956123E-6</v>
      </c>
      <c r="DX26" s="46">
        <f t="shared" si="19"/>
        <v>2.4442864542055622E-5</v>
      </c>
      <c r="DY26" s="46">
        <f t="shared" si="20"/>
        <v>2.6515167885588084E-5</v>
      </c>
      <c r="DZ26" s="46">
        <f t="shared" si="21"/>
        <v>2.5100526181300585E-5</v>
      </c>
      <c r="EA26" s="46">
        <f t="shared" si="22"/>
        <v>-1.3353096108419909E-3</v>
      </c>
      <c r="EB26" s="46">
        <f t="shared" si="26"/>
        <v>2.6314295037830917E-5</v>
      </c>
      <c r="EC26" s="46">
        <f t="shared" si="27"/>
        <v>2.0047143781232246E-6</v>
      </c>
      <c r="ED26" s="46">
        <f t="shared" si="28"/>
        <v>2.355138316444103E-6</v>
      </c>
      <c r="EE26" s="75">
        <f t="shared" si="29"/>
        <v>2.6137986600751946E-6</v>
      </c>
      <c r="EF26" s="46">
        <f t="shared" si="30"/>
        <v>2.5863612912244808E-5</v>
      </c>
      <c r="EG26" s="46">
        <f t="shared" si="31"/>
        <v>8.0714890147555853E-4</v>
      </c>
      <c r="EH26" s="46">
        <f t="shared" si="32"/>
        <v>-9.4907131673574398E-4</v>
      </c>
      <c r="EI26" s="75">
        <f t="shared" si="33"/>
        <v>-6.1542753173818461E-4</v>
      </c>
      <c r="EJ26" s="46">
        <f t="shared" si="23"/>
        <v>2.5205237027966417E-5</v>
      </c>
      <c r="EK26" s="46">
        <f t="shared" si="24"/>
        <v>2.6003021132304614E-5</v>
      </c>
      <c r="EL26" s="46"/>
      <c r="EM26" s="46"/>
      <c r="EN26" s="46"/>
      <c r="EO26" s="46"/>
    </row>
    <row r="27" spans="1:145" s="23" customFormat="1" x14ac:dyDescent="0.3">
      <c r="A27" s="21" t="s">
        <v>25</v>
      </c>
      <c r="B27" s="21"/>
      <c r="C27" s="21"/>
      <c r="D27" s="21"/>
      <c r="E27" s="21"/>
      <c r="F27" s="21"/>
      <c r="G27" s="21"/>
      <c r="H27" s="21"/>
      <c r="I27" s="21"/>
      <c r="DC27" s="31" t="e">
        <f t="shared" si="0"/>
        <v>#DIV/0!</v>
      </c>
      <c r="DD27" s="106" t="e">
        <f t="shared" si="25"/>
        <v>#DIV/0!</v>
      </c>
      <c r="DE27" s="31" t="e">
        <f t="shared" si="1"/>
        <v>#DIV/0!</v>
      </c>
      <c r="DF27" s="46">
        <f t="shared" si="2"/>
        <v>0</v>
      </c>
      <c r="DG27" s="46"/>
      <c r="DH27" s="46">
        <f t="shared" si="3"/>
        <v>0</v>
      </c>
      <c r="DI27" s="46">
        <f t="shared" si="4"/>
        <v>0</v>
      </c>
      <c r="DJ27" s="46">
        <f t="shared" si="5"/>
        <v>0</v>
      </c>
      <c r="DK27" s="46">
        <f t="shared" si="6"/>
        <v>0</v>
      </c>
      <c r="DL27" s="46">
        <f t="shared" si="7"/>
        <v>0</v>
      </c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75"/>
      <c r="EF27" s="46"/>
      <c r="EG27" s="46"/>
      <c r="EH27" s="46"/>
      <c r="EI27" s="75"/>
      <c r="EJ27" s="46"/>
      <c r="EK27" s="46"/>
      <c r="EL27" s="46"/>
      <c r="EM27" s="46"/>
      <c r="EN27" s="46"/>
      <c r="EO27" s="46"/>
    </row>
    <row r="28" spans="1:145" s="23" customFormat="1" x14ac:dyDescent="0.3">
      <c r="A28" s="21" t="s">
        <v>26</v>
      </c>
      <c r="B28" s="21"/>
      <c r="C28" s="21"/>
      <c r="D28" s="21"/>
      <c r="E28" s="21"/>
      <c r="F28" s="21"/>
      <c r="G28" s="21"/>
      <c r="H28" s="21"/>
      <c r="I28" s="21"/>
      <c r="DC28" s="31" t="e">
        <f t="shared" si="0"/>
        <v>#DIV/0!</v>
      </c>
      <c r="DD28" s="106" t="e">
        <f t="shared" si="25"/>
        <v>#DIV/0!</v>
      </c>
      <c r="DE28" s="31" t="e">
        <f t="shared" si="1"/>
        <v>#DIV/0!</v>
      </c>
      <c r="DF28" s="46">
        <f t="shared" si="2"/>
        <v>0</v>
      </c>
      <c r="DG28" s="46"/>
      <c r="DH28" s="46">
        <f t="shared" si="3"/>
        <v>0</v>
      </c>
      <c r="DI28" s="46">
        <f t="shared" si="4"/>
        <v>0</v>
      </c>
      <c r="DJ28" s="46">
        <f t="shared" si="5"/>
        <v>0</v>
      </c>
      <c r="DK28" s="46">
        <f t="shared" si="6"/>
        <v>0</v>
      </c>
      <c r="DL28" s="46">
        <f t="shared" si="7"/>
        <v>0</v>
      </c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75"/>
      <c r="EF28" s="46"/>
      <c r="EG28" s="46"/>
      <c r="EH28" s="46"/>
      <c r="EI28" s="75"/>
      <c r="EJ28" s="46"/>
      <c r="EK28" s="46"/>
      <c r="EL28" s="46"/>
      <c r="EM28" s="46"/>
      <c r="EN28" s="46"/>
      <c r="EO28" s="46"/>
    </row>
    <row r="29" spans="1:145" s="23" customFormat="1" x14ac:dyDescent="0.3">
      <c r="A29" s="21" t="s">
        <v>27</v>
      </c>
      <c r="B29" s="21"/>
      <c r="C29" s="21"/>
      <c r="D29" s="21"/>
      <c r="E29" s="21"/>
      <c r="F29" s="21"/>
      <c r="G29" s="21"/>
      <c r="H29" s="21"/>
      <c r="I29" s="21"/>
      <c r="DC29" s="31" t="e">
        <f t="shared" si="0"/>
        <v>#DIV/0!</v>
      </c>
      <c r="DD29" s="106" t="e">
        <f t="shared" si="25"/>
        <v>#DIV/0!</v>
      </c>
      <c r="DE29" s="31" t="e">
        <f t="shared" si="1"/>
        <v>#DIV/0!</v>
      </c>
      <c r="DF29" s="46">
        <f t="shared" si="2"/>
        <v>0</v>
      </c>
      <c r="DG29" s="46"/>
      <c r="DH29" s="46">
        <f t="shared" si="3"/>
        <v>0</v>
      </c>
      <c r="DI29" s="46">
        <f t="shared" si="4"/>
        <v>0</v>
      </c>
      <c r="DJ29" s="46">
        <f t="shared" si="5"/>
        <v>0</v>
      </c>
      <c r="DK29" s="46">
        <f t="shared" si="6"/>
        <v>0</v>
      </c>
      <c r="DL29" s="46">
        <f t="shared" si="7"/>
        <v>0</v>
      </c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75"/>
      <c r="EF29" s="46"/>
      <c r="EG29" s="46"/>
      <c r="EH29" s="46"/>
      <c r="EI29" s="75"/>
      <c r="EJ29" s="46"/>
      <c r="EK29" s="46"/>
      <c r="EL29" s="46"/>
      <c r="EM29" s="46"/>
      <c r="EN29" s="46"/>
      <c r="EO29" s="46"/>
    </row>
    <row r="30" spans="1:145" s="23" customFormat="1" x14ac:dyDescent="0.3">
      <c r="A30" s="21" t="s">
        <v>28</v>
      </c>
      <c r="B30" s="21">
        <v>9.3368023699999991</v>
      </c>
      <c r="C30" s="21"/>
      <c r="D30" s="21">
        <v>60.152422870000002</v>
      </c>
      <c r="E30" s="21">
        <v>1.5292441299999999</v>
      </c>
      <c r="F30" s="21">
        <v>1.48336077</v>
      </c>
      <c r="G30" s="21">
        <v>3.7984610000000002E-2</v>
      </c>
      <c r="H30" s="21">
        <v>1.8735911300000001</v>
      </c>
      <c r="I30" s="21"/>
      <c r="J30" s="23" t="s">
        <v>28</v>
      </c>
      <c r="K30" s="23">
        <v>0</v>
      </c>
      <c r="L30" s="23">
        <v>4.9497355258126999E-2</v>
      </c>
      <c r="M30" s="23">
        <v>3.4623724636075001E-3</v>
      </c>
      <c r="N30" s="23">
        <v>1.8320351819549899E-2</v>
      </c>
      <c r="O30" s="23">
        <v>1.8329101542848902E-2</v>
      </c>
      <c r="P30" s="23">
        <v>0.14555483140759501</v>
      </c>
      <c r="Q30" s="23">
        <v>0</v>
      </c>
      <c r="R30" s="6">
        <v>6.5312435170334498E-6</v>
      </c>
      <c r="S30" s="6">
        <v>3.1886527555018997E-5</v>
      </c>
      <c r="T30" s="23">
        <v>8.87406759206592E-3</v>
      </c>
      <c r="U30" s="6">
        <v>6.2005054202302599E-6</v>
      </c>
      <c r="V30" s="23">
        <v>1.8979358753185699E-3</v>
      </c>
      <c r="W30" s="23">
        <v>2.1704381190165099E-4</v>
      </c>
      <c r="X30" s="6">
        <v>1.3302779333873401E-4</v>
      </c>
      <c r="Y30" s="23">
        <v>4.5553268748182503E-2</v>
      </c>
      <c r="Z30" s="6">
        <v>2.1479252798492001E-9</v>
      </c>
      <c r="AA30" s="6">
        <v>8.5915124588700192E-9</v>
      </c>
      <c r="AB30" s="23">
        <v>9.33678646758929</v>
      </c>
      <c r="AC30" s="23">
        <v>4.58833962201756E-2</v>
      </c>
      <c r="AD30" s="23">
        <v>1.14396758026201</v>
      </c>
      <c r="AE30" s="23">
        <v>7.2846275566725599E-2</v>
      </c>
      <c r="AF30" s="23">
        <v>1.69251227478408E-3</v>
      </c>
      <c r="AG30" s="23">
        <v>0.26047805265739599</v>
      </c>
      <c r="AH30" s="23">
        <v>4.3759193659507097E-3</v>
      </c>
      <c r="AI30" s="23">
        <v>0.43600993558071299</v>
      </c>
      <c r="AJ30" s="23">
        <v>3.3129620422867401E-3</v>
      </c>
      <c r="AK30" s="23">
        <v>7.6119390568461801E-2</v>
      </c>
      <c r="AL30" s="23">
        <v>8.2249790897308695E-4</v>
      </c>
      <c r="AM30" s="23">
        <v>0</v>
      </c>
      <c r="AN30" s="23">
        <v>0</v>
      </c>
      <c r="AO30" s="23">
        <v>8.0063362786928702E-2</v>
      </c>
      <c r="AP30" s="23">
        <v>7.9994198248339601E-2</v>
      </c>
      <c r="AQ30" s="23">
        <v>5.2272980248102598E-3</v>
      </c>
      <c r="AR30" s="6">
        <v>1.7981336790170701E-8</v>
      </c>
      <c r="AS30" s="6">
        <v>3.4722391571167902E-8</v>
      </c>
      <c r="AT30" s="23">
        <v>0.48121919149897702</v>
      </c>
      <c r="AU30" s="23">
        <v>6.0282375869232803E-2</v>
      </c>
      <c r="AV30" s="23">
        <v>2.4058044465782602E-3</v>
      </c>
      <c r="AW30" s="23">
        <v>6.3086229720947198E-2</v>
      </c>
      <c r="AX30" s="23">
        <v>6.4555990535998696E-3</v>
      </c>
      <c r="AY30" s="6">
        <v>2.2250722796342502E-5</v>
      </c>
      <c r="AZ30" s="6">
        <v>1.6317029657677301E-4</v>
      </c>
      <c r="BA30" s="6">
        <v>1.57623178623985E-6</v>
      </c>
      <c r="BB30" s="6">
        <v>3.2002011607334698E-6</v>
      </c>
      <c r="BC30" s="23">
        <v>0</v>
      </c>
      <c r="BD30" s="23">
        <v>5.1081625199001198E-3</v>
      </c>
      <c r="BE30" s="23">
        <v>2.8550230722509701E-2</v>
      </c>
      <c r="BF30" s="23">
        <v>5.1972374763691997E-4</v>
      </c>
      <c r="BG30" s="23">
        <v>4.9934290690432405E-4</v>
      </c>
      <c r="BH30" s="23">
        <v>1.92648067152785</v>
      </c>
      <c r="BI30" s="23">
        <v>54.137178149771003</v>
      </c>
      <c r="BJ30" s="23">
        <v>5.5340211149875698</v>
      </c>
      <c r="BK30" s="23">
        <v>60.1524184562575</v>
      </c>
      <c r="BL30" s="23">
        <v>0</v>
      </c>
      <c r="BM30" s="23">
        <v>7.6798427658636301E-2</v>
      </c>
      <c r="BN30" s="23">
        <v>3.2350594881198399E-3</v>
      </c>
      <c r="BO30" s="6">
        <v>1.2831153579038401E-5</v>
      </c>
      <c r="BP30" s="6">
        <v>3.7855001300947403E-5</v>
      </c>
      <c r="BQ30" s="6">
        <v>3.0379311698936801E-5</v>
      </c>
      <c r="BR30" s="23">
        <v>9.5257701417020702E-4</v>
      </c>
      <c r="BS30" s="23">
        <v>0</v>
      </c>
      <c r="BT30" s="23">
        <v>0.66989136988045395</v>
      </c>
      <c r="BU30" s="23">
        <v>8.6479947860689898E-4</v>
      </c>
      <c r="BV30" s="23">
        <v>3.0408849683361097E-4</v>
      </c>
      <c r="BW30" s="23">
        <v>1.14396758026201</v>
      </c>
      <c r="BX30" s="23">
        <v>3.8864085164547402E-4</v>
      </c>
      <c r="BY30" s="23">
        <v>0</v>
      </c>
      <c r="BZ30" s="6">
        <v>9.3007079482134193E-9</v>
      </c>
      <c r="CA30" s="6">
        <v>5.6367030208832801E-5</v>
      </c>
      <c r="CB30" s="23">
        <v>1.5292052118918</v>
      </c>
      <c r="CC30" s="23">
        <v>1.4833218156716299</v>
      </c>
      <c r="CD30" s="23">
        <v>4.58833962201756E-2</v>
      </c>
      <c r="CE30" s="23">
        <v>0</v>
      </c>
      <c r="CF30" s="23">
        <v>0</v>
      </c>
      <c r="CG30" s="23">
        <v>6.0684194734260304E-3</v>
      </c>
      <c r="CH30" s="23">
        <v>0</v>
      </c>
      <c r="CI30" s="23">
        <v>6.5119502306585697E-2</v>
      </c>
      <c r="CJ30" s="23">
        <v>0</v>
      </c>
      <c r="CK30" s="23">
        <v>1.69251227478408E-3</v>
      </c>
      <c r="CL30" s="23">
        <v>0.26047805265739599</v>
      </c>
      <c r="CM30" s="23">
        <v>1.63650249946196E-3</v>
      </c>
      <c r="CN30" s="23">
        <v>0</v>
      </c>
      <c r="CO30" s="23">
        <v>4.3759193659507097E-3</v>
      </c>
      <c r="CP30" s="6">
        <v>5.9334741756091599E-6</v>
      </c>
      <c r="CQ30" s="23">
        <v>3.7984668265017597E-2</v>
      </c>
      <c r="CR30" s="23">
        <v>0.24378332419524101</v>
      </c>
      <c r="CS30" s="23">
        <v>0</v>
      </c>
      <c r="CT30" s="23">
        <v>0</v>
      </c>
      <c r="CU30" s="23">
        <v>9.3728148100841596E-2</v>
      </c>
      <c r="CV30" s="23">
        <v>3.8127376831770302E-3</v>
      </c>
      <c r="CW30" s="23">
        <v>0</v>
      </c>
      <c r="CX30" s="23">
        <v>1.5299655253294501E-2</v>
      </c>
      <c r="CY30" s="23">
        <v>1.8735909533336601</v>
      </c>
      <c r="CZ30" s="23">
        <v>3.6254318424422801E-3</v>
      </c>
      <c r="DA30" s="23">
        <v>0.13028370041603399</v>
      </c>
      <c r="DC30" s="31">
        <f t="shared" si="0"/>
        <v>7.9999974040763939E-3</v>
      </c>
      <c r="DD30" s="106">
        <f t="shared" si="25"/>
        <v>1.0282290636064846</v>
      </c>
      <c r="DE30" s="31">
        <f t="shared" si="1"/>
        <v>1.9247496005836404E-2</v>
      </c>
      <c r="DF30" s="46">
        <f t="shared" si="2"/>
        <v>-1.7031966704405508E-6</v>
      </c>
      <c r="DG30" s="46"/>
      <c r="DH30" s="46">
        <f t="shared" si="3"/>
        <v>-7.3375972098258441E-8</v>
      </c>
      <c r="DI30" s="46">
        <f t="shared" si="4"/>
        <v>-2.544924478467175E-5</v>
      </c>
      <c r="DJ30" s="46">
        <f t="shared" si="5"/>
        <v>-2.6260859231223185E-5</v>
      </c>
      <c r="DK30" s="46">
        <f t="shared" si="6"/>
        <v>1.5339111707444512E-6</v>
      </c>
      <c r="DL30" s="46">
        <f t="shared" si="7"/>
        <v>-9.4292899434026697E-8</v>
      </c>
      <c r="DM30" s="46">
        <f>(O30/0.009783-$CY30)/($CY30)</f>
        <v>-1.3025761453172191E-5</v>
      </c>
      <c r="DN30" s="46">
        <f>(M30/0.001848-$CY30)/($CY30)</f>
        <v>-6.8213319753534718E-6</v>
      </c>
      <c r="DO30" s="46">
        <f>((R30+S30)/0.0000259-$CC30)/($CC30)</f>
        <v>-6.8705711415226144E-6</v>
      </c>
      <c r="DP30" s="46">
        <f>(T30/0.004739-$CY30)/($CY30)</f>
        <v>-5.4960745820268686E-4</v>
      </c>
      <c r="DQ30" s="46">
        <f>((U30)/0.00000418-$CC30)/($CC30)</f>
        <v>3.5519450495630007E-5</v>
      </c>
      <c r="DR30" s="46">
        <f>(V30/0.001013-$CY30)/($CY30)</f>
        <v>-6.1963819266888847E-6</v>
      </c>
      <c r="DS30" s="46">
        <f>((X30+W30)/0.000236-$CC30)/($CC30)</f>
        <v>2.1872409064803688E-5</v>
      </c>
      <c r="DT30" s="46">
        <f>((AA30+Z30)/0.00000000724-$CC30)/($CC30)</f>
        <v>1.7486626866172806E-5</v>
      </c>
      <c r="DU30" s="46">
        <f>(AL30/0.000439-$CY30)/($CY30)</f>
        <v>-1.0358022860929368E-5</v>
      </c>
      <c r="DV30" s="46">
        <f>(AP30/0.042696-$CY30)/($CY30)</f>
        <v>-8.0142069114087981E-6</v>
      </c>
      <c r="DW30" s="46">
        <f>(AQ30/0.00279-$CY30)/($CY30)</f>
        <v>-3.9666589325808166E-6</v>
      </c>
      <c r="DX30" s="46">
        <f>((AR30+AS30+BZ30)/0.0000000418-$CC30)/($CC30)</f>
        <v>2.555389678819803E-5</v>
      </c>
      <c r="DY30" s="46">
        <f>((AY30+AZ30)/0.000125-$CC30)/($CC30)</f>
        <v>3.1240229061916244E-5</v>
      </c>
      <c r="DZ30" s="46">
        <f>((BA30+BB30)/0.00000322-$CC30)/($CC30)</f>
        <v>2.8620609697922351E-5</v>
      </c>
      <c r="EA30" s="46">
        <f>(BD30/0.00273-$CY30)/($CY30)</f>
        <v>-1.3178709942266837E-3</v>
      </c>
      <c r="EB30" s="46">
        <f t="shared" si="26"/>
        <v>2.4108106170407427E-5</v>
      </c>
      <c r="EC30" s="46">
        <f t="shared" si="27"/>
        <v>-5.2211179174241826E-6</v>
      </c>
      <c r="ED30" s="46">
        <f t="shared" si="28"/>
        <v>9.19836583384392E-6</v>
      </c>
      <c r="EE30" s="75">
        <f t="shared" si="29"/>
        <v>-1.0224768860466531E-5</v>
      </c>
      <c r="EF30" s="46">
        <f t="shared" si="30"/>
        <v>3.2724042789505297E-5</v>
      </c>
      <c r="EG30" s="46">
        <f t="shared" si="31"/>
        <v>8.00931567871513E-4</v>
      </c>
      <c r="EH30" s="46">
        <f t="shared" si="32"/>
        <v>-9.4664003874199236E-4</v>
      </c>
      <c r="EI30" s="75">
        <f t="shared" si="33"/>
        <v>-6.5739185355962999E-4</v>
      </c>
      <c r="EJ30" s="46">
        <f>(SUM(AC30:AH30)-$CB30)/($CB30)</f>
        <v>2.519246922683902E-5</v>
      </c>
      <c r="EK30" s="46">
        <f>(SUM(AD30:AH30)-$CC30)/($CC30)</f>
        <v>2.5971744519318283E-5</v>
      </c>
      <c r="EL30" s="46"/>
      <c r="EM30" s="46"/>
      <c r="EN30" s="46"/>
      <c r="EO30" s="46"/>
    </row>
    <row r="31" spans="1:145" x14ac:dyDescent="0.3">
      <c r="A31" s="21" t="s">
        <v>29</v>
      </c>
      <c r="B31" s="21">
        <v>556.62147086000004</v>
      </c>
      <c r="D31" s="21">
        <v>3628.5029952999998</v>
      </c>
      <c r="E31" s="21">
        <v>96.017697310000003</v>
      </c>
      <c r="F31" s="21">
        <v>93.050938020000004</v>
      </c>
      <c r="G31" s="21">
        <v>14.965793079999999</v>
      </c>
      <c r="H31" s="21">
        <v>123.23799734000001</v>
      </c>
      <c r="I31" s="21"/>
      <c r="J31" s="23" t="s">
        <v>29</v>
      </c>
      <c r="K31" s="23">
        <v>0</v>
      </c>
      <c r="L31" s="23">
        <v>3.2557494132628202</v>
      </c>
      <c r="M31" s="23">
        <v>0.227744172357177</v>
      </c>
      <c r="N31" s="23">
        <v>1.20504477729458</v>
      </c>
      <c r="O31" s="23">
        <v>1.20562135300608</v>
      </c>
      <c r="P31" s="23">
        <v>9.5740502003435903</v>
      </c>
      <c r="Q31" s="23">
        <v>0</v>
      </c>
      <c r="R31" s="23">
        <v>4.0970281860921401E-4</v>
      </c>
      <c r="S31" s="23">
        <v>2.0003141179142001E-3</v>
      </c>
      <c r="T31" s="23">
        <v>0.58369819636634301</v>
      </c>
      <c r="U31" s="23">
        <v>3.8895472126576901E-4</v>
      </c>
      <c r="V31" s="23">
        <v>0.124840448449875</v>
      </c>
      <c r="W31" s="23">
        <v>1.3615206850532101E-2</v>
      </c>
      <c r="X31" s="23">
        <v>8.3448062415053103E-3</v>
      </c>
      <c r="Y31" s="23">
        <v>2.9963292177232299</v>
      </c>
      <c r="Z31" s="6">
        <v>1.34736636669477E-7</v>
      </c>
      <c r="AA31" s="6">
        <v>5.3894844693199302E-7</v>
      </c>
      <c r="AB31" s="23">
        <v>556.62127556694497</v>
      </c>
      <c r="AC31" s="23">
        <v>2.9667594979745</v>
      </c>
      <c r="AD31" s="23">
        <v>71.760861206920296</v>
      </c>
      <c r="AE31" s="23">
        <v>4.5696373731928901</v>
      </c>
      <c r="AF31" s="23">
        <v>0.106171146173051</v>
      </c>
      <c r="AG31" s="23">
        <v>16.3397428778033</v>
      </c>
      <c r="AH31" s="23">
        <v>0.27450011391171503</v>
      </c>
      <c r="AI31" s="23">
        <v>28.679134735684201</v>
      </c>
      <c r="AJ31" s="23">
        <v>0.21791469928749099</v>
      </c>
      <c r="AK31" s="23">
        <v>5.0068484286220096</v>
      </c>
      <c r="AL31" s="23">
        <v>5.4101579928025098E-2</v>
      </c>
      <c r="AM31" s="23">
        <v>0</v>
      </c>
      <c r="AN31" s="23">
        <v>0</v>
      </c>
      <c r="AO31" s="23">
        <v>5.2662696879757398</v>
      </c>
      <c r="AP31" s="23">
        <v>5.2617354117328103</v>
      </c>
      <c r="AQ31" s="23">
        <v>0.34383470418018602</v>
      </c>
      <c r="AR31" s="6">
        <v>1.12796167578717E-6</v>
      </c>
      <c r="AS31" s="6">
        <v>2.1781149456682199E-6</v>
      </c>
      <c r="AT31" s="23">
        <v>29.0280186231033</v>
      </c>
      <c r="AU31" s="23">
        <v>3.96515281691513</v>
      </c>
      <c r="AV31" s="23">
        <v>0.15824770315282999</v>
      </c>
      <c r="AW31" s="23">
        <v>4.1495941051315999</v>
      </c>
      <c r="AX31" s="23">
        <v>0.42462442362423902</v>
      </c>
      <c r="AY31" s="23">
        <v>1.3957618266175001E-3</v>
      </c>
      <c r="AZ31" s="23">
        <v>1.02356064640619E-2</v>
      </c>
      <c r="BA31" s="6">
        <v>9.8875382196575106E-5</v>
      </c>
      <c r="BB31" s="23">
        <v>2.00748991378825E-4</v>
      </c>
      <c r="BC31" s="23">
        <v>0</v>
      </c>
      <c r="BD31" s="23">
        <v>0.33598927916646398</v>
      </c>
      <c r="BE31" s="23">
        <v>1.7909509016782601</v>
      </c>
      <c r="BF31" s="23">
        <v>3.2602262565628801E-2</v>
      </c>
      <c r="BG31" s="23">
        <v>3.1323717992691603E-2</v>
      </c>
      <c r="BH31" s="23">
        <v>126.716887218263</v>
      </c>
      <c r="BI31" s="23">
        <v>3265.6516408390698</v>
      </c>
      <c r="BJ31" s="23">
        <v>333.82220576111803</v>
      </c>
      <c r="BK31" s="23">
        <v>3628.5018652232998</v>
      </c>
      <c r="BL31" s="23">
        <v>0</v>
      </c>
      <c r="BM31" s="23">
        <v>5.0515237263151898</v>
      </c>
      <c r="BN31" s="23">
        <v>0.21264039304882601</v>
      </c>
      <c r="BO31" s="23">
        <v>8.0489237507657199E-4</v>
      </c>
      <c r="BP31" s="23">
        <v>2.37466025255796E-3</v>
      </c>
      <c r="BQ31" s="23">
        <v>1.90569686560161E-3</v>
      </c>
      <c r="BR31" s="23">
        <v>6.1655658615034303E-2</v>
      </c>
      <c r="BS31" s="23">
        <v>0</v>
      </c>
      <c r="BT31" s="23">
        <v>44.063091511708201</v>
      </c>
      <c r="BU31" s="23">
        <v>5.4248703801319402E-2</v>
      </c>
      <c r="BV31" s="23">
        <v>1.9075441377558001E-2</v>
      </c>
      <c r="BW31" s="23">
        <v>71.760861206920296</v>
      </c>
      <c r="BX31" s="23">
        <v>2.4379332178552302E-2</v>
      </c>
      <c r="BY31" s="23">
        <v>0</v>
      </c>
      <c r="BZ31" s="6">
        <v>5.8342667436079695E-7</v>
      </c>
      <c r="CA31" s="23">
        <v>3.5359348535304201E-3</v>
      </c>
      <c r="CB31" s="23">
        <v>96.015253024279502</v>
      </c>
      <c r="CC31" s="23">
        <v>93.048493526304995</v>
      </c>
      <c r="CD31" s="23">
        <v>2.9667594979745</v>
      </c>
      <c r="CE31" s="23">
        <v>0</v>
      </c>
      <c r="CF31" s="23">
        <v>0</v>
      </c>
      <c r="CG31" s="23">
        <v>0.380671204759778</v>
      </c>
      <c r="CH31" s="23">
        <v>0</v>
      </c>
      <c r="CI31" s="23">
        <v>4.0849353613651003</v>
      </c>
      <c r="CJ31" s="23">
        <v>0</v>
      </c>
      <c r="CK31" s="23">
        <v>0.106171146173051</v>
      </c>
      <c r="CL31" s="23">
        <v>16.3397428778033</v>
      </c>
      <c r="CM31" s="23">
        <v>0.107645950880997</v>
      </c>
      <c r="CN31" s="23">
        <v>0</v>
      </c>
      <c r="CO31" s="23">
        <v>0.27450011391171503</v>
      </c>
      <c r="CP31" s="23">
        <v>3.7220316078859298E-4</v>
      </c>
      <c r="CQ31" s="23">
        <v>14.9657872336072</v>
      </c>
      <c r="CR31" s="23">
        <v>16.035195032267701</v>
      </c>
      <c r="CS31" s="23">
        <v>0</v>
      </c>
      <c r="CT31" s="23">
        <v>0</v>
      </c>
      <c r="CU31" s="23">
        <v>6.1650937563908998</v>
      </c>
      <c r="CV31" s="23">
        <v>0.25078990481853602</v>
      </c>
      <c r="CW31" s="23">
        <v>0</v>
      </c>
      <c r="CX31" s="23">
        <v>1.0063541234920499</v>
      </c>
      <c r="CY31" s="23">
        <v>123.237960640222</v>
      </c>
      <c r="CZ31" s="23">
        <v>0.238466280185927</v>
      </c>
      <c r="DA31" s="23">
        <v>8.5695747114176193</v>
      </c>
      <c r="DC31" s="31">
        <f t="shared" si="0"/>
        <v>8.0000010200675202E-3</v>
      </c>
      <c r="DD31" s="106">
        <f t="shared" si="25"/>
        <v>1.0282293423225113</v>
      </c>
      <c r="DE31" s="31">
        <f t="shared" si="1"/>
        <v>1.9247500242139382E-2</v>
      </c>
      <c r="DF31" s="46">
        <f t="shared" si="2"/>
        <v>-3.5085433332234462E-7</v>
      </c>
      <c r="DG31" s="46"/>
      <c r="DH31" s="46">
        <f t="shared" si="3"/>
        <v>-3.1144433435182709E-7</v>
      </c>
      <c r="DI31" s="46">
        <f t="shared" si="4"/>
        <v>-2.5456616738148905E-5</v>
      </c>
      <c r="DJ31" s="46">
        <f t="shared" si="5"/>
        <v>-2.6270489551471011E-5</v>
      </c>
      <c r="DK31" s="46">
        <f t="shared" si="6"/>
        <v>-3.9065038304095127E-7</v>
      </c>
      <c r="DL31" s="46">
        <f t="shared" si="7"/>
        <v>-2.9779596228293595E-7</v>
      </c>
      <c r="DM31" s="46">
        <f>(O31/0.009783-$CY31)/($CY31)</f>
        <v>-1.2952437270959598E-5</v>
      </c>
      <c r="DN31" s="46">
        <f>(M31/0.001848-$CY31)/($CY31)</f>
        <v>1.8489817806283997E-6</v>
      </c>
      <c r="DO31" s="46">
        <f>((R31+S31)/0.0000259-$CC31)/($CC31)</f>
        <v>2.5292657858259812E-5</v>
      </c>
      <c r="DP31" s="46">
        <f>(T31/0.004739-$CY31)/($CY31)</f>
        <v>-5.5905017407541213E-4</v>
      </c>
      <c r="DQ31" s="46">
        <f>((U31)/0.00000418-$CC31)/($CC31)</f>
        <v>3.089999046987548E-5</v>
      </c>
      <c r="DR31" s="46">
        <f>(V31/0.001013-$CY31)/($CY31)</f>
        <v>3.1586122968922737E-6</v>
      </c>
      <c r="DS31" s="46">
        <f>((X31+W31)/0.000236-$CC31)/($CC31)</f>
        <v>2.5894089905342865E-5</v>
      </c>
      <c r="DT31" s="46">
        <f>((AA31+Z31)/0.00000000724-$CC31)/($CC31)</f>
        <v>2.0767509790170943E-5</v>
      </c>
      <c r="DU31" s="46">
        <f>(AL31/0.000439-$CY31)/($CY31)</f>
        <v>2.1294611566357027E-6</v>
      </c>
      <c r="DV31" s="46">
        <f>(AP31/0.042696-$CY31)/($CY31)</f>
        <v>-6.18722876212702E-6</v>
      </c>
      <c r="DW31" s="46">
        <f>(AQ31/0.00279-$CY31)/($CY31)</f>
        <v>2.3092369400756295E-6</v>
      </c>
      <c r="DX31" s="46">
        <f>((AR31+AS31+BZ31)/0.0000000418-$CC31)/($CC31)</f>
        <v>1.9608650853226439E-5</v>
      </c>
      <c r="DY31" s="46">
        <f>((AY31+AZ31)/0.000125-$CC31)/($CC31)</f>
        <v>2.6360438920135563E-5</v>
      </c>
      <c r="DZ31" s="46">
        <f>((BA31+BB31)/0.00000322-$CC31)/($CC31)</f>
        <v>2.7449857830572785E-5</v>
      </c>
      <c r="EA31" s="46">
        <f>(BD31/0.00273-$CY31)/($CY31)</f>
        <v>-1.3385859981227765E-3</v>
      </c>
      <c r="EB31" s="46">
        <f t="shared" si="26"/>
        <v>2.605433859567183E-5</v>
      </c>
      <c r="EC31" s="46">
        <f t="shared" si="27"/>
        <v>2.6114184899047897E-6</v>
      </c>
      <c r="ED31" s="46">
        <f t="shared" si="28"/>
        <v>3.4652696402027133E-6</v>
      </c>
      <c r="EE31" s="75">
        <f t="shared" si="29"/>
        <v>5.9127341869160387E-7</v>
      </c>
      <c r="EF31" s="46">
        <f t="shared" si="30"/>
        <v>2.8459365047356933E-5</v>
      </c>
      <c r="EG31" s="46">
        <f t="shared" si="31"/>
        <v>8.1073796788393832E-4</v>
      </c>
      <c r="EH31" s="46">
        <f t="shared" si="32"/>
        <v>-9.4220562535551877E-4</v>
      </c>
      <c r="EI31" s="75">
        <f t="shared" si="33"/>
        <v>-6.3818701937824382E-4</v>
      </c>
      <c r="EJ31" s="46">
        <f>(SUM(AC31:AH31)-$CB31)/($CB31)</f>
        <v>2.5195910233514577E-5</v>
      </c>
      <c r="EK31" s="46">
        <f>(SUM(AD31:AH31)-$CC31)/($CC31)</f>
        <v>2.5999256995796883E-5</v>
      </c>
      <c r="EL31" s="46"/>
      <c r="EM31" s="46"/>
      <c r="EN31" s="46"/>
      <c r="EO31" s="46"/>
    </row>
    <row r="32" spans="1:145" s="23" customFormat="1" x14ac:dyDescent="0.3">
      <c r="A32" s="21" t="s">
        <v>30</v>
      </c>
      <c r="B32" s="21"/>
      <c r="C32" s="21"/>
      <c r="D32" s="21"/>
      <c r="E32" s="21"/>
      <c r="F32" s="21"/>
      <c r="G32" s="21"/>
      <c r="H32" s="21"/>
      <c r="I32" s="21"/>
      <c r="DC32" s="31" t="e">
        <f t="shared" si="0"/>
        <v>#DIV/0!</v>
      </c>
      <c r="DD32" s="106" t="e">
        <f t="shared" si="25"/>
        <v>#DIV/0!</v>
      </c>
      <c r="DE32" s="31" t="e">
        <f t="shared" si="1"/>
        <v>#DIV/0!</v>
      </c>
      <c r="DF32" s="46">
        <f t="shared" si="2"/>
        <v>0</v>
      </c>
      <c r="DG32" s="46"/>
      <c r="DH32" s="46">
        <f t="shared" si="3"/>
        <v>0</v>
      </c>
      <c r="DI32" s="46">
        <f t="shared" si="4"/>
        <v>0</v>
      </c>
      <c r="DJ32" s="46">
        <f t="shared" si="5"/>
        <v>0</v>
      </c>
      <c r="DK32" s="46">
        <f t="shared" si="6"/>
        <v>0</v>
      </c>
      <c r="DL32" s="46">
        <f t="shared" si="7"/>
        <v>0</v>
      </c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75"/>
      <c r="EF32" s="46"/>
      <c r="EG32" s="46"/>
      <c r="EH32" s="46"/>
      <c r="EI32" s="75"/>
      <c r="EJ32" s="46"/>
      <c r="EK32" s="46"/>
      <c r="EL32" s="46"/>
      <c r="EM32" s="46"/>
      <c r="EN32" s="46"/>
      <c r="EO32" s="46"/>
    </row>
    <row r="33" spans="1:145" x14ac:dyDescent="0.3">
      <c r="A33" s="21" t="s">
        <v>31</v>
      </c>
      <c r="B33" s="21">
        <v>825.32269864</v>
      </c>
      <c r="D33" s="21">
        <v>5378.7827139000001</v>
      </c>
      <c r="E33" s="21">
        <v>142.32970829000001</v>
      </c>
      <c r="F33" s="21">
        <v>137.95178075000001</v>
      </c>
      <c r="G33" s="21">
        <v>19.294683360000001</v>
      </c>
      <c r="H33" s="21">
        <v>185.23216564000001</v>
      </c>
      <c r="I33" s="21"/>
      <c r="J33" s="23" t="s">
        <v>31</v>
      </c>
      <c r="K33" s="23">
        <v>0</v>
      </c>
      <c r="L33" s="23">
        <v>4.8935465292843201</v>
      </c>
      <c r="M33" s="23">
        <v>0.342311215772093</v>
      </c>
      <c r="N33" s="23">
        <v>1.8112394578990201</v>
      </c>
      <c r="O33" s="23">
        <v>1.81210524260912</v>
      </c>
      <c r="P33" s="23">
        <v>14.390240702691999</v>
      </c>
      <c r="Q33" s="23">
        <v>0</v>
      </c>
      <c r="R33" s="23">
        <v>6.0740142482514504E-4</v>
      </c>
      <c r="S33" s="23">
        <v>2.9655415176507499E-3</v>
      </c>
      <c r="T33" s="23">
        <v>0.87732727573455804</v>
      </c>
      <c r="U33" s="23">
        <v>5.7663829667693397E-4</v>
      </c>
      <c r="V33" s="23">
        <v>0.18764080329924401</v>
      </c>
      <c r="W33" s="23">
        <v>2.0185128424081E-2</v>
      </c>
      <c r="X33" s="23">
        <v>1.23715227018744E-2</v>
      </c>
      <c r="Y33" s="23">
        <v>4.5036219933087098</v>
      </c>
      <c r="Z33" s="6">
        <v>1.99754289260735E-7</v>
      </c>
      <c r="AA33" s="6">
        <v>7.9901584274431302E-7</v>
      </c>
      <c r="AB33" s="23">
        <v>825.32237807679803</v>
      </c>
      <c r="AC33" s="23">
        <v>4.3779280952396604</v>
      </c>
      <c r="AD33" s="23">
        <v>106.388440602964</v>
      </c>
      <c r="AE33" s="23">
        <v>6.7746770622309596</v>
      </c>
      <c r="AF33" s="23">
        <v>0.15740300439822</v>
      </c>
      <c r="AG33" s="23">
        <v>24.2243345155618</v>
      </c>
      <c r="AH33" s="23">
        <v>0.406957993999018</v>
      </c>
      <c r="AI33" s="23">
        <v>43.106082038847397</v>
      </c>
      <c r="AJ33" s="23">
        <v>0.32753605315860301</v>
      </c>
      <c r="AK33" s="23">
        <v>7.5255308173825703</v>
      </c>
      <c r="AL33" s="23">
        <v>8.1317303552152997E-2</v>
      </c>
      <c r="AM33" s="23">
        <v>0</v>
      </c>
      <c r="AN33" s="23">
        <v>0</v>
      </c>
      <c r="AO33" s="23">
        <v>7.9154525299725602</v>
      </c>
      <c r="AP33" s="23">
        <v>7.9086296520416104</v>
      </c>
      <c r="AQ33" s="23">
        <v>0.51679967003793503</v>
      </c>
      <c r="AR33" s="6">
        <v>1.6722552041746899E-6</v>
      </c>
      <c r="AS33" s="6">
        <v>3.2291721325271099E-6</v>
      </c>
      <c r="AT33" s="23">
        <v>43.0302625425023</v>
      </c>
      <c r="AU33" s="23">
        <v>5.9598075134470498</v>
      </c>
      <c r="AV33" s="23">
        <v>0.237853852514744</v>
      </c>
      <c r="AW33" s="23">
        <v>6.2370350911362502</v>
      </c>
      <c r="AX33" s="23">
        <v>0.63823020345316095</v>
      </c>
      <c r="AY33" s="23">
        <v>2.0692776948252E-3</v>
      </c>
      <c r="AZ33" s="23">
        <v>1.51747121795444E-2</v>
      </c>
      <c r="BA33" s="6">
        <v>1.4658842348694E-4</v>
      </c>
      <c r="BB33" s="23">
        <v>2.9761840835441499E-4</v>
      </c>
      <c r="BC33" s="23">
        <v>0</v>
      </c>
      <c r="BD33" s="23">
        <v>0.50500883245860095</v>
      </c>
      <c r="BE33" s="23">
        <v>2.6551581962058401</v>
      </c>
      <c r="BF33" s="23">
        <v>4.8334183506230803E-2</v>
      </c>
      <c r="BG33" s="23">
        <v>4.6438755550631899E-2</v>
      </c>
      <c r="BH33" s="23">
        <v>190.46142774439599</v>
      </c>
      <c r="BI33" s="23">
        <v>4840.9045459331801</v>
      </c>
      <c r="BJ33" s="23">
        <v>494.84815063630901</v>
      </c>
      <c r="BK33" s="23">
        <v>5378.7829591119898</v>
      </c>
      <c r="BL33" s="23">
        <v>0</v>
      </c>
      <c r="BM33" s="23">
        <v>7.5926719449707498</v>
      </c>
      <c r="BN33" s="23">
        <v>0.31954541807562897</v>
      </c>
      <c r="BO33" s="23">
        <v>1.19328469250867E-3</v>
      </c>
      <c r="BP33" s="23">
        <v>3.5205269922434701E-3</v>
      </c>
      <c r="BQ33" s="23">
        <v>2.8252604944010301E-3</v>
      </c>
      <c r="BR33" s="23">
        <v>9.2247563855641299E-2</v>
      </c>
      <c r="BS33" s="23">
        <v>0</v>
      </c>
      <c r="BT33" s="23">
        <v>66.2288705002493</v>
      </c>
      <c r="BU33" s="23">
        <v>8.0425966569112106E-2</v>
      </c>
      <c r="BV33" s="23">
        <v>2.8280114791470301E-2</v>
      </c>
      <c r="BW33" s="23">
        <v>106.388440602964</v>
      </c>
      <c r="BX33" s="23">
        <v>3.6143382031228397E-2</v>
      </c>
      <c r="BY33" s="23">
        <v>0</v>
      </c>
      <c r="BZ33" s="6">
        <v>8.6495672978499396E-7</v>
      </c>
      <c r="CA33" s="23">
        <v>5.2421581306899903E-3</v>
      </c>
      <c r="CB33" s="23">
        <v>142.32615550611399</v>
      </c>
      <c r="CC33" s="23">
        <v>137.94822741087401</v>
      </c>
      <c r="CD33" s="23">
        <v>4.3779280952396604</v>
      </c>
      <c r="CE33" s="23">
        <v>0</v>
      </c>
      <c r="CF33" s="23">
        <v>0</v>
      </c>
      <c r="CG33" s="23">
        <v>0.56436098856793204</v>
      </c>
      <c r="CH33" s="23">
        <v>0</v>
      </c>
      <c r="CI33" s="23">
        <v>6.05608687445228</v>
      </c>
      <c r="CJ33" s="23">
        <v>0</v>
      </c>
      <c r="CK33" s="23">
        <v>0.15740300439822</v>
      </c>
      <c r="CL33" s="23">
        <v>24.2243345155618</v>
      </c>
      <c r="CM33" s="23">
        <v>0.16179654068151</v>
      </c>
      <c r="CN33" s="23">
        <v>0</v>
      </c>
      <c r="CO33" s="23">
        <v>0.406957993999018</v>
      </c>
      <c r="CP33" s="23">
        <v>5.5180940892210495E-4</v>
      </c>
      <c r="CQ33" s="23">
        <v>19.294670172149601</v>
      </c>
      <c r="CR33" s="23">
        <v>24.1016680085324</v>
      </c>
      <c r="CS33" s="23">
        <v>0</v>
      </c>
      <c r="CT33" s="23">
        <v>0</v>
      </c>
      <c r="CU33" s="23">
        <v>9.2664309755603096</v>
      </c>
      <c r="CV33" s="23">
        <v>0.376948696515993</v>
      </c>
      <c r="CW33" s="23">
        <v>0</v>
      </c>
      <c r="CX33" s="23">
        <v>1.5125977553532901</v>
      </c>
      <c r="CY33" s="23">
        <v>185.23243929584299</v>
      </c>
      <c r="CZ33" s="23">
        <v>0.35842574232800301</v>
      </c>
      <c r="DA33" s="23">
        <v>12.880478082524601</v>
      </c>
      <c r="DC33" s="31">
        <f t="shared" si="0"/>
        <v>7.9999997898421212E-3</v>
      </c>
      <c r="DD33" s="106">
        <f t="shared" si="25"/>
        <v>1.0282293342809223</v>
      </c>
      <c r="DE33" s="31">
        <f t="shared" si="1"/>
        <v>1.9247497746364972E-2</v>
      </c>
      <c r="DF33" s="46">
        <f t="shared" si="2"/>
        <v>-3.8840953059378848E-7</v>
      </c>
      <c r="DG33" s="46"/>
      <c r="DH33" s="46">
        <f t="shared" si="3"/>
        <v>4.5588751729293954E-8</v>
      </c>
      <c r="DI33" s="46">
        <f t="shared" si="4"/>
        <v>-2.4961646649222332E-5</v>
      </c>
      <c r="DJ33" s="46">
        <f t="shared" si="5"/>
        <v>-2.5757834416358627E-5</v>
      </c>
      <c r="DK33" s="46">
        <f t="shared" si="6"/>
        <v>-6.8349659609426274E-7</v>
      </c>
      <c r="DL33" s="46">
        <f t="shared" si="7"/>
        <v>1.4773667523848191E-6</v>
      </c>
      <c r="DM33" s="46">
        <f>(O33/0.009783-$CY33)/($CY33)</f>
        <v>-1.308462185567879E-5</v>
      </c>
      <c r="DN33" s="46">
        <f>(M33/0.001848-$CY33)/($CY33)</f>
        <v>4.8726463686518149E-6</v>
      </c>
      <c r="DO33" s="46">
        <f>((R33+S33)/0.0000259-$CC33)/($CC33)</f>
        <v>2.3469309073627008E-5</v>
      </c>
      <c r="DP33" s="46">
        <f>(T33/0.004739-$CY33)/($CY33)</f>
        <v>-5.5735346945511564E-4</v>
      </c>
      <c r="DQ33" s="46">
        <f>((U33)/0.00000418-$CC33)/($CC33)</f>
        <v>2.5503811708312211E-5</v>
      </c>
      <c r="DR33" s="46">
        <f>(V33/0.001013-$CY33)/($CY33)</f>
        <v>1.8241937438974171E-6</v>
      </c>
      <c r="DS33" s="46">
        <f>((X33+W33)/0.000236-$CC33)/($CC33)</f>
        <v>2.6706684483122503E-5</v>
      </c>
      <c r="DT33" s="46">
        <f>((AA33+Z33)/0.00000000724-$CC33)/($CC33)</f>
        <v>2.4996917290590791E-5</v>
      </c>
      <c r="DU33" s="46">
        <f>(AL33/0.000439-$CY33)/($CY33)</f>
        <v>3.2305808865261954E-6</v>
      </c>
      <c r="DV33" s="46">
        <f>(AP33/0.042696-$CY33)/($CY33)</f>
        <v>-6.900785532370984E-6</v>
      </c>
      <c r="DW33" s="46">
        <f>(AQ33/0.00279-$CY33)/($CY33)</f>
        <v>2.2531073917415158E-6</v>
      </c>
      <c r="DX33" s="46">
        <f>((AR33+AS33+BZ33)/0.0000000418-$CC33)/($CC33)</f>
        <v>2.5694528403256482E-5</v>
      </c>
      <c r="DY33" s="46">
        <f>((AY33+AZ33)/0.000125-$CC33)/($CC33)</f>
        <v>2.676064891933771E-5</v>
      </c>
      <c r="DZ33" s="46">
        <f>((BA33+BB33)/0.00000322-$CC33)/($CC33)</f>
        <v>3.0481276004161046E-5</v>
      </c>
      <c r="EA33" s="46">
        <f>(BD33/0.00273-$CY33)/($CY33)</f>
        <v>-1.3362615224312812E-3</v>
      </c>
      <c r="EB33" s="46">
        <f t="shared" si="26"/>
        <v>2.6451558078210006E-5</v>
      </c>
      <c r="EC33" s="46">
        <f t="shared" si="27"/>
        <v>1.81072436314188E-6</v>
      </c>
      <c r="ED33" s="46">
        <f t="shared" si="28"/>
        <v>2.7126767681031389E-6</v>
      </c>
      <c r="EE33" s="75">
        <f t="shared" si="29"/>
        <v>4.4313229649127078E-6</v>
      </c>
      <c r="EF33" s="46">
        <f t="shared" si="30"/>
        <v>2.7257779626510255E-5</v>
      </c>
      <c r="EG33" s="46">
        <f t="shared" si="31"/>
        <v>8.0939523461196698E-4</v>
      </c>
      <c r="EH33" s="46">
        <f t="shared" si="32"/>
        <v>-9.4703875934360328E-4</v>
      </c>
      <c r="EI33" s="75">
        <f t="shared" si="33"/>
        <v>-6.4332230151163097E-4</v>
      </c>
      <c r="EJ33" s="46">
        <f>(SUM(AC33:AH33)-$CB33)/($CB33)</f>
        <v>2.5194021906318789E-5</v>
      </c>
      <c r="EK33" s="46">
        <f>(SUM(AD33:AH33)-$CC33)/($CC33)</f>
        <v>2.5993579963124302E-5</v>
      </c>
      <c r="EL33" s="46"/>
      <c r="EM33" s="46"/>
      <c r="EN33" s="46"/>
      <c r="EO33" s="46"/>
    </row>
    <row r="34" spans="1:145" x14ac:dyDescent="0.3">
      <c r="A34" s="21" t="s">
        <v>32</v>
      </c>
      <c r="B34" s="21">
        <v>286.24188529000003</v>
      </c>
      <c r="D34" s="21">
        <v>1888.3742777</v>
      </c>
      <c r="E34" s="21">
        <v>50.983269450000002</v>
      </c>
      <c r="F34" s="21">
        <v>49.391130060000002</v>
      </c>
      <c r="G34" s="21">
        <v>10.354029430000001</v>
      </c>
      <c r="H34" s="21">
        <v>63.341761869999999</v>
      </c>
      <c r="I34" s="21"/>
      <c r="J34" s="23" t="s">
        <v>32</v>
      </c>
      <c r="K34" s="23">
        <v>0</v>
      </c>
      <c r="L34" s="23">
        <v>1.67338807901557</v>
      </c>
      <c r="M34" s="23">
        <v>0.117055864096342</v>
      </c>
      <c r="N34" s="23">
        <v>0.61936787050501296</v>
      </c>
      <c r="O34" s="23">
        <v>0.61966393533684505</v>
      </c>
      <c r="P34" s="23">
        <v>4.9208650580333604</v>
      </c>
      <c r="Q34" s="23">
        <v>0</v>
      </c>
      <c r="R34" s="23">
        <v>2.17468901128215E-4</v>
      </c>
      <c r="S34" s="23">
        <v>1.06176177322155E-3</v>
      </c>
      <c r="T34" s="23">
        <v>0.30000900981828399</v>
      </c>
      <c r="U34" s="23">
        <v>2.06455771310317E-4</v>
      </c>
      <c r="V34" s="23">
        <v>6.4165353167933897E-2</v>
      </c>
      <c r="W34" s="23">
        <v>7.2269095985934397E-3</v>
      </c>
      <c r="X34" s="23">
        <v>4.4293956639494597E-3</v>
      </c>
      <c r="Y34" s="23">
        <v>1.5400502858835501</v>
      </c>
      <c r="Z34" s="6">
        <v>7.15180794303256E-8</v>
      </c>
      <c r="AA34" s="6">
        <v>2.8607383619658598E-7</v>
      </c>
      <c r="AB34" s="23">
        <v>286.24168076412099</v>
      </c>
      <c r="AC34" s="23">
        <v>1.59213847539366</v>
      </c>
      <c r="AD34" s="23">
        <v>38.090430820284702</v>
      </c>
      <c r="AE34" s="23">
        <v>2.4255494272943201</v>
      </c>
      <c r="AF34" s="23">
        <v>5.6355294821894102E-2</v>
      </c>
      <c r="AG34" s="23">
        <v>8.6730806918103802</v>
      </c>
      <c r="AH34" s="23">
        <v>0.14570374277683101</v>
      </c>
      <c r="AI34" s="23">
        <v>14.740477827446901</v>
      </c>
      <c r="AJ34" s="23">
        <v>0.112003622953926</v>
      </c>
      <c r="AK34" s="23">
        <v>2.57341624967854</v>
      </c>
      <c r="AL34" s="23">
        <v>2.7807184779939698E-2</v>
      </c>
      <c r="AM34" s="23">
        <v>0</v>
      </c>
      <c r="AN34" s="23">
        <v>0</v>
      </c>
      <c r="AO34" s="23">
        <v>2.7067548777927799</v>
      </c>
      <c r="AP34" s="23">
        <v>2.7044214656298302</v>
      </c>
      <c r="AQ34" s="23">
        <v>0.17672394259840599</v>
      </c>
      <c r="AR34" s="6">
        <v>5.9871907296480697E-7</v>
      </c>
      <c r="AS34" s="6">
        <v>1.1561510505350399E-6</v>
      </c>
      <c r="AT34" s="23">
        <v>15.106989180398701</v>
      </c>
      <c r="AU34" s="23">
        <v>2.0380041588289401</v>
      </c>
      <c r="AV34" s="23">
        <v>8.1335814085836303E-2</v>
      </c>
      <c r="AW34" s="23">
        <v>2.1328036198189002</v>
      </c>
      <c r="AX34" s="23">
        <v>0.21824819587095601</v>
      </c>
      <c r="AY34" s="23">
        <v>7.4086595355963702E-4</v>
      </c>
      <c r="AZ34" s="23">
        <v>5.4330235935338396E-3</v>
      </c>
      <c r="BA34" s="6">
        <v>5.2482959792104101E-5</v>
      </c>
      <c r="BB34" s="6">
        <v>1.06556716987163E-4</v>
      </c>
      <c r="BC34" s="23">
        <v>0</v>
      </c>
      <c r="BD34" s="23">
        <v>0.17269134885843501</v>
      </c>
      <c r="BE34" s="23">
        <v>0.95063076782795097</v>
      </c>
      <c r="BF34" s="23">
        <v>1.7305181584792498E-2</v>
      </c>
      <c r="BG34" s="23">
        <v>1.6626529781687299E-2</v>
      </c>
      <c r="BH34" s="23">
        <v>65.129837722735701</v>
      </c>
      <c r="BI34" s="23">
        <v>1699.5365047376199</v>
      </c>
      <c r="BJ34" s="23">
        <v>173.730438252396</v>
      </c>
      <c r="BK34" s="23">
        <v>1888.3739321704099</v>
      </c>
      <c r="BL34" s="23">
        <v>0</v>
      </c>
      <c r="BM34" s="23">
        <v>2.5963766297566</v>
      </c>
      <c r="BN34" s="23">
        <v>0.109345742359353</v>
      </c>
      <c r="BO34" s="23">
        <v>4.2723456948075598E-4</v>
      </c>
      <c r="BP34" s="23">
        <v>1.2604680538456799E-3</v>
      </c>
      <c r="BQ34" s="23">
        <v>1.0115288071641301E-3</v>
      </c>
      <c r="BR34" s="23">
        <v>3.2036458237294403E-2</v>
      </c>
      <c r="BS34" s="23">
        <v>0</v>
      </c>
      <c r="BT34" s="23">
        <v>22.6474979397079</v>
      </c>
      <c r="BU34" s="23">
        <v>2.87950457183485E-2</v>
      </c>
      <c r="BV34" s="23">
        <v>1.01251778391397E-2</v>
      </c>
      <c r="BW34" s="23">
        <v>38.090430820284702</v>
      </c>
      <c r="BX34" s="23">
        <v>1.2940477309920199E-2</v>
      </c>
      <c r="BY34" s="23">
        <v>0</v>
      </c>
      <c r="BZ34" s="6">
        <v>3.0968358089033599E-7</v>
      </c>
      <c r="CA34" s="23">
        <v>1.87686160198856E-3</v>
      </c>
      <c r="CB34" s="23">
        <v>50.981972875260197</v>
      </c>
      <c r="CC34" s="23">
        <v>49.389834399866601</v>
      </c>
      <c r="CD34" s="23">
        <v>1.59213847539366</v>
      </c>
      <c r="CE34" s="23">
        <v>0</v>
      </c>
      <c r="CF34" s="23">
        <v>0</v>
      </c>
      <c r="CG34" s="23">
        <v>0.20205906750001301</v>
      </c>
      <c r="CH34" s="23">
        <v>0</v>
      </c>
      <c r="CI34" s="23">
        <v>2.1682696558033898</v>
      </c>
      <c r="CJ34" s="23">
        <v>0</v>
      </c>
      <c r="CK34" s="23">
        <v>5.6355294821894102E-2</v>
      </c>
      <c r="CL34" s="23">
        <v>8.6730806918103802</v>
      </c>
      <c r="CM34" s="23">
        <v>5.5327783743831703E-2</v>
      </c>
      <c r="CN34" s="23">
        <v>0</v>
      </c>
      <c r="CO34" s="23">
        <v>0.14570374277683101</v>
      </c>
      <c r="CP34" s="23">
        <v>1.9756439998456699E-4</v>
      </c>
      <c r="CQ34" s="23">
        <v>10.3540284007341</v>
      </c>
      <c r="CR34" s="23">
        <v>8.2417559221250105</v>
      </c>
      <c r="CS34" s="23">
        <v>0</v>
      </c>
      <c r="CT34" s="23">
        <v>0</v>
      </c>
      <c r="CU34" s="23">
        <v>3.16873357896023</v>
      </c>
      <c r="CV34" s="23">
        <v>0.12890081497956499</v>
      </c>
      <c r="CW34" s="23">
        <v>0</v>
      </c>
      <c r="CX34" s="23">
        <v>0.51724487196706204</v>
      </c>
      <c r="CY34" s="23">
        <v>63.341742134184202</v>
      </c>
      <c r="CZ34" s="23">
        <v>0.122566458427376</v>
      </c>
      <c r="DA34" s="23">
        <v>4.4045847104581703</v>
      </c>
      <c r="DC34" s="31">
        <f t="shared" si="0"/>
        <v>7.9999987942194397E-3</v>
      </c>
      <c r="DD34" s="106">
        <f t="shared" si="25"/>
        <v>1.0282293402155496</v>
      </c>
      <c r="DE34" s="31">
        <f t="shared" si="1"/>
        <v>1.9247498587088168E-2</v>
      </c>
      <c r="DF34" s="46">
        <f t="shared" si="2"/>
        <v>-7.1452114296455287E-7</v>
      </c>
      <c r="DG34" s="46"/>
      <c r="DH34" s="46">
        <f t="shared" si="3"/>
        <v>-1.8297728057928064E-7</v>
      </c>
      <c r="DI34" s="46">
        <f t="shared" si="4"/>
        <v>-2.5431376876991499E-5</v>
      </c>
      <c r="DJ34" s="46">
        <f t="shared" si="5"/>
        <v>-2.6232648085337202E-5</v>
      </c>
      <c r="DK34" s="46">
        <f t="shared" si="6"/>
        <v>-9.9407279833629595E-8</v>
      </c>
      <c r="DL34" s="46">
        <f t="shared" si="7"/>
        <v>-3.1157667887612314E-7</v>
      </c>
      <c r="DM34" s="46">
        <f>(O34/0.009783-$CY34)/($CY34)</f>
        <v>-1.3439300695259732E-5</v>
      </c>
      <c r="DN34" s="46">
        <f>(M34/0.001848-$CY34)/($CY34)</f>
        <v>2.7733191532373027E-6</v>
      </c>
      <c r="DO34" s="46">
        <f>((R34+S34)/0.0000259-$CC34)/($CC34)</f>
        <v>2.6550563278587109E-5</v>
      </c>
      <c r="DP34" s="46">
        <f>(T34/0.004739-$CY34)/($CY34)</f>
        <v>-5.5802551732434338E-4</v>
      </c>
      <c r="DQ34" s="46">
        <f>((U34)/0.00000418-$CC34)/($CC34)</f>
        <v>3.0339228906978728E-5</v>
      </c>
      <c r="DR34" s="46">
        <f>(V34/0.001013-$CY34)/($CY34)</f>
        <v>2.6242580906123034E-6</v>
      </c>
      <c r="DS34" s="46">
        <f>((X34+W34)/0.000236-$CC34)/($CC34)</f>
        <v>2.611051393292453E-5</v>
      </c>
      <c r="DT34" s="46">
        <f>((AA34+Z34)/0.00000000724-$CC34)/($CC34)</f>
        <v>2.6608054113790292E-5</v>
      </c>
      <c r="DU34" s="46">
        <f>(AL34/0.000439-$CY34)/($CY34)</f>
        <v>5.7533315412745187E-6</v>
      </c>
      <c r="DV34" s="46">
        <f>(AP34/0.042696-$CY34)/($CY34)</f>
        <v>-6.4917460347879651E-6</v>
      </c>
      <c r="DW34" s="46">
        <f>(AQ34/0.00279-$CY34)/($CY34)</f>
        <v>2.7276742462351466E-6</v>
      </c>
      <c r="DX34" s="46">
        <f>((AR34+AS34+BZ34)/0.0000000418-$CC34)/($CC34)</f>
        <v>2.8397488754768475E-5</v>
      </c>
      <c r="DY34" s="46">
        <f>((AY34+AZ34)/0.000125-$CC34)/($CC34)</f>
        <v>2.5956290333559173E-5</v>
      </c>
      <c r="DZ34" s="46">
        <f>((BA34+BB34)/0.00000322-$CC34)/($CC34)</f>
        <v>2.7729772057955709E-5</v>
      </c>
      <c r="EA34" s="46">
        <f>(BD34/0.00273-$CY34)/($CY34)</f>
        <v>-1.3393662311243012E-3</v>
      </c>
      <c r="EB34" s="46">
        <f t="shared" si="26"/>
        <v>2.6381144659210013E-5</v>
      </c>
      <c r="EC34" s="46">
        <f t="shared" si="27"/>
        <v>2.8683880761047558E-6</v>
      </c>
      <c r="ED34" s="46">
        <f t="shared" si="28"/>
        <v>1.528950240469186E-6</v>
      </c>
      <c r="EE34" s="75">
        <f t="shared" si="29"/>
        <v>3.1396921082871945E-6</v>
      </c>
      <c r="EF34" s="46">
        <f t="shared" si="30"/>
        <v>2.9263286845861433E-5</v>
      </c>
      <c r="EG34" s="46">
        <f t="shared" si="31"/>
        <v>8.1566094069801293E-4</v>
      </c>
      <c r="EH34" s="46">
        <f t="shared" si="32"/>
        <v>-9.5091952189335432E-4</v>
      </c>
      <c r="EI34" s="75">
        <f t="shared" si="33"/>
        <v>-6.5191757480262532E-4</v>
      </c>
      <c r="EJ34" s="46">
        <f>(SUM(AC34:AH34)-$CB34)/($CB34)</f>
        <v>2.5216307825865689E-5</v>
      </c>
      <c r="EK34" s="46">
        <f>(SUM(AD34:AH34)-$CC34)/($CC34)</f>
        <v>2.6029184692405329E-5</v>
      </c>
      <c r="EL34" s="46"/>
      <c r="EM34" s="46"/>
      <c r="EN34" s="46"/>
      <c r="EO34" s="46"/>
    </row>
    <row r="35" spans="1:145" s="23" customFormat="1" x14ac:dyDescent="0.3">
      <c r="A35" s="21" t="s">
        <v>33</v>
      </c>
      <c r="B35" s="21"/>
      <c r="C35" s="21"/>
      <c r="D35" s="21"/>
      <c r="E35" s="21"/>
      <c r="F35" s="21"/>
      <c r="G35" s="21"/>
      <c r="H35" s="21"/>
      <c r="I35" s="21"/>
      <c r="DC35" s="31" t="e">
        <f t="shared" ref="DC35:DC51" si="34">(AT35/BK35)</f>
        <v>#DIV/0!</v>
      </c>
      <c r="DD35" s="106" t="e">
        <f t="shared" si="25"/>
        <v>#DIV/0!</v>
      </c>
      <c r="DE35" s="31" t="e">
        <f t="shared" ref="DE35:DE51" si="35">BE35/CC35</f>
        <v>#DIV/0!</v>
      </c>
      <c r="DF35" s="46">
        <f t="shared" ref="DF35:DF51" si="36">(AB35-B35)/(B35+1E-50)</f>
        <v>0</v>
      </c>
      <c r="DG35" s="46"/>
      <c r="DH35" s="46">
        <f t="shared" ref="DH35:DH51" si="37">(BK35-D35)/(D35+1E-50)</f>
        <v>0</v>
      </c>
      <c r="DI35" s="46">
        <f t="shared" ref="DI35:DI51" si="38">(CB35-E35)/(E35+1E-50)</f>
        <v>0</v>
      </c>
      <c r="DJ35" s="46">
        <f t="shared" ref="DJ35:DJ51" si="39">(CC35-F35)/(F35+1E-50)</f>
        <v>0</v>
      </c>
      <c r="DK35" s="46">
        <f t="shared" ref="DK35:DK51" si="40">(CQ35-G35)/(G35+1E-50)</f>
        <v>0</v>
      </c>
      <c r="DL35" s="46">
        <f t="shared" ref="DL35:DL51" si="41">(CY35-H35)/(H35+1E-50)</f>
        <v>0</v>
      </c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75"/>
      <c r="EF35" s="46"/>
      <c r="EG35" s="46"/>
      <c r="EH35" s="46"/>
      <c r="EI35" s="75"/>
      <c r="EJ35" s="46"/>
      <c r="EK35" s="46"/>
      <c r="EL35" s="46"/>
      <c r="EM35" s="46"/>
      <c r="EN35" s="46"/>
      <c r="EO35" s="46"/>
    </row>
    <row r="36" spans="1:145" x14ac:dyDescent="0.3">
      <c r="A36" s="21" t="s">
        <v>34</v>
      </c>
      <c r="B36" s="21">
        <v>142.78874787999999</v>
      </c>
      <c r="D36" s="21">
        <v>967.34232698999995</v>
      </c>
      <c r="E36" s="21">
        <v>26.912266939999999</v>
      </c>
      <c r="F36" s="21">
        <v>26.060496759999999</v>
      </c>
      <c r="G36" s="21">
        <v>7.0990567699999998</v>
      </c>
      <c r="H36" s="21">
        <v>35.176428600000001</v>
      </c>
      <c r="I36" s="21"/>
      <c r="J36" s="23" t="s">
        <v>34</v>
      </c>
      <c r="K36" s="23">
        <v>0</v>
      </c>
      <c r="L36" s="23">
        <v>0.92930495693550796</v>
      </c>
      <c r="M36" s="23">
        <v>6.5006089001523895E-2</v>
      </c>
      <c r="N36" s="23">
        <v>0.34396177970569902</v>
      </c>
      <c r="O36" s="23">
        <v>0.34412649959719299</v>
      </c>
      <c r="P36" s="23">
        <v>2.7327685002655402</v>
      </c>
      <c r="Q36" s="23">
        <v>0</v>
      </c>
      <c r="R36" s="23">
        <v>1.14744188947127E-4</v>
      </c>
      <c r="S36" s="23">
        <v>5.6022041849236896E-4</v>
      </c>
      <c r="T36" s="23">
        <v>0.16660791298381</v>
      </c>
      <c r="U36" s="23">
        <v>1.08932679368061E-4</v>
      </c>
      <c r="V36" s="23">
        <v>3.5633762325846599E-2</v>
      </c>
      <c r="W36" s="23">
        <v>3.8131779999669301E-3</v>
      </c>
      <c r="X36" s="23">
        <v>2.33710299387666E-3</v>
      </c>
      <c r="Y36" s="23">
        <v>0.85525662904416799</v>
      </c>
      <c r="Z36" s="6">
        <v>3.7735534071881702E-8</v>
      </c>
      <c r="AA36" s="6">
        <v>1.50941907923962E-7</v>
      </c>
      <c r="AB36" s="23">
        <v>142.78867273554999</v>
      </c>
      <c r="AC36" s="23">
        <v>0.85176990094633398</v>
      </c>
      <c r="AD36" s="23">
        <v>20.097852128838099</v>
      </c>
      <c r="AE36" s="23">
        <v>1.27980454372592</v>
      </c>
      <c r="AF36" s="23">
        <v>2.97350106913143E-2</v>
      </c>
      <c r="AG36" s="23">
        <v>4.5762218020580097</v>
      </c>
      <c r="AH36" s="23">
        <v>7.6878455633635906E-2</v>
      </c>
      <c r="AI36" s="23">
        <v>8.1860282449151605</v>
      </c>
      <c r="AJ36" s="23">
        <v>6.2200446370872201E-2</v>
      </c>
      <c r="AK36" s="23">
        <v>1.4291295221048299</v>
      </c>
      <c r="AL36" s="23">
        <v>1.54424983385665E-2</v>
      </c>
      <c r="AM36" s="23">
        <v>0</v>
      </c>
      <c r="AN36" s="23">
        <v>0</v>
      </c>
      <c r="AO36" s="23">
        <v>1.50317779277983</v>
      </c>
      <c r="AP36" s="23">
        <v>1.50188182648696</v>
      </c>
      <c r="AQ36" s="23">
        <v>9.8142342834859994E-2</v>
      </c>
      <c r="AR36" s="6">
        <v>3.1590805001495399E-7</v>
      </c>
      <c r="AS36" s="6">
        <v>6.1002480666052198E-7</v>
      </c>
      <c r="AT36" s="23">
        <v>7.7387368842959203</v>
      </c>
      <c r="AU36" s="23">
        <v>1.13179266452396</v>
      </c>
      <c r="AV36" s="23">
        <v>4.5169497790423598E-2</v>
      </c>
      <c r="AW36" s="23">
        <v>1.1844384626322999</v>
      </c>
      <c r="AX36" s="23">
        <v>0.121202605559957</v>
      </c>
      <c r="AY36" s="23">
        <v>3.9090719467363302E-4</v>
      </c>
      <c r="AZ36" s="23">
        <v>2.8666540449853099E-3</v>
      </c>
      <c r="BA36" s="6">
        <v>2.7691993144727901E-5</v>
      </c>
      <c r="BB36" s="6">
        <v>5.6222881077178201E-5</v>
      </c>
      <c r="BC36" s="23">
        <v>0</v>
      </c>
      <c r="BD36" s="23">
        <v>9.5903191197274806E-2</v>
      </c>
      <c r="BE36" s="23">
        <v>0.501586176902175</v>
      </c>
      <c r="BF36" s="23">
        <v>9.1308171188897499E-3</v>
      </c>
      <c r="BG36" s="23">
        <v>8.7727419366501799E-3</v>
      </c>
      <c r="BH36" s="23">
        <v>36.169427000997601</v>
      </c>
      <c r="BI36" s="23">
        <v>870.607781878889</v>
      </c>
      <c r="BJ36" s="23">
        <v>88.995492915777902</v>
      </c>
      <c r="BK36" s="23">
        <v>967.34201167896299</v>
      </c>
      <c r="BL36" s="23">
        <v>0</v>
      </c>
      <c r="BM36" s="23">
        <v>1.4418800461427901</v>
      </c>
      <c r="BN36" s="23">
        <v>6.0678144085550299E-2</v>
      </c>
      <c r="BO36" s="23">
        <v>2.2542294312846801E-4</v>
      </c>
      <c r="BP36" s="23">
        <v>6.6505981227643705E-4</v>
      </c>
      <c r="BQ36" s="23">
        <v>5.3372144756361705E-4</v>
      </c>
      <c r="BR36" s="23">
        <v>1.7487865638069401E-2</v>
      </c>
      <c r="BS36" s="23">
        <v>0</v>
      </c>
      <c r="BT36" s="23">
        <v>12.577134332142</v>
      </c>
      <c r="BU36" s="23">
        <v>1.5193271368023E-2</v>
      </c>
      <c r="BV36" s="23">
        <v>5.3423977376169099E-3</v>
      </c>
      <c r="BW36" s="23">
        <v>20.097852128838099</v>
      </c>
      <c r="BX36" s="23">
        <v>6.8278426874341996E-3</v>
      </c>
      <c r="BY36" s="23">
        <v>0</v>
      </c>
      <c r="BZ36" s="6">
        <v>1.6339977662769999E-7</v>
      </c>
      <c r="CA36" s="23">
        <v>9.9029843604115991E-4</v>
      </c>
      <c r="CB36" s="23">
        <v>26.911584229478802</v>
      </c>
      <c r="CC36" s="23">
        <v>26.0598143285325</v>
      </c>
      <c r="CD36" s="23">
        <v>0.85176990094633398</v>
      </c>
      <c r="CE36" s="23">
        <v>0</v>
      </c>
      <c r="CF36" s="23">
        <v>0</v>
      </c>
      <c r="CG36" s="23">
        <v>0.10661347618181501</v>
      </c>
      <c r="CH36" s="23">
        <v>0</v>
      </c>
      <c r="CI36" s="23">
        <v>1.1440554030324499</v>
      </c>
      <c r="CJ36" s="23">
        <v>0</v>
      </c>
      <c r="CK36" s="23">
        <v>2.97350106913143E-2</v>
      </c>
      <c r="CL36" s="23">
        <v>4.5762218020580097</v>
      </c>
      <c r="CM36" s="23">
        <v>3.07259753837093E-2</v>
      </c>
      <c r="CN36" s="23">
        <v>0</v>
      </c>
      <c r="CO36" s="23">
        <v>7.6878455633635906E-2</v>
      </c>
      <c r="CP36" s="6">
        <v>1.0424186804235E-4</v>
      </c>
      <c r="CQ36" s="23">
        <v>7.0990545458842398</v>
      </c>
      <c r="CR36" s="23">
        <v>4.5770052669727797</v>
      </c>
      <c r="CS36" s="23">
        <v>0</v>
      </c>
      <c r="CT36" s="23">
        <v>0</v>
      </c>
      <c r="CU36" s="23">
        <v>1.7597332217550901</v>
      </c>
      <c r="CV36" s="23">
        <v>7.1584149091624902E-2</v>
      </c>
      <c r="CW36" s="23">
        <v>0</v>
      </c>
      <c r="CX36" s="23">
        <v>0.28724867421462003</v>
      </c>
      <c r="CY36" s="23">
        <v>35.176419939593302</v>
      </c>
      <c r="CZ36" s="23">
        <v>6.8066538267851806E-2</v>
      </c>
      <c r="DA36" s="23">
        <v>2.4460564873362598</v>
      </c>
      <c r="DC36" s="31">
        <f t="shared" si="34"/>
        <v>8.0000008175642196E-3</v>
      </c>
      <c r="DD36" s="106">
        <f t="shared" si="25"/>
        <v>1.0282293383780823</v>
      </c>
      <c r="DE36" s="31">
        <f t="shared" si="35"/>
        <v>1.9247496186225541E-2</v>
      </c>
      <c r="DF36" s="46">
        <f t="shared" si="36"/>
        <v>-5.2626310622994652E-7</v>
      </c>
      <c r="DG36" s="46"/>
      <c r="DH36" s="46">
        <f t="shared" si="37"/>
        <v>-3.2595600146829909E-7</v>
      </c>
      <c r="DI36" s="46">
        <f t="shared" si="38"/>
        <v>-2.5368004959185306E-5</v>
      </c>
      <c r="DJ36" s="46">
        <f t="shared" si="39"/>
        <v>-2.618643358122065E-5</v>
      </c>
      <c r="DK36" s="46">
        <f t="shared" si="40"/>
        <v>-3.1329736218010344E-7</v>
      </c>
      <c r="DL36" s="46">
        <f t="shared" si="41"/>
        <v>-2.4619914653116731E-7</v>
      </c>
      <c r="DM36" s="46">
        <f t="shared" ref="DM36:DM41" si="42">(O36/0.009783-$CY36)/($CY36)</f>
        <v>-1.2834278001457728E-5</v>
      </c>
      <c r="DN36" s="46">
        <f t="shared" ref="DN36:DN41" si="43">(M36/0.001848-$CY36)/($CY36)</f>
        <v>9.9918671266257307E-7</v>
      </c>
      <c r="DO36" s="46">
        <f t="shared" ref="DO36:DO41" si="44">((R36+S36)/0.0000259-$CC36)/($CC36)</f>
        <v>2.2840727431517659E-5</v>
      </c>
      <c r="DP36" s="46">
        <f t="shared" ref="DP36:DP41" si="45">(T36/0.004739-$CY36)/($CY36)</f>
        <v>-5.5873137952867598E-4</v>
      </c>
      <c r="DQ36" s="46">
        <f t="shared" ref="DQ36:DQ41" si="46">((U36)/0.00000418-$CC36)/($CC36)</f>
        <v>2.4377804210874321E-5</v>
      </c>
      <c r="DR36" s="46">
        <f t="shared" ref="DR36:DR41" si="47">(V36/0.001013-$CY36)/($CY36)</f>
        <v>1.3730547259418708E-6</v>
      </c>
      <c r="DS36" s="46">
        <f t="shared" ref="DS36:DS41" si="48">((X36+W36)/0.000236-$CC36)/($CC36)</f>
        <v>2.6798243326752132E-5</v>
      </c>
      <c r="DT36" s="46">
        <f t="shared" ref="DT36:DT41" si="49">((AA36+Z36)/0.00000000724-$CC36)/($CC36)</f>
        <v>2.3247926161062044E-5</v>
      </c>
      <c r="DU36" s="46">
        <f t="shared" ref="DU36:DU41" si="50">(AL36/0.000439-$CY36)/($CY36)</f>
        <v>3.2368626980002125E-6</v>
      </c>
      <c r="DV36" s="46">
        <f t="shared" ref="DV36:DV41" si="51">(AP36/0.042696-$CY36)/($CY36)</f>
        <v>-7.0572657094434431E-6</v>
      </c>
      <c r="DW36" s="46">
        <f t="shared" ref="DW36:DW41" si="52">(AQ36/0.00279-$CY36)/($CY36)</f>
        <v>1.3368701653359127E-6</v>
      </c>
      <c r="DX36" s="46">
        <f t="shared" ref="DX36:DX41" si="53">((AR36+AS36+BZ36)/0.0000000418-$CC36)/($CC36)</f>
        <v>2.9738697706834235E-5</v>
      </c>
      <c r="DY36" s="46">
        <f t="shared" ref="DY36:DY41" si="54">((AY36+AZ36)/0.000125-$CC36)/($CC36)</f>
        <v>2.5924541538383782E-5</v>
      </c>
      <c r="DZ36" s="46">
        <f t="shared" ref="DZ36:DZ41" si="55">((BA36+BB36)/0.00000322-$CC36)/($CC36)</f>
        <v>2.7076791489774366E-5</v>
      </c>
      <c r="EA36" s="46">
        <f t="shared" ref="EA36:EA41" si="56">(BD36/0.00273-$CY36)/($CY36)</f>
        <v>-1.3374264560822332E-3</v>
      </c>
      <c r="EB36" s="46">
        <f t="shared" si="26"/>
        <v>2.6063197716718636E-5</v>
      </c>
      <c r="EC36" s="46">
        <f t="shared" si="27"/>
        <v>1.8791143990701375E-6</v>
      </c>
      <c r="ED36" s="46">
        <f t="shared" si="28"/>
        <v>2.4341643674773424E-6</v>
      </c>
      <c r="EE36" s="75">
        <f t="shared" si="29"/>
        <v>2.3806545765849347E-7</v>
      </c>
      <c r="EF36" s="46">
        <f t="shared" si="30"/>
        <v>2.4617384509909052E-5</v>
      </c>
      <c r="EG36" s="46">
        <f t="shared" si="31"/>
        <v>8.0440417649819138E-4</v>
      </c>
      <c r="EH36" s="46">
        <f t="shared" si="32"/>
        <v>-9.448173399555724E-4</v>
      </c>
      <c r="EI36" s="75">
        <f t="shared" si="33"/>
        <v>-6.3821297466328485E-4</v>
      </c>
      <c r="EJ36" s="46">
        <f t="shared" ref="EJ36:EJ41" si="57">(SUM(AC36:AH36)-$CB36)/($CB36)</f>
        <v>2.517920939678866E-5</v>
      </c>
      <c r="EK36" s="46">
        <f t="shared" ref="EK36:EK41" si="58">(SUM(AD36:AH36)-$CC36)/($CC36)</f>
        <v>2.6002196559625038E-5</v>
      </c>
      <c r="EL36" s="46"/>
      <c r="EM36" s="46"/>
      <c r="EN36" s="46"/>
      <c r="EO36" s="46"/>
    </row>
    <row r="37" spans="1:145" s="23" customFormat="1" x14ac:dyDescent="0.3">
      <c r="A37" s="21" t="s">
        <v>35</v>
      </c>
      <c r="B37" s="21">
        <v>27.802828850000001</v>
      </c>
      <c r="C37" s="21"/>
      <c r="D37" s="21">
        <v>189.47563167000001</v>
      </c>
      <c r="E37" s="21">
        <v>5.3354389800000002</v>
      </c>
      <c r="F37" s="21">
        <v>5.1654408600000004</v>
      </c>
      <c r="G37" s="21">
        <v>1.5711759599999999</v>
      </c>
      <c r="H37" s="21">
        <v>6.9437182499999999</v>
      </c>
      <c r="I37" s="21"/>
      <c r="J37" s="23" t="s">
        <v>35</v>
      </c>
      <c r="K37" s="23">
        <v>0</v>
      </c>
      <c r="L37" s="23">
        <v>0.183441815443075</v>
      </c>
      <c r="M37" s="23">
        <v>1.28319831219287E-2</v>
      </c>
      <c r="N37" s="23">
        <v>6.7896964109776206E-2</v>
      </c>
      <c r="O37" s="23">
        <v>6.7929426488853306E-2</v>
      </c>
      <c r="P37" s="23">
        <v>0.53943950940822405</v>
      </c>
      <c r="Q37" s="23">
        <v>0</v>
      </c>
      <c r="R37" s="6">
        <v>2.2743459051902301E-5</v>
      </c>
      <c r="S37" s="23">
        <v>1.1104099182636401E-4</v>
      </c>
      <c r="T37" s="23">
        <v>3.2887788283007202E-2</v>
      </c>
      <c r="U37" s="6">
        <v>2.1591450592105302E-5</v>
      </c>
      <c r="V37" s="23">
        <v>7.0339712694547597E-3</v>
      </c>
      <c r="W37" s="23">
        <v>7.5580796122069901E-4</v>
      </c>
      <c r="X37" s="23">
        <v>4.63236749946262E-4</v>
      </c>
      <c r="Y37" s="23">
        <v>0.168825048611707</v>
      </c>
      <c r="Z37" s="6">
        <v>7.4795896118211799E-9</v>
      </c>
      <c r="AA37" s="6">
        <v>2.9918114805690103E-8</v>
      </c>
      <c r="AB37" s="23">
        <v>27.802849203194398</v>
      </c>
      <c r="AC37" s="23">
        <v>0.16999802642239401</v>
      </c>
      <c r="AD37" s="23">
        <v>3.9835877267591502</v>
      </c>
      <c r="AE37" s="23">
        <v>0.25366964059149999</v>
      </c>
      <c r="AF37" s="23">
        <v>5.8937667554027004E-3</v>
      </c>
      <c r="AG37" s="23">
        <v>0.90705025601172795</v>
      </c>
      <c r="AH37" s="23">
        <v>1.5238054178585401E-2</v>
      </c>
      <c r="AI37" s="23">
        <v>1.61589574635265</v>
      </c>
      <c r="AJ37" s="23">
        <v>1.22781678240232E-2</v>
      </c>
      <c r="AK37" s="23">
        <v>0.282105720663403</v>
      </c>
      <c r="AL37" s="23">
        <v>3.04829805645006E-3</v>
      </c>
      <c r="AM37" s="23">
        <v>0</v>
      </c>
      <c r="AN37" s="23">
        <v>0</v>
      </c>
      <c r="AO37" s="23">
        <v>0.29672273139669803</v>
      </c>
      <c r="AP37" s="23">
        <v>0.29646712760189597</v>
      </c>
      <c r="AQ37" s="23">
        <v>1.9373058911225299E-2</v>
      </c>
      <c r="AR37" s="6">
        <v>6.2615221979748296E-8</v>
      </c>
      <c r="AS37" s="6">
        <v>1.2091169198456199E-7</v>
      </c>
      <c r="AT37" s="23">
        <v>1.5158044037765099</v>
      </c>
      <c r="AU37" s="23">
        <v>0.22341228840254099</v>
      </c>
      <c r="AV37" s="23">
        <v>8.9162669676817793E-3</v>
      </c>
      <c r="AW37" s="23">
        <v>0.23380439448153201</v>
      </c>
      <c r="AX37" s="23">
        <v>2.3924983333342101E-2</v>
      </c>
      <c r="AY37" s="6">
        <v>7.74814991649994E-5</v>
      </c>
      <c r="AZ37" s="23">
        <v>5.6819638100277195E-4</v>
      </c>
      <c r="BA37" s="6">
        <v>5.4888064793840204E-6</v>
      </c>
      <c r="BB37" s="6">
        <v>1.1143875467517599E-5</v>
      </c>
      <c r="BC37" s="23">
        <v>0</v>
      </c>
      <c r="BD37" s="23">
        <v>1.8931078175425501E-2</v>
      </c>
      <c r="BE37" s="23">
        <v>9.9419155471045004E-2</v>
      </c>
      <c r="BF37" s="23">
        <v>1.8098128000352701E-3</v>
      </c>
      <c r="BG37" s="23">
        <v>1.7388454041898801E-3</v>
      </c>
      <c r="BH37" s="23">
        <v>7.1397322397305896</v>
      </c>
      <c r="BI37" s="23">
        <v>170.52800054873001</v>
      </c>
      <c r="BJ37" s="23">
        <v>17.431752671175101</v>
      </c>
      <c r="BK37" s="23">
        <v>189.47555762368199</v>
      </c>
      <c r="BL37" s="23">
        <v>0</v>
      </c>
      <c r="BM37" s="23">
        <v>0.28462285167330797</v>
      </c>
      <c r="BN37" s="23">
        <v>1.1978434668739E-2</v>
      </c>
      <c r="BO37" s="6">
        <v>4.4681042693166203E-5</v>
      </c>
      <c r="BP37" s="23">
        <v>1.31822391541306E-4</v>
      </c>
      <c r="BQ37" s="23">
        <v>1.0578782857653E-4</v>
      </c>
      <c r="BR37" s="23">
        <v>3.4567299225185602E-3</v>
      </c>
      <c r="BS37" s="23">
        <v>0</v>
      </c>
      <c r="BT37" s="23">
        <v>2.4826867419368699</v>
      </c>
      <c r="BU37" s="23">
        <v>3.0114534466509002E-3</v>
      </c>
      <c r="BV37" s="23">
        <v>1.0589125368034001E-3</v>
      </c>
      <c r="BW37" s="23">
        <v>3.9835877267591502</v>
      </c>
      <c r="BX37" s="23">
        <v>1.35334577236175E-3</v>
      </c>
      <c r="BY37" s="23">
        <v>0</v>
      </c>
      <c r="BZ37" s="6">
        <v>3.2387408698335998E-8</v>
      </c>
      <c r="CA37" s="23">
        <v>1.96285621786074E-4</v>
      </c>
      <c r="CB37" s="23">
        <v>5.3353029854521701</v>
      </c>
      <c r="CC37" s="23">
        <v>5.1653049590297799</v>
      </c>
      <c r="CD37" s="23">
        <v>0.16999802642239401</v>
      </c>
      <c r="CE37" s="23">
        <v>0</v>
      </c>
      <c r="CF37" s="23">
        <v>0</v>
      </c>
      <c r="CG37" s="23">
        <v>2.1131802432800301E-2</v>
      </c>
      <c r="CH37" s="23">
        <v>0</v>
      </c>
      <c r="CI37" s="23">
        <v>0.226762693827609</v>
      </c>
      <c r="CJ37" s="23">
        <v>0</v>
      </c>
      <c r="CK37" s="23">
        <v>5.8937667554027004E-3</v>
      </c>
      <c r="CL37" s="23">
        <v>0.90705025601172795</v>
      </c>
      <c r="CM37" s="23">
        <v>6.06516744225885E-3</v>
      </c>
      <c r="CN37" s="23">
        <v>0</v>
      </c>
      <c r="CO37" s="23">
        <v>1.5238054178585401E-2</v>
      </c>
      <c r="CP37" s="6">
        <v>2.0661686899584902E-5</v>
      </c>
      <c r="CQ37" s="23">
        <v>1.5711747112079599</v>
      </c>
      <c r="CR37" s="23">
        <v>0.90348651317692297</v>
      </c>
      <c r="CS37" s="23">
        <v>0</v>
      </c>
      <c r="CT37" s="23">
        <v>0</v>
      </c>
      <c r="CU37" s="23">
        <v>0.34736613876972799</v>
      </c>
      <c r="CV37" s="23">
        <v>1.4130387843876199E-2</v>
      </c>
      <c r="CW37" s="23">
        <v>0</v>
      </c>
      <c r="CX37" s="23">
        <v>5.6701975425784097E-2</v>
      </c>
      <c r="CY37" s="23">
        <v>6.9437187948433898</v>
      </c>
      <c r="CZ37" s="23">
        <v>1.3436234407066301E-2</v>
      </c>
      <c r="DA37" s="23">
        <v>0.48284395876363101</v>
      </c>
      <c r="DC37" s="31">
        <f t="shared" si="34"/>
        <v>7.9999996980457712E-3</v>
      </c>
      <c r="DD37" s="106">
        <f t="shared" si="25"/>
        <v>1.0282288858000364</v>
      </c>
      <c r="DE37" s="31">
        <f t="shared" si="35"/>
        <v>1.9247489985512744E-2</v>
      </c>
      <c r="DF37" s="46">
        <f t="shared" si="36"/>
        <v>7.3205480302827396E-7</v>
      </c>
      <c r="DG37" s="46"/>
      <c r="DH37" s="46">
        <f t="shared" si="37"/>
        <v>-3.9079599506647928E-7</v>
      </c>
      <c r="DI37" s="46">
        <f t="shared" si="38"/>
        <v>-2.5488914471679937E-5</v>
      </c>
      <c r="DJ37" s="46">
        <f t="shared" si="39"/>
        <v>-2.6309655633232074E-5</v>
      </c>
      <c r="DK37" s="46">
        <f t="shared" si="40"/>
        <v>-7.9481361209115761E-7</v>
      </c>
      <c r="DL37" s="46">
        <f t="shared" si="41"/>
        <v>7.846565346458179E-8</v>
      </c>
      <c r="DM37" s="46">
        <f t="shared" si="42"/>
        <v>-1.4345287024056404E-5</v>
      </c>
      <c r="DN37" s="46">
        <f t="shared" si="43"/>
        <v>-7.1781073791504834E-7</v>
      </c>
      <c r="DO37" s="46">
        <f t="shared" si="44"/>
        <v>2.2816620476487376E-5</v>
      </c>
      <c r="DP37" s="46">
        <f t="shared" si="45"/>
        <v>-5.6205331815690205E-4</v>
      </c>
      <c r="DQ37" s="46">
        <f t="shared" si="46"/>
        <v>2.2039920235287898E-5</v>
      </c>
      <c r="DR37" s="46">
        <f t="shared" si="47"/>
        <v>-2.2561487930962121E-6</v>
      </c>
      <c r="DS37" s="46">
        <f t="shared" si="48"/>
        <v>2.6858502401922388E-5</v>
      </c>
      <c r="DT37" s="46">
        <f t="shared" si="49"/>
        <v>2.3973012295446514E-5</v>
      </c>
      <c r="DU37" s="46">
        <f t="shared" si="50"/>
        <v>1.8060975841489646E-6</v>
      </c>
      <c r="DV37" s="46">
        <f t="shared" si="51"/>
        <v>-6.3752453874357561E-6</v>
      </c>
      <c r="DW37" s="46">
        <f t="shared" si="52"/>
        <v>4.3087657087172784E-6</v>
      </c>
      <c r="DX37" s="46">
        <f t="shared" si="53"/>
        <v>2.1191147037040449E-5</v>
      </c>
      <c r="DY37" s="46">
        <f t="shared" si="54"/>
        <v>2.2860666180778515E-5</v>
      </c>
      <c r="DZ37" s="46">
        <f t="shared" si="55"/>
        <v>2.404834324576423E-5</v>
      </c>
      <c r="EA37" s="46">
        <f t="shared" si="56"/>
        <v>-1.3332804794793298E-3</v>
      </c>
      <c r="EB37" s="46">
        <f t="shared" si="26"/>
        <v>2.6404302785071216E-5</v>
      </c>
      <c r="EC37" s="46">
        <f t="shared" si="27"/>
        <v>-5.6547052458804117E-6</v>
      </c>
      <c r="ED37" s="46">
        <f t="shared" si="28"/>
        <v>1.0310959798242663E-5</v>
      </c>
      <c r="EE37" s="75">
        <f t="shared" si="29"/>
        <v>3.5013244296405571E-6</v>
      </c>
      <c r="EF37" s="46">
        <f t="shared" si="30"/>
        <v>2.5846026321801001E-5</v>
      </c>
      <c r="EG37" s="46">
        <f t="shared" si="31"/>
        <v>8.1323206335131497E-4</v>
      </c>
      <c r="EH37" s="46">
        <f t="shared" si="32"/>
        <v>-9.5310485767583571E-4</v>
      </c>
      <c r="EI37" s="75">
        <f t="shared" si="33"/>
        <v>-6.4400086752447699E-4</v>
      </c>
      <c r="EJ37" s="46">
        <f t="shared" si="57"/>
        <v>2.5206678413062464E-5</v>
      </c>
      <c r="EK37" s="46">
        <f t="shared" si="58"/>
        <v>2.6036268459038856E-5</v>
      </c>
      <c r="EL37" s="46"/>
      <c r="EM37" s="46"/>
      <c r="EN37" s="46"/>
      <c r="EO37" s="46"/>
    </row>
    <row r="38" spans="1:145" x14ac:dyDescent="0.3">
      <c r="A38" s="21" t="s">
        <v>36</v>
      </c>
      <c r="B38" s="21">
        <v>340.43873514000001</v>
      </c>
      <c r="D38" s="21">
        <v>2206.2944088999998</v>
      </c>
      <c r="E38" s="21">
        <v>57.382236149999997</v>
      </c>
      <c r="F38" s="21">
        <v>55.63215984</v>
      </c>
      <c r="G38" s="21">
        <v>5.5789078400000003</v>
      </c>
      <c r="H38" s="21">
        <v>71.976904840000003</v>
      </c>
      <c r="I38" s="21"/>
      <c r="J38" s="23" t="s">
        <v>36</v>
      </c>
      <c r="K38" s="23">
        <v>0</v>
      </c>
      <c r="L38" s="23">
        <v>1.9015144335744401</v>
      </c>
      <c r="M38" s="23">
        <v>0.13301352793191701</v>
      </c>
      <c r="N38" s="23">
        <v>0.7038037577756</v>
      </c>
      <c r="O38" s="23">
        <v>0.70414078584152295</v>
      </c>
      <c r="P38" s="23">
        <v>5.5917022067477902</v>
      </c>
      <c r="Q38" s="23">
        <v>0</v>
      </c>
      <c r="R38" s="23">
        <v>2.4494720972017799E-4</v>
      </c>
      <c r="S38" s="23">
        <v>1.1959255574111099E-3</v>
      </c>
      <c r="T38" s="23">
        <v>0.34090824761746602</v>
      </c>
      <c r="U38" s="23">
        <v>2.3254317238222499E-4</v>
      </c>
      <c r="V38" s="23">
        <v>7.2912837743860801E-2</v>
      </c>
      <c r="W38" s="23">
        <v>8.1400976944063196E-3</v>
      </c>
      <c r="X38" s="23">
        <v>4.9890891228360204E-3</v>
      </c>
      <c r="Y38" s="23">
        <v>1.7499987947512801</v>
      </c>
      <c r="Z38" s="6">
        <v>8.0554928428049396E-8</v>
      </c>
      <c r="AA38" s="6">
        <v>3.2222075093834199E-7</v>
      </c>
      <c r="AB38" s="23">
        <v>340.43860110870401</v>
      </c>
      <c r="AC38" s="23">
        <v>1.75007528420333</v>
      </c>
      <c r="AD38" s="23">
        <v>42.903504583409102</v>
      </c>
      <c r="AE38" s="23">
        <v>2.7320394738669602</v>
      </c>
      <c r="AF38" s="23">
        <v>6.3476276242442203E-2</v>
      </c>
      <c r="AG38" s="23">
        <v>9.7690050967553503</v>
      </c>
      <c r="AH38" s="23">
        <v>0.16411475545781701</v>
      </c>
      <c r="AI38" s="23">
        <v>16.7499810265608</v>
      </c>
      <c r="AJ38" s="23">
        <v>0.12727263310961201</v>
      </c>
      <c r="AK38" s="23">
        <v>2.92424072045262</v>
      </c>
      <c r="AL38" s="23">
        <v>3.15978518091896E-2</v>
      </c>
      <c r="AM38" s="23">
        <v>0</v>
      </c>
      <c r="AN38" s="23">
        <v>0</v>
      </c>
      <c r="AO38" s="23">
        <v>3.0757570239716099</v>
      </c>
      <c r="AP38" s="23">
        <v>3.07310482947844</v>
      </c>
      <c r="AQ38" s="23">
        <v>0.20081585539796401</v>
      </c>
      <c r="AR38" s="6">
        <v>6.7437451905041302E-7</v>
      </c>
      <c r="AS38" s="6">
        <v>1.3022375622759101E-6</v>
      </c>
      <c r="AT38" s="23">
        <v>17.6503488797985</v>
      </c>
      <c r="AU38" s="23">
        <v>2.3158388333946598</v>
      </c>
      <c r="AV38" s="23">
        <v>9.2424264962670796E-2</v>
      </c>
      <c r="AW38" s="23">
        <v>2.4235613710110999</v>
      </c>
      <c r="AX38" s="23">
        <v>0.248001059968429</v>
      </c>
      <c r="AY38" s="23">
        <v>8.3448116208932003E-4</v>
      </c>
      <c r="AZ38" s="23">
        <v>6.1195378572176497E-3</v>
      </c>
      <c r="BA38" s="6">
        <v>5.9114470362715401E-5</v>
      </c>
      <c r="BB38" s="6">
        <v>1.20021573427691E-4</v>
      </c>
      <c r="BC38" s="23">
        <v>0</v>
      </c>
      <c r="BD38" s="23">
        <v>0.196233719141128</v>
      </c>
      <c r="BE38" s="23">
        <v>1.07075214465296</v>
      </c>
      <c r="BF38" s="23">
        <v>1.9491835055694198E-2</v>
      </c>
      <c r="BG38" s="23">
        <v>1.87274658630819E-2</v>
      </c>
      <c r="BH38" s="23">
        <v>74.008743804626405</v>
      </c>
      <c r="BI38" s="23">
        <v>1985.66444591808</v>
      </c>
      <c r="BJ38" s="23">
        <v>202.97909718106001</v>
      </c>
      <c r="BK38" s="23">
        <v>2206.2938919789399</v>
      </c>
      <c r="BL38" s="23">
        <v>0</v>
      </c>
      <c r="BM38" s="23">
        <v>2.9503303523724398</v>
      </c>
      <c r="BN38" s="23">
        <v>0.124236047770829</v>
      </c>
      <c r="BO38" s="23">
        <v>4.8121657358620302E-4</v>
      </c>
      <c r="BP38" s="23">
        <v>1.4197315975330201E-3</v>
      </c>
      <c r="BQ38" s="23">
        <v>1.1393481811035201E-3</v>
      </c>
      <c r="BR38" s="23">
        <v>3.6294764549502E-2</v>
      </c>
      <c r="BS38" s="23">
        <v>0</v>
      </c>
      <c r="BT38" s="23">
        <v>25.7349685964946</v>
      </c>
      <c r="BU38" s="23">
        <v>3.2433563394456397E-2</v>
      </c>
      <c r="BV38" s="23">
        <v>1.1404591405281101E-2</v>
      </c>
      <c r="BW38" s="23">
        <v>42.903504583409102</v>
      </c>
      <c r="BX38" s="23">
        <v>1.45756240447097E-2</v>
      </c>
      <c r="BY38" s="23">
        <v>0</v>
      </c>
      <c r="BZ38" s="6">
        <v>3.48813817666738E-7</v>
      </c>
      <c r="CA38" s="23">
        <v>2.1140188413609098E-3</v>
      </c>
      <c r="CB38" s="23">
        <v>57.380770071635403</v>
      </c>
      <c r="CC38" s="23">
        <v>55.630694787431999</v>
      </c>
      <c r="CD38" s="23">
        <v>1.75007528420333</v>
      </c>
      <c r="CE38" s="23">
        <v>0</v>
      </c>
      <c r="CF38" s="23">
        <v>0</v>
      </c>
      <c r="CG38" s="23">
        <v>0.22759120901469901</v>
      </c>
      <c r="CH38" s="23">
        <v>0</v>
      </c>
      <c r="CI38" s="23">
        <v>2.44225254044103</v>
      </c>
      <c r="CJ38" s="23">
        <v>0</v>
      </c>
      <c r="CK38" s="23">
        <v>6.3476276242442203E-2</v>
      </c>
      <c r="CL38" s="23">
        <v>9.7690050967553503</v>
      </c>
      <c r="CM38" s="23">
        <v>6.2870443441988097E-2</v>
      </c>
      <c r="CN38" s="23">
        <v>0</v>
      </c>
      <c r="CO38" s="23">
        <v>0.16411475545781701</v>
      </c>
      <c r="CP38" s="23">
        <v>2.2252842583376001E-4</v>
      </c>
      <c r="CQ38" s="23">
        <v>5.5789073114921397</v>
      </c>
      <c r="CR38" s="23">
        <v>9.3653232711759493</v>
      </c>
      <c r="CS38" s="23">
        <v>0</v>
      </c>
      <c r="CT38" s="23">
        <v>0</v>
      </c>
      <c r="CU38" s="23">
        <v>3.6007127230677298</v>
      </c>
      <c r="CV38" s="23">
        <v>0.146473139035776</v>
      </c>
      <c r="CW38" s="23">
        <v>0</v>
      </c>
      <c r="CX38" s="23">
        <v>0.58775899337687398</v>
      </c>
      <c r="CY38" s="23">
        <v>71.976875742544195</v>
      </c>
      <c r="CZ38" s="23">
        <v>0.13927535611788799</v>
      </c>
      <c r="DA38" s="23">
        <v>5.0050419913676603</v>
      </c>
      <c r="DC38" s="31">
        <f t="shared" si="34"/>
        <v>7.9999989774558015E-3</v>
      </c>
      <c r="DD38" s="106">
        <f t="shared" si="25"/>
        <v>1.0282294562124377</v>
      </c>
      <c r="DE38" s="31">
        <f t="shared" si="35"/>
        <v>1.9247506232743704E-2</v>
      </c>
      <c r="DF38" s="46">
        <f t="shared" si="36"/>
        <v>-3.9370166248717235E-7</v>
      </c>
      <c r="DG38" s="46"/>
      <c r="DH38" s="46">
        <f t="shared" si="37"/>
        <v>-2.3429378137960797E-7</v>
      </c>
      <c r="DI38" s="46">
        <f t="shared" si="38"/>
        <v>-2.5549341799111298E-5</v>
      </c>
      <c r="DJ38" s="46">
        <f t="shared" si="39"/>
        <v>-2.6334633999734225E-5</v>
      </c>
      <c r="DK38" s="46">
        <f t="shared" si="40"/>
        <v>-9.4733212260154106E-8</v>
      </c>
      <c r="DL38" s="46">
        <f t="shared" si="41"/>
        <v>-4.0426100390188683E-7</v>
      </c>
      <c r="DM38" s="46">
        <f t="shared" si="42"/>
        <v>-1.2766527947760619E-5</v>
      </c>
      <c r="DN38" s="46">
        <f t="shared" si="43"/>
        <v>1.9664181060005258E-6</v>
      </c>
      <c r="DO38" s="46">
        <f t="shared" si="44"/>
        <v>2.6215449326537785E-5</v>
      </c>
      <c r="DP38" s="46">
        <f t="shared" si="45"/>
        <v>-5.5751219755207856E-4</v>
      </c>
      <c r="DQ38" s="46">
        <f t="shared" si="46"/>
        <v>2.9535907446957313E-5</v>
      </c>
      <c r="DR38" s="46">
        <f t="shared" si="47"/>
        <v>3.6018020631619196E-6</v>
      </c>
      <c r="DS38" s="46">
        <f t="shared" si="48"/>
        <v>2.6114059179744236E-5</v>
      </c>
      <c r="DT38" s="46">
        <f t="shared" si="49"/>
        <v>2.3460520455137719E-5</v>
      </c>
      <c r="DU38" s="46">
        <f t="shared" si="50"/>
        <v>1.0627979012943797E-7</v>
      </c>
      <c r="DV38" s="46">
        <f t="shared" si="51"/>
        <v>-6.4615748630972166E-6</v>
      </c>
      <c r="DW38" s="46">
        <f t="shared" si="52"/>
        <v>1.8528265826601457E-6</v>
      </c>
      <c r="DX38" s="46">
        <f t="shared" si="53"/>
        <v>2.7030995705009841E-5</v>
      </c>
      <c r="DY38" s="46">
        <f t="shared" si="54"/>
        <v>2.6197174587332791E-5</v>
      </c>
      <c r="DZ38" s="46">
        <f t="shared" si="55"/>
        <v>2.9065765315933497E-5</v>
      </c>
      <c r="EA38" s="46">
        <f t="shared" si="56"/>
        <v>-1.3392154031607634E-3</v>
      </c>
      <c r="EB38" s="46">
        <f t="shared" si="26"/>
        <v>2.6521330007618098E-5</v>
      </c>
      <c r="EC38" s="46">
        <f t="shared" si="27"/>
        <v>1.3442735271463143E-6</v>
      </c>
      <c r="ED38" s="46">
        <f t="shared" si="28"/>
        <v>7.2917522412669417E-7</v>
      </c>
      <c r="EE38" s="75">
        <f t="shared" si="29"/>
        <v>4.8664954999872421E-6</v>
      </c>
      <c r="EF38" s="46">
        <f t="shared" si="30"/>
        <v>2.2991579872509114E-5</v>
      </c>
      <c r="EG38" s="46">
        <f t="shared" si="31"/>
        <v>8.0987907132364925E-4</v>
      </c>
      <c r="EH38" s="46">
        <f t="shared" si="32"/>
        <v>-9.4794310592839271E-4</v>
      </c>
      <c r="EI38" s="75">
        <f t="shared" si="33"/>
        <v>-6.4883505561812193E-4</v>
      </c>
      <c r="EJ38" s="46">
        <f t="shared" si="57"/>
        <v>2.5189593966710393E-5</v>
      </c>
      <c r="EK38" s="46">
        <f t="shared" si="58"/>
        <v>2.5982028540101207E-5</v>
      </c>
      <c r="EL38" s="46"/>
      <c r="EM38" s="46"/>
      <c r="EN38" s="46"/>
      <c r="EO38" s="46"/>
    </row>
    <row r="39" spans="1:145" x14ac:dyDescent="0.3">
      <c r="A39" s="21" t="s">
        <v>126</v>
      </c>
      <c r="B39" s="21">
        <v>179.19932815999999</v>
      </c>
      <c r="D39" s="21">
        <v>1229.5902259</v>
      </c>
      <c r="E39" s="21">
        <v>33.781244919999999</v>
      </c>
      <c r="F39" s="21">
        <v>32.739075679999999</v>
      </c>
      <c r="G39" s="21">
        <v>4.9427123999999996</v>
      </c>
      <c r="H39" s="21">
        <v>48.404121009999997</v>
      </c>
      <c r="I39" s="21"/>
      <c r="J39" s="23" t="s">
        <v>126</v>
      </c>
      <c r="K39" s="23">
        <v>0</v>
      </c>
      <c r="L39" s="23">
        <v>1.2787610704023</v>
      </c>
      <c r="M39" s="23">
        <v>8.9451196605930997E-2</v>
      </c>
      <c r="N39" s="23">
        <v>0.47330535000051499</v>
      </c>
      <c r="O39" s="23">
        <v>0.47353169887654001</v>
      </c>
      <c r="P39" s="23">
        <v>3.7604004988736501</v>
      </c>
      <c r="Q39" s="23">
        <v>0</v>
      </c>
      <c r="R39" s="23">
        <v>1.4414964027513599E-4</v>
      </c>
      <c r="S39" s="23">
        <v>7.03792876392356E-4</v>
      </c>
      <c r="T39" s="23">
        <v>0.22925951023402799</v>
      </c>
      <c r="U39" s="23">
        <v>1.36849455805355E-4</v>
      </c>
      <c r="V39" s="23">
        <v>4.9033663063499502E-2</v>
      </c>
      <c r="W39" s="23">
        <v>4.7903823235613402E-3</v>
      </c>
      <c r="X39" s="23">
        <v>2.9360429489023701E-3</v>
      </c>
      <c r="Y39" s="23">
        <v>1.1768680627475301</v>
      </c>
      <c r="Z39" s="6">
        <v>4.7406250167275602E-8</v>
      </c>
      <c r="AA39" s="6">
        <v>1.8962508724570999E-7</v>
      </c>
      <c r="AB39" s="23">
        <v>179.19926636132601</v>
      </c>
      <c r="AC39" s="23">
        <v>1.04217013453705</v>
      </c>
      <c r="AD39" s="23">
        <v>25.248386898372399</v>
      </c>
      <c r="AE39" s="23">
        <v>1.60778431709078</v>
      </c>
      <c r="AF39" s="23">
        <v>3.7355280152339299E-2</v>
      </c>
      <c r="AG39" s="23">
        <v>5.74898582626476</v>
      </c>
      <c r="AH39" s="23">
        <v>9.6580329779482596E-2</v>
      </c>
      <c r="AI39" s="23">
        <v>11.264311683476899</v>
      </c>
      <c r="AJ39" s="23">
        <v>8.5590324483357197E-2</v>
      </c>
      <c r="AK39" s="23">
        <v>1.9665409411799899</v>
      </c>
      <c r="AL39" s="23">
        <v>2.1249596019620901E-2</v>
      </c>
      <c r="AM39" s="23">
        <v>0</v>
      </c>
      <c r="AN39" s="23">
        <v>0</v>
      </c>
      <c r="AO39" s="23">
        <v>2.0684351432319201</v>
      </c>
      <c r="AP39" s="23">
        <v>2.0666516929294998</v>
      </c>
      <c r="AQ39" s="23">
        <v>0.13504795796299199</v>
      </c>
      <c r="AR39" s="6">
        <v>3.9686548469211899E-7</v>
      </c>
      <c r="AS39" s="6">
        <v>7.6635848446025605E-7</v>
      </c>
      <c r="AT39" s="23">
        <v>9.8367223723937194</v>
      </c>
      <c r="AU39" s="23">
        <v>1.5573933997953799</v>
      </c>
      <c r="AV39" s="23">
        <v>6.2154756925759398E-2</v>
      </c>
      <c r="AW39" s="23">
        <v>1.6298363645337499</v>
      </c>
      <c r="AX39" s="23">
        <v>0.166779787716172</v>
      </c>
      <c r="AY39" s="23">
        <v>4.9108545156720999E-4</v>
      </c>
      <c r="AZ39" s="23">
        <v>3.6012989598593402E-3</v>
      </c>
      <c r="BA39" s="6">
        <v>3.4788410768476098E-5</v>
      </c>
      <c r="BB39" s="6">
        <v>7.0631476557703207E-5</v>
      </c>
      <c r="BC39" s="23">
        <v>0</v>
      </c>
      <c r="BD39" s="23">
        <v>0.13196676785673001</v>
      </c>
      <c r="BE39" s="23">
        <v>0.63012923994223902</v>
      </c>
      <c r="BF39" s="23">
        <v>1.14708049947915E-2</v>
      </c>
      <c r="BG39" s="23">
        <v>1.1020962112027801E-2</v>
      </c>
      <c r="BH39" s="23">
        <v>49.7706181821789</v>
      </c>
      <c r="BI39" s="23">
        <v>1106.63131988491</v>
      </c>
      <c r="BJ39" s="23">
        <v>113.122321721148</v>
      </c>
      <c r="BK39" s="23">
        <v>1229.5903639784599</v>
      </c>
      <c r="BL39" s="23">
        <v>0</v>
      </c>
      <c r="BM39" s="23">
        <v>1.98408625674079</v>
      </c>
      <c r="BN39" s="23">
        <v>8.3391369464411294E-2</v>
      </c>
      <c r="BO39" s="23">
        <v>2.8319265123704599E-4</v>
      </c>
      <c r="BP39" s="23">
        <v>8.35503136778496E-4</v>
      </c>
      <c r="BQ39" s="23">
        <v>6.7049773187916398E-4</v>
      </c>
      <c r="BR39" s="23">
        <v>2.3372028014268301E-2</v>
      </c>
      <c r="BS39" s="23">
        <v>0</v>
      </c>
      <c r="BT39" s="23">
        <v>17.306655911983601</v>
      </c>
      <c r="BU39" s="23">
        <v>1.90868876676752E-2</v>
      </c>
      <c r="BV39" s="23">
        <v>6.7115145477493502E-3</v>
      </c>
      <c r="BW39" s="23">
        <v>25.248386898372399</v>
      </c>
      <c r="BX39" s="23">
        <v>8.5776401628113296E-3</v>
      </c>
      <c r="BY39" s="23">
        <v>0</v>
      </c>
      <c r="BZ39" s="6">
        <v>2.05276090695944E-7</v>
      </c>
      <c r="CA39" s="23">
        <v>1.24408474594487E-3</v>
      </c>
      <c r="CB39" s="23">
        <v>33.780410972393902</v>
      </c>
      <c r="CC39" s="23">
        <v>32.7382408378569</v>
      </c>
      <c r="CD39" s="23">
        <v>1.04217013453705</v>
      </c>
      <c r="CE39" s="23">
        <v>0</v>
      </c>
      <c r="CF39" s="23">
        <v>0</v>
      </c>
      <c r="CG39" s="23">
        <v>0.13393561522071001</v>
      </c>
      <c r="CH39" s="23">
        <v>0</v>
      </c>
      <c r="CI39" s="23">
        <v>1.4372458054200601</v>
      </c>
      <c r="CJ39" s="23">
        <v>0</v>
      </c>
      <c r="CK39" s="23">
        <v>3.7355280152339299E-2</v>
      </c>
      <c r="CL39" s="23">
        <v>5.74898582626476</v>
      </c>
      <c r="CM39" s="23">
        <v>4.2279990575237403E-2</v>
      </c>
      <c r="CN39" s="23">
        <v>0</v>
      </c>
      <c r="CO39" s="23">
        <v>9.6580329779482596E-2</v>
      </c>
      <c r="CP39" s="23">
        <v>1.3095552293964299E-4</v>
      </c>
      <c r="CQ39" s="23">
        <v>4.94271172233932</v>
      </c>
      <c r="CR39" s="23">
        <v>6.2981492189547801</v>
      </c>
      <c r="CS39" s="23">
        <v>0</v>
      </c>
      <c r="CT39" s="23">
        <v>0</v>
      </c>
      <c r="CU39" s="23">
        <v>2.4214669709578902</v>
      </c>
      <c r="CV39" s="23">
        <v>9.8502652352859196E-2</v>
      </c>
      <c r="CW39" s="23">
        <v>0</v>
      </c>
      <c r="CX39" s="23">
        <v>0.39526578154652597</v>
      </c>
      <c r="CY39" s="23">
        <v>48.404185282274199</v>
      </c>
      <c r="CZ39" s="23">
        <v>9.3662486823521393E-2</v>
      </c>
      <c r="DA39" s="23">
        <v>3.3658740215679699</v>
      </c>
      <c r="DC39" s="31">
        <f t="shared" si="34"/>
        <v>7.9999995612896977E-3</v>
      </c>
      <c r="DD39" s="106">
        <f t="shared" si="25"/>
        <v>1.0282296436131753</v>
      </c>
      <c r="DE39" s="31">
        <f t="shared" si="35"/>
        <v>1.9247498454883025E-2</v>
      </c>
      <c r="DF39" s="46">
        <f t="shared" si="36"/>
        <v>-3.4485996469482389E-7</v>
      </c>
      <c r="DG39" s="46"/>
      <c r="DH39" s="46">
        <f t="shared" si="37"/>
        <v>1.1229632200390123E-7</v>
      </c>
      <c r="DI39" s="46">
        <f t="shared" si="38"/>
        <v>-2.4686704355381865E-5</v>
      </c>
      <c r="DJ39" s="46">
        <f t="shared" si="39"/>
        <v>-2.5499869063483562E-5</v>
      </c>
      <c r="DK39" s="46">
        <f t="shared" si="40"/>
        <v>-1.3710299623564797E-7</v>
      </c>
      <c r="DL39" s="46">
        <f t="shared" si="41"/>
        <v>1.3278264920499834E-6</v>
      </c>
      <c r="DM39" s="46">
        <f t="shared" si="42"/>
        <v>-1.3611870599522966E-5</v>
      </c>
      <c r="DN39" s="46">
        <f t="shared" si="43"/>
        <v>2.9312638267159153E-6</v>
      </c>
      <c r="DO39" s="46">
        <f t="shared" si="44"/>
        <v>2.6038960752288053E-5</v>
      </c>
      <c r="DP39" s="46">
        <f t="shared" si="45"/>
        <v>-5.5767579073250236E-4</v>
      </c>
      <c r="DQ39" s="46">
        <f t="shared" si="46"/>
        <v>2.6373493972419589E-5</v>
      </c>
      <c r="DR39" s="46">
        <f t="shared" si="47"/>
        <v>4.5555147088008962E-6</v>
      </c>
      <c r="DS39" s="46">
        <f t="shared" si="48"/>
        <v>2.5942130042983106E-5</v>
      </c>
      <c r="DT39" s="46">
        <f t="shared" si="49"/>
        <v>2.7312522414412269E-5</v>
      </c>
      <c r="DU39" s="46">
        <f t="shared" si="50"/>
        <v>7.467524904231244E-6</v>
      </c>
      <c r="DV39" s="46">
        <f t="shared" si="51"/>
        <v>-6.4847867770174099E-6</v>
      </c>
      <c r="DW39" s="46">
        <f t="shared" si="52"/>
        <v>2.0809350694238704E-6</v>
      </c>
      <c r="DX39" s="46">
        <f t="shared" si="53"/>
        <v>3.0393926379888956E-5</v>
      </c>
      <c r="DY39" s="46">
        <f t="shared" si="54"/>
        <v>2.5488649791266428E-5</v>
      </c>
      <c r="DZ39" s="46">
        <f t="shared" si="55"/>
        <v>2.6104183794117295E-5</v>
      </c>
      <c r="EA39" s="46">
        <f t="shared" si="56"/>
        <v>-1.3368653247901087E-3</v>
      </c>
      <c r="EB39" s="46">
        <f t="shared" si="26"/>
        <v>2.648377888112798E-5</v>
      </c>
      <c r="EC39" s="46">
        <f t="shared" si="27"/>
        <v>1.3736037947469457E-6</v>
      </c>
      <c r="ED39" s="46">
        <f t="shared" si="28"/>
        <v>4.1457785694638156E-6</v>
      </c>
      <c r="EE39" s="75">
        <f t="shared" si="29"/>
        <v>1.1701070694200438E-5</v>
      </c>
      <c r="EF39" s="46">
        <f t="shared" si="30"/>
        <v>2.4252593138786297E-5</v>
      </c>
      <c r="EG39" s="46">
        <f t="shared" si="31"/>
        <v>8.1214062628284735E-4</v>
      </c>
      <c r="EH39" s="46">
        <f t="shared" si="32"/>
        <v>-9.4795578298348079E-4</v>
      </c>
      <c r="EI39" s="75">
        <f t="shared" si="33"/>
        <v>-6.184808063902119E-4</v>
      </c>
      <c r="EJ39" s="46">
        <f t="shared" si="57"/>
        <v>2.5216206031550338E-5</v>
      </c>
      <c r="EK39" s="46">
        <f t="shared" si="58"/>
        <v>2.6018924079622342E-5</v>
      </c>
      <c r="EL39" s="46"/>
      <c r="EM39" s="46"/>
      <c r="EN39" s="46"/>
      <c r="EO39" s="46"/>
    </row>
    <row r="40" spans="1:145" x14ac:dyDescent="0.3">
      <c r="A40" s="21" t="s">
        <v>37</v>
      </c>
      <c r="B40" s="21">
        <v>154.65969171</v>
      </c>
      <c r="D40" s="21">
        <v>997.33866351999995</v>
      </c>
      <c r="E40" s="21">
        <v>25.79914587</v>
      </c>
      <c r="F40" s="21">
        <v>25.012893439999999</v>
      </c>
      <c r="G40" s="21">
        <v>2.4337155400000001</v>
      </c>
      <c r="H40" s="21">
        <v>31.848218930000002</v>
      </c>
      <c r="I40" s="21"/>
      <c r="J40" s="23" t="s">
        <v>37</v>
      </c>
      <c r="K40" s="23">
        <v>0</v>
      </c>
      <c r="L40" s="23">
        <v>0.84137858549436495</v>
      </c>
      <c r="M40" s="23">
        <v>5.8855608915157898E-2</v>
      </c>
      <c r="N40" s="23">
        <v>0.31141801682930997</v>
      </c>
      <c r="O40" s="23">
        <v>0.31156720265867699</v>
      </c>
      <c r="P40" s="23">
        <v>2.47420545859885</v>
      </c>
      <c r="Q40" s="23">
        <v>0</v>
      </c>
      <c r="R40" s="6">
        <v>1.10131318562365E-4</v>
      </c>
      <c r="S40" s="23">
        <v>5.37703229220059E-4</v>
      </c>
      <c r="T40" s="23">
        <v>0.15084449026351299</v>
      </c>
      <c r="U40" s="6">
        <v>1.04553981997074E-4</v>
      </c>
      <c r="V40" s="23">
        <v>3.2262264612205598E-2</v>
      </c>
      <c r="W40" s="23">
        <v>3.6598867915585E-3</v>
      </c>
      <c r="X40" s="23">
        <v>2.2431568295331098E-3</v>
      </c>
      <c r="Y40" s="23">
        <v>0.77433662588173302</v>
      </c>
      <c r="Z40" s="6">
        <v>3.6218645127509803E-8</v>
      </c>
      <c r="AA40" s="6">
        <v>1.4487360252870099E-7</v>
      </c>
      <c r="AB40" s="23">
        <v>154.65962056691799</v>
      </c>
      <c r="AC40" s="23">
        <v>0.78625197506572497</v>
      </c>
      <c r="AD40" s="23">
        <v>19.289937197925401</v>
      </c>
      <c r="AE40" s="23">
        <v>1.2283571519590799</v>
      </c>
      <c r="AF40" s="23">
        <v>2.8539702210684699E-2</v>
      </c>
      <c r="AG40" s="23">
        <v>4.3922629415168899</v>
      </c>
      <c r="AH40" s="23">
        <v>7.37879708548973E-2</v>
      </c>
      <c r="AI40" s="23">
        <v>7.4115084539111997</v>
      </c>
      <c r="AJ40" s="23">
        <v>5.6315358949676403E-2</v>
      </c>
      <c r="AK40" s="23">
        <v>1.29391236044117</v>
      </c>
      <c r="AL40" s="23">
        <v>1.3981386345057E-2</v>
      </c>
      <c r="AM40" s="23">
        <v>0</v>
      </c>
      <c r="AN40" s="23">
        <v>0</v>
      </c>
      <c r="AO40" s="23">
        <v>1.36095470117424</v>
      </c>
      <c r="AP40" s="23">
        <v>1.3597823359487999</v>
      </c>
      <c r="AQ40" s="23">
        <v>8.88567053858281E-2</v>
      </c>
      <c r="AR40" s="6">
        <v>3.0320449244952198E-7</v>
      </c>
      <c r="AS40" s="6">
        <v>5.8549849424044098E-7</v>
      </c>
      <c r="AT40" s="23">
        <v>7.9787066136234497</v>
      </c>
      <c r="AU40" s="23">
        <v>1.0247076664688299</v>
      </c>
      <c r="AV40" s="23">
        <v>4.0895640303085901E-2</v>
      </c>
      <c r="AW40" s="23">
        <v>1.0723726504378099</v>
      </c>
      <c r="AX40" s="23">
        <v>0.109735028155999</v>
      </c>
      <c r="AY40" s="23">
        <v>3.7519411983222799E-4</v>
      </c>
      <c r="AZ40" s="23">
        <v>2.7514170678527498E-3</v>
      </c>
      <c r="BA40" s="6">
        <v>2.6578818115378799E-5</v>
      </c>
      <c r="BB40" s="6">
        <v>5.3962836367444298E-5</v>
      </c>
      <c r="BC40" s="23">
        <v>0</v>
      </c>
      <c r="BD40" s="23">
        <v>8.6829418119060003E-2</v>
      </c>
      <c r="BE40" s="23">
        <v>0.481422844201568</v>
      </c>
      <c r="BF40" s="23">
        <v>8.7637678400767204E-3</v>
      </c>
      <c r="BG40" s="23">
        <v>8.4200758731680907E-3</v>
      </c>
      <c r="BH40" s="23">
        <v>32.747259144496397</v>
      </c>
      <c r="BI40" s="23">
        <v>897.60453119021997</v>
      </c>
      <c r="BJ40" s="23">
        <v>91.755103060346002</v>
      </c>
      <c r="BK40" s="23">
        <v>997.33834086418904</v>
      </c>
      <c r="BL40" s="23">
        <v>0</v>
      </c>
      <c r="BM40" s="23">
        <v>1.30545753694064</v>
      </c>
      <c r="BN40" s="23">
        <v>5.4985469572115898E-2</v>
      </c>
      <c r="BO40" s="23">
        <v>2.1635879648054099E-4</v>
      </c>
      <c r="BP40" s="23">
        <v>6.38328197593214E-4</v>
      </c>
      <c r="BQ40" s="23">
        <v>5.1226474501893198E-4</v>
      </c>
      <c r="BR40" s="23">
        <v>1.6147689520615901E-2</v>
      </c>
      <c r="BS40" s="23">
        <v>0</v>
      </c>
      <c r="BT40" s="23">
        <v>11.387154207089999</v>
      </c>
      <c r="BU40" s="23">
        <v>1.4582508183005599E-2</v>
      </c>
      <c r="BV40" s="23">
        <v>5.1276382755446699E-3</v>
      </c>
      <c r="BW40" s="23">
        <v>19.289937197925401</v>
      </c>
      <c r="BX40" s="23">
        <v>6.5533764458186603E-3</v>
      </c>
      <c r="BY40" s="23">
        <v>0</v>
      </c>
      <c r="BZ40" s="6">
        <v>1.5683162997624501E-7</v>
      </c>
      <c r="CA40" s="23">
        <v>9.5048732761233903E-4</v>
      </c>
      <c r="CB40" s="23">
        <v>25.798487510008201</v>
      </c>
      <c r="CC40" s="23">
        <v>25.012235534942501</v>
      </c>
      <c r="CD40" s="23">
        <v>0.78625197506572497</v>
      </c>
      <c r="CE40" s="23">
        <v>0</v>
      </c>
      <c r="CF40" s="23">
        <v>0</v>
      </c>
      <c r="CG40" s="23">
        <v>0.102327684066645</v>
      </c>
      <c r="CH40" s="23">
        <v>0</v>
      </c>
      <c r="CI40" s="23">
        <v>1.09806597695067</v>
      </c>
      <c r="CJ40" s="23">
        <v>0</v>
      </c>
      <c r="CK40" s="23">
        <v>2.8539702210684699E-2</v>
      </c>
      <c r="CL40" s="23">
        <v>4.3922629415168899</v>
      </c>
      <c r="CM40" s="23">
        <v>2.78187697362367E-2</v>
      </c>
      <c r="CN40" s="23">
        <v>0</v>
      </c>
      <c r="CO40" s="23">
        <v>7.37879708548973E-2</v>
      </c>
      <c r="CP40" s="6">
        <v>1.00051185303989E-4</v>
      </c>
      <c r="CQ40" s="23">
        <v>2.4337134367962401</v>
      </c>
      <c r="CR40" s="23">
        <v>4.1439524825516498</v>
      </c>
      <c r="CS40" s="23">
        <v>0</v>
      </c>
      <c r="CT40" s="23">
        <v>0</v>
      </c>
      <c r="CU40" s="23">
        <v>1.59323764590969</v>
      </c>
      <c r="CV40" s="23">
        <v>6.4811259580575806E-2</v>
      </c>
      <c r="CW40" s="23">
        <v>0</v>
      </c>
      <c r="CX40" s="23">
        <v>0.26007047085156798</v>
      </c>
      <c r="CY40" s="23">
        <v>31.848208987141501</v>
      </c>
      <c r="CZ40" s="23">
        <v>6.1626627930426503E-2</v>
      </c>
      <c r="DA40" s="23">
        <v>2.2146252415897201</v>
      </c>
      <c r="DC40" s="31">
        <f t="shared" si="34"/>
        <v>7.9999998864075939E-3</v>
      </c>
      <c r="DD40" s="106">
        <f t="shared" si="25"/>
        <v>1.0282292218604154</v>
      </c>
      <c r="DE40" s="31">
        <f t="shared" si="35"/>
        <v>1.9247493632826719E-2</v>
      </c>
      <c r="DF40" s="46">
        <f t="shared" si="36"/>
        <v>-4.599975677165677E-7</v>
      </c>
      <c r="DG40" s="46"/>
      <c r="DH40" s="46">
        <f t="shared" si="37"/>
        <v>-3.2351679797540392E-7</v>
      </c>
      <c r="DI40" s="46">
        <f t="shared" si="38"/>
        <v>-2.551867395598894E-5</v>
      </c>
      <c r="DJ40" s="46">
        <f t="shared" si="39"/>
        <v>-2.630263704100852E-5</v>
      </c>
      <c r="DK40" s="46">
        <f t="shared" si="40"/>
        <v>-8.6419457223826489E-7</v>
      </c>
      <c r="DL40" s="46">
        <f t="shared" si="41"/>
        <v>-3.1219511906870504E-7</v>
      </c>
      <c r="DM40" s="46">
        <f t="shared" si="42"/>
        <v>-1.227926276226711E-5</v>
      </c>
      <c r="DN40" s="46">
        <f t="shared" si="43"/>
        <v>2.0169217856081111E-6</v>
      </c>
      <c r="DO40" s="46">
        <f t="shared" si="44"/>
        <v>2.7241381636676165E-5</v>
      </c>
      <c r="DP40" s="46">
        <f t="shared" si="45"/>
        <v>-5.5769477591371746E-4</v>
      </c>
      <c r="DQ40" s="46">
        <f t="shared" si="46"/>
        <v>2.7139454349764855E-5</v>
      </c>
      <c r="DR40" s="46">
        <f t="shared" si="47"/>
        <v>8.9603930502757276E-7</v>
      </c>
      <c r="DS40" s="46">
        <f t="shared" si="48"/>
        <v>2.6433646736484302E-5</v>
      </c>
      <c r="DT40" s="46">
        <f t="shared" si="49"/>
        <v>2.0224263288308139E-5</v>
      </c>
      <c r="DU40" s="46">
        <f t="shared" si="50"/>
        <v>1.6164161302973263E-6</v>
      </c>
      <c r="DV40" s="46">
        <f t="shared" si="51"/>
        <v>-6.4678802454202399E-6</v>
      </c>
      <c r="DW40" s="46">
        <f t="shared" si="52"/>
        <v>2.2768362057322281E-6</v>
      </c>
      <c r="DX40" s="46">
        <f t="shared" si="53"/>
        <v>2.2162651316972532E-5</v>
      </c>
      <c r="DY40" s="46">
        <f t="shared" si="54"/>
        <v>2.6145865146978981E-5</v>
      </c>
      <c r="DZ40" s="46">
        <f t="shared" si="55"/>
        <v>2.8011884275546802E-5</v>
      </c>
      <c r="EA40" s="46">
        <f t="shared" si="56"/>
        <v>-1.3363804696000805E-3</v>
      </c>
      <c r="EB40" s="46">
        <f t="shared" si="26"/>
        <v>2.5483931654271718E-5</v>
      </c>
      <c r="EC40" s="46">
        <f t="shared" si="27"/>
        <v>2.3806374257649735E-6</v>
      </c>
      <c r="ED40" s="46">
        <f t="shared" si="28"/>
        <v>5.5745744059947768E-6</v>
      </c>
      <c r="EE40" s="75">
        <f t="shared" si="29"/>
        <v>1.0947554917138169E-5</v>
      </c>
      <c r="EF40" s="46">
        <f t="shared" si="30"/>
        <v>1.3677020801535024E-5</v>
      </c>
      <c r="EG40" s="46">
        <f t="shared" si="31"/>
        <v>8.093159852906284E-4</v>
      </c>
      <c r="EH40" s="46">
        <f t="shared" si="32"/>
        <v>-9.4799153975664923E-4</v>
      </c>
      <c r="EI40" s="75">
        <f t="shared" si="33"/>
        <v>-6.4903160579562406E-4</v>
      </c>
      <c r="EJ40" s="46">
        <f t="shared" si="57"/>
        <v>2.5173162737826352E-5</v>
      </c>
      <c r="EK40" s="46">
        <f t="shared" si="58"/>
        <v>2.5964473409307389E-5</v>
      </c>
      <c r="EL40" s="46"/>
      <c r="EM40" s="46"/>
      <c r="EN40" s="46"/>
      <c r="EO40" s="46"/>
    </row>
    <row r="41" spans="1:145" x14ac:dyDescent="0.3">
      <c r="A41" s="21" t="s">
        <v>38</v>
      </c>
      <c r="B41" s="21">
        <v>167.65458748</v>
      </c>
      <c r="D41" s="21">
        <v>1100.7380390999999</v>
      </c>
      <c r="E41" s="21">
        <v>29.29783703</v>
      </c>
      <c r="F41" s="21">
        <v>28.397444270000001</v>
      </c>
      <c r="G41" s="21">
        <v>3.83290613</v>
      </c>
      <c r="H41" s="21">
        <v>38.525162420000001</v>
      </c>
      <c r="I41" s="21"/>
      <c r="J41" s="23" t="s">
        <v>38</v>
      </c>
      <c r="K41" s="23">
        <v>0</v>
      </c>
      <c r="L41" s="23">
        <v>1.0177732780433899</v>
      </c>
      <c r="M41" s="23">
        <v>7.1194600323010199E-2</v>
      </c>
      <c r="N41" s="23">
        <v>0.37670638977200199</v>
      </c>
      <c r="O41" s="23">
        <v>0.37688678268396097</v>
      </c>
      <c r="P41" s="23">
        <v>2.9929249259792599</v>
      </c>
      <c r="Q41" s="23">
        <v>0</v>
      </c>
      <c r="R41" s="6">
        <v>1.25033367155541E-4</v>
      </c>
      <c r="S41" s="23">
        <v>6.1045871559825104E-4</v>
      </c>
      <c r="T41" s="23">
        <v>0.18246867847884399</v>
      </c>
      <c r="U41" s="6">
        <v>1.1870079688053201E-4</v>
      </c>
      <c r="V41" s="23">
        <v>3.9026074362405003E-2</v>
      </c>
      <c r="W41" s="23">
        <v>4.15511913248124E-3</v>
      </c>
      <c r="X41" s="23">
        <v>2.54668274585668E-3</v>
      </c>
      <c r="Y41" s="23">
        <v>0.93667555208461495</v>
      </c>
      <c r="Z41" s="6">
        <v>4.1119748063515102E-8</v>
      </c>
      <c r="AA41" s="6">
        <v>1.6447812119909299E-7</v>
      </c>
      <c r="AB41" s="23">
        <v>167.654484814894</v>
      </c>
      <c r="AC41" s="23">
        <v>0.90039277903624904</v>
      </c>
      <c r="AD41" s="23">
        <v>21.900096735064999</v>
      </c>
      <c r="AE41" s="23">
        <v>1.3945684130579701</v>
      </c>
      <c r="AF41" s="23">
        <v>3.24014723898653E-2</v>
      </c>
      <c r="AG41" s="23">
        <v>4.9865914257841499</v>
      </c>
      <c r="AH41" s="23">
        <v>8.3772409313425597E-2</v>
      </c>
      <c r="AI41" s="23">
        <v>8.9653219620783808</v>
      </c>
      <c r="AJ41" s="23">
        <v>6.8121842332056398E-2</v>
      </c>
      <c r="AK41" s="23">
        <v>1.5651801911124901</v>
      </c>
      <c r="AL41" s="23">
        <v>1.6912673507822499E-2</v>
      </c>
      <c r="AM41" s="23">
        <v>0</v>
      </c>
      <c r="AN41" s="23">
        <v>0</v>
      </c>
      <c r="AO41" s="23">
        <v>1.64627775462916</v>
      </c>
      <c r="AP41" s="23">
        <v>1.64485983323192</v>
      </c>
      <c r="AQ41" s="23">
        <v>0.107485379843325</v>
      </c>
      <c r="AR41" s="6">
        <v>3.44235193212351E-7</v>
      </c>
      <c r="AS41" s="6">
        <v>6.6472472428878696E-7</v>
      </c>
      <c r="AT41" s="23">
        <v>8.8059029881446396</v>
      </c>
      <c r="AU41" s="23">
        <v>1.23953659951504</v>
      </c>
      <c r="AV41" s="23">
        <v>4.9469510458507303E-2</v>
      </c>
      <c r="AW41" s="23">
        <v>1.29719624904605</v>
      </c>
      <c r="AX41" s="23">
        <v>0.13274095850922699</v>
      </c>
      <c r="AY41" s="23">
        <v>4.2596225756598601E-4</v>
      </c>
      <c r="AZ41" s="23">
        <v>3.1237174602754599E-3</v>
      </c>
      <c r="BA41" s="6">
        <v>3.0175025116156E-5</v>
      </c>
      <c r="BB41" s="6">
        <v>6.1263230750067504E-5</v>
      </c>
      <c r="BC41" s="23">
        <v>0</v>
      </c>
      <c r="BD41" s="23">
        <v>0.105032931698803</v>
      </c>
      <c r="BE41" s="23">
        <v>0.54656529277600496</v>
      </c>
      <c r="BF41" s="23">
        <v>9.9496224775541802E-3</v>
      </c>
      <c r="BG41" s="23">
        <v>9.55941006222546E-3</v>
      </c>
      <c r="BH41" s="23">
        <v>39.612692555873402</v>
      </c>
      <c r="BI41" s="23">
        <v>990.663894768982</v>
      </c>
      <c r="BJ41" s="23">
        <v>101.267899561611</v>
      </c>
      <c r="BK41" s="23">
        <v>1100.7376973187299</v>
      </c>
      <c r="BL41" s="23">
        <v>0</v>
      </c>
      <c r="BM41" s="23">
        <v>1.5791446925974799</v>
      </c>
      <c r="BN41" s="23">
        <v>6.64502064079983E-2</v>
      </c>
      <c r="BO41" s="23">
        <v>2.4563971275979999E-4</v>
      </c>
      <c r="BP41" s="23">
        <v>7.2470218026620705E-4</v>
      </c>
      <c r="BQ41" s="23">
        <v>5.8157951328428003E-4</v>
      </c>
      <c r="BR41" s="23">
        <v>1.9120730918385901E-2</v>
      </c>
      <c r="BS41" s="23">
        <v>0</v>
      </c>
      <c r="BT41" s="23">
        <v>13.7744514720828</v>
      </c>
      <c r="BU41" s="23">
        <v>1.6555719938050099E-2</v>
      </c>
      <c r="BV41" s="23">
        <v>5.8214693330467301E-3</v>
      </c>
      <c r="BW41" s="23">
        <v>21.900096735064999</v>
      </c>
      <c r="BX41" s="23">
        <v>7.4401338671825504E-3</v>
      </c>
      <c r="BY41" s="23">
        <v>0</v>
      </c>
      <c r="BZ41" s="6">
        <v>1.78052686475195E-7</v>
      </c>
      <c r="CA41" s="23">
        <v>1.07910117946174E-3</v>
      </c>
      <c r="CB41" s="23">
        <v>29.297086929547099</v>
      </c>
      <c r="CC41" s="23">
        <v>28.3966941505108</v>
      </c>
      <c r="CD41" s="23">
        <v>0.90039277903624904</v>
      </c>
      <c r="CE41" s="23">
        <v>0</v>
      </c>
      <c r="CF41" s="23">
        <v>0</v>
      </c>
      <c r="CG41" s="23">
        <v>0.11617395097361601</v>
      </c>
      <c r="CH41" s="23">
        <v>0</v>
      </c>
      <c r="CI41" s="23">
        <v>1.2466481422863001</v>
      </c>
      <c r="CJ41" s="23">
        <v>0</v>
      </c>
      <c r="CK41" s="23">
        <v>3.24014723898653E-2</v>
      </c>
      <c r="CL41" s="23">
        <v>4.9865914257841499</v>
      </c>
      <c r="CM41" s="23">
        <v>3.3650950076005201E-2</v>
      </c>
      <c r="CN41" s="23">
        <v>0</v>
      </c>
      <c r="CO41" s="23">
        <v>8.3772409313425597E-2</v>
      </c>
      <c r="CP41" s="6">
        <v>1.1359038070625E-4</v>
      </c>
      <c r="CQ41" s="23">
        <v>3.8329066678800898</v>
      </c>
      <c r="CR41" s="23">
        <v>5.0127234117018702</v>
      </c>
      <c r="CS41" s="23">
        <v>0</v>
      </c>
      <c r="CT41" s="23">
        <v>0</v>
      </c>
      <c r="CU41" s="23">
        <v>1.9272574882540201</v>
      </c>
      <c r="CV41" s="23">
        <v>7.8398925319462395E-2</v>
      </c>
      <c r="CW41" s="23">
        <v>0</v>
      </c>
      <c r="CX41" s="23">
        <v>0.314593929094793</v>
      </c>
      <c r="CY41" s="23">
        <v>38.525147303692201</v>
      </c>
      <c r="CZ41" s="23">
        <v>7.4546273352645201E-2</v>
      </c>
      <c r="DA41" s="23">
        <v>2.6789173840668101</v>
      </c>
      <c r="DC41" s="31">
        <f t="shared" si="34"/>
        <v>8.0000012805910101E-3</v>
      </c>
      <c r="DD41" s="106">
        <f t="shared" si="25"/>
        <v>1.0282294897825601</v>
      </c>
      <c r="DE41" s="31">
        <f t="shared" si="35"/>
        <v>1.9247497257217645E-2</v>
      </c>
      <c r="DF41" s="46">
        <f t="shared" si="36"/>
        <v>-6.123608518079729E-7</v>
      </c>
      <c r="DG41" s="46"/>
      <c r="DH41" s="46">
        <f t="shared" si="37"/>
        <v>-3.1050191584212735E-7</v>
      </c>
      <c r="DI41" s="46">
        <f t="shared" si="38"/>
        <v>-2.5602588072732441E-5</v>
      </c>
      <c r="DJ41" s="46">
        <f t="shared" si="39"/>
        <v>-2.6415035172486828E-5</v>
      </c>
      <c r="DK41" s="46">
        <f t="shared" si="40"/>
        <v>1.4033218439437496E-7</v>
      </c>
      <c r="DL41" s="46">
        <f t="shared" si="41"/>
        <v>-3.9237492720623647E-7</v>
      </c>
      <c r="DM41" s="46">
        <f t="shared" si="42"/>
        <v>-1.2559019924770317E-5</v>
      </c>
      <c r="DN41" s="46">
        <f t="shared" si="43"/>
        <v>1.7993782806975474E-6</v>
      </c>
      <c r="DO41" s="46">
        <f t="shared" si="44"/>
        <v>2.4071886227292283E-5</v>
      </c>
      <c r="DP41" s="46">
        <f t="shared" si="45"/>
        <v>-5.5865814392341102E-4</v>
      </c>
      <c r="DQ41" s="46">
        <f t="shared" si="46"/>
        <v>2.2033457991843039E-5</v>
      </c>
      <c r="DR41" s="46">
        <f t="shared" si="47"/>
        <v>2.5660798176439884E-6</v>
      </c>
      <c r="DS41" s="46">
        <f t="shared" si="48"/>
        <v>2.7166389958581902E-5</v>
      </c>
      <c r="DT41" s="46">
        <f t="shared" si="49"/>
        <v>2.8228778632946887E-5</v>
      </c>
      <c r="DU41" s="46">
        <f t="shared" si="50"/>
        <v>7.9137435455145183E-6</v>
      </c>
      <c r="DV41" s="46">
        <f t="shared" si="51"/>
        <v>-5.9919923057906078E-6</v>
      </c>
      <c r="DW41" s="46">
        <f t="shared" si="52"/>
        <v>2.0362440895390147E-6</v>
      </c>
      <c r="DX41" s="46">
        <f t="shared" si="53"/>
        <v>2.593846390875648E-5</v>
      </c>
      <c r="DY41" s="46">
        <f t="shared" si="54"/>
        <v>2.6185872793047898E-5</v>
      </c>
      <c r="DZ41" s="46">
        <f t="shared" si="55"/>
        <v>9.8504771610912013E-6</v>
      </c>
      <c r="EA41" s="46">
        <f t="shared" si="56"/>
        <v>-1.3379818748769062E-3</v>
      </c>
      <c r="EB41" s="46">
        <f t="shared" si="26"/>
        <v>2.5817342854559207E-5</v>
      </c>
      <c r="EC41" s="46">
        <f t="shared" si="27"/>
        <v>3.1959270934759538E-6</v>
      </c>
      <c r="ED41" s="46">
        <f t="shared" si="28"/>
        <v>1.5201319657782764E-6</v>
      </c>
      <c r="EE41" s="75">
        <f t="shared" si="29"/>
        <v>7.3347981247094503E-6</v>
      </c>
      <c r="EF41" s="46">
        <f t="shared" si="30"/>
        <v>3.3824493662771347E-5</v>
      </c>
      <c r="EG41" s="46">
        <f t="shared" si="31"/>
        <v>8.0992502648798647E-4</v>
      </c>
      <c r="EH41" s="46">
        <f t="shared" si="32"/>
        <v>-9.4946950645600386E-4</v>
      </c>
      <c r="EI41" s="75">
        <f t="shared" si="33"/>
        <v>-6.3853391426901438E-4</v>
      </c>
      <c r="EJ41" s="46">
        <f t="shared" si="57"/>
        <v>2.513236559418205E-5</v>
      </c>
      <c r="EK41" s="46">
        <f t="shared" si="58"/>
        <v>2.5929254148689563E-5</v>
      </c>
      <c r="EL41" s="46"/>
      <c r="EM41" s="46"/>
      <c r="EN41" s="46"/>
      <c r="EO41" s="46"/>
    </row>
    <row r="42" spans="1:145" s="23" customFormat="1" x14ac:dyDescent="0.3">
      <c r="A42" s="21" t="s">
        <v>39</v>
      </c>
      <c r="B42" s="21"/>
      <c r="C42" s="21"/>
      <c r="D42" s="21"/>
      <c r="E42" s="21"/>
      <c r="F42" s="21"/>
      <c r="G42" s="21"/>
      <c r="H42" s="21"/>
      <c r="I42" s="21"/>
      <c r="DC42" s="31" t="e">
        <f t="shared" si="34"/>
        <v>#DIV/0!</v>
      </c>
      <c r="DD42" s="106" t="e">
        <f t="shared" si="25"/>
        <v>#DIV/0!</v>
      </c>
      <c r="DE42" s="31" t="e">
        <f t="shared" si="35"/>
        <v>#DIV/0!</v>
      </c>
      <c r="DF42" s="46">
        <f t="shared" si="36"/>
        <v>0</v>
      </c>
      <c r="DG42" s="46"/>
      <c r="DH42" s="46">
        <f t="shared" si="37"/>
        <v>0</v>
      </c>
      <c r="DI42" s="46">
        <f t="shared" si="38"/>
        <v>0</v>
      </c>
      <c r="DJ42" s="46">
        <f t="shared" si="39"/>
        <v>0</v>
      </c>
      <c r="DK42" s="46">
        <f t="shared" si="40"/>
        <v>0</v>
      </c>
      <c r="DL42" s="46">
        <f t="shared" si="41"/>
        <v>0</v>
      </c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75"/>
      <c r="EF42" s="46"/>
      <c r="EG42" s="46"/>
      <c r="EH42" s="46"/>
      <c r="EI42" s="75"/>
      <c r="EJ42" s="46"/>
      <c r="EK42" s="46"/>
      <c r="EL42" s="46"/>
      <c r="EM42" s="46"/>
      <c r="EN42" s="46"/>
      <c r="EO42" s="46"/>
    </row>
    <row r="43" spans="1:145" s="23" customFormat="1" x14ac:dyDescent="0.3">
      <c r="A43" s="21" t="s">
        <v>40</v>
      </c>
      <c r="B43" s="21">
        <v>210.93084977000001</v>
      </c>
      <c r="C43" s="21"/>
      <c r="D43" s="21">
        <v>1493.0736603</v>
      </c>
      <c r="E43" s="21">
        <v>42.131986859999998</v>
      </c>
      <c r="F43" s="21">
        <v>40.816183879999997</v>
      </c>
      <c r="G43" s="21">
        <v>8.4571567099999996</v>
      </c>
      <c r="H43" s="21">
        <v>62.28882076</v>
      </c>
      <c r="I43" s="21"/>
      <c r="J43" s="23" t="s">
        <v>40</v>
      </c>
      <c r="K43" s="23">
        <v>0</v>
      </c>
      <c r="L43" s="23">
        <v>1.6455705262904601</v>
      </c>
      <c r="M43" s="23">
        <v>0.115110002209381</v>
      </c>
      <c r="N43" s="23">
        <v>0.609071871883057</v>
      </c>
      <c r="O43" s="23">
        <v>0.60936293387479101</v>
      </c>
      <c r="P43" s="23">
        <v>4.8390591815782296</v>
      </c>
      <c r="Q43" s="23">
        <v>0</v>
      </c>
      <c r="R43" s="23">
        <v>1.79713636240678E-4</v>
      </c>
      <c r="S43" s="23">
        <v>8.7742401265453001E-4</v>
      </c>
      <c r="T43" s="23">
        <v>0.29502191163916403</v>
      </c>
      <c r="U43" s="23">
        <v>1.7061189011497699E-4</v>
      </c>
      <c r="V43" s="23">
        <v>6.30986986735248E-2</v>
      </c>
      <c r="W43" s="23">
        <v>5.9722217485959298E-3</v>
      </c>
      <c r="X43" s="23">
        <v>3.6603928617646901E-3</v>
      </c>
      <c r="Y43" s="23">
        <v>1.5144498173569101</v>
      </c>
      <c r="Z43" s="6">
        <v>5.91016123337577E-8</v>
      </c>
      <c r="AA43" s="6">
        <v>2.36407564061354E-7</v>
      </c>
      <c r="AB43" s="23">
        <v>210.93076708411101</v>
      </c>
      <c r="AC43" s="23">
        <v>1.31580127122913</v>
      </c>
      <c r="AD43" s="23">
        <v>31.477426232245801</v>
      </c>
      <c r="AE43" s="23">
        <v>2.00444129819165</v>
      </c>
      <c r="AF43" s="23">
        <v>4.6571246843807999E-2</v>
      </c>
      <c r="AG43" s="23">
        <v>7.1673214422636997</v>
      </c>
      <c r="AH43" s="23">
        <v>0.120407727392979</v>
      </c>
      <c r="AI43" s="23">
        <v>14.495443753724601</v>
      </c>
      <c r="AJ43" s="23">
        <v>0.110141836555817</v>
      </c>
      <c r="AK43" s="23">
        <v>2.53063734304272</v>
      </c>
      <c r="AL43" s="23">
        <v>2.7344793211148601E-2</v>
      </c>
      <c r="AM43" s="23">
        <v>0</v>
      </c>
      <c r="AN43" s="23">
        <v>0</v>
      </c>
      <c r="AO43" s="23">
        <v>2.6617606156838098</v>
      </c>
      <c r="AP43" s="23">
        <v>2.6594661347998398</v>
      </c>
      <c r="AQ43" s="23">
        <v>0.17378633483039299</v>
      </c>
      <c r="AR43" s="6">
        <v>4.94772752837342E-7</v>
      </c>
      <c r="AS43" s="6">
        <v>9.554242709893359E-7</v>
      </c>
      <c r="AT43" s="23">
        <v>11.9445823750392</v>
      </c>
      <c r="AU43" s="23">
        <v>2.0041266521689498</v>
      </c>
      <c r="AV43" s="23">
        <v>7.9983891004496793E-2</v>
      </c>
      <c r="AW43" s="23">
        <v>2.09735071777772</v>
      </c>
      <c r="AX43" s="23">
        <v>0.214620065283019</v>
      </c>
      <c r="AY43" s="23">
        <v>6.1224331569635702E-4</v>
      </c>
      <c r="AZ43" s="23">
        <v>4.4897771176771999E-3</v>
      </c>
      <c r="BA43" s="6">
        <v>4.3371326363420903E-5</v>
      </c>
      <c r="BB43" s="6">
        <v>8.8056760497583106E-5</v>
      </c>
      <c r="BC43" s="23">
        <v>0</v>
      </c>
      <c r="BD43" s="23">
        <v>0.169821308013093</v>
      </c>
      <c r="BE43" s="23">
        <v>0.78558876636518404</v>
      </c>
      <c r="BF43" s="23">
        <v>1.43007636548223E-2</v>
      </c>
      <c r="BG43" s="23">
        <v>1.37399413616847E-2</v>
      </c>
      <c r="BH43" s="23">
        <v>64.047171947948797</v>
      </c>
      <c r="BI43" s="23">
        <v>1343.7657601803301</v>
      </c>
      <c r="BJ43" s="23">
        <v>137.36274754895601</v>
      </c>
      <c r="BK43" s="23">
        <v>1493.07309010433</v>
      </c>
      <c r="BL43" s="23">
        <v>0</v>
      </c>
      <c r="BM43" s="23">
        <v>2.5532162193639101</v>
      </c>
      <c r="BN43" s="23">
        <v>0.107266721560036</v>
      </c>
      <c r="BO43" s="23">
        <v>3.5305964394036497E-4</v>
      </c>
      <c r="BP43" s="23">
        <v>1.04163174613777E-3</v>
      </c>
      <c r="BQ43" s="23">
        <v>8.3591501689776596E-4</v>
      </c>
      <c r="BR43" s="23">
        <v>2.9784831912807199E-2</v>
      </c>
      <c r="BS43" s="23">
        <v>0</v>
      </c>
      <c r="BT43" s="23">
        <v>22.2710190752363</v>
      </c>
      <c r="BU43" s="23">
        <v>2.3795834155987999E-2</v>
      </c>
      <c r="BV43" s="23">
        <v>8.3673138202240895E-3</v>
      </c>
      <c r="BW43" s="23">
        <v>31.477426232245801</v>
      </c>
      <c r="BX43" s="23">
        <v>1.0693835652375199E-2</v>
      </c>
      <c r="BY43" s="23">
        <v>0</v>
      </c>
      <c r="BZ43" s="6">
        <v>2.55918323360725E-7</v>
      </c>
      <c r="CA43" s="23">
        <v>1.5510142158655601E-3</v>
      </c>
      <c r="CB43" s="23">
        <v>42.130907920328099</v>
      </c>
      <c r="CC43" s="23">
        <v>40.815106649099</v>
      </c>
      <c r="CD43" s="23">
        <v>1.31580127122913</v>
      </c>
      <c r="CE43" s="23">
        <v>0</v>
      </c>
      <c r="CF43" s="23">
        <v>0</v>
      </c>
      <c r="CG43" s="23">
        <v>0.16697892620027799</v>
      </c>
      <c r="CH43" s="23">
        <v>0</v>
      </c>
      <c r="CI43" s="23">
        <v>1.79182981165914</v>
      </c>
      <c r="CJ43" s="23">
        <v>0</v>
      </c>
      <c r="CK43" s="23">
        <v>4.6571246843807999E-2</v>
      </c>
      <c r="CL43" s="23">
        <v>7.1673214422636997</v>
      </c>
      <c r="CM43" s="23">
        <v>5.4408150912094499E-2</v>
      </c>
      <c r="CN43" s="23">
        <v>0</v>
      </c>
      <c r="CO43" s="23">
        <v>0.120407727392979</v>
      </c>
      <c r="CP43" s="23">
        <v>1.63264648789386E-4</v>
      </c>
      <c r="CQ43" s="23">
        <v>8.4571522555315592</v>
      </c>
      <c r="CR43" s="23">
        <v>8.1047571848593307</v>
      </c>
      <c r="CS43" s="23">
        <v>0</v>
      </c>
      <c r="CT43" s="23">
        <v>0</v>
      </c>
      <c r="CU43" s="23">
        <v>3.1160593394248099</v>
      </c>
      <c r="CV43" s="23">
        <v>0.126758076578841</v>
      </c>
      <c r="CW43" s="23">
        <v>0</v>
      </c>
      <c r="CX43" s="23">
        <v>0.50864664652954505</v>
      </c>
      <c r="CY43" s="23">
        <v>62.288796286534698</v>
      </c>
      <c r="CZ43" s="23">
        <v>0.120529037996095</v>
      </c>
      <c r="DA43" s="23">
        <v>4.3313669838371203</v>
      </c>
      <c r="DC43" s="31">
        <f t="shared" si="34"/>
        <v>7.9999984288810395E-3</v>
      </c>
      <c r="DD43" s="106">
        <f t="shared" si="25"/>
        <v>1.0282294050654854</v>
      </c>
      <c r="DE43" s="31">
        <f t="shared" si="35"/>
        <v>1.9247500027848783E-2</v>
      </c>
      <c r="DF43" s="46">
        <f t="shared" si="36"/>
        <v>-3.9200472139622379E-7</v>
      </c>
      <c r="DG43" s="46"/>
      <c r="DH43" s="46">
        <f t="shared" si="37"/>
        <v>-3.8189386440917036E-7</v>
      </c>
      <c r="DI43" s="46">
        <f t="shared" si="38"/>
        <v>-2.5608563761407501E-5</v>
      </c>
      <c r="DJ43" s="46">
        <f t="shared" si="39"/>
        <v>-2.6392249313743042E-5</v>
      </c>
      <c r="DK43" s="46">
        <f t="shared" si="40"/>
        <v>-5.2670993255476179E-7</v>
      </c>
      <c r="DL43" s="46">
        <f t="shared" si="41"/>
        <v>-3.9290301218926993E-7</v>
      </c>
      <c r="DM43" s="46">
        <f>(O43/0.009783-$CY43)/($CY43)</f>
        <v>-1.3719380054958015E-5</v>
      </c>
      <c r="DN43" s="46">
        <f>(M43/0.001848-$CY43)/($CY43)</f>
        <v>2.6641705847928511E-6</v>
      </c>
      <c r="DO43" s="46">
        <f>((R43+S43)/0.0000259-$CC43)/($CC43)</f>
        <v>2.4961122340907187E-5</v>
      </c>
      <c r="DP43" s="46">
        <f>(T43/0.004739-$CY43)/($CY43)</f>
        <v>-5.5793169337111693E-4</v>
      </c>
      <c r="DQ43" s="46">
        <f>((U43)/0.00000418-$CC43)/($CC43)</f>
        <v>2.7808458556187229E-5</v>
      </c>
      <c r="DR43" s="46">
        <f>(V43/0.001013-$CY43)/($CY43)</f>
        <v>2.346096125110701E-6</v>
      </c>
      <c r="DS43" s="46">
        <f>((X43+W43)/0.000236-$CC43)/($CC43)</f>
        <v>2.5896149997953996E-5</v>
      </c>
      <c r="DT43" s="46">
        <f>((AA43+Z43)/0.00000000724-$CC43)/($CC43)</f>
        <v>2.6410217923724615E-5</v>
      </c>
      <c r="DU43" s="46">
        <f>(AL43/0.000439-$CY43)/($CY43)</f>
        <v>4.257251000749027E-7</v>
      </c>
      <c r="DV43" s="46">
        <f>(AP43/0.042696-$CY43)/($CY43)</f>
        <v>-6.1333174312111022E-6</v>
      </c>
      <c r="DW43" s="46">
        <f>(AQ43/0.00279-$CY43)/($CY43)</f>
        <v>3.4133465472985079E-6</v>
      </c>
      <c r="DX43" s="46">
        <f>((AR43+AS43+BZ43)/0.0000000418-$CC43)/($CC43)</f>
        <v>2.5725332230850109E-5</v>
      </c>
      <c r="DY43" s="46">
        <f>((AY43+AZ43)/0.000125-$CC43)/($CC43)</f>
        <v>2.5892812152659532E-5</v>
      </c>
      <c r="DZ43" s="46">
        <f>((BA43+BB43)/0.00000322-$CC43)/($CC43)</f>
        <v>2.6200953001516555E-5</v>
      </c>
      <c r="EA43" s="46">
        <f>(BD43/0.00273-$CY43)/($CY43)</f>
        <v>-1.3355364157097652E-3</v>
      </c>
      <c r="EB43" s="46">
        <f t="shared" si="26"/>
        <v>2.5918300258308432E-5</v>
      </c>
      <c r="EC43" s="46">
        <f t="shared" si="27"/>
        <v>2.9673601018220431E-6</v>
      </c>
      <c r="ED43" s="46">
        <f t="shared" si="28"/>
        <v>1.8019063730734272E-6</v>
      </c>
      <c r="EE43" s="75">
        <f t="shared" si="29"/>
        <v>2.7853825309531107E-6</v>
      </c>
      <c r="EF43" s="46">
        <f t="shared" si="30"/>
        <v>2.5411155839730427E-5</v>
      </c>
      <c r="EG43" s="46">
        <f t="shared" si="31"/>
        <v>8.1335377351908239E-4</v>
      </c>
      <c r="EH43" s="46">
        <f t="shared" si="32"/>
        <v>-9.497552398030839E-4</v>
      </c>
      <c r="EI43" s="75">
        <f t="shared" si="33"/>
        <v>-6.1410206249881195E-4</v>
      </c>
      <c r="EJ43" s="46">
        <f>(SUM(AC43:AH43)-$CB43)/($CB43)</f>
        <v>2.5190481082914053E-5</v>
      </c>
      <c r="EK43" s="46">
        <f>(SUM(AD43:AH43)-$CC43)/($CC43)</f>
        <v>2.6002574195427709E-5</v>
      </c>
      <c r="EL43" s="46"/>
      <c r="EM43" s="46"/>
      <c r="EN43" s="46"/>
      <c r="EO43" s="46"/>
    </row>
    <row r="44" spans="1:145" x14ac:dyDescent="0.3">
      <c r="A44" s="21" t="s">
        <v>41</v>
      </c>
      <c r="B44" s="21">
        <v>2016.1011755</v>
      </c>
      <c r="D44" s="21">
        <v>13488.965118</v>
      </c>
      <c r="E44" s="21">
        <v>379.40620483999999</v>
      </c>
      <c r="F44" s="21">
        <v>367.26556749999997</v>
      </c>
      <c r="G44" s="21">
        <v>119.86630510000001</v>
      </c>
      <c r="H44" s="21">
        <v>497.95538944999998</v>
      </c>
      <c r="I44" s="21"/>
      <c r="J44" s="23" t="s">
        <v>41</v>
      </c>
      <c r="K44" s="23">
        <v>0</v>
      </c>
      <c r="L44" s="23">
        <v>13.155180621984201</v>
      </c>
      <c r="M44" s="23">
        <v>0.92022354218439195</v>
      </c>
      <c r="N44" s="23">
        <v>4.8691033192083601</v>
      </c>
      <c r="O44" s="23">
        <v>4.8714304877055099</v>
      </c>
      <c r="P44" s="23">
        <v>38.684895869414099</v>
      </c>
      <c r="Q44" s="23">
        <v>0</v>
      </c>
      <c r="R44" s="23">
        <v>1.61706718017824E-3</v>
      </c>
      <c r="S44" s="23">
        <v>7.8951068380760207E-3</v>
      </c>
      <c r="T44" s="23">
        <v>2.3584927951894699</v>
      </c>
      <c r="U44" s="23">
        <v>1.53517162955705E-3</v>
      </c>
      <c r="V44" s="23">
        <v>0.50442997239346599</v>
      </c>
      <c r="W44" s="23">
        <v>5.3738276436449003E-2</v>
      </c>
      <c r="X44" s="23">
        <v>3.2936356663745503E-2</v>
      </c>
      <c r="Y44" s="23">
        <v>12.1069631412807</v>
      </c>
      <c r="Z44" s="6">
        <v>5.3180120812182703E-7</v>
      </c>
      <c r="AA44" s="6">
        <v>2.1272093619493199E-6</v>
      </c>
      <c r="AB44" s="23">
        <v>2016.10105315542</v>
      </c>
      <c r="AC44" s="23">
        <v>12.140628899507799</v>
      </c>
      <c r="AD44" s="23">
        <v>283.23510829654299</v>
      </c>
      <c r="AE44" s="23">
        <v>18.036044510656499</v>
      </c>
      <c r="AF44" s="23">
        <v>0.41905003254022</v>
      </c>
      <c r="AG44" s="23">
        <v>64.491832550471997</v>
      </c>
      <c r="AH44" s="23">
        <v>1.0834327313502701</v>
      </c>
      <c r="AI44" s="23">
        <v>115.88088740996901</v>
      </c>
      <c r="AJ44" s="23">
        <v>0.88050610978025701</v>
      </c>
      <c r="AK44" s="23">
        <v>20.230683338433401</v>
      </c>
      <c r="AL44" s="23">
        <v>0.21860257972758201</v>
      </c>
      <c r="AM44" s="23">
        <v>0</v>
      </c>
      <c r="AN44" s="23">
        <v>0</v>
      </c>
      <c r="AO44" s="23">
        <v>21.278894162057998</v>
      </c>
      <c r="AP44" s="23">
        <v>21.260557200103499</v>
      </c>
      <c r="AQ44" s="23">
        <v>1.38929728087051</v>
      </c>
      <c r="AR44" s="6">
        <v>4.4519801634503302E-6</v>
      </c>
      <c r="AS44" s="6">
        <v>8.5969734369658206E-6</v>
      </c>
      <c r="AT44" s="23">
        <v>107.91162921329099</v>
      </c>
      <c r="AU44" s="23">
        <v>16.021590003564601</v>
      </c>
      <c r="AV44" s="23">
        <v>0.63941552367254395</v>
      </c>
      <c r="AW44" s="23">
        <v>16.766843806013298</v>
      </c>
      <c r="AX44" s="23">
        <v>1.71573778961294</v>
      </c>
      <c r="AY44" s="23">
        <v>5.5089825971549296E-3</v>
      </c>
      <c r="AZ44" s="23">
        <v>4.0399189147748198E-2</v>
      </c>
      <c r="BA44" s="23">
        <v>3.9025568198327698E-4</v>
      </c>
      <c r="BB44" s="23">
        <v>7.9234099782293495E-4</v>
      </c>
      <c r="BC44" s="23">
        <v>0</v>
      </c>
      <c r="BD44" s="23">
        <v>1.3575981615911401</v>
      </c>
      <c r="BE44" s="23">
        <v>7.0687597996439502</v>
      </c>
      <c r="BF44" s="23">
        <v>0.12867876390482599</v>
      </c>
      <c r="BG44" s="23">
        <v>0.123632591370007</v>
      </c>
      <c r="BH44" s="23">
        <v>512.01212975853798</v>
      </c>
      <c r="BI44" s="23">
        <v>12140.066479220801</v>
      </c>
      <c r="BJ44" s="23">
        <v>1240.98467346351</v>
      </c>
      <c r="BK44" s="23">
        <v>13488.962781897601</v>
      </c>
      <c r="BL44" s="23">
        <v>0</v>
      </c>
      <c r="BM44" s="23">
        <v>20.411180979872299</v>
      </c>
      <c r="BN44" s="23">
        <v>0.85890297856008402</v>
      </c>
      <c r="BO44" s="23">
        <v>3.1768541548839501E-3</v>
      </c>
      <c r="BP44" s="23">
        <v>9.3725672890623193E-3</v>
      </c>
      <c r="BQ44" s="23">
        <v>7.5215839801187198E-3</v>
      </c>
      <c r="BR44" s="23">
        <v>0.24719212134045401</v>
      </c>
      <c r="BS44" s="23">
        <v>0</v>
      </c>
      <c r="BT44" s="23">
        <v>178.041192455367</v>
      </c>
      <c r="BU44" s="23">
        <v>0.21411581544999</v>
      </c>
      <c r="BV44" s="23">
        <v>7.5289403422675594E-2</v>
      </c>
      <c r="BW44" s="23">
        <v>283.23510829654299</v>
      </c>
      <c r="BX44" s="23">
        <v>9.6223551298797796E-2</v>
      </c>
      <c r="BY44" s="23">
        <v>0</v>
      </c>
      <c r="BZ44" s="6">
        <v>2.30276678584853E-6</v>
      </c>
      <c r="CA44" s="23">
        <v>1.3956083841333299E-2</v>
      </c>
      <c r="CB44" s="23">
        <v>379.396545494169</v>
      </c>
      <c r="CC44" s="23">
        <v>367.25591659466102</v>
      </c>
      <c r="CD44" s="23">
        <v>12.140628899507799</v>
      </c>
      <c r="CE44" s="23">
        <v>0</v>
      </c>
      <c r="CF44" s="23">
        <v>0</v>
      </c>
      <c r="CG44" s="23">
        <v>1.5024822953311601</v>
      </c>
      <c r="CH44" s="23">
        <v>0</v>
      </c>
      <c r="CI44" s="23">
        <v>16.1229567734254</v>
      </c>
      <c r="CJ44" s="23">
        <v>0</v>
      </c>
      <c r="CK44" s="23">
        <v>0.41905003254022</v>
      </c>
      <c r="CL44" s="23">
        <v>64.491832550471997</v>
      </c>
      <c r="CM44" s="23">
        <v>0.43495389195060402</v>
      </c>
      <c r="CN44" s="23">
        <v>0</v>
      </c>
      <c r="CO44" s="23">
        <v>1.0834327313502701</v>
      </c>
      <c r="CP44" s="23">
        <v>1.46906098568649E-3</v>
      </c>
      <c r="CQ44" s="23">
        <v>119.866215126502</v>
      </c>
      <c r="CR44" s="23">
        <v>64.791808425701703</v>
      </c>
      <c r="CS44" s="23">
        <v>0</v>
      </c>
      <c r="CT44" s="23">
        <v>0</v>
      </c>
      <c r="CU44" s="23">
        <v>24.910684131134801</v>
      </c>
      <c r="CV44" s="23">
        <v>1.01334065229464</v>
      </c>
      <c r="CW44" s="23">
        <v>0</v>
      </c>
      <c r="CX44" s="23">
        <v>4.06627435576672</v>
      </c>
      <c r="CY44" s="23">
        <v>497.95528369737099</v>
      </c>
      <c r="CZ44" s="23">
        <v>0.96354548118024996</v>
      </c>
      <c r="DA44" s="23">
        <v>34.626234689747797</v>
      </c>
      <c r="DC44" s="31">
        <f t="shared" si="34"/>
        <v>7.9999945850625434E-3</v>
      </c>
      <c r="DD44" s="106">
        <f t="shared" si="25"/>
        <v>1.0282291332603068</v>
      </c>
      <c r="DE44" s="31">
        <f t="shared" si="35"/>
        <v>1.9247504206843628E-2</v>
      </c>
      <c r="DF44" s="46">
        <f t="shared" si="36"/>
        <v>-6.0683750119484184E-8</v>
      </c>
      <c r="DG44" s="46"/>
      <c r="DH44" s="46">
        <f t="shared" si="37"/>
        <v>-1.7318618434636297E-7</v>
      </c>
      <c r="DI44" s="46">
        <f t="shared" si="38"/>
        <v>-2.5459114025444209E-5</v>
      </c>
      <c r="DJ44" s="46">
        <f t="shared" si="39"/>
        <v>-2.6277729776446256E-5</v>
      </c>
      <c r="DK44" s="46">
        <f t="shared" si="40"/>
        <v>-7.5061542884462263E-7</v>
      </c>
      <c r="DL44" s="46">
        <f t="shared" si="41"/>
        <v>-2.1237370101311717E-7</v>
      </c>
      <c r="DM44" s="46">
        <f>(O44/0.009783-$CY44)/($CY44)</f>
        <v>-1.3559017300476081E-5</v>
      </c>
      <c r="DN44" s="46">
        <f>(M44/0.001848-$CY44)/($CY44)</f>
        <v>2.3667258062734819E-6</v>
      </c>
      <c r="DO44" s="46">
        <f>((R44+S44)/0.0000259-$CC44)/($CC44)</f>
        <v>2.5838972534712145E-5</v>
      </c>
      <c r="DP44" s="46">
        <f>(T44/0.004739-$CY44)/($CY44)</f>
        <v>-5.582204509867035E-4</v>
      </c>
      <c r="DQ44" s="46">
        <f>((U44)/0.00000418-$CC44)/($CC44)</f>
        <v>2.7292931998449745E-5</v>
      </c>
      <c r="DR44" s="46">
        <f>(V44/0.001013-$CY44)/($CY44)</f>
        <v>2.5177156318851237E-6</v>
      </c>
      <c r="DS44" s="46">
        <f>((X44+W44)/0.000236-$CC44)/($CC44)</f>
        <v>2.5807338317363496E-5</v>
      </c>
      <c r="DT44" s="46">
        <f>((AA44+Z44)/0.00000000724-$CC44)/($CC44)</f>
        <v>2.9235009152652154E-5</v>
      </c>
      <c r="DU44" s="46">
        <f>(AL44/0.000439-$CY44)/($CY44)</f>
        <v>9.6149203048897022E-7</v>
      </c>
      <c r="DV44" s="46">
        <f>(AP44/0.042696-$CY44)/($CY44)</f>
        <v>-6.6598299910954939E-6</v>
      </c>
      <c r="DW44" s="46">
        <f>(AQ44/0.00279-$CY44)/($CY44)</f>
        <v>1.4679060173883977E-6</v>
      </c>
      <c r="DX44" s="46">
        <f>((AR44+AS44+BZ44)/0.0000000418-$CC44)/($CC44)</f>
        <v>2.7559404212497388E-5</v>
      </c>
      <c r="DY44" s="46">
        <f>((AY44+AZ44)/0.000125-$CC44)/($CC44)</f>
        <v>2.5751428735869687E-5</v>
      </c>
      <c r="DZ44" s="46">
        <f>((BA44+BB44)/0.00000322-$CC44)/($CC44)</f>
        <v>2.7591208580933362E-5</v>
      </c>
      <c r="EA44" s="46">
        <f>(BD44/0.00273-$CY44)/($CY44)</f>
        <v>-1.3386338887359562E-3</v>
      </c>
      <c r="EB44" s="46">
        <f t="shared" si="26"/>
        <v>2.5923303559061296E-5</v>
      </c>
      <c r="EC44" s="46">
        <f t="shared" si="27"/>
        <v>1.6282512429669797E-6</v>
      </c>
      <c r="ED44" s="46">
        <f t="shared" si="28"/>
        <v>2.0831710154729495E-6</v>
      </c>
      <c r="EE44" s="75">
        <f t="shared" si="29"/>
        <v>2.87795638743648E-6</v>
      </c>
      <c r="EF44" s="46">
        <f t="shared" si="30"/>
        <v>2.8480664376539428E-5</v>
      </c>
      <c r="EG44" s="46">
        <f t="shared" si="31"/>
        <v>8.0527443283133948E-4</v>
      </c>
      <c r="EH44" s="46">
        <f t="shared" si="32"/>
        <v>-9.513283879898464E-4</v>
      </c>
      <c r="EI44" s="75">
        <f t="shared" si="33"/>
        <v>-6.383763929431772E-4</v>
      </c>
      <c r="EJ44" s="46">
        <f>(SUM(AC44:AH44)-$CB44)/($CB44)</f>
        <v>2.517557688447668E-5</v>
      </c>
      <c r="EK44" s="46">
        <f>(SUM(AD44:AH44)-$CC44)/($CC44)</f>
        <v>2.6007823072067266E-5</v>
      </c>
      <c r="EL44" s="46"/>
      <c r="EM44" s="46"/>
      <c r="EN44" s="46"/>
      <c r="EO44" s="46"/>
    </row>
    <row r="45" spans="1:145" s="23" customFormat="1" x14ac:dyDescent="0.3">
      <c r="A45" s="21" t="s">
        <v>42</v>
      </c>
      <c r="B45" s="21"/>
      <c r="C45" s="21"/>
      <c r="D45" s="21"/>
      <c r="E45" s="21"/>
      <c r="F45" s="21"/>
      <c r="G45" s="21"/>
      <c r="H45" s="21"/>
      <c r="I45" s="21"/>
      <c r="DC45" s="31" t="e">
        <f t="shared" si="34"/>
        <v>#DIV/0!</v>
      </c>
      <c r="DD45" s="106" t="e">
        <f t="shared" si="25"/>
        <v>#DIV/0!</v>
      </c>
      <c r="DE45" s="31" t="e">
        <f t="shared" si="35"/>
        <v>#DIV/0!</v>
      </c>
      <c r="DF45" s="46">
        <f t="shared" si="36"/>
        <v>0</v>
      </c>
      <c r="DG45" s="46"/>
      <c r="DH45" s="46">
        <f t="shared" si="37"/>
        <v>0</v>
      </c>
      <c r="DI45" s="46">
        <f t="shared" si="38"/>
        <v>0</v>
      </c>
      <c r="DJ45" s="46">
        <f t="shared" si="39"/>
        <v>0</v>
      </c>
      <c r="DK45" s="46">
        <f t="shared" si="40"/>
        <v>0</v>
      </c>
      <c r="DL45" s="46">
        <f t="shared" si="41"/>
        <v>0</v>
      </c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75"/>
      <c r="EF45" s="46"/>
      <c r="EG45" s="46"/>
      <c r="EH45" s="46"/>
      <c r="EI45" s="75"/>
      <c r="EJ45" s="46"/>
      <c r="EK45" s="46"/>
      <c r="EL45" s="46"/>
      <c r="EM45" s="46"/>
      <c r="EN45" s="46"/>
      <c r="EO45" s="46"/>
    </row>
    <row r="46" spans="1:145" s="23" customFormat="1" x14ac:dyDescent="0.3">
      <c r="A46" s="21" t="s">
        <v>43</v>
      </c>
      <c r="B46" s="21">
        <v>7.5729379999999999E-2</v>
      </c>
      <c r="C46" s="21"/>
      <c r="D46" s="21">
        <v>0.48918378000000001</v>
      </c>
      <c r="E46" s="21">
        <v>1.2435760000000001E-2</v>
      </c>
      <c r="F46" s="21">
        <v>1.2062689999999999E-2</v>
      </c>
      <c r="G46" s="21">
        <v>2.9333000000000001E-4</v>
      </c>
      <c r="H46" s="21">
        <v>1.489886E-2</v>
      </c>
      <c r="I46" s="21"/>
      <c r="J46" s="23" t="s">
        <v>43</v>
      </c>
      <c r="K46" s="23">
        <v>0</v>
      </c>
      <c r="L46" s="23">
        <v>3.93599286628416E-4</v>
      </c>
      <c r="M46" s="6">
        <v>2.7531391720630299E-5</v>
      </c>
      <c r="N46" s="23">
        <v>1.45679627290795E-4</v>
      </c>
      <c r="O46" s="23">
        <v>1.4575086431984599E-4</v>
      </c>
      <c r="P46" s="23">
        <v>1.15743555118305E-3</v>
      </c>
      <c r="Q46" s="23">
        <v>0</v>
      </c>
      <c r="R46" s="6">
        <v>5.3107139117159098E-8</v>
      </c>
      <c r="S46" s="6">
        <v>2.5935547876122202E-7</v>
      </c>
      <c r="T46" s="6">
        <v>7.0561814955053207E-5</v>
      </c>
      <c r="U46" s="6">
        <v>5.04354703691088E-8</v>
      </c>
      <c r="V46" s="6">
        <v>1.5090063991446E-5</v>
      </c>
      <c r="W46" s="6">
        <v>1.7650666622574199E-6</v>
      </c>
      <c r="X46" s="6">
        <v>1.0817407695233001E-6</v>
      </c>
      <c r="Y46" s="23">
        <v>3.6224520685416902E-4</v>
      </c>
      <c r="Z46" s="6">
        <v>1.74712434619179E-11</v>
      </c>
      <c r="AA46" s="6">
        <v>6.9864691325363602E-11</v>
      </c>
      <c r="AB46" s="23">
        <v>7.5727906435842707E-2</v>
      </c>
      <c r="AC46" s="23">
        <v>3.7307131400982101E-4</v>
      </c>
      <c r="AD46" s="23">
        <v>9.3027155431361797E-3</v>
      </c>
      <c r="AE46" s="23">
        <v>5.9238501518433303E-4</v>
      </c>
      <c r="AF46" s="6">
        <v>1.3763543268462301E-5</v>
      </c>
      <c r="AG46" s="23">
        <v>2.1181732502190799E-3</v>
      </c>
      <c r="AH46" s="6">
        <v>3.5584946841052201E-5</v>
      </c>
      <c r="AI46" s="23">
        <v>3.4671694049173999E-3</v>
      </c>
      <c r="AJ46" s="6">
        <v>2.6343325660146499E-5</v>
      </c>
      <c r="AK46" s="23">
        <v>6.0531457973842103E-4</v>
      </c>
      <c r="AL46" s="6">
        <v>6.5402442781792004E-6</v>
      </c>
      <c r="AM46" s="23">
        <v>0</v>
      </c>
      <c r="AN46" s="23">
        <v>0</v>
      </c>
      <c r="AO46" s="23">
        <v>6.3666863166829196E-4</v>
      </c>
      <c r="AP46" s="23">
        <v>6.36120197975054E-4</v>
      </c>
      <c r="AQ46" s="6">
        <v>4.1563957423237799E-5</v>
      </c>
      <c r="AR46" s="6">
        <v>1.4622461203613299E-10</v>
      </c>
      <c r="AS46" s="6">
        <v>2.8244012170615698E-10</v>
      </c>
      <c r="AT46" s="23">
        <v>3.9134822555487499E-3</v>
      </c>
      <c r="AU46" s="23">
        <v>4.79369906248449E-4</v>
      </c>
      <c r="AV46" s="6">
        <v>1.91341654273384E-5</v>
      </c>
      <c r="AW46" s="23">
        <v>5.0165210920782399E-4</v>
      </c>
      <c r="AX46" s="6">
        <v>5.13357749080948E-5</v>
      </c>
      <c r="AY46" s="6">
        <v>1.8094743630020299E-7</v>
      </c>
      <c r="AZ46" s="6">
        <v>1.32692780414138E-6</v>
      </c>
      <c r="BA46" s="6">
        <v>1.28176722498718E-8</v>
      </c>
      <c r="BB46" s="6">
        <v>2.6029674211985401E-8</v>
      </c>
      <c r="BC46" s="23">
        <v>0</v>
      </c>
      <c r="BD46" s="6">
        <v>4.0618795955620902E-5</v>
      </c>
      <c r="BE46" s="23">
        <v>2.3217470526959701E-4</v>
      </c>
      <c r="BF46" s="6">
        <v>4.2264168829952001E-6</v>
      </c>
      <c r="BG46" s="6">
        <v>4.0606546624999299E-6</v>
      </c>
      <c r="BH46" s="23">
        <v>1.5319414452399399E-2</v>
      </c>
      <c r="BI46" s="23">
        <v>0.44026414237448802</v>
      </c>
      <c r="BJ46" s="23">
        <v>4.5004863396109901E-2</v>
      </c>
      <c r="BK46" s="23">
        <v>0.489182488026146</v>
      </c>
      <c r="BL46" s="23">
        <v>0</v>
      </c>
      <c r="BM46" s="23">
        <v>6.1069411751737501E-4</v>
      </c>
      <c r="BN46" s="6">
        <v>2.5734826303344902E-5</v>
      </c>
      <c r="BO46" s="6">
        <v>1.04337868020304E-7</v>
      </c>
      <c r="BP46" s="6">
        <v>3.0782880228398798E-7</v>
      </c>
      <c r="BQ46" s="6">
        <v>2.4705334413598101E-7</v>
      </c>
      <c r="BR46" s="6">
        <v>7.6352012434068E-6</v>
      </c>
      <c r="BS46" s="23">
        <v>0</v>
      </c>
      <c r="BT46" s="23">
        <v>5.3269722052282599E-3</v>
      </c>
      <c r="BU46" s="6">
        <v>7.0325677783472996E-6</v>
      </c>
      <c r="BV46" s="6">
        <v>2.4728120504637901E-6</v>
      </c>
      <c r="BW46" s="23">
        <v>9.3027155431361797E-3</v>
      </c>
      <c r="BX46" s="6">
        <v>3.1604347514564201E-6</v>
      </c>
      <c r="BY46" s="23">
        <v>0</v>
      </c>
      <c r="BZ46" s="6">
        <v>7.5638816779377895E-11</v>
      </c>
      <c r="CA46" s="6">
        <v>4.5834554142760197E-7</v>
      </c>
      <c r="CB46" s="23">
        <v>1.24353827480282E-2</v>
      </c>
      <c r="CC46" s="23">
        <v>1.20623114340184E-2</v>
      </c>
      <c r="CD46" s="23">
        <v>3.7307131400982101E-4</v>
      </c>
      <c r="CE46" s="23">
        <v>0</v>
      </c>
      <c r="CF46" s="23">
        <v>0</v>
      </c>
      <c r="CG46" s="6">
        <v>4.9348346809085203E-5</v>
      </c>
      <c r="CH46" s="23">
        <v>0</v>
      </c>
      <c r="CI46" s="23">
        <v>5.2955339870037501E-4</v>
      </c>
      <c r="CJ46" s="23">
        <v>0</v>
      </c>
      <c r="CK46" s="6">
        <v>1.3763543268462301E-5</v>
      </c>
      <c r="CL46" s="23">
        <v>2.1181732502190799E-3</v>
      </c>
      <c r="CM46" s="6">
        <v>1.3012360498905901E-5</v>
      </c>
      <c r="CN46" s="23">
        <v>0</v>
      </c>
      <c r="CO46" s="6">
        <v>3.5584946841052201E-5</v>
      </c>
      <c r="CP46" s="6">
        <v>4.8244922479979201E-8</v>
      </c>
      <c r="CQ46" s="23">
        <v>2.9333119925924699E-4</v>
      </c>
      <c r="CR46" s="23">
        <v>1.93855679138874E-3</v>
      </c>
      <c r="CS46" s="23">
        <v>0</v>
      </c>
      <c r="CT46" s="23">
        <v>0</v>
      </c>
      <c r="CU46" s="23">
        <v>7.4532464928322203E-4</v>
      </c>
      <c r="CV46" s="6">
        <v>3.0314735623803301E-5</v>
      </c>
      <c r="CW46" s="23">
        <v>0</v>
      </c>
      <c r="CX46" s="23">
        <v>1.21661417946725E-4</v>
      </c>
      <c r="CY46" s="23">
        <v>1.4898788009060899E-2</v>
      </c>
      <c r="CZ46" s="6">
        <v>2.88326298086939E-5</v>
      </c>
      <c r="DA46" s="23">
        <v>1.03602814216504E-3</v>
      </c>
      <c r="DC46" s="31">
        <f t="shared" si="34"/>
        <v>8.0000456912095765E-3</v>
      </c>
      <c r="DD46" s="106">
        <f t="shared" si="25"/>
        <v>1.0282322590993771</v>
      </c>
      <c r="DE46" s="31">
        <f t="shared" si="35"/>
        <v>1.9247944851996834E-2</v>
      </c>
      <c r="DF46" s="46">
        <f t="shared" si="36"/>
        <v>-1.9458288940067411E-5</v>
      </c>
      <c r="DG46" s="46"/>
      <c r="DH46" s="46">
        <f t="shared" si="37"/>
        <v>-2.6410807284162354E-6</v>
      </c>
      <c r="DI46" s="46">
        <f t="shared" si="38"/>
        <v>-3.0336060827837242E-5</v>
      </c>
      <c r="DJ46" s="46">
        <f t="shared" si="39"/>
        <v>-3.1383213992809611E-5</v>
      </c>
      <c r="DK46" s="46">
        <f t="shared" si="40"/>
        <v>4.0884302559445737E-6</v>
      </c>
      <c r="DL46" s="46">
        <f t="shared" si="41"/>
        <v>-4.831976345885942E-6</v>
      </c>
      <c r="DM46" s="46">
        <f>(O46/0.009783-$CY46)/($CY46)</f>
        <v>-2.7297705601840628E-5</v>
      </c>
      <c r="DN46" s="46">
        <f>(M46/0.001848-$CY46)/($CY46)</f>
        <v>-5.6968814850530042E-5</v>
      </c>
      <c r="DO46" s="46">
        <f>((R46+S46)/0.0000259-$CC46)/($CC46)</f>
        <v>1.5604857078443929E-4</v>
      </c>
      <c r="DP46" s="46">
        <f>(T46/0.004739-$CY46)/($CY46)</f>
        <v>-6.1668720507798399E-4</v>
      </c>
      <c r="DQ46" s="46">
        <f>((U46)/0.00000418-$CC46)/($CC46)</f>
        <v>2.9766833499359321E-4</v>
      </c>
      <c r="DR46" s="46">
        <f>(V46/0.001013-$CY46)/($CY46)</f>
        <v>-1.5956708034921797E-4</v>
      </c>
      <c r="DS46" s="46">
        <f>((X46+W46)/0.000236-$CC46)/($CC46)</f>
        <v>3.5807480764728549E-5</v>
      </c>
      <c r="DT46" s="46">
        <f>((AA46+Z46)/0.00000000724-$CC46)/($CC46)</f>
        <v>5.49632728379919E-5</v>
      </c>
      <c r="DU46" s="46">
        <f>(AL46/0.000439-$CY46)/($CY46)</f>
        <v>-4.948466275438506E-5</v>
      </c>
      <c r="DV46" s="46">
        <f>(AP46/0.042696-$CY46)/($CY46)</f>
        <v>2.4290125482349417E-6</v>
      </c>
      <c r="DW46" s="46">
        <f>(AQ46/0.00279-$CY46)/($CY46)</f>
        <v>-8.8076300020001791E-5</v>
      </c>
      <c r="DX46" s="46">
        <f>((AR46+AS46+BZ46)/0.0000000418-$CC46)/($CC46)</f>
        <v>1.962151400013108E-4</v>
      </c>
      <c r="DY46" s="46">
        <f>((AY46+AZ46)/0.000125-$CC46)/($CC46)</f>
        <v>5.7243548887009399E-5</v>
      </c>
      <c r="DZ46" s="46">
        <f>((BA46+BB46)/0.00000322-$CC46)/($CC46)</f>
        <v>1.7259354716251987E-4</v>
      </c>
      <c r="EA46" s="46">
        <f>(BD46/0.00273-$CY46)/($CY46)</f>
        <v>-1.3496515169485544E-3</v>
      </c>
      <c r="EB46" s="46">
        <f t="shared" si="26"/>
        <v>3.1808426829044634E-5</v>
      </c>
      <c r="EC46" s="46">
        <f t="shared" si="27"/>
        <v>-1.417582991777139E-4</v>
      </c>
      <c r="ED46" s="46">
        <f t="shared" si="28"/>
        <v>1.2053808672038194E-4</v>
      </c>
      <c r="EE46" s="75">
        <f t="shared" si="29"/>
        <v>1.5029929108365412E-5</v>
      </c>
      <c r="EF46" s="46">
        <f t="shared" si="30"/>
        <v>-1.0790634575218268E-5</v>
      </c>
      <c r="EG46" s="46">
        <f t="shared" si="31"/>
        <v>7.7980929774793852E-4</v>
      </c>
      <c r="EH46" s="46">
        <f t="shared" si="32"/>
        <v>-9.0602811066690719E-4</v>
      </c>
      <c r="EI46" s="75">
        <f t="shared" si="33"/>
        <v>-5.1449881114229868E-4</v>
      </c>
      <c r="EJ46" s="46">
        <f>(SUM(AC46:AH46)-$CB46)/($CB46)</f>
        <v>2.4998396673983456E-5</v>
      </c>
      <c r="EK46" s="46">
        <f>(SUM(AD46:AH46)-$CC46)/($CC46)</f>
        <v>2.5771563966628763E-5</v>
      </c>
      <c r="EL46" s="46"/>
      <c r="EM46" s="46"/>
      <c r="EN46" s="46"/>
      <c r="EO46" s="46"/>
    </row>
    <row r="47" spans="1:145" x14ac:dyDescent="0.3">
      <c r="A47" s="21" t="s">
        <v>44</v>
      </c>
      <c r="B47" s="21">
        <v>525.27009575</v>
      </c>
      <c r="D47" s="21">
        <v>3382.2513248999999</v>
      </c>
      <c r="E47" s="21">
        <v>88.432099699999995</v>
      </c>
      <c r="F47" s="21">
        <v>85.729788990000003</v>
      </c>
      <c r="G47" s="21">
        <v>9.3895536100000001</v>
      </c>
      <c r="H47" s="21">
        <v>112.38237105</v>
      </c>
      <c r="I47" s="21"/>
      <c r="J47" s="23" t="s">
        <v>44</v>
      </c>
      <c r="K47" s="23">
        <v>0</v>
      </c>
      <c r="L47" s="23">
        <v>2.96902789696852</v>
      </c>
      <c r="M47" s="23">
        <v>0.207687774421428</v>
      </c>
      <c r="N47" s="23">
        <v>1.09891994387185</v>
      </c>
      <c r="O47" s="23">
        <v>1.0994452077115699</v>
      </c>
      <c r="P47" s="23">
        <v>8.7308954631367808</v>
      </c>
      <c r="Q47" s="23">
        <v>0</v>
      </c>
      <c r="R47" s="23">
        <v>3.7747006740741898E-4</v>
      </c>
      <c r="S47" s="23">
        <v>1.8429509762948001E-3</v>
      </c>
      <c r="T47" s="23">
        <v>0.532294348288192</v>
      </c>
      <c r="U47" s="23">
        <v>3.5835477851685397E-4</v>
      </c>
      <c r="V47" s="23">
        <v>0.113846237089074</v>
      </c>
      <c r="W47" s="23">
        <v>1.25441059455348E-2</v>
      </c>
      <c r="X47" s="23">
        <v>7.6883250480332E-3</v>
      </c>
      <c r="Y47" s="23">
        <v>2.7324518409708798</v>
      </c>
      <c r="Z47" s="6">
        <v>1.24138063907582E-7</v>
      </c>
      <c r="AA47" s="6">
        <v>4.9655347628212501E-7</v>
      </c>
      <c r="AB47" s="23">
        <v>525.27311025645201</v>
      </c>
      <c r="AC47" s="23">
        <v>2.7023388828298498</v>
      </c>
      <c r="AD47" s="23">
        <v>66.115489240011598</v>
      </c>
      <c r="AE47" s="23">
        <v>4.2101472320419697</v>
      </c>
      <c r="AF47" s="23">
        <v>9.7818679662913202E-2</v>
      </c>
      <c r="AG47" s="23">
        <v>15.054308791371099</v>
      </c>
      <c r="AH47" s="23">
        <v>0.25290529956513802</v>
      </c>
      <c r="AI47" s="23">
        <v>26.1534583351322</v>
      </c>
      <c r="AJ47" s="23">
        <v>0.19872363147927899</v>
      </c>
      <c r="AK47" s="23">
        <v>4.5659141927188296</v>
      </c>
      <c r="AL47" s="23">
        <v>4.9336961585111597E-2</v>
      </c>
      <c r="AM47" s="23">
        <v>0</v>
      </c>
      <c r="AN47" s="23">
        <v>0</v>
      </c>
      <c r="AO47" s="23">
        <v>4.8024886849593296</v>
      </c>
      <c r="AP47" s="23">
        <v>4.7983516160056201</v>
      </c>
      <c r="AQ47" s="23">
        <v>0.31355453675627798</v>
      </c>
      <c r="AR47" s="6">
        <v>1.03922799142867E-6</v>
      </c>
      <c r="AS47" s="6">
        <v>2.0067783026573698E-6</v>
      </c>
      <c r="AT47" s="23">
        <v>27.058252345486299</v>
      </c>
      <c r="AU47" s="23">
        <v>3.6159535472809599</v>
      </c>
      <c r="AV47" s="23">
        <v>0.14431114879142801</v>
      </c>
      <c r="AW47" s="23">
        <v>3.7841517645053</v>
      </c>
      <c r="AX47" s="23">
        <v>0.38722905922567902</v>
      </c>
      <c r="AY47" s="23">
        <v>1.28596361910745E-3</v>
      </c>
      <c r="AZ47" s="23">
        <v>9.4303751651537392E-3</v>
      </c>
      <c r="BA47" s="6">
        <v>9.1097475723253798E-5</v>
      </c>
      <c r="BB47" s="23">
        <v>1.8495600553580501E-4</v>
      </c>
      <c r="BC47" s="23">
        <v>0</v>
      </c>
      <c r="BD47" s="23">
        <v>0.306399687902843</v>
      </c>
      <c r="BE47" s="23">
        <v>1.6500581232989899</v>
      </c>
      <c r="BF47" s="23">
        <v>3.0037467617299599E-2</v>
      </c>
      <c r="BG47" s="23">
        <v>2.8859540683322499E-2</v>
      </c>
      <c r="BH47" s="23">
        <v>115.55733634165</v>
      </c>
      <c r="BI47" s="23">
        <v>3044.0538080638398</v>
      </c>
      <c r="BJ47" s="23">
        <v>311.16997641958301</v>
      </c>
      <c r="BK47" s="23">
        <v>3382.2820368289099</v>
      </c>
      <c r="BL47" s="23">
        <v>0</v>
      </c>
      <c r="BM47" s="23">
        <v>4.6066489383756304</v>
      </c>
      <c r="BN47" s="23">
        <v>0.19394395045374799</v>
      </c>
      <c r="BO47" s="23">
        <v>7.4156957872165E-4</v>
      </c>
      <c r="BP47" s="23">
        <v>2.1878497935005499E-3</v>
      </c>
      <c r="BQ47" s="23">
        <v>1.7557685939595499E-3</v>
      </c>
      <c r="BR47" s="23">
        <v>5.6419472657546099E-2</v>
      </c>
      <c r="BS47" s="23">
        <v>0</v>
      </c>
      <c r="BT47" s="23">
        <v>40.182575892620498</v>
      </c>
      <c r="BU47" s="23">
        <v>4.9980995831721199E-2</v>
      </c>
      <c r="BV47" s="23">
        <v>1.7574785242590998E-2</v>
      </c>
      <c r="BW47" s="23">
        <v>66.115489240011598</v>
      </c>
      <c r="BX47" s="23">
        <v>2.2461437451677401E-2</v>
      </c>
      <c r="BY47" s="23">
        <v>0</v>
      </c>
      <c r="BZ47" s="6">
        <v>5.3753194267541896E-7</v>
      </c>
      <c r="CA47" s="23">
        <v>3.25776411387975E-3</v>
      </c>
      <c r="CB47" s="23">
        <v>88.430778767855401</v>
      </c>
      <c r="CC47" s="23">
        <v>85.728439885025495</v>
      </c>
      <c r="CD47" s="23">
        <v>2.7023388828298498</v>
      </c>
      <c r="CE47" s="23">
        <v>0</v>
      </c>
      <c r="CF47" s="23">
        <v>0</v>
      </c>
      <c r="CG47" s="23">
        <v>0.350724247687075</v>
      </c>
      <c r="CH47" s="23">
        <v>0</v>
      </c>
      <c r="CI47" s="23">
        <v>3.76357572152317</v>
      </c>
      <c r="CJ47" s="23">
        <v>0</v>
      </c>
      <c r="CK47" s="23">
        <v>9.7818679662913202E-2</v>
      </c>
      <c r="CL47" s="23">
        <v>15.054308791371099</v>
      </c>
      <c r="CM47" s="23">
        <v>9.8165873585786295E-2</v>
      </c>
      <c r="CN47" s="23">
        <v>0</v>
      </c>
      <c r="CO47" s="23">
        <v>0.25290529956513802</v>
      </c>
      <c r="CP47" s="23">
        <v>3.4292256459928199E-4</v>
      </c>
      <c r="CQ47" s="23">
        <v>9.3895671764519903</v>
      </c>
      <c r="CR47" s="23">
        <v>14.6230348637547</v>
      </c>
      <c r="CS47" s="23">
        <v>0</v>
      </c>
      <c r="CT47" s="23">
        <v>0</v>
      </c>
      <c r="CU47" s="23">
        <v>5.6221578724092396</v>
      </c>
      <c r="CV47" s="23">
        <v>0.22870357975160599</v>
      </c>
      <c r="CW47" s="23">
        <v>0</v>
      </c>
      <c r="CX47" s="23">
        <v>0.91772802239720797</v>
      </c>
      <c r="CY47" s="23">
        <v>112.38478468879001</v>
      </c>
      <c r="CZ47" s="23">
        <v>0.21746521238873101</v>
      </c>
      <c r="DA47" s="23">
        <v>7.81488503984259</v>
      </c>
      <c r="DC47" s="31">
        <f t="shared" si="34"/>
        <v>7.9999988324022248E-3</v>
      </c>
      <c r="DD47" s="106">
        <f t="shared" si="25"/>
        <v>1.0282293698532703</v>
      </c>
      <c r="DE47" s="31">
        <f t="shared" si="35"/>
        <v>1.9247499727184605E-2</v>
      </c>
      <c r="DF47" s="46">
        <f t="shared" si="36"/>
        <v>5.738964537309461E-6</v>
      </c>
      <c r="DG47" s="46"/>
      <c r="DH47" s="46">
        <f t="shared" si="37"/>
        <v>9.0803213480686173E-6</v>
      </c>
      <c r="DI47" s="46">
        <f t="shared" si="38"/>
        <v>-1.4937247323939397E-5</v>
      </c>
      <c r="DJ47" s="46">
        <f t="shared" si="39"/>
        <v>-1.5736711712492736E-5</v>
      </c>
      <c r="DK47" s="46">
        <f t="shared" si="40"/>
        <v>1.4448452560934281E-6</v>
      </c>
      <c r="DL47" s="46">
        <f t="shared" si="41"/>
        <v>2.1477023197250759E-5</v>
      </c>
      <c r="DM47" s="46">
        <f>(O47/0.009783-$CY47)/($CY47)</f>
        <v>-1.3771209559100686E-5</v>
      </c>
      <c r="DN47" s="46">
        <f>(M47/0.001848-$CY47)/($CY47)</f>
        <v>3.3334598234692313E-6</v>
      </c>
      <c r="DO47" s="46">
        <f>((R47+S47)/0.0000259-$CC47)/($CC47)</f>
        <v>2.4523283781155847E-5</v>
      </c>
      <c r="DP47" s="46">
        <f>(T47/0.004739-$CY47)/($CY47)</f>
        <v>-5.5792545501431986E-4</v>
      </c>
      <c r="DQ47" s="46">
        <f>((U47)/0.00000418-$CC47)/($CC47)</f>
        <v>2.7626451598188071E-5</v>
      </c>
      <c r="DR47" s="46">
        <f>(V47/0.001013-$CY47)/($CY47)</f>
        <v>3.9544663181825297E-6</v>
      </c>
      <c r="DS47" s="46">
        <f>((X47+W47)/0.000236-$CC47)/($CC47)</f>
        <v>2.5661475138295327E-5</v>
      </c>
      <c r="DT47" s="46">
        <f>((AA47+Z47)/0.00000000724-$CC47)/($CC47)</f>
        <v>2.8413345537912431E-5</v>
      </c>
      <c r="DU47" s="46">
        <f>(AL47/0.000439-$CY47)/($CY47)</f>
        <v>8.3318400060917858E-7</v>
      </c>
      <c r="DV47" s="46">
        <f>(AP47/0.042696-$CY47)/($CY47)</f>
        <v>-6.075188354772626E-6</v>
      </c>
      <c r="DW47" s="46">
        <f>(AQ47/0.00279-$CY47)/($CY47)</f>
        <v>3.1493011517090277E-6</v>
      </c>
      <c r="DX47" s="46">
        <f>((AR47+AS47+BZ47)/0.0000000418-$CC47)/($CC47)</f>
        <v>2.4961865706785989E-5</v>
      </c>
      <c r="DY47" s="46">
        <f>((AY47+AZ47)/0.000125-$CC47)/($CC47)</f>
        <v>2.6483499140634312E-5</v>
      </c>
      <c r="DZ47" s="46">
        <f>((BA47+BB47)/0.00000322-$CC47)/($CC47)</f>
        <v>2.8635957072567804E-5</v>
      </c>
      <c r="EA47" s="46">
        <f>(BD47/0.00273-$CY47)/($CY47)</f>
        <v>-1.3388536186402266E-3</v>
      </c>
      <c r="EB47" s="46">
        <f t="shared" si="26"/>
        <v>2.6659103956760985E-5</v>
      </c>
      <c r="EC47" s="46">
        <f t="shared" si="27"/>
        <v>2.373864054582198E-6</v>
      </c>
      <c r="ED47" s="46">
        <f t="shared" si="28"/>
        <v>3.0074598234960518E-6</v>
      </c>
      <c r="EE47" s="75">
        <f t="shared" si="29"/>
        <v>3.9602095235456956E-6</v>
      </c>
      <c r="EF47" s="46">
        <f t="shared" si="30"/>
        <v>2.5047118881975979E-5</v>
      </c>
      <c r="EG47" s="46">
        <f t="shared" si="31"/>
        <v>8.1176366601872353E-4</v>
      </c>
      <c r="EH47" s="46">
        <f t="shared" si="32"/>
        <v>-9.4707659794898789E-4</v>
      </c>
      <c r="EI47" s="75">
        <f t="shared" si="33"/>
        <v>-6.4471177384836957E-4</v>
      </c>
      <c r="EJ47" s="46">
        <f>(SUM(AC47:AH47)-$CB47)/($CB47)</f>
        <v>2.5210200093618386E-5</v>
      </c>
      <c r="EK47" s="46">
        <f>(SUM(AD47:AH47)-$CC47)/($CC47)</f>
        <v>2.600487808035322E-5</v>
      </c>
      <c r="EL47" s="46"/>
      <c r="EM47" s="46"/>
      <c r="EN47" s="46"/>
      <c r="EO47" s="46"/>
    </row>
    <row r="48" spans="1:145" x14ac:dyDescent="0.3">
      <c r="A48" s="21" t="s">
        <v>45</v>
      </c>
      <c r="B48" s="21">
        <v>1109.0075495999999</v>
      </c>
      <c r="D48" s="21">
        <v>7212.7199782999996</v>
      </c>
      <c r="E48" s="21">
        <v>189.25366098000001</v>
      </c>
      <c r="F48" s="21">
        <v>183.41948589</v>
      </c>
      <c r="G48" s="21">
        <v>27.639316669999999</v>
      </c>
      <c r="H48" s="21">
        <v>242.66942544</v>
      </c>
      <c r="I48" s="21"/>
      <c r="J48" s="23" t="s">
        <v>45</v>
      </c>
      <c r="K48" s="23">
        <v>0</v>
      </c>
      <c r="L48" s="23">
        <v>6.4109358230206199</v>
      </c>
      <c r="M48" s="23">
        <v>0.44845377976164302</v>
      </c>
      <c r="N48" s="23">
        <v>2.3728682943657602</v>
      </c>
      <c r="O48" s="23">
        <v>2.37400266504683</v>
      </c>
      <c r="P48" s="23">
        <v>18.852368021162299</v>
      </c>
      <c r="Q48" s="23">
        <v>0</v>
      </c>
      <c r="R48" s="23">
        <v>8.0759472007363399E-4</v>
      </c>
      <c r="S48" s="23">
        <v>3.9429663826672599E-3</v>
      </c>
      <c r="T48" s="23">
        <v>1.1493673650928</v>
      </c>
      <c r="U48" s="23">
        <v>7.6669504541272996E-4</v>
      </c>
      <c r="V48" s="23">
        <v>0.24582482798448199</v>
      </c>
      <c r="W48" s="23">
        <v>2.6837925778865301E-2</v>
      </c>
      <c r="X48" s="23">
        <v>1.6449061534637301E-2</v>
      </c>
      <c r="Y48" s="23">
        <v>5.9001046363435403</v>
      </c>
      <c r="Z48" s="6">
        <v>2.6559094162712102E-7</v>
      </c>
      <c r="AA48" s="6">
        <v>1.06236730440869E-6</v>
      </c>
      <c r="AB48" s="23">
        <v>1109.00707992394</v>
      </c>
      <c r="AC48" s="23">
        <v>5.8341738226491797</v>
      </c>
      <c r="AD48" s="23">
        <v>141.45305463714601</v>
      </c>
      <c r="AE48" s="23">
        <v>9.0075430186786498</v>
      </c>
      <c r="AF48" s="23">
        <v>0.209281621642774</v>
      </c>
      <c r="AG48" s="23">
        <v>32.208453823531002</v>
      </c>
      <c r="AH48" s="23">
        <v>0.54108722689969502</v>
      </c>
      <c r="AI48" s="23">
        <v>56.4724239075939</v>
      </c>
      <c r="AJ48" s="23">
        <v>0.42909827059385403</v>
      </c>
      <c r="AK48" s="23">
        <v>9.8590474692555308</v>
      </c>
      <c r="AL48" s="23">
        <v>0.106532000342457</v>
      </c>
      <c r="AM48" s="23">
        <v>0</v>
      </c>
      <c r="AN48" s="23">
        <v>0</v>
      </c>
      <c r="AO48" s="23">
        <v>10.3698811635256</v>
      </c>
      <c r="AP48" s="23">
        <v>10.3609431485191</v>
      </c>
      <c r="AQ48" s="23">
        <v>0.67704897977335099</v>
      </c>
      <c r="AR48" s="6">
        <v>2.2234137659950799E-6</v>
      </c>
      <c r="AS48" s="6">
        <v>4.2934960767835997E-6</v>
      </c>
      <c r="AT48" s="23">
        <v>57.701741631861204</v>
      </c>
      <c r="AU48" s="23">
        <v>7.80782678433774</v>
      </c>
      <c r="AV48" s="23">
        <v>0.31160731012742499</v>
      </c>
      <c r="AW48" s="23">
        <v>8.1710150367540404</v>
      </c>
      <c r="AX48" s="23">
        <v>0.836132797076234</v>
      </c>
      <c r="AY48" s="23">
        <v>2.75128873475641E-3</v>
      </c>
      <c r="AZ48" s="23">
        <v>2.0176132729818001E-2</v>
      </c>
      <c r="BA48" s="23">
        <v>1.9490130938342199E-4</v>
      </c>
      <c r="BB48" s="23">
        <v>3.9570923354552803E-4</v>
      </c>
      <c r="BC48" s="23">
        <v>0</v>
      </c>
      <c r="BD48" s="23">
        <v>0.661601054543137</v>
      </c>
      <c r="BE48" s="23">
        <v>3.5302746653295598</v>
      </c>
      <c r="BF48" s="23">
        <v>6.42646503910448E-2</v>
      </c>
      <c r="BG48" s="23">
        <v>6.1744502539173303E-2</v>
      </c>
      <c r="BH48" s="23">
        <v>249.51973849931301</v>
      </c>
      <c r="BI48" s="23">
        <v>6491.4464709837503</v>
      </c>
      <c r="BJ48" s="23">
        <v>663.57009583690206</v>
      </c>
      <c r="BK48" s="23">
        <v>7212.7183084525204</v>
      </c>
      <c r="BL48" s="23">
        <v>0</v>
      </c>
      <c r="BM48" s="23">
        <v>9.9470129140499406</v>
      </c>
      <c r="BN48" s="23">
        <v>0.41872040778585401</v>
      </c>
      <c r="BO48" s="23">
        <v>1.5865734541289801E-3</v>
      </c>
      <c r="BP48" s="23">
        <v>4.6808643689029202E-3</v>
      </c>
      <c r="BQ48" s="23">
        <v>3.7564374883090001E-3</v>
      </c>
      <c r="BR48" s="23">
        <v>0.121448589818658</v>
      </c>
      <c r="BS48" s="23">
        <v>0</v>
      </c>
      <c r="BT48" s="23">
        <v>86.765135811210399</v>
      </c>
      <c r="BU48" s="23">
        <v>0.106933557185138</v>
      </c>
      <c r="BV48" s="23">
        <v>3.7600986095559299E-2</v>
      </c>
      <c r="BW48" s="23">
        <v>141.45305463714601</v>
      </c>
      <c r="BX48" s="23">
        <v>4.8055899903327301E-2</v>
      </c>
      <c r="BY48" s="23">
        <v>0</v>
      </c>
      <c r="BZ48" s="6">
        <v>1.15004038087049E-6</v>
      </c>
      <c r="CA48" s="23">
        <v>6.9699396313872E-3</v>
      </c>
      <c r="CB48" s="23">
        <v>189.248830350151</v>
      </c>
      <c r="CC48" s="23">
        <v>183.41465652750199</v>
      </c>
      <c r="CD48" s="23">
        <v>5.8341738226491797</v>
      </c>
      <c r="CE48" s="23">
        <v>0</v>
      </c>
      <c r="CF48" s="23">
        <v>0</v>
      </c>
      <c r="CG48" s="23">
        <v>0.75036926535381399</v>
      </c>
      <c r="CH48" s="23">
        <v>0</v>
      </c>
      <c r="CI48" s="23">
        <v>8.0521158923483007</v>
      </c>
      <c r="CJ48" s="23">
        <v>0</v>
      </c>
      <c r="CK48" s="23">
        <v>0.209281621642774</v>
      </c>
      <c r="CL48" s="23">
        <v>32.208453823531002</v>
      </c>
      <c r="CM48" s="23">
        <v>0.21196714831819299</v>
      </c>
      <c r="CN48" s="23">
        <v>0</v>
      </c>
      <c r="CO48" s="23">
        <v>0.54108722689969502</v>
      </c>
      <c r="CP48" s="23">
        <v>7.3367776474478699E-4</v>
      </c>
      <c r="CQ48" s="23">
        <v>27.639293210860401</v>
      </c>
      <c r="CR48" s="23">
        <v>31.5751174426949</v>
      </c>
      <c r="CS48" s="23">
        <v>0</v>
      </c>
      <c r="CT48" s="23">
        <v>0</v>
      </c>
      <c r="CU48" s="23">
        <v>12.1397670256477</v>
      </c>
      <c r="CV48" s="23">
        <v>0.49383334580643101</v>
      </c>
      <c r="CW48" s="23">
        <v>0</v>
      </c>
      <c r="CX48" s="23">
        <v>1.9816234214925501</v>
      </c>
      <c r="CY48" s="23">
        <v>242.66933371770901</v>
      </c>
      <c r="CZ48" s="23">
        <v>0.46956683946175198</v>
      </c>
      <c r="DA48" s="23">
        <v>16.874450116738899</v>
      </c>
      <c r="DC48" s="31">
        <f t="shared" si="34"/>
        <v>7.9999993295511128E-3</v>
      </c>
      <c r="DD48" s="106">
        <f t="shared" si="25"/>
        <v>1.0282293797764035</v>
      </c>
      <c r="DE48" s="31">
        <f t="shared" si="35"/>
        <v>1.9247505800062466E-2</v>
      </c>
      <c r="DF48" s="46">
        <f t="shared" si="36"/>
        <v>-4.2351024586091555E-7</v>
      </c>
      <c r="DG48" s="46"/>
      <c r="DH48" s="46">
        <f t="shared" si="37"/>
        <v>-2.3151425318470277E-7</v>
      </c>
      <c r="DI48" s="46">
        <f t="shared" si="38"/>
        <v>-2.5524630931820574E-5</v>
      </c>
      <c r="DJ48" s="46">
        <f t="shared" si="39"/>
        <v>-2.6329604374264493E-5</v>
      </c>
      <c r="DK48" s="46">
        <f t="shared" si="40"/>
        <v>-8.4875975329252869E-7</v>
      </c>
      <c r="DL48" s="46">
        <f t="shared" si="41"/>
        <v>-3.7797217685241854E-7</v>
      </c>
      <c r="DM48" s="46">
        <f>(O48/0.009783-$CY48)/($CY48)</f>
        <v>-1.3237684170733316E-5</v>
      </c>
      <c r="DN48" s="46">
        <f>(M48/0.001848-$CY48)/($CY48)</f>
        <v>1.8977494900965728E-6</v>
      </c>
      <c r="DO48" s="46">
        <f>((R48+S48)/0.0000259-$CC48)/($CC48)</f>
        <v>2.5576302136162074E-5</v>
      </c>
      <c r="DP48" s="46">
        <f>(T48/0.004739-$CY48)/($CY48)</f>
        <v>-5.5878419387318172E-4</v>
      </c>
      <c r="DQ48" s="46">
        <f>((U48)/0.00000418-$CC48)/($CC48)</f>
        <v>2.840992217465565E-5</v>
      </c>
      <c r="DR48" s="46">
        <f>(V48/0.001013-$CY48)/($CY48)</f>
        <v>3.2255936348390845E-6</v>
      </c>
      <c r="DS48" s="46">
        <f>((X48+W48)/0.000236-$CC48)/($CC48)</f>
        <v>2.6067936267237821E-5</v>
      </c>
      <c r="DT48" s="46">
        <f>((AA48+Z48)/0.00000000724-$CC48)/($CC48)</f>
        <v>2.7210012045034775E-5</v>
      </c>
      <c r="DU48" s="46">
        <f>(AL48/0.000439-$CY48)/($CY48)</f>
        <v>1.5285607247501662E-6</v>
      </c>
      <c r="DV48" s="46">
        <f>(AP48/0.042696-$CY48)/($CY48)</f>
        <v>-6.4399023864913341E-6</v>
      </c>
      <c r="DW48" s="46">
        <f>(AQ48/0.00279-$CY48)/($CY48)</f>
        <v>2.2726634051757869E-6</v>
      </c>
      <c r="DX48" s="46">
        <f>((AR48+AS48+BZ48)/0.0000000418-$CC48)/($CC48)</f>
        <v>2.8379860068522004E-5</v>
      </c>
      <c r="DY48" s="46">
        <f>((AY48+AZ48)/0.000125-$CC48)/($CC48)</f>
        <v>2.5707809738575985E-5</v>
      </c>
      <c r="DZ48" s="46">
        <f>((BA48+BB48)/0.00000322-$CC48)/($CC48)</f>
        <v>2.5988884686301812E-5</v>
      </c>
      <c r="EA48" s="46">
        <f>(BD48/0.00273-$CY48)/($CY48)</f>
        <v>-1.3377260689515301E-3</v>
      </c>
      <c r="EB48" s="46">
        <f t="shared" si="26"/>
        <v>2.6061451338820857E-5</v>
      </c>
      <c r="EC48" s="46">
        <f t="shared" si="27"/>
        <v>2.5346487361506351E-6</v>
      </c>
      <c r="ED48" s="46">
        <f t="shared" si="28"/>
        <v>3.5750479920087461E-6</v>
      </c>
      <c r="EE48" s="75">
        <f t="shared" si="29"/>
        <v>3.5024344279502466E-6</v>
      </c>
      <c r="EF48" s="46">
        <f t="shared" si="30"/>
        <v>2.3116492837821714E-5</v>
      </c>
      <c r="EG48" s="46">
        <f t="shared" si="31"/>
        <v>8.1046989232279299E-4</v>
      </c>
      <c r="EH48" s="46">
        <f t="shared" si="32"/>
        <v>-9.4759842287750441E-4</v>
      </c>
      <c r="EI48" s="75">
        <f t="shared" si="33"/>
        <v>-6.4514588898515509E-4</v>
      </c>
      <c r="EJ48" s="46">
        <f>(SUM(AC48:AH48)-$CB48)/($CB48)</f>
        <v>2.5172152385475761E-5</v>
      </c>
      <c r="EK48" s="46">
        <f>(SUM(AD48:AH48)-$CC48)/($CC48)</f>
        <v>2.5972844735350884E-5</v>
      </c>
      <c r="EL48" s="46"/>
      <c r="EM48" s="46"/>
      <c r="EN48" s="46"/>
      <c r="EO48" s="46"/>
    </row>
    <row r="49" spans="1:145" x14ac:dyDescent="0.3">
      <c r="A49" s="21" t="s">
        <v>46</v>
      </c>
      <c r="B49" s="21">
        <v>173.76711108000001</v>
      </c>
      <c r="D49" s="21">
        <v>1299.9966529000001</v>
      </c>
      <c r="E49" s="21">
        <v>38.262888850000003</v>
      </c>
      <c r="F49" s="21">
        <v>37.057638969999999</v>
      </c>
      <c r="G49" s="21">
        <v>9.1258934400000005</v>
      </c>
      <c r="H49" s="21">
        <v>62.34655549</v>
      </c>
      <c r="I49" s="21"/>
      <c r="J49" s="23" t="s">
        <v>46</v>
      </c>
      <c r="K49" s="23">
        <v>0</v>
      </c>
      <c r="L49" s="23">
        <v>1.6472829458979601</v>
      </c>
      <c r="M49" s="23">
        <v>0.11522978869377801</v>
      </c>
      <c r="N49" s="23">
        <v>0.60970551005729401</v>
      </c>
      <c r="O49" s="23">
        <v>0.60999705699498197</v>
      </c>
      <c r="P49" s="23">
        <v>4.8440952908794701</v>
      </c>
      <c r="Q49" s="23">
        <v>0</v>
      </c>
      <c r="R49" s="23">
        <v>1.6317466064804799E-4</v>
      </c>
      <c r="S49" s="23">
        <v>7.9667737943197898E-4</v>
      </c>
      <c r="T49" s="23">
        <v>0.29532864195449698</v>
      </c>
      <c r="U49" s="23">
        <v>1.5491087617662099E-4</v>
      </c>
      <c r="V49" s="23">
        <v>6.3164492157934501E-2</v>
      </c>
      <c r="W49" s="23">
        <v>5.4226084580322603E-3</v>
      </c>
      <c r="X49" s="23">
        <v>3.3235295715868299E-3</v>
      </c>
      <c r="Y49" s="23">
        <v>1.5160251845327399</v>
      </c>
      <c r="Z49" s="6">
        <v>5.3662748141779202E-8</v>
      </c>
      <c r="AA49" s="6">
        <v>2.1465104203662899E-7</v>
      </c>
      <c r="AB49" s="23">
        <v>173.77087782536</v>
      </c>
      <c r="AC49" s="23">
        <v>1.2053201166245</v>
      </c>
      <c r="AD49" s="23">
        <v>28.580603740030899</v>
      </c>
      <c r="AE49" s="23">
        <v>1.8199754719268899</v>
      </c>
      <c r="AF49" s="23">
        <v>4.2285335384734099E-2</v>
      </c>
      <c r="AG49" s="23">
        <v>6.5077215002452604</v>
      </c>
      <c r="AH49" s="23">
        <v>0.10932672738195599</v>
      </c>
      <c r="AI49" s="23">
        <v>14.510521879192</v>
      </c>
      <c r="AJ49" s="23">
        <v>0.110256139213079</v>
      </c>
      <c r="AK49" s="23">
        <v>2.5332707816228099</v>
      </c>
      <c r="AL49" s="23">
        <v>2.7373289864955099E-2</v>
      </c>
      <c r="AM49" s="23">
        <v>0</v>
      </c>
      <c r="AN49" s="23">
        <v>0</v>
      </c>
      <c r="AO49" s="23">
        <v>2.6645302990386002</v>
      </c>
      <c r="AP49" s="23">
        <v>2.66223088867241</v>
      </c>
      <c r="AQ49" s="23">
        <v>0.173967210698597</v>
      </c>
      <c r="AR49" s="6">
        <v>4.4924022155561198E-7</v>
      </c>
      <c r="AS49" s="6">
        <v>8.6749753253633999E-7</v>
      </c>
      <c r="AT49" s="23">
        <v>10.4004901133506</v>
      </c>
      <c r="AU49" s="23">
        <v>2.0062103835557599</v>
      </c>
      <c r="AV49" s="23">
        <v>8.00671563847829E-2</v>
      </c>
      <c r="AW49" s="23">
        <v>2.0995320524430201</v>
      </c>
      <c r="AX49" s="23">
        <v>0.21484336092179601</v>
      </c>
      <c r="AY49" s="23">
        <v>5.5589775104306104E-4</v>
      </c>
      <c r="AZ49" s="23">
        <v>4.0765873012671002E-3</v>
      </c>
      <c r="BA49" s="6">
        <v>3.9379917673903301E-5</v>
      </c>
      <c r="BB49" s="6">
        <v>7.9953103935801397E-5</v>
      </c>
      <c r="BC49" s="23">
        <v>0</v>
      </c>
      <c r="BD49" s="23">
        <v>0.16999756150623899</v>
      </c>
      <c r="BE49" s="23">
        <v>0.71329213552362503</v>
      </c>
      <c r="BF49" s="23">
        <v>1.2984680754201099E-2</v>
      </c>
      <c r="BG49" s="23">
        <v>1.2475478784371399E-2</v>
      </c>
      <c r="BH49" s="23">
        <v>64.113794573102496</v>
      </c>
      <c r="BI49" s="23">
        <v>1170.05429840793</v>
      </c>
      <c r="BJ49" s="23">
        <v>119.605530131119</v>
      </c>
      <c r="BK49" s="23">
        <v>1300.0603186523999</v>
      </c>
      <c r="BL49" s="23">
        <v>0</v>
      </c>
      <c r="BM49" s="23">
        <v>2.55587297718106</v>
      </c>
      <c r="BN49" s="23">
        <v>0.107249641212321</v>
      </c>
      <c r="BO49" s="23">
        <v>3.2056867107106002E-4</v>
      </c>
      <c r="BP49" s="23">
        <v>9.4576846769203597E-4</v>
      </c>
      <c r="BQ49" s="23">
        <v>7.5898745719869701E-4</v>
      </c>
      <c r="BR49" s="23">
        <v>2.8973694694819599E-2</v>
      </c>
      <c r="BS49" s="23">
        <v>0</v>
      </c>
      <c r="BT49" s="23">
        <v>22.294189853301098</v>
      </c>
      <c r="BU49" s="23">
        <v>2.1605929385957599E-2</v>
      </c>
      <c r="BV49" s="23">
        <v>7.5972817596190404E-3</v>
      </c>
      <c r="BW49" s="23">
        <v>28.580603740030899</v>
      </c>
      <c r="BX49" s="23">
        <v>9.7096979921405206E-3</v>
      </c>
      <c r="BY49" s="23">
        <v>0</v>
      </c>
      <c r="BZ49" s="6">
        <v>2.3236636081945799E-7</v>
      </c>
      <c r="CA49" s="23">
        <v>1.40827748044775E-3</v>
      </c>
      <c r="CB49" s="23">
        <v>38.264268749563698</v>
      </c>
      <c r="CC49" s="23">
        <v>37.058948632939199</v>
      </c>
      <c r="CD49" s="23">
        <v>1.2053201166245</v>
      </c>
      <c r="CE49" s="23">
        <v>0</v>
      </c>
      <c r="CF49" s="23">
        <v>0</v>
      </c>
      <c r="CG49" s="23">
        <v>0.15161211268925301</v>
      </c>
      <c r="CH49" s="23">
        <v>0</v>
      </c>
      <c r="CI49" s="23">
        <v>1.62692979050579</v>
      </c>
      <c r="CJ49" s="23">
        <v>0</v>
      </c>
      <c r="CK49" s="23">
        <v>4.2285335384734099E-2</v>
      </c>
      <c r="CL49" s="23">
        <v>6.5077215002452604</v>
      </c>
      <c r="CM49" s="23">
        <v>5.4464659998919702E-2</v>
      </c>
      <c r="CN49" s="23">
        <v>0</v>
      </c>
      <c r="CO49" s="23">
        <v>0.10932672738195599</v>
      </c>
      <c r="CP49" s="23">
        <v>1.4824008309220199E-4</v>
      </c>
      <c r="CQ49" s="23">
        <v>9.1259031101687</v>
      </c>
      <c r="CR49" s="23">
        <v>8.1131851842315097</v>
      </c>
      <c r="CS49" s="23">
        <v>0</v>
      </c>
      <c r="CT49" s="23">
        <v>0</v>
      </c>
      <c r="CU49" s="23">
        <v>3.1192993764478301</v>
      </c>
      <c r="CV49" s="23">
        <v>0.12688988376823099</v>
      </c>
      <c r="CW49" s="23">
        <v>0</v>
      </c>
      <c r="CX49" s="23">
        <v>0.50917583932399602</v>
      </c>
      <c r="CY49" s="23">
        <v>62.3535916421677</v>
      </c>
      <c r="CZ49" s="23">
        <v>0.120654389042069</v>
      </c>
      <c r="DA49" s="23">
        <v>4.3358712035779101</v>
      </c>
      <c r="DC49" s="31">
        <f t="shared" si="34"/>
        <v>8.0000058182926534E-3</v>
      </c>
      <c r="DD49" s="106">
        <f t="shared" si="25"/>
        <v>1.0282293751583096</v>
      </c>
      <c r="DE49" s="31">
        <f t="shared" si="35"/>
        <v>1.9247500585853852E-2</v>
      </c>
      <c r="DF49" s="46">
        <f t="shared" si="36"/>
        <v>2.1676975214615788E-5</v>
      </c>
      <c r="DG49" s="46"/>
      <c r="DH49" s="46">
        <f t="shared" si="37"/>
        <v>4.8973781784616543E-5</v>
      </c>
      <c r="DI49" s="46">
        <f t="shared" si="38"/>
        <v>3.6063653455550944E-5</v>
      </c>
      <c r="DJ49" s="46">
        <f t="shared" si="39"/>
        <v>3.5341240715842095E-5</v>
      </c>
      <c r="DK49" s="46">
        <f t="shared" si="40"/>
        <v>1.0596407642878953E-6</v>
      </c>
      <c r="DL49" s="46">
        <f t="shared" si="41"/>
        <v>1.1285550761226245E-4</v>
      </c>
      <c r="DM49" s="46">
        <f>(O49/0.009783-$CY49)/($CY49)</f>
        <v>-1.3327821660245706E-5</v>
      </c>
      <c r="DN49" s="46">
        <f>(M49/0.001848-$CY49)/($CY49)</f>
        <v>3.04903903168034E-6</v>
      </c>
      <c r="DO49" s="46">
        <f>((R49+S49)/0.0000259-$CC49)/($CC49)</f>
        <v>2.6328174731314046E-5</v>
      </c>
      <c r="DP49" s="46">
        <f>(T49/0.004739-$CY49)/($CY49)</f>
        <v>-5.5848518614056472E-4</v>
      </c>
      <c r="DQ49" s="46">
        <f>((U49)/0.00000418-$CC49)/($CC49)</f>
        <v>2.8861885516651342E-5</v>
      </c>
      <c r="DR49" s="46">
        <f>(V49/0.001013-$CY49)/($CY49)</f>
        <v>4.8100739775954056E-6</v>
      </c>
      <c r="DS49" s="46">
        <f>((X49+W49)/0.000236-$CC49)/($CC49)</f>
        <v>2.5858052151793584E-5</v>
      </c>
      <c r="DT49" s="46">
        <f>((AA49+Z49)/0.00000000724-$CC49)/($CC49)</f>
        <v>2.6097274608394906E-5</v>
      </c>
      <c r="DU49" s="46">
        <f>(AL49/0.000439-$CY49)/($CY49)</f>
        <v>2.3064158310266413E-6</v>
      </c>
      <c r="DV49" s="46">
        <f>(AP49/0.042696-$CY49)/($CY49)</f>
        <v>-6.7837688847591697E-6</v>
      </c>
      <c r="DW49" s="46">
        <f>(AQ49/0.00279-$CY49)/($CY49)</f>
        <v>3.9663778203874924E-6</v>
      </c>
      <c r="DX49" s="46">
        <f>((AR49+AS49+BZ49)/0.0000000418-$CC49)/($CC49)</f>
        <v>2.5862103298822642E-5</v>
      </c>
      <c r="DY49" s="46">
        <f>((AY49+AZ49)/0.000125-$CC49)/($CC49)</f>
        <v>2.5143334510517108E-5</v>
      </c>
      <c r="DZ49" s="46">
        <f>((BA49+BB49)/0.00000322-$CC49)/($CC49)</f>
        <v>2.687519168006554E-5</v>
      </c>
      <c r="EA49" s="46">
        <f>(BD49/0.00273-$CY49)/($CY49)</f>
        <v>-1.3378955416401045E-3</v>
      </c>
      <c r="EB49" s="46">
        <f t="shared" si="26"/>
        <v>2.5995318163229901E-5</v>
      </c>
      <c r="EC49" s="46">
        <f t="shared" si="27"/>
        <v>2.5595204388805552E-6</v>
      </c>
      <c r="ED49" s="46">
        <f t="shared" si="28"/>
        <v>1.5682377800379927E-6</v>
      </c>
      <c r="EE49" s="75">
        <f t="shared" si="29"/>
        <v>-3.274120921725868E-6</v>
      </c>
      <c r="EF49" s="46">
        <f t="shared" si="30"/>
        <v>2.7344018951747081E-5</v>
      </c>
      <c r="EG49" s="46">
        <f t="shared" si="31"/>
        <v>8.0981478165491111E-4</v>
      </c>
      <c r="EH49" s="46">
        <f t="shared" si="32"/>
        <v>-9.4903482964702314E-4</v>
      </c>
      <c r="EI49" s="75">
        <f t="shared" si="33"/>
        <v>-5.9149924492754222E-4</v>
      </c>
      <c r="EJ49" s="46">
        <f>(SUM(AC49:AH49)-$CB49)/($CB49)</f>
        <v>2.5196928153787183E-5</v>
      </c>
      <c r="EK49" s="46">
        <f>(SUM(AD49:AH49)-$CC49)/($CC49)</f>
        <v>2.601644315626914E-5</v>
      </c>
      <c r="EL49" s="46"/>
      <c r="EM49" s="46"/>
      <c r="EN49" s="46"/>
      <c r="EO49" s="46"/>
    </row>
    <row r="50" spans="1:145" x14ac:dyDescent="0.3">
      <c r="A50" s="21" t="s">
        <v>47</v>
      </c>
      <c r="B50" s="21">
        <v>203.44110925000001</v>
      </c>
      <c r="D50" s="21">
        <v>1322.9948241</v>
      </c>
      <c r="E50" s="21">
        <v>34.644633489999997</v>
      </c>
      <c r="F50" s="21">
        <v>33.576750920000002</v>
      </c>
      <c r="G50" s="21">
        <v>5.0194962299999997</v>
      </c>
      <c r="H50" s="21">
        <v>42.636263110000002</v>
      </c>
      <c r="I50" s="21"/>
      <c r="J50" s="23" t="s">
        <v>47</v>
      </c>
      <c r="K50" s="23">
        <v>0</v>
      </c>
      <c r="L50" s="23">
        <v>1.12638180942777</v>
      </c>
      <c r="M50" s="23">
        <v>7.8792241471553004E-2</v>
      </c>
      <c r="N50" s="23">
        <v>0.41690524660811901</v>
      </c>
      <c r="O50" s="23">
        <v>0.41710510072859602</v>
      </c>
      <c r="P50" s="23">
        <v>3.3123036028546999</v>
      </c>
      <c r="Q50" s="23">
        <v>0</v>
      </c>
      <c r="R50" s="23">
        <v>1.4783878061916801E-4</v>
      </c>
      <c r="S50" s="23">
        <v>7.21794814431455E-4</v>
      </c>
      <c r="T50" s="23">
        <v>0.20194049263303299</v>
      </c>
      <c r="U50" s="23">
        <v>1.4035102471130601E-4</v>
      </c>
      <c r="V50" s="23">
        <v>4.31907528603451E-2</v>
      </c>
      <c r="W50" s="23">
        <v>4.9129531337048097E-3</v>
      </c>
      <c r="X50" s="23">
        <v>3.0111612222424298E-3</v>
      </c>
      <c r="Y50" s="23">
        <v>1.0366298477203699</v>
      </c>
      <c r="Z50" s="6">
        <v>4.8619143300429301E-8</v>
      </c>
      <c r="AA50" s="6">
        <v>1.94476219726957E-7</v>
      </c>
      <c r="AB50" s="23">
        <v>203.44113279077499</v>
      </c>
      <c r="AC50" s="23">
        <v>1.0678822222258899</v>
      </c>
      <c r="AD50" s="23">
        <v>25.8943753319334</v>
      </c>
      <c r="AE50" s="23">
        <v>1.64892044500294</v>
      </c>
      <c r="AF50" s="23">
        <v>3.83110637885326E-2</v>
      </c>
      <c r="AG50" s="23">
        <v>5.8960700948538598</v>
      </c>
      <c r="AH50" s="23">
        <v>9.9051398665101403E-2</v>
      </c>
      <c r="AI50" s="23">
        <v>9.9220332902719299</v>
      </c>
      <c r="AJ50" s="23">
        <v>7.5391219231498496E-2</v>
      </c>
      <c r="AK50" s="23">
        <v>1.7322034404528399</v>
      </c>
      <c r="AL50" s="23">
        <v>1.87173325836535E-2</v>
      </c>
      <c r="AM50" s="23">
        <v>0</v>
      </c>
      <c r="AN50" s="23">
        <v>0</v>
      </c>
      <c r="AO50" s="23">
        <v>1.82195612857483</v>
      </c>
      <c r="AP50" s="23">
        <v>1.82038604128713</v>
      </c>
      <c r="AQ50" s="23">
        <v>0.118955519248472</v>
      </c>
      <c r="AR50" s="6">
        <v>4.0701620034566402E-7</v>
      </c>
      <c r="AS50" s="6">
        <v>7.8596314891178895E-7</v>
      </c>
      <c r="AT50" s="23">
        <v>10.5839519095223</v>
      </c>
      <c r="AU50" s="23">
        <v>1.3718106432966299</v>
      </c>
      <c r="AV50" s="23">
        <v>5.4748489333611303E-2</v>
      </c>
      <c r="AW50" s="23">
        <v>1.43562251661231</v>
      </c>
      <c r="AX50" s="23">
        <v>0.146905824564176</v>
      </c>
      <c r="AY50" s="23">
        <v>5.0365152716369804E-4</v>
      </c>
      <c r="AZ50" s="23">
        <v>3.6934438818984E-3</v>
      </c>
      <c r="BA50" s="6">
        <v>3.5678572301129297E-5</v>
      </c>
      <c r="BB50" s="6">
        <v>7.2438352295287005E-5</v>
      </c>
      <c r="BC50" s="23">
        <v>0</v>
      </c>
      <c r="BD50" s="23">
        <v>0.11624174229164499</v>
      </c>
      <c r="BE50" s="23">
        <v>0.64625155371396104</v>
      </c>
      <c r="BF50" s="23">
        <v>1.17642805228261E-2</v>
      </c>
      <c r="BG50" s="23">
        <v>1.13029521893549E-2</v>
      </c>
      <c r="BH50" s="23">
        <v>43.839848812645599</v>
      </c>
      <c r="BI50" s="23">
        <v>1190.69467110853</v>
      </c>
      <c r="BJ50" s="23">
        <v>121.715414190049</v>
      </c>
      <c r="BK50" s="23">
        <v>1322.9940372081101</v>
      </c>
      <c r="BL50" s="23">
        <v>0</v>
      </c>
      <c r="BM50" s="23">
        <v>1.7476603103624899</v>
      </c>
      <c r="BN50" s="23">
        <v>7.3613263518292199E-2</v>
      </c>
      <c r="BO50" s="23">
        <v>2.9043968939380601E-4</v>
      </c>
      <c r="BP50" s="23">
        <v>8.5687499780177099E-4</v>
      </c>
      <c r="BQ50" s="23">
        <v>6.8765005449693197E-4</v>
      </c>
      <c r="BR50" s="23">
        <v>2.1637591497866399E-2</v>
      </c>
      <c r="BS50" s="23">
        <v>0</v>
      </c>
      <c r="BT50" s="23">
        <v>15.2443657347862</v>
      </c>
      <c r="BU50" s="23">
        <v>1.95752405967911E-2</v>
      </c>
      <c r="BV50" s="23">
        <v>6.8832311764414102E-3</v>
      </c>
      <c r="BW50" s="23">
        <v>25.8943753319334</v>
      </c>
      <c r="BX50" s="23">
        <v>8.7970968361469806E-3</v>
      </c>
      <c r="BY50" s="23">
        <v>0</v>
      </c>
      <c r="BZ50" s="6">
        <v>2.10526258666093E-7</v>
      </c>
      <c r="CA50" s="23">
        <v>1.2759123025402701E-3</v>
      </c>
      <c r="CB50" s="23">
        <v>34.643738230877702</v>
      </c>
      <c r="CC50" s="23">
        <v>33.575856008651797</v>
      </c>
      <c r="CD50" s="23">
        <v>1.0678822222258899</v>
      </c>
      <c r="CE50" s="23">
        <v>0</v>
      </c>
      <c r="CF50" s="23">
        <v>0</v>
      </c>
      <c r="CG50" s="23">
        <v>0.137362503083715</v>
      </c>
      <c r="CH50" s="23">
        <v>0</v>
      </c>
      <c r="CI50" s="23">
        <v>1.47401982885519</v>
      </c>
      <c r="CJ50" s="23">
        <v>0</v>
      </c>
      <c r="CK50" s="23">
        <v>3.83110637885326E-2</v>
      </c>
      <c r="CL50" s="23">
        <v>5.8960700948538598</v>
      </c>
      <c r="CM50" s="23">
        <v>3.72418631343557E-2</v>
      </c>
      <c r="CN50" s="23">
        <v>0</v>
      </c>
      <c r="CO50" s="23">
        <v>9.9051398665101403E-2</v>
      </c>
      <c r="CP50" s="23">
        <v>1.3430656009744401E-4</v>
      </c>
      <c r="CQ50" s="23">
        <v>5.0194936698150796</v>
      </c>
      <c r="CR50" s="23">
        <v>5.5476449508247603</v>
      </c>
      <c r="CS50" s="23">
        <v>0</v>
      </c>
      <c r="CT50" s="23">
        <v>0</v>
      </c>
      <c r="CU50" s="23">
        <v>2.1329191953168398</v>
      </c>
      <c r="CV50" s="23">
        <v>8.67649809616972E-2</v>
      </c>
      <c r="CW50" s="23">
        <v>0</v>
      </c>
      <c r="CX50" s="23">
        <v>0.348165481308361</v>
      </c>
      <c r="CY50" s="23">
        <v>42.636250578437597</v>
      </c>
      <c r="CZ50" s="23">
        <v>8.2501417539965802E-2</v>
      </c>
      <c r="DA50" s="23">
        <v>2.9647892359664798</v>
      </c>
      <c r="DC50" s="31">
        <f t="shared" si="34"/>
        <v>7.9999997066180425E-3</v>
      </c>
      <c r="DD50" s="106">
        <f t="shared" si="25"/>
        <v>1.0282294577473166</v>
      </c>
      <c r="DE50" s="31">
        <f t="shared" si="35"/>
        <v>1.924750789815859E-2</v>
      </c>
      <c r="DF50" s="46">
        <f t="shared" si="36"/>
        <v>1.1571297002044966E-7</v>
      </c>
      <c r="DG50" s="46"/>
      <c r="DH50" s="46">
        <f t="shared" si="37"/>
        <v>-5.9478077734537699E-7</v>
      </c>
      <c r="DI50" s="46">
        <f t="shared" si="38"/>
        <v>-2.5841206331521928E-5</v>
      </c>
      <c r="DJ50" s="46">
        <f t="shared" si="39"/>
        <v>-2.6652708308104218E-5</v>
      </c>
      <c r="DK50" s="46">
        <f t="shared" si="40"/>
        <v>-5.1004818068446801E-7</v>
      </c>
      <c r="DL50" s="46">
        <f t="shared" si="41"/>
        <v>-2.9391793488865842E-7</v>
      </c>
      <c r="DM50" s="46">
        <f>(O50/0.009783-$CY50)/($CY50)</f>
        <v>-1.2799200774107193E-5</v>
      </c>
      <c r="DN50" s="46">
        <f>(M50/0.001848-$CY50)/($CY50)</f>
        <v>5.716364537627524E-6</v>
      </c>
      <c r="DO50" s="46">
        <f>((R50+S50)/0.0000259-$CC50)/($CC50)</f>
        <v>2.1761852899595629E-5</v>
      </c>
      <c r="DP50" s="46">
        <f>(T50/0.004739-$CY50)/($CY50)</f>
        <v>-5.5776826562869042E-4</v>
      </c>
      <c r="DQ50" s="46">
        <f>((U50)/0.00000418-$CC50)/($CC50)</f>
        <v>2.812025155400062E-5</v>
      </c>
      <c r="DR50" s="46">
        <f>(V50/0.001013-$CY50)/($CY50)</f>
        <v>5.348960327193263E-6</v>
      </c>
      <c r="DS50" s="46">
        <f>((X50+W50)/0.000236-$CC50)/($CC50)</f>
        <v>2.6797139203934957E-5</v>
      </c>
      <c r="DT50" s="46">
        <f>((AA50+Z50)/0.00000000724-$CC50)/($CC50)</f>
        <v>2.5363219800081237E-5</v>
      </c>
      <c r="DU50" s="46">
        <f>(AL50/0.000439-$CY50)/($CY50)</f>
        <v>9.9264880594060525E-7</v>
      </c>
      <c r="DV50" s="46">
        <f>(AP50/0.042696-$CY50)/($CY50)</f>
        <v>-6.2148023959309245E-6</v>
      </c>
      <c r="DW50" s="46">
        <f>(AQ50/0.00279-$CY50)/($CY50)</f>
        <v>3.1956133541873056E-6</v>
      </c>
      <c r="DX50" s="46">
        <f>((AR50+AS50+BZ50)/0.0000000418-$CC50)/($CC50)</f>
        <v>2.4814739550180118E-5</v>
      </c>
      <c r="DY50" s="46">
        <f>((AY50+AZ50)/0.000125-$CC50)/($CC50)</f>
        <v>2.7021316887728305E-5</v>
      </c>
      <c r="DZ50" s="46">
        <f>((BA50+BB50)/0.00000322-$CC50)/($CC50)</f>
        <v>2.4679895581375196E-5</v>
      </c>
      <c r="EA50" s="46">
        <f>(BD50/0.00273-$CY50)/($CY50)</f>
        <v>-1.3335552925942736E-3</v>
      </c>
      <c r="EB50" s="46">
        <f t="shared" si="26"/>
        <v>2.6862818356727112E-5</v>
      </c>
      <c r="EC50" s="46">
        <f t="shared" si="27"/>
        <v>2.4322611224987637E-6</v>
      </c>
      <c r="ED50" s="46">
        <f t="shared" si="28"/>
        <v>3.3050533962530115E-6</v>
      </c>
      <c r="EE50" s="75">
        <f t="shared" si="29"/>
        <v>1.7821171138109066E-6</v>
      </c>
      <c r="EF50" s="46">
        <f t="shared" si="30"/>
        <v>2.9387064150937206E-5</v>
      </c>
      <c r="EG50" s="46">
        <f t="shared" si="31"/>
        <v>8.0668327880470891E-4</v>
      </c>
      <c r="EH50" s="46">
        <f t="shared" si="32"/>
        <v>-9.5160377243236002E-4</v>
      </c>
      <c r="EI50" s="75">
        <f t="shared" si="33"/>
        <v>-6.5256702324814142E-4</v>
      </c>
      <c r="EJ50" s="46">
        <f>(SUM(AC50:AH50)-$CB50)/($CB50)</f>
        <v>2.5179892141369027E-5</v>
      </c>
      <c r="EK50" s="46">
        <f>(SUM(AD50:AH50)-$CC50)/($CC50)</f>
        <v>2.5980740202625182E-5</v>
      </c>
      <c r="EL50" s="46"/>
      <c r="EM50" s="46"/>
      <c r="EN50" s="46"/>
      <c r="EO50" s="46"/>
    </row>
    <row r="51" spans="1:145" x14ac:dyDescent="0.3">
      <c r="A51" s="21" t="s">
        <v>48</v>
      </c>
      <c r="I51" s="21"/>
      <c r="J51" s="23"/>
      <c r="N51" s="23"/>
      <c r="O51" s="23"/>
      <c r="P51" s="23"/>
      <c r="T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M51" s="23"/>
      <c r="AO51" s="23"/>
      <c r="AP51" s="23"/>
      <c r="AR51" s="23"/>
      <c r="AS51" s="23"/>
      <c r="AT51" s="23"/>
      <c r="AU51" s="23"/>
      <c r="AV51" s="23"/>
      <c r="AY51" s="23"/>
      <c r="AZ51" s="23"/>
      <c r="BA51" s="23"/>
      <c r="BB51" s="23"/>
      <c r="BC51" s="23"/>
      <c r="BD51" s="23"/>
      <c r="BE51" s="23"/>
      <c r="BF51" s="23"/>
      <c r="BG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N51" s="23"/>
      <c r="CO51" s="23"/>
      <c r="CP51" s="23"/>
      <c r="CQ51" s="23"/>
      <c r="CS51" s="23"/>
      <c r="CT51" s="23"/>
      <c r="CU51" s="23"/>
      <c r="CV51" s="23"/>
      <c r="CX51" s="23"/>
      <c r="CY51" s="23"/>
      <c r="DA51" s="23"/>
      <c r="DC51" s="31" t="e">
        <f t="shared" si="34"/>
        <v>#DIV/0!</v>
      </c>
      <c r="DD51" s="106" t="e">
        <f t="shared" si="25"/>
        <v>#DIV/0!</v>
      </c>
      <c r="DE51" s="31" t="e">
        <f t="shared" si="35"/>
        <v>#DIV/0!</v>
      </c>
      <c r="DF51" s="46">
        <f t="shared" si="36"/>
        <v>0</v>
      </c>
      <c r="DG51" s="46"/>
      <c r="DH51" s="46">
        <f t="shared" si="37"/>
        <v>0</v>
      </c>
      <c r="DI51" s="46">
        <f t="shared" si="38"/>
        <v>0</v>
      </c>
      <c r="DJ51" s="46">
        <f t="shared" si="39"/>
        <v>0</v>
      </c>
      <c r="DK51" s="46">
        <f t="shared" si="40"/>
        <v>0</v>
      </c>
      <c r="DL51" s="46">
        <f t="shared" si="41"/>
        <v>0</v>
      </c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75"/>
      <c r="EF51" s="46"/>
      <c r="EG51" s="46"/>
      <c r="EH51" s="46"/>
      <c r="EI51" s="75"/>
      <c r="EJ51" s="46"/>
      <c r="EK51" s="46"/>
      <c r="EL51" s="46"/>
      <c r="EM51" s="46"/>
      <c r="EN51" s="46"/>
      <c r="EO51" s="46"/>
    </row>
    <row r="52" spans="1:145" x14ac:dyDescent="0.3">
      <c r="A52" s="36"/>
      <c r="I52" s="21"/>
      <c r="J52" s="23"/>
      <c r="N52" s="23"/>
      <c r="O52" s="23"/>
      <c r="P52" s="23"/>
      <c r="T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M52" s="23"/>
      <c r="AO52" s="23"/>
      <c r="AP52" s="23"/>
      <c r="AR52" s="23"/>
      <c r="AS52" s="23"/>
      <c r="AT52" s="23"/>
      <c r="AU52" s="23"/>
      <c r="AV52" s="23"/>
      <c r="AY52" s="23"/>
      <c r="AZ52" s="23"/>
      <c r="BA52" s="23"/>
      <c r="BB52" s="23"/>
      <c r="BC52" s="23"/>
      <c r="BD52" s="23"/>
      <c r="BE52" s="23"/>
      <c r="BF52" s="23"/>
      <c r="BG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N52" s="23"/>
      <c r="CO52" s="23"/>
      <c r="CP52" s="23"/>
      <c r="CQ52" s="23"/>
      <c r="CS52" s="23"/>
      <c r="CT52" s="23"/>
      <c r="CU52" s="23"/>
      <c r="CV52" s="23"/>
      <c r="CX52" s="23"/>
      <c r="CY52" s="23"/>
      <c r="DA52" s="23"/>
    </row>
    <row r="53" spans="1:145" s="23" customFormat="1" x14ac:dyDescent="0.3">
      <c r="A53" s="36"/>
      <c r="B53" s="21"/>
      <c r="C53" s="21"/>
      <c r="D53" s="21"/>
      <c r="E53" s="21"/>
      <c r="F53" s="21"/>
      <c r="G53" s="21"/>
      <c r="H53" s="21"/>
      <c r="I53" s="21"/>
    </row>
    <row r="54" spans="1:145" x14ac:dyDescent="0.3">
      <c r="A54" s="36" t="s">
        <v>228</v>
      </c>
      <c r="I54" s="21"/>
      <c r="J54" s="23"/>
      <c r="N54" s="23"/>
      <c r="O54" s="23"/>
      <c r="P54" s="23"/>
      <c r="T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M54" s="23"/>
      <c r="AO54" s="23"/>
      <c r="AP54" s="23"/>
      <c r="AR54" s="23"/>
      <c r="AS54" s="23"/>
      <c r="AT54" s="23"/>
      <c r="AU54" s="23"/>
      <c r="AV54" s="23"/>
      <c r="AY54" s="23"/>
      <c r="AZ54" s="23"/>
      <c r="BA54" s="23"/>
      <c r="BB54" s="23"/>
      <c r="BC54" s="23"/>
      <c r="BD54" s="23"/>
      <c r="BE54" s="23"/>
      <c r="BF54" s="23"/>
      <c r="BG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N54" s="23"/>
      <c r="CO54" s="23"/>
      <c r="CP54" s="23"/>
      <c r="CQ54" s="23"/>
      <c r="CS54" s="23"/>
      <c r="CT54" s="23"/>
      <c r="CU54" s="23"/>
      <c r="CV54" s="23"/>
      <c r="CX54" s="23"/>
      <c r="CY54" s="23"/>
      <c r="DA54" s="23"/>
    </row>
    <row r="55" spans="1:145" x14ac:dyDescent="0.3">
      <c r="A55" s="21" t="s">
        <v>1</v>
      </c>
      <c r="I55" s="21"/>
      <c r="J55" s="23"/>
      <c r="N55" s="23"/>
      <c r="O55" s="23"/>
      <c r="P55" s="23"/>
      <c r="T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M55" s="23"/>
      <c r="AO55" s="23"/>
      <c r="AP55" s="23"/>
      <c r="AR55" s="23"/>
      <c r="AS55" s="23"/>
      <c r="AT55" s="23"/>
      <c r="AU55" s="23"/>
      <c r="AV55" s="23"/>
      <c r="AY55" s="23"/>
      <c r="AZ55" s="23"/>
      <c r="BA55" s="23"/>
      <c r="BB55" s="23"/>
      <c r="BC55" s="23"/>
      <c r="BD55" s="23"/>
      <c r="BE55" s="23"/>
      <c r="BF55" s="23"/>
      <c r="BG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N55" s="23"/>
      <c r="CO55" s="23"/>
      <c r="CP55" s="23"/>
      <c r="CQ55" s="23"/>
      <c r="CS55" s="23"/>
      <c r="CT55" s="23"/>
      <c r="CU55" s="23"/>
      <c r="CV55" s="23"/>
      <c r="CX55" s="23"/>
      <c r="CY55" s="23"/>
      <c r="DA55" s="23"/>
    </row>
    <row r="56" spans="1:145" x14ac:dyDescent="0.3">
      <c r="A56" s="21" t="s">
        <v>11</v>
      </c>
      <c r="I56" s="21"/>
      <c r="J56" s="23"/>
      <c r="N56" s="23"/>
      <c r="O56" s="23"/>
      <c r="P56" s="23"/>
      <c r="T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M56" s="23"/>
      <c r="AO56" s="23"/>
      <c r="AP56" s="23"/>
      <c r="AR56" s="23"/>
      <c r="AS56" s="23"/>
      <c r="AT56" s="23"/>
      <c r="AU56" s="23"/>
      <c r="AV56" s="23"/>
      <c r="AY56" s="23"/>
      <c r="AZ56" s="23"/>
      <c r="BA56" s="23"/>
      <c r="BB56" s="23"/>
      <c r="BC56" s="23"/>
      <c r="BD56" s="23"/>
      <c r="BE56" s="23"/>
      <c r="BF56" s="23"/>
      <c r="BG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N56" s="23"/>
      <c r="CO56" s="23"/>
      <c r="CP56" s="23"/>
      <c r="CQ56" s="23"/>
      <c r="CS56" s="23"/>
      <c r="CT56" s="23"/>
      <c r="CU56" s="23"/>
      <c r="CV56" s="23"/>
      <c r="CX56" s="23"/>
      <c r="CY56" s="23"/>
      <c r="DA56" s="23"/>
    </row>
    <row r="57" spans="1:145" s="23" customFormat="1" x14ac:dyDescent="0.3">
      <c r="A57" s="23" t="s">
        <v>56</v>
      </c>
      <c r="B57" s="21"/>
      <c r="C57" s="21"/>
      <c r="D57" s="21"/>
      <c r="E57" s="21"/>
      <c r="F57" s="21"/>
      <c r="G57" s="21"/>
      <c r="H57" s="21"/>
      <c r="I57" s="21"/>
    </row>
    <row r="58" spans="1:145" s="23" customFormat="1" x14ac:dyDescent="0.3">
      <c r="A58" s="23" t="s">
        <v>71</v>
      </c>
      <c r="B58" s="21"/>
      <c r="C58" s="21"/>
      <c r="D58" s="21"/>
      <c r="E58" s="21"/>
      <c r="F58" s="21"/>
      <c r="G58" s="21"/>
      <c r="H58" s="21"/>
      <c r="I58" s="21"/>
    </row>
    <row r="59" spans="1:145" s="23" customFormat="1" x14ac:dyDescent="0.3">
      <c r="A59" s="23" t="s">
        <v>234</v>
      </c>
      <c r="B59" s="21">
        <v>3540.3751895</v>
      </c>
      <c r="C59" s="21"/>
      <c r="D59" s="21">
        <v>22750.183195000001</v>
      </c>
      <c r="E59" s="21">
        <v>592.1422589</v>
      </c>
      <c r="F59" s="21">
        <v>574.14280703999998</v>
      </c>
      <c r="G59" s="21">
        <v>50.775516009999997</v>
      </c>
      <c r="H59" s="21">
        <v>864.93532702000005</v>
      </c>
      <c r="I59" s="21"/>
      <c r="J59" s="23" t="s">
        <v>66</v>
      </c>
      <c r="K59" s="23">
        <v>0</v>
      </c>
      <c r="L59" s="23">
        <v>22.850207722168602</v>
      </c>
      <c r="M59" s="23">
        <v>1.59840998057175</v>
      </c>
      <c r="N59" s="23">
        <v>8.4574939299937704</v>
      </c>
      <c r="O59" s="23">
        <v>8.4615245162415391</v>
      </c>
      <c r="P59" s="23">
        <v>67.194822803634295</v>
      </c>
      <c r="Q59" s="23">
        <v>0</v>
      </c>
      <c r="R59" s="23">
        <v>2.5279505961848998E-3</v>
      </c>
      <c r="S59" s="23">
        <v>1.23423178690123E-2</v>
      </c>
      <c r="T59" s="23">
        <v>4.0966266535413904</v>
      </c>
      <c r="U59" s="23">
        <v>2.3999303077076799E-3</v>
      </c>
      <c r="V59" s="23">
        <v>0.87618105037938099</v>
      </c>
      <c r="W59" s="23">
        <v>8.4008835926519906E-2</v>
      </c>
      <c r="X59" s="23">
        <v>5.14892319582003E-2</v>
      </c>
      <c r="Y59" s="23">
        <v>21.029380976788801</v>
      </c>
      <c r="Z59" s="6">
        <v>8.3135494436085195E-7</v>
      </c>
      <c r="AA59" s="6">
        <v>3.3254453463185499E-6</v>
      </c>
      <c r="AB59" s="23">
        <v>3540.37530628482</v>
      </c>
      <c r="AC59" s="23">
        <v>17.999409843967801</v>
      </c>
      <c r="AD59" s="23">
        <v>442.78033943021501</v>
      </c>
      <c r="AE59" s="23">
        <v>28.195611390840899</v>
      </c>
      <c r="AF59" s="23">
        <v>0.65509689444820995</v>
      </c>
      <c r="AG59" s="23">
        <v>100.819352922501</v>
      </c>
      <c r="AH59" s="23">
        <v>1.69372068387374</v>
      </c>
      <c r="AI59" s="23">
        <v>201.28265058908801</v>
      </c>
      <c r="AJ59" s="23">
        <v>1.52941923658762</v>
      </c>
      <c r="AK59" s="23">
        <v>35.140308975492303</v>
      </c>
      <c r="AL59" s="23">
        <v>0.379708015007303</v>
      </c>
      <c r="AM59" s="23">
        <v>0</v>
      </c>
      <c r="AN59" s="23">
        <v>0</v>
      </c>
      <c r="AO59" s="23">
        <v>36.960954721784802</v>
      </c>
      <c r="AP59" s="23">
        <v>36.928957815919297</v>
      </c>
      <c r="AQ59" s="23">
        <v>2.4131816377983202</v>
      </c>
      <c r="AR59" s="6">
        <v>6.95976572658303E-6</v>
      </c>
      <c r="AS59" s="6">
        <v>1.34394413157312E-5</v>
      </c>
      <c r="AT59" s="23">
        <v>182.00175656211201</v>
      </c>
      <c r="AU59" s="23">
        <v>27.829090364994698</v>
      </c>
      <c r="AV59" s="23">
        <v>1.1106445237993401</v>
      </c>
      <c r="AW59" s="23">
        <v>29.123525882086401</v>
      </c>
      <c r="AX59" s="23">
        <v>2.9802009392267301</v>
      </c>
      <c r="AY59" s="23">
        <v>8.6121451060147593E-3</v>
      </c>
      <c r="AZ59" s="23">
        <v>6.3155722217629204E-2</v>
      </c>
      <c r="BA59" s="23">
        <v>6.1008735100337799E-4</v>
      </c>
      <c r="BB59" s="23">
        <v>1.2386531988513899E-3</v>
      </c>
      <c r="BC59" s="23">
        <v>0</v>
      </c>
      <c r="BD59" s="23">
        <v>2.3581131867002898</v>
      </c>
      <c r="BE59" s="23">
        <v>11.050548963474901</v>
      </c>
      <c r="BF59" s="23">
        <v>0.20116219273907701</v>
      </c>
      <c r="BG59" s="23">
        <v>0.19327348524281099</v>
      </c>
      <c r="BH59" s="23">
        <v>889.35125401434004</v>
      </c>
      <c r="BI59" s="23">
        <v>20475.1561738895</v>
      </c>
      <c r="BJ59" s="23">
        <v>2093.01731421573</v>
      </c>
      <c r="BK59" s="23">
        <v>22750.1752446674</v>
      </c>
      <c r="BL59" s="23">
        <v>0</v>
      </c>
      <c r="BM59" s="23">
        <v>35.453746555355202</v>
      </c>
      <c r="BN59" s="23">
        <v>1.48974593130959</v>
      </c>
      <c r="BO59" s="23">
        <v>4.9663419502482898E-3</v>
      </c>
      <c r="BP59" s="23">
        <v>1.46522346441795E-2</v>
      </c>
      <c r="BQ59" s="23">
        <v>1.1758419132789801E-2</v>
      </c>
      <c r="BR59" s="23">
        <v>0.41522483020287998</v>
      </c>
      <c r="BS59" s="23">
        <v>0</v>
      </c>
      <c r="BT59" s="23">
        <v>309.25397451353899</v>
      </c>
      <c r="BU59" s="23">
        <v>0.33472561154560498</v>
      </c>
      <c r="BV59" s="23">
        <v>0.117699276123392</v>
      </c>
      <c r="BW59" s="23">
        <v>442.78033943021501</v>
      </c>
      <c r="BX59" s="23">
        <v>0.15042576761079601</v>
      </c>
      <c r="BY59" s="23">
        <v>0</v>
      </c>
      <c r="BZ59" s="6">
        <v>3.59985990950026E-6</v>
      </c>
      <c r="CA59" s="23">
        <v>2.1817416197357699E-2</v>
      </c>
      <c r="CB59" s="23">
        <v>592.12853334370004</v>
      </c>
      <c r="CC59" s="23">
        <v>574.12912349973203</v>
      </c>
      <c r="CD59" s="23">
        <v>17.999409843967801</v>
      </c>
      <c r="CE59" s="23">
        <v>0</v>
      </c>
      <c r="CF59" s="23">
        <v>0</v>
      </c>
      <c r="CG59" s="23">
        <v>2.3488113263556998</v>
      </c>
      <c r="CH59" s="23">
        <v>0</v>
      </c>
      <c r="CI59" s="23">
        <v>25.204837586820702</v>
      </c>
      <c r="CJ59" s="23">
        <v>0</v>
      </c>
      <c r="CK59" s="23">
        <v>0.65509689444820995</v>
      </c>
      <c r="CL59" s="23">
        <v>100.819352922501</v>
      </c>
      <c r="CM59" s="23">
        <v>0.75550384423206196</v>
      </c>
      <c r="CN59" s="23">
        <v>0</v>
      </c>
      <c r="CO59" s="23">
        <v>1.69372068387374</v>
      </c>
      <c r="CP59" s="23">
        <v>2.2965840393083998E-3</v>
      </c>
      <c r="CQ59" s="23">
        <v>50.775709644229103</v>
      </c>
      <c r="CR59" s="23">
        <v>112.541817339261</v>
      </c>
      <c r="CS59" s="23">
        <v>0</v>
      </c>
      <c r="CT59" s="23">
        <v>0</v>
      </c>
      <c r="CU59" s="23">
        <v>43.2692205978719</v>
      </c>
      <c r="CV59" s="23">
        <v>1.76015174371842</v>
      </c>
      <c r="CW59" s="23">
        <v>0</v>
      </c>
      <c r="CX59" s="23">
        <v>7.0629839761351798</v>
      </c>
      <c r="CY59" s="23">
        <v>864.93693195764899</v>
      </c>
      <c r="CZ59" s="23">
        <v>1.67364894249809</v>
      </c>
      <c r="DA59" s="23">
        <v>60.144857915561197</v>
      </c>
      <c r="DC59" s="31">
        <f>(AT59/BK59)</f>
        <v>8.0000155869029144E-3</v>
      </c>
      <c r="DD59" s="31"/>
      <c r="DE59" s="31">
        <f>BE59/CC59</f>
        <v>1.9247497664138368E-2</v>
      </c>
      <c r="DF59" s="46">
        <f>(AB59-B59)/(B59+1E-50)</f>
        <v>3.2986566031771514E-8</v>
      </c>
      <c r="DG59" s="46"/>
      <c r="DH59" s="46">
        <f>(BK59-D59)/(D59+1E-50)</f>
        <v>-3.4946235524005324E-7</v>
      </c>
      <c r="DI59" s="46">
        <f>(CB59-E59)/(E59+1E-50)</f>
        <v>-2.317949123485512E-5</v>
      </c>
      <c r="DJ59" s="46">
        <f>(CC59-F59)/(F59+1E-50)</f>
        <v>-2.3832990852038539E-5</v>
      </c>
      <c r="DK59" s="46">
        <f>(CQ59-G59)/(G59+1E-50)</f>
        <v>3.8135354265602085E-6</v>
      </c>
      <c r="DL59" s="46">
        <f>(CY59-H59)/(H59+1E-50)</f>
        <v>1.8555579808245922E-6</v>
      </c>
      <c r="DM59" s="46">
        <f>(O59/0.009783-$CY59)/($CY59)</f>
        <v>-1.8139321780460171E-5</v>
      </c>
      <c r="DN59" s="46">
        <f>(M59/0.001848-$CY59)/($CY59)</f>
        <v>4.085522972102685E-6</v>
      </c>
      <c r="DO59" s="46">
        <f>((R59+S59)/0.0000259-$CC59)/($CC59)</f>
        <v>2.1800118926526479E-5</v>
      </c>
      <c r="DP59" s="46">
        <f>(T59/0.004739-$CY59)/($CY59)</f>
        <v>-5.6343083619460246E-4</v>
      </c>
      <c r="DQ59" s="46">
        <f>((U59)/0.00000418-$CC59)/($CC59)</f>
        <v>2.9406501444471347E-5</v>
      </c>
      <c r="DR59" s="46">
        <f>(V59/0.001013-$CY59)/($CY59)</f>
        <v>-7.0412060474994717E-8</v>
      </c>
      <c r="DS59" s="46">
        <f>((X59+W59)/0.000236-$CC59)/($CC59)</f>
        <v>2.6530519658834567E-5</v>
      </c>
      <c r="DT59" s="46">
        <f>((AA59+Z59)/0.00000000724-$CC59)/($CC59)</f>
        <v>2.5365475466041584E-5</v>
      </c>
      <c r="DU59" s="46">
        <f>(AL59/0.000439-$CY59)/($CY59)</f>
        <v>1.8484708374835888E-6</v>
      </c>
      <c r="DV59" s="46">
        <f>(AP59/0.042696-$CY59)/($CY59)</f>
        <v>-1.0545297263943909E-5</v>
      </c>
      <c r="DW59" s="46">
        <f>(AQ59/0.00279-$CY59)/($CY59)</f>
        <v>3.1483997230353223E-6</v>
      </c>
      <c r="DX59" s="46">
        <f>((AR59+AS59+BZ59)/0.0000000418-$CC59)/($CC59)</f>
        <v>1.9567373817938414E-5</v>
      </c>
      <c r="DY59" s="46">
        <f>((AY59+AZ59)/0.000125-$CC59)/($CC59)</f>
        <v>2.4062687040496713E-5</v>
      </c>
      <c r="DZ59" s="46">
        <f>((BA59+BB59)/0.00000322-$CC59)/($CC59)</f>
        <v>2.4218254929534555E-5</v>
      </c>
      <c r="EA59" s="46">
        <f>(BD59/0.00273-$CY59)/($CY59)</f>
        <v>-1.3402224471847273E-3</v>
      </c>
      <c r="EB59" s="46">
        <f t="shared" ref="EB59:EB60" si="59">((BF59+BG59)/0.000687-$CC59)/($CC59)</f>
        <v>2.2742216471896428E-5</v>
      </c>
      <c r="EC59" s="46">
        <f t="shared" ref="EC59:EC60" si="60">(CV59/0.002035-$CY59)/($CY59)</f>
        <v>2.890204964156954E-6</v>
      </c>
      <c r="ED59" s="46">
        <f t="shared" ref="ED59:ED60" si="61">(CZ59/0.001935-$CY59)/($CY59)</f>
        <v>-2.402433508631342E-6</v>
      </c>
      <c r="EE59" s="75">
        <f t="shared" ref="EE59:EE60" si="62">(BN59-$CY59*0.0017-$CC59*0.0000337)/(BN59)</f>
        <v>3.3532695346881295E-6</v>
      </c>
      <c r="EF59" s="46">
        <f t="shared" ref="EF59:EF60" si="63">((BO59)/0.00000865-$CC59)/($CC59)</f>
        <v>2.5176503093742678E-5</v>
      </c>
      <c r="EG59" s="46">
        <f t="shared" ref="EG59:EG60" si="64">((BP59)/0.0000255-$CC59)/($CC59)</f>
        <v>8.1569373115986576E-4</v>
      </c>
      <c r="EH59" s="46">
        <f t="shared" ref="EH59:EH60" si="65">((BQ59)/0.0000205-$CC59)/($CC59)</f>
        <v>-9.5397074563253819E-4</v>
      </c>
      <c r="EI59" s="75">
        <f t="shared" ref="EI59:EI60" si="66">(BR59-$CY59*0.000333-$CC59*0.000222)/(BR59)</f>
        <v>-6.1613260419096552E-4</v>
      </c>
      <c r="EJ59" s="46">
        <f>(SUM(AC59:AH59)-$CB59)/($CB59)</f>
        <v>2.5328659745386247E-5</v>
      </c>
      <c r="EK59" s="46">
        <f>(SUM(AD59:AH59)-$CC59)/($CC59)</f>
        <v>2.612273360285571E-5</v>
      </c>
      <c r="EL59" s="46"/>
      <c r="EM59" s="46"/>
      <c r="EN59" s="46"/>
    </row>
    <row r="60" spans="1:145" s="23" customFormat="1" x14ac:dyDescent="0.3">
      <c r="A60" s="21" t="s">
        <v>554</v>
      </c>
      <c r="B60" s="21">
        <v>664.27965214000005</v>
      </c>
      <c r="C60" s="21"/>
      <c r="D60" s="21">
        <v>4045.4523964</v>
      </c>
      <c r="E60" s="21">
        <v>107.67878767000001</v>
      </c>
      <c r="F60" s="21">
        <v>104.32192611000001</v>
      </c>
      <c r="G60" s="21">
        <v>21.624760290000001</v>
      </c>
      <c r="H60" s="21">
        <v>141.77708390999999</v>
      </c>
      <c r="I60" s="21"/>
      <c r="J60" s="23" t="s">
        <v>542</v>
      </c>
      <c r="K60" s="23">
        <v>0</v>
      </c>
      <c r="L60" s="23">
        <v>3.7455222868995799</v>
      </c>
      <c r="M60" s="23">
        <v>0.262004490960487</v>
      </c>
      <c r="N60" s="23">
        <v>1.38632211619901</v>
      </c>
      <c r="O60" s="23">
        <v>1.3869838873182401</v>
      </c>
      <c r="P60" s="23">
        <v>11.0143093420856</v>
      </c>
      <c r="Q60" s="23">
        <v>0</v>
      </c>
      <c r="R60" s="23">
        <v>4.5932902329734199E-4</v>
      </c>
      <c r="S60" s="23">
        <v>2.2426080678141702E-3</v>
      </c>
      <c r="T60" s="23">
        <v>0.67150587316183497</v>
      </c>
      <c r="U60" s="23">
        <v>4.3606638519375898E-4</v>
      </c>
      <c r="V60" s="23">
        <v>0.14362055509207</v>
      </c>
      <c r="W60" s="23">
        <v>1.5264372757485999E-2</v>
      </c>
      <c r="X60" s="23">
        <v>9.3555867877004092E-3</v>
      </c>
      <c r="Y60" s="23">
        <v>3.4470764404173302</v>
      </c>
      <c r="Z60" s="6">
        <v>1.5105860436404901E-7</v>
      </c>
      <c r="AA60" s="6">
        <v>6.0422758312802805E-7</v>
      </c>
      <c r="AB60" s="23">
        <v>664.27939703588595</v>
      </c>
      <c r="AC60" s="23">
        <v>3.3568626024460202</v>
      </c>
      <c r="AD60" s="23">
        <v>80.453057976046694</v>
      </c>
      <c r="AE60" s="23">
        <v>5.1231443421132399</v>
      </c>
      <c r="AF60" s="23">
        <v>0.11903138830558201</v>
      </c>
      <c r="AG60" s="23">
        <v>18.318925687704201</v>
      </c>
      <c r="AH60" s="23">
        <v>0.30774973131169497</v>
      </c>
      <c r="AI60" s="23">
        <v>32.993437011524598</v>
      </c>
      <c r="AJ60" s="23">
        <v>0.25069646790819899</v>
      </c>
      <c r="AK60" s="23">
        <v>5.7600499158054799</v>
      </c>
      <c r="AL60" s="23">
        <v>6.2240248652149201E-2</v>
      </c>
      <c r="AM60" s="23">
        <v>0</v>
      </c>
      <c r="AN60" s="23">
        <v>0</v>
      </c>
      <c r="AO60" s="23">
        <v>6.0584950453545803</v>
      </c>
      <c r="AP60" s="23">
        <v>6.0532698656833999</v>
      </c>
      <c r="AQ60" s="23">
        <v>0.39555802595115602</v>
      </c>
      <c r="AR60" s="6">
        <v>1.26462743097604E-6</v>
      </c>
      <c r="AS60" s="6">
        <v>2.44195166222986E-6</v>
      </c>
      <c r="AT60" s="23">
        <v>32.363660686629501</v>
      </c>
      <c r="AU60" s="23">
        <v>4.5616391836505201</v>
      </c>
      <c r="AV60" s="23">
        <v>0.18205331375573799</v>
      </c>
      <c r="AW60" s="23">
        <v>4.7738244723379397</v>
      </c>
      <c r="AX60" s="23">
        <v>0.48850208949662899</v>
      </c>
      <c r="AY60" s="23">
        <v>1.5648296653934901E-3</v>
      </c>
      <c r="AZ60" s="23">
        <v>1.1475412402100999E-2</v>
      </c>
      <c r="BA60" s="6">
        <v>1.1085159035918799E-4</v>
      </c>
      <c r="BB60" s="6">
        <v>2.25065559946427E-4</v>
      </c>
      <c r="BC60" s="23">
        <v>0</v>
      </c>
      <c r="BD60" s="23">
        <v>0.38653303029993802</v>
      </c>
      <c r="BE60" s="23">
        <v>2.0078829235492099</v>
      </c>
      <c r="BF60" s="23">
        <v>3.6551259114734003E-2</v>
      </c>
      <c r="BG60" s="23">
        <v>3.5117908695580201E-2</v>
      </c>
      <c r="BH60" s="23">
        <v>145.77927115196999</v>
      </c>
      <c r="BI60" s="23">
        <v>3640.9059706674998</v>
      </c>
      <c r="BJ60" s="23">
        <v>372.18156142352399</v>
      </c>
      <c r="BK60" s="23">
        <v>4045.4511927776498</v>
      </c>
      <c r="BL60" s="23">
        <v>0</v>
      </c>
      <c r="BM60" s="23">
        <v>5.8114372768509099</v>
      </c>
      <c r="BN60" s="23">
        <v>0.24453699895831599</v>
      </c>
      <c r="BO60" s="23">
        <v>9.0236172335300896E-4</v>
      </c>
      <c r="BP60" s="23">
        <v>2.6622879346549998E-3</v>
      </c>
      <c r="BQ60" s="23">
        <v>2.13651520693132E-3</v>
      </c>
      <c r="BR60" s="23">
        <v>7.0325885017940098E-2</v>
      </c>
      <c r="BS60" s="23">
        <v>0</v>
      </c>
      <c r="BT60" s="23">
        <v>50.691611680087298</v>
      </c>
      <c r="BU60" s="23">
        <v>6.0819613419533999E-2</v>
      </c>
      <c r="BV60" s="23">
        <v>2.1385988524942501E-2</v>
      </c>
      <c r="BW60" s="23">
        <v>80.453057976046694</v>
      </c>
      <c r="BX60" s="23">
        <v>2.7332345662681799E-2</v>
      </c>
      <c r="BY60" s="23">
        <v>0</v>
      </c>
      <c r="BZ60" s="6">
        <v>6.5410010086145501E-7</v>
      </c>
      <c r="CA60" s="23">
        <v>3.9642308900610101E-3</v>
      </c>
      <c r="CB60" s="23">
        <v>107.676058037445</v>
      </c>
      <c r="CC60" s="23">
        <v>104.319195434999</v>
      </c>
      <c r="CD60" s="23">
        <v>3.3568626024460202</v>
      </c>
      <c r="CE60" s="23">
        <v>0</v>
      </c>
      <c r="CF60" s="23">
        <v>0</v>
      </c>
      <c r="CG60" s="23">
        <v>0.42677981889030397</v>
      </c>
      <c r="CH60" s="23">
        <v>0</v>
      </c>
      <c r="CI60" s="23">
        <v>4.5797313668105097</v>
      </c>
      <c r="CJ60" s="23">
        <v>0</v>
      </c>
      <c r="CK60" s="23">
        <v>0.11903138830558201</v>
      </c>
      <c r="CL60" s="23">
        <v>18.318925687704201</v>
      </c>
      <c r="CM60" s="23">
        <v>0.12383950514172901</v>
      </c>
      <c r="CN60" s="23">
        <v>0</v>
      </c>
      <c r="CO60" s="23">
        <v>0.30774973131169497</v>
      </c>
      <c r="CP60" s="23">
        <v>4.17287433103501E-4</v>
      </c>
      <c r="CQ60" s="23">
        <v>21.624758257687201</v>
      </c>
      <c r="CR60" s="23">
        <v>18.447416624527499</v>
      </c>
      <c r="CS60" s="23">
        <v>0</v>
      </c>
      <c r="CT60" s="23">
        <v>0</v>
      </c>
      <c r="CU60" s="23">
        <v>7.0925379307065297</v>
      </c>
      <c r="CV60" s="23">
        <v>0.28851675110924402</v>
      </c>
      <c r="CW60" s="23">
        <v>0</v>
      </c>
      <c r="CX60" s="23">
        <v>1.1577423690206501</v>
      </c>
      <c r="CY60" s="23">
        <v>141.77707038806801</v>
      </c>
      <c r="CZ60" s="23">
        <v>0.27433923765659701</v>
      </c>
      <c r="DA60" s="23">
        <v>9.8587250700849403</v>
      </c>
      <c r="DC60" s="31">
        <f>(AT60/BK60)</f>
        <v>8.0000126424484841E-3</v>
      </c>
      <c r="DD60" s="31"/>
      <c r="DE60" s="31">
        <f>BE60/CC60</f>
        <v>1.9247492421472098E-2</v>
      </c>
      <c r="DF60" s="46">
        <f>(AB60-B60)/(B60+1E-50)</f>
        <v>-3.8403120324611188E-7</v>
      </c>
      <c r="DG60" s="46"/>
      <c r="DH60" s="46">
        <f>(BK60-D60)/(D60+1E-50)</f>
        <v>-2.9752478394622772E-7</v>
      </c>
      <c r="DI60" s="46">
        <f>(CB60-E60)/(E60+1E-50)</f>
        <v>-2.5349770498605589E-5</v>
      </c>
      <c r="DJ60" s="46">
        <f>(CC60-F60)/(F60+1E-50)</f>
        <v>-2.6175465722563442E-5</v>
      </c>
      <c r="DK60" s="46">
        <f>(CQ60-G60)/(G60+1E-50)</f>
        <v>-9.3980824414805146E-8</v>
      </c>
      <c r="DL60" s="46">
        <f>(CY60-H60)/(H60+1E-50)</f>
        <v>-9.5374595124875002E-8</v>
      </c>
      <c r="DM60" s="46">
        <f>(O60/0.009783-$CY60)/($CY60)</f>
        <v>-1.5279171317353672E-5</v>
      </c>
      <c r="DN60" s="46">
        <f>(M60/0.001848-$CY60)/($CY60)</f>
        <v>1.7743366172593154E-6</v>
      </c>
      <c r="DO60" s="46">
        <f>((R60+S60)/0.0000259-$CC60)/($CC60)</f>
        <v>2.5881859044534355E-5</v>
      </c>
      <c r="DP60" s="46">
        <f>(T60/0.004739-$CY60)/($CY60)</f>
        <v>-5.5912149206781042E-4</v>
      </c>
      <c r="DQ60" s="46">
        <f>((U60)/0.00000418-$CC60)/($CC60)</f>
        <v>2.7859551483863108E-5</v>
      </c>
      <c r="DR60" s="46">
        <f>(V60/0.001013-$CY60)/($CY60)</f>
        <v>2.665286853262851E-6</v>
      </c>
      <c r="DS60" s="46">
        <f>((X60+W60)/0.000236-$CC60)/($CC60)</f>
        <v>2.5566192236250124E-5</v>
      </c>
      <c r="DT60" s="46">
        <f>((AA60+Z60)/0.00000000724-$CC60)/($CC60)</f>
        <v>2.0141834108385659E-5</v>
      </c>
      <c r="DU60" s="46">
        <f>(AL60/0.000439-$CY60)/($CY60)</f>
        <v>1.8436944163120661E-6</v>
      </c>
      <c r="DV60" s="46">
        <f>(AP60/0.042696-$CY60)/($CY60)</f>
        <v>-7.2574472467650485E-6</v>
      </c>
      <c r="DW60" s="46">
        <f>(AQ60/0.00279-$CY60)/($CY60)</f>
        <v>-1.0909998229401259E-9</v>
      </c>
      <c r="DX60" s="46">
        <f>((AR60+AS60+BZ60)/0.0000000418-$CC60)/($CC60)</f>
        <v>3.1377950908908413E-5</v>
      </c>
      <c r="DY60" s="46">
        <f>((AY60+AZ60)/0.000125-$CC60)/($CC60)</f>
        <v>2.6276132072155594E-5</v>
      </c>
      <c r="DZ60" s="46">
        <f>((BA60+BB60)/0.00000322-$CC60)/($CC60)</f>
        <v>2.7808239819188175E-5</v>
      </c>
      <c r="EA60" s="46">
        <f>(BD60/0.00273-$CY60)/($CY60)</f>
        <v>-1.3392842826445202E-3</v>
      </c>
      <c r="EB60" s="46">
        <f t="shared" si="59"/>
        <v>2.6239956076057957E-5</v>
      </c>
      <c r="EC60" s="46">
        <f t="shared" si="60"/>
        <v>1.4310091696644394E-6</v>
      </c>
      <c r="ED60" s="46">
        <f t="shared" si="61"/>
        <v>2.2106098683510878E-6</v>
      </c>
      <c r="EE60" s="75">
        <f t="shared" si="62"/>
        <v>1.7273968467036444E-6</v>
      </c>
      <c r="EF60" s="46">
        <f t="shared" si="63"/>
        <v>7.5672622918846436E-7</v>
      </c>
      <c r="EG60" s="46">
        <f t="shared" si="64"/>
        <v>8.076460184801951E-4</v>
      </c>
      <c r="EH60" s="46">
        <f t="shared" si="65"/>
        <v>-9.4844901685321378E-4</v>
      </c>
      <c r="EI60" s="75">
        <f t="shared" si="66"/>
        <v>-6.3619260312072193E-4</v>
      </c>
      <c r="EJ60" s="46">
        <f>(SUM(AC60:AH60)-$CB60)/($CB60)</f>
        <v>2.5202357254435243E-5</v>
      </c>
      <c r="EK60" s="46">
        <f>(SUM(AD60:AH60)-$CC60)/($CC60)</f>
        <v>2.6013337920151862E-5</v>
      </c>
    </row>
    <row r="61" spans="1:145" x14ac:dyDescent="0.3">
      <c r="A61" s="37" t="s">
        <v>557</v>
      </c>
      <c r="B61" s="1">
        <f>SUM(B3:B60)+SUM(B67:B88)</f>
        <v>24866.756329980006</v>
      </c>
      <c r="C61" s="1">
        <f t="shared" ref="C61:H61" si="67">SUM(C3:C60)+SUM(C67:C88)</f>
        <v>0</v>
      </c>
      <c r="D61" s="1">
        <f t="shared" si="67"/>
        <v>163921.18539978997</v>
      </c>
      <c r="E61" s="1">
        <f t="shared" si="67"/>
        <v>4407.4658917999996</v>
      </c>
      <c r="F61" s="1">
        <f t="shared" si="67"/>
        <v>4270.9798453000012</v>
      </c>
      <c r="G61" s="1">
        <f t="shared" si="67"/>
        <v>730.89307573000019</v>
      </c>
      <c r="H61" s="1">
        <f t="shared" si="67"/>
        <v>5972.6448126100004</v>
      </c>
      <c r="I61" s="1"/>
      <c r="J61" s="37" t="s">
        <v>557</v>
      </c>
      <c r="K61" s="1">
        <f t="shared" ref="K61" si="68">SUM(K3:K60)+SUM(K67:K88)</f>
        <v>0</v>
      </c>
      <c r="L61" s="1">
        <f t="shared" ref="L61" si="69">SUM(L3:L60)+SUM(L67:L88)</f>
        <v>157.79129869042936</v>
      </c>
      <c r="M61" s="1">
        <f t="shared" ref="M61" si="70">SUM(M3:M60)+SUM(M67:M88)</f>
        <v>11.037729791815957</v>
      </c>
      <c r="N61" s="1">
        <f t="shared" ref="N61" si="71">SUM(N3:N60)+SUM(N67:N88)</f>
        <v>58.402975275216292</v>
      </c>
      <c r="O61" s="1">
        <f t="shared" ref="O61" si="72">SUM(O3:O60)+SUM(O67:O88)</f>
        <v>58.430899904942493</v>
      </c>
      <c r="P61" s="1">
        <f t="shared" ref="P61" si="73">SUM(P3:P60)+SUM(P67:P88)</f>
        <v>464.01055768426284</v>
      </c>
      <c r="Q61" s="1">
        <f t="shared" ref="Q61" si="74">SUM(Q3:Q60)+SUM(Q67:Q88)</f>
        <v>0</v>
      </c>
      <c r="R61" s="1">
        <f t="shared" ref="R61" si="75">SUM(R3:R60)+SUM(R67:R88)</f>
        <v>1.8805340571022414E-2</v>
      </c>
      <c r="S61" s="1">
        <f t="shared" ref="S61" si="76">SUM(S3:S60)+SUM(S67:S88)</f>
        <v>9.1814343094693787E-2</v>
      </c>
      <c r="T61" s="1">
        <f t="shared" ref="T61" si="77">SUM(T3:T60)+SUM(T67:T88)</f>
        <v>28.289188791840814</v>
      </c>
      <c r="U61" s="1">
        <f t="shared" ref="U61" si="78">SUM(U3:U60)+SUM(U67:U88)</f>
        <v>1.7852945910036121E-2</v>
      </c>
      <c r="V61" s="1">
        <f t="shared" ref="V61" si="79">SUM(V3:V60)+SUM(V67:V88)</f>
        <v>6.0504411989571594</v>
      </c>
      <c r="W61" s="1">
        <f t="shared" ref="W61" si="80">SUM(W3:W60)+SUM(W67:W88)</f>
        <v>0.62493782093145089</v>
      </c>
      <c r="X61" s="1">
        <f t="shared" ref="X61" si="81">SUM(X3:X60)+SUM(X67:X88)</f>
        <v>0.38302622164439382</v>
      </c>
      <c r="Y61" s="1">
        <f t="shared" ref="Y61" si="82">SUM(Y3:Y60)+SUM(Y67:Y88)</f>
        <v>145.21818415763229</v>
      </c>
      <c r="Z61" s="1">
        <f t="shared" ref="Z61" si="83">SUM(Z3:Z60)+SUM(Z67:Z88)</f>
        <v>6.1844476526772267E-6</v>
      </c>
      <c r="AA61" s="1">
        <f t="shared" ref="AA61" si="84">SUM(AA3:AA60)+SUM(AA67:AA88)</f>
        <v>2.4737828111844841E-5</v>
      </c>
      <c r="AB61" s="1">
        <f t="shared" ref="AB61" si="85">SUM(AB3:AB60)+SUM(AB67:AB88)</f>
        <v>24866.932083495609</v>
      </c>
      <c r="AC61" s="1">
        <f t="shared" ref="AC61" si="86">SUM(AC3:AC60)+SUM(AC67:AC88)</f>
        <v>136.48758917279247</v>
      </c>
      <c r="AD61" s="1">
        <f t="shared" ref="AD61" si="87">SUM(AD3:AD60)+SUM(AD67:AD88)</f>
        <v>3293.8219187283698</v>
      </c>
      <c r="AE61" s="1">
        <f t="shared" ref="AE61" si="88">SUM(AE3:AE60)+SUM(AE67:AE88)</f>
        <v>209.74619258647328</v>
      </c>
      <c r="AF61" s="1">
        <f t="shared" ref="AF61" si="89">SUM(AF3:AF60)+SUM(AF67:AF88)</f>
        <v>4.873248343368763</v>
      </c>
      <c r="AG61" s="1">
        <f t="shared" ref="AG61" si="90">SUM(AG3:AG60)+SUM(AG67:AG88)</f>
        <v>749.99313487932147</v>
      </c>
      <c r="AH61" s="1">
        <f t="shared" ref="AH61" si="91">SUM(AH3:AH60)+SUM(AH67:AH88)</f>
        <v>12.599542026369459</v>
      </c>
      <c r="AI61" s="1">
        <f t="shared" ref="AI61" si="92">SUM(AI3:AI60)+SUM(AI67:AI88)</f>
        <v>1389.9467213171206</v>
      </c>
      <c r="AJ61" s="1">
        <f t="shared" ref="AJ61" si="93">SUM(AJ3:AJ60)+SUM(AJ67:AJ88)</f>
        <v>10.561331172417026</v>
      </c>
      <c r="AK61" s="1">
        <f t="shared" ref="AK61" si="94">SUM(AK3:AK60)+SUM(AK67:AK88)</f>
        <v>242.65926741062881</v>
      </c>
      <c r="AL61" s="1">
        <f t="shared" ref="AL61" si="95">SUM(AL3:AL60)+SUM(AL67:AL88)</f>
        <v>2.6220566215985937</v>
      </c>
      <c r="AM61" s="1">
        <f t="shared" ref="AM61" si="96">SUM(AM3:AM60)+SUM(AM67:AM88)</f>
        <v>0</v>
      </c>
      <c r="AN61" s="1">
        <f t="shared" ref="AN61" si="97">SUM(AN3:AN60)+SUM(AN67:AN88)</f>
        <v>0</v>
      </c>
      <c r="AO61" s="1">
        <f t="shared" ref="AO61" si="98">SUM(AO3:AO60)+SUM(AO67:AO88)</f>
        <v>255.23220935159105</v>
      </c>
      <c r="AP61" s="1">
        <f t="shared" ref="AP61" si="99">SUM(AP3:AP60)+SUM(AP67:AP88)</f>
        <v>255.01206655937941</v>
      </c>
      <c r="AQ61" s="1">
        <f t="shared" ref="AQ61" si="100">SUM(AQ3:AQ60)+SUM(AQ67:AQ88)</f>
        <v>16.664097664231758</v>
      </c>
      <c r="AR61" s="1">
        <f t="shared" ref="AR61" si="101">SUM(AR3:AR60)+SUM(AR67:AR88)</f>
        <v>5.1773480134069696E-5</v>
      </c>
      <c r="AS61" s="1">
        <f t="shared" ref="AS61" si="102">SUM(AS3:AS60)+SUM(AS67:AS88)</f>
        <v>9.9976315755264416E-5</v>
      </c>
      <c r="AT61" s="1">
        <f t="shared" ref="AT61" si="103">SUM(AT3:AT60)+SUM(AT67:AT88)</f>
        <v>1311.3836970967175</v>
      </c>
      <c r="AU61" s="1">
        <f t="shared" ref="AU61" si="104">SUM(AU3:AU60)+SUM(AU67:AU88)</f>
        <v>192.17272327679257</v>
      </c>
      <c r="AV61" s="1">
        <f t="shared" ref="AV61" si="105">SUM(AV3:AV60)+SUM(AV67:AV88)</f>
        <v>7.6695360091247409</v>
      </c>
      <c r="AW61" s="1">
        <f t="shared" ref="AW61" si="106">SUM(AW3:AW60)+SUM(AW67:AW88)</f>
        <v>201.11173894149243</v>
      </c>
      <c r="AX61" s="1">
        <f t="shared" ref="AX61" si="107">SUM(AX3:AX60)+SUM(AX67:AX88)</f>
        <v>20.579613193380585</v>
      </c>
      <c r="AY61" s="1">
        <f t="shared" ref="AY61" si="108">SUM(AY3:AY60)+SUM(AY67:AY88)</f>
        <v>6.4065476084051096E-2</v>
      </c>
      <c r="AZ61" s="1">
        <f t="shared" ref="AZ61" si="109">SUM(AZ3:AZ60)+SUM(AZ67:AZ88)</f>
        <v>0.46981357816255703</v>
      </c>
      <c r="BA61" s="1">
        <f t="shared" ref="BA61" si="110">SUM(BA3:BA60)+SUM(BA67:BA88)</f>
        <v>4.5383964914898212E-3</v>
      </c>
      <c r="BB61" s="1">
        <f t="shared" ref="BB61" si="111">SUM(BB3:BB60)+SUM(BB67:BB88)</f>
        <v>9.214324536192706E-3</v>
      </c>
      <c r="BC61" s="1">
        <f t="shared" ref="BC61" si="112">SUM(BC3:BC60)+SUM(BC67:BC88)</f>
        <v>0</v>
      </c>
      <c r="BD61" s="1">
        <f t="shared" ref="BD61" si="113">SUM(BD3:BD60)+SUM(BD67:BD88)</f>
        <v>16.283872392288782</v>
      </c>
      <c r="BE61" s="1">
        <f t="shared" ref="BE61" si="114">SUM(BE3:BE60)+SUM(BE67:BE88)</f>
        <v>82.204596247328638</v>
      </c>
      <c r="BF61" s="1">
        <f t="shared" ref="BF61" si="115">SUM(BF3:BF60)+SUM(BF67:BF88)</f>
        <v>1.4964411315530981</v>
      </c>
      <c r="BG61" s="1">
        <f t="shared" ref="BG61" si="116">SUM(BG3:BG60)+SUM(BG67:BG88)</f>
        <v>1.4377575981438167</v>
      </c>
      <c r="BH61" s="1">
        <f t="shared" ref="BH61" si="117">SUM(BH3:BH60)+SUM(BH67:BH88)</f>
        <v>6141.3860525112159</v>
      </c>
      <c r="BI61" s="1">
        <f t="shared" ref="BI61" si="118">SUM(BI3:BI60)+SUM(BI67:BI88)</f>
        <v>147530.59567485453</v>
      </c>
      <c r="BJ61" s="1">
        <f t="shared" ref="BJ61" si="119">SUM(BJ3:BJ60)+SUM(BJ67:BJ88)</f>
        <v>15080.909791991468</v>
      </c>
      <c r="BK61" s="1">
        <f t="shared" ref="BK61" si="120">SUM(BK3:BK60)+SUM(BK67:BK88)</f>
        <v>163922.88916394275</v>
      </c>
      <c r="BL61" s="1">
        <f t="shared" ref="BL61" si="121">SUM(BL3:BL60)+SUM(BL67:BL88)</f>
        <v>0</v>
      </c>
      <c r="BM61" s="1">
        <f t="shared" ref="BM61" si="122">SUM(BM3:BM60)+SUM(BM67:BM88)</f>
        <v>244.82421914835678</v>
      </c>
      <c r="BN61" s="1">
        <f t="shared" ref="BN61" si="123">SUM(BN3:BN60)+SUM(BN67:BN88)</f>
        <v>10.297691997761651</v>
      </c>
      <c r="BO61" s="1">
        <f t="shared" ref="BO61" si="124">SUM(BO3:BO60)+SUM(BO67:BO88)</f>
        <v>3.6944415672124073E-2</v>
      </c>
      <c r="BP61" s="1">
        <f t="shared" ref="BP61" si="125">SUM(BP3:BP60)+SUM(BP67:BP88)</f>
        <v>0.10899670257751949</v>
      </c>
      <c r="BQ61" s="1">
        <f t="shared" ref="BQ61" si="126">SUM(BQ3:BQ60)+SUM(BQ67:BQ88)</f>
        <v>8.747069886919924E-2</v>
      </c>
      <c r="BR61" s="1">
        <f t="shared" ref="BR61" si="127">SUM(BR3:BR60)+SUM(BR67:BR88)</f>
        <v>2.9352279310830047</v>
      </c>
      <c r="BS61" s="1">
        <f t="shared" ref="BS61" si="128">SUM(BS3:BS60)+SUM(BS67:BS88)</f>
        <v>0</v>
      </c>
      <c r="BT61" s="1">
        <f t="shared" ref="BT61" si="129">SUM(BT3:BT60)+SUM(BT67:BT88)</f>
        <v>2135.5361489767843</v>
      </c>
      <c r="BU61" s="1">
        <f t="shared" ref="BU61" si="130">SUM(BU3:BU60)+SUM(BU67:BU88)</f>
        <v>2.490012256623396</v>
      </c>
      <c r="BV61" s="1">
        <f t="shared" ref="BV61" si="131">SUM(BV3:BV60)+SUM(BV67:BV88)</f>
        <v>0.87556147588330724</v>
      </c>
      <c r="BW61" s="1">
        <f t="shared" ref="BW61" si="132">SUM(BW3:BW60)+SUM(BW67:BW88)</f>
        <v>3293.8219187283698</v>
      </c>
      <c r="BX61" s="1">
        <f t="shared" ref="BX61" si="133">SUM(BX3:BX60)+SUM(BX67:BX88)</f>
        <v>1.1190108821286713</v>
      </c>
      <c r="BY61" s="1">
        <f t="shared" ref="BY61" si="134">SUM(BY3:BY60)+SUM(BY67:BY88)</f>
        <v>0</v>
      </c>
      <c r="BZ61" s="1">
        <f t="shared" ref="BZ61" si="135">SUM(BZ3:BZ60)+SUM(BZ67:BZ88)</f>
        <v>2.6779405738960593E-5</v>
      </c>
      <c r="CA61" s="1">
        <f t="shared" ref="CA61" si="136">SUM(CA3:CA60)+SUM(CA67:CA88)</f>
        <v>0.16229918538495422</v>
      </c>
      <c r="CB61" s="1">
        <f t="shared" ref="CB61" si="137">SUM(CB3:CB60)+SUM(CB67:CB88)</f>
        <v>4407.4104763561554</v>
      </c>
      <c r="CC61" s="1">
        <f t="shared" ref="CC61" si="138">SUM(CC3:CC60)+SUM(CC67:CC88)</f>
        <v>4270.9228871833629</v>
      </c>
      <c r="CD61" s="1">
        <f t="shared" ref="CD61" si="139">SUM(CD3:CD60)+SUM(CD67:CD88)</f>
        <v>136.48758917279247</v>
      </c>
      <c r="CE61" s="1">
        <f t="shared" ref="CE61" si="140">SUM(CE3:CE60)+SUM(CE67:CE88)</f>
        <v>0</v>
      </c>
      <c r="CF61" s="1">
        <f t="shared" ref="CF61" si="141">SUM(CF3:CF60)+SUM(CF67:CF88)</f>
        <v>0</v>
      </c>
      <c r="CG61" s="1">
        <f t="shared" ref="CG61" si="142">SUM(CG3:CG60)+SUM(CG67:CG88)</f>
        <v>17.472785369447219</v>
      </c>
      <c r="CH61" s="1">
        <f t="shared" ref="CH61" si="143">SUM(CH3:CH60)+SUM(CH67:CH88)</f>
        <v>0</v>
      </c>
      <c r="CI61" s="1">
        <f t="shared" ref="CI61" si="144">SUM(CI3:CI60)+SUM(CI67:CI88)</f>
        <v>187.49828989109128</v>
      </c>
      <c r="CJ61" s="1">
        <f t="shared" ref="CJ61" si="145">SUM(CJ3:CJ60)+SUM(CJ67:CJ88)</f>
        <v>0</v>
      </c>
      <c r="CK61" s="1">
        <f t="shared" ref="CK61" si="146">SUM(CK3:CK60)+SUM(CK67:CK88)</f>
        <v>4.873248343368763</v>
      </c>
      <c r="CL61" s="1">
        <f t="shared" ref="CL61" si="147">SUM(CL3:CL60)+SUM(CL67:CL88)</f>
        <v>749.99313487932147</v>
      </c>
      <c r="CM61" s="1">
        <f t="shared" ref="CM61" si="148">SUM(CM3:CM60)+SUM(CM67:CM88)</f>
        <v>5.2171055179578474</v>
      </c>
      <c r="CN61" s="1">
        <f t="shared" ref="CN61" si="149">SUM(CN3:CN60)+SUM(CN67:CN88)</f>
        <v>0</v>
      </c>
      <c r="CO61" s="1">
        <f t="shared" ref="CO61" si="150">SUM(CO3:CO60)+SUM(CO67:CO88)</f>
        <v>12.599542026369459</v>
      </c>
      <c r="CP61" s="1">
        <f t="shared" ref="CP61" si="151">SUM(CP3:CP60)+SUM(CP67:CP88)</f>
        <v>1.7084145373962276E-2</v>
      </c>
      <c r="CQ61" s="1">
        <f t="shared" ref="CQ61" si="152">SUM(CQ3:CQ60)+SUM(CQ67:CQ88)</f>
        <v>730.89372341621879</v>
      </c>
      <c r="CR61" s="1">
        <f t="shared" ref="CR61" si="153">SUM(CR3:CR60)+SUM(CR67:CR88)</f>
        <v>777.15288415763507</v>
      </c>
      <c r="CS61" s="1">
        <f t="shared" ref="CS61" si="154">SUM(CS3:CS60)+SUM(CS67:CS88)</f>
        <v>0</v>
      </c>
      <c r="CT61" s="1">
        <f t="shared" ref="CT61" si="155">SUM(CT3:CT60)+SUM(CT67:CT88)</f>
        <v>0</v>
      </c>
      <c r="CU61" s="1">
        <f t="shared" ref="CU61" si="156">SUM(CU3:CU60)+SUM(CU67:CU88)</f>
        <v>298.79404714451152</v>
      </c>
      <c r="CV61" s="1">
        <f t="shared" ref="CV61" si="157">SUM(CV3:CV60)+SUM(CV67:CV88)</f>
        <v>12.154637596376231</v>
      </c>
      <c r="CW61" s="1">
        <f t="shared" ref="CW61" si="158">SUM(CW3:CW60)+SUM(CW67:CW88)</f>
        <v>0</v>
      </c>
      <c r="CX61" s="1">
        <f t="shared" ref="CX61" si="159">SUM(CX3:CX60)+SUM(CX67:CX88)</f>
        <v>48.773339174689568</v>
      </c>
      <c r="CY61" s="1">
        <f t="shared" ref="CY61" si="160">SUM(CY3:CY60)+SUM(CY67:CY88)</f>
        <v>5972.781344561683</v>
      </c>
      <c r="CZ61" s="1">
        <f t="shared" ref="CZ61" si="161">SUM(CZ3:CZ60)+SUM(CZ67:CZ88)</f>
        <v>11.557356503833242</v>
      </c>
      <c r="DA61" s="1">
        <f t="shared" ref="DA61" si="162">SUM(DA3:DA60)+SUM(DA67:DA88)</f>
        <v>415.32813976580786</v>
      </c>
    </row>
    <row r="62" spans="1:145" x14ac:dyDescent="0.3">
      <c r="A62" s="9" t="s">
        <v>54</v>
      </c>
      <c r="B62" s="1">
        <f>SUM(B3:B51)</f>
        <v>17699.036571710007</v>
      </c>
      <c r="C62" s="1">
        <f t="shared" ref="C62:H62" si="163">SUM(C3:C51)</f>
        <v>0</v>
      </c>
      <c r="D62" s="1">
        <f t="shared" si="163"/>
        <v>117677.65533873998</v>
      </c>
      <c r="E62" s="1">
        <f t="shared" si="163"/>
        <v>3191.4007985699996</v>
      </c>
      <c r="F62" s="1">
        <f t="shared" si="163"/>
        <v>3092.0991588000011</v>
      </c>
      <c r="G62" s="1">
        <f t="shared" si="163"/>
        <v>596.07318966000014</v>
      </c>
      <c r="H62" s="1">
        <f t="shared" si="163"/>
        <v>4264.3999489199996</v>
      </c>
      <c r="I62" s="1"/>
      <c r="J62" s="9" t="s">
        <v>54</v>
      </c>
      <c r="K62" s="1">
        <f>SUM(K3:K51)</f>
        <v>0</v>
      </c>
      <c r="L62" s="1">
        <f t="shared" ref="L62:BV62" si="164">SUM(L3:L51)</f>
        <v>112.66179688123587</v>
      </c>
      <c r="M62" s="1">
        <f t="shared" si="164"/>
        <v>7.8808521468924253</v>
      </c>
      <c r="N62" s="1">
        <f t="shared" si="164"/>
        <v>41.699297882681705</v>
      </c>
      <c r="O62" s="1">
        <f t="shared" si="164"/>
        <v>41.719238714446099</v>
      </c>
      <c r="P62" s="1">
        <f t="shared" si="164"/>
        <v>331.29987756161557</v>
      </c>
      <c r="Q62" s="1">
        <f t="shared" si="164"/>
        <v>0</v>
      </c>
      <c r="R62" s="1">
        <f t="shared" si="164"/>
        <v>1.3614709579923587E-2</v>
      </c>
      <c r="S62" s="1">
        <f t="shared" si="164"/>
        <v>6.6471865689192264E-2</v>
      </c>
      <c r="T62" s="1">
        <f t="shared" si="164"/>
        <v>20.198277826967381</v>
      </c>
      <c r="U62" s="1">
        <f t="shared" si="164"/>
        <v>1.2925178772094925E-2</v>
      </c>
      <c r="V62" s="1">
        <f t="shared" si="164"/>
        <v>4.3199700693178436</v>
      </c>
      <c r="W62" s="1">
        <f t="shared" si="164"/>
        <v>0.45244293785908996</v>
      </c>
      <c r="X62" s="1">
        <f t="shared" si="164"/>
        <v>0.27730366484153673</v>
      </c>
      <c r="Y62" s="1">
        <f t="shared" si="164"/>
        <v>103.68478506935611</v>
      </c>
      <c r="Z62" s="1">
        <f t="shared" si="164"/>
        <v>4.4774274821927077E-6</v>
      </c>
      <c r="AA62" s="1">
        <f t="shared" si="164"/>
        <v>1.7909709104486929E-5</v>
      </c>
      <c r="AB62" s="1">
        <f t="shared" si="164"/>
        <v>17699.208067358235</v>
      </c>
      <c r="AC62" s="1">
        <f t="shared" si="164"/>
        <v>99.303093600004217</v>
      </c>
      <c r="AD62" s="1">
        <f t="shared" si="164"/>
        <v>2384.663339605921</v>
      </c>
      <c r="AE62" s="1">
        <f t="shared" si="164"/>
        <v>151.85224945072923</v>
      </c>
      <c r="AF62" s="1">
        <f t="shared" si="164"/>
        <v>3.5281397169121997</v>
      </c>
      <c r="AG62" s="1">
        <f t="shared" si="164"/>
        <v>542.98104335444077</v>
      </c>
      <c r="AH62" s="1">
        <f t="shared" si="164"/>
        <v>9.1218303484537113</v>
      </c>
      <c r="AI62" s="1">
        <f t="shared" si="164"/>
        <v>992.41122796299715</v>
      </c>
      <c r="AJ62" s="1">
        <f t="shared" si="164"/>
        <v>7.5407084848048562</v>
      </c>
      <c r="AK62" s="1">
        <f t="shared" si="164"/>
        <v>173.25676030838218</v>
      </c>
      <c r="AL62" s="1">
        <f t="shared" si="164"/>
        <v>1.8721280894774495</v>
      </c>
      <c r="AM62" s="1">
        <f t="shared" si="164"/>
        <v>0</v>
      </c>
      <c r="AN62" s="1">
        <f t="shared" si="164"/>
        <v>0</v>
      </c>
      <c r="AO62" s="1">
        <f t="shared" si="164"/>
        <v>182.23382707353821</v>
      </c>
      <c r="AP62" s="1">
        <f t="shared" si="164"/>
        <v>182.07674204019875</v>
      </c>
      <c r="AQ62" s="1">
        <f t="shared" si="164"/>
        <v>11.898036101954315</v>
      </c>
      <c r="AR62" s="1">
        <f t="shared" si="164"/>
        <v>3.7482983266848826E-5</v>
      </c>
      <c r="AS62" s="1">
        <f t="shared" si="164"/>
        <v>7.238106775169615E-5</v>
      </c>
      <c r="AT62" s="1">
        <f t="shared" si="164"/>
        <v>941.43399683359644</v>
      </c>
      <c r="AU62" s="1">
        <f t="shared" si="164"/>
        <v>137.20987512601022</v>
      </c>
      <c r="AV62" s="1">
        <f t="shared" si="164"/>
        <v>5.4759928387620578</v>
      </c>
      <c r="AW62" s="1">
        <f t="shared" si="164"/>
        <v>143.59228563453703</v>
      </c>
      <c r="AX62" s="1">
        <f t="shared" si="164"/>
        <v>14.693682432270366</v>
      </c>
      <c r="AY62" s="1">
        <f t="shared" si="164"/>
        <v>4.6382200703252274E-2</v>
      </c>
      <c r="AZ62" s="1">
        <f t="shared" si="164"/>
        <v>0.34013612114254477</v>
      </c>
      <c r="BA62" s="1">
        <f t="shared" si="164"/>
        <v>3.2857116001247764E-3</v>
      </c>
      <c r="BB62" s="1">
        <f t="shared" si="164"/>
        <v>6.6710009004172077E-3</v>
      </c>
      <c r="BC62" s="1">
        <f t="shared" si="164"/>
        <v>0</v>
      </c>
      <c r="BD62" s="1">
        <f t="shared" si="164"/>
        <v>11.626562851080623</v>
      </c>
      <c r="BE62" s="1">
        <f t="shared" si="164"/>
        <v>59.514553252065333</v>
      </c>
      <c r="BF62" s="1">
        <f t="shared" si="164"/>
        <v>1.0833954846211058</v>
      </c>
      <c r="BG62" s="1">
        <f t="shared" si="164"/>
        <v>1.0409096080701279</v>
      </c>
      <c r="BH62" s="1">
        <f t="shared" si="164"/>
        <v>4384.9041635040157</v>
      </c>
      <c r="BI62" s="1">
        <f t="shared" si="164"/>
        <v>105911.32453561797</v>
      </c>
      <c r="BJ62" s="1">
        <f t="shared" si="164"/>
        <v>10826.492402044551</v>
      </c>
      <c r="BK62" s="1">
        <f t="shared" si="164"/>
        <v>117679.25093449607</v>
      </c>
      <c r="BL62" s="1">
        <f t="shared" si="164"/>
        <v>0</v>
      </c>
      <c r="BM62" s="1">
        <f t="shared" si="164"/>
        <v>174.80258471702211</v>
      </c>
      <c r="BN62" s="1">
        <f t="shared" si="164"/>
        <v>7.3539091153058909</v>
      </c>
      <c r="BO62" s="1">
        <f t="shared" si="164"/>
        <v>2.6747082039107226E-2</v>
      </c>
      <c r="BP62" s="1">
        <f t="shared" si="164"/>
        <v>7.8911507573000708E-2</v>
      </c>
      <c r="BQ62" s="1">
        <f t="shared" si="164"/>
        <v>6.3327152474306578E-2</v>
      </c>
      <c r="BR62" s="1">
        <f t="shared" si="164"/>
        <v>2.105187949923264</v>
      </c>
      <c r="BS62" s="1">
        <f t="shared" si="164"/>
        <v>0</v>
      </c>
      <c r="BT62" s="1">
        <f t="shared" si="164"/>
        <v>1524.7561101732015</v>
      </c>
      <c r="BU62" s="1">
        <f t="shared" si="164"/>
        <v>1.8027217924093728</v>
      </c>
      <c r="BV62" s="1">
        <f t="shared" si="164"/>
        <v>0.63389005611402172</v>
      </c>
      <c r="BW62" s="1">
        <f t="shared" ref="BW62:DA62" si="165">SUM(BW3:BW51)</f>
        <v>2384.663339605921</v>
      </c>
      <c r="BX62" s="1">
        <f t="shared" si="165"/>
        <v>0.81014247741959866</v>
      </c>
      <c r="BY62" s="1">
        <f t="shared" si="165"/>
        <v>0</v>
      </c>
      <c r="BZ62" s="1">
        <f t="shared" si="165"/>
        <v>1.9387794416407876E-5</v>
      </c>
      <c r="CA62" s="1">
        <f t="shared" si="165"/>
        <v>0.11750154187563702</v>
      </c>
      <c r="CB62" s="1">
        <f t="shared" si="165"/>
        <v>3191.3693130801958</v>
      </c>
      <c r="CC62" s="1">
        <f t="shared" si="165"/>
        <v>3092.0662194801912</v>
      </c>
      <c r="CD62" s="1">
        <f t="shared" si="165"/>
        <v>99.303093600004217</v>
      </c>
      <c r="CE62" s="1">
        <f t="shared" si="165"/>
        <v>0</v>
      </c>
      <c r="CF62" s="1">
        <f t="shared" si="165"/>
        <v>0</v>
      </c>
      <c r="CG62" s="1">
        <f t="shared" si="165"/>
        <v>12.649974208735799</v>
      </c>
      <c r="CH62" s="1">
        <f t="shared" si="165"/>
        <v>0</v>
      </c>
      <c r="CI62" s="1">
        <f t="shared" si="165"/>
        <v>135.7452677881025</v>
      </c>
      <c r="CJ62" s="1">
        <f t="shared" si="165"/>
        <v>0</v>
      </c>
      <c r="CK62" s="1">
        <f t="shared" si="165"/>
        <v>3.5281397169121997</v>
      </c>
      <c r="CL62" s="1">
        <f t="shared" si="165"/>
        <v>542.98104335444077</v>
      </c>
      <c r="CM62" s="1">
        <f t="shared" si="165"/>
        <v>3.7249737762858395</v>
      </c>
      <c r="CN62" s="1">
        <f t="shared" si="165"/>
        <v>0</v>
      </c>
      <c r="CO62" s="1">
        <f t="shared" si="165"/>
        <v>9.1218303484537113</v>
      </c>
      <c r="CP62" s="1">
        <f t="shared" si="165"/>
        <v>1.2368589807346881E-2</v>
      </c>
      <c r="CQ62" s="1">
        <f t="shared" si="165"/>
        <v>596.07356550831014</v>
      </c>
      <c r="CR62" s="1">
        <f t="shared" si="165"/>
        <v>554.88114703206247</v>
      </c>
      <c r="CS62" s="1">
        <f t="shared" si="165"/>
        <v>0</v>
      </c>
      <c r="CT62" s="1">
        <f t="shared" si="165"/>
        <v>0</v>
      </c>
      <c r="CU62" s="1">
        <f t="shared" si="165"/>
        <v>213.33668101483789</v>
      </c>
      <c r="CV62" s="1">
        <f t="shared" si="165"/>
        <v>8.678316355648823</v>
      </c>
      <c r="CW62" s="1">
        <f t="shared" si="165"/>
        <v>0</v>
      </c>
      <c r="CX62" s="1">
        <f t="shared" si="165"/>
        <v>34.823823430327145</v>
      </c>
      <c r="CY62" s="1">
        <f t="shared" si="165"/>
        <v>4264.519495449983</v>
      </c>
      <c r="CZ62" s="1">
        <f t="shared" si="165"/>
        <v>8.2518685373932446</v>
      </c>
      <c r="DA62" s="1">
        <f t="shared" si="165"/>
        <v>296.54117667043613</v>
      </c>
    </row>
    <row r="63" spans="1:145" s="23" customFormat="1" x14ac:dyDescent="0.3">
      <c r="A63" s="9" t="s">
        <v>450</v>
      </c>
      <c r="B63" s="1">
        <f t="shared" ref="B63:H63" si="166">SUM(B67:B74)</f>
        <v>2811.2030715600004</v>
      </c>
      <c r="C63" s="1">
        <f t="shared" si="166"/>
        <v>0</v>
      </c>
      <c r="D63" s="1">
        <f t="shared" si="166"/>
        <v>18431.682343469998</v>
      </c>
      <c r="E63" s="1">
        <f t="shared" si="166"/>
        <v>489.10836126000004</v>
      </c>
      <c r="F63" s="1">
        <f t="shared" si="166"/>
        <v>474.10400618</v>
      </c>
      <c r="G63" s="1">
        <f t="shared" si="166"/>
        <v>60.32060104</v>
      </c>
      <c r="H63" s="1">
        <f t="shared" si="166"/>
        <v>656.37898215000007</v>
      </c>
      <c r="I63" s="1"/>
      <c r="J63" s="9" t="s">
        <v>450</v>
      </c>
      <c r="K63" s="1">
        <f>SUM(K67:K74)</f>
        <v>0</v>
      </c>
      <c r="L63" s="1">
        <f t="shared" ref="L63:BV63" si="167">SUM(L67:L74)</f>
        <v>17.340889211270493</v>
      </c>
      <c r="M63" s="1">
        <f t="shared" si="167"/>
        <v>1.2130193366562902</v>
      </c>
      <c r="N63" s="1">
        <f t="shared" si="167"/>
        <v>6.4183425076127678</v>
      </c>
      <c r="O63" s="1">
        <f t="shared" si="167"/>
        <v>6.4214221796041615</v>
      </c>
      <c r="P63" s="1">
        <f t="shared" si="167"/>
        <v>50.993691900371878</v>
      </c>
      <c r="Q63" s="1">
        <f t="shared" si="167"/>
        <v>0</v>
      </c>
      <c r="R63" s="1">
        <f t="shared" si="167"/>
        <v>2.0874994967068354E-3</v>
      </c>
      <c r="S63" s="1">
        <f t="shared" si="167"/>
        <v>1.0191925381372032E-2</v>
      </c>
      <c r="T63" s="1">
        <f t="shared" si="167"/>
        <v>3.1089156080212348</v>
      </c>
      <c r="U63" s="1">
        <f t="shared" si="167"/>
        <v>1.981788256823993E-3</v>
      </c>
      <c r="V63" s="1">
        <f t="shared" si="167"/>
        <v>0.66492894462066654</v>
      </c>
      <c r="W63" s="1">
        <f t="shared" si="167"/>
        <v>6.9371712547054806E-2</v>
      </c>
      <c r="X63" s="1">
        <f t="shared" si="167"/>
        <v>4.2518083595628156E-2</v>
      </c>
      <c r="Y63" s="1">
        <f t="shared" si="167"/>
        <v>15.959109454009637</v>
      </c>
      <c r="Z63" s="1">
        <f t="shared" si="167"/>
        <v>6.8650767068458928E-7</v>
      </c>
      <c r="AA63" s="1">
        <f t="shared" si="167"/>
        <v>2.7460468541036192E-6</v>
      </c>
      <c r="AB63" s="1">
        <f t="shared" si="167"/>
        <v>2811.2074972535797</v>
      </c>
      <c r="AC63" s="1">
        <f t="shared" si="167"/>
        <v>15.004484332082194</v>
      </c>
      <c r="AD63" s="1">
        <f t="shared" si="167"/>
        <v>365.63342070647013</v>
      </c>
      <c r="AE63" s="1">
        <f t="shared" si="167"/>
        <v>23.283034480287895</v>
      </c>
      <c r="AF63" s="1">
        <f t="shared" si="167"/>
        <v>0.54095843504907948</v>
      </c>
      <c r="AG63" s="1">
        <f t="shared" si="167"/>
        <v>83.253436805502616</v>
      </c>
      <c r="AH63" s="1">
        <f t="shared" si="167"/>
        <v>1.3986211421485129</v>
      </c>
      <c r="AI63" s="1">
        <f t="shared" si="167"/>
        <v>152.75157659021397</v>
      </c>
      <c r="AJ63" s="1">
        <f t="shared" si="167"/>
        <v>1.1606646883612821</v>
      </c>
      <c r="AK63" s="1">
        <f t="shared" si="167"/>
        <v>26.667677690740653</v>
      </c>
      <c r="AL63" s="1">
        <f t="shared" si="167"/>
        <v>0.28815782125413453</v>
      </c>
      <c r="AM63" s="1">
        <f t="shared" si="167"/>
        <v>0</v>
      </c>
      <c r="AN63" s="1">
        <f t="shared" si="167"/>
        <v>0</v>
      </c>
      <c r="AO63" s="1">
        <f t="shared" si="167"/>
        <v>28.049409606354224</v>
      </c>
      <c r="AP63" s="1">
        <f t="shared" si="167"/>
        <v>28.02523400010471</v>
      </c>
      <c r="AQ63" s="1">
        <f t="shared" si="167"/>
        <v>1.8313434194162412</v>
      </c>
      <c r="AR63" s="1">
        <f t="shared" si="167"/>
        <v>5.7471500233709406E-6</v>
      </c>
      <c r="AS63" s="1">
        <f t="shared" si="167"/>
        <v>1.1097937416632959E-5</v>
      </c>
      <c r="AT63" s="1">
        <f t="shared" si="167"/>
        <v>147.45459035612342</v>
      </c>
      <c r="AU63" s="1">
        <f t="shared" si="167"/>
        <v>21.119318684388826</v>
      </c>
      <c r="AV63" s="1">
        <f t="shared" si="167"/>
        <v>0.84286458190167224</v>
      </c>
      <c r="AW63" s="1">
        <f t="shared" si="167"/>
        <v>22.101723795938074</v>
      </c>
      <c r="AX63" s="1">
        <f t="shared" si="167"/>
        <v>2.2616486499357182</v>
      </c>
      <c r="AY63" s="1">
        <f t="shared" si="167"/>
        <v>7.1116220097333918E-3</v>
      </c>
      <c r="AZ63" s="1">
        <f t="shared" si="167"/>
        <v>5.2152009073562607E-2</v>
      </c>
      <c r="BA63" s="1">
        <f t="shared" si="167"/>
        <v>5.0378704821508113E-4</v>
      </c>
      <c r="BB63" s="1">
        <f t="shared" si="167"/>
        <v>1.0228394742748152E-3</v>
      </c>
      <c r="BC63" s="1">
        <f t="shared" si="167"/>
        <v>0</v>
      </c>
      <c r="BD63" s="1">
        <f t="shared" si="167"/>
        <v>1.7895592876763118</v>
      </c>
      <c r="BE63" s="1">
        <f t="shared" si="167"/>
        <v>9.1251852163218938</v>
      </c>
      <c r="BF63" s="1">
        <f t="shared" si="167"/>
        <v>0.1661132831351928</v>
      </c>
      <c r="BG63" s="1">
        <f t="shared" si="167"/>
        <v>0.15959920616081591</v>
      </c>
      <c r="BH63" s="1">
        <f t="shared" si="167"/>
        <v>674.92326645612275</v>
      </c>
      <c r="BI63" s="1">
        <f t="shared" si="167"/>
        <v>16588.6181085075</v>
      </c>
      <c r="BJ63" s="1">
        <f t="shared" si="167"/>
        <v>1695.7270003915382</v>
      </c>
      <c r="BK63" s="1">
        <f t="shared" si="167"/>
        <v>18431.799699255171</v>
      </c>
      <c r="BL63" s="1">
        <f t="shared" si="167"/>
        <v>0</v>
      </c>
      <c r="BM63" s="1">
        <f t="shared" si="167"/>
        <v>26.905610999963002</v>
      </c>
      <c r="BN63" s="1">
        <f t="shared" si="167"/>
        <v>1.1318521747184631</v>
      </c>
      <c r="BO63" s="1">
        <f t="shared" si="167"/>
        <v>4.1010308637237083E-3</v>
      </c>
      <c r="BP63" s="1">
        <f t="shared" si="167"/>
        <v>1.2099196015833586E-2</v>
      </c>
      <c r="BQ63" s="1">
        <f t="shared" si="167"/>
        <v>9.7097348630367439E-3</v>
      </c>
      <c r="BR63" s="1">
        <f t="shared" si="167"/>
        <v>0.32362420312496315</v>
      </c>
      <c r="BS63" s="1">
        <f t="shared" si="167"/>
        <v>0</v>
      </c>
      <c r="BT63" s="1">
        <f t="shared" si="167"/>
        <v>234.69005829466371</v>
      </c>
      <c r="BU63" s="1">
        <f t="shared" si="167"/>
        <v>0.27640537984754965</v>
      </c>
      <c r="BV63" s="1">
        <f t="shared" si="167"/>
        <v>9.7192205926023845E-2</v>
      </c>
      <c r="BW63" s="1">
        <f t="shared" ref="BW63:DA63" si="168">SUM(BW67:BW74)</f>
        <v>365.63342070647013</v>
      </c>
      <c r="BX63" s="1">
        <f t="shared" si="168"/>
        <v>0.12421656610724377</v>
      </c>
      <c r="BY63" s="1">
        <f t="shared" si="168"/>
        <v>0</v>
      </c>
      <c r="BZ63" s="1">
        <f t="shared" si="168"/>
        <v>2.9726746043419969E-6</v>
      </c>
      <c r="CA63" s="1">
        <f t="shared" si="168"/>
        <v>1.8016144421700075E-2</v>
      </c>
      <c r="CB63" s="1">
        <f t="shared" si="168"/>
        <v>489.10158484941411</v>
      </c>
      <c r="CC63" s="1">
        <f t="shared" si="168"/>
        <v>474.09710051733157</v>
      </c>
      <c r="CD63" s="1">
        <f t="shared" si="168"/>
        <v>15.004484332082194</v>
      </c>
      <c r="CE63" s="1">
        <f t="shared" si="168"/>
        <v>0</v>
      </c>
      <c r="CF63" s="1">
        <f t="shared" si="168"/>
        <v>0</v>
      </c>
      <c r="CG63" s="1">
        <f t="shared" si="168"/>
        <v>1.9395778973197251</v>
      </c>
      <c r="CH63" s="1">
        <f t="shared" si="168"/>
        <v>0</v>
      </c>
      <c r="CI63" s="1">
        <f t="shared" si="168"/>
        <v>20.813358798591199</v>
      </c>
      <c r="CJ63" s="1">
        <f t="shared" si="168"/>
        <v>0</v>
      </c>
      <c r="CK63" s="1">
        <f t="shared" si="168"/>
        <v>0.54095843504907948</v>
      </c>
      <c r="CL63" s="1">
        <f t="shared" si="168"/>
        <v>83.253436805502616</v>
      </c>
      <c r="CM63" s="1">
        <f t="shared" si="168"/>
        <v>0.57334774316540982</v>
      </c>
      <c r="CN63" s="1">
        <f t="shared" si="168"/>
        <v>0</v>
      </c>
      <c r="CO63" s="1">
        <f t="shared" si="168"/>
        <v>1.3986211421485129</v>
      </c>
      <c r="CP63" s="1">
        <f t="shared" si="168"/>
        <v>1.8964359473315783E-3</v>
      </c>
      <c r="CQ63" s="1">
        <f t="shared" si="168"/>
        <v>60.320686761831134</v>
      </c>
      <c r="CR63" s="1">
        <f t="shared" si="168"/>
        <v>85.40732018773339</v>
      </c>
      <c r="CS63" s="1">
        <f t="shared" si="168"/>
        <v>0</v>
      </c>
      <c r="CT63" s="1">
        <f t="shared" si="168"/>
        <v>0</v>
      </c>
      <c r="CU63" s="1">
        <f t="shared" si="168"/>
        <v>32.836759065390183</v>
      </c>
      <c r="CV63" s="1">
        <f t="shared" si="168"/>
        <v>1.3357653651145869</v>
      </c>
      <c r="CW63" s="1">
        <f t="shared" si="168"/>
        <v>0</v>
      </c>
      <c r="CX63" s="1">
        <f t="shared" si="168"/>
        <v>5.3600690891512039</v>
      </c>
      <c r="CY63" s="1">
        <f t="shared" si="168"/>
        <v>656.39438611308424</v>
      </c>
      <c r="CZ63" s="1">
        <f t="shared" si="168"/>
        <v>1.27012764241709</v>
      </c>
      <c r="DA63" s="1">
        <f t="shared" si="168"/>
        <v>45.643556585772565</v>
      </c>
    </row>
    <row r="64" spans="1:145" s="23" customFormat="1" x14ac:dyDescent="0.3">
      <c r="A64" s="9" t="s">
        <v>558</v>
      </c>
      <c r="B64" s="1">
        <f>SUM(B75:B80)</f>
        <v>151.86184506999999</v>
      </c>
      <c r="C64" s="1">
        <f t="shared" ref="C64:H64" si="169">SUM(C75:C80)</f>
        <v>0</v>
      </c>
      <c r="D64" s="1">
        <f t="shared" si="169"/>
        <v>1016.21212618</v>
      </c>
      <c r="E64" s="1">
        <f t="shared" si="169"/>
        <v>27.1356854</v>
      </c>
      <c r="F64" s="1">
        <f t="shared" si="169"/>
        <v>26.31194717</v>
      </c>
      <c r="G64" s="1">
        <f t="shared" si="169"/>
        <v>2.09900873</v>
      </c>
      <c r="H64" s="1">
        <f t="shared" si="169"/>
        <v>45.153470609999999</v>
      </c>
      <c r="I64" s="1"/>
      <c r="J64" s="9" t="s">
        <v>558</v>
      </c>
      <c r="K64" s="1">
        <f t="shared" ref="K64:BU64" si="170">SUM(K75:K80)</f>
        <v>0</v>
      </c>
      <c r="L64" s="1">
        <f t="shared" si="170"/>
        <v>1.1928825888547907</v>
      </c>
      <c r="M64" s="1">
        <f t="shared" si="170"/>
        <v>8.3443836735004773E-2</v>
      </c>
      <c r="N64" s="1">
        <f t="shared" si="170"/>
        <v>0.44151883872903191</v>
      </c>
      <c r="O64" s="1">
        <f t="shared" si="170"/>
        <v>0.44173060733245345</v>
      </c>
      <c r="P64" s="1">
        <f t="shared" si="170"/>
        <v>3.5078560765554934</v>
      </c>
      <c r="Q64" s="1">
        <f t="shared" si="170"/>
        <v>0</v>
      </c>
      <c r="R64" s="1">
        <f t="shared" si="170"/>
        <v>1.1585187490974761E-4</v>
      </c>
      <c r="S64" s="1">
        <f t="shared" si="170"/>
        <v>5.6562608730303043E-4</v>
      </c>
      <c r="T64" s="1">
        <f t="shared" si="170"/>
        <v>0.21386283014897783</v>
      </c>
      <c r="U64" s="1">
        <f t="shared" si="170"/>
        <v>1.0998218821576614E-4</v>
      </c>
      <c r="V64" s="1">
        <f t="shared" si="170"/>
        <v>4.5740579547197513E-2</v>
      </c>
      <c r="W64" s="1">
        <f t="shared" si="170"/>
        <v>3.8499618413002788E-3</v>
      </c>
      <c r="X64" s="1">
        <f t="shared" si="170"/>
        <v>2.3596544613281676E-3</v>
      </c>
      <c r="Y64" s="1">
        <f t="shared" si="170"/>
        <v>1.0978322170604229</v>
      </c>
      <c r="Z64" s="1">
        <f t="shared" si="170"/>
        <v>3.8098951075028766E-8</v>
      </c>
      <c r="AA64" s="1">
        <f t="shared" si="170"/>
        <v>1.5239922380771278E-7</v>
      </c>
      <c r="AB64" s="1">
        <f t="shared" si="170"/>
        <v>151.86181556308756</v>
      </c>
      <c r="AC64" s="1">
        <f t="shared" si="170"/>
        <v>0.82373879429223362</v>
      </c>
      <c r="AD64" s="1">
        <f t="shared" si="170"/>
        <v>20.291761009716851</v>
      </c>
      <c r="AE64" s="1">
        <f t="shared" si="170"/>
        <v>1.2921529225020176</v>
      </c>
      <c r="AF64" s="1">
        <f t="shared" si="170"/>
        <v>3.0021908653692416E-2</v>
      </c>
      <c r="AG64" s="1">
        <f t="shared" si="170"/>
        <v>4.6203761091728772</v>
      </c>
      <c r="AH64" s="1">
        <f t="shared" si="170"/>
        <v>7.7620120581799623E-2</v>
      </c>
      <c r="AI64" s="1">
        <f t="shared" si="170"/>
        <v>10.507829163296982</v>
      </c>
      <c r="AJ64" s="1">
        <f t="shared" si="170"/>
        <v>7.9842294755067961E-2</v>
      </c>
      <c r="AK64" s="1">
        <f t="shared" si="170"/>
        <v>1.834470520208205</v>
      </c>
      <c r="AL64" s="1">
        <f t="shared" si="170"/>
        <v>1.9822447207557797E-2</v>
      </c>
      <c r="AM64" s="1">
        <f t="shared" si="170"/>
        <v>0</v>
      </c>
      <c r="AN64" s="1">
        <f t="shared" si="170"/>
        <v>0</v>
      </c>
      <c r="AO64" s="1">
        <f t="shared" si="170"/>
        <v>1.9295229045592164</v>
      </c>
      <c r="AP64" s="1">
        <f t="shared" si="170"/>
        <v>1.9278628374732583</v>
      </c>
      <c r="AQ64" s="1">
        <f t="shared" si="170"/>
        <v>0.12597847911172425</v>
      </c>
      <c r="AR64" s="1">
        <f t="shared" si="170"/>
        <v>3.1895368629086308E-7</v>
      </c>
      <c r="AS64" s="1">
        <f t="shared" si="170"/>
        <v>6.1591760897425288E-7</v>
      </c>
      <c r="AT64" s="1">
        <f t="shared" si="170"/>
        <v>8.129692658256026</v>
      </c>
      <c r="AU64" s="1">
        <f t="shared" si="170"/>
        <v>1.4527999177483073</v>
      </c>
      <c r="AV64" s="1">
        <f t="shared" si="170"/>
        <v>5.7980750905933784E-2</v>
      </c>
      <c r="AW64" s="1">
        <f t="shared" si="170"/>
        <v>1.5203791565929965</v>
      </c>
      <c r="AX64" s="1">
        <f t="shared" si="170"/>
        <v>0.1555790824511418</v>
      </c>
      <c r="AY64" s="1">
        <f t="shared" si="170"/>
        <v>3.9467859965718055E-4</v>
      </c>
      <c r="AZ64" s="1">
        <f t="shared" si="170"/>
        <v>2.8943133267194656E-3</v>
      </c>
      <c r="BA64" s="1">
        <f t="shared" si="170"/>
        <v>2.7958901787397227E-5</v>
      </c>
      <c r="BB64" s="1">
        <f t="shared" si="170"/>
        <v>5.6765402702866539E-5</v>
      </c>
      <c r="BC64" s="1">
        <f t="shared" si="170"/>
        <v>0</v>
      </c>
      <c r="BD64" s="1">
        <f t="shared" si="170"/>
        <v>0.12310403653161839</v>
      </c>
      <c r="BE64" s="1">
        <f t="shared" si="170"/>
        <v>0.50642589191730392</v>
      </c>
      <c r="BF64" s="1">
        <f t="shared" si="170"/>
        <v>9.2189119429884666E-3</v>
      </c>
      <c r="BG64" s="1">
        <f t="shared" si="170"/>
        <v>8.8573899744814975E-3</v>
      </c>
      <c r="BH64" s="1">
        <f t="shared" si="170"/>
        <v>46.428097384767113</v>
      </c>
      <c r="BI64" s="1">
        <f t="shared" si="170"/>
        <v>914.59088617205884</v>
      </c>
      <c r="BJ64" s="1">
        <f t="shared" si="170"/>
        <v>93.491513916124958</v>
      </c>
      <c r="BK64" s="1">
        <f t="shared" si="170"/>
        <v>1016.2120927464402</v>
      </c>
      <c r="BL64" s="1">
        <f t="shared" si="170"/>
        <v>0</v>
      </c>
      <c r="BM64" s="1">
        <f t="shared" si="170"/>
        <v>1.8508395991655502</v>
      </c>
      <c r="BN64" s="1">
        <f t="shared" si="170"/>
        <v>7.7647777469391527E-2</v>
      </c>
      <c r="BO64" s="1">
        <f t="shared" si="170"/>
        <v>2.2759909569183763E-4</v>
      </c>
      <c r="BP64" s="1">
        <f t="shared" si="170"/>
        <v>6.714764098506911E-4</v>
      </c>
      <c r="BQ64" s="1">
        <f t="shared" si="170"/>
        <v>5.3887719213479028E-4</v>
      </c>
      <c r="BR64" s="1">
        <f t="shared" si="170"/>
        <v>2.0865062813957398E-2</v>
      </c>
      <c r="BS64" s="1">
        <f t="shared" si="170"/>
        <v>0</v>
      </c>
      <c r="BT64" s="1">
        <f t="shared" si="170"/>
        <v>16.144394315292871</v>
      </c>
      <c r="BU64" s="1">
        <f t="shared" si="170"/>
        <v>1.5339859401334803E-2</v>
      </c>
      <c r="BV64" s="1">
        <f t="shared" ref="BV64:DA64" si="171">SUM(BV75:BV80)</f>
        <v>5.3939491949271607E-3</v>
      </c>
      <c r="BW64" s="1">
        <f t="shared" si="171"/>
        <v>20.291761009716851</v>
      </c>
      <c r="BX64" s="1">
        <f t="shared" si="171"/>
        <v>6.8937253283508837E-3</v>
      </c>
      <c r="BY64" s="1">
        <f t="shared" si="171"/>
        <v>0</v>
      </c>
      <c r="BZ64" s="1">
        <f t="shared" si="171"/>
        <v>1.6497670784900537E-7</v>
      </c>
      <c r="CA64" s="1">
        <f t="shared" si="171"/>
        <v>9.9985200019841558E-4</v>
      </c>
      <c r="CB64" s="1">
        <f t="shared" si="171"/>
        <v>27.134987045401189</v>
      </c>
      <c r="CC64" s="1">
        <f t="shared" si="171"/>
        <v>26.31124825110896</v>
      </c>
      <c r="CD64" s="1">
        <f t="shared" si="171"/>
        <v>0.82373879429223362</v>
      </c>
      <c r="CE64" s="1">
        <f t="shared" si="171"/>
        <v>0</v>
      </c>
      <c r="CF64" s="1">
        <f t="shared" si="171"/>
        <v>0</v>
      </c>
      <c r="CG64" s="1">
        <f t="shared" si="171"/>
        <v>0.10764211814569241</v>
      </c>
      <c r="CH64" s="1">
        <f t="shared" si="171"/>
        <v>0</v>
      </c>
      <c r="CI64" s="1">
        <f t="shared" si="171"/>
        <v>1.1550943507663771</v>
      </c>
      <c r="CJ64" s="1">
        <f t="shared" si="171"/>
        <v>0</v>
      </c>
      <c r="CK64" s="1">
        <f t="shared" si="171"/>
        <v>3.0021908653692416E-2</v>
      </c>
      <c r="CL64" s="1">
        <f t="shared" si="171"/>
        <v>4.6203761091728772</v>
      </c>
      <c r="CM64" s="1">
        <f t="shared" si="171"/>
        <v>3.9440649132806996E-2</v>
      </c>
      <c r="CN64" s="1">
        <f t="shared" si="171"/>
        <v>0</v>
      </c>
      <c r="CO64" s="1">
        <f t="shared" si="171"/>
        <v>7.7620120581799623E-2</v>
      </c>
      <c r="CP64" s="1">
        <f t="shared" si="171"/>
        <v>1.0524814687191691E-4</v>
      </c>
      <c r="CQ64" s="1">
        <f t="shared" si="171"/>
        <v>2.0990032441612203</v>
      </c>
      <c r="CR64" s="1">
        <f t="shared" si="171"/>
        <v>5.8751829740506825</v>
      </c>
      <c r="CS64" s="1">
        <f t="shared" si="171"/>
        <v>0</v>
      </c>
      <c r="CT64" s="1">
        <f t="shared" si="171"/>
        <v>0</v>
      </c>
      <c r="CU64" s="1">
        <f t="shared" si="171"/>
        <v>2.2588485357050301</v>
      </c>
      <c r="CV64" s="1">
        <f t="shared" si="171"/>
        <v>9.1887380785156431E-2</v>
      </c>
      <c r="CW64" s="1">
        <f t="shared" si="171"/>
        <v>0</v>
      </c>
      <c r="CX64" s="1">
        <f t="shared" si="171"/>
        <v>0.36872031005539085</v>
      </c>
      <c r="CY64" s="1">
        <f t="shared" si="171"/>
        <v>45.153460652898808</v>
      </c>
      <c r="CZ64" s="1">
        <f t="shared" si="171"/>
        <v>8.7372143868218732E-2</v>
      </c>
      <c r="DA64" s="1">
        <f t="shared" si="171"/>
        <v>3.1398235239530199</v>
      </c>
    </row>
    <row r="65" spans="1:141" x14ac:dyDescent="0.3">
      <c r="A65" s="23"/>
      <c r="I65" s="2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7" spans="1:141" x14ac:dyDescent="0.3">
      <c r="A67" s="23">
        <v>110</v>
      </c>
      <c r="B67" s="21">
        <v>52.184455010000001</v>
      </c>
      <c r="D67" s="21">
        <v>340.45880495</v>
      </c>
      <c r="E67" s="21">
        <v>9.0772140599999993</v>
      </c>
      <c r="F67" s="21">
        <v>8.7966029799999994</v>
      </c>
      <c r="G67" s="21">
        <v>1.43881072</v>
      </c>
      <c r="H67" s="21">
        <v>11.873298249999999</v>
      </c>
      <c r="J67" t="s">
        <v>117</v>
      </c>
      <c r="K67" s="23">
        <v>0</v>
      </c>
      <c r="L67" s="23">
        <v>0.31369568519089203</v>
      </c>
      <c r="M67" s="6">
        <v>2.19434778798481E-2</v>
      </c>
      <c r="N67">
        <v>0.11610756805436501</v>
      </c>
      <c r="O67">
        <v>0.11616307175184699</v>
      </c>
      <c r="P67">
        <v>0.92247209785214701</v>
      </c>
      <c r="Q67" s="23">
        <v>0</v>
      </c>
      <c r="R67" s="6">
        <v>3.8732397471298497E-5</v>
      </c>
      <c r="S67" s="6">
        <v>1.8910627931458299E-4</v>
      </c>
      <c r="T67" s="6">
        <v>5.6240074092869602E-2</v>
      </c>
      <c r="U67" s="6">
        <v>3.6771011936617003E-5</v>
      </c>
      <c r="V67" s="6">
        <v>1.2028559335959E-2</v>
      </c>
      <c r="W67" s="6">
        <v>1.28715598251734E-3</v>
      </c>
      <c r="X67" s="6">
        <v>7.8890061012913497E-4</v>
      </c>
      <c r="Y67">
        <v>0.288700198663778</v>
      </c>
      <c r="Z67" s="6">
        <v>1.27378329668149E-8</v>
      </c>
      <c r="AA67" s="6">
        <v>5.0951691220643999E-8</v>
      </c>
      <c r="AB67">
        <v>52.184651421705603</v>
      </c>
      <c r="AC67">
        <v>0.28061851772240498</v>
      </c>
      <c r="AD67">
        <v>6.7841287058317699</v>
      </c>
      <c r="AE67">
        <v>0.43200479505282802</v>
      </c>
      <c r="AF67" s="6">
        <v>1.00372054211654E-2</v>
      </c>
      <c r="AG67">
        <v>1.5447269961474199</v>
      </c>
      <c r="AH67" s="6">
        <v>2.5950722289279402E-2</v>
      </c>
      <c r="AI67">
        <v>2.7632720643198501</v>
      </c>
      <c r="AJ67" s="6">
        <v>2.0996357860414299E-2</v>
      </c>
      <c r="AK67" s="23">
        <v>0.48241660182708002</v>
      </c>
      <c r="AL67" s="6">
        <v>5.21278066866185E-3</v>
      </c>
      <c r="AM67">
        <v>0</v>
      </c>
      <c r="AN67" s="23">
        <v>0</v>
      </c>
      <c r="AO67">
        <v>0.50741193197815204</v>
      </c>
      <c r="AP67">
        <v>0.50697496238562101</v>
      </c>
      <c r="AQ67" s="6">
        <v>3.31290313745266E-2</v>
      </c>
      <c r="AR67" s="6">
        <v>1.0663734851987099E-7</v>
      </c>
      <c r="AS67" s="6">
        <v>2.0591706596669901E-7</v>
      </c>
      <c r="AT67">
        <v>2.7237239989638198</v>
      </c>
      <c r="AU67">
        <v>0.38204716583166498</v>
      </c>
      <c r="AV67" s="6">
        <v>1.52473385335516E-2</v>
      </c>
      <c r="AW67" s="23">
        <v>0.39981882998284801</v>
      </c>
      <c r="AX67" s="6">
        <v>4.0913134853420102E-2</v>
      </c>
      <c r="AY67" s="6">
        <v>1.31952975412953E-4</v>
      </c>
      <c r="AZ67" s="6">
        <v>9.6765268385169397E-4</v>
      </c>
      <c r="BA67" s="6">
        <v>9.3475233827719792E-6</v>
      </c>
      <c r="BB67" s="6">
        <v>1.8978346202814199E-5</v>
      </c>
      <c r="BC67">
        <v>0</v>
      </c>
      <c r="BD67" s="6">
        <v>3.2373066501926201E-2</v>
      </c>
      <c r="BE67">
        <v>0.16931292404525999</v>
      </c>
      <c r="BF67" s="6">
        <v>3.0821534747598302E-3</v>
      </c>
      <c r="BG67" s="6">
        <v>2.9612817672249798E-3</v>
      </c>
      <c r="BH67" s="6">
        <v>12.209337676438601</v>
      </c>
      <c r="BI67">
        <v>306.418641842623</v>
      </c>
      <c r="BJ67">
        <v>31.322757078214401</v>
      </c>
      <c r="BK67">
        <v>340.46512291980099</v>
      </c>
      <c r="BL67">
        <v>0</v>
      </c>
      <c r="BM67">
        <v>0.48672095805155402</v>
      </c>
      <c r="BN67" s="6">
        <v>2.0482690145890801E-2</v>
      </c>
      <c r="BO67" s="6">
        <v>7.6093002419572604E-5</v>
      </c>
      <c r="BP67" s="6">
        <v>2.2449833099092201E-4</v>
      </c>
      <c r="BQ67" s="6">
        <v>1.8015984788108199E-4</v>
      </c>
      <c r="BR67" s="6">
        <v>5.90311550565761E-3</v>
      </c>
      <c r="BS67">
        <v>0</v>
      </c>
      <c r="BT67">
        <v>4.2455333494270704</v>
      </c>
      <c r="BU67" s="6">
        <v>5.1285658382799497E-3</v>
      </c>
      <c r="BV67" s="6">
        <v>1.80335488351328E-3</v>
      </c>
      <c r="BW67">
        <v>6.7841287058317699</v>
      </c>
      <c r="BX67" s="6">
        <v>2.3047735577638498E-3</v>
      </c>
      <c r="BY67">
        <v>0</v>
      </c>
      <c r="BZ67" s="6">
        <v>5.5155806147588303E-8</v>
      </c>
      <c r="CA67" s="6">
        <v>3.3428010824693898E-4</v>
      </c>
      <c r="CB67">
        <v>9.0772383639500198</v>
      </c>
      <c r="CC67">
        <v>8.7966198462276104</v>
      </c>
      <c r="CD67">
        <v>0.28061851772240498</v>
      </c>
      <c r="CE67">
        <v>0</v>
      </c>
      <c r="CF67">
        <v>0</v>
      </c>
      <c r="CG67" s="6">
        <v>3.5987886704475898E-2</v>
      </c>
      <c r="CH67">
        <v>0</v>
      </c>
      <c r="CI67">
        <v>0.38618216791503301</v>
      </c>
      <c r="CJ67">
        <v>0</v>
      </c>
      <c r="CK67" s="6">
        <v>1.00372054211654E-2</v>
      </c>
      <c r="CL67">
        <v>1.5447269961474199</v>
      </c>
      <c r="CM67" s="6">
        <v>1.03718015020089E-2</v>
      </c>
      <c r="CN67">
        <v>0</v>
      </c>
      <c r="CO67" s="6">
        <v>2.5950722289279402E-2</v>
      </c>
      <c r="CP67" s="6">
        <v>3.5187530658024501E-5</v>
      </c>
      <c r="CQ67">
        <v>1.4388113806996301</v>
      </c>
      <c r="CR67" s="23">
        <v>1.5450123595777701</v>
      </c>
      <c r="CS67">
        <v>0</v>
      </c>
      <c r="CT67">
        <v>0</v>
      </c>
      <c r="CU67">
        <v>0.59401504747521106</v>
      </c>
      <c r="CV67" s="6">
        <v>2.4164030097058399E-2</v>
      </c>
      <c r="CW67" s="23">
        <v>0</v>
      </c>
      <c r="CX67">
        <v>9.6963584219315696E-2</v>
      </c>
      <c r="CY67">
        <v>11.874140665905999</v>
      </c>
      <c r="CZ67" s="6">
        <v>2.2976557244332702E-2</v>
      </c>
      <c r="DA67">
        <v>0.82569025506980398</v>
      </c>
      <c r="DC67" s="31">
        <f t="shared" ref="DC67:DC80" si="172">(AT67/BK67)</f>
        <v>8.0000088573108051E-3</v>
      </c>
      <c r="DD67" s="106">
        <f t="shared" ref="DD67:DD74" si="173">BH67/CY67</f>
        <v>1.0282291594788873</v>
      </c>
      <c r="DE67" s="31">
        <f t="shared" ref="DE67:DE80" si="174">BE67/CC67</f>
        <v>1.9247498130531247E-2</v>
      </c>
      <c r="DF67" s="46">
        <f t="shared" ref="DF67:DF80" si="175">(AB67-B67)/(B67+1E-50)</f>
        <v>3.7637971990754659E-6</v>
      </c>
      <c r="DG67" s="46"/>
      <c r="DH67" s="46">
        <f t="shared" ref="DH67:DH80" si="176">(BK67-D67)/(D67+1E-50)</f>
        <v>1.8557222516001127E-5</v>
      </c>
      <c r="DI67" s="46">
        <f t="shared" ref="DI67:DI80" si="177">(CB67-E67)/(E67+1E-50)</f>
        <v>2.6774679830024854E-6</v>
      </c>
      <c r="DJ67" s="46">
        <f t="shared" ref="DJ67:DJ80" si="178">(CC67-F67)/(F67+1E-50)</f>
        <v>1.9173569216818153E-6</v>
      </c>
      <c r="DK67" s="46">
        <f t="shared" ref="DK67:DK80" si="179">(CQ67-G67)/(G67+1E-50)</f>
        <v>4.5919843446626429E-7</v>
      </c>
      <c r="DL67" s="46">
        <f t="shared" ref="DL67:DL80" si="180">(CY67-H67)/(H67+1E-50)</f>
        <v>7.0950454394580004E-5</v>
      </c>
      <c r="DM67" s="46">
        <f t="shared" ref="DM67:DM80" si="181">(O67/0.009783-$CY67)/($CY67)</f>
        <v>-1.4172829218975014E-5</v>
      </c>
      <c r="DN67" s="46">
        <f t="shared" ref="DN67:DN80" si="182">(M67/0.001848-$CY67)/($CY67)</f>
        <v>3.0045124231940608E-6</v>
      </c>
      <c r="DO67" s="46">
        <f t="shared" ref="DO67:DO80" si="183">((R67+S67)/0.0000259-$CC67)/($CC67)</f>
        <v>2.7312915595029402E-5</v>
      </c>
      <c r="DP67" s="46">
        <f t="shared" ref="DP67:DP80" si="184">(T67/0.004739-$CY67)/($CY67)</f>
        <v>-5.5940384431716716E-4</v>
      </c>
      <c r="DQ67" s="46">
        <f t="shared" ref="DQ67:DQ80" si="185">((U67)/0.00000418-$CC67)/($CC67)</f>
        <v>3.1030279842988551E-5</v>
      </c>
      <c r="DR67" s="46">
        <f t="shared" ref="DR67:DR80" si="186">(V67/0.001013-$CY67)/($CY67)</f>
        <v>4.5592863391208964E-6</v>
      </c>
      <c r="DS67" s="46">
        <f t="shared" ref="DS67:DS80" si="187">((X67+W67)/0.000236-$CC67)/($CC67)</f>
        <v>2.6160345383684221E-5</v>
      </c>
      <c r="DT67" s="46">
        <f t="shared" ref="DT67:DT80" si="188">((AA67+Z67)/0.00000000724-$CC67)/($CC67)</f>
        <v>3.1348379243506023E-5</v>
      </c>
      <c r="DU67" s="46">
        <f t="shared" ref="DU67:DU80" si="189">(AL67/0.000439-$CY67)/($CY67)</f>
        <v>6.3145831489814748E-6</v>
      </c>
      <c r="DV67" s="46">
        <f t="shared" ref="DV67:DV80" si="190">(AP67/0.042696-$CY67)/($CY67)</f>
        <v>-6.6028187722474755E-6</v>
      </c>
      <c r="DW67" s="46">
        <f t="shared" ref="DW67:DW80" si="191">(AQ67/0.00279-$CY67)/($CY67)</f>
        <v>5.4006292277061754E-6</v>
      </c>
      <c r="DX67" s="46">
        <f t="shared" ref="DX67:DX80" si="192">((AR67+AS67+BZ67)/0.0000000418-$CC67)/($CC67)</f>
        <v>3.130569007869817E-5</v>
      </c>
      <c r="DY67" s="46">
        <f t="shared" ref="DY67:DY80" si="193">((AY67+AZ67)/0.000125-$CC67)/($CC67)</f>
        <v>2.562664904322254E-5</v>
      </c>
      <c r="DZ67" s="46">
        <f t="shared" ref="DZ67:DZ80" si="194">((BA67+BB67)/0.00000322-$CC67)/($CC67)</f>
        <v>2.6608213565879154E-5</v>
      </c>
      <c r="EA67" s="46">
        <f t="shared" ref="EA67:EA80" si="195">(BD67/0.00273-$CY67)/($CY67)</f>
        <v>-1.3369007855779081E-3</v>
      </c>
      <c r="EB67" s="46">
        <f t="shared" ref="EB67:EB74" si="196">((BF67+BG67)/0.000687-$CC67)/($CC67)</f>
        <v>2.6046730062138145E-5</v>
      </c>
      <c r="EC67" s="46">
        <f t="shared" ref="EC67:EC74" si="197">(CV67/0.002035-$CY67)/($CY67)</f>
        <v>6.3666084889772258E-6</v>
      </c>
      <c r="ED67" s="46">
        <f t="shared" ref="ED67:ED74" si="198">(CZ67/0.001935-$CY67)/($CY67)</f>
        <v>4.1370949022843906E-6</v>
      </c>
      <c r="EE67" s="75">
        <f t="shared" ref="EE67:EE74" si="199">(BN67-$CY67*0.0017-$CC67*0.0000337)/(BN67)</f>
        <v>1.0004790936791552E-5</v>
      </c>
      <c r="EF67" s="46">
        <f t="shared" ref="EF67:EF74" si="200">((BO67)/0.00000865-$CC67)/($CC67)</f>
        <v>2.9448380520778901E-5</v>
      </c>
      <c r="EG67" s="46">
        <f t="shared" ref="EG67:EG74" si="201">((BP67)/0.0000255-$CC67)/($CC67)</f>
        <v>8.2261950498553691E-4</v>
      </c>
      <c r="EH67" s="46">
        <f t="shared" ref="EH67:EH74" si="202">((BQ67)/0.0000205-$CC67)/($CC67)</f>
        <v>-9.474757215273121E-4</v>
      </c>
      <c r="EI67" s="75">
        <f t="shared" ref="EI67:EI74" si="203">(BR67-$CY67*0.000333-$CC67*0.000222)/(BR67)</f>
        <v>-6.4761428909086759E-4</v>
      </c>
      <c r="EJ67" s="46">
        <f t="shared" ref="EJ67:EJ80" si="204">(SUM(AC67:AH67)-$CB67)/($CB67)</f>
        <v>2.5181504074453065E-5</v>
      </c>
      <c r="EK67" s="46">
        <f t="shared" ref="EK67:EK80" si="205">(SUM(AD67:AH67)-$CC67)/($CC67)</f>
        <v>2.5984812217381772E-5</v>
      </c>
    </row>
    <row r="68" spans="1:141" x14ac:dyDescent="0.3">
      <c r="A68" s="23">
        <v>111</v>
      </c>
      <c r="B68" s="21">
        <v>13.652458299999999</v>
      </c>
      <c r="D68" s="21">
        <v>88.725298929999994</v>
      </c>
      <c r="E68" s="21">
        <v>2.3325630500000001</v>
      </c>
      <c r="F68" s="21">
        <v>2.2609861599999999</v>
      </c>
      <c r="G68" s="21">
        <v>0.29055769999999997</v>
      </c>
      <c r="H68" s="21">
        <v>2.9285443400000002</v>
      </c>
      <c r="J68" t="s">
        <v>73</v>
      </c>
      <c r="K68" s="23">
        <v>0</v>
      </c>
      <c r="L68" s="23">
        <v>7.7367296561991095E-2</v>
      </c>
      <c r="M68" s="23">
        <v>5.4119852605616203E-3</v>
      </c>
      <c r="N68">
        <v>2.8635944946305301E-2</v>
      </c>
      <c r="O68">
        <v>2.86495523357264E-2</v>
      </c>
      <c r="P68">
        <v>0.227511295490996</v>
      </c>
      <c r="Q68" s="23">
        <v>0</v>
      </c>
      <c r="R68" s="6">
        <v>9.9554766668320096E-6</v>
      </c>
      <c r="S68" s="6">
        <v>4.8604149098585099E-5</v>
      </c>
      <c r="T68">
        <v>1.38706209682865E-2</v>
      </c>
      <c r="U68" s="6">
        <v>9.4508787173024206E-6</v>
      </c>
      <c r="V68">
        <v>2.96659458693519E-3</v>
      </c>
      <c r="W68" s="6">
        <v>3.30826997800889E-4</v>
      </c>
      <c r="X68" s="6">
        <v>2.02764858325479E-4</v>
      </c>
      <c r="Y68">
        <v>7.1202621728092996E-2</v>
      </c>
      <c r="Z68" s="6">
        <v>3.2739447852422499E-9</v>
      </c>
      <c r="AA68" s="6">
        <v>1.30957559924381E-8</v>
      </c>
      <c r="AB68">
        <v>13.6524648401373</v>
      </c>
      <c r="AC68">
        <v>7.1576909560894297E-2</v>
      </c>
      <c r="AD68">
        <v>1.743671732888</v>
      </c>
      <c r="AE68">
        <v>0.11103449715328099</v>
      </c>
      <c r="AF68">
        <v>2.5797860083665398E-3</v>
      </c>
      <c r="AG68">
        <v>0.39702901723463202</v>
      </c>
      <c r="AH68">
        <v>6.6699144055512296E-3</v>
      </c>
      <c r="AI68">
        <v>0.68151120832553402</v>
      </c>
      <c r="AJ68">
        <v>5.1783872671869501E-3</v>
      </c>
      <c r="AK68" s="23">
        <v>0.11897938193025601</v>
      </c>
      <c r="AL68" s="6">
        <v>1.28563184821618E-3</v>
      </c>
      <c r="AM68">
        <v>0</v>
      </c>
      <c r="AN68" s="23">
        <v>0</v>
      </c>
      <c r="AO68">
        <v>0.12514428106020201</v>
      </c>
      <c r="AP68">
        <v>0.12503621943286</v>
      </c>
      <c r="AQ68" s="23">
        <v>8.1706368603978192E-3</v>
      </c>
      <c r="AR68" s="6">
        <v>2.74070924982115E-8</v>
      </c>
      <c r="AS68" s="6">
        <v>5.2925367193835801E-8</v>
      </c>
      <c r="AT68">
        <v>0.70980271388966898</v>
      </c>
      <c r="AU68">
        <v>9.4225281132955196E-2</v>
      </c>
      <c r="AV68">
        <v>3.76045890935365E-3</v>
      </c>
      <c r="AW68" s="23">
        <v>9.8608077005318595E-2</v>
      </c>
      <c r="AX68" s="23">
        <v>1.00904783443288E-2</v>
      </c>
      <c r="AY68" s="6">
        <v>3.3914511373093597E-5</v>
      </c>
      <c r="AZ68" s="6">
        <v>2.4870856991682997E-4</v>
      </c>
      <c r="BA68" s="6">
        <v>2.4024857002706102E-6</v>
      </c>
      <c r="BB68" s="6">
        <v>4.8778709965442497E-6</v>
      </c>
      <c r="BC68">
        <v>0</v>
      </c>
      <c r="BD68">
        <v>7.9843047817523393E-3</v>
      </c>
      <c r="BE68">
        <v>4.3517175989461802E-2</v>
      </c>
      <c r="BF68" s="6">
        <v>7.9218198052216496E-4</v>
      </c>
      <c r="BG68" s="6">
        <v>7.6111650876061604E-4</v>
      </c>
      <c r="BH68" s="6">
        <v>3.0112145009011302</v>
      </c>
      <c r="BI68">
        <v>79.852719809079701</v>
      </c>
      <c r="BJ68">
        <v>8.16271131511213</v>
      </c>
      <c r="BK68">
        <v>88.725233838081493</v>
      </c>
      <c r="BL68">
        <v>0</v>
      </c>
      <c r="BM68">
        <v>0.120040936501375</v>
      </c>
      <c r="BN68">
        <v>5.0547736574127599E-3</v>
      </c>
      <c r="BO68" s="6">
        <v>1.9557421482938899E-5</v>
      </c>
      <c r="BP68" s="6">
        <v>5.7700258430198898E-5</v>
      </c>
      <c r="BQ68" s="6">
        <v>4.6304995347145297E-5</v>
      </c>
      <c r="BR68">
        <v>1.4761893554236401E-3</v>
      </c>
      <c r="BS68">
        <v>0</v>
      </c>
      <c r="BT68">
        <v>1.04708246826832</v>
      </c>
      <c r="BU68">
        <v>1.3181539487535599E-3</v>
      </c>
      <c r="BV68" s="6">
        <v>4.6350222942398699E-4</v>
      </c>
      <c r="BW68">
        <v>1.743671732888</v>
      </c>
      <c r="BX68" s="6">
        <v>5.92378787127212E-4</v>
      </c>
      <c r="BY68">
        <v>0</v>
      </c>
      <c r="BZ68" s="6">
        <v>1.41763871757138E-8</v>
      </c>
      <c r="CA68" s="6">
        <v>8.5916771110633404E-5</v>
      </c>
      <c r="CB68">
        <v>2.3325034086824599</v>
      </c>
      <c r="CC68">
        <v>2.2609264991215601</v>
      </c>
      <c r="CD68">
        <v>7.1576909560894297E-2</v>
      </c>
      <c r="CE68">
        <v>0</v>
      </c>
      <c r="CF68">
        <v>0</v>
      </c>
      <c r="CG68">
        <v>9.2497052971554795E-3</v>
      </c>
      <c r="CH68">
        <v>0</v>
      </c>
      <c r="CI68">
        <v>9.9257347729515E-2</v>
      </c>
      <c r="CJ68">
        <v>0</v>
      </c>
      <c r="CK68">
        <v>2.5797860083665398E-3</v>
      </c>
      <c r="CL68">
        <v>0.39702901723463202</v>
      </c>
      <c r="CM68" s="23">
        <v>2.5579995860425301E-3</v>
      </c>
      <c r="CN68">
        <v>0</v>
      </c>
      <c r="CO68">
        <v>6.6699144055512296E-3</v>
      </c>
      <c r="CP68" s="6">
        <v>9.0438219326818599E-6</v>
      </c>
      <c r="CQ68">
        <v>0.29055751459735302</v>
      </c>
      <c r="CR68" s="23">
        <v>0.38104880725957702</v>
      </c>
      <c r="CS68">
        <v>0</v>
      </c>
      <c r="CT68">
        <v>0</v>
      </c>
      <c r="CU68">
        <v>0.14650339727484399</v>
      </c>
      <c r="CV68">
        <v>5.9595770387182298E-3</v>
      </c>
      <c r="CW68" s="23">
        <v>0</v>
      </c>
      <c r="CX68">
        <v>2.39143153550819E-2</v>
      </c>
      <c r="CY68">
        <v>2.9285432761785</v>
      </c>
      <c r="CZ68" s="23">
        <v>5.6667645537679702E-3</v>
      </c>
      <c r="DA68">
        <v>0.20364157113312001</v>
      </c>
      <c r="DC68" s="31">
        <f t="shared" si="172"/>
        <v>8.0000095033282027E-3</v>
      </c>
      <c r="DD68" s="106">
        <f t="shared" si="173"/>
        <v>1.0282294700560168</v>
      </c>
      <c r="DE68" s="31">
        <f t="shared" si="174"/>
        <v>1.9247496991330576E-2</v>
      </c>
      <c r="DF68" s="46">
        <f t="shared" si="175"/>
        <v>4.7904466414365352E-7</v>
      </c>
      <c r="DG68" s="46"/>
      <c r="DH68" s="46">
        <f t="shared" si="176"/>
        <v>-7.3363425410293516E-7</v>
      </c>
      <c r="DI68" s="46">
        <f t="shared" si="177"/>
        <v>-2.5569005536727295E-5</v>
      </c>
      <c r="DJ68" s="46">
        <f t="shared" si="178"/>
        <v>-2.638710466046475E-5</v>
      </c>
      <c r="DK68" s="46">
        <f t="shared" si="179"/>
        <v>-6.3809235465868298E-7</v>
      </c>
      <c r="DL68" s="46">
        <f t="shared" si="180"/>
        <v>-3.6325948208950413E-7</v>
      </c>
      <c r="DM68" s="46">
        <f t="shared" si="181"/>
        <v>-1.3491656286113619E-5</v>
      </c>
      <c r="DN68" s="46">
        <f t="shared" si="182"/>
        <v>6.8896049867379344E-6</v>
      </c>
      <c r="DO68" s="46">
        <f t="shared" si="183"/>
        <v>2.7826057428613146E-5</v>
      </c>
      <c r="DP68" s="46">
        <f t="shared" si="184"/>
        <v>-5.5810728701546019E-4</v>
      </c>
      <c r="DQ68" s="46">
        <f t="shared" si="185"/>
        <v>2.1792202459277903E-5</v>
      </c>
      <c r="DR68" s="46">
        <f t="shared" si="186"/>
        <v>-6.6580388871397678E-6</v>
      </c>
      <c r="DS68" s="46">
        <f t="shared" si="187"/>
        <v>2.4742994469526142E-5</v>
      </c>
      <c r="DT68" s="46">
        <f t="shared" si="188"/>
        <v>3.6222135351196735E-5</v>
      </c>
      <c r="DU68" s="46">
        <f t="shared" si="189"/>
        <v>1.0500480661877846E-6</v>
      </c>
      <c r="DV68" s="46">
        <f t="shared" si="190"/>
        <v>-6.9122442039437328E-6</v>
      </c>
      <c r="DW68" s="46">
        <f t="shared" si="191"/>
        <v>1.370590783985154E-7</v>
      </c>
      <c r="DX68" s="46">
        <f t="shared" si="192"/>
        <v>2.242384782856817E-5</v>
      </c>
      <c r="DY68" s="46">
        <f t="shared" si="193"/>
        <v>2.5720074425569597E-5</v>
      </c>
      <c r="DZ68" s="46">
        <f t="shared" si="194"/>
        <v>2.381391177172015E-5</v>
      </c>
      <c r="EA68" s="46">
        <f t="shared" si="195"/>
        <v>-1.3281381226256295E-3</v>
      </c>
      <c r="EB68" s="46">
        <f t="shared" si="196"/>
        <v>2.7029911760869734E-5</v>
      </c>
      <c r="EC68" s="46">
        <f t="shared" si="197"/>
        <v>-1.4310231678988015E-6</v>
      </c>
      <c r="ED68" s="46">
        <f t="shared" si="198"/>
        <v>5.8789381682031991E-6</v>
      </c>
      <c r="EE68" s="75">
        <f t="shared" si="199"/>
        <v>1.1249739902794563E-5</v>
      </c>
      <c r="EF68" s="46">
        <f t="shared" si="200"/>
        <v>2.0824525302133727E-5</v>
      </c>
      <c r="EG68" s="46">
        <f t="shared" si="201"/>
        <v>8.088424970780231E-4</v>
      </c>
      <c r="EH68" s="46">
        <f t="shared" si="202"/>
        <v>-9.4927379816995205E-4</v>
      </c>
      <c r="EI68" s="75">
        <f t="shared" si="203"/>
        <v>-6.376135590793659E-4</v>
      </c>
      <c r="EJ68" s="46">
        <f t="shared" si="204"/>
        <v>2.5058299185220797E-5</v>
      </c>
      <c r="EK68" s="46">
        <f t="shared" si="205"/>
        <v>2.5851600347623228E-5</v>
      </c>
    </row>
    <row r="69" spans="1:141" x14ac:dyDescent="0.3">
      <c r="A69" s="23">
        <v>112</v>
      </c>
      <c r="B69" s="21">
        <v>565.06347407999999</v>
      </c>
      <c r="D69" s="21">
        <v>3763.7881413999999</v>
      </c>
      <c r="E69" s="21">
        <v>99.389821449999999</v>
      </c>
      <c r="F69" s="21">
        <v>96.391159479999999</v>
      </c>
      <c r="G69" s="21">
        <v>4.8147624699999998</v>
      </c>
      <c r="H69" s="21">
        <v>142.50732023</v>
      </c>
      <c r="J69" t="s">
        <v>67</v>
      </c>
      <c r="K69" s="23">
        <v>0</v>
      </c>
      <c r="L69" s="23">
        <v>3.7648190208050201</v>
      </c>
      <c r="M69" s="23">
        <v>0.26335383305850502</v>
      </c>
      <c r="N69">
        <v>1.39346456313497</v>
      </c>
      <c r="O69">
        <v>1.3941305589450801</v>
      </c>
      <c r="P69">
        <v>11.0710398832652</v>
      </c>
      <c r="Q69" s="23">
        <v>0</v>
      </c>
      <c r="R69" s="23">
        <v>4.2441023605989902E-4</v>
      </c>
      <c r="S69" s="23">
        <v>2.07212068100773E-3</v>
      </c>
      <c r="T69">
        <v>0.67496559773377995</v>
      </c>
      <c r="U69" s="23">
        <v>4.0291345595044002E-4</v>
      </c>
      <c r="V69">
        <v>0.14436032151439801</v>
      </c>
      <c r="W69">
        <v>1.4103944068740101E-2</v>
      </c>
      <c r="X69">
        <v>8.6443512624216606E-3</v>
      </c>
      <c r="Y69">
        <v>3.46482816534885</v>
      </c>
      <c r="Z69" s="6">
        <v>1.3957373633823301E-7</v>
      </c>
      <c r="AA69" s="6">
        <v>5.5831048793796198E-7</v>
      </c>
      <c r="AB69">
        <v>565.06322260619299</v>
      </c>
      <c r="AC69">
        <v>2.9986606921410699</v>
      </c>
      <c r="AD69">
        <v>74.336868665156402</v>
      </c>
      <c r="AE69">
        <v>4.7336749395106796</v>
      </c>
      <c r="AF69">
        <v>0.109982328852439</v>
      </c>
      <c r="AG69">
        <v>16.9262803066629</v>
      </c>
      <c r="AH69">
        <v>0.28435401819915401</v>
      </c>
      <c r="AI69">
        <v>33.163324051158199</v>
      </c>
      <c r="AJ69">
        <v>0.25198736481291001</v>
      </c>
      <c r="AK69" s="23">
        <v>5.7897106017229101</v>
      </c>
      <c r="AL69" s="23">
        <v>6.2561007536500193E-2</v>
      </c>
      <c r="AM69">
        <v>0</v>
      </c>
      <c r="AN69" s="23">
        <v>0</v>
      </c>
      <c r="AO69">
        <v>6.0896911254947899</v>
      </c>
      <c r="AP69">
        <v>6.0844505883562796</v>
      </c>
      <c r="AQ69" s="23">
        <v>0.39759608130094698</v>
      </c>
      <c r="AR69" s="6">
        <v>1.1684653564377699E-6</v>
      </c>
      <c r="AS69" s="6">
        <v>2.2563307615976902E-6</v>
      </c>
      <c r="AT69">
        <v>30.110305924370401</v>
      </c>
      <c r="AU69">
        <v>4.5851360057540598</v>
      </c>
      <c r="AV69">
        <v>0.182990996706515</v>
      </c>
      <c r="AW69" s="23">
        <v>4.7984083165096303</v>
      </c>
      <c r="AX69" s="23">
        <v>0.49101792457988103</v>
      </c>
      <c r="AY69">
        <v>1.4458655070354999E-3</v>
      </c>
      <c r="AZ69">
        <v>1.06030320166228E-2</v>
      </c>
      <c r="BA69" s="6">
        <v>1.02425205443211E-4</v>
      </c>
      <c r="BB69" s="6">
        <v>2.0795376907686901E-4</v>
      </c>
      <c r="BC69">
        <v>0</v>
      </c>
      <c r="BD69">
        <v>0.38852435413383102</v>
      </c>
      <c r="BE69">
        <v>1.85523921361133</v>
      </c>
      <c r="BF69">
        <v>3.3772526000760597E-2</v>
      </c>
      <c r="BG69">
        <v>3.2448075089424898E-2</v>
      </c>
      <c r="BH69" s="23">
        <v>146.530129797119</v>
      </c>
      <c r="BI69">
        <v>3387.40734513908</v>
      </c>
      <c r="BJ69">
        <v>346.26837260316199</v>
      </c>
      <c r="BK69">
        <v>3763.7860236666102</v>
      </c>
      <c r="BL69">
        <v>0</v>
      </c>
      <c r="BM69">
        <v>5.8413717922474504</v>
      </c>
      <c r="BN69">
        <v>0.24551091805971201</v>
      </c>
      <c r="BO69">
        <v>8.3378427112441205E-4</v>
      </c>
      <c r="BP69">
        <v>2.4598838384673402E-3</v>
      </c>
      <c r="BQ69">
        <v>1.9740961986805302E-3</v>
      </c>
      <c r="BR69">
        <v>6.8810748854974402E-2</v>
      </c>
      <c r="BS69">
        <v>0</v>
      </c>
      <c r="BT69">
        <v>50.952692108004399</v>
      </c>
      <c r="BU69">
        <v>5.6196015145753002E-2</v>
      </c>
      <c r="BV69">
        <v>1.9760169425199901E-2</v>
      </c>
      <c r="BW69">
        <v>74.336868665156402</v>
      </c>
      <c r="BX69">
        <v>2.5254463422565401E-2</v>
      </c>
      <c r="BY69">
        <v>0</v>
      </c>
      <c r="BZ69" s="6">
        <v>6.0437341887266598E-7</v>
      </c>
      <c r="CA69">
        <v>3.6628575207923401E-3</v>
      </c>
      <c r="CB69">
        <v>99.387311329993295</v>
      </c>
      <c r="CC69">
        <v>96.388650637852194</v>
      </c>
      <c r="CD69">
        <v>2.9986606921410699</v>
      </c>
      <c r="CE69">
        <v>0</v>
      </c>
      <c r="CF69">
        <v>0</v>
      </c>
      <c r="CG69">
        <v>0.39433639224634398</v>
      </c>
      <c r="CH69">
        <v>0</v>
      </c>
      <c r="CI69">
        <v>4.2315698562035298</v>
      </c>
      <c r="CJ69">
        <v>0</v>
      </c>
      <c r="CK69">
        <v>0.109982328852439</v>
      </c>
      <c r="CL69">
        <v>16.9262803066629</v>
      </c>
      <c r="CM69" s="23">
        <v>0.124477502956949</v>
      </c>
      <c r="CN69">
        <v>0</v>
      </c>
      <c r="CO69">
        <v>0.28435401819915401</v>
      </c>
      <c r="CP69">
        <v>3.8556501705826201E-4</v>
      </c>
      <c r="CQ69">
        <v>4.8147634892552196</v>
      </c>
      <c r="CR69" s="23">
        <v>18.5424527766464</v>
      </c>
      <c r="CS69">
        <v>0</v>
      </c>
      <c r="CT69">
        <v>0</v>
      </c>
      <c r="CU69">
        <v>7.1290632484619998</v>
      </c>
      <c r="CV69">
        <v>0.29000292379252202</v>
      </c>
      <c r="CW69" s="23">
        <v>0</v>
      </c>
      <c r="CX69">
        <v>1.1637041635609</v>
      </c>
      <c r="CY69">
        <v>142.507300385257</v>
      </c>
      <c r="CZ69" s="23">
        <v>0.27575243045299402</v>
      </c>
      <c r="DA69">
        <v>9.9094954121595897</v>
      </c>
      <c r="DC69" s="31">
        <f t="shared" si="172"/>
        <v>8.0000047120206644E-3</v>
      </c>
      <c r="DD69" s="106">
        <f t="shared" si="173"/>
        <v>1.0282289356474132</v>
      </c>
      <c r="DE69" s="31">
        <f t="shared" si="174"/>
        <v>1.9247486102713117E-2</v>
      </c>
      <c r="DF69" s="46">
        <f t="shared" si="175"/>
        <v>-4.4503638711928944E-7</v>
      </c>
      <c r="DG69" s="46"/>
      <c r="DH69" s="46">
        <f t="shared" si="176"/>
        <v>-5.6266009406896691E-7</v>
      </c>
      <c r="DI69" s="46">
        <f t="shared" si="177"/>
        <v>-2.5255302505668621E-5</v>
      </c>
      <c r="DJ69" s="46">
        <f t="shared" si="178"/>
        <v>-2.6027720398208426E-5</v>
      </c>
      <c r="DK69" s="46">
        <f t="shared" si="179"/>
        <v>2.1169377017694206E-7</v>
      </c>
      <c r="DL69" s="46">
        <f t="shared" si="180"/>
        <v>-1.3925420094877295E-7</v>
      </c>
      <c r="DM69" s="46">
        <f t="shared" si="181"/>
        <v>-1.3169844074792473E-5</v>
      </c>
      <c r="DN69" s="46">
        <f t="shared" si="182"/>
        <v>1.298431809751113E-6</v>
      </c>
      <c r="DO69" s="46">
        <f t="shared" si="183"/>
        <v>2.5982947862516967E-5</v>
      </c>
      <c r="DP69" s="46">
        <f t="shared" si="184"/>
        <v>-5.5749344501086848E-4</v>
      </c>
      <c r="DQ69" s="46">
        <f t="shared" si="185"/>
        <v>2.2080376119971291E-5</v>
      </c>
      <c r="DR69" s="46">
        <f t="shared" si="186"/>
        <v>2.952510680433289E-6</v>
      </c>
      <c r="DS69" s="46">
        <f t="shared" si="187"/>
        <v>2.5223652723518334E-5</v>
      </c>
      <c r="DT69" s="46">
        <f t="shared" si="188"/>
        <v>4.3553043361818145E-5</v>
      </c>
      <c r="DU69" s="46">
        <f t="shared" si="189"/>
        <v>4.8379789359563828E-6</v>
      </c>
      <c r="DV69" s="46">
        <f t="shared" si="190"/>
        <v>-6.7563396743479558E-6</v>
      </c>
      <c r="DW69" s="46">
        <f t="shared" si="191"/>
        <v>1.7938490668067976E-6</v>
      </c>
      <c r="DX69" s="46">
        <f t="shared" si="192"/>
        <v>3.076168857633824E-5</v>
      </c>
      <c r="DY69" s="46">
        <f t="shared" si="193"/>
        <v>2.6243249567863387E-5</v>
      </c>
      <c r="DZ69" s="46">
        <f t="shared" si="194"/>
        <v>2.4227312381708984E-5</v>
      </c>
      <c r="EA69" s="46">
        <f t="shared" si="195"/>
        <v>-1.3380868833101365E-3</v>
      </c>
      <c r="EB69" s="46">
        <f t="shared" si="196"/>
        <v>2.4133585661501305E-5</v>
      </c>
      <c r="EC69" s="46">
        <f t="shared" si="197"/>
        <v>1.956910044746703E-6</v>
      </c>
      <c r="ED69" s="46">
        <f t="shared" si="198"/>
        <v>2.9164198691988068E-6</v>
      </c>
      <c r="EE69" s="75">
        <f t="shared" si="199"/>
        <v>8.5486332401643096E-7</v>
      </c>
      <c r="EF69" s="46">
        <f t="shared" si="200"/>
        <v>2.6917887382612148E-5</v>
      </c>
      <c r="EG69" s="46">
        <f t="shared" si="201"/>
        <v>8.0281488233204835E-4</v>
      </c>
      <c r="EH69" s="46">
        <f t="shared" si="202"/>
        <v>-9.4694854483867892E-4</v>
      </c>
      <c r="EI69" s="75">
        <f t="shared" si="203"/>
        <v>-6.170927598660959E-4</v>
      </c>
      <c r="EJ69" s="46">
        <f t="shared" si="204"/>
        <v>2.5250914787498238E-5</v>
      </c>
      <c r="EK69" s="46">
        <f t="shared" si="205"/>
        <v>2.603647330648597E-5</v>
      </c>
    </row>
    <row r="70" spans="1:141" x14ac:dyDescent="0.3">
      <c r="A70" s="23">
        <v>113</v>
      </c>
      <c r="B70" s="21">
        <v>101.01587591000001</v>
      </c>
      <c r="D70" s="21">
        <v>653.37800745000004</v>
      </c>
      <c r="E70" s="21">
        <v>18.068678540000001</v>
      </c>
      <c r="F70" s="21">
        <v>17.495122569999999</v>
      </c>
      <c r="G70" s="21">
        <v>5.0722145000000003</v>
      </c>
      <c r="H70" s="21">
        <v>23.258543119999999</v>
      </c>
      <c r="J70" t="s">
        <v>118</v>
      </c>
      <c r="K70" s="23">
        <v>0</v>
      </c>
      <c r="L70" s="23">
        <v>0.61445330377199703</v>
      </c>
      <c r="M70" s="23">
        <v>4.2981847265543299E-2</v>
      </c>
      <c r="N70">
        <v>0.22742646841508601</v>
      </c>
      <c r="O70">
        <v>0.22753512066628001</v>
      </c>
      <c r="P70">
        <v>1.8069012011607299</v>
      </c>
      <c r="Q70" s="23">
        <v>0</v>
      </c>
      <c r="R70" s="6">
        <v>7.7031487513572197E-5</v>
      </c>
      <c r="S70" s="23">
        <v>3.7609231413658699E-4</v>
      </c>
      <c r="T70">
        <v>0.11016061299583201</v>
      </c>
      <c r="U70" s="6">
        <v>7.3130373747890397E-5</v>
      </c>
      <c r="V70">
        <v>2.35609580461669E-2</v>
      </c>
      <c r="W70">
        <v>2.5598866714066E-3</v>
      </c>
      <c r="X70">
        <v>1.5689620088515501E-3</v>
      </c>
      <c r="Y70">
        <v>0.56549281021048603</v>
      </c>
      <c r="Z70" s="6">
        <v>2.5332985333752201E-8</v>
      </c>
      <c r="AA70" s="6">
        <v>1.01331852929667E-7</v>
      </c>
      <c r="AB70">
        <v>101.01586992730201</v>
      </c>
      <c r="AC70">
        <v>0.57355571465577604</v>
      </c>
      <c r="AD70">
        <v>13.4922341308553</v>
      </c>
      <c r="AE70">
        <v>0.85916722608949603</v>
      </c>
      <c r="AF70">
        <v>1.99619348864895E-2</v>
      </c>
      <c r="AG70">
        <v>3.0721428914719699</v>
      </c>
      <c r="AH70">
        <v>5.1610606105700597E-2</v>
      </c>
      <c r="AI70">
        <v>5.4125716655523304</v>
      </c>
      <c r="AJ70">
        <v>4.1126760274111697E-2</v>
      </c>
      <c r="AK70" s="23">
        <v>0.94493828771176802</v>
      </c>
      <c r="AL70" s="23">
        <v>1.02105261447334E-2</v>
      </c>
      <c r="AM70">
        <v>0</v>
      </c>
      <c r="AN70" s="23">
        <v>0</v>
      </c>
      <c r="AO70">
        <v>0.99389699454973301</v>
      </c>
      <c r="AP70">
        <v>0.99304065356591997</v>
      </c>
      <c r="AQ70" s="23">
        <v>6.4891561317978103E-2</v>
      </c>
      <c r="AR70" s="6">
        <v>2.1207341681013201E-7</v>
      </c>
      <c r="AS70" s="6">
        <v>4.0952471292999699E-7</v>
      </c>
      <c r="AT70">
        <v>5.2270240764562903</v>
      </c>
      <c r="AU70">
        <v>0.74833789205399004</v>
      </c>
      <c r="AV70">
        <v>2.9865805299183701E-2</v>
      </c>
      <c r="AW70" s="23">
        <v>0.78314776615860004</v>
      </c>
      <c r="AX70" s="23">
        <v>8.0138854950203106E-2</v>
      </c>
      <c r="AY70">
        <v>2.62427857603465E-4</v>
      </c>
      <c r="AZ70">
        <v>1.9244642162293199E-3</v>
      </c>
      <c r="BA70" s="6">
        <v>1.8590430507559099E-5</v>
      </c>
      <c r="BB70" s="6">
        <v>3.7744190545478501E-5</v>
      </c>
      <c r="BC70">
        <v>0</v>
      </c>
      <c r="BD70">
        <v>6.3410861682352507E-2</v>
      </c>
      <c r="BE70">
        <v>0.33672869205288802</v>
      </c>
      <c r="BF70">
        <v>6.1297622866339201E-3</v>
      </c>
      <c r="BG70">
        <v>5.8893873906645296E-3</v>
      </c>
      <c r="BH70" s="23">
        <v>23.915107734365002</v>
      </c>
      <c r="BI70">
        <v>588.04004989059501</v>
      </c>
      <c r="BJ70">
        <v>60.110722816184101</v>
      </c>
      <c r="BK70">
        <v>653.377796783235</v>
      </c>
      <c r="BL70">
        <v>0</v>
      </c>
      <c r="BM70">
        <v>0.95336700450845102</v>
      </c>
      <c r="BN70">
        <v>4.0129446710428403E-2</v>
      </c>
      <c r="BO70" s="6">
        <v>1.51332421060753E-4</v>
      </c>
      <c r="BP70">
        <v>4.4647482769225602E-4</v>
      </c>
      <c r="BQ70">
        <v>3.5830092494915501E-4</v>
      </c>
      <c r="BR70">
        <v>1.1621323386078901E-2</v>
      </c>
      <c r="BS70">
        <v>0</v>
      </c>
      <c r="BT70">
        <v>8.31596914664593</v>
      </c>
      <c r="BU70">
        <v>1.0199657732436E-2</v>
      </c>
      <c r="BV70">
        <v>3.5864995012042699E-3</v>
      </c>
      <c r="BW70">
        <v>13.4922341308553</v>
      </c>
      <c r="BX70">
        <v>4.5837147660069298E-3</v>
      </c>
      <c r="BY70">
        <v>0</v>
      </c>
      <c r="BZ70" s="6">
        <v>1.09694687412159E-7</v>
      </c>
      <c r="CA70">
        <v>6.6481428815511696E-4</v>
      </c>
      <c r="CB70">
        <v>18.068218392235298</v>
      </c>
      <c r="CC70">
        <v>17.494662677579502</v>
      </c>
      <c r="CD70">
        <v>0.57355571465577604</v>
      </c>
      <c r="CE70">
        <v>0</v>
      </c>
      <c r="CF70">
        <v>0</v>
      </c>
      <c r="CG70">
        <v>7.1572534378324101E-2</v>
      </c>
      <c r="CH70">
        <v>0</v>
      </c>
      <c r="CI70">
        <v>0.76803591329221699</v>
      </c>
      <c r="CJ70">
        <v>0</v>
      </c>
      <c r="CK70">
        <v>1.99619348864895E-2</v>
      </c>
      <c r="CL70">
        <v>3.0721428914719699</v>
      </c>
      <c r="CM70" s="23">
        <v>2.03158875771535E-2</v>
      </c>
      <c r="CN70">
        <v>0</v>
      </c>
      <c r="CO70">
        <v>5.1610606105700597E-2</v>
      </c>
      <c r="CP70" s="6">
        <v>6.9980301702519295E-5</v>
      </c>
      <c r="CQ70">
        <v>5.0722100246366404</v>
      </c>
      <c r="CR70" s="23">
        <v>3.0263022938761499</v>
      </c>
      <c r="CS70">
        <v>0</v>
      </c>
      <c r="CT70">
        <v>0</v>
      </c>
      <c r="CU70">
        <v>1.1635308741118899</v>
      </c>
      <c r="CV70">
        <v>4.7331239678724803E-2</v>
      </c>
      <c r="CW70" s="23">
        <v>0</v>
      </c>
      <c r="CX70">
        <v>0.18992800087303</v>
      </c>
      <c r="CY70">
        <v>23.258539283607998</v>
      </c>
      <c r="CZ70" s="23">
        <v>4.5005454488775701E-2</v>
      </c>
      <c r="DA70">
        <v>1.6173251125911401</v>
      </c>
      <c r="DC70" s="31">
        <f t="shared" si="172"/>
        <v>8.0000026052161836E-3</v>
      </c>
      <c r="DD70" s="106">
        <f t="shared" si="173"/>
        <v>1.0282291352329136</v>
      </c>
      <c r="DE70" s="31">
        <f t="shared" si="174"/>
        <v>1.9247509841068659E-2</v>
      </c>
      <c r="DF70" s="46">
        <f t="shared" si="175"/>
        <v>-5.9225324191216609E-8</v>
      </c>
      <c r="DG70" s="46"/>
      <c r="DH70" s="46">
        <f t="shared" si="176"/>
        <v>-3.2242708300593454E-7</v>
      </c>
      <c r="DI70" s="46">
        <f t="shared" si="177"/>
        <v>-2.5466597553522959E-5</v>
      </c>
      <c r="DJ70" s="46">
        <f t="shared" si="178"/>
        <v>-2.6286893313129244E-5</v>
      </c>
      <c r="DK70" s="46">
        <f t="shared" si="179"/>
        <v>-8.8232927844465314E-7</v>
      </c>
      <c r="DL70" s="46">
        <f t="shared" si="180"/>
        <v>-1.64945498981986E-7</v>
      </c>
      <c r="DM70" s="46">
        <f t="shared" si="181"/>
        <v>-1.3927964650164453E-5</v>
      </c>
      <c r="DN70" s="46">
        <f t="shared" si="182"/>
        <v>1.5511092093147563E-6</v>
      </c>
      <c r="DO70" s="46">
        <f t="shared" si="183"/>
        <v>2.656806073861346E-5</v>
      </c>
      <c r="DP70" s="46">
        <f t="shared" si="184"/>
        <v>-5.5891335241981682E-4</v>
      </c>
      <c r="DQ70" s="46">
        <f t="shared" si="185"/>
        <v>3.6699581353676322E-5</v>
      </c>
      <c r="DR70" s="46">
        <f t="shared" si="186"/>
        <v>2.4511742453402675E-6</v>
      </c>
      <c r="DS70" s="46">
        <f t="shared" si="187"/>
        <v>2.622793857422513E-5</v>
      </c>
      <c r="DT70" s="46">
        <f t="shared" si="188"/>
        <v>2.7478607559928396E-5</v>
      </c>
      <c r="DU70" s="46">
        <f t="shared" si="189"/>
        <v>2.6834369379186069E-6</v>
      </c>
      <c r="DV70" s="46">
        <f t="shared" si="190"/>
        <v>-5.9812772607698673E-6</v>
      </c>
      <c r="DW70" s="46">
        <f t="shared" si="191"/>
        <v>3.6478945874519554E-6</v>
      </c>
      <c r="DX70" s="46">
        <f t="shared" si="192"/>
        <v>2.1766350703161205E-5</v>
      </c>
      <c r="DY70" s="46">
        <f t="shared" si="193"/>
        <v>2.708900946015162E-5</v>
      </c>
      <c r="DZ70" s="46">
        <f t="shared" si="194"/>
        <v>3.2081323637075459E-5</v>
      </c>
      <c r="EA70" s="46">
        <f t="shared" si="195"/>
        <v>-1.3378923569092017E-3</v>
      </c>
      <c r="EB70" s="46">
        <f t="shared" si="196"/>
        <v>2.632683177302291E-5</v>
      </c>
      <c r="EC70" s="46">
        <f t="shared" si="197"/>
        <v>2.3713059163615644E-6</v>
      </c>
      <c r="ED70" s="46">
        <f t="shared" si="198"/>
        <v>4.0211952976381766E-6</v>
      </c>
      <c r="EE70" s="75">
        <f t="shared" si="199"/>
        <v>8.9658863968920936E-6</v>
      </c>
      <c r="EF70" s="46">
        <f t="shared" si="200"/>
        <v>2.3715901583775596E-5</v>
      </c>
      <c r="EG70" s="46">
        <f t="shared" si="201"/>
        <v>8.0905216217590703E-4</v>
      </c>
      <c r="EH70" s="46">
        <f t="shared" si="202"/>
        <v>-9.4707614122524388E-4</v>
      </c>
      <c r="EI70" s="75">
        <f t="shared" si="203"/>
        <v>-6.5270619646460551E-4</v>
      </c>
      <c r="EJ70" s="46">
        <f t="shared" si="204"/>
        <v>2.5133182451971217E-5</v>
      </c>
      <c r="EK70" s="46">
        <f t="shared" si="205"/>
        <v>2.5957164069096378E-5</v>
      </c>
    </row>
    <row r="71" spans="1:141" x14ac:dyDescent="0.3">
      <c r="A71" s="23">
        <v>124</v>
      </c>
      <c r="B71" s="21">
        <v>402.78810049999998</v>
      </c>
      <c r="D71" s="21">
        <v>2651.7534151999998</v>
      </c>
      <c r="E71" s="21">
        <v>72.015304920000005</v>
      </c>
      <c r="F71" s="21">
        <v>69.766934610000007</v>
      </c>
      <c r="G71" s="21">
        <v>14.656068210000001</v>
      </c>
      <c r="H71" s="21">
        <v>98.270358849999994</v>
      </c>
      <c r="J71" t="s">
        <v>119</v>
      </c>
      <c r="K71" s="23">
        <v>0</v>
      </c>
      <c r="L71" s="23">
        <v>2.5961450965514099</v>
      </c>
      <c r="M71" s="23">
        <v>0.18160403879674999</v>
      </c>
      <c r="N71">
        <v>0.96090657294135196</v>
      </c>
      <c r="O71">
        <v>0.96136599593511796</v>
      </c>
      <c r="P71">
        <v>7.6343786246465699</v>
      </c>
      <c r="Q71" s="23">
        <v>0</v>
      </c>
      <c r="R71" s="23">
        <v>3.0718331983002302E-4</v>
      </c>
      <c r="S71" s="23">
        <v>1.4997795378009901E-3</v>
      </c>
      <c r="T71">
        <v>0.46544323628426398</v>
      </c>
      <c r="U71" s="23">
        <v>2.91624935114226E-4</v>
      </c>
      <c r="V71">
        <v>9.9548098921565006E-2</v>
      </c>
      <c r="W71">
        <v>1.0208296543703799E-2</v>
      </c>
      <c r="X71">
        <v>6.25669317724609E-3</v>
      </c>
      <c r="Y71">
        <v>2.3892826260288702</v>
      </c>
      <c r="Z71" s="6">
        <v>1.01022195031884E-7</v>
      </c>
      <c r="AA71" s="6">
        <v>4.0408472362307498E-7</v>
      </c>
      <c r="AB71">
        <v>402.78799010124698</v>
      </c>
      <c r="AC71">
        <v>2.2483692741833199</v>
      </c>
      <c r="AD71">
        <v>53.804252054432098</v>
      </c>
      <c r="AE71">
        <v>3.4261823112154599</v>
      </c>
      <c r="AF71">
        <v>7.9604031151308693E-2</v>
      </c>
      <c r="AG71">
        <v>12.251071501402601</v>
      </c>
      <c r="AH71">
        <v>0.20581245501193199</v>
      </c>
      <c r="AI71">
        <v>22.868843573604</v>
      </c>
      <c r="AJ71">
        <v>0.17376597623373399</v>
      </c>
      <c r="AK71" s="23">
        <v>3.9924789409183301</v>
      </c>
      <c r="AL71" s="23">
        <v>4.31406948797654E-2</v>
      </c>
      <c r="AM71">
        <v>0</v>
      </c>
      <c r="AN71" s="23">
        <v>0</v>
      </c>
      <c r="AO71">
        <v>4.1993412661651099</v>
      </c>
      <c r="AP71">
        <v>4.1957217361817003</v>
      </c>
      <c r="AQ71" s="23">
        <v>0.27417476034656602</v>
      </c>
      <c r="AR71" s="6">
        <v>8.45721721291688E-7</v>
      </c>
      <c r="AS71" s="6">
        <v>1.63310267185855E-6</v>
      </c>
      <c r="AT71">
        <v>21.214040752437398</v>
      </c>
      <c r="AU71">
        <v>3.1618196065411102</v>
      </c>
      <c r="AV71">
        <v>0.126187169552296</v>
      </c>
      <c r="AW71" s="23">
        <v>3.3088970058020402</v>
      </c>
      <c r="AX71" s="23">
        <v>0.33859689832613998</v>
      </c>
      <c r="AY71">
        <v>1.0465037451016001E-3</v>
      </c>
      <c r="AZ71">
        <v>7.6743615690294696E-3</v>
      </c>
      <c r="BA71" s="6">
        <v>7.4133401676615001E-5</v>
      </c>
      <c r="BB71" s="6">
        <v>1.50515154020403E-4</v>
      </c>
      <c r="BC71">
        <v>0</v>
      </c>
      <c r="BD71">
        <v>0.26791892085847901</v>
      </c>
      <c r="BE71">
        <v>1.3428030875730901</v>
      </c>
      <c r="BF71">
        <v>2.4444234527687202E-2</v>
      </c>
      <c r="BG71">
        <v>2.3485630494331299E-2</v>
      </c>
      <c r="BH71" s="23">
        <v>101.044408031437</v>
      </c>
      <c r="BI71">
        <v>2386.57770598058</v>
      </c>
      <c r="BJ71">
        <v>243.96126126423999</v>
      </c>
      <c r="BK71">
        <v>2651.7530079972598</v>
      </c>
      <c r="BL71">
        <v>0</v>
      </c>
      <c r="BM71">
        <v>4.0280979987543901</v>
      </c>
      <c r="BN71">
        <v>0.16941095498712999</v>
      </c>
      <c r="BO71">
        <v>6.0348644785793398E-4</v>
      </c>
      <c r="BP71">
        <v>1.7804365283817501E-3</v>
      </c>
      <c r="BQ71">
        <v>1.42880879644173E-3</v>
      </c>
      <c r="BR71">
        <v>4.8181500664142403E-2</v>
      </c>
      <c r="BS71">
        <v>0</v>
      </c>
      <c r="BT71">
        <v>35.136028732948603</v>
      </c>
      <c r="BU71">
        <v>4.0674078605796998E-2</v>
      </c>
      <c r="BV71">
        <v>1.43022238022013E-2</v>
      </c>
      <c r="BW71">
        <v>53.804252054432098</v>
      </c>
      <c r="BX71">
        <v>1.8278918963607099E-2</v>
      </c>
      <c r="BY71">
        <v>0</v>
      </c>
      <c r="BZ71" s="6">
        <v>4.3744484311358698E-7</v>
      </c>
      <c r="CA71">
        <v>2.6511422697685699E-3</v>
      </c>
      <c r="CB71">
        <v>72.013478966252706</v>
      </c>
      <c r="CC71">
        <v>69.765109692069402</v>
      </c>
      <c r="CD71">
        <v>2.2483692741833199</v>
      </c>
      <c r="CE71">
        <v>0</v>
      </c>
      <c r="CF71">
        <v>0</v>
      </c>
      <c r="CG71">
        <v>0.28541631530503703</v>
      </c>
      <c r="CH71">
        <v>0</v>
      </c>
      <c r="CI71">
        <v>3.06276790290844</v>
      </c>
      <c r="CJ71">
        <v>0</v>
      </c>
      <c r="CK71">
        <v>7.9604031151308693E-2</v>
      </c>
      <c r="CL71">
        <v>12.251071501402601</v>
      </c>
      <c r="CM71" s="23">
        <v>8.5837204528734501E-2</v>
      </c>
      <c r="CN71">
        <v>0</v>
      </c>
      <c r="CO71">
        <v>0.20581245501193199</v>
      </c>
      <c r="CP71">
        <v>2.7906821651592503E-4</v>
      </c>
      <c r="CQ71">
        <v>14.656061306128199</v>
      </c>
      <c r="CR71" s="23">
        <v>12.7865239084244</v>
      </c>
      <c r="CS71">
        <v>0</v>
      </c>
      <c r="CT71">
        <v>0</v>
      </c>
      <c r="CU71">
        <v>4.9160661880189798</v>
      </c>
      <c r="CV71">
        <v>0.19998053257309101</v>
      </c>
      <c r="CW71" s="23">
        <v>0</v>
      </c>
      <c r="CX71">
        <v>0.80246992661915695</v>
      </c>
      <c r="CY71">
        <v>98.270353235558304</v>
      </c>
      <c r="CZ71" s="23">
        <v>0.19015351785854001</v>
      </c>
      <c r="DA71">
        <v>6.8334031999041001</v>
      </c>
      <c r="DC71" s="31">
        <f t="shared" si="172"/>
        <v>8.0000062933686771E-3</v>
      </c>
      <c r="DD71" s="106">
        <f t="shared" si="173"/>
        <v>1.028228806598763</v>
      </c>
      <c r="DE71" s="31">
        <f t="shared" si="174"/>
        <v>1.9247487655362123E-2</v>
      </c>
      <c r="DF71" s="46">
        <f t="shared" si="175"/>
        <v>-2.7408643123176617E-7</v>
      </c>
      <c r="DG71" s="46"/>
      <c r="DH71" s="46">
        <f t="shared" si="176"/>
        <v>-1.535598060034323E-7</v>
      </c>
      <c r="DI71" s="46">
        <f t="shared" si="177"/>
        <v>-2.5355079025609865E-5</v>
      </c>
      <c r="DJ71" s="46">
        <f t="shared" si="178"/>
        <v>-2.6157347184690245E-5</v>
      </c>
      <c r="DK71" s="46">
        <f t="shared" si="179"/>
        <v>-4.7105892947777679E-7</v>
      </c>
      <c r="DL71" s="46">
        <f t="shared" si="180"/>
        <v>-5.7132605965110587E-8</v>
      </c>
      <c r="DM71" s="46">
        <f t="shared" si="181"/>
        <v>-1.338678101633405E-5</v>
      </c>
      <c r="DN71" s="46">
        <f t="shared" si="182"/>
        <v>2.345864334582155E-6</v>
      </c>
      <c r="DO71" s="46">
        <f t="shared" si="183"/>
        <v>2.5743641451197941E-5</v>
      </c>
      <c r="DP71" s="46">
        <f t="shared" si="184"/>
        <v>-5.5822613377634112E-4</v>
      </c>
      <c r="DQ71" s="46">
        <f t="shared" si="185"/>
        <v>2.3237926645189368E-5</v>
      </c>
      <c r="DR71" s="46">
        <f t="shared" si="186"/>
        <v>2.3214354007480529E-6</v>
      </c>
      <c r="DS71" s="46">
        <f t="shared" si="187"/>
        <v>2.5742168023862526E-5</v>
      </c>
      <c r="DT71" s="46">
        <f t="shared" si="188"/>
        <v>1.4897037025445438E-5</v>
      </c>
      <c r="DU71" s="46">
        <f t="shared" si="189"/>
        <v>2.2738061038352631E-7</v>
      </c>
      <c r="DV71" s="46">
        <f t="shared" si="190"/>
        <v>-6.9750477767746428E-6</v>
      </c>
      <c r="DW71" s="46">
        <f t="shared" si="191"/>
        <v>1.7318157953109794E-6</v>
      </c>
      <c r="DX71" s="46">
        <f t="shared" si="192"/>
        <v>3.0056816684977049E-5</v>
      </c>
      <c r="DY71" s="46">
        <f t="shared" si="193"/>
        <v>2.5984635975713418E-5</v>
      </c>
      <c r="DZ71" s="46">
        <f t="shared" si="194"/>
        <v>2.1823401126554479E-5</v>
      </c>
      <c r="EA71" s="46">
        <f t="shared" si="195"/>
        <v>-1.3386986203585479E-3</v>
      </c>
      <c r="EB71" s="46">
        <f t="shared" si="196"/>
        <v>2.5760460033742227E-5</v>
      </c>
      <c r="EC71" s="46">
        <f t="shared" si="197"/>
        <v>1.8188740012997759E-6</v>
      </c>
      <c r="ED71" s="46">
        <f t="shared" si="198"/>
        <v>2.0212537526544727E-6</v>
      </c>
      <c r="EE71" s="75">
        <f t="shared" si="199"/>
        <v>1.5954697745005563E-6</v>
      </c>
      <c r="EF71" s="46">
        <f t="shared" si="200"/>
        <v>3.0240237296358431E-5</v>
      </c>
      <c r="EG71" s="46">
        <f t="shared" si="201"/>
        <v>8.0169925731574966E-4</v>
      </c>
      <c r="EH71" s="46">
        <f t="shared" si="202"/>
        <v>-9.620800717918674E-4</v>
      </c>
      <c r="EI71" s="75">
        <f t="shared" si="203"/>
        <v>-6.3055974843326777E-4</v>
      </c>
      <c r="EJ71" s="46">
        <f t="shared" si="204"/>
        <v>2.517113698762832E-5</v>
      </c>
      <c r="EK71" s="46">
        <f t="shared" si="205"/>
        <v>2.5982344928600923E-5</v>
      </c>
    </row>
    <row r="72" spans="1:141" x14ac:dyDescent="0.3">
      <c r="A72" s="23">
        <v>135</v>
      </c>
      <c r="B72" s="21">
        <v>177.61829925999999</v>
      </c>
      <c r="D72" s="21">
        <v>1158.4007213</v>
      </c>
      <c r="E72" s="21">
        <v>30.609874730000001</v>
      </c>
      <c r="F72" s="21">
        <v>29.66439999</v>
      </c>
      <c r="G72" s="21">
        <v>4.7174656600000002</v>
      </c>
      <c r="H72" s="21">
        <v>38.402227680000003</v>
      </c>
      <c r="J72" t="s">
        <v>68</v>
      </c>
      <c r="K72" s="23">
        <v>0</v>
      </c>
      <c r="L72" s="23">
        <v>1.0145255353957501</v>
      </c>
      <c r="M72" s="23">
        <v>7.0967466755369593E-2</v>
      </c>
      <c r="N72">
        <v>0.37550422934651601</v>
      </c>
      <c r="O72">
        <v>0.37568399237163302</v>
      </c>
      <c r="P72">
        <v>2.9833711278294901</v>
      </c>
      <c r="Q72" s="23">
        <v>0</v>
      </c>
      <c r="R72" s="6">
        <v>1.3061183771777499E-4</v>
      </c>
      <c r="S72" s="23">
        <v>6.3769672117594404E-4</v>
      </c>
      <c r="T72">
        <v>0.181886325069506</v>
      </c>
      <c r="U72" s="6">
        <v>1.23996312565573E-4</v>
      </c>
      <c r="V72">
        <v>3.8901526382204302E-2</v>
      </c>
      <c r="W72">
        <v>4.3404989059563298E-3</v>
      </c>
      <c r="X72">
        <v>2.66030170251932E-3</v>
      </c>
      <c r="Y72">
        <v>0.93368691058824804</v>
      </c>
      <c r="Z72" s="6">
        <v>4.2954270628372301E-8</v>
      </c>
      <c r="AA72" s="6">
        <v>1.71816222710913E-7</v>
      </c>
      <c r="AB72">
        <v>177.61816520334801</v>
      </c>
      <c r="AC72">
        <v>0.94547378980031704</v>
      </c>
      <c r="AD72">
        <v>22.877160336645701</v>
      </c>
      <c r="AE72">
        <v>1.4567873146050601</v>
      </c>
      <c r="AF72">
        <v>3.3847015768558697E-2</v>
      </c>
      <c r="AG72">
        <v>5.2090677204759697</v>
      </c>
      <c r="AH72">
        <v>8.7509927963976497E-2</v>
      </c>
      <c r="AI72">
        <v>8.9367184935597503</v>
      </c>
      <c r="AJ72">
        <v>6.7904402234163899E-2</v>
      </c>
      <c r="AK72" s="23">
        <v>1.5601835870731899</v>
      </c>
      <c r="AL72" s="23">
        <v>1.6858548169888101E-2</v>
      </c>
      <c r="AM72">
        <v>0</v>
      </c>
      <c r="AN72" s="23">
        <v>0</v>
      </c>
      <c r="AO72">
        <v>1.6410252165897701</v>
      </c>
      <c r="AP72">
        <v>1.6396114359496601</v>
      </c>
      <c r="AQ72" s="23">
        <v>0.10714254489988199</v>
      </c>
      <c r="AR72" s="6">
        <v>3.5959071700920901E-7</v>
      </c>
      <c r="AS72" s="6">
        <v>6.9438388124803597E-7</v>
      </c>
      <c r="AT72">
        <v>9.2671883904605998</v>
      </c>
      <c r="AU72">
        <v>1.2355819266852901</v>
      </c>
      <c r="AV72">
        <v>4.9311674226646098E-2</v>
      </c>
      <c r="AW72" s="23">
        <v>1.2930577402380199</v>
      </c>
      <c r="AX72" s="23">
        <v>0.13231738735539</v>
      </c>
      <c r="AY72">
        <v>4.4496602126357899E-4</v>
      </c>
      <c r="AZ72">
        <v>3.2630834945463101E-3</v>
      </c>
      <c r="BA72" s="6">
        <v>3.1521277357980901E-5</v>
      </c>
      <c r="BB72" s="6">
        <v>6.3998478810826795E-5</v>
      </c>
      <c r="BC72">
        <v>0</v>
      </c>
      <c r="BD72">
        <v>0.10469747626118101</v>
      </c>
      <c r="BE72">
        <v>0.57095082370189099</v>
      </c>
      <c r="BF72">
        <v>1.0393514883954199E-2</v>
      </c>
      <c r="BG72">
        <v>9.9859245909048201E-3</v>
      </c>
      <c r="BH72" s="23">
        <v>39.4862952980925</v>
      </c>
      <c r="BI72">
        <v>1042.56192265083</v>
      </c>
      <c r="BJ72">
        <v>106.57289086569899</v>
      </c>
      <c r="BK72">
        <v>1158.4020019069901</v>
      </c>
      <c r="BL72">
        <v>0</v>
      </c>
      <c r="BM72">
        <v>1.57410453187607</v>
      </c>
      <c r="BN72">
        <v>6.6283567078379804E-2</v>
      </c>
      <c r="BO72">
        <v>2.5659727310305998E-4</v>
      </c>
      <c r="BP72">
        <v>7.5703689104206901E-4</v>
      </c>
      <c r="BQ72">
        <v>6.0752599745366104E-4</v>
      </c>
      <c r="BR72">
        <v>1.9360766723435601E-2</v>
      </c>
      <c r="BS72">
        <v>0</v>
      </c>
      <c r="BT72">
        <v>13.730499115064699</v>
      </c>
      <c r="BU72">
        <v>1.7294337979574099E-2</v>
      </c>
      <c r="BV72">
        <v>6.0812005269046503E-3</v>
      </c>
      <c r="BW72">
        <v>22.877160336645701</v>
      </c>
      <c r="BX72">
        <v>7.7720736123282402E-3</v>
      </c>
      <c r="BY72">
        <v>0</v>
      </c>
      <c r="BZ72" s="6">
        <v>1.85995028577412E-7</v>
      </c>
      <c r="CA72">
        <v>1.1272463720189299E-3</v>
      </c>
      <c r="CB72">
        <v>30.6090762845946</v>
      </c>
      <c r="CC72">
        <v>29.663602494794301</v>
      </c>
      <c r="CD72">
        <v>0.94547378980031704</v>
      </c>
      <c r="CE72">
        <v>0</v>
      </c>
      <c r="CF72">
        <v>0</v>
      </c>
      <c r="CG72">
        <v>0.12135707490754299</v>
      </c>
      <c r="CH72">
        <v>0</v>
      </c>
      <c r="CI72">
        <v>1.3022669025612099</v>
      </c>
      <c r="CJ72">
        <v>0</v>
      </c>
      <c r="CK72">
        <v>3.3847015768558697E-2</v>
      </c>
      <c r="CL72">
        <v>5.2090677204759697</v>
      </c>
      <c r="CM72" s="23">
        <v>3.3543558424797497E-2</v>
      </c>
      <c r="CN72">
        <v>0</v>
      </c>
      <c r="CO72">
        <v>8.7509927963976497E-2</v>
      </c>
      <c r="CP72" s="6">
        <v>1.18657980456026E-4</v>
      </c>
      <c r="CQ72">
        <v>4.7174619862541798</v>
      </c>
      <c r="CR72" s="23">
        <v>4.9967244299112004</v>
      </c>
      <c r="CS72">
        <v>0</v>
      </c>
      <c r="CT72">
        <v>0</v>
      </c>
      <c r="CU72">
        <v>1.9211082518516001</v>
      </c>
      <c r="CV72">
        <v>7.8148660946113502E-2</v>
      </c>
      <c r="CW72" s="23">
        <v>0</v>
      </c>
      <c r="CX72">
        <v>0.31359084455761499</v>
      </c>
      <c r="CY72">
        <v>38.402231077453798</v>
      </c>
      <c r="CZ72" s="23">
        <v>7.4308595416039694E-2</v>
      </c>
      <c r="DA72">
        <v>2.6703636452597799</v>
      </c>
      <c r="DC72" s="31">
        <f t="shared" si="172"/>
        <v>7.9999761526695599E-3</v>
      </c>
      <c r="DD72" s="106">
        <f t="shared" si="173"/>
        <v>1.0282291989351411</v>
      </c>
      <c r="DE72" s="31">
        <f t="shared" si="174"/>
        <v>1.9247521396030295E-2</v>
      </c>
      <c r="DF72" s="46">
        <f t="shared" si="175"/>
        <v>-7.5474572457613297E-7</v>
      </c>
      <c r="DG72" s="46"/>
      <c r="DH72" s="46">
        <f t="shared" si="176"/>
        <v>1.1054956774237195E-6</v>
      </c>
      <c r="DI72" s="46">
        <f t="shared" si="177"/>
        <v>-2.6084569520258291E-5</v>
      </c>
      <c r="DJ72" s="46">
        <f t="shared" si="178"/>
        <v>-2.6883914927249143E-5</v>
      </c>
      <c r="DK72" s="46">
        <f t="shared" si="179"/>
        <v>-7.7875412037292391E-7</v>
      </c>
      <c r="DL72" s="46">
        <f t="shared" si="180"/>
        <v>8.8470226882116122E-8</v>
      </c>
      <c r="DM72" s="46">
        <f t="shared" si="181"/>
        <v>-1.3400069580536937E-5</v>
      </c>
      <c r="DN72" s="46">
        <f t="shared" si="182"/>
        <v>2.0252170835633467E-6</v>
      </c>
      <c r="DO72" s="46">
        <f t="shared" si="183"/>
        <v>2.7664492721717828E-5</v>
      </c>
      <c r="DP72" s="46">
        <f t="shared" si="184"/>
        <v>-5.5964079877328214E-4</v>
      </c>
      <c r="DQ72" s="46">
        <f t="shared" si="185"/>
        <v>1.9792410397861819E-5</v>
      </c>
      <c r="DR72" s="46">
        <f t="shared" si="186"/>
        <v>1.7043253251767578E-6</v>
      </c>
      <c r="DS72" s="46">
        <f t="shared" si="187"/>
        <v>2.7200443827070409E-5</v>
      </c>
      <c r="DT72" s="46">
        <f t="shared" si="188"/>
        <v>2.7990089035411789E-5</v>
      </c>
      <c r="DU72" s="46">
        <f t="shared" si="189"/>
        <v>-1.8550266481440436E-6</v>
      </c>
      <c r="DV72" s="46">
        <f t="shared" si="190"/>
        <v>-6.2344463777242885E-6</v>
      </c>
      <c r="DW72" s="46">
        <f t="shared" si="191"/>
        <v>2.9884929753922219E-6</v>
      </c>
      <c r="DX72" s="46">
        <f t="shared" si="192"/>
        <v>2.5035556316000963E-5</v>
      </c>
      <c r="DY72" s="46">
        <f t="shared" si="193"/>
        <v>2.6754393197986491E-5</v>
      </c>
      <c r="DZ72" s="46">
        <f t="shared" si="194"/>
        <v>3.0948854746176672E-5</v>
      </c>
      <c r="EA72" s="46">
        <f t="shared" si="195"/>
        <v>-1.3412546827136101E-3</v>
      </c>
      <c r="EB72" s="46">
        <f t="shared" si="196"/>
        <v>2.6721808892747448E-5</v>
      </c>
      <c r="EC72" s="46">
        <f t="shared" si="197"/>
        <v>1.5445393433599664E-6</v>
      </c>
      <c r="ED72" s="46">
        <f t="shared" si="198"/>
        <v>3.7449531536580742E-6</v>
      </c>
      <c r="EE72" s="75">
        <f t="shared" si="199"/>
        <v>1.6722490758238747E-6</v>
      </c>
      <c r="EF72" s="46">
        <f t="shared" si="200"/>
        <v>2.7715494021559668E-5</v>
      </c>
      <c r="EG72" s="46">
        <f t="shared" si="201"/>
        <v>8.1307462726324222E-4</v>
      </c>
      <c r="EH72" s="46">
        <f t="shared" si="202"/>
        <v>-9.5025494171059209E-4</v>
      </c>
      <c r="EI72" s="75">
        <f t="shared" si="203"/>
        <v>-6.4542790992487618E-4</v>
      </c>
      <c r="EJ72" s="46">
        <f t="shared" si="204"/>
        <v>2.515007829128027E-5</v>
      </c>
      <c r="EK72" s="46">
        <f t="shared" si="205"/>
        <v>2.5951691642937082E-5</v>
      </c>
    </row>
    <row r="73" spans="1:141" x14ac:dyDescent="0.3">
      <c r="A73" s="23">
        <v>159</v>
      </c>
      <c r="B73" s="21">
        <v>1498.8079619</v>
      </c>
      <c r="D73" s="21">
        <v>9774.7286155999991</v>
      </c>
      <c r="E73" s="21">
        <v>257.60248695000001</v>
      </c>
      <c r="F73" s="21">
        <v>249.71675536999999</v>
      </c>
      <c r="G73" s="21">
        <v>29.330440660000001</v>
      </c>
      <c r="H73" s="21">
        <v>339.12261950999999</v>
      </c>
      <c r="J73" t="s">
        <v>69</v>
      </c>
      <c r="K73" s="23">
        <v>0</v>
      </c>
      <c r="L73" s="23">
        <v>8.9594587250009692</v>
      </c>
      <c r="M73" s="23">
        <v>0.62672698865369203</v>
      </c>
      <c r="N73">
        <v>3.3161400315547498</v>
      </c>
      <c r="O73">
        <v>3.3177366733510798</v>
      </c>
      <c r="P73">
        <v>26.346769219067699</v>
      </c>
      <c r="Q73" s="23">
        <v>0</v>
      </c>
      <c r="R73" s="23">
        <v>1.0995217072592601E-3</v>
      </c>
      <c r="S73" s="23">
        <v>5.3682667813070104E-3</v>
      </c>
      <c r="T73">
        <v>1.6062730302941499</v>
      </c>
      <c r="U73" s="23">
        <v>1.0438509433246699E-3</v>
      </c>
      <c r="V73">
        <v>0.34354660592791902</v>
      </c>
      <c r="W73">
        <v>3.65393409282561E-2</v>
      </c>
      <c r="X73">
        <v>2.23950296797235E-2</v>
      </c>
      <c r="Y73">
        <v>8.2455254012136407</v>
      </c>
      <c r="Z73" s="6">
        <v>3.6159526447196499E-7</v>
      </c>
      <c r="AA73" s="6">
        <v>1.44638634898063E-6</v>
      </c>
      <c r="AB73">
        <v>1498.8126862767699</v>
      </c>
      <c r="AC73">
        <v>7.8858569090097301</v>
      </c>
      <c r="AD73">
        <v>192.58581590303999</v>
      </c>
      <c r="AE73">
        <v>12.2635918803772</v>
      </c>
      <c r="AF73">
        <v>0.28493238975512097</v>
      </c>
      <c r="AG73">
        <v>43.851003268352102</v>
      </c>
      <c r="AH73">
        <v>0.73667796535436503</v>
      </c>
      <c r="AI73">
        <v>78.921595798541603</v>
      </c>
      <c r="AJ73">
        <v>0.59967702304270898</v>
      </c>
      <c r="AK73" s="23">
        <v>13.778317397542899</v>
      </c>
      <c r="AL73" s="23">
        <v>0.14888157788433401</v>
      </c>
      <c r="AM73">
        <v>0</v>
      </c>
      <c r="AN73" s="23">
        <v>0</v>
      </c>
      <c r="AO73">
        <v>14.492212064815799</v>
      </c>
      <c r="AP73">
        <v>14.479712277936599</v>
      </c>
      <c r="AQ73" s="23">
        <v>0.94619396716215498</v>
      </c>
      <c r="AR73" s="6">
        <v>3.0271083698473802E-6</v>
      </c>
      <c r="AS73" s="6">
        <v>5.8454710028274197E-6</v>
      </c>
      <c r="AT73">
        <v>78.198909814425903</v>
      </c>
      <c r="AU73">
        <v>10.9116537490148</v>
      </c>
      <c r="AV73">
        <v>0.435480502898967</v>
      </c>
      <c r="AW73" s="23">
        <v>11.419244971193301</v>
      </c>
      <c r="AX73" s="23">
        <v>1.1685185964053599</v>
      </c>
      <c r="AY73">
        <v>3.7458107221790401E-3</v>
      </c>
      <c r="AZ73">
        <v>2.7469381658647301E-2</v>
      </c>
      <c r="BA73">
        <v>2.6535392450271897E-4</v>
      </c>
      <c r="BB73">
        <v>5.3874568031878805E-4</v>
      </c>
      <c r="BC73">
        <v>0</v>
      </c>
      <c r="BD73">
        <v>0.92460648958531</v>
      </c>
      <c r="BE73">
        <v>4.8064014726874804</v>
      </c>
      <c r="BF73">
        <v>8.7494689616781599E-2</v>
      </c>
      <c r="BG73">
        <v>8.4063735621730903E-2</v>
      </c>
      <c r="BH73" s="23">
        <v>348.710249508093</v>
      </c>
      <c r="BI73">
        <v>8797.3553171624299</v>
      </c>
      <c r="BJ73">
        <v>899.28694566157901</v>
      </c>
      <c r="BK73">
        <v>9774.8411726384402</v>
      </c>
      <c r="BL73">
        <v>0</v>
      </c>
      <c r="BM73">
        <v>13.901249061657699</v>
      </c>
      <c r="BN73">
        <v>0.58495209720178298</v>
      </c>
      <c r="BO73">
        <v>2.16007583899645E-3</v>
      </c>
      <c r="BP73">
        <v>6.3728579286474098E-3</v>
      </c>
      <c r="BQ73">
        <v>5.1142914400039699E-3</v>
      </c>
      <c r="BR73">
        <v>0.16826253829152801</v>
      </c>
      <c r="BS73">
        <v>0</v>
      </c>
      <c r="BT73">
        <v>121.25650755138101</v>
      </c>
      <c r="BU73">
        <v>0.14558754829500001</v>
      </c>
      <c r="BV73">
        <v>5.1192786476848703E-2</v>
      </c>
      <c r="BW73">
        <v>192.58581590303999</v>
      </c>
      <c r="BX73">
        <v>6.5427087088080205E-2</v>
      </c>
      <c r="BY73">
        <v>0</v>
      </c>
      <c r="BZ73" s="6">
        <v>1.56575891356228E-6</v>
      </c>
      <c r="CA73">
        <v>9.4894293887134301E-3</v>
      </c>
      <c r="CB73">
        <v>257.60134081956801</v>
      </c>
      <c r="CC73">
        <v>249.71548391055799</v>
      </c>
      <c r="CD73">
        <v>7.8858569090097301</v>
      </c>
      <c r="CE73">
        <v>0</v>
      </c>
      <c r="CF73">
        <v>0</v>
      </c>
      <c r="CG73">
        <v>1.0216087126661</v>
      </c>
      <c r="CH73">
        <v>0</v>
      </c>
      <c r="CI73">
        <v>10.9627499352392</v>
      </c>
      <c r="CJ73">
        <v>0</v>
      </c>
      <c r="CK73">
        <v>0.28493238975512097</v>
      </c>
      <c r="CL73">
        <v>43.851003268352102</v>
      </c>
      <c r="CM73" s="23">
        <v>0.29622975207394198</v>
      </c>
      <c r="CN73">
        <v>0</v>
      </c>
      <c r="CO73">
        <v>0.73667796535436503</v>
      </c>
      <c r="CP73">
        <v>9.9888490219745608E-4</v>
      </c>
      <c r="CQ73">
        <v>29.330539989087001</v>
      </c>
      <c r="CR73" s="23">
        <v>44.127164628872798</v>
      </c>
      <c r="CS73">
        <v>0</v>
      </c>
      <c r="CT73">
        <v>0</v>
      </c>
      <c r="CU73">
        <v>16.9656681289703</v>
      </c>
      <c r="CV73">
        <v>0.690145699186825</v>
      </c>
      <c r="CW73" s="23">
        <v>0</v>
      </c>
      <c r="CX73">
        <v>2.76936702392566</v>
      </c>
      <c r="CY73">
        <v>339.13720806671103</v>
      </c>
      <c r="CZ73" s="23">
        <v>0.65623322763217995</v>
      </c>
      <c r="DA73">
        <v>23.582519916444799</v>
      </c>
      <c r="DC73" s="31">
        <f t="shared" si="172"/>
        <v>8.0000184589514231E-3</v>
      </c>
      <c r="DD73" s="106">
        <f t="shared" si="173"/>
        <v>1.0282276353454525</v>
      </c>
      <c r="DE73" s="31">
        <f t="shared" si="174"/>
        <v>1.9247510796763474E-2</v>
      </c>
      <c r="DF73" s="46">
        <f t="shared" si="175"/>
        <v>3.1520894537490635E-6</v>
      </c>
      <c r="DG73" s="46"/>
      <c r="DH73" s="46">
        <f t="shared" si="176"/>
        <v>1.1515106236447984E-5</v>
      </c>
      <c r="DI73" s="46">
        <f t="shared" si="177"/>
        <v>-4.4492211452427737E-6</v>
      </c>
      <c r="DJ73" s="46">
        <f t="shared" si="178"/>
        <v>-5.0916064487174642E-6</v>
      </c>
      <c r="DK73" s="46">
        <f t="shared" si="179"/>
        <v>3.386552836057668E-6</v>
      </c>
      <c r="DL73" s="46">
        <f t="shared" si="180"/>
        <v>4.3018530383233454E-5</v>
      </c>
      <c r="DM73" s="46">
        <f t="shared" si="181"/>
        <v>-1.2849910019787775E-5</v>
      </c>
      <c r="DN73" s="46">
        <f t="shared" si="182"/>
        <v>2.2787428821605943E-6</v>
      </c>
      <c r="DO73" s="46">
        <f t="shared" si="183"/>
        <v>2.4345124514387307E-5</v>
      </c>
      <c r="DP73" s="46">
        <f t="shared" si="184"/>
        <v>-5.5886934619712222E-4</v>
      </c>
      <c r="DQ73" s="46">
        <f t="shared" si="185"/>
        <v>3.8532444303502968E-5</v>
      </c>
      <c r="DR73" s="46">
        <f t="shared" si="186"/>
        <v>1.7876975876892325E-6</v>
      </c>
      <c r="DS73" s="46">
        <f t="shared" si="187"/>
        <v>2.5731064758731602E-5</v>
      </c>
      <c r="DT73" s="46">
        <f t="shared" si="188"/>
        <v>2.295979832221002E-5</v>
      </c>
      <c r="DU73" s="46">
        <f t="shared" si="189"/>
        <v>2.3074973108526337E-6</v>
      </c>
      <c r="DV73" s="46">
        <f t="shared" si="190"/>
        <v>-6.2126317908813038E-6</v>
      </c>
      <c r="DW73" s="46">
        <f t="shared" si="191"/>
        <v>1.2224316421844138E-6</v>
      </c>
      <c r="DX73" s="46">
        <f t="shared" si="192"/>
        <v>2.2136079915838906E-5</v>
      </c>
      <c r="DY73" s="46">
        <f t="shared" si="193"/>
        <v>2.4248140155000563E-5</v>
      </c>
      <c r="DZ73" s="46">
        <f t="shared" si="194"/>
        <v>1.9583317523242246E-5</v>
      </c>
      <c r="EA73" s="46">
        <f t="shared" si="195"/>
        <v>-1.3372529971023639E-3</v>
      </c>
      <c r="EB73" s="46">
        <f t="shared" si="196"/>
        <v>2.2662134252093479E-5</v>
      </c>
      <c r="EC73" s="46">
        <f t="shared" si="197"/>
        <v>2.1455965702855754E-6</v>
      </c>
      <c r="ED73" s="46">
        <f t="shared" si="198"/>
        <v>4.160158822296378E-6</v>
      </c>
      <c r="EE73" s="75">
        <f t="shared" si="199"/>
        <v>5.8666010514468145E-6</v>
      </c>
      <c r="EF73" s="46">
        <f t="shared" si="200"/>
        <v>1.7084493020584422E-5</v>
      </c>
      <c r="EG73" s="46">
        <f t="shared" si="201"/>
        <v>8.0296699332038689E-4</v>
      </c>
      <c r="EH73" s="46">
        <f t="shared" si="202"/>
        <v>-9.5249476375018789E-4</v>
      </c>
      <c r="EI73" s="75">
        <f t="shared" si="203"/>
        <v>-6.3584814491073939E-4</v>
      </c>
      <c r="EJ73" s="46">
        <f t="shared" si="204"/>
        <v>2.5378347409626078E-5</v>
      </c>
      <c r="EK73" s="46">
        <f t="shared" si="205"/>
        <v>2.6179779557049235E-5</v>
      </c>
    </row>
    <row r="74" spans="1:141" x14ac:dyDescent="0.3">
      <c r="A74" s="23">
        <v>162</v>
      </c>
      <c r="B74" s="21">
        <v>7.24466E-2</v>
      </c>
      <c r="D74" s="21">
        <v>0.44933864000000001</v>
      </c>
      <c r="E74" s="21">
        <v>1.2417559999999999E-2</v>
      </c>
      <c r="F74" s="21">
        <v>1.204502E-2</v>
      </c>
      <c r="G74" s="21">
        <v>2.8111999999999999E-4</v>
      </c>
      <c r="H74" s="21">
        <v>1.6070170000000002E-2</v>
      </c>
      <c r="J74" t="s">
        <v>84</v>
      </c>
      <c r="K74" s="23">
        <v>0</v>
      </c>
      <c r="L74" s="23">
        <v>4.24547992466806E-4</v>
      </c>
      <c r="M74" s="6">
        <v>2.9698986020403699E-5</v>
      </c>
      <c r="N74" s="6">
        <v>1.5712921942293999E-4</v>
      </c>
      <c r="O74" s="6">
        <v>1.5721424739694701E-4</v>
      </c>
      <c r="P74">
        <v>1.24845105904528E-3</v>
      </c>
      <c r="Q74" s="23">
        <v>0</v>
      </c>
      <c r="R74" s="6">
        <v>5.3034188175509903E-8</v>
      </c>
      <c r="S74" s="6">
        <v>2.5891753060290898E-7</v>
      </c>
      <c r="T74" s="6">
        <v>7.6110582546448595E-5</v>
      </c>
      <c r="U74" s="6">
        <v>5.0345467274260399E-8</v>
      </c>
      <c r="V74" s="6">
        <v>1.62799055190727E-5</v>
      </c>
      <c r="W74" s="6">
        <v>1.76244867364429E-6</v>
      </c>
      <c r="X74" s="6">
        <v>1.08029641142655E-6</v>
      </c>
      <c r="Y74">
        <v>3.9072022767131198E-4</v>
      </c>
      <c r="Z74" s="6">
        <v>1.7441128325534399E-11</v>
      </c>
      <c r="AA74" s="6">
        <v>6.9770708289929794E-11</v>
      </c>
      <c r="AB74">
        <v>7.2446876877373403E-2</v>
      </c>
      <c r="AC74" s="6">
        <v>3.7252500868069902E-4</v>
      </c>
      <c r="AD74">
        <v>9.2891776208821799E-3</v>
      </c>
      <c r="AE74" s="6">
        <v>5.9151628388917296E-4</v>
      </c>
      <c r="AF74" s="6">
        <v>1.3743205630604501E-5</v>
      </c>
      <c r="AG74">
        <v>2.1151037550224002E-3</v>
      </c>
      <c r="AH74" s="6">
        <v>3.5532818554098599E-5</v>
      </c>
      <c r="AI74">
        <v>3.7397351526976298E-3</v>
      </c>
      <c r="AJ74" s="6">
        <v>2.8416636052183301E-5</v>
      </c>
      <c r="AK74" s="23">
        <v>6.5289201421981095E-4</v>
      </c>
      <c r="AL74" s="6">
        <v>7.0541220353621298E-6</v>
      </c>
      <c r="AM74">
        <v>0</v>
      </c>
      <c r="AN74" s="23">
        <v>0</v>
      </c>
      <c r="AO74">
        <v>6.8672570066744898E-4</v>
      </c>
      <c r="AP74">
        <v>6.8612629606970999E-4</v>
      </c>
      <c r="AQ74" s="6">
        <v>4.4836153788918397E-5</v>
      </c>
      <c r="AR74" s="6">
        <v>1.4600095667917701E-10</v>
      </c>
      <c r="AS74" s="6">
        <v>2.8195301073099699E-10</v>
      </c>
      <c r="AT74">
        <v>3.5946851193527198E-3</v>
      </c>
      <c r="AU74">
        <v>5.1705737495659596E-4</v>
      </c>
      <c r="AV74" s="6">
        <v>2.0635775159091E-5</v>
      </c>
      <c r="AW74" s="23">
        <v>5.4108904831395995E-4</v>
      </c>
      <c r="AX74" s="6">
        <v>5.5375120995166303E-5</v>
      </c>
      <c r="AY74" s="6">
        <v>1.8066976416056201E-7</v>
      </c>
      <c r="AZ74" s="6">
        <v>1.32486471888313E-6</v>
      </c>
      <c r="BA74" s="6">
        <v>1.27996439535486E-8</v>
      </c>
      <c r="BB74" s="6">
        <v>2.5984303091431099E-8</v>
      </c>
      <c r="BC74">
        <v>0</v>
      </c>
      <c r="BD74" s="6">
        <v>4.3813871479687102E-5</v>
      </c>
      <c r="BE74" s="6">
        <v>2.3182666049372501E-4</v>
      </c>
      <c r="BF74" s="6">
        <v>4.22036409332164E-6</v>
      </c>
      <c r="BG74" s="6">
        <v>4.0546977738829401E-6</v>
      </c>
      <c r="BH74" s="23">
        <v>1.6523909676637E-2</v>
      </c>
      <c r="BI74">
        <v>0.40440603228668898</v>
      </c>
      <c r="BJ74">
        <v>4.1338787347674398E-2</v>
      </c>
      <c r="BK74">
        <v>0.44933950475371598</v>
      </c>
      <c r="BL74">
        <v>0</v>
      </c>
      <c r="BM74">
        <v>6.5871636601134195E-4</v>
      </c>
      <c r="BN74" s="6">
        <v>2.7726877726152802E-5</v>
      </c>
      <c r="BO74" s="6">
        <v>1.0418767858816E-7</v>
      </c>
      <c r="BP74" s="6">
        <v>3.0741218163880498E-7</v>
      </c>
      <c r="BQ74" s="6">
        <v>2.4666227946890603E-7</v>
      </c>
      <c r="BR74" s="6">
        <v>8.0203437226144607E-6</v>
      </c>
      <c r="BS74">
        <v>0</v>
      </c>
      <c r="BT74">
        <v>5.7458229236594504E-3</v>
      </c>
      <c r="BU74" s="6">
        <v>7.0223019560508597E-6</v>
      </c>
      <c r="BV74" s="6">
        <v>2.4690807277457099E-6</v>
      </c>
      <c r="BW74">
        <v>9.2891776208821799E-3</v>
      </c>
      <c r="BX74" s="6">
        <v>3.15590976482194E-6</v>
      </c>
      <c r="BY74">
        <v>0</v>
      </c>
      <c r="BZ74" s="6">
        <v>7.55194805910591E-11</v>
      </c>
      <c r="CA74" s="6">
        <v>4.5770289411751703E-7</v>
      </c>
      <c r="CB74">
        <v>1.24172841377227E-2</v>
      </c>
      <c r="CC74">
        <v>1.2044759129042E-2</v>
      </c>
      <c r="CD74" s="6">
        <v>3.7252500868069902E-4</v>
      </c>
      <c r="CE74">
        <v>0</v>
      </c>
      <c r="CF74">
        <v>0</v>
      </c>
      <c r="CG74" s="6">
        <v>4.9275814745614099E-5</v>
      </c>
      <c r="CH74">
        <v>0</v>
      </c>
      <c r="CI74" s="6">
        <v>5.2877274205371497E-4</v>
      </c>
      <c r="CJ74">
        <v>0</v>
      </c>
      <c r="CK74" s="6">
        <v>1.3743205630604501E-5</v>
      </c>
      <c r="CL74">
        <v>2.1151037550224002E-3</v>
      </c>
      <c r="CM74" s="6">
        <v>1.4036515781896699E-5</v>
      </c>
      <c r="CN74">
        <v>0</v>
      </c>
      <c r="CO74" s="6">
        <v>3.5532818554098599E-5</v>
      </c>
      <c r="CP74" s="6">
        <v>4.81768106835981E-8</v>
      </c>
      <c r="CQ74">
        <v>2.8107117291401398E-4</v>
      </c>
      <c r="CR74" s="23">
        <v>2.0909831650986199E-3</v>
      </c>
      <c r="CS74">
        <v>0</v>
      </c>
      <c r="CT74">
        <v>0</v>
      </c>
      <c r="CU74">
        <v>8.0392922535756203E-4</v>
      </c>
      <c r="CV74" s="6">
        <v>3.2701801533755503E-5</v>
      </c>
      <c r="CW74" s="23">
        <v>0</v>
      </c>
      <c r="CX74" s="6">
        <v>1.3123004044379E-4</v>
      </c>
      <c r="CY74">
        <v>1.6070122411635902E-2</v>
      </c>
      <c r="CZ74" s="6">
        <v>3.1094770459718801E-5</v>
      </c>
      <c r="DA74">
        <v>1.1174732102382601E-3</v>
      </c>
      <c r="DC74" s="31">
        <f t="shared" si="172"/>
        <v>7.9999311908330317E-3</v>
      </c>
      <c r="DD74" s="106">
        <f t="shared" si="173"/>
        <v>1.0282379470035974</v>
      </c>
      <c r="DE74" s="31">
        <f t="shared" si="174"/>
        <v>1.9247098095531923E-2</v>
      </c>
      <c r="DF74" s="46">
        <f t="shared" si="175"/>
        <v>3.8218132169561995E-6</v>
      </c>
      <c r="DG74" s="46"/>
      <c r="DH74" s="46">
        <f t="shared" si="176"/>
        <v>1.9245033455565639E-6</v>
      </c>
      <c r="DI74" s="46">
        <f t="shared" si="177"/>
        <v>-2.2215497835254567E-5</v>
      </c>
      <c r="DJ74" s="46">
        <f t="shared" si="178"/>
        <v>-2.1657992929887704E-5</v>
      </c>
      <c r="DK74" s="46">
        <f t="shared" si="179"/>
        <v>-1.7368769915343424E-4</v>
      </c>
      <c r="DL74" s="46">
        <f t="shared" si="180"/>
        <v>-2.9612856677958579E-6</v>
      </c>
      <c r="DM74" s="46">
        <f t="shared" si="181"/>
        <v>1.5255886972002564E-6</v>
      </c>
      <c r="DN74" s="46">
        <f t="shared" si="182"/>
        <v>4.7135268514435345E-5</v>
      </c>
      <c r="DO74" s="46">
        <f t="shared" si="183"/>
        <v>-2.417836141184589E-5</v>
      </c>
      <c r="DP74" s="46">
        <f t="shared" si="184"/>
        <v>-6.0044351188562111E-4</v>
      </c>
      <c r="DQ74" s="46">
        <f t="shared" si="185"/>
        <v>-3.2293525467508743E-5</v>
      </c>
      <c r="DR74" s="46">
        <f t="shared" si="186"/>
        <v>5.3536105727909416E-5</v>
      </c>
      <c r="DS74" s="46">
        <f t="shared" si="187"/>
        <v>6.4002313068379111E-5</v>
      </c>
      <c r="DT74" s="46">
        <f t="shared" si="188"/>
        <v>8.9222010403995178E-5</v>
      </c>
      <c r="DU74" s="46">
        <f t="shared" si="189"/>
        <v>-9.3794986570668046E-5</v>
      </c>
      <c r="DV74" s="46">
        <f t="shared" si="190"/>
        <v>-5.3203004985903248E-6</v>
      </c>
      <c r="DW74" s="46">
        <f t="shared" si="191"/>
        <v>1.1425295518784941E-5</v>
      </c>
      <c r="DX74" s="46">
        <f t="shared" si="192"/>
        <v>4.9981183016657381E-6</v>
      </c>
      <c r="DY74" s="46">
        <f t="shared" si="193"/>
        <v>-4.0122404050233965E-5</v>
      </c>
      <c r="DZ74" s="46">
        <f t="shared" si="194"/>
        <v>-4.5727611054187057E-6</v>
      </c>
      <c r="EA74" s="46">
        <f t="shared" si="195"/>
        <v>-1.3120770986831294E-3</v>
      </c>
      <c r="EB74" s="46">
        <f t="shared" si="196"/>
        <v>3.7746828699792674E-5</v>
      </c>
      <c r="EC74" s="46">
        <f t="shared" si="197"/>
        <v>-2.7446478365637152E-5</v>
      </c>
      <c r="ED74" s="46">
        <f t="shared" si="198"/>
        <v>-2.9470543635372668E-5</v>
      </c>
      <c r="EE74" s="75">
        <f t="shared" si="199"/>
        <v>6.3521170340507057E-5</v>
      </c>
      <c r="EF74" s="46">
        <f t="shared" si="200"/>
        <v>4.9154033464748929E-6</v>
      </c>
      <c r="EG74" s="46">
        <f t="shared" si="201"/>
        <v>8.8175636841019952E-4</v>
      </c>
      <c r="EH74" s="46">
        <f t="shared" si="202"/>
        <v>-1.0338781666112732E-3</v>
      </c>
      <c r="EI74" s="75">
        <f t="shared" si="203"/>
        <v>-6.1637845940185087E-4</v>
      </c>
      <c r="EJ74" s="46">
        <f t="shared" si="204"/>
        <v>2.5332023731348234E-5</v>
      </c>
      <c r="EK74" s="46">
        <f t="shared" si="205"/>
        <v>2.6115502442798857E-5</v>
      </c>
    </row>
    <row r="75" spans="1:141" x14ac:dyDescent="0.3">
      <c r="A75" s="23">
        <v>202</v>
      </c>
      <c r="B75" s="21">
        <v>2.3484716799999998</v>
      </c>
      <c r="D75" s="21">
        <v>14.643233370000001</v>
      </c>
      <c r="E75" s="21">
        <v>0.37943998000000001</v>
      </c>
      <c r="F75" s="21">
        <v>0.36782324999999999</v>
      </c>
      <c r="G75" s="21">
        <v>4.6781910000000003E-2</v>
      </c>
      <c r="H75" s="21">
        <v>0.57240917999999996</v>
      </c>
      <c r="J75" t="s">
        <v>453</v>
      </c>
      <c r="K75" s="23">
        <v>0</v>
      </c>
      <c r="L75" s="23">
        <v>1.51221087154218E-2</v>
      </c>
      <c r="M75" s="23">
        <v>1.0578249888599301E-3</v>
      </c>
      <c r="N75">
        <v>5.5970885166024501E-3</v>
      </c>
      <c r="O75">
        <v>5.5998088290547098E-3</v>
      </c>
      <c r="P75">
        <v>4.4469028423089002E-2</v>
      </c>
      <c r="Q75" s="23">
        <v>0</v>
      </c>
      <c r="R75" s="6">
        <v>1.6195516901183301E-6</v>
      </c>
      <c r="S75" s="6">
        <v>7.9070840016093699E-6</v>
      </c>
      <c r="T75">
        <v>2.7110882547683201E-3</v>
      </c>
      <c r="U75" s="6">
        <v>1.53750206511791E-6</v>
      </c>
      <c r="V75">
        <v>5.7985485964604801E-4</v>
      </c>
      <c r="W75" s="6">
        <v>5.3820168984275503E-5</v>
      </c>
      <c r="X75" s="6">
        <v>3.2986623456075597E-5</v>
      </c>
      <c r="Y75">
        <v>1.39171549302512E-2</v>
      </c>
      <c r="Z75" s="6">
        <v>5.3260724108092601E-10</v>
      </c>
      <c r="AA75" s="6">
        <v>2.1304267597017101E-9</v>
      </c>
      <c r="AB75">
        <v>2.3484728737798699</v>
      </c>
      <c r="AC75">
        <v>1.1616699570649799E-2</v>
      </c>
      <c r="AD75">
        <v>0.28366534940502702</v>
      </c>
      <c r="AE75">
        <v>1.8063470515936601E-2</v>
      </c>
      <c r="AF75">
        <v>4.1968716413961799E-4</v>
      </c>
      <c r="AG75">
        <v>6.4589789293253194E-2</v>
      </c>
      <c r="AH75">
        <v>1.08507823652287E-3</v>
      </c>
      <c r="AI75">
        <v>0.13320727480778399</v>
      </c>
      <c r="AJ75">
        <v>1.01215909604986E-3</v>
      </c>
      <c r="AK75" s="23">
        <v>2.32555669839117E-2</v>
      </c>
      <c r="AL75" s="23">
        <v>2.51292286423386E-4</v>
      </c>
      <c r="AM75">
        <v>0</v>
      </c>
      <c r="AN75" s="23">
        <v>0</v>
      </c>
      <c r="AO75">
        <v>2.4460520035494399E-2</v>
      </c>
      <c r="AP75">
        <v>2.4439446545302199E-2</v>
      </c>
      <c r="AQ75" s="23">
        <v>1.5969836611054999E-3</v>
      </c>
      <c r="AR75" s="6">
        <v>4.4587087312731101E-9</v>
      </c>
      <c r="AS75" s="6">
        <v>8.6099551377062106E-9</v>
      </c>
      <c r="AT75">
        <v>0.11714582494199</v>
      </c>
      <c r="AU75">
        <v>1.8417082247832499E-2</v>
      </c>
      <c r="AV75">
        <v>7.3501057603135003E-4</v>
      </c>
      <c r="AW75" s="23">
        <v>1.9273695791670899E-2</v>
      </c>
      <c r="AX75" s="23">
        <v>1.9722542738250699E-3</v>
      </c>
      <c r="AY75" s="6">
        <v>5.5173906094126296E-6</v>
      </c>
      <c r="AZ75" s="6">
        <v>4.04600715399835E-5</v>
      </c>
      <c r="BA75" s="6">
        <v>3.9085037781709301E-7</v>
      </c>
      <c r="BB75" s="6">
        <v>7.9353770179180605E-7</v>
      </c>
      <c r="BC75">
        <v>0</v>
      </c>
      <c r="BD75">
        <v>1.56057779138709E-3</v>
      </c>
      <c r="BE75">
        <v>7.0794964643374802E-3</v>
      </c>
      <c r="BF75" s="6">
        <v>1.2887405545726599E-4</v>
      </c>
      <c r="BG75" s="6">
        <v>1.2381949657456801E-4</v>
      </c>
      <c r="BH75" s="23">
        <v>0.58856787755529505</v>
      </c>
      <c r="BI75">
        <v>13.1789118470874</v>
      </c>
      <c r="BJ75">
        <v>1.3471782849143199</v>
      </c>
      <c r="BK75">
        <v>14.6432359569437</v>
      </c>
      <c r="BL75">
        <v>0</v>
      </c>
      <c r="BM75">
        <v>2.34630465891741E-2</v>
      </c>
      <c r="BN75">
        <v>9.8549107513902891E-4</v>
      </c>
      <c r="BO75" s="6">
        <v>3.1816420862337901E-6</v>
      </c>
      <c r="BP75" s="6">
        <v>9.3868649944608797E-6</v>
      </c>
      <c r="BQ75" s="6">
        <v>7.5329736272094398E-6</v>
      </c>
      <c r="BR75">
        <v>2.7210000826733202E-4</v>
      </c>
      <c r="BS75">
        <v>0</v>
      </c>
      <c r="BT75">
        <v>0.20466191232328501</v>
      </c>
      <c r="BU75" s="6">
        <v>2.1444099053666001E-4</v>
      </c>
      <c r="BV75" s="6">
        <v>7.5403737936584095E-5</v>
      </c>
      <c r="BW75">
        <v>0.28366534940502702</v>
      </c>
      <c r="BX75" s="6">
        <v>9.6368833258927294E-5</v>
      </c>
      <c r="BY75">
        <v>0</v>
      </c>
      <c r="BZ75" s="6">
        <v>2.30629970733643E-9</v>
      </c>
      <c r="CA75" s="6">
        <v>1.39772163340443E-5</v>
      </c>
      <c r="CB75">
        <v>0.379430449254121</v>
      </c>
      <c r="CC75">
        <v>0.36781374968347103</v>
      </c>
      <c r="CD75">
        <v>1.1616699570649799E-2</v>
      </c>
      <c r="CE75">
        <v>0</v>
      </c>
      <c r="CF75">
        <v>0</v>
      </c>
      <c r="CG75">
        <v>1.50476462904479E-3</v>
      </c>
      <c r="CH75">
        <v>0</v>
      </c>
      <c r="CI75">
        <v>1.6147418883689601E-2</v>
      </c>
      <c r="CJ75">
        <v>0</v>
      </c>
      <c r="CK75">
        <v>4.1968716413961799E-4</v>
      </c>
      <c r="CL75">
        <v>6.4589789293253194E-2</v>
      </c>
      <c r="CM75" s="23">
        <v>4.9998730218863796E-4</v>
      </c>
      <c r="CN75">
        <v>0</v>
      </c>
      <c r="CO75">
        <v>1.08507823652287E-3</v>
      </c>
      <c r="CP75" s="6">
        <v>1.47129372729928E-6</v>
      </c>
      <c r="CQ75">
        <v>4.6781925538892301E-2</v>
      </c>
      <c r="CR75" s="23">
        <v>7.4479398910233197E-2</v>
      </c>
      <c r="CS75">
        <v>0</v>
      </c>
      <c r="CT75">
        <v>0</v>
      </c>
      <c r="CU75">
        <v>2.8635302295783101E-2</v>
      </c>
      <c r="CV75">
        <v>1.1648644587456799E-3</v>
      </c>
      <c r="CW75" s="23">
        <v>0</v>
      </c>
      <c r="CX75">
        <v>4.6742682722928598E-3</v>
      </c>
      <c r="CY75">
        <v>0.57240904556402405</v>
      </c>
      <c r="CZ75" s="23">
        <v>1.1075995381482199E-3</v>
      </c>
      <c r="DA75">
        <v>3.9803604127603497E-2</v>
      </c>
      <c r="DC75" s="31">
        <f t="shared" si="172"/>
        <v>7.9999957172335549E-3</v>
      </c>
      <c r="DD75" s="106">
        <f t="shared" ref="DD75:DD80" si="206">BH75/CY75</f>
        <v>1.0282295189366704</v>
      </c>
      <c r="DE75" s="31">
        <f t="shared" si="174"/>
        <v>1.9247503581445426E-2</v>
      </c>
      <c r="DF75" s="46">
        <f t="shared" si="175"/>
        <v>5.0832202075685963E-7</v>
      </c>
      <c r="DG75" s="46"/>
      <c r="DH75" s="46">
        <f t="shared" si="176"/>
        <v>1.7666478665541434E-7</v>
      </c>
      <c r="DI75" s="46">
        <f t="shared" si="177"/>
        <v>-2.5117927422948531E-5</v>
      </c>
      <c r="DJ75" s="46">
        <f t="shared" si="178"/>
        <v>-2.5828482916632715E-5</v>
      </c>
      <c r="DK75" s="46">
        <f t="shared" si="179"/>
        <v>3.3215600427352911E-7</v>
      </c>
      <c r="DL75" s="46">
        <f t="shared" si="180"/>
        <v>-2.3485992294360162E-7</v>
      </c>
      <c r="DM75" s="46">
        <f t="shared" si="181"/>
        <v>-1.2297357534472736E-5</v>
      </c>
      <c r="DN75" s="46">
        <f t="shared" si="182"/>
        <v>1.2358206041456614E-5</v>
      </c>
      <c r="DO75" s="46">
        <f t="shared" si="183"/>
        <v>2.7248024077349961E-5</v>
      </c>
      <c r="DP75" s="46">
        <f t="shared" si="184"/>
        <v>-5.7442507845655044E-4</v>
      </c>
      <c r="DQ75" s="46">
        <f t="shared" si="185"/>
        <v>2.6401598801852761E-5</v>
      </c>
      <c r="DR75" s="46">
        <f t="shared" si="186"/>
        <v>7.7545690704881867E-6</v>
      </c>
      <c r="DS75" s="46">
        <f t="shared" si="187"/>
        <v>3.1651924219760564E-5</v>
      </c>
      <c r="DT75" s="46">
        <f t="shared" si="188"/>
        <v>2.3452400142978029E-5</v>
      </c>
      <c r="DU75" s="46">
        <f t="shared" si="189"/>
        <v>1.8765037843500757E-5</v>
      </c>
      <c r="DV75" s="46">
        <f t="shared" si="190"/>
        <v>-5.3218638541929086E-6</v>
      </c>
      <c r="DW75" s="46">
        <f t="shared" si="191"/>
        <v>-2.3528815555982522E-5</v>
      </c>
      <c r="DX75" s="46">
        <f t="shared" si="192"/>
        <v>2.2689319546166213E-5</v>
      </c>
      <c r="DY75" s="46">
        <f t="shared" si="193"/>
        <v>1.6169900399553209E-5</v>
      </c>
      <c r="DZ75" s="46">
        <f t="shared" si="194"/>
        <v>2.3477339398481219E-5</v>
      </c>
      <c r="EA75" s="46">
        <f t="shared" si="195"/>
        <v>-1.3431460328492178E-3</v>
      </c>
      <c r="EB75" s="46">
        <f t="shared" ref="EB75:EB80" si="207">((BF75+BG75)/0.000687-$CC75)/($CC75)</f>
        <v>2.1789710181654191E-5</v>
      </c>
      <c r="EC75" s="46">
        <f t="shared" ref="EC75:EC80" si="208">(CV75/0.002035-$CY75)/($CY75)</f>
        <v>1.0345536319536721E-5</v>
      </c>
      <c r="ED75" s="46">
        <f t="shared" ref="ED75:ED80" si="209">(CZ75/0.001935-$CY75)/($CY75)</f>
        <v>-1.0802540540960131E-5</v>
      </c>
      <c r="EE75" s="75">
        <f t="shared" ref="EE75:EE80" si="210">(BN75-$CY75*0.0017-$CC75*0.0000337)/(BN75)</f>
        <v>3.7982673259225537E-7</v>
      </c>
      <c r="EF75" s="46">
        <f t="shared" ref="EF75:EF80" si="211">((BO75)/0.00000865-$CC75)/($CC75)</f>
        <v>1.6705951917538996E-5</v>
      </c>
      <c r="EG75" s="46">
        <f t="shared" ref="EG75:EG80" si="212">((BP75)/0.0000255-$CC75)/($CC75)</f>
        <v>8.1183218610515935E-4</v>
      </c>
      <c r="EH75" s="46">
        <f t="shared" ref="EH75:EH80" si="213">((BQ75)/0.0000205-$CC75)/($CC75)</f>
        <v>-9.5597711400287875E-4</v>
      </c>
      <c r="EI75" s="75">
        <f t="shared" ref="EI75:EI80" si="214">(BR75-$CY75*0.000333-$CC75*0.000222)/(BR75)</f>
        <v>-6.1321694284784708E-4</v>
      </c>
      <c r="EJ75" s="46">
        <f t="shared" si="204"/>
        <v>2.5366787054185345E-5</v>
      </c>
      <c r="EK75" s="46">
        <f t="shared" si="205"/>
        <v>2.6167948904989586E-5</v>
      </c>
    </row>
    <row r="76" spans="1:141" x14ac:dyDescent="0.3">
      <c r="A76" s="23">
        <v>203</v>
      </c>
      <c r="B76" s="21">
        <v>6.7570625900000003</v>
      </c>
      <c r="D76" s="21">
        <v>45.439446400000001</v>
      </c>
      <c r="E76" s="21">
        <v>1.24771721</v>
      </c>
      <c r="F76" s="21">
        <v>1.2097547399999999</v>
      </c>
      <c r="G76" s="21">
        <v>0.10687685</v>
      </c>
      <c r="H76" s="21">
        <v>2.12283694</v>
      </c>
      <c r="J76" t="s">
        <v>179</v>
      </c>
      <c r="K76" s="23">
        <v>0</v>
      </c>
      <c r="L76" s="23">
        <v>5.6082021205707697E-2</v>
      </c>
      <c r="M76" s="23">
        <v>3.9230664738405E-3</v>
      </c>
      <c r="N76">
        <v>2.0757503928239499E-2</v>
      </c>
      <c r="O76">
        <v>2.0767424667868101E-2</v>
      </c>
      <c r="P76">
        <v>0.164917940805899</v>
      </c>
      <c r="Q76" s="23">
        <v>0</v>
      </c>
      <c r="R76" s="6">
        <v>5.3265949062208798E-6</v>
      </c>
      <c r="S76" s="6">
        <v>2.6005885238402299E-5</v>
      </c>
      <c r="T76">
        <v>1.00544989583712E-2</v>
      </c>
      <c r="U76" s="6">
        <v>5.0567713173520197E-6</v>
      </c>
      <c r="V76">
        <v>2.1504388789267801E-3</v>
      </c>
      <c r="W76" s="6">
        <v>1.7701118294504399E-4</v>
      </c>
      <c r="X76" s="6">
        <v>1.08491101594492E-4</v>
      </c>
      <c r="Y76">
        <v>5.1613201555140299E-2</v>
      </c>
      <c r="Z76" s="6">
        <v>1.7517224160452299E-9</v>
      </c>
      <c r="AA76" s="6">
        <v>7.0068751136758104E-9</v>
      </c>
      <c r="AB76">
        <v>6.7570618782277103</v>
      </c>
      <c r="AC76">
        <v>3.7962443162089299E-2</v>
      </c>
      <c r="AD76">
        <v>0.93296290172346297</v>
      </c>
      <c r="AE76">
        <v>5.94097708846597E-2</v>
      </c>
      <c r="AF76">
        <v>1.38032826821431E-3</v>
      </c>
      <c r="AG76">
        <v>0.21243266478171399</v>
      </c>
      <c r="AH76">
        <v>3.5687719704360099E-3</v>
      </c>
      <c r="AI76">
        <v>0.49401268216041899</v>
      </c>
      <c r="AJ76">
        <v>3.7536798736420799E-3</v>
      </c>
      <c r="AK76" s="23">
        <v>8.6245317733097501E-2</v>
      </c>
      <c r="AL76" s="23">
        <v>9.3192714466178302E-4</v>
      </c>
      <c r="AM76">
        <v>0</v>
      </c>
      <c r="AN76" s="23">
        <v>0</v>
      </c>
      <c r="AO76">
        <v>9.0714103648980096E-2</v>
      </c>
      <c r="AP76">
        <v>9.0636098306299206E-2</v>
      </c>
      <c r="AQ76" s="23">
        <v>5.9227825724631599E-3</v>
      </c>
      <c r="AR76" s="6">
        <v>1.4664742347812201E-8</v>
      </c>
      <c r="AS76" s="6">
        <v>2.8317901355621999E-8</v>
      </c>
      <c r="AT76">
        <v>0.36351536698688702</v>
      </c>
      <c r="AU76">
        <v>6.8301775209025695E-2</v>
      </c>
      <c r="AV76">
        <v>2.7259065317382898E-3</v>
      </c>
      <c r="AW76" s="23">
        <v>7.1478844756306503E-2</v>
      </c>
      <c r="AX76" s="23">
        <v>7.3143602385400998E-3</v>
      </c>
      <c r="AY76" s="6">
        <v>1.81462105303769E-5</v>
      </c>
      <c r="AZ76" s="6">
        <v>1.3307376114022999E-4</v>
      </c>
      <c r="BA76" s="6">
        <v>1.2854897292173001E-6</v>
      </c>
      <c r="BB76" s="6">
        <v>2.6099340266869401E-6</v>
      </c>
      <c r="BC76">
        <v>0</v>
      </c>
      <c r="BD76">
        <v>5.7875929438102403E-3</v>
      </c>
      <c r="BE76">
        <v>2.3284133666231201E-2</v>
      </c>
      <c r="BF76">
        <v>4.23862167033184E-4</v>
      </c>
      <c r="BG76">
        <v>4.0723920699747E-4</v>
      </c>
      <c r="BH76" s="23">
        <v>2.18276262283878</v>
      </c>
      <c r="BI76">
        <v>40.895499131930102</v>
      </c>
      <c r="BJ76">
        <v>4.1804258051003798</v>
      </c>
      <c r="BK76">
        <v>45.439440304017403</v>
      </c>
      <c r="BL76">
        <v>0</v>
      </c>
      <c r="BM76">
        <v>8.7015080485237303E-2</v>
      </c>
      <c r="BN76">
        <v>3.6495851132900101E-3</v>
      </c>
      <c r="BO76" s="6">
        <v>1.0464357236947199E-5</v>
      </c>
      <c r="BP76" s="6">
        <v>3.0873046886798101E-5</v>
      </c>
      <c r="BQ76" s="6">
        <v>2.4775552638105799E-5</v>
      </c>
      <c r="BR76">
        <v>9.7488753892535705E-4</v>
      </c>
      <c r="BS76">
        <v>0</v>
      </c>
      <c r="BT76">
        <v>0.75900683374394395</v>
      </c>
      <c r="BU76">
        <v>7.0528602214542705E-4</v>
      </c>
      <c r="BV76">
        <v>2.4800030864707801E-4</v>
      </c>
      <c r="BW76">
        <v>0.93296290172346297</v>
      </c>
      <c r="BX76">
        <v>3.1695508633850802E-4</v>
      </c>
      <c r="BY76">
        <v>0</v>
      </c>
      <c r="BZ76" s="6">
        <v>7.5852113956910699E-9</v>
      </c>
      <c r="CA76" s="6">
        <v>4.5970458065333902E-5</v>
      </c>
      <c r="CB76">
        <v>1.2476854465329501</v>
      </c>
      <c r="CC76">
        <v>1.2097230033708599</v>
      </c>
      <c r="CD76">
        <v>3.7962443162089299E-2</v>
      </c>
      <c r="CE76">
        <v>0</v>
      </c>
      <c r="CF76">
        <v>0</v>
      </c>
      <c r="CG76">
        <v>4.9490928531666601E-3</v>
      </c>
      <c r="CH76">
        <v>0</v>
      </c>
      <c r="CI76">
        <v>5.3108192926470302E-2</v>
      </c>
      <c r="CJ76">
        <v>0</v>
      </c>
      <c r="CK76">
        <v>1.38032826821431E-3</v>
      </c>
      <c r="CL76">
        <v>0.21243266478171399</v>
      </c>
      <c r="CM76" s="23">
        <v>1.85426575792148E-3</v>
      </c>
      <c r="CN76">
        <v>0</v>
      </c>
      <c r="CO76">
        <v>3.5687719704360099E-3</v>
      </c>
      <c r="CP76" s="6">
        <v>4.8389722052282597E-6</v>
      </c>
      <c r="CQ76">
        <v>0.106876624282808</v>
      </c>
      <c r="CR76" s="23">
        <v>0.27621457100534003</v>
      </c>
      <c r="CS76">
        <v>0</v>
      </c>
      <c r="CT76">
        <v>0</v>
      </c>
      <c r="CU76">
        <v>0.10619689468410499</v>
      </c>
      <c r="CV76">
        <v>4.3198968256750198E-3</v>
      </c>
      <c r="CW76" s="23">
        <v>0</v>
      </c>
      <c r="CX76">
        <v>1.7334954003869099E-2</v>
      </c>
      <c r="CY76">
        <v>2.12283697371539</v>
      </c>
      <c r="CZ76" s="23">
        <v>4.1076858561153399E-3</v>
      </c>
      <c r="DA76">
        <v>0.14761541761823599</v>
      </c>
      <c r="DC76" s="31">
        <f t="shared" si="172"/>
        <v>7.9999965790676295E-3</v>
      </c>
      <c r="DD76" s="106">
        <f t="shared" si="206"/>
        <v>1.0282290396603126</v>
      </c>
      <c r="DE76" s="31">
        <f t="shared" si="174"/>
        <v>1.9247491864956359E-2</v>
      </c>
      <c r="DF76" s="46">
        <f t="shared" si="175"/>
        <v>-1.0533753099307965E-7</v>
      </c>
      <c r="DG76" s="46"/>
      <c r="DH76" s="46">
        <f t="shared" si="176"/>
        <v>-1.3415618106448498E-7</v>
      </c>
      <c r="DI76" s="46">
        <f t="shared" si="177"/>
        <v>-2.5457264511015864E-5</v>
      </c>
      <c r="DJ76" s="46">
        <f t="shared" si="178"/>
        <v>-2.6233936591165817E-5</v>
      </c>
      <c r="DK76" s="46">
        <f t="shared" si="179"/>
        <v>-2.1119371687397666E-6</v>
      </c>
      <c r="DL76" s="46">
        <f t="shared" si="180"/>
        <v>1.5882232591723506E-8</v>
      </c>
      <c r="DM76" s="46">
        <f t="shared" si="181"/>
        <v>-1.3937306146201903E-5</v>
      </c>
      <c r="DN76" s="46">
        <f t="shared" si="182"/>
        <v>1.6249393357087445E-5</v>
      </c>
      <c r="DO76" s="46">
        <f t="shared" si="183"/>
        <v>2.0884749019933563E-5</v>
      </c>
      <c r="DP76" s="46">
        <f t="shared" si="184"/>
        <v>-5.5918394565021036E-4</v>
      </c>
      <c r="DQ76" s="46">
        <f t="shared" si="185"/>
        <v>2.5543287005402001E-5</v>
      </c>
      <c r="DR76" s="46">
        <f t="shared" si="186"/>
        <v>2.3365299424923777E-6</v>
      </c>
      <c r="DS76" s="46">
        <f t="shared" si="187"/>
        <v>2.6815719950286592E-5</v>
      </c>
      <c r="DT76" s="46">
        <f t="shared" si="188"/>
        <v>2.3176087236800093E-5</v>
      </c>
      <c r="DU76" s="46">
        <f t="shared" si="189"/>
        <v>1.8383452891023397E-6</v>
      </c>
      <c r="DV76" s="46">
        <f t="shared" si="190"/>
        <v>-6.0585146147239035E-6</v>
      </c>
      <c r="DW76" s="46">
        <f t="shared" si="191"/>
        <v>1.1382583061658366E-5</v>
      </c>
      <c r="DX76" s="46">
        <f t="shared" si="192"/>
        <v>2.8350003414177596E-5</v>
      </c>
      <c r="DY76" s="46">
        <f t="shared" si="193"/>
        <v>3.0395382986598947E-5</v>
      </c>
      <c r="DZ76" s="46">
        <f t="shared" si="194"/>
        <v>2.9698562467040245E-5</v>
      </c>
      <c r="EA76" s="46">
        <f t="shared" si="195"/>
        <v>-1.3376243373572903E-3</v>
      </c>
      <c r="EB76" s="46">
        <f t="shared" si="207"/>
        <v>2.6075374945149591E-5</v>
      </c>
      <c r="EC76" s="46">
        <f t="shared" si="208"/>
        <v>-1.7688960446531037E-5</v>
      </c>
      <c r="ED76" s="46">
        <f t="shared" si="209"/>
        <v>-8.9783414747167654E-7</v>
      </c>
      <c r="EE76" s="75">
        <f t="shared" si="210"/>
        <v>-1.4816039584782622E-6</v>
      </c>
      <c r="EF76" s="46">
        <f t="shared" si="211"/>
        <v>2.4202529883682362E-5</v>
      </c>
      <c r="EG76" s="46">
        <f t="shared" si="212"/>
        <v>8.1400260828474243E-4</v>
      </c>
      <c r="EH76" s="46">
        <f t="shared" si="213"/>
        <v>-9.5845085643156945E-4</v>
      </c>
      <c r="EI76" s="75">
        <f t="shared" si="214"/>
        <v>-5.9050920974265827E-4</v>
      </c>
      <c r="EJ76" s="46">
        <f t="shared" si="204"/>
        <v>2.5194056493601057E-5</v>
      </c>
      <c r="EK76" s="46">
        <f t="shared" si="205"/>
        <v>2.5984673796805128E-5</v>
      </c>
    </row>
    <row r="77" spans="1:141" x14ac:dyDescent="0.3">
      <c r="A77" s="23">
        <v>225</v>
      </c>
      <c r="B77" s="21">
        <v>4.1943950299999999</v>
      </c>
      <c r="D77" s="21">
        <v>29.72085148</v>
      </c>
      <c r="E77" s="21">
        <v>0.83908981000000005</v>
      </c>
      <c r="F77" s="21">
        <v>0.81384796000000004</v>
      </c>
      <c r="G77" s="21">
        <v>2.6446190000000001E-2</v>
      </c>
      <c r="H77" s="21">
        <v>1.36508802</v>
      </c>
      <c r="J77" t="s">
        <v>201</v>
      </c>
      <c r="K77" s="23">
        <v>0</v>
      </c>
      <c r="L77" s="23">
        <v>3.6063423560684899E-2</v>
      </c>
      <c r="M77" s="23">
        <v>2.5226695913391399E-3</v>
      </c>
      <c r="N77">
        <v>1.33480808082144E-2</v>
      </c>
      <c r="O77">
        <v>1.33544955400056E-2</v>
      </c>
      <c r="P77">
        <v>0.106050275302171</v>
      </c>
      <c r="Q77" s="23">
        <v>0</v>
      </c>
      <c r="R77" s="6">
        <v>3.5833573085974699E-6</v>
      </c>
      <c r="S77" s="6">
        <v>1.7495317934048701E-5</v>
      </c>
      <c r="T77">
        <v>6.465622586597E-3</v>
      </c>
      <c r="U77" s="6">
        <v>3.4019058840655402E-6</v>
      </c>
      <c r="V77">
        <v>1.3828404822654699E-3</v>
      </c>
      <c r="W77" s="6">
        <v>1.19082182796232E-4</v>
      </c>
      <c r="X77" s="6">
        <v>7.2985521145080601E-5</v>
      </c>
      <c r="Y77">
        <v>3.3189848232499403E-2</v>
      </c>
      <c r="Z77" s="6">
        <v>1.17844816658123E-9</v>
      </c>
      <c r="AA77" s="6">
        <v>4.7137871547699701E-9</v>
      </c>
      <c r="AB77" s="21">
        <v>4.1943923455524503</v>
      </c>
      <c r="AC77">
        <v>2.5241861362346098E-2</v>
      </c>
      <c r="AD77">
        <v>0.627639345888656</v>
      </c>
      <c r="AE77">
        <v>3.9967207350209699E-2</v>
      </c>
      <c r="AF77">
        <v>9.2860045084519605E-4</v>
      </c>
      <c r="AG77">
        <v>0.14291170599161099</v>
      </c>
      <c r="AH77">
        <v>2.4008496613149399E-3</v>
      </c>
      <c r="AI77">
        <v>0.31767441887464998</v>
      </c>
      <c r="AJ77">
        <v>2.4138119820433499E-3</v>
      </c>
      <c r="AK77" s="23">
        <v>5.5460128805039699E-2</v>
      </c>
      <c r="AL77" s="23">
        <v>5.9928055618754697E-4</v>
      </c>
      <c r="AM77">
        <v>0</v>
      </c>
      <c r="AN77" s="23">
        <v>0</v>
      </c>
      <c r="AO77">
        <v>5.8333664895693797E-2</v>
      </c>
      <c r="AP77">
        <v>5.8283442005765101E-2</v>
      </c>
      <c r="AQ77" s="23">
        <v>3.80861136344847E-3</v>
      </c>
      <c r="AR77" s="6">
        <v>9.8655096569057096E-9</v>
      </c>
      <c r="AS77" s="6">
        <v>1.9050280067681901E-8</v>
      </c>
      <c r="AT77">
        <v>0.23776679640866999</v>
      </c>
      <c r="AU77">
        <v>4.3921286399135798E-2</v>
      </c>
      <c r="AV77">
        <v>1.75288542579517E-3</v>
      </c>
      <c r="AW77" s="23">
        <v>4.5964254392301403E-2</v>
      </c>
      <c r="AX77" s="23">
        <v>4.7034773077156197E-3</v>
      </c>
      <c r="AY77" s="6">
        <v>1.2207694130745101E-5</v>
      </c>
      <c r="AZ77" s="6">
        <v>8.9523041055572899E-5</v>
      </c>
      <c r="BA77" s="6">
        <v>8.6479273797516498E-7</v>
      </c>
      <c r="BB77" s="6">
        <v>1.7557896129234899E-6</v>
      </c>
      <c r="BC77">
        <v>0</v>
      </c>
      <c r="BD77">
        <v>3.7217304870781598E-3</v>
      </c>
      <c r="BE77" s="21">
        <v>1.5664109966544802E-2</v>
      </c>
      <c r="BF77">
        <v>2.8514624911126098E-4</v>
      </c>
      <c r="BG77">
        <v>2.7396495753346801E-4</v>
      </c>
      <c r="BH77" s="23">
        <v>1.4036229545241601</v>
      </c>
      <c r="BI77">
        <v>26.7487912167859</v>
      </c>
      <c r="BJ77">
        <v>2.7343157856446001</v>
      </c>
      <c r="BK77" s="21">
        <v>29.7208737988392</v>
      </c>
      <c r="BL77">
        <v>0</v>
      </c>
      <c r="BM77">
        <v>5.5954897055176103E-2</v>
      </c>
      <c r="BN77">
        <v>2.34805411465136E-3</v>
      </c>
      <c r="BO77" s="6">
        <v>7.0397988061971902E-6</v>
      </c>
      <c r="BP77" s="6">
        <v>2.0769173388007901E-5</v>
      </c>
      <c r="BQ77" s="6">
        <v>1.6667306800707599E-5</v>
      </c>
      <c r="BR77">
        <v>6.3486707121480196E-4</v>
      </c>
      <c r="BS77">
        <v>0</v>
      </c>
      <c r="BT77">
        <v>0.488079660840953</v>
      </c>
      <c r="BU77">
        <v>4.74473674057662E-4</v>
      </c>
      <c r="BV77">
        <v>1.6683730440869199E-4</v>
      </c>
      <c r="BW77">
        <v>0.627639345888656</v>
      </c>
      <c r="BX77">
        <v>2.1322894448210601E-4</v>
      </c>
      <c r="BY77">
        <v>0</v>
      </c>
      <c r="BZ77" s="6">
        <v>5.1028401042786196E-9</v>
      </c>
      <c r="CA77" s="6">
        <v>3.0925731796711803E-5</v>
      </c>
      <c r="CB77" s="21">
        <v>0.83906849617883905</v>
      </c>
      <c r="CC77" s="21">
        <v>0.81382663481649298</v>
      </c>
      <c r="CD77">
        <v>2.5241861362346098E-2</v>
      </c>
      <c r="CE77">
        <v>0</v>
      </c>
      <c r="CF77">
        <v>0</v>
      </c>
      <c r="CG77">
        <v>3.32945441117302E-3</v>
      </c>
      <c r="CH77">
        <v>0</v>
      </c>
      <c r="CI77">
        <v>3.5727957362610703E-2</v>
      </c>
      <c r="CJ77">
        <v>0</v>
      </c>
      <c r="CK77">
        <v>9.2860045084519605E-4</v>
      </c>
      <c r="CL77">
        <v>0.14291170599161099</v>
      </c>
      <c r="CM77" s="23">
        <v>1.1923737081190699E-3</v>
      </c>
      <c r="CN77">
        <v>0</v>
      </c>
      <c r="CO77">
        <v>2.4008496613149399E-3</v>
      </c>
      <c r="CP77" s="6">
        <v>3.2553955367427701E-6</v>
      </c>
      <c r="CQ77" s="21">
        <v>2.6446123337577201E-2</v>
      </c>
      <c r="CR77" s="23">
        <v>0.17761941092928099</v>
      </c>
      <c r="CS77">
        <v>0</v>
      </c>
      <c r="CT77">
        <v>0</v>
      </c>
      <c r="CU77">
        <v>6.8289849709596104E-2</v>
      </c>
      <c r="CV77">
        <v>2.77798923894905E-3</v>
      </c>
      <c r="CW77" s="23">
        <v>0</v>
      </c>
      <c r="CX77">
        <v>1.11472225202136E-2</v>
      </c>
      <c r="CY77" s="21">
        <v>1.3650871211494799</v>
      </c>
      <c r="CZ77" s="23">
        <v>2.6414527478959599E-3</v>
      </c>
      <c r="DA77">
        <v>9.4923822394550106E-2</v>
      </c>
      <c r="DC77" s="31">
        <f t="shared" si="172"/>
        <v>7.9999934732052323E-3</v>
      </c>
      <c r="DD77" s="106">
        <f t="shared" si="206"/>
        <v>1.0282295780083477</v>
      </c>
      <c r="DE77" s="31">
        <f t="shared" si="174"/>
        <v>1.9247477652383358E-2</v>
      </c>
      <c r="DF77" s="46">
        <f t="shared" si="175"/>
        <v>-6.4000828018898446E-7</v>
      </c>
      <c r="DG77" s="46"/>
      <c r="DH77" s="46">
        <f t="shared" si="176"/>
        <v>7.5094884865315477E-7</v>
      </c>
      <c r="DI77" s="46">
        <f t="shared" si="177"/>
        <v>-2.5401120245990519E-5</v>
      </c>
      <c r="DJ77" s="46">
        <f t="shared" si="178"/>
        <v>-2.6202908350423786E-5</v>
      </c>
      <c r="DK77" s="46">
        <f t="shared" si="179"/>
        <v>-2.5206815348674117E-6</v>
      </c>
      <c r="DL77" s="46">
        <f t="shared" si="180"/>
        <v>-6.5845608989719549E-7</v>
      </c>
      <c r="DM77" s="46">
        <f t="shared" si="181"/>
        <v>-1.1364298605728155E-5</v>
      </c>
      <c r="DN77" s="46">
        <f t="shared" si="182"/>
        <v>-4.5223891168229001E-6</v>
      </c>
      <c r="DO77" s="46">
        <f t="shared" si="183"/>
        <v>2.6824079732428382E-5</v>
      </c>
      <c r="DP77" s="46">
        <f t="shared" si="184"/>
        <v>-5.4493738631308764E-4</v>
      </c>
      <c r="DQ77" s="46">
        <f t="shared" si="185"/>
        <v>3.2497702466089364E-5</v>
      </c>
      <c r="DR77" s="46">
        <f t="shared" si="186"/>
        <v>5.2273410602716962E-6</v>
      </c>
      <c r="DS77" s="46">
        <f t="shared" si="187"/>
        <v>2.4044831939696544E-5</v>
      </c>
      <c r="DT77" s="46">
        <f t="shared" si="188"/>
        <v>2.2145783794004149E-5</v>
      </c>
      <c r="DU77" s="46">
        <f t="shared" si="189"/>
        <v>1.2198113250978496E-5</v>
      </c>
      <c r="DV77" s="46">
        <f t="shared" si="190"/>
        <v>-5.4512412135221949E-6</v>
      </c>
      <c r="DW77" s="46">
        <f t="shared" si="191"/>
        <v>4.8037270178825824E-6</v>
      </c>
      <c r="DX77" s="46">
        <f t="shared" si="192"/>
        <v>1.9886367946936021E-5</v>
      </c>
      <c r="DY77" s="46">
        <f t="shared" si="193"/>
        <v>2.3649599592294431E-5</v>
      </c>
      <c r="DZ77" s="46">
        <f t="shared" si="194"/>
        <v>2.3120124540627532E-5</v>
      </c>
      <c r="EA77" s="46">
        <f t="shared" si="195"/>
        <v>-1.3302304544343536E-3</v>
      </c>
      <c r="EB77" s="46">
        <f t="shared" si="207"/>
        <v>2.201493481708372E-5</v>
      </c>
      <c r="EC77" s="46">
        <f t="shared" si="208"/>
        <v>1.330023196262404E-5</v>
      </c>
      <c r="ED77" s="46">
        <f t="shared" si="209"/>
        <v>3.4710079698636321E-6</v>
      </c>
      <c r="EE77" s="75">
        <f t="shared" si="210"/>
        <v>-8.4959268814279404E-6</v>
      </c>
      <c r="EF77" s="46">
        <f t="shared" si="211"/>
        <v>2.8185553653723682E-5</v>
      </c>
      <c r="EG77" s="46">
        <f t="shared" si="212"/>
        <v>7.9962109948579973E-4</v>
      </c>
      <c r="EH77" s="46">
        <f t="shared" si="213"/>
        <v>-9.673788626892168E-4</v>
      </c>
      <c r="EI77" s="75">
        <f t="shared" si="214"/>
        <v>-5.9296358923760755E-4</v>
      </c>
      <c r="EJ77" s="46">
        <f t="shared" si="204"/>
        <v>2.5116574200704672E-5</v>
      </c>
      <c r="EK77" s="46">
        <f t="shared" si="205"/>
        <v>2.5895596484885924E-5</v>
      </c>
    </row>
    <row r="78" spans="1:141" x14ac:dyDescent="0.3">
      <c r="A78" s="23">
        <v>226</v>
      </c>
      <c r="B78" s="21">
        <v>8.2527349999999999E-2</v>
      </c>
      <c r="D78" s="21">
        <v>0.52652272</v>
      </c>
      <c r="E78" s="21">
        <v>1.41552E-2</v>
      </c>
      <c r="F78" s="21">
        <v>1.3718599999999999E-2</v>
      </c>
      <c r="G78" s="21">
        <v>2.0802099999999999E-3</v>
      </c>
      <c r="H78" s="21">
        <v>1.6809709999999999E-2</v>
      </c>
      <c r="J78" t="s">
        <v>202</v>
      </c>
      <c r="K78" s="23">
        <v>0</v>
      </c>
      <c r="L78" s="23">
        <v>4.4408173255951102E-4</v>
      </c>
      <c r="M78" s="6">
        <v>3.10674982277815E-5</v>
      </c>
      <c r="N78">
        <v>1.6437101943418301E-4</v>
      </c>
      <c r="O78">
        <v>1.6444764658608699E-4</v>
      </c>
      <c r="P78">
        <v>1.3058889035863601E-3</v>
      </c>
      <c r="Q78" s="23">
        <v>0</v>
      </c>
      <c r="R78" s="6">
        <v>6.0403930841008095E-8</v>
      </c>
      <c r="S78" s="6">
        <v>2.9492111311364197E-7</v>
      </c>
      <c r="T78" s="6">
        <v>7.96138668770096E-5</v>
      </c>
      <c r="U78" s="6">
        <v>5.7343041020299002E-8</v>
      </c>
      <c r="V78" s="6">
        <v>1.7028234011364801E-5</v>
      </c>
      <c r="W78" s="6">
        <v>2.0073733582455601E-6</v>
      </c>
      <c r="X78" s="6">
        <v>1.2303096942740401E-6</v>
      </c>
      <c r="Y78">
        <v>4.08695451490049E-4</v>
      </c>
      <c r="Z78" s="6">
        <v>1.98647144738945E-11</v>
      </c>
      <c r="AA78" s="6">
        <v>7.9459261341402199E-11</v>
      </c>
      <c r="AB78" s="21">
        <v>8.2527250340338504E-2</v>
      </c>
      <c r="AC78">
        <v>4.3660212635790902E-4</v>
      </c>
      <c r="AD78">
        <v>1.0579842700221E-2</v>
      </c>
      <c r="AE78">
        <v>6.7370547352524498E-4</v>
      </c>
      <c r="AF78" s="6">
        <v>1.5652928564735901E-5</v>
      </c>
      <c r="AG78">
        <v>2.40898229137386E-3</v>
      </c>
      <c r="AH78" s="6">
        <v>4.0470455309556398E-5</v>
      </c>
      <c r="AI78">
        <v>3.9118251561368403E-3</v>
      </c>
      <c r="AJ78" s="6">
        <v>2.9722617423568501E-5</v>
      </c>
      <c r="AK78" s="23">
        <v>6.8293866945551296E-4</v>
      </c>
      <c r="AL78" s="6">
        <v>7.3789007919002196E-6</v>
      </c>
      <c r="AM78">
        <v>0</v>
      </c>
      <c r="AN78" s="23">
        <v>0</v>
      </c>
      <c r="AO78">
        <v>7.1831607716176904E-4</v>
      </c>
      <c r="AP78">
        <v>7.1769846866956497E-4</v>
      </c>
      <c r="AQ78" s="6">
        <v>4.6896845648902899E-5</v>
      </c>
      <c r="AR78" s="6">
        <v>1.6629108564074501E-10</v>
      </c>
      <c r="AS78" s="6">
        <v>3.2112159761018899E-10</v>
      </c>
      <c r="AT78">
        <v>4.2121996946598503E-3</v>
      </c>
      <c r="AU78">
        <v>5.4084205007798802E-4</v>
      </c>
      <c r="AV78" s="6">
        <v>2.15850664237173E-5</v>
      </c>
      <c r="AW78" s="23">
        <v>5.6600233190727295E-4</v>
      </c>
      <c r="AX78" s="6">
        <v>5.7918102349575799E-5</v>
      </c>
      <c r="AY78" s="6">
        <v>2.0577867799842301E-7</v>
      </c>
      <c r="AZ78" s="6">
        <v>1.50892519166432E-6</v>
      </c>
      <c r="BA78" s="6">
        <v>1.45775315949888E-8</v>
      </c>
      <c r="BB78" s="6">
        <v>2.95974371269366E-8</v>
      </c>
      <c r="BC78">
        <v>0</v>
      </c>
      <c r="BD78" s="6">
        <v>4.5825921639908003E-5</v>
      </c>
      <c r="BE78" s="21">
        <v>2.6404174341506899E-4</v>
      </c>
      <c r="BF78" s="6">
        <v>4.8066833115626901E-6</v>
      </c>
      <c r="BG78" s="6">
        <v>4.6179819992614504E-6</v>
      </c>
      <c r="BH78" s="23">
        <v>1.7284169160645201E-2</v>
      </c>
      <c r="BI78">
        <v>0.473871724069511</v>
      </c>
      <c r="BJ78">
        <v>4.8440291671489201E-2</v>
      </c>
      <c r="BK78" s="21">
        <v>0.52652421543565997</v>
      </c>
      <c r="BL78">
        <v>0</v>
      </c>
      <c r="BM78">
        <v>6.8902580234461502E-4</v>
      </c>
      <c r="BN78" s="6">
        <v>2.9039153502317602E-5</v>
      </c>
      <c r="BO78" s="6">
        <v>1.18663180277451E-7</v>
      </c>
      <c r="BP78" s="6">
        <v>3.5008867915584999E-7</v>
      </c>
      <c r="BQ78" s="6">
        <v>2.8093600621703402E-7</v>
      </c>
      <c r="BR78" s="6">
        <v>8.6381385053765194E-6</v>
      </c>
      <c r="BS78">
        <v>0</v>
      </c>
      <c r="BT78">
        <v>6.0102118718894102E-3</v>
      </c>
      <c r="BU78" s="6">
        <v>7.9979948963000907E-6</v>
      </c>
      <c r="BV78" s="6">
        <v>2.8122603438107901E-6</v>
      </c>
      <c r="BW78">
        <v>1.0579842700221E-2</v>
      </c>
      <c r="BX78" s="6">
        <v>3.5941864118123598E-6</v>
      </c>
      <c r="BY78">
        <v>0</v>
      </c>
      <c r="BZ78" s="6">
        <v>8.6018188131417497E-11</v>
      </c>
      <c r="CA78" s="6">
        <v>5.2130249067169302E-7</v>
      </c>
      <c r="CB78" s="21">
        <v>1.41548968906231E-2</v>
      </c>
      <c r="CC78" s="21">
        <v>1.37182947642652E-2</v>
      </c>
      <c r="CD78">
        <v>4.3660212635790902E-4</v>
      </c>
      <c r="CE78">
        <v>0</v>
      </c>
      <c r="CF78">
        <v>0</v>
      </c>
      <c r="CG78" s="6">
        <v>5.6122455728434599E-5</v>
      </c>
      <c r="CH78">
        <v>0</v>
      </c>
      <c r="CI78">
        <v>6.0224331310592598E-4</v>
      </c>
      <c r="CJ78">
        <v>0</v>
      </c>
      <c r="CK78" s="6">
        <v>1.5652928564735901E-5</v>
      </c>
      <c r="CL78">
        <v>2.40898229137386E-3</v>
      </c>
      <c r="CM78" s="6">
        <v>1.46828011768272E-5</v>
      </c>
      <c r="CN78">
        <v>0</v>
      </c>
      <c r="CO78" s="6">
        <v>4.0470455309556398E-5</v>
      </c>
      <c r="CP78" s="6">
        <v>5.4875819154858097E-8</v>
      </c>
      <c r="CQ78" s="21">
        <v>2.0802518277969698E-3</v>
      </c>
      <c r="CR78" s="23">
        <v>2.18722846215049E-3</v>
      </c>
      <c r="CS78">
        <v>0</v>
      </c>
      <c r="CT78">
        <v>0</v>
      </c>
      <c r="CU78">
        <v>8.4092194400260103E-4</v>
      </c>
      <c r="CV78" s="6">
        <v>3.4209404468195499E-5</v>
      </c>
      <c r="CW78" s="23">
        <v>0</v>
      </c>
      <c r="CX78">
        <v>1.3726414524049599E-4</v>
      </c>
      <c r="CY78" s="21">
        <v>1.6809846282731699E-2</v>
      </c>
      <c r="CZ78" s="6">
        <v>3.2526324768376898E-5</v>
      </c>
      <c r="DA78">
        <v>1.1688729226949201E-3</v>
      </c>
      <c r="DC78" s="31">
        <f t="shared" si="172"/>
        <v>8.0000113407406453E-3</v>
      </c>
      <c r="DD78" s="106">
        <f t="shared" si="206"/>
        <v>1.0282169670046752</v>
      </c>
      <c r="DE78" s="31">
        <f t="shared" si="174"/>
        <v>1.9247417259386466E-2</v>
      </c>
      <c r="DF78" s="46">
        <f t="shared" si="175"/>
        <v>-1.2075955606898707E-6</v>
      </c>
      <c r="DG78" s="46"/>
      <c r="DH78" s="46">
        <f t="shared" si="176"/>
        <v>2.8402110738366002E-6</v>
      </c>
      <c r="DI78" s="46">
        <f t="shared" si="177"/>
        <v>-2.1413288183848129E-5</v>
      </c>
      <c r="DJ78" s="46">
        <f t="shared" si="178"/>
        <v>-2.224977292134709E-5</v>
      </c>
      <c r="DK78" s="46">
        <f t="shared" si="179"/>
        <v>2.010748769112901E-5</v>
      </c>
      <c r="DL78" s="46">
        <f t="shared" si="180"/>
        <v>8.1073814896531714E-6</v>
      </c>
      <c r="DM78" s="46">
        <f t="shared" si="181"/>
        <v>-1.8726569037955722E-5</v>
      </c>
      <c r="DN78" s="46">
        <f t="shared" si="182"/>
        <v>9.3427814088308902E-5</v>
      </c>
      <c r="DO78" s="46">
        <f t="shared" si="183"/>
        <v>5.9694149424343573E-5</v>
      </c>
      <c r="DP78" s="46">
        <f t="shared" si="184"/>
        <v>-6.0247973034782524E-4</v>
      </c>
      <c r="DQ78" s="46">
        <f t="shared" si="185"/>
        <v>9.9211919104166916E-6</v>
      </c>
      <c r="DR78" s="46">
        <f t="shared" si="186"/>
        <v>-8.2376062487473172E-6</v>
      </c>
      <c r="DS78" s="46">
        <f t="shared" si="187"/>
        <v>5.111575450094609E-5</v>
      </c>
      <c r="DT78" s="46">
        <f t="shared" si="188"/>
        <v>3.5458174741535171E-5</v>
      </c>
      <c r="DU78" s="46">
        <f t="shared" si="189"/>
        <v>-8.4250196062135875E-5</v>
      </c>
      <c r="DV78" s="46">
        <f t="shared" si="190"/>
        <v>-2.0521035437864922E-5</v>
      </c>
      <c r="DW78" s="46">
        <f t="shared" si="191"/>
        <v>-5.5981013332224035E-5</v>
      </c>
      <c r="DX78" s="46">
        <f t="shared" si="192"/>
        <v>1.0725446321636792E-5</v>
      </c>
      <c r="DY78" s="46">
        <f t="shared" si="193"/>
        <v>-4.8388445842809128E-5</v>
      </c>
      <c r="DZ78" s="46">
        <f t="shared" si="194"/>
        <v>4.6625432454186205E-5</v>
      </c>
      <c r="EA78" s="46">
        <f t="shared" si="195"/>
        <v>-1.4155037221224994E-3</v>
      </c>
      <c r="EB78" s="46">
        <f t="shared" si="207"/>
        <v>2.088263904568551E-5</v>
      </c>
      <c r="EC78" s="46">
        <f t="shared" si="208"/>
        <v>3.9969637225353975E-5</v>
      </c>
      <c r="ED78" s="46">
        <f t="shared" si="209"/>
        <v>-2.2374874196279147E-5</v>
      </c>
      <c r="EE78" s="75">
        <f t="shared" si="210"/>
        <v>3.7290383815485351E-6</v>
      </c>
      <c r="EF78" s="46">
        <f t="shared" si="211"/>
        <v>-5.8513013215851242E-7</v>
      </c>
      <c r="EG78" s="46">
        <f t="shared" si="212"/>
        <v>7.7801548600162323E-4</v>
      </c>
      <c r="EH78" s="46">
        <f t="shared" si="213"/>
        <v>-1.0277763589652848E-3</v>
      </c>
      <c r="EI78" s="75">
        <f t="shared" si="214"/>
        <v>-5.7903035901750444E-4</v>
      </c>
      <c r="EJ78" s="46">
        <f t="shared" si="204"/>
        <v>2.5368233479983064E-5</v>
      </c>
      <c r="EK78" s="46">
        <f t="shared" si="205"/>
        <v>2.6175609677916014E-5</v>
      </c>
    </row>
    <row r="79" spans="1:141" x14ac:dyDescent="0.3">
      <c r="A79" s="23">
        <v>228</v>
      </c>
      <c r="B79" s="21">
        <v>1.229708E-2</v>
      </c>
      <c r="D79" s="21">
        <v>7.8959100000000004E-2</v>
      </c>
      <c r="E79" s="21">
        <v>2.1034000000000001E-3</v>
      </c>
      <c r="F79" s="21">
        <v>2.0372200000000002E-3</v>
      </c>
      <c r="G79" s="21">
        <v>5.0087999999999999E-4</v>
      </c>
      <c r="H79" s="21">
        <v>2.3106200000000002E-3</v>
      </c>
      <c r="J79" t="s">
        <v>204</v>
      </c>
      <c r="K79" s="23">
        <v>0</v>
      </c>
      <c r="L79" s="6">
        <v>6.1044778396909097E-5</v>
      </c>
      <c r="M79" s="6">
        <v>4.2702623684253997E-6</v>
      </c>
      <c r="N79" s="6">
        <v>2.2591413105375399E-5</v>
      </c>
      <c r="O79" s="6">
        <v>2.2605981004976899E-5</v>
      </c>
      <c r="P79">
        <v>1.79505894608045E-4</v>
      </c>
      <c r="Q79" s="23">
        <v>0</v>
      </c>
      <c r="R79" s="6">
        <v>8.9701659529202894E-9</v>
      </c>
      <c r="S79" s="6">
        <v>4.3791508898405497E-8</v>
      </c>
      <c r="T79" s="6">
        <v>1.09472845823068E-5</v>
      </c>
      <c r="U79" s="6">
        <v>8.5149714115643403E-9</v>
      </c>
      <c r="V79" s="6">
        <v>2.3404978715476998E-6</v>
      </c>
      <c r="W79" s="6">
        <v>2.9813544095195499E-7</v>
      </c>
      <c r="X79" s="6">
        <v>1.8273450288529901E-7</v>
      </c>
      <c r="Y79" s="6">
        <v>5.6177989935900601E-5</v>
      </c>
      <c r="Z79" s="6">
        <v>2.9496298990834198E-12</v>
      </c>
      <c r="AA79" s="6">
        <v>1.18006801258839E-11</v>
      </c>
      <c r="AB79">
        <v>1.22970551761768E-2</v>
      </c>
      <c r="AC79" s="6">
        <v>6.6179004282478199E-5</v>
      </c>
      <c r="AD79">
        <v>1.5710544155822599E-3</v>
      </c>
      <c r="AE79">
        <v>1.00045745906292E-4</v>
      </c>
      <c r="AF79" s="6">
        <v>2.3244431951586499E-6</v>
      </c>
      <c r="AG79">
        <v>3.5774070338464502E-4</v>
      </c>
      <c r="AH79" s="6">
        <v>6.0097995447455496E-6</v>
      </c>
      <c r="AI79">
        <v>5.3772540584334999E-4</v>
      </c>
      <c r="AJ79" s="6">
        <v>4.0845394698986396E-6</v>
      </c>
      <c r="AK79" s="6">
        <v>9.3874523090659495E-5</v>
      </c>
      <c r="AL79" s="6">
        <v>1.0144238159801999E-6</v>
      </c>
      <c r="AM79">
        <v>0</v>
      </c>
      <c r="AN79" s="23">
        <v>0</v>
      </c>
      <c r="AO79" s="6">
        <v>9.8739578476275498E-5</v>
      </c>
      <c r="AP79" s="6">
        <v>9.8654516642140196E-5</v>
      </c>
      <c r="AQ79" s="6">
        <v>6.4465133352072603E-6</v>
      </c>
      <c r="AR79" s="6">
        <v>2.4694514316263999E-11</v>
      </c>
      <c r="AS79" s="6">
        <v>4.7683366325501402E-11</v>
      </c>
      <c r="AT79">
        <v>6.3165859223862804E-4</v>
      </c>
      <c r="AU79" s="6">
        <v>7.4346360775365497E-5</v>
      </c>
      <c r="AV79" s="6">
        <v>2.96680269625269E-6</v>
      </c>
      <c r="AW79" s="6">
        <v>7.7806289020431306E-5</v>
      </c>
      <c r="AX79" s="6">
        <v>7.9605129714446305E-6</v>
      </c>
      <c r="AY79" s="6">
        <v>3.0561682567502702E-8</v>
      </c>
      <c r="AZ79" s="6">
        <v>2.24111950704652E-7</v>
      </c>
      <c r="BA79" s="6">
        <v>2.165159256381E-9</v>
      </c>
      <c r="BB79" s="6">
        <v>4.3949139370690599E-9</v>
      </c>
      <c r="BC79">
        <v>0</v>
      </c>
      <c r="BD79" s="6">
        <v>6.2994186229930997E-6</v>
      </c>
      <c r="BE79" s="6">
        <v>3.9211020905328E-5</v>
      </c>
      <c r="BF79" s="6">
        <v>7.1382353103281E-7</v>
      </c>
      <c r="BG79" s="6">
        <v>6.8582483175978404E-7</v>
      </c>
      <c r="BH79" s="23">
        <v>2.3758516730325099E-3</v>
      </c>
      <c r="BI79">
        <v>7.1062757871878296E-2</v>
      </c>
      <c r="BJ79">
        <v>7.2640129631773003E-3</v>
      </c>
      <c r="BK79">
        <v>7.8958429427294294E-2</v>
      </c>
      <c r="BL79">
        <v>0</v>
      </c>
      <c r="BM79" s="6">
        <v>9.4713483468090797E-5</v>
      </c>
      <c r="BN79" s="6">
        <v>3.9968199430105198E-6</v>
      </c>
      <c r="BO79" s="6">
        <v>1.7621975671996301E-8</v>
      </c>
      <c r="BP79" s="6">
        <v>5.1981626680335303E-8</v>
      </c>
      <c r="BQ79" s="6">
        <v>4.1715742654475099E-8</v>
      </c>
      <c r="BR79" s="6">
        <v>1.22085043293264E-6</v>
      </c>
      <c r="BS79">
        <v>0</v>
      </c>
      <c r="BT79">
        <v>8.2615501909753699E-4</v>
      </c>
      <c r="BU79" s="6">
        <v>1.1876739584538901E-6</v>
      </c>
      <c r="BV79" s="6">
        <v>4.1762154356608598E-7</v>
      </c>
      <c r="BW79">
        <v>1.5710544155822599E-3</v>
      </c>
      <c r="BX79" s="6">
        <v>5.33694891339693E-7</v>
      </c>
      <c r="BY79">
        <v>0</v>
      </c>
      <c r="BZ79" s="6">
        <v>1.27755639698628E-11</v>
      </c>
      <c r="CA79" s="6">
        <v>7.7413096556931598E-8</v>
      </c>
      <c r="CB79">
        <v>2.1033012902550098E-3</v>
      </c>
      <c r="CC79">
        <v>2.0371222859725401E-3</v>
      </c>
      <c r="CD79" s="6">
        <v>6.6179004282478199E-5</v>
      </c>
      <c r="CE79">
        <v>0</v>
      </c>
      <c r="CF79">
        <v>0</v>
      </c>
      <c r="CG79" s="6">
        <v>8.3342427399042101E-6</v>
      </c>
      <c r="CH79">
        <v>0</v>
      </c>
      <c r="CI79" s="6">
        <v>8.9434128650716204E-5</v>
      </c>
      <c r="CJ79">
        <v>0</v>
      </c>
      <c r="CK79" s="6">
        <v>2.3244431951586499E-6</v>
      </c>
      <c r="CL79">
        <v>3.5774070338464502E-4</v>
      </c>
      <c r="CM79" s="6">
        <v>2.0181350264830201E-6</v>
      </c>
      <c r="CN79">
        <v>0</v>
      </c>
      <c r="CO79" s="6">
        <v>6.0097995447455496E-6</v>
      </c>
      <c r="CP79" s="6">
        <v>8.1493851860425392E-9</v>
      </c>
      <c r="CQ79">
        <v>5.0087741750579995E-4</v>
      </c>
      <c r="CR79" s="23">
        <v>3.0064459817787998E-4</v>
      </c>
      <c r="CS79">
        <v>0</v>
      </c>
      <c r="CT79">
        <v>0</v>
      </c>
      <c r="CU79">
        <v>1.15590819733571E-4</v>
      </c>
      <c r="CV79" s="6">
        <v>4.7020611742918997E-6</v>
      </c>
      <c r="CW79" s="23">
        <v>0</v>
      </c>
      <c r="CX79" s="6">
        <v>1.8867791464805899E-5</v>
      </c>
      <c r="CY79">
        <v>2.31060037368342E-3</v>
      </c>
      <c r="CZ79" s="6">
        <v>4.4708936545467503E-6</v>
      </c>
      <c r="DA79">
        <v>1.6066966875554601E-4</v>
      </c>
      <c r="DC79" s="31">
        <f t="shared" si="172"/>
        <v>7.9998880020817221E-3</v>
      </c>
      <c r="DD79" s="106">
        <f t="shared" si="206"/>
        <v>1.0282399761084908</v>
      </c>
      <c r="DE79" s="31">
        <f t="shared" si="174"/>
        <v>1.9248241097420578E-2</v>
      </c>
      <c r="DF79" s="46">
        <f t="shared" si="175"/>
        <v>-2.0186762385981228E-6</v>
      </c>
      <c r="DG79" s="46"/>
      <c r="DH79" s="46">
        <f t="shared" si="176"/>
        <v>-8.4926589298823115E-6</v>
      </c>
      <c r="DI79" s="46">
        <f t="shared" si="177"/>
        <v>-4.6928660735112235E-5</v>
      </c>
      <c r="DJ79" s="46">
        <f t="shared" si="178"/>
        <v>-4.7964396314637517E-5</v>
      </c>
      <c r="DK79" s="46">
        <f t="shared" si="179"/>
        <v>-5.155913991457511E-6</v>
      </c>
      <c r="DL79" s="46">
        <f t="shared" si="180"/>
        <v>-8.4939611793241987E-6</v>
      </c>
      <c r="DM79" s="46">
        <f t="shared" si="181"/>
        <v>6.0941092583135235E-5</v>
      </c>
      <c r="DN79" s="46">
        <f t="shared" si="182"/>
        <v>6.3905978935515162E-5</v>
      </c>
      <c r="DO79" s="46">
        <f t="shared" si="183"/>
        <v>3.9355356852260151E-6</v>
      </c>
      <c r="DP79" s="46">
        <f t="shared" si="184"/>
        <v>-2.4206431705411821E-4</v>
      </c>
      <c r="DQ79" s="46">
        <f t="shared" si="185"/>
        <v>-2.3457402937997454E-5</v>
      </c>
      <c r="DR79" s="46">
        <f t="shared" si="186"/>
        <v>-5.994390542330992E-5</v>
      </c>
      <c r="DS79" s="46">
        <f t="shared" si="187"/>
        <v>2.2689939411946265E-4</v>
      </c>
      <c r="DT79" s="46">
        <f t="shared" si="188"/>
        <v>1.0473246332354224E-4</v>
      </c>
      <c r="DU79" s="46">
        <f t="shared" si="189"/>
        <v>6.9257836388296503E-5</v>
      </c>
      <c r="DV79" s="46">
        <f t="shared" si="190"/>
        <v>1.1384173543607356E-5</v>
      </c>
      <c r="DW79" s="46">
        <f t="shared" si="191"/>
        <v>-9.5721168331451151E-6</v>
      </c>
      <c r="DX79" s="46">
        <f t="shared" si="192"/>
        <v>2.0352591209378909E-5</v>
      </c>
      <c r="DY79" s="46">
        <f t="shared" si="193"/>
        <v>1.3095934718027703E-4</v>
      </c>
      <c r="DZ79" s="46">
        <f t="shared" si="194"/>
        <v>8.2236426878822387E-5</v>
      </c>
      <c r="EA79" s="46">
        <f t="shared" si="195"/>
        <v>-1.350741840625153E-3</v>
      </c>
      <c r="EB79" s="46">
        <f t="shared" si="207"/>
        <v>1.0385996198102505E-4</v>
      </c>
      <c r="EC79" s="46">
        <f t="shared" si="208"/>
        <v>-2.2513807528419929E-6</v>
      </c>
      <c r="ED79" s="46">
        <f t="shared" si="209"/>
        <v>-2.6407564547089022E-5</v>
      </c>
      <c r="EE79" s="75">
        <f t="shared" si="210"/>
        <v>3.7101173819678102E-5</v>
      </c>
      <c r="EF79" s="46">
        <f t="shared" si="211"/>
        <v>4.925333554384836E-5</v>
      </c>
      <c r="EG79" s="46">
        <f t="shared" si="212"/>
        <v>6.7393006872058228E-4</v>
      </c>
      <c r="EH79" s="46">
        <f t="shared" si="213"/>
        <v>-1.0838868926478446E-3</v>
      </c>
      <c r="EI79" s="75">
        <f t="shared" si="214"/>
        <v>-6.7218634462166624E-4</v>
      </c>
      <c r="EJ79" s="46">
        <f t="shared" si="204"/>
        <v>2.5113682387809953E-5</v>
      </c>
      <c r="EK79" s="46">
        <f t="shared" si="205"/>
        <v>2.5929538410541586E-5</v>
      </c>
    </row>
    <row r="80" spans="1:141" x14ac:dyDescent="0.3">
      <c r="A80" s="23">
        <v>285</v>
      </c>
      <c r="B80" s="21">
        <v>138.46709134</v>
      </c>
      <c r="D80" s="21">
        <v>925.80311311000003</v>
      </c>
      <c r="E80" s="21">
        <v>24.6531798</v>
      </c>
      <c r="F80" s="21">
        <v>23.904765399999999</v>
      </c>
      <c r="G80" s="21">
        <v>1.9163226900000001</v>
      </c>
      <c r="H80" s="21">
        <v>41.074016139999998</v>
      </c>
      <c r="J80" t="s">
        <v>638</v>
      </c>
      <c r="K80" s="23">
        <v>0</v>
      </c>
      <c r="L80" s="23">
        <v>1.08510990886202</v>
      </c>
      <c r="M80" s="23">
        <v>7.5904937920368995E-2</v>
      </c>
      <c r="N80">
        <v>0.40162920304343602</v>
      </c>
      <c r="O80">
        <v>0.40182182466793398</v>
      </c>
      <c r="P80">
        <v>3.19093343722614</v>
      </c>
      <c r="Q80" s="23">
        <v>0</v>
      </c>
      <c r="R80" s="6">
        <v>1.0525299690801699E-4</v>
      </c>
      <c r="S80" s="23">
        <v>5.1387908750695802E-4</v>
      </c>
      <c r="T80">
        <v>0.194541059197782</v>
      </c>
      <c r="U80" s="6">
        <v>9.9920150936798805E-5</v>
      </c>
      <c r="V80">
        <v>4.1608076594476302E-2</v>
      </c>
      <c r="W80">
        <v>3.49774279777553E-3</v>
      </c>
      <c r="X80">
        <v>2.1437781709353599E-3</v>
      </c>
      <c r="Y80">
        <v>0.99864713890110601</v>
      </c>
      <c r="Z80" s="6">
        <v>3.46133589069484E-8</v>
      </c>
      <c r="AA80" s="6">
        <v>1.3845687483809799E-7</v>
      </c>
      <c r="AB80" s="21">
        <v>138.46706416001101</v>
      </c>
      <c r="AC80">
        <v>0.74841500906650804</v>
      </c>
      <c r="AD80">
        <v>18.435342515583901</v>
      </c>
      <c r="AE80">
        <v>1.1739387225317801</v>
      </c>
      <c r="AF80">
        <v>2.7275315398733398E-2</v>
      </c>
      <c r="AG80">
        <v>4.1976752261115404</v>
      </c>
      <c r="AH80">
        <v>7.0518940458671506E-2</v>
      </c>
      <c r="AI80">
        <v>9.5584852368921496</v>
      </c>
      <c r="AJ80">
        <v>7.2628836646439196E-2</v>
      </c>
      <c r="AK80" s="23">
        <v>1.66873269349361</v>
      </c>
      <c r="AL80" s="23">
        <v>1.8031553895677201E-2</v>
      </c>
      <c r="AM80">
        <v>0</v>
      </c>
      <c r="AN80" s="23">
        <v>0</v>
      </c>
      <c r="AO80">
        <v>1.75519756032341</v>
      </c>
      <c r="AP80">
        <v>1.7536874976305801</v>
      </c>
      <c r="AQ80" s="23">
        <v>0.114596758155723</v>
      </c>
      <c r="AR80" s="6">
        <v>2.8977373995491502E-7</v>
      </c>
      <c r="AS80" s="6">
        <v>5.5957066744930705E-7</v>
      </c>
      <c r="AT80">
        <v>7.4064208116315804</v>
      </c>
      <c r="AU80">
        <v>1.32154458548146</v>
      </c>
      <c r="AV80">
        <v>5.2742396503249002E-2</v>
      </c>
      <c r="AW80" s="23">
        <v>1.38301855303179</v>
      </c>
      <c r="AX80" s="23">
        <v>0.14152311201574</v>
      </c>
      <c r="AY80">
        <v>3.5857096402608E-4</v>
      </c>
      <c r="AZ80">
        <v>2.6295234158413101E-3</v>
      </c>
      <c r="BA80" s="6">
        <v>2.5401026251536301E-5</v>
      </c>
      <c r="BB80" s="6">
        <v>5.1572149010400299E-5</v>
      </c>
      <c r="BC80">
        <v>0</v>
      </c>
      <c r="BD80">
        <v>0.11198200996908</v>
      </c>
      <c r="BE80" s="21">
        <v>0.46009489905586998</v>
      </c>
      <c r="BF80">
        <v>8.3755089645441601E-3</v>
      </c>
      <c r="BG80">
        <v>8.0470625065449698E-3</v>
      </c>
      <c r="BH80" s="23">
        <v>42.233483909015199</v>
      </c>
      <c r="BI80">
        <v>833.22274949431403</v>
      </c>
      <c r="BJ80">
        <v>85.173889735830997</v>
      </c>
      <c r="BK80" s="21">
        <v>925.80306004177703</v>
      </c>
      <c r="BL80">
        <v>0</v>
      </c>
      <c r="BM80">
        <v>1.6836228357501499</v>
      </c>
      <c r="BN80">
        <v>7.0631611192865804E-2</v>
      </c>
      <c r="BO80" s="6">
        <v>2.0677701240651001E-4</v>
      </c>
      <c r="BP80">
        <v>6.1004525427558803E-4</v>
      </c>
      <c r="BQ80">
        <v>4.8957870731989597E-4</v>
      </c>
      <c r="BR80">
        <v>1.89733492066116E-2</v>
      </c>
      <c r="BS80">
        <v>0</v>
      </c>
      <c r="BT80">
        <v>14.6858095414937</v>
      </c>
      <c r="BU80">
        <v>1.39364730457403E-2</v>
      </c>
      <c r="BV80">
        <v>4.9004779620474299E-3</v>
      </c>
      <c r="BW80">
        <v>18.435342515583901</v>
      </c>
      <c r="BX80">
        <v>6.2630445829681899E-3</v>
      </c>
      <c r="BY80">
        <v>0</v>
      </c>
      <c r="BZ80" s="6">
        <v>1.4988356288959799E-7</v>
      </c>
      <c r="CA80">
        <v>9.0837987841509702E-4</v>
      </c>
      <c r="CB80" s="21">
        <v>24.6525444552544</v>
      </c>
      <c r="CC80" s="21">
        <v>23.904129446187898</v>
      </c>
      <c r="CD80">
        <v>0.74841500906650804</v>
      </c>
      <c r="CE80">
        <v>0</v>
      </c>
      <c r="CF80">
        <v>0</v>
      </c>
      <c r="CG80">
        <v>9.7794349553839602E-2</v>
      </c>
      <c r="CH80">
        <v>0</v>
      </c>
      <c r="CI80">
        <v>1.0494191041518499</v>
      </c>
      <c r="CJ80">
        <v>0</v>
      </c>
      <c r="CK80">
        <v>2.7275315398733398E-2</v>
      </c>
      <c r="CL80">
        <v>4.1976752261115404</v>
      </c>
      <c r="CM80" s="23">
        <v>3.5877321428374499E-2</v>
      </c>
      <c r="CN80">
        <v>0</v>
      </c>
      <c r="CO80">
        <v>7.0518940458671506E-2</v>
      </c>
      <c r="CP80" s="6">
        <v>9.5619460198305699E-5</v>
      </c>
      <c r="CQ80" s="21">
        <v>1.91631744175664</v>
      </c>
      <c r="CR80" s="23">
        <v>5.3443817201454999</v>
      </c>
      <c r="CS80">
        <v>0</v>
      </c>
      <c r="CT80">
        <v>0</v>
      </c>
      <c r="CU80">
        <v>2.0547699762518099</v>
      </c>
      <c r="CV80">
        <v>8.3585718796144196E-2</v>
      </c>
      <c r="CW80" s="23">
        <v>0</v>
      </c>
      <c r="CX80">
        <v>0.33540773332231</v>
      </c>
      <c r="CY80" s="21">
        <v>41.074007065813497</v>
      </c>
      <c r="CZ80" s="23">
        <v>7.9478408507636294E-2</v>
      </c>
      <c r="DA80">
        <v>2.8561511372211799</v>
      </c>
      <c r="DC80" s="31">
        <f t="shared" si="172"/>
        <v>7.9999960372753188E-3</v>
      </c>
      <c r="DD80" s="106">
        <f t="shared" si="206"/>
        <v>1.0282289682948111</v>
      </c>
      <c r="DE80" s="31">
        <f t="shared" si="174"/>
        <v>1.9247507008846265E-2</v>
      </c>
      <c r="DF80" s="46">
        <f t="shared" si="175"/>
        <v>-1.9629204836415996E-7</v>
      </c>
      <c r="DG80" s="46"/>
      <c r="DH80" s="46">
        <f t="shared" si="176"/>
        <v>-5.7321283807498659E-8</v>
      </c>
      <c r="DI80" s="46">
        <f t="shared" si="177"/>
        <v>-2.5771310263189995E-5</v>
      </c>
      <c r="DJ80" s="46">
        <f t="shared" si="178"/>
        <v>-2.6603641636255249E-5</v>
      </c>
      <c r="DK80" s="46">
        <f t="shared" si="179"/>
        <v>-2.7387054317679053E-6</v>
      </c>
      <c r="DL80" s="46">
        <f t="shared" si="180"/>
        <v>-2.2092279629873343E-7</v>
      </c>
      <c r="DM80" s="46">
        <f t="shared" si="181"/>
        <v>-1.2907188356807028E-5</v>
      </c>
      <c r="DN80" s="46">
        <f t="shared" si="182"/>
        <v>2.2773635558373806E-6</v>
      </c>
      <c r="DO80" s="46">
        <f t="shared" si="183"/>
        <v>2.4440872832769595E-5</v>
      </c>
      <c r="DP80" s="46">
        <f t="shared" si="184"/>
        <v>-5.5823500488831634E-4</v>
      </c>
      <c r="DQ80" s="46">
        <f t="shared" si="185"/>
        <v>8.9057077056991279E-6</v>
      </c>
      <c r="DR80" s="46">
        <f t="shared" si="186"/>
        <v>2.5821209110368116E-6</v>
      </c>
      <c r="DS80" s="46">
        <f t="shared" si="187"/>
        <v>2.5954562893524922E-5</v>
      </c>
      <c r="DT80" s="46">
        <f t="shared" si="188"/>
        <v>2.5057245340753942E-5</v>
      </c>
      <c r="DU80" s="46">
        <f t="shared" si="189"/>
        <v>3.5933685071937164E-6</v>
      </c>
      <c r="DV80" s="46">
        <f t="shared" si="190"/>
        <v>-4.7374529642230517E-6</v>
      </c>
      <c r="DW80" s="46">
        <f t="shared" si="191"/>
        <v>2.4297614031585513E-6</v>
      </c>
      <c r="DX80" s="46">
        <f t="shared" si="192"/>
        <v>3.538801506525689E-5</v>
      </c>
      <c r="DY80" s="46">
        <f t="shared" si="193"/>
        <v>2.6170907107570995E-5</v>
      </c>
      <c r="DZ80" s="46">
        <f t="shared" si="194"/>
        <v>2.4404489585715612E-5</v>
      </c>
      <c r="EA80" s="46">
        <f t="shared" si="195"/>
        <v>-1.3379701425322932E-3</v>
      </c>
      <c r="EB80" s="46">
        <f t="shared" si="207"/>
        <v>2.6460719448948571E-5</v>
      </c>
      <c r="EC80" s="46">
        <f t="shared" si="208"/>
        <v>1.3688626718615887E-6</v>
      </c>
      <c r="ED80" s="46">
        <f t="shared" si="209"/>
        <v>2.5772510916598116E-6</v>
      </c>
      <c r="EE80" s="75">
        <f t="shared" si="210"/>
        <v>3.2565963376269264E-6</v>
      </c>
      <c r="EF80" s="46">
        <f t="shared" si="211"/>
        <v>3.043321120868007E-5</v>
      </c>
      <c r="EG80" s="46">
        <f t="shared" si="212"/>
        <v>8.0378826513530439E-4</v>
      </c>
      <c r="EH80" s="46">
        <f t="shared" si="213"/>
        <v>-9.304369059673777E-4</v>
      </c>
      <c r="EI80" s="75">
        <f t="shared" si="214"/>
        <v>-5.8038690154776982E-4</v>
      </c>
      <c r="EJ80" s="46">
        <f t="shared" si="204"/>
        <v>2.5201207845490125E-5</v>
      </c>
      <c r="EK80" s="46">
        <f t="shared" si="205"/>
        <v>2.5990233115369551E-5</v>
      </c>
    </row>
    <row r="81" spans="1:103" x14ac:dyDescent="0.3">
      <c r="A81" s="4"/>
      <c r="AB81" s="21"/>
      <c r="BE81" s="21"/>
      <c r="BK81" s="21"/>
      <c r="CB81" s="21"/>
      <c r="CC81" s="21"/>
      <c r="CQ81" s="21"/>
      <c r="CY81" s="21"/>
    </row>
    <row r="82" spans="1:103" x14ac:dyDescent="0.3">
      <c r="A82" s="8"/>
    </row>
    <row r="83" spans="1:103" x14ac:dyDescent="0.3">
      <c r="A83" s="16"/>
    </row>
    <row r="84" spans="1:103" x14ac:dyDescent="0.3">
      <c r="A84" s="16"/>
    </row>
    <row r="85" spans="1:103" x14ac:dyDescent="0.3">
      <c r="A85" s="16"/>
    </row>
    <row r="86" spans="1:103" x14ac:dyDescent="0.3">
      <c r="A86" s="16"/>
    </row>
    <row r="87" spans="1:103" x14ac:dyDescent="0.3">
      <c r="A87" s="16"/>
    </row>
    <row r="88" spans="1:103" x14ac:dyDescent="0.3">
      <c r="A88" s="16"/>
    </row>
    <row r="89" spans="1:103" x14ac:dyDescent="0.3">
      <c r="A89" s="16"/>
    </row>
    <row r="90" spans="1:103" x14ac:dyDescent="0.3">
      <c r="A90" s="16"/>
    </row>
    <row r="91" spans="1:103" x14ac:dyDescent="0.3">
      <c r="A91" s="16"/>
    </row>
    <row r="92" spans="1:103" x14ac:dyDescent="0.3">
      <c r="A92" s="16"/>
    </row>
    <row r="93" spans="1:103" x14ac:dyDescent="0.3">
      <c r="A93" s="18"/>
    </row>
    <row r="94" spans="1:103" x14ac:dyDescent="0.3">
      <c r="A94" s="18"/>
    </row>
    <row r="95" spans="1:103" x14ac:dyDescent="0.3">
      <c r="A95" s="14"/>
      <c r="B95" s="35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O90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ColWidth="9.109375" defaultRowHeight="14.4" x14ac:dyDescent="0.3"/>
  <cols>
    <col min="1" max="1" width="19.33203125" style="23" customWidth="1"/>
    <col min="2" max="9" width="9.109375" style="23"/>
    <col min="10" max="10" width="22.33203125" style="23" bestFit="1" customWidth="1"/>
    <col min="11" max="17" width="9" style="23" customWidth="1"/>
    <col min="18" max="18" width="10.6640625" style="23" bestFit="1" customWidth="1"/>
    <col min="19" max="19" width="10.5546875" style="23" bestFit="1" customWidth="1"/>
    <col min="20" max="105" width="9" style="23" customWidth="1"/>
    <col min="106" max="109" width="9.109375" style="23"/>
    <col min="110" max="110" width="9" style="23" customWidth="1"/>
    <col min="111" max="123" width="9.109375" style="23"/>
    <col min="124" max="124" width="10.33203125" style="23" bestFit="1" customWidth="1"/>
    <col min="125" max="134" width="9.109375" style="23"/>
    <col min="135" max="135" width="9" style="23" customWidth="1"/>
    <col min="136" max="16384" width="9.109375" style="23"/>
  </cols>
  <sheetData>
    <row r="1" spans="1:145" x14ac:dyDescent="0.3">
      <c r="B1" s="23" t="s">
        <v>644</v>
      </c>
      <c r="J1" s="23" t="s">
        <v>636</v>
      </c>
      <c r="DF1" s="23" t="s">
        <v>362</v>
      </c>
    </row>
    <row r="2" spans="1:145" x14ac:dyDescent="0.3">
      <c r="A2" s="23" t="s">
        <v>50</v>
      </c>
      <c r="B2" s="23" t="s">
        <v>57</v>
      </c>
      <c r="C2" s="23" t="s">
        <v>55</v>
      </c>
      <c r="D2" s="23" t="s">
        <v>58</v>
      </c>
      <c r="E2" s="23" t="s">
        <v>52</v>
      </c>
      <c r="F2" s="23" t="s">
        <v>51</v>
      </c>
      <c r="G2" s="23" t="s">
        <v>59</v>
      </c>
      <c r="H2" s="23" t="s">
        <v>60</v>
      </c>
      <c r="J2" s="23" t="s">
        <v>224</v>
      </c>
      <c r="K2" s="23" t="s">
        <v>552</v>
      </c>
      <c r="L2" s="23" t="s">
        <v>454</v>
      </c>
      <c r="M2" s="23" t="s">
        <v>175</v>
      </c>
      <c r="N2" s="23" t="s">
        <v>127</v>
      </c>
      <c r="O2" s="23" t="s">
        <v>128</v>
      </c>
      <c r="P2" s="23" t="s">
        <v>129</v>
      </c>
      <c r="Q2" s="23" t="s">
        <v>513</v>
      </c>
      <c r="R2" s="23" t="s">
        <v>407</v>
      </c>
      <c r="S2" s="23" t="s">
        <v>408</v>
      </c>
      <c r="T2" s="23" t="s">
        <v>455</v>
      </c>
      <c r="U2" s="23" t="s">
        <v>550</v>
      </c>
      <c r="V2" s="23" t="s">
        <v>176</v>
      </c>
      <c r="W2" s="23" t="s">
        <v>338</v>
      </c>
      <c r="X2" s="23" t="s">
        <v>339</v>
      </c>
      <c r="Y2" s="23" t="s">
        <v>130</v>
      </c>
      <c r="Z2" s="23" t="s">
        <v>324</v>
      </c>
      <c r="AA2" s="23" t="s">
        <v>325</v>
      </c>
      <c r="AB2" s="23" t="s">
        <v>57</v>
      </c>
      <c r="AC2" s="23" t="s">
        <v>326</v>
      </c>
      <c r="AD2" s="23" t="s">
        <v>409</v>
      </c>
      <c r="AE2" s="23" t="s">
        <v>327</v>
      </c>
      <c r="AF2" s="23" t="s">
        <v>410</v>
      </c>
      <c r="AG2" s="23" t="s">
        <v>411</v>
      </c>
      <c r="AH2" s="23" t="s">
        <v>412</v>
      </c>
      <c r="AI2" s="23" t="s">
        <v>132</v>
      </c>
      <c r="AJ2" s="23" t="s">
        <v>133</v>
      </c>
      <c r="AK2" s="23" t="s">
        <v>456</v>
      </c>
      <c r="AL2" s="23" t="s">
        <v>457</v>
      </c>
      <c r="AM2" s="23" t="s">
        <v>134</v>
      </c>
      <c r="AN2" s="23" t="s">
        <v>553</v>
      </c>
      <c r="AO2" s="23" t="s">
        <v>135</v>
      </c>
      <c r="AP2" s="23" t="s">
        <v>136</v>
      </c>
      <c r="AQ2" s="23" t="s">
        <v>459</v>
      </c>
      <c r="AR2" s="23" t="s">
        <v>328</v>
      </c>
      <c r="AS2" s="23" t="s">
        <v>329</v>
      </c>
      <c r="AT2" s="23" t="s">
        <v>137</v>
      </c>
      <c r="AU2" s="23" t="s">
        <v>138</v>
      </c>
      <c r="AV2" s="23" t="s">
        <v>139</v>
      </c>
      <c r="AW2" s="23" t="s">
        <v>551</v>
      </c>
      <c r="AX2" s="23" t="s">
        <v>461</v>
      </c>
      <c r="AY2" s="23" t="s">
        <v>340</v>
      </c>
      <c r="AZ2" s="23" t="s">
        <v>341</v>
      </c>
      <c r="BA2" s="23" t="s">
        <v>330</v>
      </c>
      <c r="BB2" s="23" t="s">
        <v>331</v>
      </c>
      <c r="BC2" s="23" t="s">
        <v>140</v>
      </c>
      <c r="BD2" s="23" t="s">
        <v>473</v>
      </c>
      <c r="BE2" s="23" t="s">
        <v>55</v>
      </c>
      <c r="BF2" s="23" t="s">
        <v>332</v>
      </c>
      <c r="BG2" s="23" t="s">
        <v>333</v>
      </c>
      <c r="BH2" s="23" t="s">
        <v>587</v>
      </c>
      <c r="BI2" s="23" t="s">
        <v>141</v>
      </c>
      <c r="BJ2" s="23" t="s">
        <v>142</v>
      </c>
      <c r="BK2" s="23" t="s">
        <v>58</v>
      </c>
      <c r="BL2" s="23" t="s">
        <v>143</v>
      </c>
      <c r="BM2" s="23" t="s">
        <v>144</v>
      </c>
      <c r="BN2" s="23" t="s">
        <v>318</v>
      </c>
      <c r="BO2" s="23" t="s">
        <v>319</v>
      </c>
      <c r="BP2" s="23" t="s">
        <v>320</v>
      </c>
      <c r="BQ2" s="23" t="s">
        <v>321</v>
      </c>
      <c r="BR2" s="23" t="s">
        <v>323</v>
      </c>
      <c r="BS2" s="23" t="s">
        <v>145</v>
      </c>
      <c r="BT2" s="23" t="s">
        <v>146</v>
      </c>
      <c r="BU2" s="23" t="s">
        <v>147</v>
      </c>
      <c r="BV2" s="23" t="s">
        <v>148</v>
      </c>
      <c r="BW2" s="23" t="s">
        <v>149</v>
      </c>
      <c r="BX2" s="23" t="s">
        <v>150</v>
      </c>
      <c r="BY2" s="23" t="s">
        <v>151</v>
      </c>
      <c r="BZ2" s="23" t="s">
        <v>334</v>
      </c>
      <c r="CA2" s="23" t="s">
        <v>152</v>
      </c>
      <c r="CB2" s="23" t="s">
        <v>52</v>
      </c>
      <c r="CC2" s="23" t="s">
        <v>51</v>
      </c>
      <c r="CD2" s="23" t="s">
        <v>153</v>
      </c>
      <c r="CE2" s="23" t="s">
        <v>155</v>
      </c>
      <c r="CF2" s="23" t="s">
        <v>156</v>
      </c>
      <c r="CG2" s="23" t="s">
        <v>157</v>
      </c>
      <c r="CH2" s="23" t="s">
        <v>158</v>
      </c>
      <c r="CI2" s="23" t="s">
        <v>159</v>
      </c>
      <c r="CJ2" s="23" t="s">
        <v>160</v>
      </c>
      <c r="CK2" s="23" t="s">
        <v>161</v>
      </c>
      <c r="CL2" s="23" t="s">
        <v>162</v>
      </c>
      <c r="CM2" s="23" t="s">
        <v>464</v>
      </c>
      <c r="CN2" s="23" t="s">
        <v>163</v>
      </c>
      <c r="CO2" s="23" t="s">
        <v>164</v>
      </c>
      <c r="CP2" s="23" t="s">
        <v>165</v>
      </c>
      <c r="CQ2" s="23" t="s">
        <v>59</v>
      </c>
      <c r="CR2" s="23" t="s">
        <v>474</v>
      </c>
      <c r="CS2" s="23" t="s">
        <v>166</v>
      </c>
      <c r="CT2" s="23" t="s">
        <v>167</v>
      </c>
      <c r="CU2" s="23" t="s">
        <v>168</v>
      </c>
      <c r="CV2" s="23" t="s">
        <v>335</v>
      </c>
      <c r="CW2" s="23" t="s">
        <v>169</v>
      </c>
      <c r="CX2" s="23" t="s">
        <v>170</v>
      </c>
      <c r="CY2" s="23" t="s">
        <v>171</v>
      </c>
      <c r="CZ2" s="23" t="s">
        <v>469</v>
      </c>
      <c r="DA2" s="23" t="s">
        <v>475</v>
      </c>
      <c r="DC2" s="23" t="s">
        <v>587</v>
      </c>
      <c r="DD2" s="23" t="s">
        <v>137</v>
      </c>
      <c r="DE2" s="23" t="s">
        <v>55</v>
      </c>
      <c r="DF2" s="23" t="s">
        <v>57</v>
      </c>
      <c r="DG2" s="23" t="s">
        <v>55</v>
      </c>
      <c r="DH2" s="23" t="s">
        <v>58</v>
      </c>
      <c r="DI2" s="23" t="s">
        <v>52</v>
      </c>
      <c r="DJ2" s="23" t="s">
        <v>51</v>
      </c>
      <c r="DK2" s="23" t="s">
        <v>59</v>
      </c>
      <c r="DL2" s="23" t="s">
        <v>60</v>
      </c>
      <c r="DM2" s="23" t="s">
        <v>61</v>
      </c>
      <c r="DN2" s="23" t="s">
        <v>310</v>
      </c>
      <c r="DO2" s="23" t="s">
        <v>406</v>
      </c>
      <c r="DP2" s="23" t="s">
        <v>62</v>
      </c>
      <c r="DQ2" s="23" t="s">
        <v>419</v>
      </c>
      <c r="DR2" s="23" t="s">
        <v>311</v>
      </c>
      <c r="DS2" s="23" t="s">
        <v>365</v>
      </c>
      <c r="DT2" s="23" t="s">
        <v>368</v>
      </c>
      <c r="DU2" s="23" t="s">
        <v>457</v>
      </c>
      <c r="DV2" s="23" t="s">
        <v>63</v>
      </c>
      <c r="DW2" s="23" t="s">
        <v>459</v>
      </c>
      <c r="DX2" s="23" t="s">
        <v>313</v>
      </c>
      <c r="DY2" s="23" t="s">
        <v>374</v>
      </c>
      <c r="DZ2" s="23" t="s">
        <v>316</v>
      </c>
      <c r="EA2" s="23" t="s">
        <v>312</v>
      </c>
      <c r="EB2" s="23" t="s">
        <v>317</v>
      </c>
      <c r="EC2" s="23" t="s">
        <v>314</v>
      </c>
      <c r="ED2" s="23" t="s">
        <v>469</v>
      </c>
      <c r="EE2" s="23" t="s">
        <v>318</v>
      </c>
      <c r="EF2" s="23" t="s">
        <v>319</v>
      </c>
      <c r="EG2" s="23" t="s">
        <v>320</v>
      </c>
      <c r="EH2" s="23" t="s">
        <v>321</v>
      </c>
      <c r="EI2" s="23" t="s">
        <v>323</v>
      </c>
      <c r="EJ2" s="23" t="s">
        <v>471</v>
      </c>
      <c r="EK2" s="23" t="s">
        <v>472</v>
      </c>
      <c r="EO2" s="34"/>
    </row>
    <row r="3" spans="1:145" x14ac:dyDescent="0.3">
      <c r="A3" s="21" t="s">
        <v>0</v>
      </c>
      <c r="B3" s="21">
        <v>132.58051737</v>
      </c>
      <c r="C3" s="21"/>
      <c r="D3" s="21">
        <v>1339.9930792</v>
      </c>
      <c r="E3" s="21">
        <v>22.687166449999999</v>
      </c>
      <c r="F3" s="21">
        <v>20.872193159999998</v>
      </c>
      <c r="G3" s="21">
        <v>50.53833719</v>
      </c>
      <c r="H3" s="21">
        <v>61.17095277</v>
      </c>
      <c r="I3" s="21"/>
      <c r="J3" s="23" t="s">
        <v>0</v>
      </c>
      <c r="K3" s="23">
        <v>0</v>
      </c>
      <c r="L3" s="23">
        <v>1.6160388909772401</v>
      </c>
      <c r="M3" s="23">
        <v>0.113044098366961</v>
      </c>
      <c r="N3" s="23">
        <v>0.598140869491956</v>
      </c>
      <c r="O3" s="23">
        <v>0.59842736908946903</v>
      </c>
      <c r="P3" s="23">
        <v>4.7522137242133597</v>
      </c>
      <c r="Q3" s="23">
        <v>0</v>
      </c>
      <c r="R3" s="6">
        <v>9.1901257880145596E-5</v>
      </c>
      <c r="S3" s="23">
        <v>4.4868890601145302E-4</v>
      </c>
      <c r="T3" s="23">
        <v>0.28972696615849902</v>
      </c>
      <c r="U3" s="6">
        <v>8.7244985941208403E-5</v>
      </c>
      <c r="V3" s="23">
        <v>6.1966254280520001E-2</v>
      </c>
      <c r="W3" s="23">
        <v>3.0540129245964099E-3</v>
      </c>
      <c r="X3" s="23">
        <v>1.8718180382171199E-3</v>
      </c>
      <c r="Y3" s="23">
        <v>1.48726895352184</v>
      </c>
      <c r="Z3" s="6">
        <v>3.0222865810170999E-8</v>
      </c>
      <c r="AA3" s="6">
        <v>1.2089089832834501E-7</v>
      </c>
      <c r="AB3" s="23">
        <v>132.580478727051</v>
      </c>
      <c r="AC3" s="23">
        <v>1.8149714766006899</v>
      </c>
      <c r="AD3" s="23">
        <v>16.0966308790378</v>
      </c>
      <c r="AE3" s="23">
        <v>1.0250124848845601</v>
      </c>
      <c r="AF3" s="23">
        <v>2.3815153138554899E-2</v>
      </c>
      <c r="AG3" s="23">
        <v>3.6651562609610999</v>
      </c>
      <c r="AH3" s="23">
        <v>6.1572936887184002E-2</v>
      </c>
      <c r="AI3" s="23">
        <v>14.2353210542766</v>
      </c>
      <c r="AJ3" s="23">
        <v>0.108164948660103</v>
      </c>
      <c r="AK3" s="23">
        <v>2.4852202666603902</v>
      </c>
      <c r="AL3" s="23">
        <v>2.6854146166487999E-2</v>
      </c>
      <c r="AM3" s="23">
        <v>0</v>
      </c>
      <c r="AN3" s="23">
        <v>0</v>
      </c>
      <c r="AO3" s="23">
        <v>2.61398922158362</v>
      </c>
      <c r="AP3" s="23">
        <v>2.6117381875704901</v>
      </c>
      <c r="AQ3" s="23">
        <v>0.17066724096876501</v>
      </c>
      <c r="AR3" s="6">
        <v>2.5301450522841498E-7</v>
      </c>
      <c r="AS3" s="6">
        <v>4.8857102143089803E-7</v>
      </c>
      <c r="AT3" s="23">
        <v>10.7199470308702</v>
      </c>
      <c r="AU3" s="23">
        <v>1.9681613133175599</v>
      </c>
      <c r="AV3" s="23">
        <v>7.8548586808883505E-2</v>
      </c>
      <c r="AW3" s="23">
        <v>2.0597098595471199</v>
      </c>
      <c r="AX3" s="23">
        <v>0.21076824386441501</v>
      </c>
      <c r="AY3" s="23">
        <v>3.1308297822384601E-4</v>
      </c>
      <c r="AZ3" s="23">
        <v>2.2959413471342598E-3</v>
      </c>
      <c r="BA3" s="6">
        <v>2.21789514707584E-5</v>
      </c>
      <c r="BB3" s="6">
        <v>4.50290103451887E-5</v>
      </c>
      <c r="BC3" s="23">
        <v>0</v>
      </c>
      <c r="BD3" s="23">
        <v>0.16677317216099599</v>
      </c>
      <c r="BE3" s="23">
        <v>0.401727394743078</v>
      </c>
      <c r="BF3" s="23">
        <v>7.31298461835237E-3</v>
      </c>
      <c r="BG3" s="23">
        <v>7.0262079917547101E-3</v>
      </c>
      <c r="BH3" s="23">
        <v>62.897746403434802</v>
      </c>
      <c r="BI3" s="23">
        <v>1205.99342118972</v>
      </c>
      <c r="BJ3" s="23">
        <v>123.279317817644</v>
      </c>
      <c r="BK3" s="23">
        <v>1339.99268603823</v>
      </c>
      <c r="BL3" s="23">
        <v>0</v>
      </c>
      <c r="BM3" s="23">
        <v>2.5073931812838599</v>
      </c>
      <c r="BN3" s="23">
        <v>0.104694331205542</v>
      </c>
      <c r="BO3" s="23">
        <v>1.80544200658079E-4</v>
      </c>
      <c r="BP3" s="23">
        <v>5.3265911951366003E-4</v>
      </c>
      <c r="BQ3" s="23">
        <v>4.2746238138858102E-4</v>
      </c>
      <c r="BR3" s="23">
        <v>2.4991088885288001E-2</v>
      </c>
      <c r="BS3" s="23">
        <v>0</v>
      </c>
      <c r="BT3" s="23">
        <v>21.8713416565584</v>
      </c>
      <c r="BU3" s="23">
        <v>1.2168487948985E-2</v>
      </c>
      <c r="BV3" s="23">
        <v>4.2787998081978799E-3</v>
      </c>
      <c r="BW3" s="23">
        <v>16.0966308790378</v>
      </c>
      <c r="BX3" s="23">
        <v>5.4685138709304002E-3</v>
      </c>
      <c r="BY3" s="23">
        <v>0</v>
      </c>
      <c r="BZ3" s="6">
        <v>1.3086885288006299E-7</v>
      </c>
      <c r="CA3" s="23">
        <v>7.9314280736564097E-4</v>
      </c>
      <c r="CB3" s="23">
        <v>22.686616322791</v>
      </c>
      <c r="CC3" s="23">
        <v>20.8716448461903</v>
      </c>
      <c r="CD3" s="23">
        <v>1.8149714766006899</v>
      </c>
      <c r="CE3" s="23">
        <v>0</v>
      </c>
      <c r="CF3" s="23">
        <v>0</v>
      </c>
      <c r="CG3" s="23">
        <v>8.5388079895500804E-2</v>
      </c>
      <c r="CH3" s="23">
        <v>0</v>
      </c>
      <c r="CI3" s="23">
        <v>0.91628910321488999</v>
      </c>
      <c r="CJ3" s="23">
        <v>0</v>
      </c>
      <c r="CK3" s="23">
        <v>2.3815153138554899E-2</v>
      </c>
      <c r="CL3" s="23">
        <v>3.6651562609610999</v>
      </c>
      <c r="CM3" s="23">
        <v>5.3431630783877603E-2</v>
      </c>
      <c r="CN3" s="23">
        <v>0</v>
      </c>
      <c r="CO3" s="23">
        <v>6.1572936887184002E-2</v>
      </c>
      <c r="CP3" s="6">
        <v>8.3488619752310802E-5</v>
      </c>
      <c r="CQ3" s="23">
        <v>50.538307069891999</v>
      </c>
      <c r="CR3" s="23">
        <v>7.9592889816569201</v>
      </c>
      <c r="CS3" s="23">
        <v>0</v>
      </c>
      <c r="CT3" s="23">
        <v>0</v>
      </c>
      <c r="CU3" s="23">
        <v>3.0601317890873601</v>
      </c>
      <c r="CV3" s="23">
        <v>0.124483166236711</v>
      </c>
      <c r="CW3" s="23">
        <v>0</v>
      </c>
      <c r="CX3" s="23">
        <v>0.499518378634567</v>
      </c>
      <c r="CY3" s="23">
        <v>61.170929468630902</v>
      </c>
      <c r="CZ3" s="23">
        <v>0.118366031954909</v>
      </c>
      <c r="DA3" s="23">
        <v>4.2536305867662003</v>
      </c>
      <c r="DC3" s="32">
        <f>BH3/CY3</f>
        <v>1.0282293721838807</v>
      </c>
      <c r="DD3" s="31">
        <f t="shared" ref="DD3:DD34" si="0">(AT3/BK3)</f>
        <v>8.0000041362646365E-3</v>
      </c>
      <c r="DE3" s="31">
        <f t="shared" ref="DE3:DE34" si="1">BE3/CC3</f>
        <v>1.924751967099542E-2</v>
      </c>
      <c r="DF3" s="46">
        <f t="shared" ref="DF3:DF34" si="2">(AB3-B3)/(B3+1E-50)</f>
        <v>-2.9146777943052132E-7</v>
      </c>
      <c r="DG3" s="46"/>
      <c r="DH3" s="46">
        <f t="shared" ref="DH3:DH34" si="3">(BK3-D3)/(D3+1E-50)</f>
        <v>-2.9340582137132491E-7</v>
      </c>
      <c r="DI3" s="46">
        <f t="shared" ref="DI3:DI34" si="4">(CB3-E3)/(E3+1E-50)</f>
        <v>-2.4248387748721469E-5</v>
      </c>
      <c r="DJ3" s="46">
        <f t="shared" ref="DJ3:DJ34" si="5">(CC3-F3)/(F3+1E-50)</f>
        <v>-2.6270062062727764E-5</v>
      </c>
      <c r="DK3" s="46">
        <f t="shared" ref="DK3:DK34" si="6">(CQ3-G3)/(G3+1E-50)</f>
        <v>-5.9598533856374411E-7</v>
      </c>
      <c r="DL3" s="46">
        <f t="shared" ref="DL3:DL34" si="7">(CY3-H3)/(H3+1E-50)</f>
        <v>-3.8092212140215411E-7</v>
      </c>
      <c r="DM3" s="46">
        <f>(O3/0.009783-$CY3)/($CY3)</f>
        <v>-1.3090643912486978E-5</v>
      </c>
      <c r="DN3" s="46">
        <f>(M3/0.001848-$CY3)/($CY3)</f>
        <v>1.9524182614955175E-6</v>
      </c>
      <c r="DO3" s="46">
        <f>((R3+S3)/0.0000259-$CC3)/($CC3)</f>
        <v>2.693864693297933E-5</v>
      </c>
      <c r="DP3" s="46">
        <f>(T3/0.004739-$CY3)/($CY3)</f>
        <v>-5.5907114072656664E-4</v>
      </c>
      <c r="DQ3" s="46">
        <f>((U3)/0.00000418-$CC3)/($CC3)</f>
        <v>1.7313433755777429E-5</v>
      </c>
      <c r="DR3" s="46">
        <f>(V3/0.001013-$CY3)/($CY3)</f>
        <v>1.6578211543924974E-6</v>
      </c>
      <c r="DS3" s="46">
        <f>((X3+W3)/0.000236-$CC3)/($CC3)</f>
        <v>2.492618483266828E-5</v>
      </c>
      <c r="DT3" s="46">
        <f>((AA3+Z3)/0.00000000724-$CC3)/($CC3)</f>
        <v>2.021995743918402E-5</v>
      </c>
      <c r="DU3" s="46">
        <f>(AL3/0.000439-$CY3)/($CY3)</f>
        <v>4.02657354116976E-6</v>
      </c>
      <c r="DV3" s="46">
        <f>(AP3/0.042696-$CY3)/($CY3)</f>
        <v>-6.0560918628022603E-6</v>
      </c>
      <c r="DW3" s="46">
        <f>(AQ3/0.00279-$CY3)/($CY3)</f>
        <v>2.037602479559461E-6</v>
      </c>
      <c r="DX3" s="46">
        <f>((AR3+AS3+BZ3)/0.0000000418-$CC3)/($CC3)</f>
        <v>2.2494482846567879E-5</v>
      </c>
      <c r="DY3" s="46">
        <f>((AY3+AZ3)/0.000125-$CC3)/($CC3)</f>
        <v>2.6339882582136657E-5</v>
      </c>
      <c r="DZ3" s="46">
        <f>((BA3+BB3)/0.00000322-$CC3)/($CC3)</f>
        <v>1.8828647769107732E-5</v>
      </c>
      <c r="EA3" s="46">
        <f>(BD3/0.00273-$CY3)/($CY3)</f>
        <v>-1.338142442742986E-3</v>
      </c>
      <c r="EB3" s="46">
        <f>((BF3+BG3)/0.000687-$CC3)/($CC3)</f>
        <v>2.5985455853559957E-5</v>
      </c>
      <c r="EC3" s="46">
        <f>(CV3/0.002035-$CY3)/($CY3)</f>
        <v>2.6089382543932831E-6</v>
      </c>
      <c r="ED3" s="46">
        <f>(CZ3/0.001935-$CY3)/($CY3)</f>
        <v>2.3945534222322612E-6</v>
      </c>
      <c r="EE3" s="75">
        <f>(BN3-$CY3*0.0017-$CC3*0.0000337)/(BN3)</f>
        <v>3.5978791642393602E-6</v>
      </c>
      <c r="EF3" s="46">
        <f>((BO3)/0.00000865-$CC3)/($CC3)</f>
        <v>2.4774262066618362E-5</v>
      </c>
      <c r="EG3" s="46">
        <f>((BP3)/0.0000255-$CC3)/($CC3)</f>
        <v>8.1201438788899448E-4</v>
      </c>
      <c r="EH3" s="46">
        <f>((BQ3)/0.0000205-$CC3)/($CC3)</f>
        <v>-9.4967904861183161E-4</v>
      </c>
      <c r="EI3" s="75">
        <f>(BR3-$CY3*0.000333-$CC3*0.000222)/(BR3)</f>
        <v>-4.9360728846034032E-4</v>
      </c>
      <c r="EJ3" s="46">
        <f>(SUM(AC3:AH3)-$CB3)/($CB3)</f>
        <v>2.3929029836980774E-5</v>
      </c>
      <c r="EK3" s="46">
        <f>(SUM(AD3:AH3)-$CC3)/($CC3)</f>
        <v>2.600986759306365E-5</v>
      </c>
      <c r="EL3" s="46"/>
      <c r="EM3" s="46"/>
      <c r="EN3" s="46"/>
      <c r="EO3" s="46"/>
    </row>
    <row r="4" spans="1:145" x14ac:dyDescent="0.3">
      <c r="A4" s="21" t="s">
        <v>2</v>
      </c>
      <c r="B4" s="21"/>
      <c r="C4" s="21"/>
      <c r="D4" s="21"/>
      <c r="E4" s="21"/>
      <c r="F4" s="21"/>
      <c r="G4" s="21"/>
      <c r="H4" s="21"/>
      <c r="I4" s="21"/>
      <c r="DC4" s="32" t="e">
        <f t="shared" ref="DC4:DC51" si="8">BH4/CY4</f>
        <v>#DIV/0!</v>
      </c>
      <c r="DD4" s="31" t="e">
        <f t="shared" si="0"/>
        <v>#DIV/0!</v>
      </c>
      <c r="DE4" s="31" t="e">
        <f t="shared" si="1"/>
        <v>#DIV/0!</v>
      </c>
      <c r="DF4" s="46">
        <f t="shared" si="2"/>
        <v>0</v>
      </c>
      <c r="DG4" s="46"/>
      <c r="DH4" s="46">
        <f t="shared" si="3"/>
        <v>0</v>
      </c>
      <c r="DI4" s="46">
        <f t="shared" si="4"/>
        <v>0</v>
      </c>
      <c r="DJ4" s="46">
        <f t="shared" si="5"/>
        <v>0</v>
      </c>
      <c r="DK4" s="46">
        <f t="shared" si="6"/>
        <v>0</v>
      </c>
      <c r="DL4" s="46">
        <f t="shared" si="7"/>
        <v>0</v>
      </c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75"/>
      <c r="EF4" s="46"/>
      <c r="EG4" s="46"/>
      <c r="EH4" s="46"/>
      <c r="EI4" s="75"/>
      <c r="EJ4" s="46"/>
      <c r="EK4" s="46"/>
      <c r="EL4" s="46"/>
      <c r="EM4" s="46"/>
      <c r="EN4" s="46"/>
      <c r="EO4" s="46"/>
    </row>
    <row r="5" spans="1:145" x14ac:dyDescent="0.3">
      <c r="A5" s="21" t="s">
        <v>3</v>
      </c>
      <c r="B5" s="21"/>
      <c r="C5" s="21"/>
      <c r="D5" s="21"/>
      <c r="E5" s="21"/>
      <c r="F5" s="21"/>
      <c r="G5" s="21"/>
      <c r="H5" s="21"/>
      <c r="I5" s="21"/>
      <c r="DC5" s="32" t="e">
        <f t="shared" si="8"/>
        <v>#DIV/0!</v>
      </c>
      <c r="DD5" s="31" t="e">
        <f t="shared" si="0"/>
        <v>#DIV/0!</v>
      </c>
      <c r="DE5" s="31" t="e">
        <f t="shared" si="1"/>
        <v>#DIV/0!</v>
      </c>
      <c r="DF5" s="46">
        <f t="shared" si="2"/>
        <v>0</v>
      </c>
      <c r="DG5" s="46"/>
      <c r="DH5" s="46">
        <f t="shared" si="3"/>
        <v>0</v>
      </c>
      <c r="DI5" s="46">
        <f t="shared" si="4"/>
        <v>0</v>
      </c>
      <c r="DJ5" s="46">
        <f t="shared" si="5"/>
        <v>0</v>
      </c>
      <c r="DK5" s="46">
        <f t="shared" si="6"/>
        <v>0</v>
      </c>
      <c r="DL5" s="46">
        <f t="shared" si="7"/>
        <v>0</v>
      </c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75"/>
      <c r="EF5" s="46"/>
      <c r="EG5" s="46"/>
      <c r="EH5" s="46"/>
      <c r="EI5" s="75"/>
      <c r="EJ5" s="46"/>
      <c r="EK5" s="46"/>
      <c r="EL5" s="46"/>
      <c r="EM5" s="46"/>
      <c r="EN5" s="46"/>
      <c r="EO5" s="46"/>
    </row>
    <row r="6" spans="1:145" x14ac:dyDescent="0.3">
      <c r="A6" s="21" t="s">
        <v>4</v>
      </c>
      <c r="B6" s="21">
        <v>989.43321631000003</v>
      </c>
      <c r="C6" s="21"/>
      <c r="D6" s="21">
        <v>9909.1698627999995</v>
      </c>
      <c r="E6" s="21">
        <v>189.30337141999999</v>
      </c>
      <c r="F6" s="21">
        <v>174.15910169</v>
      </c>
      <c r="G6" s="21">
        <v>435.09291518999999</v>
      </c>
      <c r="H6" s="21">
        <v>457.17358612999999</v>
      </c>
      <c r="I6" s="21"/>
      <c r="J6" s="23" t="s">
        <v>4</v>
      </c>
      <c r="K6" s="23">
        <v>0</v>
      </c>
      <c r="L6" s="23">
        <v>12.077786820807299</v>
      </c>
      <c r="M6" s="23">
        <v>0.84485863792474902</v>
      </c>
      <c r="N6" s="23">
        <v>4.4703300229361398</v>
      </c>
      <c r="O6" s="23">
        <v>4.47246866246594</v>
      </c>
      <c r="P6" s="23">
        <v>35.516699087038397</v>
      </c>
      <c r="Q6" s="23">
        <v>0</v>
      </c>
      <c r="R6" s="23">
        <v>7.6681862125145301E-4</v>
      </c>
      <c r="S6" s="23">
        <v>3.7438967154439198E-3</v>
      </c>
      <c r="T6" s="23">
        <v>2.1653356593147199</v>
      </c>
      <c r="U6" s="23">
        <v>7.2798463419178198E-4</v>
      </c>
      <c r="V6" s="23">
        <v>0.46311833736015701</v>
      </c>
      <c r="W6" s="23">
        <v>2.54829481935878E-2</v>
      </c>
      <c r="X6" s="23">
        <v>1.56185751362731E-2</v>
      </c>
      <c r="Y6" s="23">
        <v>11.115418278365</v>
      </c>
      <c r="Z6" s="6">
        <v>2.5218053100525202E-7</v>
      </c>
      <c r="AA6" s="6">
        <v>1.00873448189729E-6</v>
      </c>
      <c r="AB6" s="23">
        <v>989.43297846855899</v>
      </c>
      <c r="AC6" s="23">
        <v>15.144261213975</v>
      </c>
      <c r="AD6" s="23">
        <v>134.31144818972899</v>
      </c>
      <c r="AE6" s="23">
        <v>8.5527746445322599</v>
      </c>
      <c r="AF6" s="23">
        <v>0.198715476269999</v>
      </c>
      <c r="AG6" s="23">
        <v>30.5823364162767</v>
      </c>
      <c r="AH6" s="23">
        <v>0.513769336155249</v>
      </c>
      <c r="AI6" s="23">
        <v>106.39042123791801</v>
      </c>
      <c r="AJ6" s="23">
        <v>0.80839364594934704</v>
      </c>
      <c r="AK6" s="23">
        <v>18.573833126852598</v>
      </c>
      <c r="AL6" s="23">
        <v>0.200699735056869</v>
      </c>
      <c r="AM6" s="23">
        <v>0</v>
      </c>
      <c r="AN6" s="23">
        <v>0</v>
      </c>
      <c r="AO6" s="23">
        <v>19.536191702931301</v>
      </c>
      <c r="AP6" s="23">
        <v>19.519339699175301</v>
      </c>
      <c r="AQ6" s="23">
        <v>1.2755163968393901</v>
      </c>
      <c r="AR6" s="6">
        <v>2.1111517928153402E-6</v>
      </c>
      <c r="AS6" s="6">
        <v>4.0766987630301698E-6</v>
      </c>
      <c r="AT6" s="23">
        <v>79.273371383345193</v>
      </c>
      <c r="AU6" s="23">
        <v>14.7094373012924</v>
      </c>
      <c r="AV6" s="23">
        <v>0.58704837277736699</v>
      </c>
      <c r="AW6" s="23">
        <v>15.3936539226378</v>
      </c>
      <c r="AX6" s="23">
        <v>1.5752207685689199</v>
      </c>
      <c r="AY6" s="23">
        <v>2.6123842519442E-3</v>
      </c>
      <c r="AZ6" s="23">
        <v>1.9157490514062701E-2</v>
      </c>
      <c r="BA6" s="23">
        <v>1.85061361276917E-4</v>
      </c>
      <c r="BB6" s="23">
        <v>3.7572987519634898E-4</v>
      </c>
      <c r="BC6" s="23">
        <v>0</v>
      </c>
      <c r="BD6" s="23">
        <v>1.2464138118494801</v>
      </c>
      <c r="BE6" s="23">
        <v>3.3520391255587301</v>
      </c>
      <c r="BF6" s="23">
        <v>6.1020130579760398E-2</v>
      </c>
      <c r="BG6" s="23">
        <v>5.8627157664643902E-2</v>
      </c>
      <c r="BH6" s="23">
        <v>470.079078302661</v>
      </c>
      <c r="BI6" s="23">
        <v>8918.2490243599696</v>
      </c>
      <c r="BJ6" s="23">
        <v>911.64366191526506</v>
      </c>
      <c r="BK6" s="23">
        <v>9909.16605765858</v>
      </c>
      <c r="BL6" s="23">
        <v>0</v>
      </c>
      <c r="BM6" s="23">
        <v>18.739533688492401</v>
      </c>
      <c r="BN6" s="23">
        <v>0.78306720496822502</v>
      </c>
      <c r="BO6" s="23">
        <v>1.5064807980665401E-3</v>
      </c>
      <c r="BP6" s="23">
        <v>4.4445557849655797E-3</v>
      </c>
      <c r="BQ6" s="23">
        <v>3.56677241918682E-3</v>
      </c>
      <c r="BR6" s="23">
        <v>0.19080419950109401</v>
      </c>
      <c r="BS6" s="23">
        <v>0</v>
      </c>
      <c r="BT6" s="23">
        <v>163.45991536660901</v>
      </c>
      <c r="BU6" s="23">
        <v>0.101534778557846</v>
      </c>
      <c r="BV6" s="23">
        <v>3.5702597578222701E-2</v>
      </c>
      <c r="BW6" s="23">
        <v>134.31144818972899</v>
      </c>
      <c r="BX6" s="23">
        <v>4.5629641328946098E-2</v>
      </c>
      <c r="BY6" s="23">
        <v>0</v>
      </c>
      <c r="BZ6" s="6">
        <v>1.0919769878359899E-6</v>
      </c>
      <c r="CA6" s="23">
        <v>6.6180461837442098E-3</v>
      </c>
      <c r="CB6" s="23">
        <v>189.29878417485301</v>
      </c>
      <c r="CC6" s="23">
        <v>174.15452296087801</v>
      </c>
      <c r="CD6" s="23">
        <v>15.144261213975</v>
      </c>
      <c r="CE6" s="23">
        <v>0</v>
      </c>
      <c r="CF6" s="23">
        <v>0</v>
      </c>
      <c r="CG6" s="23">
        <v>0.71248488021737499</v>
      </c>
      <c r="CH6" s="23">
        <v>0</v>
      </c>
      <c r="CI6" s="23">
        <v>7.6455869628576298</v>
      </c>
      <c r="CJ6" s="23">
        <v>0</v>
      </c>
      <c r="CK6" s="23">
        <v>0.198715476269999</v>
      </c>
      <c r="CL6" s="23">
        <v>30.5823364162767</v>
      </c>
      <c r="CM6" s="23">
        <v>0.399331930218352</v>
      </c>
      <c r="CN6" s="23">
        <v>0</v>
      </c>
      <c r="CO6" s="23">
        <v>0.513769336155249</v>
      </c>
      <c r="CP6" s="23">
        <v>6.9663572263650698E-4</v>
      </c>
      <c r="CQ6" s="23">
        <v>435.09292935487201</v>
      </c>
      <c r="CR6" s="23">
        <v>59.485479738228697</v>
      </c>
      <c r="CS6" s="23">
        <v>0</v>
      </c>
      <c r="CT6" s="23">
        <v>0</v>
      </c>
      <c r="CU6" s="23">
        <v>22.870540325149999</v>
      </c>
      <c r="CV6" s="23">
        <v>0.93034971262996802</v>
      </c>
      <c r="CW6" s="23">
        <v>0</v>
      </c>
      <c r="CX6" s="23">
        <v>3.7332498541622701</v>
      </c>
      <c r="CY6" s="23">
        <v>457.173466316131</v>
      </c>
      <c r="CZ6" s="23">
        <v>0.88463280619587503</v>
      </c>
      <c r="DA6" s="23">
        <v>31.790407001149099</v>
      </c>
      <c r="DC6" s="32">
        <f t="shared" si="8"/>
        <v>1.0282291360662779</v>
      </c>
      <c r="DD6" s="31">
        <f t="shared" si="0"/>
        <v>8.0000043315528579E-3</v>
      </c>
      <c r="DE6" s="31">
        <f t="shared" si="1"/>
        <v>1.9247499683437624E-2</v>
      </c>
      <c r="DF6" s="46">
        <f t="shared" si="2"/>
        <v>-2.4038150036610471E-7</v>
      </c>
      <c r="DG6" s="46"/>
      <c r="DH6" s="46">
        <f t="shared" si="3"/>
        <v>-3.8400203772054586E-7</v>
      </c>
      <c r="DI6" s="46">
        <f t="shared" si="4"/>
        <v>-2.4232242207675826E-5</v>
      </c>
      <c r="DJ6" s="46">
        <f t="shared" si="5"/>
        <v>-2.6290495745310766E-5</v>
      </c>
      <c r="DK6" s="46">
        <f t="shared" si="6"/>
        <v>3.2555970306105267E-8</v>
      </c>
      <c r="DL6" s="46">
        <f t="shared" si="7"/>
        <v>-2.6207522181179612E-7</v>
      </c>
      <c r="DM6" s="46">
        <f>(O6/0.009783-$CY6)/($CY6)</f>
        <v>-1.3271801650289897E-5</v>
      </c>
      <c r="DN6" s="46">
        <f>(M6/0.001848-$CY6)/($CY6)</f>
        <v>2.4526915253219423E-6</v>
      </c>
      <c r="DO6" s="46">
        <f>((R6+S6)/0.0000259-$CC6)/($CC6)</f>
        <v>2.5094655880020197E-5</v>
      </c>
      <c r="DP6" s="46">
        <f>(T6/0.004739-$CY6)/($CY6)</f>
        <v>-5.5821481929891768E-4</v>
      </c>
      <c r="DQ6" s="46">
        <f>((U6)/0.00000418-$CC6)/($CC6)</f>
        <v>2.5726775331287793E-5</v>
      </c>
      <c r="DR6" s="46">
        <f>(V6/0.001013-$CY6)/($CY6)</f>
        <v>3.4893620586864412E-6</v>
      </c>
      <c r="DS6" s="46">
        <f>((X6+W6)/0.000236-$CC6)/($CC6)</f>
        <v>2.5690975310205478E-5</v>
      </c>
      <c r="DT6" s="46">
        <f>((AA6+Z6)/0.00000000724-$CC6)/($CC6)</f>
        <v>2.8763008253876853E-5</v>
      </c>
      <c r="DU6" s="46">
        <f>(AL6/0.000439-$CY6)/($CY6)</f>
        <v>2.9065598061799394E-6</v>
      </c>
      <c r="DV6" s="46">
        <f>(AP6/0.042696-$CY6)/($CY6)</f>
        <v>-7.1015554805765882E-6</v>
      </c>
      <c r="DW6" s="46">
        <f>(AQ6/0.00279-$CY6)/($CY6)</f>
        <v>1.9018352129085822E-6</v>
      </c>
      <c r="DX6" s="46">
        <f>((AR6+AS6+BZ6)/0.0000000418-$CC6)/($CC6)</f>
        <v>2.3144479077388987E-5</v>
      </c>
      <c r="DY6" s="46">
        <f>((AY6+AZ6)/0.000125-$CC6)/($CC6)</f>
        <v>2.5696531454401797E-5</v>
      </c>
      <c r="DZ6" s="46">
        <f>((BA6+BB6)/0.00000322-$CC6)/($CC6)</f>
        <v>2.4381394902675636E-5</v>
      </c>
      <c r="EA6" s="46">
        <f>(BD6/0.00273-$CY6)/($CY6)</f>
        <v>-1.3378520821846003E-3</v>
      </c>
      <c r="EB6" s="46">
        <f t="shared" ref="EB6:EB50" si="9">((BF6+BG6)/0.000687-$CC6)/($CC6)</f>
        <v>2.6169019469264E-5</v>
      </c>
      <c r="EC6" s="46">
        <f t="shared" ref="EC6:EC50" si="10">(CV6/0.002035-$CY6)/($CY6)</f>
        <v>1.8365994597727064E-6</v>
      </c>
      <c r="ED6" s="46">
        <f t="shared" ref="ED6:ED50" si="11">(CZ6/0.001935-$CY6)/($CY6)</f>
        <v>2.4291201573062053E-6</v>
      </c>
      <c r="EE6" s="75">
        <f t="shared" ref="EE6:EE50" si="12">(BN6-$CY6*0.0017-$CC6*0.0000337)/(BN6)</f>
        <v>4.2203363897199177E-6</v>
      </c>
      <c r="EF6" s="46">
        <f t="shared" ref="EF6:EF50" si="13">((BO6)/0.00000865-$CC6)/($CC6)</f>
        <v>2.9323805763203891E-5</v>
      </c>
      <c r="EG6" s="46">
        <f t="shared" ref="EG6:EG50" si="14">((BP6)/0.0000255-$CC6)/($CC6)</f>
        <v>8.1411799980456721E-4</v>
      </c>
      <c r="EH6" s="46">
        <f t="shared" ref="EH6:EH50" si="15">((BQ6)/0.0000205-$CC6)/($CC6)</f>
        <v>-9.510201695834095E-4</v>
      </c>
      <c r="EI6" s="75">
        <f t="shared" ref="EI6:EI50" si="16">(BR6-$CY6*0.000333-$CC6*0.000222)/(BR6)</f>
        <v>-5.076873556547996E-4</v>
      </c>
      <c r="EJ6" s="46">
        <f>(SUM(AC6:AH6)-$CB6)/($CB6)</f>
        <v>2.3883418506205444E-5</v>
      </c>
      <c r="EK6" s="46">
        <f>(SUM(AD6:AH6)-$CC6)/($CC6)</f>
        <v>2.5960290943345142E-5</v>
      </c>
      <c r="EL6" s="46"/>
      <c r="EM6" s="46"/>
      <c r="EN6" s="46"/>
      <c r="EO6" s="46"/>
    </row>
    <row r="7" spans="1:145" x14ac:dyDescent="0.3">
      <c r="A7" s="21" t="s">
        <v>5</v>
      </c>
      <c r="B7" s="21"/>
      <c r="C7" s="21"/>
      <c r="D7" s="21"/>
      <c r="E7" s="21"/>
      <c r="F7" s="21"/>
      <c r="G7" s="21"/>
      <c r="H7" s="21"/>
      <c r="I7" s="21"/>
      <c r="DC7" s="32" t="e">
        <f t="shared" si="8"/>
        <v>#DIV/0!</v>
      </c>
      <c r="DD7" s="31" t="e">
        <f t="shared" si="0"/>
        <v>#DIV/0!</v>
      </c>
      <c r="DE7" s="31" t="e">
        <f t="shared" si="1"/>
        <v>#DIV/0!</v>
      </c>
      <c r="DF7" s="46">
        <f t="shared" si="2"/>
        <v>0</v>
      </c>
      <c r="DG7" s="46"/>
      <c r="DH7" s="46">
        <f t="shared" si="3"/>
        <v>0</v>
      </c>
      <c r="DI7" s="46">
        <f t="shared" si="4"/>
        <v>0</v>
      </c>
      <c r="DJ7" s="46">
        <f t="shared" si="5"/>
        <v>0</v>
      </c>
      <c r="DK7" s="46">
        <f t="shared" si="6"/>
        <v>0</v>
      </c>
      <c r="DL7" s="46">
        <f t="shared" si="7"/>
        <v>0</v>
      </c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75"/>
      <c r="EF7" s="46"/>
      <c r="EG7" s="46"/>
      <c r="EH7" s="46"/>
      <c r="EI7" s="75"/>
      <c r="EJ7" s="46"/>
      <c r="EK7" s="46"/>
      <c r="EL7" s="46"/>
      <c r="EM7" s="46"/>
      <c r="EN7" s="46"/>
      <c r="EO7" s="46"/>
    </row>
    <row r="8" spans="1:145" x14ac:dyDescent="0.3">
      <c r="A8" s="21" t="s">
        <v>6</v>
      </c>
      <c r="B8" s="21">
        <v>12.6163846</v>
      </c>
      <c r="C8" s="21"/>
      <c r="D8" s="21">
        <v>127.48729822999999</v>
      </c>
      <c r="E8" s="21">
        <v>2.4303533000000002</v>
      </c>
      <c r="F8" s="21">
        <v>2.2359249800000001</v>
      </c>
      <c r="G8" s="21">
        <v>5.6516519399999998</v>
      </c>
      <c r="H8" s="21">
        <v>5.3141397399999999</v>
      </c>
      <c r="I8" s="21"/>
      <c r="J8" s="23" t="s">
        <v>6</v>
      </c>
      <c r="K8" s="23">
        <v>0</v>
      </c>
      <c r="L8" s="23">
        <v>0.14039090760685999</v>
      </c>
      <c r="M8" s="23">
        <v>9.8205017531825308E-3</v>
      </c>
      <c r="N8" s="23">
        <v>5.19626096565022E-2</v>
      </c>
      <c r="O8" s="23">
        <v>5.1987501826551298E-2</v>
      </c>
      <c r="P8" s="23">
        <v>0.41284174186081102</v>
      </c>
      <c r="Q8" s="23">
        <v>0</v>
      </c>
      <c r="R8" s="6">
        <v>9.8446747906986999E-6</v>
      </c>
      <c r="S8" s="6">
        <v>4.8065976730214803E-5</v>
      </c>
      <c r="T8" s="23">
        <v>2.5169715135987199E-2</v>
      </c>
      <c r="U8" s="6">
        <v>9.3460271421582092E-6</v>
      </c>
      <c r="V8" s="23">
        <v>5.3832874281042999E-3</v>
      </c>
      <c r="W8" s="23">
        <v>3.2716084811807903E-4</v>
      </c>
      <c r="X8" s="23">
        <v>2.00519606254512E-4</v>
      </c>
      <c r="Y8" s="23">
        <v>0.12920449803755499</v>
      </c>
      <c r="Z8" s="6">
        <v>3.2375682578525801E-9</v>
      </c>
      <c r="AA8" s="6">
        <v>1.29504198151424E-8</v>
      </c>
      <c r="AB8" s="23">
        <v>12.6163781411729</v>
      </c>
      <c r="AC8" s="23">
        <v>0.194428534091723</v>
      </c>
      <c r="AD8" s="23">
        <v>1.7243470196266399</v>
      </c>
      <c r="AE8" s="23">
        <v>0.10980392698291901</v>
      </c>
      <c r="AF8" s="23">
        <v>2.55118911798585E-3</v>
      </c>
      <c r="AG8" s="23">
        <v>0.39262772863307899</v>
      </c>
      <c r="AH8" s="23">
        <v>6.5959817457299204E-3</v>
      </c>
      <c r="AI8" s="23">
        <v>1.2366718141189501</v>
      </c>
      <c r="AJ8" s="23">
        <v>9.3966435570495502E-3</v>
      </c>
      <c r="AK8" s="23">
        <v>0.215900298741381</v>
      </c>
      <c r="AL8" s="23">
        <v>2.3329330460997401E-3</v>
      </c>
      <c r="AM8" s="23">
        <v>0</v>
      </c>
      <c r="AN8" s="23">
        <v>0</v>
      </c>
      <c r="AO8" s="23">
        <v>0.22708646737986099</v>
      </c>
      <c r="AP8" s="23">
        <v>0.226890960863109</v>
      </c>
      <c r="AQ8" s="23">
        <v>1.48265895903536E-2</v>
      </c>
      <c r="AR8" s="6">
        <v>2.71039690651851E-8</v>
      </c>
      <c r="AS8" s="6">
        <v>5.2337515345194099E-8</v>
      </c>
      <c r="AT8" s="23">
        <v>1.01989618875973</v>
      </c>
      <c r="AU8" s="23">
        <v>0.170981321124026</v>
      </c>
      <c r="AV8" s="23">
        <v>6.8238755143856999E-3</v>
      </c>
      <c r="AW8" s="23">
        <v>0.178934065324904</v>
      </c>
      <c r="AX8" s="23">
        <v>1.83101370223273E-2</v>
      </c>
      <c r="AY8" s="6">
        <v>3.3538527643203899E-5</v>
      </c>
      <c r="AZ8" s="23">
        <v>2.4595048970165899E-4</v>
      </c>
      <c r="BA8" s="6">
        <v>2.37588886500548E-6</v>
      </c>
      <c r="BB8" s="6">
        <v>4.82371037880917E-6</v>
      </c>
      <c r="BC8" s="23">
        <v>0</v>
      </c>
      <c r="BD8" s="23">
        <v>1.44881956075182E-2</v>
      </c>
      <c r="BE8" s="23">
        <v>4.303483723827E-2</v>
      </c>
      <c r="BF8" s="23">
        <v>7.8340097113598604E-4</v>
      </c>
      <c r="BG8" s="23">
        <v>7.5267976212128602E-4</v>
      </c>
      <c r="BH8" s="23">
        <v>5.46415195357066</v>
      </c>
      <c r="BI8" s="23">
        <v>114.738611681189</v>
      </c>
      <c r="BJ8" s="23">
        <v>11.7288287299723</v>
      </c>
      <c r="BK8" s="23">
        <v>127.48733659992099</v>
      </c>
      <c r="BL8" s="23">
        <v>0</v>
      </c>
      <c r="BM8" s="23">
        <v>0.21782652535590799</v>
      </c>
      <c r="BN8" s="23">
        <v>9.1094091013409605E-3</v>
      </c>
      <c r="BO8" s="6">
        <v>1.9340930301978001E-5</v>
      </c>
      <c r="BP8" s="6">
        <v>5.70601060467269E-5</v>
      </c>
      <c r="BQ8" s="6">
        <v>4.57920300930901E-5</v>
      </c>
      <c r="BR8" s="23">
        <v>2.2647905703908201E-3</v>
      </c>
      <c r="BS8" s="23">
        <v>0</v>
      </c>
      <c r="BT8" s="23">
        <v>1.9000426083466899</v>
      </c>
      <c r="BU8" s="23">
        <v>1.3035453848994399E-3</v>
      </c>
      <c r="BV8" s="23">
        <v>4.5836371302435499E-4</v>
      </c>
      <c r="BW8" s="23">
        <v>1.7243470196266399</v>
      </c>
      <c r="BX8" s="23">
        <v>5.8581208132850503E-4</v>
      </c>
      <c r="BY8" s="23">
        <v>0</v>
      </c>
      <c r="BZ8" s="6">
        <v>1.40192809625379E-8</v>
      </c>
      <c r="CA8" s="6">
        <v>8.4965635454730797E-5</v>
      </c>
      <c r="CB8" s="23">
        <v>2.4302963348053499</v>
      </c>
      <c r="CC8" s="23">
        <v>2.2358678007136299</v>
      </c>
      <c r="CD8" s="23">
        <v>0.194428534091723</v>
      </c>
      <c r="CE8" s="23">
        <v>0</v>
      </c>
      <c r="CF8" s="23">
        <v>0</v>
      </c>
      <c r="CG8" s="23">
        <v>9.1471646907741993E-3</v>
      </c>
      <c r="CH8" s="23">
        <v>0</v>
      </c>
      <c r="CI8" s="23">
        <v>9.8157086261346893E-2</v>
      </c>
      <c r="CJ8" s="23">
        <v>0</v>
      </c>
      <c r="CK8" s="23">
        <v>2.55118911798585E-3</v>
      </c>
      <c r="CL8" s="23">
        <v>0.39262772863307899</v>
      </c>
      <c r="CM8" s="23">
        <v>4.6418031096016801E-3</v>
      </c>
      <c r="CN8" s="23">
        <v>0</v>
      </c>
      <c r="CO8" s="23">
        <v>6.5959817457299204E-3</v>
      </c>
      <c r="CP8" s="6">
        <v>8.94382336568616E-6</v>
      </c>
      <c r="CQ8" s="23">
        <v>5.6516450020668296</v>
      </c>
      <c r="CR8" s="23">
        <v>0.691453032469452</v>
      </c>
      <c r="CS8" s="23">
        <v>0</v>
      </c>
      <c r="CT8" s="23">
        <v>0</v>
      </c>
      <c r="CU8" s="23">
        <v>0.265844986253851</v>
      </c>
      <c r="CV8" s="23">
        <v>1.0814283048209101E-2</v>
      </c>
      <c r="CW8" s="23">
        <v>0</v>
      </c>
      <c r="CX8" s="23">
        <v>4.3394943083053597E-2</v>
      </c>
      <c r="CY8" s="23">
        <v>5.3141375243197304</v>
      </c>
      <c r="CZ8" s="23">
        <v>1.0283091917833701E-2</v>
      </c>
      <c r="DA8" s="23">
        <v>0.36952767998682701</v>
      </c>
      <c r="DC8" s="32">
        <f t="shared" si="8"/>
        <v>1.0282293088134058</v>
      </c>
      <c r="DD8" s="31">
        <f t="shared" si="0"/>
        <v>7.9999803585226216E-3</v>
      </c>
      <c r="DE8" s="31">
        <f t="shared" si="1"/>
        <v>1.9247487362416695E-2</v>
      </c>
      <c r="DF8" s="46">
        <f t="shared" si="2"/>
        <v>-5.119396169818762E-7</v>
      </c>
      <c r="DG8" s="46"/>
      <c r="DH8" s="46">
        <f t="shared" si="3"/>
        <v>3.0097054007103846E-7</v>
      </c>
      <c r="DI8" s="46">
        <f t="shared" si="4"/>
        <v>-2.3439059107274766E-5</v>
      </c>
      <c r="DJ8" s="46">
        <f t="shared" si="5"/>
        <v>-2.5572989649307516E-5</v>
      </c>
      <c r="DK8" s="46">
        <f t="shared" si="6"/>
        <v>-1.227593851116108E-6</v>
      </c>
      <c r="DL8" s="46">
        <f t="shared" si="7"/>
        <v>-4.1694053560576711E-7</v>
      </c>
      <c r="DM8" s="46">
        <f>(O8/0.009783-$CY8)/($CY8)</f>
        <v>-1.3571806067354209E-5</v>
      </c>
      <c r="DN8" s="46">
        <f>(M8/0.001848-$CY8)/($CY8)</f>
        <v>-2.4837529039510471E-6</v>
      </c>
      <c r="DO8" s="46">
        <f>((R8+S8)/0.0000259-$CC8)/($CC8)</f>
        <v>2.893303499924272E-5</v>
      </c>
      <c r="DP8" s="46">
        <f>(T8/0.004739-$CY8)/($CY8)</f>
        <v>-5.5522393554596728E-4</v>
      </c>
      <c r="DQ8" s="46">
        <f>((U8)/0.00000418-$CC8)/($CC8)</f>
        <v>1.0671511867615049E-5</v>
      </c>
      <c r="DR8" s="46">
        <f>(V8/0.001013-$CY8)/($CY8)</f>
        <v>1.2281859611430607E-5</v>
      </c>
      <c r="DS8" s="46">
        <f>((X8+W8)/0.000236-$CC8)/($CC8)</f>
        <v>2.9665431814971487E-5</v>
      </c>
      <c r="DT8" s="46">
        <f>((AA8+Z8)/0.00000000724-$CC8)/($CC8)</f>
        <v>1.8853583345687287E-5</v>
      </c>
      <c r="DU8" s="46">
        <f>(AL8/0.000439-$CY8)/($CY8)</f>
        <v>1.1433344983378235E-5</v>
      </c>
      <c r="DV8" s="46">
        <f>(AP8/0.042696-$CY8)/($CY8)</f>
        <v>-6.4121810394313589E-6</v>
      </c>
      <c r="DW8" s="46">
        <f>(AQ8/0.00279-$CY8)/($CY8)</f>
        <v>9.8403571737250164E-6</v>
      </c>
      <c r="DX8" s="46">
        <f>((AR8+AS8+BZ8)/0.0000000418-$CC8)/($CC8)</f>
        <v>1.5956715930325373E-5</v>
      </c>
      <c r="DY8" s="46">
        <f>((AY8+AZ8)/0.000125-$CC8)/($CC8)</f>
        <v>1.983035189259971E-5</v>
      </c>
      <c r="DZ8" s="46">
        <f>((BA8+BB8)/0.00000322-$CC8)/($CC8)</f>
        <v>1.45740120238653E-5</v>
      </c>
      <c r="EA8" s="46">
        <f>(BD8/0.00273-$CY8)/($CY8)</f>
        <v>-1.3372191107089357E-3</v>
      </c>
      <c r="EB8" s="46">
        <f t="shared" si="9"/>
        <v>2.5750720453883491E-5</v>
      </c>
      <c r="EC8" s="46">
        <f t="shared" si="10"/>
        <v>1.2193350653747413E-6</v>
      </c>
      <c r="ED8" s="46">
        <f t="shared" si="11"/>
        <v>2.2932176868919938E-5</v>
      </c>
      <c r="EE8" s="75">
        <f t="shared" si="12"/>
        <v>2.916227943469451E-6</v>
      </c>
      <c r="EF8" s="46">
        <f t="shared" si="13"/>
        <v>3.4840582695187862E-5</v>
      </c>
      <c r="EG8" s="46">
        <f t="shared" si="14"/>
        <v>7.9763964779253082E-4</v>
      </c>
      <c r="EH8" s="46">
        <f t="shared" si="15"/>
        <v>-9.4381036140247067E-4</v>
      </c>
      <c r="EI8" s="75">
        <f t="shared" si="16"/>
        <v>-5.2096515302620225E-4</v>
      </c>
      <c r="EJ8" s="46">
        <f>(SUM(AC8:AH8)-$CB8)/($CB8)</f>
        <v>2.3884080264322617E-5</v>
      </c>
      <c r="EK8" s="46">
        <f>(SUM(AD8:AH8)-$CC8)/($CC8)</f>
        <v>2.5961012858358154E-5</v>
      </c>
      <c r="EL8" s="46"/>
      <c r="EM8" s="46"/>
      <c r="EN8" s="46"/>
      <c r="EO8" s="46"/>
    </row>
    <row r="9" spans="1:145" x14ac:dyDescent="0.3">
      <c r="A9" s="21" t="s">
        <v>7</v>
      </c>
      <c r="B9" s="21">
        <v>203.42464924000001</v>
      </c>
      <c r="C9" s="21"/>
      <c r="D9" s="21">
        <v>2055.5160980999999</v>
      </c>
      <c r="E9" s="21">
        <v>32.380518209999998</v>
      </c>
      <c r="F9" s="21">
        <v>29.7900767</v>
      </c>
      <c r="G9" s="21">
        <v>70.337067279999999</v>
      </c>
      <c r="H9" s="21">
        <v>93.724140039999995</v>
      </c>
      <c r="I9" s="21"/>
      <c r="J9" s="23" t="s">
        <v>7</v>
      </c>
      <c r="K9" s="23">
        <v>0</v>
      </c>
      <c r="L9" s="23">
        <v>2.4760415965487699</v>
      </c>
      <c r="M9" s="23">
        <v>0.17320256224191299</v>
      </c>
      <c r="N9" s="23">
        <v>0.91645228738967199</v>
      </c>
      <c r="O9" s="23">
        <v>0.91689084429524204</v>
      </c>
      <c r="P9" s="23">
        <v>7.2811909252798399</v>
      </c>
      <c r="Q9" s="23">
        <v>0</v>
      </c>
      <c r="R9" s="23">
        <v>1.3116620094027101E-4</v>
      </c>
      <c r="S9" s="23">
        <v>6.4039872793311095E-4</v>
      </c>
      <c r="T9" s="23">
        <v>0.44391057733395001</v>
      </c>
      <c r="U9" s="23">
        <v>1.2452221043897301E-4</v>
      </c>
      <c r="V9" s="23">
        <v>9.4942724859074998E-2</v>
      </c>
      <c r="W9" s="23">
        <v>4.3588839101175603E-3</v>
      </c>
      <c r="X9" s="23">
        <v>2.6715718403633199E-3</v>
      </c>
      <c r="Y9" s="23">
        <v>2.2787461311639801</v>
      </c>
      <c r="Z9" s="6">
        <v>4.3136223592762198E-8</v>
      </c>
      <c r="AA9" s="6">
        <v>1.72545412457216E-7</v>
      </c>
      <c r="AB9" s="23">
        <v>203.42466288573999</v>
      </c>
      <c r="AC9" s="23">
        <v>2.5904401086878601</v>
      </c>
      <c r="AD9" s="23">
        <v>22.974101644096798</v>
      </c>
      <c r="AE9" s="23">
        <v>1.4629588452190001</v>
      </c>
      <c r="AF9" s="23">
        <v>3.3990468096364003E-2</v>
      </c>
      <c r="AG9" s="23">
        <v>5.2311368133291403</v>
      </c>
      <c r="AH9" s="23">
        <v>8.7880666016303205E-2</v>
      </c>
      <c r="AI9" s="23">
        <v>21.810880410588801</v>
      </c>
      <c r="AJ9" s="23">
        <v>0.16572706918136801</v>
      </c>
      <c r="AK9" s="23">
        <v>3.8077799937399699</v>
      </c>
      <c r="AL9" s="23">
        <v>4.1144964675176497E-2</v>
      </c>
      <c r="AM9" s="23">
        <v>0</v>
      </c>
      <c r="AN9" s="23">
        <v>0</v>
      </c>
      <c r="AO9" s="23">
        <v>4.0050701318870896</v>
      </c>
      <c r="AP9" s="23">
        <v>4.0016187396925602</v>
      </c>
      <c r="AQ9" s="23">
        <v>0.26149092428776899</v>
      </c>
      <c r="AR9" s="6">
        <v>3.6111228099670901E-7</v>
      </c>
      <c r="AS9" s="6">
        <v>6.9732589444821002E-7</v>
      </c>
      <c r="AT9" s="23">
        <v>16.444134164475798</v>
      </c>
      <c r="AU9" s="23">
        <v>3.0155487407474699</v>
      </c>
      <c r="AV9" s="23">
        <v>0.12034938155503</v>
      </c>
      <c r="AW9" s="23">
        <v>3.1558211251904602</v>
      </c>
      <c r="AX9" s="23">
        <v>0.32293245468123899</v>
      </c>
      <c r="AY9" s="23">
        <v>4.4685054316374298E-4</v>
      </c>
      <c r="AZ9" s="23">
        <v>3.2769074665035202E-3</v>
      </c>
      <c r="BA9" s="6">
        <v>3.1654930361502897E-5</v>
      </c>
      <c r="BB9" s="6">
        <v>6.4269086239300698E-5</v>
      </c>
      <c r="BC9" s="23">
        <v>0</v>
      </c>
      <c r="BD9" s="23">
        <v>0.25552457771424703</v>
      </c>
      <c r="BE9" s="23">
        <v>0.57336951470758402</v>
      </c>
      <c r="BF9" s="23">
        <v>1.04375442715653E-2</v>
      </c>
      <c r="BG9" s="23">
        <v>1.00282272083422E-2</v>
      </c>
      <c r="BH9" s="23">
        <v>96.369878580443796</v>
      </c>
      <c r="BI9" s="23">
        <v>1849.9638245782201</v>
      </c>
      <c r="BJ9" s="23">
        <v>189.107405832327</v>
      </c>
      <c r="BK9" s="23">
        <v>2055.5153645750302</v>
      </c>
      <c r="BL9" s="23">
        <v>0</v>
      </c>
      <c r="BM9" s="23">
        <v>3.84174254286612</v>
      </c>
      <c r="BN9" s="23">
        <v>0.16033470325236801</v>
      </c>
      <c r="BO9" s="23">
        <v>2.5768434442809297E-4</v>
      </c>
      <c r="BP9" s="23">
        <v>7.6024071473844901E-4</v>
      </c>
      <c r="BQ9" s="23">
        <v>6.1009810215116003E-4</v>
      </c>
      <c r="BR9" s="23">
        <v>3.7804984958966399E-2</v>
      </c>
      <c r="BS9" s="23">
        <v>0</v>
      </c>
      <c r="BT9" s="23">
        <v>33.510572268059903</v>
      </c>
      <c r="BU9" s="23">
        <v>1.7367635487800102E-2</v>
      </c>
      <c r="BV9" s="23">
        <v>6.1069617553200298E-3</v>
      </c>
      <c r="BW9" s="23">
        <v>22.974101644096798</v>
      </c>
      <c r="BX9" s="23">
        <v>7.8049954529671398E-3</v>
      </c>
      <c r="BY9" s="23">
        <v>0</v>
      </c>
      <c r="BZ9" s="6">
        <v>1.8678238727492099E-7</v>
      </c>
      <c r="CA9" s="23">
        <v>1.13202246509807E-3</v>
      </c>
      <c r="CB9" s="23">
        <v>32.379735005847699</v>
      </c>
      <c r="CC9" s="23">
        <v>29.789294897159799</v>
      </c>
      <c r="CD9" s="23">
        <v>2.5904401086878601</v>
      </c>
      <c r="CE9" s="23">
        <v>0</v>
      </c>
      <c r="CF9" s="23">
        <v>0</v>
      </c>
      <c r="CG9" s="23">
        <v>0.121871255587338</v>
      </c>
      <c r="CH9" s="23">
        <v>0</v>
      </c>
      <c r="CI9" s="23">
        <v>1.30778327463527</v>
      </c>
      <c r="CJ9" s="23">
        <v>0</v>
      </c>
      <c r="CK9" s="23">
        <v>3.3990468096364003E-2</v>
      </c>
      <c r="CL9" s="23">
        <v>5.2311368133291403</v>
      </c>
      <c r="CM9" s="23">
        <v>8.1866185191333596E-2</v>
      </c>
      <c r="CN9" s="23">
        <v>0</v>
      </c>
      <c r="CO9" s="23">
        <v>8.7880666016303205E-2</v>
      </c>
      <c r="CP9" s="23">
        <v>1.19160237437788E-4</v>
      </c>
      <c r="CQ9" s="23">
        <v>70.337055043899497</v>
      </c>
      <c r="CR9" s="23">
        <v>12.194976704468001</v>
      </c>
      <c r="CS9" s="23">
        <v>0</v>
      </c>
      <c r="CT9" s="23">
        <v>0</v>
      </c>
      <c r="CU9" s="23">
        <v>4.6886375786281702</v>
      </c>
      <c r="CV9" s="23">
        <v>0.19072895095540501</v>
      </c>
      <c r="CW9" s="23">
        <v>0</v>
      </c>
      <c r="CX9" s="23">
        <v>0.76534585368144303</v>
      </c>
      <c r="CY9" s="23">
        <v>93.724118344108405</v>
      </c>
      <c r="CZ9" s="23">
        <v>0.18135684383945899</v>
      </c>
      <c r="DA9" s="23">
        <v>6.5172798659810303</v>
      </c>
      <c r="DC9" s="32">
        <f t="shared" si="8"/>
        <v>1.0282292357941578</v>
      </c>
      <c r="DD9" s="31">
        <f t="shared" si="0"/>
        <v>8.0000054720464515E-3</v>
      </c>
      <c r="DE9" s="31">
        <f t="shared" si="1"/>
        <v>1.9247502053573305E-2</v>
      </c>
      <c r="DF9" s="46">
        <f t="shared" si="2"/>
        <v>6.7080071339851306E-8</v>
      </c>
      <c r="DG9" s="46"/>
      <c r="DH9" s="46">
        <f t="shared" si="3"/>
        <v>-3.5685683533407555E-7</v>
      </c>
      <c r="DI9" s="46">
        <f t="shared" si="4"/>
        <v>-2.418751136777505E-5</v>
      </c>
      <c r="DJ9" s="46">
        <f t="shared" si="5"/>
        <v>-2.6243733712889401E-5</v>
      </c>
      <c r="DK9" s="46">
        <f t="shared" si="6"/>
        <v>-1.7396375731582878E-7</v>
      </c>
      <c r="DL9" s="46">
        <f t="shared" si="7"/>
        <v>-2.3148669681788818E-7</v>
      </c>
      <c r="DM9" s="46">
        <f>(O9/0.009783-$CY9)/($CY9)</f>
        <v>-1.3311620213001899E-5</v>
      </c>
      <c r="DN9" s="46">
        <f>(M9/0.001848-$CY9)/($CY9)</f>
        <v>2.2606067757870894E-6</v>
      </c>
      <c r="DO9" s="46">
        <f>((R9+S9)/0.0000259-$CC9)/($CC9)</f>
        <v>2.8761902426035948E-5</v>
      </c>
      <c r="DP9" s="46">
        <f>(T9/0.004739-$CY9)/($CY9)</f>
        <v>-5.5840301313170803E-4</v>
      </c>
      <c r="DQ9" s="46">
        <f>((U9)/0.00000418-$CC9)/($CC9)</f>
        <v>2.3753506238007725E-5</v>
      </c>
      <c r="DR9" s="46">
        <f>(V9/0.001013-$CY9)/($CY9)</f>
        <v>2.0325610593298547E-6</v>
      </c>
      <c r="DS9" s="46">
        <f>((X9+W9)/0.000236-$CC9)/($CC9)</f>
        <v>2.5910051534689877E-5</v>
      </c>
      <c r="DT9" s="46">
        <f>((AA9+Z9)/0.00000000724-$CC9)/($CC9)</f>
        <v>3.3110055685546065E-5</v>
      </c>
      <c r="DU9" s="46">
        <f>(AL9/0.000439-$CY9)/($CY9)</f>
        <v>1.8646815370011373E-6</v>
      </c>
      <c r="DV9" s="46">
        <f>(AP9/0.042696-$CY9)/($CY9)</f>
        <v>-6.5515876033963378E-6</v>
      </c>
      <c r="DW9" s="46">
        <f>(AQ9/0.00279-$CY9)/($CY9)</f>
        <v>2.424976109534541E-6</v>
      </c>
      <c r="DX9" s="46">
        <f>((AR9+AS9+BZ9)/0.0000000418-$CC9)/($CC9)</f>
        <v>2.2515408629117672E-5</v>
      </c>
      <c r="DY9" s="46">
        <f>((AY9+AZ9)/0.000125-$CC9)/($CC9)</f>
        <v>2.58206909885406E-5</v>
      </c>
      <c r="DZ9" s="46">
        <f>((BA9+BB9)/0.00000322-$CC9)/($CC9)</f>
        <v>2.5927776175262874E-5</v>
      </c>
      <c r="EA9" s="46">
        <f>(BD9/0.00273-$CY9)/($CY9)</f>
        <v>-1.3376698639404219E-3</v>
      </c>
      <c r="EB9" s="46">
        <f t="shared" si="9"/>
        <v>2.5696518338530696E-5</v>
      </c>
      <c r="EC9" s="46">
        <f t="shared" si="10"/>
        <v>1.9405856363639007E-6</v>
      </c>
      <c r="ED9" s="46">
        <f t="shared" si="11"/>
        <v>3.7210954166210786E-6</v>
      </c>
      <c r="EE9" s="75">
        <f t="shared" si="12"/>
        <v>-1.2297440700788857E-6</v>
      </c>
      <c r="EF9" s="46">
        <f t="shared" si="13"/>
        <v>2.6946746736527043E-5</v>
      </c>
      <c r="EG9" s="46">
        <f t="shared" si="14"/>
        <v>8.0788972063291381E-4</v>
      </c>
      <c r="EH9" s="46">
        <f t="shared" si="15"/>
        <v>-9.5376092297520094E-4</v>
      </c>
      <c r="EI9" s="75">
        <f t="shared" si="16"/>
        <v>-4.8591255388977283E-4</v>
      </c>
      <c r="EJ9" s="46">
        <f>(SUM(AC9:AH9)-$CB9)/($CB9)</f>
        <v>2.3889621012230654E-5</v>
      </c>
      <c r="EK9" s="46">
        <f>(SUM(AD9:AH9)-$CC9)/($CC9)</f>
        <v>2.5967032804089334E-5</v>
      </c>
      <c r="EL9" s="46"/>
      <c r="EM9" s="46"/>
      <c r="EN9" s="46"/>
      <c r="EO9" s="46"/>
    </row>
    <row r="10" spans="1:145" x14ac:dyDescent="0.3">
      <c r="A10" s="21" t="s">
        <v>8</v>
      </c>
      <c r="B10" s="21"/>
      <c r="C10" s="21"/>
      <c r="D10" s="21"/>
      <c r="E10" s="21"/>
      <c r="F10" s="21"/>
      <c r="G10" s="21"/>
      <c r="H10" s="21"/>
      <c r="I10" s="21"/>
      <c r="DC10" s="32" t="e">
        <f t="shared" si="8"/>
        <v>#DIV/0!</v>
      </c>
      <c r="DD10" s="31" t="e">
        <f t="shared" si="0"/>
        <v>#DIV/0!</v>
      </c>
      <c r="DE10" s="31" t="e">
        <f t="shared" si="1"/>
        <v>#DIV/0!</v>
      </c>
      <c r="DF10" s="46">
        <f t="shared" si="2"/>
        <v>0</v>
      </c>
      <c r="DG10" s="46"/>
      <c r="DH10" s="46">
        <f t="shared" si="3"/>
        <v>0</v>
      </c>
      <c r="DI10" s="46">
        <f t="shared" si="4"/>
        <v>0</v>
      </c>
      <c r="DJ10" s="46">
        <f t="shared" si="5"/>
        <v>0</v>
      </c>
      <c r="DK10" s="46">
        <f t="shared" si="6"/>
        <v>0</v>
      </c>
      <c r="DL10" s="46">
        <f t="shared" si="7"/>
        <v>0</v>
      </c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75"/>
      <c r="EF10" s="46"/>
      <c r="EG10" s="46"/>
      <c r="EH10" s="46"/>
      <c r="EI10" s="75"/>
      <c r="EJ10" s="46"/>
      <c r="EK10" s="46"/>
      <c r="EL10" s="46"/>
      <c r="EM10" s="46"/>
      <c r="EN10" s="46"/>
      <c r="EO10" s="46"/>
    </row>
    <row r="11" spans="1:145" x14ac:dyDescent="0.3">
      <c r="A11" s="21" t="s">
        <v>9</v>
      </c>
      <c r="B11" s="21">
        <v>787.78361223000002</v>
      </c>
      <c r="C11" s="21"/>
      <c r="D11" s="21">
        <v>8124.3383942</v>
      </c>
      <c r="E11" s="21">
        <v>139.78826931</v>
      </c>
      <c r="F11" s="21">
        <v>128.60520772999999</v>
      </c>
      <c r="G11" s="21">
        <v>312.90296325000003</v>
      </c>
      <c r="H11" s="21">
        <v>352.45056774</v>
      </c>
      <c r="I11" s="21"/>
      <c r="J11" s="23" t="s">
        <v>9</v>
      </c>
      <c r="K11" s="23">
        <v>0</v>
      </c>
      <c r="L11" s="23">
        <v>9.31117671998026</v>
      </c>
      <c r="M11" s="23">
        <v>0.65132957903835598</v>
      </c>
      <c r="N11" s="23">
        <v>3.4463277261130498</v>
      </c>
      <c r="O11" s="23">
        <v>3.4479753468172398</v>
      </c>
      <c r="P11" s="23">
        <v>27.3809970071528</v>
      </c>
      <c r="Q11" s="23">
        <v>0</v>
      </c>
      <c r="R11" s="23">
        <v>5.6624806618275198E-4</v>
      </c>
      <c r="S11" s="23">
        <v>2.7646264055291902E-3</v>
      </c>
      <c r="T11" s="23">
        <v>1.6693302499204701</v>
      </c>
      <c r="U11" s="23">
        <v>5.3756526976488604E-4</v>
      </c>
      <c r="V11" s="23">
        <v>0.357033218277861</v>
      </c>
      <c r="W11" s="23">
        <v>1.8817501642994498E-2</v>
      </c>
      <c r="X11" s="23">
        <v>1.1533315665492601E-2</v>
      </c>
      <c r="Y11" s="23">
        <v>8.5692514765260395</v>
      </c>
      <c r="Z11" s="6">
        <v>1.8622023811019801E-7</v>
      </c>
      <c r="AA11" s="6">
        <v>7.4488503529048602E-7</v>
      </c>
      <c r="AB11" s="23">
        <v>787.783471974073</v>
      </c>
      <c r="AC11" s="23">
        <v>11.183060054564301</v>
      </c>
      <c r="AD11" s="23">
        <v>99.180308737468096</v>
      </c>
      <c r="AE11" s="23">
        <v>6.3156719889548398</v>
      </c>
      <c r="AF11" s="23">
        <v>0.146738558011871</v>
      </c>
      <c r="AG11" s="23">
        <v>22.583068633960998</v>
      </c>
      <c r="AH11" s="23">
        <v>0.379385176430386</v>
      </c>
      <c r="AI11" s="23">
        <v>82.020024753875504</v>
      </c>
      <c r="AJ11" s="23">
        <v>0.62321831107346304</v>
      </c>
      <c r="AK11" s="23">
        <v>14.3191809139167</v>
      </c>
      <c r="AL11" s="23">
        <v>0.15472621745238499</v>
      </c>
      <c r="AM11" s="23">
        <v>0</v>
      </c>
      <c r="AN11" s="23">
        <v>0</v>
      </c>
      <c r="AO11" s="23">
        <v>15.0611092867133</v>
      </c>
      <c r="AP11" s="23">
        <v>15.0481276983522</v>
      </c>
      <c r="AQ11" s="23">
        <v>0.98333867564352795</v>
      </c>
      <c r="AR11" s="6">
        <v>1.55895626859825E-6</v>
      </c>
      <c r="AS11" s="6">
        <v>3.01039477240428E-6</v>
      </c>
      <c r="AT11" s="23">
        <v>64.994728180690799</v>
      </c>
      <c r="AU11" s="23">
        <v>11.340003851593201</v>
      </c>
      <c r="AV11" s="23">
        <v>0.45257550993476903</v>
      </c>
      <c r="AW11" s="23">
        <v>11.8674934397056</v>
      </c>
      <c r="AX11" s="23">
        <v>1.2143908297689401</v>
      </c>
      <c r="AY11" s="23">
        <v>1.9290789712131399E-3</v>
      </c>
      <c r="AZ11" s="23">
        <v>1.41465614554914E-2</v>
      </c>
      <c r="BA11" s="23">
        <v>1.3665516797566E-4</v>
      </c>
      <c r="BB11" s="23">
        <v>2.7745243228227901E-4</v>
      </c>
      <c r="BC11" s="23">
        <v>0</v>
      </c>
      <c r="BD11" s="23">
        <v>0.96090291770213099</v>
      </c>
      <c r="BE11" s="23">
        <v>2.4752631780066898</v>
      </c>
      <c r="BF11" s="23">
        <v>4.5059392077690802E-2</v>
      </c>
      <c r="BG11" s="23">
        <v>4.3292359885800498E-2</v>
      </c>
      <c r="BH11" s="23">
        <v>362.39990986292702</v>
      </c>
      <c r="BI11" s="23">
        <v>7311.9020238606199</v>
      </c>
      <c r="BJ11" s="23">
        <v>747.438947528894</v>
      </c>
      <c r="BK11" s="23">
        <v>8124.3356995701997</v>
      </c>
      <c r="BL11" s="23">
        <v>0</v>
      </c>
      <c r="BM11" s="23">
        <v>14.446931533055</v>
      </c>
      <c r="BN11" s="23">
        <v>0.60350185647403698</v>
      </c>
      <c r="BO11" s="23">
        <v>1.11243531517694E-3</v>
      </c>
      <c r="BP11" s="23">
        <v>3.2819955044141999E-3</v>
      </c>
      <c r="BQ11" s="23">
        <v>2.6338174942045901E-3</v>
      </c>
      <c r="BR11" s="23">
        <v>0.145842719044075</v>
      </c>
      <c r="BS11" s="23">
        <v>0</v>
      </c>
      <c r="BT11" s="23">
        <v>126.016769094181</v>
      </c>
      <c r="BU11" s="23">
        <v>7.4976824095416006E-2</v>
      </c>
      <c r="BV11" s="23">
        <v>2.6364047369610299E-2</v>
      </c>
      <c r="BW11" s="23">
        <v>99.180308737468096</v>
      </c>
      <c r="BX11" s="23">
        <v>3.3694546580906801E-2</v>
      </c>
      <c r="BY11" s="23">
        <v>0</v>
      </c>
      <c r="BZ11" s="6">
        <v>8.0635375937653197E-7</v>
      </c>
      <c r="CA11" s="23">
        <v>4.8870010400304201E-3</v>
      </c>
      <c r="CB11" s="23">
        <v>139.78488886781099</v>
      </c>
      <c r="CC11" s="23">
        <v>128.60182881324701</v>
      </c>
      <c r="CD11" s="23">
        <v>11.183060054564301</v>
      </c>
      <c r="CE11" s="23">
        <v>0</v>
      </c>
      <c r="CF11" s="23">
        <v>0</v>
      </c>
      <c r="CG11" s="23">
        <v>0.52612372362858695</v>
      </c>
      <c r="CH11" s="23">
        <v>0</v>
      </c>
      <c r="CI11" s="23">
        <v>5.6457671431956999</v>
      </c>
      <c r="CJ11" s="23">
        <v>0</v>
      </c>
      <c r="CK11" s="23">
        <v>0.146738558011871</v>
      </c>
      <c r="CL11" s="23">
        <v>22.583068633960998</v>
      </c>
      <c r="CM11" s="23">
        <v>0.30785890560317403</v>
      </c>
      <c r="CN11" s="23">
        <v>0</v>
      </c>
      <c r="CO11" s="23">
        <v>0.379385176430386</v>
      </c>
      <c r="CP11" s="23">
        <v>5.1442146541223603E-4</v>
      </c>
      <c r="CQ11" s="23">
        <v>312.90286817705299</v>
      </c>
      <c r="CR11" s="23">
        <v>45.859349585473097</v>
      </c>
      <c r="CS11" s="23">
        <v>0</v>
      </c>
      <c r="CT11" s="23">
        <v>0</v>
      </c>
      <c r="CU11" s="23">
        <v>17.6316796695878</v>
      </c>
      <c r="CV11" s="23">
        <v>0.71723882291907703</v>
      </c>
      <c r="CW11" s="23">
        <v>0</v>
      </c>
      <c r="CX11" s="23">
        <v>2.8780889554053402</v>
      </c>
      <c r="CY11" s="23">
        <v>352.45047437182001</v>
      </c>
      <c r="CZ11" s="23">
        <v>0.68199315416226403</v>
      </c>
      <c r="DA11" s="23">
        <v>24.508292321986001</v>
      </c>
      <c r="DC11" s="32">
        <f t="shared" si="8"/>
        <v>1.0282293150799133</v>
      </c>
      <c r="DD11" s="31">
        <f t="shared" si="0"/>
        <v>8.0000052415521439E-3</v>
      </c>
      <c r="DE11" s="31">
        <f t="shared" si="1"/>
        <v>1.924749594036658E-2</v>
      </c>
      <c r="DF11" s="46">
        <f t="shared" si="2"/>
        <v>-1.7803864518684266E-7</v>
      </c>
      <c r="DG11" s="46"/>
      <c r="DH11" s="46">
        <f t="shared" si="3"/>
        <v>-3.3167375231938506E-7</v>
      </c>
      <c r="DI11" s="46">
        <f t="shared" si="4"/>
        <v>-2.4182588465387272E-5</v>
      </c>
      <c r="DJ11" s="46">
        <f t="shared" si="5"/>
        <v>-2.6273560866001853E-5</v>
      </c>
      <c r="DK11" s="46">
        <f t="shared" si="6"/>
        <v>-3.0384163206948782E-7</v>
      </c>
      <c r="DL11" s="46">
        <f t="shared" si="7"/>
        <v>-2.6491141889197007E-7</v>
      </c>
      <c r="DM11" s="46">
        <f>(O11/0.009783-$CY11)/($CY11)</f>
        <v>-1.3817762353272673E-5</v>
      </c>
      <c r="DN11" s="46">
        <f>(M11/0.001848-$CY11)/($CY11)</f>
        <v>1.6925395897337743E-6</v>
      </c>
      <c r="DO11" s="46">
        <f>((R11+S11)/0.0000259-$CC11)/($CC11)</f>
        <v>2.6151608994082719E-5</v>
      </c>
      <c r="DP11" s="46">
        <f>(T11/0.004739-$CY11)/($CY11)</f>
        <v>-5.583241922616567E-4</v>
      </c>
      <c r="DQ11" s="46">
        <f>((U11)/0.00000418-$CC11)/($CC11)</f>
        <v>1.7905728668516719E-5</v>
      </c>
      <c r="DR11" s="46">
        <f>(V11/0.001013-$CY11)/($CY11)</f>
        <v>2.4864392700849798E-6</v>
      </c>
      <c r="DS11" s="46">
        <f>((X11+W11)/0.000236-$CC11)/($CC11)</f>
        <v>2.5888228755875377E-5</v>
      </c>
      <c r="DT11" s="46">
        <f>((AA11+Z11)/0.00000000724-$CC11)/($CC11)</f>
        <v>3.0107913235350065E-5</v>
      </c>
      <c r="DU11" s="46">
        <f>(AL11/0.000439-$CY11)/($CY11)</f>
        <v>2.9678520318939774E-6</v>
      </c>
      <c r="DV11" s="46">
        <f>(AP11/0.042696-$CY11)/($CY11)</f>
        <v>-6.4961431715852603E-6</v>
      </c>
      <c r="DW11" s="46">
        <f>(AQ11/0.00279-$CY11)/($CY11)</f>
        <v>1.8835317725494327E-6</v>
      </c>
      <c r="DX11" s="46">
        <f>((AR11+AS11+BZ11)/0.0000000418-$CC11)/($CC11)</f>
        <v>2.7598256454355465E-5</v>
      </c>
      <c r="DY11" s="46">
        <f>((AY11+AZ11)/0.000125-$CC11)/($CC11)</f>
        <v>2.5618612267795333E-5</v>
      </c>
      <c r="DZ11" s="46">
        <f>((BA11+BB11)/0.00000322-$CC11)/($CC11)</f>
        <v>2.3452134258021782E-5</v>
      </c>
      <c r="EA11" s="46">
        <f>(BD11/0.00273-$CY11)/($CY11)</f>
        <v>-1.3374464576302188E-3</v>
      </c>
      <c r="EB11" s="46">
        <f t="shared" si="9"/>
        <v>2.598282869271044E-5</v>
      </c>
      <c r="EC11" s="46">
        <f t="shared" si="10"/>
        <v>2.9384614287311395E-6</v>
      </c>
      <c r="ED11" s="46">
        <f t="shared" si="11"/>
        <v>2.1792829182654221E-6</v>
      </c>
      <c r="EE11" s="75">
        <f t="shared" si="12"/>
        <v>3.5930476656438587E-6</v>
      </c>
      <c r="EF11" s="46">
        <f t="shared" si="13"/>
        <v>2.6515451324782969E-5</v>
      </c>
      <c r="EG11" s="46">
        <f t="shared" si="14"/>
        <v>8.0774311819979672E-4</v>
      </c>
      <c r="EH11" s="46">
        <f t="shared" si="15"/>
        <v>-9.5587020853366207E-4</v>
      </c>
      <c r="EI11" s="75">
        <f t="shared" si="16"/>
        <v>-4.9981870030741651E-4</v>
      </c>
      <c r="EJ11" s="46">
        <f>(SUM(AC11:AH11)-$CB11)/($CB11)</f>
        <v>2.3924485733674968E-5</v>
      </c>
      <c r="EK11" s="46">
        <f>(SUM(AD11:AH11)-$CC11)/($CC11)</f>
        <v>2.6004930179065683E-5</v>
      </c>
      <c r="EL11" s="46"/>
      <c r="EM11" s="46"/>
      <c r="EN11" s="46"/>
      <c r="EO11" s="46"/>
    </row>
    <row r="12" spans="1:145" x14ac:dyDescent="0.3">
      <c r="A12" s="21" t="s">
        <v>10</v>
      </c>
      <c r="B12" s="21">
        <v>289.74879365999999</v>
      </c>
      <c r="C12" s="21"/>
      <c r="D12" s="21">
        <v>2371.0267309999999</v>
      </c>
      <c r="E12" s="21">
        <v>43.39811761</v>
      </c>
      <c r="F12" s="21">
        <v>39.926268210000003</v>
      </c>
      <c r="G12" s="21">
        <v>87.257607750000005</v>
      </c>
      <c r="H12" s="21">
        <v>174.34256911</v>
      </c>
      <c r="I12" s="21"/>
      <c r="J12" s="23" t="s">
        <v>10</v>
      </c>
      <c r="K12" s="23">
        <v>0</v>
      </c>
      <c r="L12" s="23">
        <v>4.6058594695335904</v>
      </c>
      <c r="M12" s="23">
        <v>0.32218582609840801</v>
      </c>
      <c r="N12" s="23">
        <v>1.70475675245081</v>
      </c>
      <c r="O12" s="23">
        <v>1.70556913399431</v>
      </c>
      <c r="P12" s="23">
        <v>13.5442347752095</v>
      </c>
      <c r="Q12" s="23">
        <v>0</v>
      </c>
      <c r="R12" s="23">
        <v>1.7579477944410399E-4</v>
      </c>
      <c r="S12" s="23">
        <v>8.5829413383157701E-4</v>
      </c>
      <c r="T12" s="23">
        <v>0.82574872018448398</v>
      </c>
      <c r="U12" s="23">
        <v>1.6688972887466099E-4</v>
      </c>
      <c r="V12" s="23">
        <v>0.17660954146719299</v>
      </c>
      <c r="W12" s="23">
        <v>5.8420081537944304E-3</v>
      </c>
      <c r="X12" s="23">
        <v>3.5805880035494398E-3</v>
      </c>
      <c r="Y12" s="23">
        <v>4.2388496730072198</v>
      </c>
      <c r="Z12" s="6">
        <v>5.7813046423827498E-8</v>
      </c>
      <c r="AA12" s="6">
        <v>2.3125315479202101E-7</v>
      </c>
      <c r="AB12" s="23">
        <v>289.74871033096798</v>
      </c>
      <c r="AC12" s="23">
        <v>3.4718485840264099</v>
      </c>
      <c r="AD12" s="23">
        <v>30.791128983614101</v>
      </c>
      <c r="AE12" s="23">
        <v>1.96073813577164</v>
      </c>
      <c r="AF12" s="23">
        <v>4.5555758152967703E-2</v>
      </c>
      <c r="AG12" s="23">
        <v>7.0110500212194804</v>
      </c>
      <c r="AH12" s="23">
        <v>0.117782528932907</v>
      </c>
      <c r="AI12" s="23">
        <v>40.5718498429815</v>
      </c>
      <c r="AJ12" s="23">
        <v>0.30827999929030497</v>
      </c>
      <c r="AK12" s="23">
        <v>7.0830988948720597</v>
      </c>
      <c r="AL12" s="23">
        <v>7.6536583326584903E-2</v>
      </c>
      <c r="AM12" s="23">
        <v>0</v>
      </c>
      <c r="AN12" s="23">
        <v>0</v>
      </c>
      <c r="AO12" s="23">
        <v>7.4501048324110002</v>
      </c>
      <c r="AP12" s="23">
        <v>7.4436784167997203</v>
      </c>
      <c r="AQ12" s="23">
        <v>0.48641677515277998</v>
      </c>
      <c r="AR12" s="6">
        <v>4.8398662159514801E-7</v>
      </c>
      <c r="AS12" s="6">
        <v>9.3458690327226502E-7</v>
      </c>
      <c r="AT12" s="23">
        <v>18.9682031493025</v>
      </c>
      <c r="AU12" s="23">
        <v>5.6094279341003199</v>
      </c>
      <c r="AV12" s="23">
        <v>0.22387022889074101</v>
      </c>
      <c r="AW12" s="23">
        <v>5.87037049875563</v>
      </c>
      <c r="AX12" s="23">
        <v>0.60070881331197001</v>
      </c>
      <c r="AY12" s="23">
        <v>5.9889390036210895E-4</v>
      </c>
      <c r="AZ12" s="23">
        <v>4.3918954689506498E-3</v>
      </c>
      <c r="BA12" s="6">
        <v>4.2425828568594E-5</v>
      </c>
      <c r="BB12" s="6">
        <v>8.6136726687500298E-5</v>
      </c>
      <c r="BC12" s="23">
        <v>0</v>
      </c>
      <c r="BD12" s="23">
        <v>0.475317962091799</v>
      </c>
      <c r="BE12" s="23">
        <v>0.76845876958944304</v>
      </c>
      <c r="BF12" s="23">
        <v>1.3988956697917099E-2</v>
      </c>
      <c r="BG12" s="23">
        <v>1.3440371053313201E-2</v>
      </c>
      <c r="BH12" s="23">
        <v>179.264096333162</v>
      </c>
      <c r="BI12" s="23">
        <v>2133.9233046445802</v>
      </c>
      <c r="BJ12" s="23">
        <v>218.13438078782099</v>
      </c>
      <c r="BK12" s="23">
        <v>2371.0258885817002</v>
      </c>
      <c r="BL12" s="23">
        <v>0</v>
      </c>
      <c r="BM12" s="23">
        <v>7.1462973254920401</v>
      </c>
      <c r="BN12" s="23">
        <v>0.297728368120173</v>
      </c>
      <c r="BO12" s="23">
        <v>3.4536108023126502E-4</v>
      </c>
      <c r="BP12" s="23">
        <v>1.0189192661166099E-3</v>
      </c>
      <c r="BQ12" s="23">
        <v>8.1769339686172001E-4</v>
      </c>
      <c r="BR12" s="23">
        <v>6.6890578575880294E-2</v>
      </c>
      <c r="BS12" s="23">
        <v>0</v>
      </c>
      <c r="BT12" s="23">
        <v>62.335223570981597</v>
      </c>
      <c r="BU12" s="23">
        <v>2.3277012322734599E-2</v>
      </c>
      <c r="BV12" s="23">
        <v>8.1848882256651007E-3</v>
      </c>
      <c r="BW12" s="23">
        <v>30.791128983614101</v>
      </c>
      <c r="BX12" s="23">
        <v>1.04606668871288E-2</v>
      </c>
      <c r="BY12" s="23">
        <v>0</v>
      </c>
      <c r="BZ12" s="6">
        <v>2.5033689628907002E-7</v>
      </c>
      <c r="CA12" s="23">
        <v>1.51719760313497E-3</v>
      </c>
      <c r="CB12" s="23">
        <v>43.397066523326103</v>
      </c>
      <c r="CC12" s="23">
        <v>39.925217939299699</v>
      </c>
      <c r="CD12" s="23">
        <v>3.4718485840264099</v>
      </c>
      <c r="CE12" s="23">
        <v>0</v>
      </c>
      <c r="CF12" s="23">
        <v>0</v>
      </c>
      <c r="CG12" s="23">
        <v>0.16333830984859701</v>
      </c>
      <c r="CH12" s="23">
        <v>0</v>
      </c>
      <c r="CI12" s="23">
        <v>1.75276286777228</v>
      </c>
      <c r="CJ12" s="23">
        <v>0</v>
      </c>
      <c r="CK12" s="23">
        <v>4.5555758152967703E-2</v>
      </c>
      <c r="CL12" s="23">
        <v>7.0110500212194804</v>
      </c>
      <c r="CM12" s="23">
        <v>0.152284910698465</v>
      </c>
      <c r="CN12" s="23">
        <v>0</v>
      </c>
      <c r="CO12" s="23">
        <v>0.117782528932907</v>
      </c>
      <c r="CP12" s="23">
        <v>1.5970472066888201E-4</v>
      </c>
      <c r="CQ12" s="23">
        <v>87.257561565502002</v>
      </c>
      <c r="CR12" s="23">
        <v>22.684702067391701</v>
      </c>
      <c r="CS12" s="23">
        <v>0</v>
      </c>
      <c r="CT12" s="23">
        <v>0</v>
      </c>
      <c r="CU12" s="23">
        <v>8.7216555685278507</v>
      </c>
      <c r="CV12" s="23">
        <v>0.354787635151386</v>
      </c>
      <c r="CW12" s="23">
        <v>0</v>
      </c>
      <c r="CX12" s="23">
        <v>1.42366850891515</v>
      </c>
      <c r="CY12" s="23">
        <v>174.34252228376701</v>
      </c>
      <c r="CZ12" s="23">
        <v>0.33735383909793798</v>
      </c>
      <c r="DA12" s="23">
        <v>12.123235070055101</v>
      </c>
      <c r="DC12" s="32">
        <f t="shared" si="8"/>
        <v>1.0282293383445746</v>
      </c>
      <c r="DD12" s="31">
        <f t="shared" si="0"/>
        <v>7.9999983301105564E-3</v>
      </c>
      <c r="DE12" s="31">
        <f t="shared" si="1"/>
        <v>1.9247453345346024E-2</v>
      </c>
      <c r="DF12" s="46">
        <f t="shared" si="2"/>
        <v>-2.875906089417103E-7</v>
      </c>
      <c r="DG12" s="46"/>
      <c r="DH12" s="46">
        <f t="shared" si="3"/>
        <v>-3.5529683774196881E-7</v>
      </c>
      <c r="DI12" s="46">
        <f t="shared" si="4"/>
        <v>-2.4219637435487877E-5</v>
      </c>
      <c r="DJ12" s="46">
        <f t="shared" si="5"/>
        <v>-2.6305255847605491E-5</v>
      </c>
      <c r="DK12" s="46">
        <f t="shared" si="6"/>
        <v>-5.2928906939640476E-7</v>
      </c>
      <c r="DL12" s="46">
        <f t="shared" si="7"/>
        <v>-2.6858748972180817E-7</v>
      </c>
      <c r="DM12" s="46">
        <f>(O12/0.009783-$CY12)/($CY12)</f>
        <v>-1.3931523662818714E-5</v>
      </c>
      <c r="DN12" s="46">
        <f>(M12/0.001848-$CY12)/($CY12)</f>
        <v>2.6224624235723762E-6</v>
      </c>
      <c r="DO12" s="46">
        <f>((R12+S12)/0.0000259-$CC12)/($CC12)</f>
        <v>2.4919801032245431E-5</v>
      </c>
      <c r="DP12" s="46">
        <f>(T12/0.004739-$CY12)/($CY12)</f>
        <v>-5.57356309981829E-4</v>
      </c>
      <c r="DQ12" s="46">
        <f>((U12)/0.00000418-$CC12)/($CC12)</f>
        <v>1.3888934908571761E-5</v>
      </c>
      <c r="DR12" s="46">
        <f>(V12/0.001013-$CY12)/($CY12)</f>
        <v>3.2070495667466282E-6</v>
      </c>
      <c r="DS12" s="46">
        <f>((X12+W12)/0.000236-$CC12)/($CC12)</f>
        <v>2.5972674747423968E-5</v>
      </c>
      <c r="DT12" s="46">
        <f>((AA12+Z12)/0.00000000724-$CC12)/($CC12)</f>
        <v>2.6372977320420892E-5</v>
      </c>
      <c r="DU12" s="46">
        <f>(AL12/0.000439-$CY12)/($CY12)</f>
        <v>2.8227628101568094E-6</v>
      </c>
      <c r="DV12" s="46">
        <f>(AP12/0.042696-$CY12)/($CY12)</f>
        <v>-6.7055950691865899E-6</v>
      </c>
      <c r="DW12" s="46">
        <f>(AQ12/0.00279-$CY12)/($CY12)</f>
        <v>2.3395240265011275E-6</v>
      </c>
      <c r="DX12" s="46">
        <f>((AR12+AS12+BZ12)/0.0000000418-$CC12)/($CC12)</f>
        <v>2.1757958578848709E-5</v>
      </c>
      <c r="DY12" s="46">
        <f>((AY12+AZ12)/0.000125-$CC12)/($CC12)</f>
        <v>2.7476749257491089E-5</v>
      </c>
      <c r="DZ12" s="46">
        <f>((BA12+BB12)/0.00000322-$CC12)/($CC12)</f>
        <v>2.6085192683317095E-5</v>
      </c>
      <c r="EA12" s="46">
        <f>(BD12/0.00273-$CY12)/($CY12)</f>
        <v>-1.3386215671328612E-3</v>
      </c>
      <c r="EB12" s="46">
        <f t="shared" si="9"/>
        <v>2.5631140404430113E-5</v>
      </c>
      <c r="EC12" s="46">
        <f t="shared" si="10"/>
        <v>1.6976491934013518E-6</v>
      </c>
      <c r="ED12" s="46">
        <f t="shared" si="11"/>
        <v>3.1376022656694655E-6</v>
      </c>
      <c r="EE12" s="75">
        <f t="shared" si="12"/>
        <v>2.0165804773674625E-6</v>
      </c>
      <c r="EF12" s="46">
        <f t="shared" si="13"/>
        <v>2.3005600683366316E-5</v>
      </c>
      <c r="EG12" s="46">
        <f t="shared" si="14"/>
        <v>8.1152568364949423E-4</v>
      </c>
      <c r="EH12" s="46">
        <f t="shared" si="15"/>
        <v>-9.451461383286336E-4</v>
      </c>
      <c r="EI12" s="75">
        <f t="shared" si="16"/>
        <v>-4.3174581164512723E-4</v>
      </c>
      <c r="EJ12" s="46">
        <f>(SUM(AC12:AH12)-$CB12)/($CB12)</f>
        <v>2.3906878379585536E-5</v>
      </c>
      <c r="EK12" s="46">
        <f>(SUM(AD12:AH12)-$CC12)/($CC12)</f>
        <v>2.5985791560967308E-5</v>
      </c>
      <c r="EL12" s="46"/>
      <c r="EM12" s="46"/>
      <c r="EN12" s="46"/>
      <c r="EO12" s="46"/>
    </row>
    <row r="13" spans="1:145" x14ac:dyDescent="0.3">
      <c r="A13" s="21" t="s">
        <v>12</v>
      </c>
      <c r="B13" s="21"/>
      <c r="C13" s="21"/>
      <c r="D13" s="21"/>
      <c r="E13" s="21"/>
      <c r="F13" s="21"/>
      <c r="G13" s="21"/>
      <c r="H13" s="21"/>
      <c r="I13" s="21"/>
      <c r="DC13" s="32" t="e">
        <f t="shared" si="8"/>
        <v>#DIV/0!</v>
      </c>
      <c r="DD13" s="31" t="e">
        <f t="shared" si="0"/>
        <v>#DIV/0!</v>
      </c>
      <c r="DE13" s="31" t="e">
        <f t="shared" si="1"/>
        <v>#DIV/0!</v>
      </c>
      <c r="DF13" s="46">
        <f t="shared" si="2"/>
        <v>0</v>
      </c>
      <c r="DG13" s="46"/>
      <c r="DH13" s="46">
        <f t="shared" si="3"/>
        <v>0</v>
      </c>
      <c r="DI13" s="46">
        <f t="shared" si="4"/>
        <v>0</v>
      </c>
      <c r="DJ13" s="46">
        <f t="shared" si="5"/>
        <v>0</v>
      </c>
      <c r="DK13" s="46">
        <f t="shared" si="6"/>
        <v>0</v>
      </c>
      <c r="DL13" s="46">
        <f t="shared" si="7"/>
        <v>0</v>
      </c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75"/>
      <c r="EF13" s="46"/>
      <c r="EG13" s="46"/>
      <c r="EH13" s="46"/>
      <c r="EI13" s="75"/>
      <c r="EJ13" s="46"/>
      <c r="EK13" s="46"/>
      <c r="EL13" s="46"/>
      <c r="EM13" s="46"/>
      <c r="EN13" s="46"/>
      <c r="EO13" s="46"/>
    </row>
    <row r="14" spans="1:145" x14ac:dyDescent="0.3">
      <c r="A14" s="21" t="s">
        <v>13</v>
      </c>
      <c r="B14" s="21">
        <v>17.029530439999998</v>
      </c>
      <c r="C14" s="21"/>
      <c r="D14" s="21">
        <v>195.17384917999999</v>
      </c>
      <c r="E14" s="21">
        <v>2.7181679299999999</v>
      </c>
      <c r="F14" s="21">
        <v>2.5007144800000001</v>
      </c>
      <c r="G14" s="21">
        <v>5.7748970899999996</v>
      </c>
      <c r="H14" s="21">
        <v>7.9691972199999999</v>
      </c>
      <c r="I14" s="21"/>
      <c r="J14" s="23" t="s">
        <v>13</v>
      </c>
      <c r="K14" s="23">
        <v>0</v>
      </c>
      <c r="L14" s="23">
        <v>0.210533396417379</v>
      </c>
      <c r="M14" s="23">
        <v>1.4727077277327199E-2</v>
      </c>
      <c r="N14" s="23">
        <v>7.7924346639210301E-2</v>
      </c>
      <c r="O14" s="23">
        <v>7.7961602585651102E-2</v>
      </c>
      <c r="P14" s="23">
        <v>0.61910702048644894</v>
      </c>
      <c r="Q14" s="23">
        <v>0</v>
      </c>
      <c r="R14" s="6">
        <v>1.1010543935360399E-5</v>
      </c>
      <c r="S14" s="6">
        <v>5.3757723066408703E-5</v>
      </c>
      <c r="T14" s="23">
        <v>3.7744851145715498E-2</v>
      </c>
      <c r="U14" s="6">
        <v>1.0453098779168499E-5</v>
      </c>
      <c r="V14" s="23">
        <v>8.07277896808699E-3</v>
      </c>
      <c r="W14" s="23">
        <v>3.6590552092461798E-4</v>
      </c>
      <c r="X14" s="23">
        <v>2.2426388222909299E-4</v>
      </c>
      <c r="Y14" s="23">
        <v>0.19375797747361301</v>
      </c>
      <c r="Z14" s="6">
        <v>3.62107376114023E-9</v>
      </c>
      <c r="AA14" s="6">
        <v>1.44841347685422E-8</v>
      </c>
      <c r="AB14" s="23">
        <v>17.029538394043101</v>
      </c>
      <c r="AC14" s="23">
        <v>0.21745341743966201</v>
      </c>
      <c r="AD14" s="23">
        <v>1.92855099125316</v>
      </c>
      <c r="AE14" s="23">
        <v>0.122807663376268</v>
      </c>
      <c r="AF14" s="23">
        <v>2.8533138003825E-3</v>
      </c>
      <c r="AG14" s="23">
        <v>0.43912534929479602</v>
      </c>
      <c r="AH14" s="23">
        <v>7.3771070950247103E-3</v>
      </c>
      <c r="AI14" s="23">
        <v>1.85453781483589</v>
      </c>
      <c r="AJ14" s="23">
        <v>1.40915033990972E-2</v>
      </c>
      <c r="AK14" s="23">
        <v>0.32376854300037999</v>
      </c>
      <c r="AL14" s="23">
        <v>3.49848727466283E-3</v>
      </c>
      <c r="AM14" s="23">
        <v>0</v>
      </c>
      <c r="AN14" s="23">
        <v>0</v>
      </c>
      <c r="AO14" s="23">
        <v>0.34054419572259198</v>
      </c>
      <c r="AP14" s="23">
        <v>0.34025052056769001</v>
      </c>
      <c r="AQ14" s="23">
        <v>2.2234129648886301E-2</v>
      </c>
      <c r="AR14" s="6">
        <v>3.0314022652546E-8</v>
      </c>
      <c r="AS14" s="6">
        <v>5.8537234985521099E-8</v>
      </c>
      <c r="AT14" s="23">
        <v>1.5613893503530101</v>
      </c>
      <c r="AU14" s="23">
        <v>0.25640675180475803</v>
      </c>
      <c r="AV14" s="23">
        <v>1.02330405664974E-2</v>
      </c>
      <c r="AW14" s="23">
        <v>0.26833405505204799</v>
      </c>
      <c r="AX14" s="23">
        <v>2.7458357969983999E-2</v>
      </c>
      <c r="AY14" s="6">
        <v>3.7510775641131603E-5</v>
      </c>
      <c r="AZ14" s="23">
        <v>2.7508000462970599E-4</v>
      </c>
      <c r="BA14" s="6">
        <v>2.6572849859730901E-6</v>
      </c>
      <c r="BB14" s="6">
        <v>5.3950140269074102E-6</v>
      </c>
      <c r="BC14" s="23">
        <v>0</v>
      </c>
      <c r="BD14" s="23">
        <v>2.1726746823123699E-2</v>
      </c>
      <c r="BE14" s="23">
        <v>4.8131185700821699E-2</v>
      </c>
      <c r="BF14" s="23">
        <v>8.7617496982423596E-4</v>
      </c>
      <c r="BG14" s="23">
        <v>8.4181530779278702E-4</v>
      </c>
      <c r="BH14" s="23">
        <v>8.19416093740527</v>
      </c>
      <c r="BI14" s="23">
        <v>175.65636713569901</v>
      </c>
      <c r="BJ14" s="23">
        <v>17.9559968253443</v>
      </c>
      <c r="BK14" s="23">
        <v>195.17375331139701</v>
      </c>
      <c r="BL14" s="23">
        <v>0</v>
      </c>
      <c r="BM14" s="23">
        <v>0.32665706677799999</v>
      </c>
      <c r="BN14" s="23">
        <v>1.36321080099428E-2</v>
      </c>
      <c r="BO14" s="6">
        <v>2.16310033785832E-5</v>
      </c>
      <c r="BP14" s="6">
        <v>6.3819008656448205E-5</v>
      </c>
      <c r="BQ14" s="6">
        <v>5.1214530253476403E-5</v>
      </c>
      <c r="BR14" s="23">
        <v>3.2073289972827999E-3</v>
      </c>
      <c r="BS14" s="23">
        <v>0</v>
      </c>
      <c r="BT14" s="23">
        <v>2.8493436882091299</v>
      </c>
      <c r="BU14" s="23">
        <v>1.45791527637692E-3</v>
      </c>
      <c r="BV14" s="23">
        <v>5.1264678097631699E-4</v>
      </c>
      <c r="BW14" s="23">
        <v>1.92855099125316</v>
      </c>
      <c r="BX14" s="23">
        <v>6.5518710075673596E-4</v>
      </c>
      <c r="BY14" s="23">
        <v>0</v>
      </c>
      <c r="BZ14" s="6">
        <v>1.5679536808919899E-8</v>
      </c>
      <c r="CA14" s="6">
        <v>9.50270485071953E-5</v>
      </c>
      <c r="CB14" s="23">
        <v>2.7181027403648601</v>
      </c>
      <c r="CC14" s="23">
        <v>2.5006493229252</v>
      </c>
      <c r="CD14" s="23">
        <v>0.21745341743966201</v>
      </c>
      <c r="CE14" s="23">
        <v>0</v>
      </c>
      <c r="CF14" s="23">
        <v>0</v>
      </c>
      <c r="CG14" s="23">
        <v>1.02304169491338E-2</v>
      </c>
      <c r="CH14" s="23">
        <v>0</v>
      </c>
      <c r="CI14" s="23">
        <v>0.10978136543262899</v>
      </c>
      <c r="CJ14" s="23">
        <v>0</v>
      </c>
      <c r="CK14" s="23">
        <v>2.8533138003825E-3</v>
      </c>
      <c r="CL14" s="23">
        <v>0.43912534929479602</v>
      </c>
      <c r="CM14" s="23">
        <v>6.9608675923345303E-3</v>
      </c>
      <c r="CN14" s="23">
        <v>0</v>
      </c>
      <c r="CO14" s="23">
        <v>7.3771070950247103E-3</v>
      </c>
      <c r="CP14" s="6">
        <v>1.0002893456130699E-5</v>
      </c>
      <c r="CQ14" s="23">
        <v>5.7748947224656497</v>
      </c>
      <c r="CR14" s="23">
        <v>1.0369180241578</v>
      </c>
      <c r="CS14" s="23">
        <v>0</v>
      </c>
      <c r="CT14" s="23">
        <v>0</v>
      </c>
      <c r="CU14" s="23">
        <v>0.39866615586655402</v>
      </c>
      <c r="CV14" s="23">
        <v>1.62174224983005E-2</v>
      </c>
      <c r="CW14" s="23">
        <v>0</v>
      </c>
      <c r="CX14" s="23">
        <v>6.5075993229385398E-2</v>
      </c>
      <c r="CY14" s="23">
        <v>7.9691954011585198</v>
      </c>
      <c r="CZ14" s="23">
        <v>1.54204936050254E-2</v>
      </c>
      <c r="DA14" s="23">
        <v>0.55415307312455497</v>
      </c>
      <c r="DC14" s="32">
        <f t="shared" si="8"/>
        <v>1.028229391415606</v>
      </c>
      <c r="DD14" s="31">
        <f t="shared" si="0"/>
        <v>7.999996535711618E-3</v>
      </c>
      <c r="DE14" s="31">
        <f t="shared" si="1"/>
        <v>1.9247475149581944E-2</v>
      </c>
      <c r="DF14" s="46">
        <f t="shared" si="2"/>
        <v>4.6707354206926871E-7</v>
      </c>
      <c r="DG14" s="46"/>
      <c r="DH14" s="46">
        <f t="shared" si="3"/>
        <v>-4.9119594344249526E-7</v>
      </c>
      <c r="DI14" s="46">
        <f t="shared" si="4"/>
        <v>-2.3982931451845635E-5</v>
      </c>
      <c r="DJ14" s="46">
        <f t="shared" si="5"/>
        <v>-2.6055383499853771E-5</v>
      </c>
      <c r="DK14" s="46">
        <f t="shared" si="6"/>
        <v>-4.0996996362073347E-7</v>
      </c>
      <c r="DL14" s="46">
        <f t="shared" si="7"/>
        <v>-2.2823396508871827E-7</v>
      </c>
      <c r="DM14" s="46">
        <f>(O14/0.009783-$CY14)/($CY14)</f>
        <v>-1.3288722664751917E-5</v>
      </c>
      <c r="DN14" s="46">
        <f>(M14/0.001848-$CY14)/($CY14)</f>
        <v>2.8355846576174845E-7</v>
      </c>
      <c r="DO14" s="46">
        <f>((R14+S14)/0.0000259-$CC14)/($CC14)</f>
        <v>2.2380874391813511E-5</v>
      </c>
      <c r="DP14" s="46">
        <f>(T14/0.004739-$CY14)/($CY14)</f>
        <v>-5.6044725000557987E-4</v>
      </c>
      <c r="DQ14" s="46">
        <f>((U14)/0.00000418-$CC14)/($CC14)</f>
        <v>3.6795164864813895E-5</v>
      </c>
      <c r="DR14" s="46">
        <f>(V14/0.001013-$CY14)/($CY14)</f>
        <v>-1.9786563026612425E-6</v>
      </c>
      <c r="DS14" s="46">
        <f>((X14+W14)/0.000236-$CC14)/($CC14)</f>
        <v>2.7387705874411735E-5</v>
      </c>
      <c r="DT14" s="46">
        <f>((AA14+Z14)/0.00000000724-$CC14)/($CC14)</f>
        <v>2.8027621181799989E-5</v>
      </c>
      <c r="DU14" s="46">
        <f>(AL14/0.000439-$CY14)/($CY14)</f>
        <v>2.9994637370240188E-6</v>
      </c>
      <c r="DV14" s="46">
        <f>(AP14/0.042696-$CY14)/($CY14)</f>
        <v>-6.6017984069170432E-6</v>
      </c>
      <c r="DW14" s="46">
        <f>(AQ14/0.00279-$CY14)/($CY14)</f>
        <v>3.349800720759405E-6</v>
      </c>
      <c r="DX14" s="46">
        <f>((AR14+AS14+BZ14)/0.0000000418-$CC14)/($CC14)</f>
        <v>3.4945456790436109E-5</v>
      </c>
      <c r="DY14" s="46">
        <f>((AY14+AZ14)/0.000125-$CC14)/($CC14)</f>
        <v>3.0759707406987848E-5</v>
      </c>
      <c r="DZ14" s="46">
        <f>((BA14+BB14)/0.00000322-$CC14)/($CC14)</f>
        <v>2.5855776594467721E-5</v>
      </c>
      <c r="EA14" s="46">
        <f>(BD14/0.00273-$CY14)/($CY14)</f>
        <v>-1.3401705938137156E-3</v>
      </c>
      <c r="EB14" s="46">
        <f t="shared" si="9"/>
        <v>2.5724187621716675E-5</v>
      </c>
      <c r="EC14" s="46">
        <f t="shared" si="10"/>
        <v>6.7740534663704817E-6</v>
      </c>
      <c r="ED14" s="46">
        <f t="shared" si="11"/>
        <v>6.517588948867201E-6</v>
      </c>
      <c r="EE14" s="75">
        <f t="shared" si="12"/>
        <v>1.4960693576457117E-5</v>
      </c>
      <c r="EF14" s="46">
        <f t="shared" si="13"/>
        <v>1.7879068664474056E-5</v>
      </c>
      <c r="EG14" s="46">
        <f t="shared" si="14"/>
        <v>8.2254591935035143E-4</v>
      </c>
      <c r="EH14" s="46">
        <f t="shared" si="15"/>
        <v>-9.5157463348472058E-4</v>
      </c>
      <c r="EI14" s="75">
        <f t="shared" si="16"/>
        <v>-4.8551956899373403E-4</v>
      </c>
      <c r="EJ14" s="46">
        <f>(SUM(AC14:AH14)-$CB14)/($CB14)</f>
        <v>2.3951226517786504E-5</v>
      </c>
      <c r="EK14" s="46">
        <f>(SUM(AD14:AH14)-$CC14)/($CC14)</f>
        <v>2.6033995984356573E-5</v>
      </c>
      <c r="EL14" s="46"/>
      <c r="EM14" s="46"/>
      <c r="EN14" s="46"/>
      <c r="EO14" s="46"/>
    </row>
    <row r="15" spans="1:145" x14ac:dyDescent="0.3">
      <c r="A15" s="21" t="s">
        <v>14</v>
      </c>
      <c r="B15" s="21">
        <v>7.8095827099999999</v>
      </c>
      <c r="C15" s="21"/>
      <c r="D15" s="21">
        <v>84.395601249999999</v>
      </c>
      <c r="E15" s="21">
        <v>1.4156182799999999</v>
      </c>
      <c r="F15" s="21">
        <v>1.30236884</v>
      </c>
      <c r="G15" s="21">
        <v>3.1297343299999998</v>
      </c>
      <c r="H15" s="21">
        <v>3.84245196</v>
      </c>
      <c r="I15" s="21"/>
      <c r="J15" s="23" t="s">
        <v>14</v>
      </c>
      <c r="K15" s="23">
        <v>0</v>
      </c>
      <c r="L15" s="23">
        <v>0.101511461933188</v>
      </c>
      <c r="M15" s="23">
        <v>7.1008794965023601E-3</v>
      </c>
      <c r="N15" s="23">
        <v>3.7572201944555898E-2</v>
      </c>
      <c r="O15" s="23">
        <v>3.7590133086578797E-2</v>
      </c>
      <c r="P15" s="23">
        <v>0.29851011341126599</v>
      </c>
      <c r="Q15" s="23">
        <v>0</v>
      </c>
      <c r="R15" s="6">
        <v>5.73430061123144E-6</v>
      </c>
      <c r="S15" s="6">
        <v>2.7996979667873599E-5</v>
      </c>
      <c r="T15" s="23">
        <v>1.8199159175955E-2</v>
      </c>
      <c r="U15" s="6">
        <v>5.4439558424594701E-6</v>
      </c>
      <c r="V15" s="23">
        <v>3.89242206375634E-3</v>
      </c>
      <c r="W15" s="23">
        <v>1.9056118983448801E-4</v>
      </c>
      <c r="X15" s="23">
        <v>1.16796168366981E-4</v>
      </c>
      <c r="Y15" s="23">
        <v>9.3422948645314793E-2</v>
      </c>
      <c r="Z15" s="6">
        <v>1.8858219877974099E-9</v>
      </c>
      <c r="AA15" s="6">
        <v>7.5433395613904507E-9</v>
      </c>
      <c r="AB15" s="23">
        <v>7.8095944663988002</v>
      </c>
      <c r="AC15" s="23">
        <v>0.113249454080479</v>
      </c>
      <c r="AD15" s="23">
        <v>1.00438767065152</v>
      </c>
      <c r="AE15" s="23">
        <v>6.3957979463946102E-2</v>
      </c>
      <c r="AF15" s="23">
        <v>1.48600329590987E-3</v>
      </c>
      <c r="AG15" s="23">
        <v>0.22869583668160201</v>
      </c>
      <c r="AH15" s="23">
        <v>3.84199220666126E-3</v>
      </c>
      <c r="AI15" s="23">
        <v>0.89419090646803001</v>
      </c>
      <c r="AJ15" s="23">
        <v>6.7944156814100697E-3</v>
      </c>
      <c r="AK15" s="23">
        <v>0.156109165394269</v>
      </c>
      <c r="AL15" s="23">
        <v>1.68685719874226E-3</v>
      </c>
      <c r="AM15" s="23">
        <v>0</v>
      </c>
      <c r="AN15" s="23">
        <v>0</v>
      </c>
      <c r="AO15" s="23">
        <v>0.16419767507024399</v>
      </c>
      <c r="AP15" s="23">
        <v>0.164056124896685</v>
      </c>
      <c r="AQ15" s="23">
        <v>1.07205315382198E-2</v>
      </c>
      <c r="AR15" s="6">
        <v>1.5787332375347901E-8</v>
      </c>
      <c r="AS15" s="6">
        <v>3.0486174039209203E-8</v>
      </c>
      <c r="AT15" s="23">
        <v>0.67516397383113702</v>
      </c>
      <c r="AU15" s="23">
        <v>0.123629842340096</v>
      </c>
      <c r="AV15" s="23">
        <v>4.9339962170759002E-3</v>
      </c>
      <c r="AW15" s="23">
        <v>0.12938059134074201</v>
      </c>
      <c r="AX15" s="23">
        <v>1.3239439127190099E-2</v>
      </c>
      <c r="AY15" s="6">
        <v>1.9535183011182901E-5</v>
      </c>
      <c r="AZ15" s="23">
        <v>1.4326013547402101E-4</v>
      </c>
      <c r="BA15" s="6">
        <v>1.3838904964257499E-6</v>
      </c>
      <c r="BB15" s="6">
        <v>2.8096941638144299E-6</v>
      </c>
      <c r="BC15" s="23">
        <v>0</v>
      </c>
      <c r="BD15" s="23">
        <v>1.04758427484366E-2</v>
      </c>
      <c r="BE15" s="23">
        <v>2.50666620479836E-2</v>
      </c>
      <c r="BF15" s="23">
        <v>4.56311402856088E-4</v>
      </c>
      <c r="BG15" s="23">
        <v>4.3841664048678E-4</v>
      </c>
      <c r="BH15" s="23">
        <v>3.9509207383279001</v>
      </c>
      <c r="BI15" s="23">
        <v>75.956035183562307</v>
      </c>
      <c r="BJ15" s="23">
        <v>7.7643875042025501</v>
      </c>
      <c r="BK15" s="23">
        <v>84.395586661595999</v>
      </c>
      <c r="BL15" s="23">
        <v>0</v>
      </c>
      <c r="BM15" s="23">
        <v>0.15750224343987099</v>
      </c>
      <c r="BN15" s="23">
        <v>6.5760845495681603E-3</v>
      </c>
      <c r="BO15" s="6">
        <v>1.1265503278824001E-5</v>
      </c>
      <c r="BP15" s="6">
        <v>3.32364792186819E-5</v>
      </c>
      <c r="BQ15" s="6">
        <v>2.6672752856363302E-5</v>
      </c>
      <c r="BR15" s="23">
        <v>1.5678790103451799E-3</v>
      </c>
      <c r="BS15" s="23">
        <v>0</v>
      </c>
      <c r="BT15" s="23">
        <v>1.37384761484151</v>
      </c>
      <c r="BU15" s="23">
        <v>7.59280775145091E-4</v>
      </c>
      <c r="BV15" s="23">
        <v>2.6698622662411702E-4</v>
      </c>
      <c r="BW15" s="23">
        <v>1.00438767065152</v>
      </c>
      <c r="BX15" s="23">
        <v>3.4122165820642898E-4</v>
      </c>
      <c r="BY15" s="23">
        <v>0</v>
      </c>
      <c r="BZ15" s="6">
        <v>8.16578371555967E-9</v>
      </c>
      <c r="CA15" s="6">
        <v>4.9489536312879903E-5</v>
      </c>
      <c r="CB15" s="23">
        <v>1.4155851332409499</v>
      </c>
      <c r="CC15" s="23">
        <v>1.3023356791604701</v>
      </c>
      <c r="CD15" s="23">
        <v>0.113249454080479</v>
      </c>
      <c r="CE15" s="23">
        <v>0</v>
      </c>
      <c r="CF15" s="23">
        <v>0</v>
      </c>
      <c r="CG15" s="23">
        <v>5.3279875659319699E-3</v>
      </c>
      <c r="CH15" s="23">
        <v>0</v>
      </c>
      <c r="CI15" s="23">
        <v>5.7174001113333997E-2</v>
      </c>
      <c r="CJ15" s="23">
        <v>0</v>
      </c>
      <c r="CK15" s="23">
        <v>1.48600329590987E-3</v>
      </c>
      <c r="CL15" s="23">
        <v>0.22869583668160201</v>
      </c>
      <c r="CM15" s="23">
        <v>3.3563091350937201E-3</v>
      </c>
      <c r="CN15" s="23">
        <v>0</v>
      </c>
      <c r="CO15" s="23">
        <v>3.84199220666126E-3</v>
      </c>
      <c r="CP15" s="6">
        <v>5.2094492303113504E-6</v>
      </c>
      <c r="CQ15" s="23">
        <v>3.1297281643766102</v>
      </c>
      <c r="CR15" s="23">
        <v>0.49996337889660802</v>
      </c>
      <c r="CS15" s="23">
        <v>0</v>
      </c>
      <c r="CT15" s="23">
        <v>0</v>
      </c>
      <c r="CU15" s="23">
        <v>0.19222212997326801</v>
      </c>
      <c r="CV15" s="23">
        <v>7.8194759346100293E-3</v>
      </c>
      <c r="CW15" s="23">
        <v>0</v>
      </c>
      <c r="CX15" s="23">
        <v>3.1377226599646098E-2</v>
      </c>
      <c r="CY15" s="23">
        <v>3.8424507459889599</v>
      </c>
      <c r="CZ15" s="23">
        <v>7.43513722393448E-3</v>
      </c>
      <c r="DA15" s="23">
        <v>0.26719183469193097</v>
      </c>
      <c r="DC15" s="32">
        <f t="shared" si="8"/>
        <v>1.028229377423294</v>
      </c>
      <c r="DD15" s="31">
        <f t="shared" si="0"/>
        <v>7.9999914751273209E-3</v>
      </c>
      <c r="DE15" s="31">
        <f t="shared" si="1"/>
        <v>1.9247466263185253E-2</v>
      </c>
      <c r="DF15" s="46">
        <f t="shared" si="2"/>
        <v>1.5053811755128313E-6</v>
      </c>
      <c r="DG15" s="46"/>
      <c r="DH15" s="46">
        <f t="shared" si="3"/>
        <v>-1.7285739758246677E-7</v>
      </c>
      <c r="DI15" s="46">
        <f t="shared" si="4"/>
        <v>-2.3415040281885482E-5</v>
      </c>
      <c r="DJ15" s="46">
        <f t="shared" si="5"/>
        <v>-2.5461941741378421E-5</v>
      </c>
      <c r="DK15" s="46">
        <f t="shared" si="6"/>
        <v>-1.9700149404119305E-6</v>
      </c>
      <c r="DL15" s="46">
        <f t="shared" si="7"/>
        <v>-3.1594696635853473E-7</v>
      </c>
      <c r="DM15" s="46">
        <f>(O15/0.009783-$CY15)/($CY15)</f>
        <v>-1.496544348269245E-5</v>
      </c>
      <c r="DN15" s="46">
        <f>(M15/0.001848-$CY15)/($CY15)</f>
        <v>4.297783948659053E-6</v>
      </c>
      <c r="DO15" s="46">
        <f>((R15+S15)/0.0000259-$CC15)/($CC15)</f>
        <v>2.3307955310744802E-5</v>
      </c>
      <c r="DP15" s="46">
        <f>(T15/0.004739-$CY15)/($CY15)</f>
        <v>-5.6096981910875676E-4</v>
      </c>
      <c r="DQ15" s="46">
        <f>((U15)/0.00000418-$CC15)/($CC15)</f>
        <v>3.539896277423235E-5</v>
      </c>
      <c r="DR15" s="46">
        <f>(V15/0.001013-$CY15)/($CY15)</f>
        <v>4.9989868713539253E-6</v>
      </c>
      <c r="DS15" s="46">
        <f>((X15+W15)/0.000236-$CC15)/($CC15)</f>
        <v>1.9970376536756805E-5</v>
      </c>
      <c r="DT15" s="46">
        <f>((AA15+Z15)/0.00000000724-$CC15)/($CC15)</f>
        <v>2.6644867498595305E-5</v>
      </c>
      <c r="DU15" s="46">
        <f>(AL15/0.000439-$CY15)/($CY15)</f>
        <v>1.2639791097150438E-5</v>
      </c>
      <c r="DV15" s="46">
        <f>(AP15/0.042696-$CY15)/($CY15)</f>
        <v>-7.02287688990211E-6</v>
      </c>
      <c r="DW15" s="46">
        <f>(AQ15/0.00279-$CY15)/($CY15)</f>
        <v>8.7642794326061563E-6</v>
      </c>
      <c r="DX15" s="46">
        <f>((AR15+AS15+BZ15)/0.0000000418-$CC15)/($CC15)</f>
        <v>3.0470488278163197E-5</v>
      </c>
      <c r="DY15" s="46">
        <f>((AY15+AZ15)/0.000125-$CC15)/($CC15)</f>
        <v>2.063117949621791E-5</v>
      </c>
      <c r="DZ15" s="46">
        <f>((BA15+BB15)/0.00000322-$CC15)/($CC15)</f>
        <v>1.5207589323124341E-5</v>
      </c>
      <c r="EA15" s="46">
        <f>(BD15/0.00273-$CY15)/($CY15)</f>
        <v>-1.3391739469837782E-3</v>
      </c>
      <c r="EB15" s="46">
        <f t="shared" si="9"/>
        <v>2.6189380630863057E-5</v>
      </c>
      <c r="EC15" s="46">
        <f t="shared" si="10"/>
        <v>1.1339318472931218E-5</v>
      </c>
      <c r="ED15" s="46">
        <f t="shared" si="11"/>
        <v>-6.6838723841454418E-7</v>
      </c>
      <c r="EE15" s="75">
        <f t="shared" si="12"/>
        <v>4.4964445025335271E-6</v>
      </c>
      <c r="EF15" s="46">
        <f t="shared" si="13"/>
        <v>2.659997066331755E-5</v>
      </c>
      <c r="EG15" s="46">
        <f t="shared" si="14"/>
        <v>8.1059189694052233E-4</v>
      </c>
      <c r="EH15" s="46">
        <f t="shared" si="15"/>
        <v>-9.4121949335226364E-4</v>
      </c>
      <c r="EI15" s="75">
        <f t="shared" si="16"/>
        <v>-4.9468666756208649E-4</v>
      </c>
      <c r="EJ15" s="46">
        <f>(SUM(AC15:AH15)-$CB15)/($CB15)</f>
        <v>2.3879269691706846E-5</v>
      </c>
      <c r="EK15" s="46">
        <f>(SUM(AD15:AH15)-$CC15)/($CC15)</f>
        <v>2.595578061036636E-5</v>
      </c>
      <c r="EL15" s="46"/>
      <c r="EM15" s="46"/>
      <c r="EN15" s="46"/>
      <c r="EO15" s="46"/>
    </row>
    <row r="16" spans="1:145" x14ac:dyDescent="0.3">
      <c r="A16" s="21" t="s">
        <v>15</v>
      </c>
      <c r="B16" s="21"/>
      <c r="C16" s="21"/>
      <c r="D16" s="21"/>
      <c r="E16" s="21"/>
      <c r="F16" s="21"/>
      <c r="G16" s="21"/>
      <c r="H16" s="21"/>
      <c r="I16" s="21"/>
      <c r="DC16" s="32" t="e">
        <f t="shared" si="8"/>
        <v>#DIV/0!</v>
      </c>
      <c r="DD16" s="31" t="e">
        <f t="shared" si="0"/>
        <v>#DIV/0!</v>
      </c>
      <c r="DE16" s="31" t="e">
        <f t="shared" si="1"/>
        <v>#DIV/0!</v>
      </c>
      <c r="DF16" s="46">
        <f t="shared" si="2"/>
        <v>0</v>
      </c>
      <c r="DG16" s="46"/>
      <c r="DH16" s="46">
        <f t="shared" si="3"/>
        <v>0</v>
      </c>
      <c r="DI16" s="46">
        <f t="shared" si="4"/>
        <v>0</v>
      </c>
      <c r="DJ16" s="46">
        <f t="shared" si="5"/>
        <v>0</v>
      </c>
      <c r="DK16" s="46">
        <f t="shared" si="6"/>
        <v>0</v>
      </c>
      <c r="DL16" s="46">
        <f t="shared" si="7"/>
        <v>0</v>
      </c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75"/>
      <c r="EF16" s="46"/>
      <c r="EG16" s="46"/>
      <c r="EH16" s="46"/>
      <c r="EI16" s="75"/>
      <c r="EJ16" s="46"/>
      <c r="EK16" s="46"/>
      <c r="EL16" s="46"/>
      <c r="EM16" s="46"/>
      <c r="EN16" s="46"/>
      <c r="EO16" s="46"/>
    </row>
    <row r="17" spans="1:145" x14ac:dyDescent="0.3">
      <c r="A17" s="21" t="s">
        <v>16</v>
      </c>
      <c r="B17" s="21"/>
      <c r="C17" s="21"/>
      <c r="D17" s="21"/>
      <c r="E17" s="21"/>
      <c r="F17" s="21"/>
      <c r="G17" s="21"/>
      <c r="H17" s="21"/>
      <c r="I17" s="21"/>
      <c r="DC17" s="32" t="e">
        <f t="shared" si="8"/>
        <v>#DIV/0!</v>
      </c>
      <c r="DD17" s="31" t="e">
        <f t="shared" si="0"/>
        <v>#DIV/0!</v>
      </c>
      <c r="DE17" s="31" t="e">
        <f t="shared" si="1"/>
        <v>#DIV/0!</v>
      </c>
      <c r="DF17" s="46">
        <f t="shared" si="2"/>
        <v>0</v>
      </c>
      <c r="DG17" s="46"/>
      <c r="DH17" s="46">
        <f t="shared" si="3"/>
        <v>0</v>
      </c>
      <c r="DI17" s="46">
        <f t="shared" si="4"/>
        <v>0</v>
      </c>
      <c r="DJ17" s="46">
        <f t="shared" si="5"/>
        <v>0</v>
      </c>
      <c r="DK17" s="46">
        <f t="shared" si="6"/>
        <v>0</v>
      </c>
      <c r="DL17" s="46">
        <f t="shared" si="7"/>
        <v>0</v>
      </c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75"/>
      <c r="EF17" s="46"/>
      <c r="EG17" s="46"/>
      <c r="EH17" s="46"/>
      <c r="EI17" s="75"/>
      <c r="EJ17" s="46"/>
      <c r="EK17" s="46"/>
      <c r="EL17" s="46"/>
      <c r="EM17" s="46"/>
      <c r="EN17" s="46"/>
      <c r="EO17" s="46"/>
    </row>
    <row r="18" spans="1:145" x14ac:dyDescent="0.3">
      <c r="A18" s="21" t="s">
        <v>17</v>
      </c>
      <c r="B18" s="21"/>
      <c r="C18" s="21"/>
      <c r="D18" s="21"/>
      <c r="E18" s="21"/>
      <c r="F18" s="21"/>
      <c r="G18" s="21"/>
      <c r="H18" s="21"/>
      <c r="I18" s="21"/>
      <c r="DC18" s="32" t="e">
        <f t="shared" si="8"/>
        <v>#DIV/0!</v>
      </c>
      <c r="DD18" s="31" t="e">
        <f t="shared" si="0"/>
        <v>#DIV/0!</v>
      </c>
      <c r="DE18" s="31" t="e">
        <f t="shared" si="1"/>
        <v>#DIV/0!</v>
      </c>
      <c r="DF18" s="46">
        <f t="shared" si="2"/>
        <v>0</v>
      </c>
      <c r="DG18" s="46"/>
      <c r="DH18" s="46">
        <f t="shared" si="3"/>
        <v>0</v>
      </c>
      <c r="DI18" s="46">
        <f t="shared" si="4"/>
        <v>0</v>
      </c>
      <c r="DJ18" s="46">
        <f t="shared" si="5"/>
        <v>0</v>
      </c>
      <c r="DK18" s="46">
        <f t="shared" si="6"/>
        <v>0</v>
      </c>
      <c r="DL18" s="46">
        <f t="shared" si="7"/>
        <v>0</v>
      </c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75"/>
      <c r="EF18" s="46"/>
      <c r="EG18" s="46"/>
      <c r="EH18" s="46"/>
      <c r="EI18" s="75"/>
      <c r="EJ18" s="46"/>
      <c r="EK18" s="46"/>
      <c r="EL18" s="46"/>
      <c r="EM18" s="46"/>
      <c r="EN18" s="46"/>
      <c r="EO18" s="46"/>
    </row>
    <row r="19" spans="1:145" x14ac:dyDescent="0.3">
      <c r="A19" s="21" t="s">
        <v>18</v>
      </c>
      <c r="B19" s="21">
        <v>1544.5744847999999</v>
      </c>
      <c r="C19" s="21"/>
      <c r="D19" s="21">
        <v>15311.270682</v>
      </c>
      <c r="E19" s="21">
        <v>256.4642379</v>
      </c>
      <c r="F19" s="21">
        <v>235.94709893999999</v>
      </c>
      <c r="G19" s="21">
        <v>566.20306361999997</v>
      </c>
      <c r="H19" s="21">
        <v>702.90363659000002</v>
      </c>
      <c r="I19" s="21"/>
      <c r="J19" s="23" t="s">
        <v>18</v>
      </c>
      <c r="K19" s="23">
        <v>0</v>
      </c>
      <c r="L19" s="23">
        <v>18.569588465033402</v>
      </c>
      <c r="M19" s="23">
        <v>1.2989690352524399</v>
      </c>
      <c r="N19" s="23">
        <v>6.8731192437905797</v>
      </c>
      <c r="O19" s="23">
        <v>6.8764085468374896</v>
      </c>
      <c r="P19" s="23">
        <v>54.6068316624117</v>
      </c>
      <c r="Q19" s="23">
        <v>0</v>
      </c>
      <c r="R19" s="23">
        <v>1.0388754102305399E-3</v>
      </c>
      <c r="S19" s="23">
        <v>5.0721507240529696E-3</v>
      </c>
      <c r="T19" s="23">
        <v>3.3292005919320999</v>
      </c>
      <c r="U19" s="23">
        <v>9.8625826092045392E-4</v>
      </c>
      <c r="V19" s="23">
        <v>0.71204270505516398</v>
      </c>
      <c r="W19" s="23">
        <v>3.4523779327259599E-2</v>
      </c>
      <c r="X19" s="23">
        <v>2.1159732426131301E-2</v>
      </c>
      <c r="Y19" s="23">
        <v>17.0899413418907</v>
      </c>
      <c r="Z19" s="6">
        <v>3.4165147880531499E-7</v>
      </c>
      <c r="AA19" s="6">
        <v>1.36660489642134E-6</v>
      </c>
      <c r="AB19" s="23">
        <v>1544.57412394208</v>
      </c>
      <c r="AC19" s="23">
        <v>20.517131930422099</v>
      </c>
      <c r="AD19" s="23">
        <v>181.96235403032401</v>
      </c>
      <c r="AE19" s="23">
        <v>11.587121875582101</v>
      </c>
      <c r="AF19" s="23">
        <v>0.26921550050981802</v>
      </c>
      <c r="AG19" s="23">
        <v>41.432300893864003</v>
      </c>
      <c r="AH19" s="23">
        <v>0.69604343795366896</v>
      </c>
      <c r="AI19" s="23">
        <v>163.57515665812599</v>
      </c>
      <c r="AJ19" s="23">
        <v>1.24290451233971</v>
      </c>
      <c r="AK19" s="23">
        <v>28.557210605948502</v>
      </c>
      <c r="AL19" s="23">
        <v>0.30857560471343898</v>
      </c>
      <c r="AM19" s="23">
        <v>0</v>
      </c>
      <c r="AN19" s="23">
        <v>0</v>
      </c>
      <c r="AO19" s="23">
        <v>30.0368681625508</v>
      </c>
      <c r="AP19" s="23">
        <v>30.010937688628701</v>
      </c>
      <c r="AQ19" s="23">
        <v>1.9611055197351099</v>
      </c>
      <c r="AR19" s="6">
        <v>2.8601741394028299E-6</v>
      </c>
      <c r="AS19" s="6">
        <v>5.5230295376769896E-6</v>
      </c>
      <c r="AT19" s="23">
        <v>122.490124707308</v>
      </c>
      <c r="AU19" s="23">
        <v>22.615739340049899</v>
      </c>
      <c r="AV19" s="23">
        <v>0.90258539570944596</v>
      </c>
      <c r="AW19" s="23">
        <v>23.6677211192188</v>
      </c>
      <c r="AX19" s="23">
        <v>2.4219011945915101</v>
      </c>
      <c r="AY19" s="23">
        <v>3.5392059799269101E-3</v>
      </c>
      <c r="AZ19" s="23">
        <v>2.59541718624095E-2</v>
      </c>
      <c r="BA19" s="23">
        <v>2.50717045420724E-4</v>
      </c>
      <c r="BB19" s="23">
        <v>5.09033142269768E-4</v>
      </c>
      <c r="BC19" s="23">
        <v>0</v>
      </c>
      <c r="BD19" s="23">
        <v>1.91635729478317</v>
      </c>
      <c r="BE19" s="23">
        <v>4.5412747208121802</v>
      </c>
      <c r="BF19" s="23">
        <v>8.2668710561792799E-2</v>
      </c>
      <c r="BG19" s="23">
        <v>7.94268964224496E-2</v>
      </c>
      <c r="BH19" s="23">
        <v>722.74589878800805</v>
      </c>
      <c r="BI19" s="23">
        <v>13780.1396773579</v>
      </c>
      <c r="BJ19" s="23">
        <v>1408.6365033557599</v>
      </c>
      <c r="BK19" s="23">
        <v>15311.266305421001</v>
      </c>
      <c r="BL19" s="23">
        <v>0</v>
      </c>
      <c r="BM19" s="23">
        <v>28.8119836234175</v>
      </c>
      <c r="BN19" s="23">
        <v>1.20289055487579</v>
      </c>
      <c r="BO19" s="23">
        <v>2.04094038474137E-3</v>
      </c>
      <c r="BP19" s="23">
        <v>6.0213537510518797E-3</v>
      </c>
      <c r="BQ19" s="23">
        <v>4.8321844896641701E-3</v>
      </c>
      <c r="BR19" s="23">
        <v>0.28630585884069898</v>
      </c>
      <c r="BS19" s="23">
        <v>0</v>
      </c>
      <c r="BT19" s="23">
        <v>251.319340196084</v>
      </c>
      <c r="BU19" s="23">
        <v>0.137557099015085</v>
      </c>
      <c r="BV19" s="23">
        <v>4.8369163092423201E-2</v>
      </c>
      <c r="BW19" s="23">
        <v>181.96235403032401</v>
      </c>
      <c r="BX19" s="23">
        <v>6.1818120694235403E-2</v>
      </c>
      <c r="BY19" s="23">
        <v>0</v>
      </c>
      <c r="BZ19" s="6">
        <v>1.4793760062170299E-6</v>
      </c>
      <c r="CA19" s="23">
        <v>8.9659805207317096E-3</v>
      </c>
      <c r="CB19" s="23">
        <v>256.458034483951</v>
      </c>
      <c r="CC19" s="23">
        <v>235.94090255352799</v>
      </c>
      <c r="CD19" s="23">
        <v>20.517131930422099</v>
      </c>
      <c r="CE19" s="23">
        <v>0</v>
      </c>
      <c r="CF19" s="23">
        <v>0</v>
      </c>
      <c r="CG19" s="23">
        <v>0.96526005987753305</v>
      </c>
      <c r="CH19" s="23">
        <v>0</v>
      </c>
      <c r="CI19" s="23">
        <v>10.358074479075301</v>
      </c>
      <c r="CJ19" s="23">
        <v>0</v>
      </c>
      <c r="CK19" s="23">
        <v>0.26921550050981802</v>
      </c>
      <c r="CL19" s="23">
        <v>41.432300893864003</v>
      </c>
      <c r="CM19" s="23">
        <v>0.61397231791492102</v>
      </c>
      <c r="CN19" s="23">
        <v>0</v>
      </c>
      <c r="CO19" s="23">
        <v>0.69604343795366896</v>
      </c>
      <c r="CP19" s="23">
        <v>9.4378860146497102E-4</v>
      </c>
      <c r="CQ19" s="23">
        <v>566.20290239190399</v>
      </c>
      <c r="CR19" s="23">
        <v>91.458916164854102</v>
      </c>
      <c r="CS19" s="23">
        <v>0</v>
      </c>
      <c r="CT19" s="23">
        <v>0</v>
      </c>
      <c r="CU19" s="23">
        <v>35.163422762442799</v>
      </c>
      <c r="CV19" s="23">
        <v>1.4304125930904199</v>
      </c>
      <c r="CW19" s="23">
        <v>0</v>
      </c>
      <c r="CX19" s="23">
        <v>5.7398664876495999</v>
      </c>
      <c r="CY19" s="23">
        <v>702.90337217436297</v>
      </c>
      <c r="CZ19" s="23">
        <v>1.3601230383977501</v>
      </c>
      <c r="DA19" s="23">
        <v>48.877676488351099</v>
      </c>
      <c r="DC19" s="32">
        <f t="shared" si="8"/>
        <v>1.0282293803090803</v>
      </c>
      <c r="DD19" s="31">
        <f t="shared" si="0"/>
        <v>7.9999996253699805E-3</v>
      </c>
      <c r="DE19" s="31">
        <f t="shared" si="1"/>
        <v>1.924750931976239E-2</v>
      </c>
      <c r="DF19" s="46">
        <f t="shared" si="2"/>
        <v>-2.3362934163257749E-7</v>
      </c>
      <c r="DG19" s="46"/>
      <c r="DH19" s="46">
        <f t="shared" si="3"/>
        <v>-2.8584035189184419E-7</v>
      </c>
      <c r="DI19" s="46">
        <f t="shared" si="4"/>
        <v>-2.4188230295964854E-5</v>
      </c>
      <c r="DJ19" s="46">
        <f t="shared" si="5"/>
        <v>-2.6261761639943705E-5</v>
      </c>
      <c r="DK19" s="46">
        <f t="shared" si="6"/>
        <v>-2.8475313246342817E-7</v>
      </c>
      <c r="DL19" s="46">
        <f t="shared" si="7"/>
        <v>-3.7617622570668884E-7</v>
      </c>
      <c r="DM19" s="46">
        <f t="shared" ref="DM19:DM25" si="17">(O19/0.009783-$CY19)/($CY19)</f>
        <v>-1.3835976623158011E-5</v>
      </c>
      <c r="DN19" s="46">
        <f t="shared" ref="DN19:DN25" si="18">(M19/0.001848-$CY19)/($CY19)</f>
        <v>2.774110941627139E-6</v>
      </c>
      <c r="DO19" s="46">
        <f t="shared" ref="DO19:DO25" si="19">((R19+S19)/0.0000259-$CC19)/($CC19)</f>
        <v>2.5652347888073364E-5</v>
      </c>
      <c r="DP19" s="46">
        <f t="shared" ref="DP19:DP25" si="20">(T19/0.004739-$CY19)/($CY19)</f>
        <v>-5.5792730094622101E-4</v>
      </c>
      <c r="DQ19" s="46">
        <f t="shared" ref="DQ19:DQ25" si="21">((U19)/0.00000418-$CC19)/($CC19)</f>
        <v>2.5641250503383581E-5</v>
      </c>
      <c r="DR19" s="46">
        <f t="shared" ref="DR19:DR25" si="22">(V19/0.001013-$CY19)/($CY19)</f>
        <v>2.2316724393193888E-6</v>
      </c>
      <c r="DS19" s="46">
        <f t="shared" ref="DS19:DS25" si="23">((X19+W19)/0.000236-$CC19)/($CC19)</f>
        <v>2.6197862320612421E-5</v>
      </c>
      <c r="DT19" s="46">
        <f t="shared" ref="DT19:DT25" si="24">((AA19+Z19)/0.00000000724-$CC19)/($CC19)</f>
        <v>2.5898855428599397E-5</v>
      </c>
      <c r="DU19" s="46">
        <f t="shared" ref="DU19:DU25" si="25">(AL19/0.000439-$CY19)/($CY19)</f>
        <v>3.3195504709217964E-6</v>
      </c>
      <c r="DV19" s="46">
        <f t="shared" ref="DV19:DV25" si="26">(AP19/0.042696-$CY19)/($CY19)</f>
        <v>-7.4868718868046416E-6</v>
      </c>
      <c r="DW19" s="46">
        <f t="shared" ref="DW19:DW25" si="27">(AQ19/0.00279-$CY19)/($CY19)</f>
        <v>2.6063778353033381E-6</v>
      </c>
      <c r="DX19" s="46">
        <f t="shared" ref="DX19:DX25" si="28">((AR19+AS19+BZ19)/0.0000000418-$CC19)/($CC19)</f>
        <v>2.5344575400008846E-5</v>
      </c>
      <c r="DY19" s="46">
        <f t="shared" ref="DY19:DY25" si="29">((AY19+AZ19)/0.000125-$CC19)/($CC19)</f>
        <v>2.5939483561604062E-5</v>
      </c>
      <c r="DZ19" s="46">
        <f t="shared" ref="DZ19:DZ25" si="30">((BA19+BB19)/0.00000322-$CC19)/($CC19)</f>
        <v>2.6958888094190126E-5</v>
      </c>
      <c r="EA19" s="46">
        <f t="shared" ref="EA19:EA25" si="31">(BD19/0.00273-$CY19)/($CY19)</f>
        <v>-1.3387233155502517E-3</v>
      </c>
      <c r="EB19" s="46">
        <f t="shared" si="9"/>
        <v>2.5954060284947464E-5</v>
      </c>
      <c r="EC19" s="46">
        <f t="shared" si="10"/>
        <v>2.9576977474637866E-6</v>
      </c>
      <c r="ED19" s="46">
        <f t="shared" si="11"/>
        <v>3.6858862723615657E-6</v>
      </c>
      <c r="EE19" s="75">
        <f t="shared" si="12"/>
        <v>3.0042328493678846E-6</v>
      </c>
      <c r="EF19" s="46">
        <f t="shared" si="13"/>
        <v>2.5272152590507573E-5</v>
      </c>
      <c r="EG19" s="46">
        <f t="shared" si="14"/>
        <v>8.0790186653661761E-4</v>
      </c>
      <c r="EH19" s="46">
        <f t="shared" si="15"/>
        <v>-9.5187388923859844E-4</v>
      </c>
      <c r="EI19" s="75">
        <f t="shared" si="16"/>
        <v>-4.8844428407221279E-4</v>
      </c>
      <c r="EJ19" s="46">
        <f t="shared" ref="EJ19:EJ25" si="32">(SUM(AC19:AH19)-$CB19)/($CB19)</f>
        <v>2.3914964165774243E-5</v>
      </c>
      <c r="EK19" s="46">
        <f t="shared" ref="EK19:EK25" si="33">(SUM(AD19:AH19)-$CC19)/($CC19)</f>
        <v>2.5994580165069353E-5</v>
      </c>
      <c r="EL19" s="46"/>
      <c r="EM19" s="46"/>
      <c r="EN19" s="46"/>
      <c r="EO19" s="46"/>
    </row>
    <row r="20" spans="1:145" x14ac:dyDescent="0.3">
      <c r="A20" s="21" t="s">
        <v>19</v>
      </c>
      <c r="B20" s="21">
        <v>50.03422613</v>
      </c>
      <c r="C20" s="21"/>
      <c r="D20" s="21">
        <v>537.99643226000001</v>
      </c>
      <c r="E20" s="21">
        <v>8.7900223900000007</v>
      </c>
      <c r="F20" s="21">
        <v>8.0868205599999996</v>
      </c>
      <c r="G20" s="21">
        <v>19.755547279999998</v>
      </c>
      <c r="H20" s="21">
        <v>21.183536239999999</v>
      </c>
      <c r="I20" s="21"/>
      <c r="J20" s="23" t="s">
        <v>19</v>
      </c>
      <c r="K20" s="23">
        <v>0</v>
      </c>
      <c r="L20" s="23">
        <v>0.55963488854419896</v>
      </c>
      <c r="M20" s="23">
        <v>3.9147197884493001E-2</v>
      </c>
      <c r="N20" s="23">
        <v>0.207136940294469</v>
      </c>
      <c r="O20" s="23">
        <v>0.207235443575608</v>
      </c>
      <c r="P20" s="23">
        <v>1.6456943319333901</v>
      </c>
      <c r="Q20" s="23">
        <v>0</v>
      </c>
      <c r="R20" s="6">
        <v>3.5606447824864801E-5</v>
      </c>
      <c r="S20" s="23">
        <v>1.7384211147671E-4</v>
      </c>
      <c r="T20" s="23">
        <v>0.10033254341446</v>
      </c>
      <c r="U20" s="6">
        <v>3.3803002684520501E-5</v>
      </c>
      <c r="V20" s="23">
        <v>2.1458955619841999E-2</v>
      </c>
      <c r="W20" s="23">
        <v>1.18326129290056E-3</v>
      </c>
      <c r="X20" s="23">
        <v>7.2522599139095102E-4</v>
      </c>
      <c r="Y20" s="23">
        <v>0.51504280551045201</v>
      </c>
      <c r="Z20" s="6">
        <v>1.1709674245054701E-8</v>
      </c>
      <c r="AA20" s="6">
        <v>4.6839035036954897E-8</v>
      </c>
      <c r="AB20" s="23">
        <v>50.034186611991998</v>
      </c>
      <c r="AC20" s="23">
        <v>0.70320153011789199</v>
      </c>
      <c r="AD20" s="23">
        <v>6.2365540942586097</v>
      </c>
      <c r="AE20" s="23">
        <v>0.397135754669664</v>
      </c>
      <c r="AF20" s="23">
        <v>9.2270515716199007E-3</v>
      </c>
      <c r="AG20" s="23">
        <v>1.4200446905537401</v>
      </c>
      <c r="AH20" s="23">
        <v>2.38561134278013E-2</v>
      </c>
      <c r="AI20" s="23">
        <v>4.9296881747098897</v>
      </c>
      <c r="AJ20" s="23">
        <v>3.7457625438777099E-2</v>
      </c>
      <c r="AK20" s="23">
        <v>0.86063498573951303</v>
      </c>
      <c r="AL20" s="23">
        <v>9.2996036104774603E-3</v>
      </c>
      <c r="AM20" s="23">
        <v>0</v>
      </c>
      <c r="AN20" s="23">
        <v>0</v>
      </c>
      <c r="AO20" s="23">
        <v>0.90522821097703299</v>
      </c>
      <c r="AP20" s="23">
        <v>0.904445086056758</v>
      </c>
      <c r="AQ20" s="23">
        <v>5.91023264613336E-2</v>
      </c>
      <c r="AR20" s="6">
        <v>9.8029500805998699E-8</v>
      </c>
      <c r="AS20" s="6">
        <v>1.8929584094992699E-7</v>
      </c>
      <c r="AT20" s="23">
        <v>4.3039701472136302</v>
      </c>
      <c r="AU20" s="23">
        <v>0.68157492811345</v>
      </c>
      <c r="AV20" s="23">
        <v>2.7201432817304E-2</v>
      </c>
      <c r="AW20" s="23">
        <v>0.713278948636489</v>
      </c>
      <c r="AX20" s="23">
        <v>7.2989162817065897E-2</v>
      </c>
      <c r="AY20" s="23">
        <v>1.2130260806781399E-4</v>
      </c>
      <c r="AZ20" s="23">
        <v>8.8955104195946805E-4</v>
      </c>
      <c r="BA20" s="6">
        <v>8.5931276972172097E-6</v>
      </c>
      <c r="BB20" s="6">
        <v>1.74467311077674E-5</v>
      </c>
      <c r="BC20" s="23">
        <v>0</v>
      </c>
      <c r="BD20" s="23">
        <v>5.7753627723851203E-2</v>
      </c>
      <c r="BE20" s="23">
        <v>0.15564695669571199</v>
      </c>
      <c r="BF20" s="23">
        <v>2.8333748606954399E-3</v>
      </c>
      <c r="BG20" s="23">
        <v>2.7222640597011601E-3</v>
      </c>
      <c r="BH20" s="23">
        <v>21.781526871586198</v>
      </c>
      <c r="BI20" s="23">
        <v>484.19664686034201</v>
      </c>
      <c r="BJ20" s="23">
        <v>49.495618414766497</v>
      </c>
      <c r="BK20" s="23">
        <v>537.996235422322</v>
      </c>
      <c r="BL20" s="23">
        <v>0</v>
      </c>
      <c r="BM20" s="23">
        <v>0.86831284190104496</v>
      </c>
      <c r="BN20" s="23">
        <v>3.628469033152E-2</v>
      </c>
      <c r="BO20" s="6">
        <v>6.9950849162629406E-5</v>
      </c>
      <c r="BP20" s="23">
        <v>2.0637550569729401E-4</v>
      </c>
      <c r="BQ20" s="23">
        <v>1.6561929248830101E-4</v>
      </c>
      <c r="BR20" s="23">
        <v>8.8447016800321798E-3</v>
      </c>
      <c r="BS20" s="23">
        <v>0</v>
      </c>
      <c r="BT20" s="23">
        <v>7.5740649324294296</v>
      </c>
      <c r="BU20" s="23">
        <v>4.7146204467666403E-3</v>
      </c>
      <c r="BV20" s="23">
        <v>1.65779941687748E-3</v>
      </c>
      <c r="BW20" s="23">
        <v>6.2365540942586097</v>
      </c>
      <c r="BX20" s="23">
        <v>2.1187471838709799E-3</v>
      </c>
      <c r="BY20" s="23">
        <v>0</v>
      </c>
      <c r="BZ20" s="6">
        <v>5.0703837585497899E-8</v>
      </c>
      <c r="CA20" s="23">
        <v>3.0730031316655301E-4</v>
      </c>
      <c r="CB20" s="23">
        <v>8.7898086560553601</v>
      </c>
      <c r="CC20" s="23">
        <v>8.0866071259374692</v>
      </c>
      <c r="CD20" s="23">
        <v>0.70320153011789199</v>
      </c>
      <c r="CE20" s="23">
        <v>0</v>
      </c>
      <c r="CF20" s="23">
        <v>0</v>
      </c>
      <c r="CG20" s="23">
        <v>3.3083190187227503E-2</v>
      </c>
      <c r="CH20" s="23">
        <v>0</v>
      </c>
      <c r="CI20" s="23">
        <v>0.355011171150316</v>
      </c>
      <c r="CJ20" s="23">
        <v>0</v>
      </c>
      <c r="CK20" s="23">
        <v>9.2270515716199007E-3</v>
      </c>
      <c r="CL20" s="23">
        <v>1.4200446905537401</v>
      </c>
      <c r="CM20" s="23">
        <v>1.8503429572296701E-2</v>
      </c>
      <c r="CN20" s="23">
        <v>0</v>
      </c>
      <c r="CO20" s="23">
        <v>2.38561134278013E-2</v>
      </c>
      <c r="CP20" s="6">
        <v>3.2347427459669197E-5</v>
      </c>
      <c r="CQ20" s="23">
        <v>19.755545552450702</v>
      </c>
      <c r="CR20" s="23">
        <v>2.7563095400533002</v>
      </c>
      <c r="CS20" s="23">
        <v>0</v>
      </c>
      <c r="CT20" s="23">
        <v>0</v>
      </c>
      <c r="CU20" s="23">
        <v>1.05972661494107</v>
      </c>
      <c r="CV20" s="23">
        <v>4.3108628474370199E-2</v>
      </c>
      <c r="CW20" s="23">
        <v>0</v>
      </c>
      <c r="CX20" s="23">
        <v>0.17298335746424301</v>
      </c>
      <c r="CY20" s="23">
        <v>21.183531113278899</v>
      </c>
      <c r="CZ20" s="23">
        <v>4.09903394430573E-2</v>
      </c>
      <c r="DA20" s="23">
        <v>1.4730357395610001</v>
      </c>
      <c r="DC20" s="32">
        <f t="shared" si="8"/>
        <v>1.0282292765596783</v>
      </c>
      <c r="DD20" s="31">
        <f t="shared" si="0"/>
        <v>8.000000490403161E-3</v>
      </c>
      <c r="DE20" s="31">
        <f t="shared" si="1"/>
        <v>1.9247498273593705E-2</v>
      </c>
      <c r="DF20" s="46">
        <f t="shared" si="2"/>
        <v>-7.8981951073395371E-7</v>
      </c>
      <c r="DG20" s="46"/>
      <c r="DH20" s="46">
        <f t="shared" si="3"/>
        <v>-3.6587171624407991E-7</v>
      </c>
      <c r="DI20" s="46">
        <f t="shared" si="4"/>
        <v>-2.4315517658270402E-5</v>
      </c>
      <c r="DJ20" s="46">
        <f t="shared" si="5"/>
        <v>-2.6392827805045561E-5</v>
      </c>
      <c r="DK20" s="46">
        <f t="shared" si="6"/>
        <v>-8.7446288985019406E-8</v>
      </c>
      <c r="DL20" s="46">
        <f t="shared" si="7"/>
        <v>-2.4201441351051375E-7</v>
      </c>
      <c r="DM20" s="46">
        <f t="shared" si="17"/>
        <v>-1.4675390052253907E-5</v>
      </c>
      <c r="DN20" s="46">
        <f t="shared" si="18"/>
        <v>8.2731797265991339E-7</v>
      </c>
      <c r="DO20" s="46">
        <f t="shared" si="19"/>
        <v>2.5948523283979915E-5</v>
      </c>
      <c r="DP20" s="46">
        <f t="shared" si="20"/>
        <v>-5.5992856928018268E-4</v>
      </c>
      <c r="DQ20" s="46">
        <f t="shared" si="21"/>
        <v>2.9137257666196623E-5</v>
      </c>
      <c r="DR20" s="46">
        <f t="shared" si="22"/>
        <v>1.7988834403974619E-6</v>
      </c>
      <c r="DS20" s="46">
        <f t="shared" si="23"/>
        <v>2.5152788840699233E-5</v>
      </c>
      <c r="DT20" s="46">
        <f t="shared" si="24"/>
        <v>2.8587104460592421E-5</v>
      </c>
      <c r="DU20" s="46">
        <f t="shared" si="25"/>
        <v>3.5971284104399161E-6</v>
      </c>
      <c r="DV20" s="46">
        <f t="shared" si="26"/>
        <v>-7.6934491339684815E-6</v>
      </c>
      <c r="DW20" s="46">
        <f t="shared" si="27"/>
        <v>4.6471362173760711E-6</v>
      </c>
      <c r="DX20" s="46">
        <f t="shared" si="28"/>
        <v>2.662999970673797E-5</v>
      </c>
      <c r="DY20" s="46">
        <f t="shared" si="29"/>
        <v>2.7461984653153389E-5</v>
      </c>
      <c r="DZ20" s="46">
        <f t="shared" si="30"/>
        <v>3.7784254043912666E-5</v>
      </c>
      <c r="EA20" s="46">
        <f t="shared" si="31"/>
        <v>-1.3385928297589668E-3</v>
      </c>
      <c r="EB20" s="46">
        <f t="shared" si="9"/>
        <v>2.516873374555126E-5</v>
      </c>
      <c r="EC20" s="46">
        <f t="shared" si="10"/>
        <v>3.3092985045492025E-6</v>
      </c>
      <c r="ED20" s="46">
        <f t="shared" si="11"/>
        <v>5.0436251113848253E-6</v>
      </c>
      <c r="EE20" s="75">
        <f t="shared" si="12"/>
        <v>4.6515155631348952E-6</v>
      </c>
      <c r="EF20" s="46">
        <f t="shared" si="13"/>
        <v>2.4267960804617552E-5</v>
      </c>
      <c r="EG20" s="46">
        <f t="shared" si="14"/>
        <v>8.0997631378864265E-4</v>
      </c>
      <c r="EH20" s="46">
        <f t="shared" si="15"/>
        <v>-9.4195851742814732E-4</v>
      </c>
      <c r="EI20" s="75">
        <f t="shared" si="16"/>
        <v>-5.2471669658340082E-4</v>
      </c>
      <c r="EJ20" s="46">
        <f t="shared" si="32"/>
        <v>2.3957124916547312E-5</v>
      </c>
      <c r="EK20" s="46">
        <f t="shared" si="33"/>
        <v>2.6040407390417775E-5</v>
      </c>
      <c r="EL20" s="46"/>
      <c r="EM20" s="46"/>
      <c r="EN20" s="46"/>
      <c r="EO20" s="46"/>
    </row>
    <row r="21" spans="1:145" x14ac:dyDescent="0.3">
      <c r="A21" s="21" t="s">
        <v>20</v>
      </c>
      <c r="B21" s="21">
        <v>432.00662374000001</v>
      </c>
      <c r="C21" s="21"/>
      <c r="D21" s="21">
        <v>4527.9654726999997</v>
      </c>
      <c r="E21" s="21">
        <v>69.604515180000007</v>
      </c>
      <c r="F21" s="21">
        <v>64.036153990000003</v>
      </c>
      <c r="G21" s="21">
        <v>150.86861457000001</v>
      </c>
      <c r="H21" s="21">
        <v>194.73309598</v>
      </c>
      <c r="I21" s="21"/>
      <c r="J21" s="23" t="s">
        <v>20</v>
      </c>
      <c r="K21" s="23">
        <v>0</v>
      </c>
      <c r="L21" s="23">
        <v>5.1445369624075301</v>
      </c>
      <c r="M21" s="23">
        <v>0.35986746349858201</v>
      </c>
      <c r="N21" s="23">
        <v>1.9041375772633</v>
      </c>
      <c r="O21" s="23">
        <v>1.90504837205832</v>
      </c>
      <c r="P21" s="23">
        <v>15.1283223689545</v>
      </c>
      <c r="Q21" s="23">
        <v>0</v>
      </c>
      <c r="R21" s="23">
        <v>2.81951949712572E-4</v>
      </c>
      <c r="S21" s="23">
        <v>1.37658557769363E-3</v>
      </c>
      <c r="T21" s="23">
        <v>0.92232404499062803</v>
      </c>
      <c r="U21" s="23">
        <v>2.6767158265274602E-4</v>
      </c>
      <c r="V21" s="23">
        <v>0.197265107300131</v>
      </c>
      <c r="W21" s="23">
        <v>9.3697660168543303E-3</v>
      </c>
      <c r="X21" s="23">
        <v>5.7427601558667704E-3</v>
      </c>
      <c r="Y21" s="23">
        <v>4.7346110845146203</v>
      </c>
      <c r="Z21" s="6">
        <v>9.2724449555492999E-8</v>
      </c>
      <c r="AA21" s="6">
        <v>3.7089728577963598E-7</v>
      </c>
      <c r="AB21" s="23">
        <v>432.00653059166501</v>
      </c>
      <c r="AC21" s="23">
        <v>5.5683597593655003</v>
      </c>
      <c r="AD21" s="23">
        <v>49.384671271019599</v>
      </c>
      <c r="AE21" s="23">
        <v>3.14475088124252</v>
      </c>
      <c r="AF21" s="23">
        <v>7.30652268831605E-2</v>
      </c>
      <c r="AG21" s="23">
        <v>11.2447449828866</v>
      </c>
      <c r="AH21" s="23">
        <v>0.18890653057535101</v>
      </c>
      <c r="AI21" s="23">
        <v>45.317010264289003</v>
      </c>
      <c r="AJ21" s="23">
        <v>0.34433557237485701</v>
      </c>
      <c r="AK21" s="23">
        <v>7.91151683792953</v>
      </c>
      <c r="AL21" s="23">
        <v>8.5488079510562795E-2</v>
      </c>
      <c r="AM21" s="23">
        <v>0</v>
      </c>
      <c r="AN21" s="23">
        <v>0</v>
      </c>
      <c r="AO21" s="23">
        <v>8.3214440535271201</v>
      </c>
      <c r="AP21" s="23">
        <v>8.3142648943024806</v>
      </c>
      <c r="AQ21" s="23">
        <v>0.543306400506126</v>
      </c>
      <c r="AR21" s="6">
        <v>7.7624884668273802E-7</v>
      </c>
      <c r="AS21" s="6">
        <v>1.49895619579515E-6</v>
      </c>
      <c r="AT21" s="23">
        <v>36.223712151104699</v>
      </c>
      <c r="AU21" s="23">
        <v>6.2654866522289199</v>
      </c>
      <c r="AV21" s="23">
        <v>0.250053177684605</v>
      </c>
      <c r="AW21" s="23">
        <v>6.5569310752470598</v>
      </c>
      <c r="AX21" s="23">
        <v>0.67096553854968899</v>
      </c>
      <c r="AY21" s="23">
        <v>9.6054280968049495E-4</v>
      </c>
      <c r="AZ21" s="23">
        <v>7.0439740527014896E-3</v>
      </c>
      <c r="BA21" s="6">
        <v>6.8044629210139003E-5</v>
      </c>
      <c r="BB21" s="23">
        <v>1.3815211876298599E-4</v>
      </c>
      <c r="BC21" s="23">
        <v>0</v>
      </c>
      <c r="BD21" s="23">
        <v>0.53091014336278397</v>
      </c>
      <c r="BE21" s="23">
        <v>1.23250333540567</v>
      </c>
      <c r="BF21" s="23">
        <v>2.2436336987494199E-2</v>
      </c>
      <c r="BG21" s="23">
        <v>2.1556482051621199E-2</v>
      </c>
      <c r="BH21" s="23">
        <v>200.23021930477199</v>
      </c>
      <c r="BI21" s="23">
        <v>4075.1674867728102</v>
      </c>
      <c r="BJ21" s="23">
        <v>416.57278934263599</v>
      </c>
      <c r="BK21" s="23">
        <v>4527.9639882665597</v>
      </c>
      <c r="BL21" s="23">
        <v>0</v>
      </c>
      <c r="BM21" s="23">
        <v>7.9821015654194003</v>
      </c>
      <c r="BN21" s="23">
        <v>0.33320469118426699</v>
      </c>
      <c r="BO21" s="23">
        <v>5.5391219040438198E-4</v>
      </c>
      <c r="BP21" s="23">
        <v>1.63420212588171E-3</v>
      </c>
      <c r="BQ21" s="23">
        <v>1.31146131656938E-3</v>
      </c>
      <c r="BR21" s="23">
        <v>7.9023674707143499E-2</v>
      </c>
      <c r="BS21" s="23">
        <v>0</v>
      </c>
      <c r="BT21" s="23">
        <v>69.625734283202405</v>
      </c>
      <c r="BU21" s="23">
        <v>3.7333062682914697E-2</v>
      </c>
      <c r="BV21" s="23">
        <v>1.31274077999526E-2</v>
      </c>
      <c r="BW21" s="23">
        <v>49.384671271019599</v>
      </c>
      <c r="BX21" s="23">
        <v>1.6777470954656402E-2</v>
      </c>
      <c r="BY21" s="23">
        <v>0</v>
      </c>
      <c r="BZ21" s="6">
        <v>4.0150712842474198E-7</v>
      </c>
      <c r="CA21" s="23">
        <v>2.4333675942613598E-3</v>
      </c>
      <c r="CB21" s="23">
        <v>69.602833851235104</v>
      </c>
      <c r="CC21" s="23">
        <v>64.034474091869598</v>
      </c>
      <c r="CD21" s="23">
        <v>5.5683597593655003</v>
      </c>
      <c r="CE21" s="23">
        <v>0</v>
      </c>
      <c r="CF21" s="23">
        <v>0</v>
      </c>
      <c r="CG21" s="23">
        <v>0.26197181611247899</v>
      </c>
      <c r="CH21" s="23">
        <v>0</v>
      </c>
      <c r="CI21" s="23">
        <v>2.8111868111796299</v>
      </c>
      <c r="CJ21" s="23">
        <v>0</v>
      </c>
      <c r="CK21" s="23">
        <v>7.30652268831605E-2</v>
      </c>
      <c r="CL21" s="23">
        <v>11.2447449828866</v>
      </c>
      <c r="CM21" s="23">
        <v>0.17009557797326899</v>
      </c>
      <c r="CN21" s="23">
        <v>0</v>
      </c>
      <c r="CO21" s="23">
        <v>0.18890653057535101</v>
      </c>
      <c r="CP21" s="23">
        <v>2.5614418095537198E-4</v>
      </c>
      <c r="CQ21" s="23">
        <v>150.86858694356701</v>
      </c>
      <c r="CR21" s="23">
        <v>25.337815289475401</v>
      </c>
      <c r="CS21" s="23">
        <v>0</v>
      </c>
      <c r="CT21" s="23">
        <v>0</v>
      </c>
      <c r="CU21" s="23">
        <v>9.7417178888879299</v>
      </c>
      <c r="CV21" s="23">
        <v>0.39628264134887398</v>
      </c>
      <c r="CW21" s="23">
        <v>0</v>
      </c>
      <c r="CX21" s="23">
        <v>1.5901788259190699</v>
      </c>
      <c r="CY21" s="23">
        <v>194.733073375331</v>
      </c>
      <c r="CZ21" s="23">
        <v>0.37680988465495402</v>
      </c>
      <c r="DA21" s="23">
        <v>13.541117257422099</v>
      </c>
      <c r="DC21" s="32">
        <f t="shared" si="8"/>
        <v>1.028229133521894</v>
      </c>
      <c r="DD21" s="31">
        <f t="shared" si="0"/>
        <v>8.0000000541020702E-3</v>
      </c>
      <c r="DE21" s="31">
        <f t="shared" si="1"/>
        <v>1.9247496803634401E-2</v>
      </c>
      <c r="DF21" s="46">
        <f t="shared" si="2"/>
        <v>-2.1561783981663128E-7</v>
      </c>
      <c r="DG21" s="46"/>
      <c r="DH21" s="46">
        <f t="shared" si="3"/>
        <v>-3.2783674014409845E-7</v>
      </c>
      <c r="DI21" s="46">
        <f t="shared" si="4"/>
        <v>-2.4155455440712699E-5</v>
      </c>
      <c r="DJ21" s="46">
        <f t="shared" si="5"/>
        <v>-2.6233588773417872E-5</v>
      </c>
      <c r="DK21" s="46">
        <f t="shared" si="6"/>
        <v>-1.8311583939585734E-7</v>
      </c>
      <c r="DL21" s="46">
        <f t="shared" si="7"/>
        <v>-1.1608026301373834E-7</v>
      </c>
      <c r="DM21" s="46">
        <f t="shared" si="17"/>
        <v>-1.3272333304592984E-5</v>
      </c>
      <c r="DN21" s="46">
        <f t="shared" si="18"/>
        <v>2.0671568939771648E-6</v>
      </c>
      <c r="DO21" s="46">
        <f t="shared" si="19"/>
        <v>2.6921084404460423E-5</v>
      </c>
      <c r="DP21" s="46">
        <f t="shared" si="20"/>
        <v>-5.5913236926157883E-4</v>
      </c>
      <c r="DQ21" s="46">
        <f t="shared" si="21"/>
        <v>2.7949017755781643E-5</v>
      </c>
      <c r="DR21" s="46">
        <f t="shared" si="22"/>
        <v>2.5547965129031435E-6</v>
      </c>
      <c r="DS21" s="46">
        <f t="shared" si="23"/>
        <v>2.5826067395654117E-5</v>
      </c>
      <c r="DT21" s="46">
        <f t="shared" si="24"/>
        <v>2.6192102561125688E-5</v>
      </c>
      <c r="DU21" s="46">
        <f t="shared" si="25"/>
        <v>3.0448641090761368E-6</v>
      </c>
      <c r="DV21" s="46">
        <f t="shared" si="26"/>
        <v>-7.0248086991731983E-6</v>
      </c>
      <c r="DW21" s="46">
        <f t="shared" si="27"/>
        <v>2.0721112142317417E-6</v>
      </c>
      <c r="DX21" s="46">
        <f t="shared" si="28"/>
        <v>2.6583266873635732E-5</v>
      </c>
      <c r="DY21" s="46">
        <f t="shared" si="29"/>
        <v>2.5936141583682268E-5</v>
      </c>
      <c r="DZ21" s="46">
        <f t="shared" si="30"/>
        <v>2.784504232370636E-5</v>
      </c>
      <c r="EA21" s="46">
        <f t="shared" si="31"/>
        <v>-1.3376946424562821E-3</v>
      </c>
      <c r="EB21" s="46">
        <f t="shared" si="9"/>
        <v>2.5808014275996442E-5</v>
      </c>
      <c r="EC21" s="46">
        <f t="shared" si="10"/>
        <v>2.1122092064328004E-6</v>
      </c>
      <c r="ED21" s="46">
        <f t="shared" si="11"/>
        <v>3.6827027511548925E-6</v>
      </c>
      <c r="EE21" s="75">
        <f t="shared" si="12"/>
        <v>1.5145924462295211E-6</v>
      </c>
      <c r="EF21" s="46">
        <f t="shared" si="13"/>
        <v>2.5256463529401091E-5</v>
      </c>
      <c r="EG21" s="46">
        <f t="shared" si="14"/>
        <v>8.1024770766582183E-4</v>
      </c>
      <c r="EH21" s="46">
        <f t="shared" si="15"/>
        <v>-9.4872852864359854E-4</v>
      </c>
      <c r="EI21" s="75">
        <f t="shared" si="16"/>
        <v>-4.8203244632639871E-4</v>
      </c>
      <c r="EJ21" s="46">
        <f t="shared" si="32"/>
        <v>2.3918576953162919E-5</v>
      </c>
      <c r="EK21" s="46">
        <f t="shared" si="33"/>
        <v>2.5998507229722966E-5</v>
      </c>
      <c r="EL21" s="46"/>
      <c r="EM21" s="46"/>
      <c r="EN21" s="46"/>
      <c r="EO21" s="46"/>
    </row>
    <row r="22" spans="1:145" x14ac:dyDescent="0.3">
      <c r="A22" s="21" t="s">
        <v>125</v>
      </c>
      <c r="B22" s="21">
        <v>92.526337119999994</v>
      </c>
      <c r="C22" s="21"/>
      <c r="D22" s="21">
        <v>918.74178445999996</v>
      </c>
      <c r="E22" s="21">
        <v>16.133072169999998</v>
      </c>
      <c r="F22" s="21">
        <v>14.84242631</v>
      </c>
      <c r="G22" s="21">
        <v>35.792407650000001</v>
      </c>
      <c r="H22" s="21">
        <v>44.011796310000001</v>
      </c>
      <c r="I22" s="21"/>
      <c r="J22" s="23" t="s">
        <v>125</v>
      </c>
      <c r="K22" s="23">
        <v>0</v>
      </c>
      <c r="L22" s="23">
        <v>1.1627221348011101</v>
      </c>
      <c r="M22" s="23">
        <v>8.1333832156734107E-2</v>
      </c>
      <c r="N22" s="23">
        <v>0.43035592965281599</v>
      </c>
      <c r="O22" s="23">
        <v>0.43056132242073802</v>
      </c>
      <c r="P22" s="23">
        <v>3.4191674331586102</v>
      </c>
      <c r="Q22" s="23">
        <v>0</v>
      </c>
      <c r="R22" s="6">
        <v>6.5350778297701097E-5</v>
      </c>
      <c r="S22" s="23">
        <v>3.1906753801043799E-4</v>
      </c>
      <c r="T22" s="23">
        <v>0.208455445918688</v>
      </c>
      <c r="U22" s="6">
        <v>6.2041500026604999E-5</v>
      </c>
      <c r="V22" s="23">
        <v>4.4583999801097098E-2</v>
      </c>
      <c r="W22" s="23">
        <v>2.1717433256722698E-3</v>
      </c>
      <c r="X22" s="23">
        <v>1.331066806109E-3</v>
      </c>
      <c r="Y22" s="23">
        <v>1.07007442095378</v>
      </c>
      <c r="Z22" s="6">
        <v>2.14919603101903E-8</v>
      </c>
      <c r="AA22" s="6">
        <v>8.5967558557515806E-8</v>
      </c>
      <c r="AB22" s="23">
        <v>92.526317017587402</v>
      </c>
      <c r="AC22" s="23">
        <v>1.29064490318953</v>
      </c>
      <c r="AD22" s="23">
        <v>11.446477034342401</v>
      </c>
      <c r="AE22" s="23">
        <v>0.72889694681900596</v>
      </c>
      <c r="AF22" s="23">
        <v>1.6935200539029999E-2</v>
      </c>
      <c r="AG22" s="23">
        <v>2.6063307145731001</v>
      </c>
      <c r="AH22" s="23">
        <v>4.3785153167214999E-2</v>
      </c>
      <c r="AI22" s="23">
        <v>10.242145915718501</v>
      </c>
      <c r="AJ22" s="23">
        <v>7.7823533682479795E-2</v>
      </c>
      <c r="AK22" s="23">
        <v>1.78808922381633</v>
      </c>
      <c r="AL22" s="23">
        <v>1.9321258727544598E-2</v>
      </c>
      <c r="AM22" s="23">
        <v>0</v>
      </c>
      <c r="AN22" s="23">
        <v>0</v>
      </c>
      <c r="AO22" s="23">
        <v>1.8807352143369001</v>
      </c>
      <c r="AP22" s="23">
        <v>1.8791150714365099</v>
      </c>
      <c r="AQ22" s="23">
        <v>0.122793222618809</v>
      </c>
      <c r="AR22" s="6">
        <v>1.7992060271848101E-7</v>
      </c>
      <c r="AS22" s="6">
        <v>3.4743301228784901E-7</v>
      </c>
      <c r="AT22" s="23">
        <v>7.3499335554930898</v>
      </c>
      <c r="AU22" s="23">
        <v>1.41607016064712</v>
      </c>
      <c r="AV22" s="23">
        <v>5.6514654114813601E-2</v>
      </c>
      <c r="AW22" s="23">
        <v>1.4819367402635699</v>
      </c>
      <c r="AX22" s="23">
        <v>0.151645502280644</v>
      </c>
      <c r="AY22" s="23">
        <v>2.2263513977854499E-4</v>
      </c>
      <c r="AZ22" s="23">
        <v>1.6326659789348301E-3</v>
      </c>
      <c r="BA22" s="6">
        <v>1.57714469760853E-5</v>
      </c>
      <c r="BB22" s="6">
        <v>3.2020985728379497E-5</v>
      </c>
      <c r="BC22" s="23">
        <v>0</v>
      </c>
      <c r="BD22" s="23">
        <v>0.119991454965222</v>
      </c>
      <c r="BE22" s="23">
        <v>0.285672068186753</v>
      </c>
      <c r="BF22" s="23">
        <v>5.2003461749257299E-3</v>
      </c>
      <c r="BG22" s="23">
        <v>4.9964039892634897E-3</v>
      </c>
      <c r="BH22" s="23">
        <v>45.254207634936598</v>
      </c>
      <c r="BI22" s="23">
        <v>826.86736974927896</v>
      </c>
      <c r="BJ22" s="23">
        <v>84.524190681724207</v>
      </c>
      <c r="BK22" s="23">
        <v>918.74149398649604</v>
      </c>
      <c r="BL22" s="23">
        <v>0</v>
      </c>
      <c r="BM22" s="23">
        <v>1.8040419842083399</v>
      </c>
      <c r="BN22" s="23">
        <v>7.5320779613551797E-2</v>
      </c>
      <c r="BO22" s="23">
        <v>1.28387139146745E-4</v>
      </c>
      <c r="BP22" s="23">
        <v>3.78782483720961E-4</v>
      </c>
      <c r="BQ22" s="23">
        <v>3.03972585436928E-4</v>
      </c>
      <c r="BR22" s="23">
        <v>1.7942153536048298E-2</v>
      </c>
      <c r="BS22" s="23">
        <v>0</v>
      </c>
      <c r="BT22" s="23">
        <v>15.7361710635658</v>
      </c>
      <c r="BU22" s="23">
        <v>8.6531326598213096E-3</v>
      </c>
      <c r="BV22" s="23">
        <v>3.0426955234048102E-3</v>
      </c>
      <c r="BW22" s="23">
        <v>11.446477034342401</v>
      </c>
      <c r="BX22" s="23">
        <v>3.88871135975572E-3</v>
      </c>
      <c r="BY22" s="23">
        <v>0</v>
      </c>
      <c r="BZ22" s="6">
        <v>9.3062113868725702E-8</v>
      </c>
      <c r="CA22" s="23">
        <v>5.6401052883369904E-4</v>
      </c>
      <c r="CB22" s="23">
        <v>16.132683511805102</v>
      </c>
      <c r="CC22" s="23">
        <v>14.8420386086155</v>
      </c>
      <c r="CD22" s="23">
        <v>1.29064490318953</v>
      </c>
      <c r="CE22" s="23">
        <v>0</v>
      </c>
      <c r="CF22" s="23">
        <v>0</v>
      </c>
      <c r="CG22" s="23">
        <v>6.0720264312130297E-2</v>
      </c>
      <c r="CH22" s="23">
        <v>0</v>
      </c>
      <c r="CI22" s="23">
        <v>0.65158232267949701</v>
      </c>
      <c r="CJ22" s="23">
        <v>0</v>
      </c>
      <c r="CK22" s="23">
        <v>1.6935200539029999E-2</v>
      </c>
      <c r="CL22" s="23">
        <v>2.6063307145731001</v>
      </c>
      <c r="CM22" s="23">
        <v>3.8443535060693403E-2</v>
      </c>
      <c r="CN22" s="23">
        <v>0</v>
      </c>
      <c r="CO22" s="23">
        <v>4.3785153167214999E-2</v>
      </c>
      <c r="CP22" s="6">
        <v>5.9368930295364199E-5</v>
      </c>
      <c r="CQ22" s="23">
        <v>35.792368757419901</v>
      </c>
      <c r="CR22" s="23">
        <v>5.7266218490747098</v>
      </c>
      <c r="CS22" s="23">
        <v>0</v>
      </c>
      <c r="CT22" s="23">
        <v>0</v>
      </c>
      <c r="CU22" s="23">
        <v>2.2017327607558599</v>
      </c>
      <c r="CV22" s="23">
        <v>8.9564153338667601E-2</v>
      </c>
      <c r="CW22" s="23">
        <v>0</v>
      </c>
      <c r="CX22" s="23">
        <v>0.35939752881443099</v>
      </c>
      <c r="CY22" s="23">
        <v>44.011786528657296</v>
      </c>
      <c r="CZ22" s="23">
        <v>8.5163111580126905E-2</v>
      </c>
      <c r="DA22" s="23">
        <v>3.0604407829031701</v>
      </c>
      <c r="DC22" s="32">
        <f t="shared" si="8"/>
        <v>1.0282292813873921</v>
      </c>
      <c r="DD22" s="31">
        <f t="shared" si="0"/>
        <v>8.0000017454323457E-3</v>
      </c>
      <c r="DE22" s="31">
        <f t="shared" si="1"/>
        <v>1.9247495288209682E-2</v>
      </c>
      <c r="DF22" s="46">
        <f t="shared" si="2"/>
        <v>-2.1726151944560313E-7</v>
      </c>
      <c r="DG22" s="46"/>
      <c r="DH22" s="46">
        <f t="shared" si="3"/>
        <v>-3.1616446409311644E-7</v>
      </c>
      <c r="DI22" s="46">
        <f t="shared" si="4"/>
        <v>-2.4090773958080091E-5</v>
      </c>
      <c r="DJ22" s="46">
        <f t="shared" si="5"/>
        <v>-2.6121159465646426E-5</v>
      </c>
      <c r="DK22" s="46">
        <f t="shared" si="6"/>
        <v>-1.0866153649342514E-6</v>
      </c>
      <c r="DL22" s="46">
        <f t="shared" si="7"/>
        <v>-2.2224366021756788E-7</v>
      </c>
      <c r="DM22" s="46">
        <f t="shared" si="17"/>
        <v>-1.3900704978047341E-5</v>
      </c>
      <c r="DN22" s="46">
        <f t="shared" si="18"/>
        <v>6.2276429888874347E-7</v>
      </c>
      <c r="DO22" s="46">
        <f t="shared" si="19"/>
        <v>2.4755793828156542E-5</v>
      </c>
      <c r="DP22" s="46">
        <f t="shared" si="20"/>
        <v>-5.5813110479476695E-4</v>
      </c>
      <c r="DQ22" s="46">
        <f t="shared" si="21"/>
        <v>2.8669416182585742E-5</v>
      </c>
      <c r="DR22" s="46">
        <f t="shared" si="22"/>
        <v>1.3468430019186576E-6</v>
      </c>
      <c r="DS22" s="46">
        <f t="shared" si="23"/>
        <v>2.5414569180556166E-5</v>
      </c>
      <c r="DT22" s="46">
        <f t="shared" si="24"/>
        <v>2.9401157305333024E-5</v>
      </c>
      <c r="DU22" s="46">
        <f t="shared" si="25"/>
        <v>4.3704105556079265E-6</v>
      </c>
      <c r="DV22" s="46">
        <f t="shared" si="26"/>
        <v>-6.4743838514038621E-6</v>
      </c>
      <c r="DW22" s="46">
        <f t="shared" si="27"/>
        <v>2.7542626492858575E-6</v>
      </c>
      <c r="DX22" s="46">
        <f t="shared" si="28"/>
        <v>2.9843839583408021E-5</v>
      </c>
      <c r="DY22" s="46">
        <f t="shared" si="29"/>
        <v>2.495217141432051E-5</v>
      </c>
      <c r="DZ22" s="46">
        <f t="shared" si="30"/>
        <v>2.2355183579497061E-5</v>
      </c>
      <c r="EA22" s="46">
        <f t="shared" si="31"/>
        <v>-1.3376558105459393E-3</v>
      </c>
      <c r="EB22" s="46">
        <f t="shared" si="9"/>
        <v>2.644442557732021E-5</v>
      </c>
      <c r="EC22" s="46">
        <f t="shared" si="10"/>
        <v>1.872994473328663E-6</v>
      </c>
      <c r="ED22" s="46">
        <f t="shared" si="11"/>
        <v>3.5772326677269053E-6</v>
      </c>
      <c r="EE22" s="75">
        <f t="shared" si="12"/>
        <v>7.5120534725801018E-6</v>
      </c>
      <c r="EF22" s="46">
        <f t="shared" si="13"/>
        <v>2.7302406955490892E-5</v>
      </c>
      <c r="EG22" s="46">
        <f t="shared" si="14"/>
        <v>8.204020745677616E-4</v>
      </c>
      <c r="EH22" s="46">
        <f t="shared" si="15"/>
        <v>-9.5051711319448743E-4</v>
      </c>
      <c r="EI22" s="75">
        <f t="shared" si="16"/>
        <v>-4.8511172807297516E-4</v>
      </c>
      <c r="EJ22" s="46">
        <f t="shared" si="32"/>
        <v>2.3953908529767429E-5</v>
      </c>
      <c r="EK22" s="46">
        <f t="shared" si="33"/>
        <v>2.603691012028336E-5</v>
      </c>
      <c r="EL22" s="46"/>
      <c r="EM22" s="46"/>
      <c r="EN22" s="46"/>
      <c r="EO22" s="46"/>
    </row>
    <row r="23" spans="1:145" x14ac:dyDescent="0.3">
      <c r="A23" s="21" t="s">
        <v>21</v>
      </c>
      <c r="B23" s="21">
        <v>569.68188937000002</v>
      </c>
      <c r="C23" s="21"/>
      <c r="D23" s="21">
        <v>6507.2765577</v>
      </c>
      <c r="E23" s="21">
        <v>86.42686793</v>
      </c>
      <c r="F23" s="21">
        <v>79.512718250000006</v>
      </c>
      <c r="G23" s="21">
        <v>179.96095667</v>
      </c>
      <c r="H23" s="21">
        <v>265.92464439999998</v>
      </c>
      <c r="I23" s="21"/>
      <c r="J23" s="23" t="s">
        <v>21</v>
      </c>
      <c r="K23" s="23">
        <v>0</v>
      </c>
      <c r="L23" s="23">
        <v>7.0253027484728001</v>
      </c>
      <c r="M23" s="23">
        <v>0.49142932871927397</v>
      </c>
      <c r="N23" s="23">
        <v>2.60026041317894</v>
      </c>
      <c r="O23" s="23">
        <v>2.6015048303563102</v>
      </c>
      <c r="P23" s="23">
        <v>20.659013041953401</v>
      </c>
      <c r="Q23" s="23">
        <v>0</v>
      </c>
      <c r="R23" s="23">
        <v>3.5009330992024701E-4</v>
      </c>
      <c r="S23" s="23">
        <v>1.70928581204495E-3</v>
      </c>
      <c r="T23" s="23">
        <v>1.25951242449088</v>
      </c>
      <c r="U23" s="23">
        <v>3.3236279888463802E-4</v>
      </c>
      <c r="V23" s="23">
        <v>0.26938218988077101</v>
      </c>
      <c r="W23" s="23">
        <v>1.16343002088879E-2</v>
      </c>
      <c r="X23" s="23">
        <v>7.13069567849997E-3</v>
      </c>
      <c r="Y23" s="23">
        <v>6.4655179595876904</v>
      </c>
      <c r="Z23" s="6">
        <v>1.15134313618501E-7</v>
      </c>
      <c r="AA23" s="6">
        <v>4.6053841214305701E-7</v>
      </c>
      <c r="AB23" s="23">
        <v>569.681709769451</v>
      </c>
      <c r="AC23" s="23">
        <v>6.9141478054641503</v>
      </c>
      <c r="AD23" s="23">
        <v>61.320198334959201</v>
      </c>
      <c r="AE23" s="23">
        <v>3.9047903110170399</v>
      </c>
      <c r="AF23" s="23">
        <v>9.0723970411768204E-2</v>
      </c>
      <c r="AG23" s="23">
        <v>13.962425833098999</v>
      </c>
      <c r="AH23" s="23">
        <v>0.23456243560023499</v>
      </c>
      <c r="AI23" s="23">
        <v>61.884254844192803</v>
      </c>
      <c r="AJ23" s="23">
        <v>0.47021941510431697</v>
      </c>
      <c r="AK23" s="23">
        <v>10.803851270366801</v>
      </c>
      <c r="AL23" s="23">
        <v>0.116740938412985</v>
      </c>
      <c r="AM23" s="23">
        <v>0</v>
      </c>
      <c r="AN23" s="23">
        <v>0</v>
      </c>
      <c r="AO23" s="23">
        <v>11.363637523987901</v>
      </c>
      <c r="AP23" s="23">
        <v>11.353838452990299</v>
      </c>
      <c r="AQ23" s="23">
        <v>0.74193138574860595</v>
      </c>
      <c r="AR23" s="6">
        <v>9.6385394171177205E-7</v>
      </c>
      <c r="AS23" s="6">
        <v>1.8612274929029399E-6</v>
      </c>
      <c r="AT23" s="23">
        <v>52.058207592762201</v>
      </c>
      <c r="AU23" s="23">
        <v>8.5560579101364098</v>
      </c>
      <c r="AV23" s="23">
        <v>0.34146906581601499</v>
      </c>
      <c r="AW23" s="23">
        <v>8.9540464570702802</v>
      </c>
      <c r="AX23" s="23">
        <v>0.91626033893468195</v>
      </c>
      <c r="AY23" s="23">
        <v>1.19268881804703E-3</v>
      </c>
      <c r="AZ23" s="23">
        <v>8.7463940680236104E-3</v>
      </c>
      <c r="BA23" s="6">
        <v>8.4490218593781896E-5</v>
      </c>
      <c r="BB23" s="23">
        <v>1.71540549810678E-4</v>
      </c>
      <c r="BC23" s="23">
        <v>0</v>
      </c>
      <c r="BD23" s="23">
        <v>0.725003044665531</v>
      </c>
      <c r="BE23" s="23">
        <v>1.5303804688393201</v>
      </c>
      <c r="BF23" s="23">
        <v>2.7858874435754501E-2</v>
      </c>
      <c r="BG23" s="23">
        <v>2.6766374058212999E-2</v>
      </c>
      <c r="BH23" s="23">
        <v>273.43140733257201</v>
      </c>
      <c r="BI23" s="23">
        <v>5856.5467532000603</v>
      </c>
      <c r="BJ23" s="23">
        <v>598.66939787077604</v>
      </c>
      <c r="BK23" s="23">
        <v>6507.2743586635997</v>
      </c>
      <c r="BL23" s="23">
        <v>0</v>
      </c>
      <c r="BM23" s="23">
        <v>10.900242295173999</v>
      </c>
      <c r="BN23" s="23">
        <v>0.45475155115935501</v>
      </c>
      <c r="BO23" s="23">
        <v>6.8778650023666602E-4</v>
      </c>
      <c r="BP23" s="23">
        <v>2.0291611065059501E-3</v>
      </c>
      <c r="BQ23" s="23">
        <v>1.6284183127194499E-3</v>
      </c>
      <c r="BR23" s="23">
        <v>0.10615436693829799</v>
      </c>
      <c r="BS23" s="23">
        <v>0</v>
      </c>
      <c r="BT23" s="23">
        <v>95.079903389173097</v>
      </c>
      <c r="BU23" s="23">
        <v>4.6355874972580001E-2</v>
      </c>
      <c r="BV23" s="23">
        <v>1.6300104019576999E-2</v>
      </c>
      <c r="BW23" s="23">
        <v>61.320198334959201</v>
      </c>
      <c r="BX23" s="23">
        <v>2.0832328336557598E-2</v>
      </c>
      <c r="BY23" s="23">
        <v>0</v>
      </c>
      <c r="BZ23" s="6">
        <v>4.98542461217943E-7</v>
      </c>
      <c r="CA23" s="23">
        <v>3.0214882070360399E-3</v>
      </c>
      <c r="CB23" s="23">
        <v>86.4247795048489</v>
      </c>
      <c r="CC23" s="23">
        <v>79.510631699384703</v>
      </c>
      <c r="CD23" s="23">
        <v>6.9141478054641503</v>
      </c>
      <c r="CE23" s="23">
        <v>0</v>
      </c>
      <c r="CF23" s="23">
        <v>0</v>
      </c>
      <c r="CG23" s="23">
        <v>0.32528653279099601</v>
      </c>
      <c r="CH23" s="23">
        <v>0</v>
      </c>
      <c r="CI23" s="23">
        <v>3.4906067451512102</v>
      </c>
      <c r="CJ23" s="23">
        <v>0</v>
      </c>
      <c r="CK23" s="23">
        <v>9.0723970411768204E-2</v>
      </c>
      <c r="CL23" s="23">
        <v>13.962425833098999</v>
      </c>
      <c r="CM23" s="23">
        <v>0.23227996780903301</v>
      </c>
      <c r="CN23" s="23">
        <v>0</v>
      </c>
      <c r="CO23" s="23">
        <v>0.23456243560023499</v>
      </c>
      <c r="CP23" s="23">
        <v>3.1805183643909401E-4</v>
      </c>
      <c r="CQ23" s="23">
        <v>179.96099304816499</v>
      </c>
      <c r="CR23" s="23">
        <v>34.600986297402201</v>
      </c>
      <c r="CS23" s="23">
        <v>0</v>
      </c>
      <c r="CT23" s="23">
        <v>0</v>
      </c>
      <c r="CU23" s="23">
        <v>13.3031303028212</v>
      </c>
      <c r="CV23" s="23">
        <v>0.54115784839311198</v>
      </c>
      <c r="CW23" s="23">
        <v>0</v>
      </c>
      <c r="CX23" s="23">
        <v>2.1715243150224</v>
      </c>
      <c r="CY23" s="23">
        <v>265.92462850576197</v>
      </c>
      <c r="CZ23" s="23">
        <v>0.51456580198216495</v>
      </c>
      <c r="DA23" s="23">
        <v>18.491557241550101</v>
      </c>
      <c r="DC23" s="32">
        <f t="shared" si="8"/>
        <v>1.0282289717541051</v>
      </c>
      <c r="DD23" s="31">
        <f t="shared" si="0"/>
        <v>8.0000019552661679E-3</v>
      </c>
      <c r="DE23" s="31">
        <f t="shared" si="1"/>
        <v>1.9247494783155687E-2</v>
      </c>
      <c r="DF23" s="46">
        <f t="shared" si="2"/>
        <v>-3.1526462815308097E-7</v>
      </c>
      <c r="DG23" s="46"/>
      <c r="DH23" s="46">
        <f t="shared" si="3"/>
        <v>-3.3793498413223517E-7</v>
      </c>
      <c r="DI23" s="46">
        <f t="shared" si="4"/>
        <v>-2.4164073061077741E-5</v>
      </c>
      <c r="DJ23" s="46">
        <f t="shared" si="5"/>
        <v>-2.624172159153847E-5</v>
      </c>
      <c r="DK23" s="46">
        <f t="shared" si="6"/>
        <v>2.0214476331699247E-7</v>
      </c>
      <c r="DL23" s="46">
        <f t="shared" si="7"/>
        <v>-5.9769706714576943E-8</v>
      </c>
      <c r="DM23" s="46">
        <f t="shared" si="17"/>
        <v>-1.3765041759909297E-5</v>
      </c>
      <c r="DN23" s="46">
        <f t="shared" si="18"/>
        <v>1.2519427721315412E-6</v>
      </c>
      <c r="DO23" s="46">
        <f t="shared" si="19"/>
        <v>2.6106098701676027E-5</v>
      </c>
      <c r="DP23" s="46">
        <f t="shared" si="20"/>
        <v>-5.5894350069570983E-4</v>
      </c>
      <c r="DQ23" s="46">
        <f t="shared" si="21"/>
        <v>2.5148998151874546E-5</v>
      </c>
      <c r="DR23" s="46">
        <f t="shared" si="22"/>
        <v>2.0090620010900088E-6</v>
      </c>
      <c r="DS23" s="46">
        <f t="shared" si="23"/>
        <v>2.5942929334179859E-5</v>
      </c>
      <c r="DT23" s="46">
        <f t="shared" si="24"/>
        <v>2.7363966281684542E-5</v>
      </c>
      <c r="DU23" s="46">
        <f t="shared" si="25"/>
        <v>2.2698945079758214E-7</v>
      </c>
      <c r="DV23" s="46">
        <f t="shared" si="26"/>
        <v>-7.0007280432621871E-6</v>
      </c>
      <c r="DW23" s="46">
        <f t="shared" si="27"/>
        <v>2.2538759394094081E-6</v>
      </c>
      <c r="DX23" s="46">
        <f t="shared" si="28"/>
        <v>2.3917477453940016E-5</v>
      </c>
      <c r="DY23" s="46">
        <f t="shared" si="29"/>
        <v>2.5548648488880942E-5</v>
      </c>
      <c r="DZ23" s="46">
        <f t="shared" si="30"/>
        <v>2.5522320044489331E-5</v>
      </c>
      <c r="EA23" s="46">
        <f t="shared" si="31"/>
        <v>-1.3377763387170682E-3</v>
      </c>
      <c r="EB23" s="46">
        <f t="shared" si="9"/>
        <v>2.6444816820290699E-5</v>
      </c>
      <c r="EC23" s="46">
        <f t="shared" si="10"/>
        <v>2.2717709498491509E-6</v>
      </c>
      <c r="ED23" s="46">
        <f t="shared" si="11"/>
        <v>3.1984806866170089E-6</v>
      </c>
      <c r="EE23" s="75">
        <f t="shared" si="12"/>
        <v>3.8353094110363037E-7</v>
      </c>
      <c r="EF23" s="46">
        <f t="shared" si="13"/>
        <v>2.8405023802067136E-5</v>
      </c>
      <c r="EG23" s="46">
        <f t="shared" si="14"/>
        <v>8.0886860555917108E-4</v>
      </c>
      <c r="EH23" s="46">
        <f t="shared" si="15"/>
        <v>-9.507163119931841E-4</v>
      </c>
      <c r="EI23" s="75">
        <f t="shared" si="16"/>
        <v>-4.7001920715288422E-4</v>
      </c>
      <c r="EJ23" s="46">
        <f t="shared" si="32"/>
        <v>2.394204202041175E-5</v>
      </c>
      <c r="EK23" s="46">
        <f t="shared" si="33"/>
        <v>2.6024012868816859E-5</v>
      </c>
      <c r="EL23" s="46"/>
      <c r="EM23" s="46"/>
      <c r="EN23" s="46"/>
      <c r="EO23" s="46"/>
    </row>
    <row r="24" spans="1:145" x14ac:dyDescent="0.3">
      <c r="A24" s="21" t="s">
        <v>22</v>
      </c>
      <c r="B24" s="21">
        <v>41.884466969999998</v>
      </c>
      <c r="C24" s="21"/>
      <c r="D24" s="21">
        <v>474.53851021999998</v>
      </c>
      <c r="E24" s="21">
        <v>6.8496695900000004</v>
      </c>
      <c r="F24" s="21">
        <v>6.3016960400000004</v>
      </c>
      <c r="G24" s="21">
        <v>14.60607478</v>
      </c>
      <c r="H24" s="21">
        <v>20.125465120000001</v>
      </c>
      <c r="I24" s="21"/>
      <c r="J24" s="23" t="s">
        <v>22</v>
      </c>
      <c r="K24" s="23">
        <v>0</v>
      </c>
      <c r="L24" s="23">
        <v>0.53168274437798202</v>
      </c>
      <c r="M24" s="23">
        <v>3.7191945732050702E-2</v>
      </c>
      <c r="N24" s="23">
        <v>0.19679054557775</v>
      </c>
      <c r="O24" s="23">
        <v>0.19688474841492701</v>
      </c>
      <c r="P24" s="23">
        <v>1.5634958897468501</v>
      </c>
      <c r="Q24" s="23">
        <v>0</v>
      </c>
      <c r="R24" s="6">
        <v>2.7746482470499301E-5</v>
      </c>
      <c r="S24" s="23">
        <v>1.35466855272077E-4</v>
      </c>
      <c r="T24" s="23">
        <v>9.5321211974679701E-2</v>
      </c>
      <c r="U24" s="6">
        <v>2.6341087953101502E-5</v>
      </c>
      <c r="V24" s="23">
        <v>2.03871419285424E-2</v>
      </c>
      <c r="W24" s="23">
        <v>9.2206438598521796E-4</v>
      </c>
      <c r="X24" s="23">
        <v>5.6513646279424698E-4</v>
      </c>
      <c r="Y24" s="23">
        <v>0.48931737802917802</v>
      </c>
      <c r="Z24" s="6">
        <v>9.1248510281805706E-9</v>
      </c>
      <c r="AA24" s="6">
        <v>3.6499460528998998E-8</v>
      </c>
      <c r="AB24" s="23">
        <v>41.884472410809202</v>
      </c>
      <c r="AC24" s="23">
        <v>0.547973846018176</v>
      </c>
      <c r="AD24" s="23">
        <v>4.8598664021120204</v>
      </c>
      <c r="AE24" s="23">
        <v>0.30946980924508199</v>
      </c>
      <c r="AF24" s="23">
        <v>7.1902181142765803E-3</v>
      </c>
      <c r="AG24" s="23">
        <v>1.1065790189432101</v>
      </c>
      <c r="AH24" s="23">
        <v>1.8590003053401399E-2</v>
      </c>
      <c r="AI24" s="23">
        <v>4.6834644439431798</v>
      </c>
      <c r="AJ24" s="23">
        <v>3.5586769305378699E-2</v>
      </c>
      <c r="AK24" s="23">
        <v>0.81764758403445803</v>
      </c>
      <c r="AL24" s="23">
        <v>8.8350892284010402E-3</v>
      </c>
      <c r="AM24" s="23">
        <v>0</v>
      </c>
      <c r="AN24" s="23">
        <v>0</v>
      </c>
      <c r="AO24" s="23">
        <v>0.860012159899468</v>
      </c>
      <c r="AP24" s="23">
        <v>0.85927124153596002</v>
      </c>
      <c r="AQ24" s="23">
        <v>5.6150161999040903E-2</v>
      </c>
      <c r="AR24" s="6">
        <v>7.6390200256287297E-8</v>
      </c>
      <c r="AS24" s="6">
        <v>1.4751090363375701E-7</v>
      </c>
      <c r="AT24" s="23">
        <v>3.7963071629270702</v>
      </c>
      <c r="AU24" s="23">
        <v>0.64753174850256501</v>
      </c>
      <c r="AV24" s="23">
        <v>2.58426745753071E-2</v>
      </c>
      <c r="AW24" s="23">
        <v>0.67765145652958703</v>
      </c>
      <c r="AX24" s="23">
        <v>6.9343568866107694E-2</v>
      </c>
      <c r="AY24" s="6">
        <v>9.4525660807883693E-5</v>
      </c>
      <c r="AZ24" s="23">
        <v>6.9318717130464002E-4</v>
      </c>
      <c r="BA24" s="6">
        <v>6.6960976316848199E-6</v>
      </c>
      <c r="BB24" s="6">
        <v>1.35952290216438E-5</v>
      </c>
      <c r="BC24" s="23">
        <v>0</v>
      </c>
      <c r="BD24" s="23">
        <v>5.4869036665409397E-2</v>
      </c>
      <c r="BE24" s="23">
        <v>0.121288586197964</v>
      </c>
      <c r="BF24" s="23">
        <v>2.20792637664864E-3</v>
      </c>
      <c r="BG24" s="23">
        <v>2.12133907637361E-3</v>
      </c>
      <c r="BH24" s="23">
        <v>20.6935901497489</v>
      </c>
      <c r="BI24" s="23">
        <v>427.08453950186498</v>
      </c>
      <c r="BJ24" s="23">
        <v>43.657560115081203</v>
      </c>
      <c r="BK24" s="23">
        <v>474.53840677987301</v>
      </c>
      <c r="BL24" s="23">
        <v>0</v>
      </c>
      <c r="BM24" s="23">
        <v>0.82494247803920895</v>
      </c>
      <c r="BN24" s="23">
        <v>3.4425172495466699E-2</v>
      </c>
      <c r="BO24" s="6">
        <v>5.4509847715736003E-5</v>
      </c>
      <c r="BP24" s="23">
        <v>1.6081969068712501E-4</v>
      </c>
      <c r="BQ24" s="23">
        <v>1.29059449951222E-4</v>
      </c>
      <c r="BR24" s="23">
        <v>8.0968272680875496E-3</v>
      </c>
      <c r="BS24" s="23">
        <v>0</v>
      </c>
      <c r="BT24" s="23">
        <v>7.19575005057954</v>
      </c>
      <c r="BU24" s="23">
        <v>3.67388772962515E-3</v>
      </c>
      <c r="BV24" s="23">
        <v>1.2918507228404301E-3</v>
      </c>
      <c r="BW24" s="23">
        <v>4.8598664021120204</v>
      </c>
      <c r="BX24" s="23">
        <v>1.65104381024818E-3</v>
      </c>
      <c r="BY24" s="23">
        <v>0</v>
      </c>
      <c r="BZ24" s="6">
        <v>3.9511331977490803E-8</v>
      </c>
      <c r="CA24" s="23">
        <v>2.394627600765E-4</v>
      </c>
      <c r="CB24" s="23">
        <v>6.8495054205452002</v>
      </c>
      <c r="CC24" s="23">
        <v>6.3015315745270204</v>
      </c>
      <c r="CD24" s="23">
        <v>0.547973846018176</v>
      </c>
      <c r="CE24" s="23">
        <v>0</v>
      </c>
      <c r="CF24" s="23">
        <v>0</v>
      </c>
      <c r="CG24" s="23">
        <v>2.57802426186499E-2</v>
      </c>
      <c r="CH24" s="23">
        <v>0</v>
      </c>
      <c r="CI24" s="23">
        <v>0.27664423772438901</v>
      </c>
      <c r="CJ24" s="23">
        <v>0</v>
      </c>
      <c r="CK24" s="23">
        <v>7.1902181142765803E-3</v>
      </c>
      <c r="CL24" s="23">
        <v>1.1065790189432101</v>
      </c>
      <c r="CM24" s="23">
        <v>1.7579161644021901E-2</v>
      </c>
      <c r="CN24" s="23">
        <v>0</v>
      </c>
      <c r="CO24" s="23">
        <v>1.8590003053401399E-2</v>
      </c>
      <c r="CP24" s="6">
        <v>2.5206938276095801E-5</v>
      </c>
      <c r="CQ24" s="23">
        <v>14.6060749558248</v>
      </c>
      <c r="CR24" s="23">
        <v>2.6186403690799098</v>
      </c>
      <c r="CS24" s="23">
        <v>0</v>
      </c>
      <c r="CT24" s="23">
        <v>0</v>
      </c>
      <c r="CU24" s="23">
        <v>1.00679578088934</v>
      </c>
      <c r="CV24" s="23">
        <v>4.09553204940028E-2</v>
      </c>
      <c r="CW24" s="23">
        <v>0</v>
      </c>
      <c r="CX24" s="23">
        <v>0.16434342612080199</v>
      </c>
      <c r="CY24" s="23">
        <v>20.125460716391899</v>
      </c>
      <c r="CZ24" s="23">
        <v>3.8942778399108202E-2</v>
      </c>
      <c r="DA24" s="23">
        <v>1.3994615519733</v>
      </c>
      <c r="DC24" s="32">
        <f t="shared" si="8"/>
        <v>1.028229387707595</v>
      </c>
      <c r="DD24" s="31">
        <f t="shared" si="0"/>
        <v>7.9999998075773997E-3</v>
      </c>
      <c r="DE24" s="31">
        <f t="shared" si="1"/>
        <v>1.9247477341580672E-2</v>
      </c>
      <c r="DF24" s="46">
        <f t="shared" si="2"/>
        <v>1.2990040455707189E-7</v>
      </c>
      <c r="DG24" s="46"/>
      <c r="DH24" s="46">
        <f t="shared" si="3"/>
        <v>-2.1798046888870993E-7</v>
      </c>
      <c r="DI24" s="46">
        <f t="shared" si="4"/>
        <v>-2.3967499839688587E-5</v>
      </c>
      <c r="DJ24" s="46">
        <f t="shared" si="5"/>
        <v>-2.6098604555987282E-5</v>
      </c>
      <c r="DK24" s="46">
        <f t="shared" si="6"/>
        <v>1.2037785832336905E-8</v>
      </c>
      <c r="DL24" s="46">
        <f t="shared" si="7"/>
        <v>-2.1880776796506107E-7</v>
      </c>
      <c r="DM24" s="46">
        <f t="shared" si="17"/>
        <v>-1.3377055988466161E-5</v>
      </c>
      <c r="DN24" s="46">
        <f t="shared" si="18"/>
        <v>2.5362587479308542E-6</v>
      </c>
      <c r="DO24" s="46">
        <f t="shared" si="19"/>
        <v>2.2486182199914642E-5</v>
      </c>
      <c r="DP24" s="46">
        <f t="shared" si="20"/>
        <v>-5.5933533253325614E-4</v>
      </c>
      <c r="DQ24" s="46">
        <f t="shared" si="21"/>
        <v>2.6042563019278296E-5</v>
      </c>
      <c r="DR24" s="46">
        <f t="shared" si="22"/>
        <v>2.463462573845393E-6</v>
      </c>
      <c r="DS24" s="46">
        <f t="shared" si="23"/>
        <v>2.6491535970118867E-5</v>
      </c>
      <c r="DT24" s="46">
        <f t="shared" si="24"/>
        <v>2.6805673212455368E-5</v>
      </c>
      <c r="DU24" s="46">
        <f t="shared" si="25"/>
        <v>1.3552688507492382E-6</v>
      </c>
      <c r="DV24" s="46">
        <f t="shared" si="26"/>
        <v>-6.3183504141586927E-6</v>
      </c>
      <c r="DW24" s="46">
        <f t="shared" si="27"/>
        <v>2.2546790327891437E-6</v>
      </c>
      <c r="DX24" s="46">
        <f t="shared" si="28"/>
        <v>3.1951115672287537E-5</v>
      </c>
      <c r="DY24" s="46">
        <f t="shared" si="29"/>
        <v>2.7149332054625302E-5</v>
      </c>
      <c r="DZ24" s="46">
        <f t="shared" si="30"/>
        <v>1.9466003731906321E-5</v>
      </c>
      <c r="EA24" s="46">
        <f t="shared" si="31"/>
        <v>-1.3372358369061047E-3</v>
      </c>
      <c r="EB24" s="46">
        <f t="shared" si="9"/>
        <v>2.6162471812483076E-5</v>
      </c>
      <c r="EC24" s="46">
        <f t="shared" si="10"/>
        <v>1.9377572258124391E-7</v>
      </c>
      <c r="ED24" s="46">
        <f t="shared" si="11"/>
        <v>3.0590764224772234E-7</v>
      </c>
      <c r="EE24" s="75">
        <f t="shared" si="12"/>
        <v>-1.3720670859457791E-5</v>
      </c>
      <c r="EF24" s="46">
        <f t="shared" si="13"/>
        <v>2.9345945475399308E-5</v>
      </c>
      <c r="EG24" s="46">
        <f t="shared" si="14"/>
        <v>8.1297096783411655E-4</v>
      </c>
      <c r="EH24" s="46">
        <f t="shared" si="15"/>
        <v>-9.4400067774204203E-4</v>
      </c>
      <c r="EI24" s="75">
        <f t="shared" si="16"/>
        <v>-4.8057836571216824E-4</v>
      </c>
      <c r="EJ24" s="46">
        <f t="shared" si="32"/>
        <v>2.392536846165472E-5</v>
      </c>
      <c r="EK24" s="46">
        <f t="shared" si="33"/>
        <v>2.600589063645372E-5</v>
      </c>
      <c r="EL24" s="46"/>
      <c r="EM24" s="46"/>
      <c r="EN24" s="46"/>
      <c r="EO24" s="46"/>
    </row>
    <row r="25" spans="1:145" x14ac:dyDescent="0.3">
      <c r="A25" s="21" t="s">
        <v>23</v>
      </c>
      <c r="B25" s="21">
        <v>18.807697789999999</v>
      </c>
      <c r="C25" s="21"/>
      <c r="D25" s="21">
        <v>189.96260365000001</v>
      </c>
      <c r="E25" s="21">
        <v>3.2722999800000001</v>
      </c>
      <c r="F25" s="21">
        <v>3.010516</v>
      </c>
      <c r="G25" s="21">
        <v>7.3352685600000003</v>
      </c>
      <c r="H25" s="21">
        <v>8.3599840099999998</v>
      </c>
      <c r="I25" s="21"/>
      <c r="J25" s="23" t="s">
        <v>23</v>
      </c>
      <c r="K25" s="23">
        <v>0</v>
      </c>
      <c r="L25" s="23">
        <v>0.22085750629463599</v>
      </c>
      <c r="M25" s="23">
        <v>1.54492211678519E-2</v>
      </c>
      <c r="N25" s="23">
        <v>8.1745469799341899E-2</v>
      </c>
      <c r="O25" s="23">
        <v>8.1784707465725096E-2</v>
      </c>
      <c r="P25" s="23">
        <v>0.64946581838324002</v>
      </c>
      <c r="Q25" s="23">
        <v>0</v>
      </c>
      <c r="R25" s="6">
        <v>1.32552111201133E-5</v>
      </c>
      <c r="S25" s="6">
        <v>6.47168526816471E-5</v>
      </c>
      <c r="T25" s="23">
        <v>3.95956001569382E-2</v>
      </c>
      <c r="U25" s="6">
        <v>1.2583977119582E-5</v>
      </c>
      <c r="V25" s="23">
        <v>8.4686883080897501E-3</v>
      </c>
      <c r="W25" s="23">
        <v>4.40496712357457E-4</v>
      </c>
      <c r="X25" s="23">
        <v>2.6998171155828102E-4</v>
      </c>
      <c r="Y25" s="23">
        <v>0.20325911339870001</v>
      </c>
      <c r="Z25" s="6">
        <v>4.3592208645425098E-9</v>
      </c>
      <c r="AA25" s="6">
        <v>1.74367710004023E-8</v>
      </c>
      <c r="AB25" s="23">
        <v>18.8076686585426</v>
      </c>
      <c r="AC25" s="23">
        <v>0.26178408604639603</v>
      </c>
      <c r="AD25" s="23">
        <v>2.3217111471199301</v>
      </c>
      <c r="AE25" s="23">
        <v>0.14784330549998001</v>
      </c>
      <c r="AF25" s="23">
        <v>3.4349969741563099E-3</v>
      </c>
      <c r="AG25" s="23">
        <v>0.52864570071154104</v>
      </c>
      <c r="AH25" s="23">
        <v>8.88102404691434E-3</v>
      </c>
      <c r="AI25" s="23">
        <v>1.9454819959265099</v>
      </c>
      <c r="AJ25" s="23">
        <v>1.4782504885795E-2</v>
      </c>
      <c r="AK25" s="23">
        <v>0.33964558664759598</v>
      </c>
      <c r="AL25" s="23">
        <v>3.6700485150217401E-3</v>
      </c>
      <c r="AM25" s="23">
        <v>0</v>
      </c>
      <c r="AN25" s="23">
        <v>0</v>
      </c>
      <c r="AO25" s="23">
        <v>0.35724359788620802</v>
      </c>
      <c r="AP25" s="23">
        <v>0.35693559461146201</v>
      </c>
      <c r="AQ25" s="23">
        <v>2.3324314238909301E-2</v>
      </c>
      <c r="AR25" s="6">
        <v>3.6493459416403401E-8</v>
      </c>
      <c r="AS25" s="6">
        <v>7.0469568892331703E-8</v>
      </c>
      <c r="AT25" s="23">
        <v>1.51970066414237</v>
      </c>
      <c r="AU25" s="23">
        <v>0.26898062808247403</v>
      </c>
      <c r="AV25" s="23">
        <v>1.07349179065008E-2</v>
      </c>
      <c r="AW25" s="23">
        <v>0.28149171978179199</v>
      </c>
      <c r="AX25" s="23">
        <v>2.8804820326173802E-2</v>
      </c>
      <c r="AY25" s="6">
        <v>4.5157482762611803E-5</v>
      </c>
      <c r="AZ25" s="23">
        <v>3.3115471706432503E-4</v>
      </c>
      <c r="BA25" s="6">
        <v>3.19897039743822E-6</v>
      </c>
      <c r="BB25" s="6">
        <v>6.4948347911396204E-6</v>
      </c>
      <c r="BC25" s="23">
        <v>0</v>
      </c>
      <c r="BD25" s="23">
        <v>2.2792238658043199E-2</v>
      </c>
      <c r="BE25" s="23">
        <v>5.7943386089937501E-2</v>
      </c>
      <c r="BF25" s="23">
        <v>1.0547964307169901E-3</v>
      </c>
      <c r="BG25" s="23">
        <v>1.0134336987494201E-3</v>
      </c>
      <c r="BH25" s="23">
        <v>8.5959771601161794</v>
      </c>
      <c r="BI25" s="23">
        <v>170.96634265337201</v>
      </c>
      <c r="BJ25" s="23">
        <v>17.476561960349802</v>
      </c>
      <c r="BK25" s="23">
        <v>189.96260527786399</v>
      </c>
      <c r="BL25" s="23">
        <v>0</v>
      </c>
      <c r="BM25" s="23">
        <v>0.34267533444666698</v>
      </c>
      <c r="BN25" s="23">
        <v>1.4313595702089401E-2</v>
      </c>
      <c r="BO25" s="6">
        <v>2.6041210619664101E-5</v>
      </c>
      <c r="BP25" s="6">
        <v>7.6828418591577203E-5</v>
      </c>
      <c r="BQ25" s="6">
        <v>6.1654543904495705E-5</v>
      </c>
      <c r="BR25" s="23">
        <v>3.45045762220495E-3</v>
      </c>
      <c r="BS25" s="23">
        <v>0</v>
      </c>
      <c r="BT25" s="23">
        <v>2.9890625455579598</v>
      </c>
      <c r="BU25" s="23">
        <v>1.7551294057992499E-3</v>
      </c>
      <c r="BV25" s="23">
        <v>6.1715448337439397E-4</v>
      </c>
      <c r="BW25" s="23">
        <v>2.3217111471199301</v>
      </c>
      <c r="BX25" s="23">
        <v>7.8875486256937499E-4</v>
      </c>
      <c r="BY25" s="23">
        <v>0</v>
      </c>
      <c r="BZ25" s="6">
        <v>1.8875889592530699E-8</v>
      </c>
      <c r="CA25" s="23">
        <v>1.1440040675275699E-4</v>
      </c>
      <c r="CB25" s="23">
        <v>3.2722222317930698</v>
      </c>
      <c r="CC25" s="23">
        <v>3.01043814574667</v>
      </c>
      <c r="CD25" s="23">
        <v>0.26178408604639603</v>
      </c>
      <c r="CE25" s="23">
        <v>0</v>
      </c>
      <c r="CF25" s="23">
        <v>0</v>
      </c>
      <c r="CG25" s="23">
        <v>1.23160078705005E-2</v>
      </c>
      <c r="CH25" s="23">
        <v>0</v>
      </c>
      <c r="CI25" s="23">
        <v>0.132161787948433</v>
      </c>
      <c r="CJ25" s="23">
        <v>0</v>
      </c>
      <c r="CK25" s="23">
        <v>3.4349969741563099E-3</v>
      </c>
      <c r="CL25" s="23">
        <v>0.52864570071154104</v>
      </c>
      <c r="CM25" s="23">
        <v>7.3022616790533301E-3</v>
      </c>
      <c r="CN25" s="23">
        <v>0</v>
      </c>
      <c r="CO25" s="23">
        <v>8.88102404691434E-3</v>
      </c>
      <c r="CP25" s="6">
        <v>1.2041916698358E-5</v>
      </c>
      <c r="CQ25" s="23">
        <v>7.3352709561996798</v>
      </c>
      <c r="CR25" s="23">
        <v>1.0877652285042401</v>
      </c>
      <c r="CS25" s="23">
        <v>0</v>
      </c>
      <c r="CT25" s="23">
        <v>0</v>
      </c>
      <c r="CU25" s="23">
        <v>0.41821580238275502</v>
      </c>
      <c r="CV25" s="23">
        <v>1.7012639297020099E-2</v>
      </c>
      <c r="CW25" s="23">
        <v>0</v>
      </c>
      <c r="CX25" s="23">
        <v>6.8267147601646802E-2</v>
      </c>
      <c r="CY25" s="23">
        <v>8.3599794529230493</v>
      </c>
      <c r="CZ25" s="23">
        <v>1.6176413893472599E-2</v>
      </c>
      <c r="DA25" s="23">
        <v>0.58132746762236998</v>
      </c>
      <c r="DC25" s="32">
        <f t="shared" si="8"/>
        <v>1.0282294601945001</v>
      </c>
      <c r="DD25" s="31">
        <f t="shared" si="0"/>
        <v>7.9999990625494871E-3</v>
      </c>
      <c r="DE25" s="31">
        <f t="shared" si="1"/>
        <v>1.9247492652125553E-2</v>
      </c>
      <c r="DF25" s="46">
        <f t="shared" si="2"/>
        <v>-1.5489113938620536E-6</v>
      </c>
      <c r="DG25" s="46"/>
      <c r="DH25" s="46">
        <f t="shared" si="3"/>
        <v>8.5693918130411853E-9</v>
      </c>
      <c r="DI25" s="46">
        <f t="shared" si="4"/>
        <v>-2.3759498641776366E-5</v>
      </c>
      <c r="DJ25" s="46">
        <f t="shared" si="5"/>
        <v>-2.5860767167474424E-5</v>
      </c>
      <c r="DK25" s="46">
        <f t="shared" si="6"/>
        <v>3.266682957776095E-7</v>
      </c>
      <c r="DL25" s="46">
        <f t="shared" si="7"/>
        <v>-5.4510594099355782E-7</v>
      </c>
      <c r="DM25" s="46">
        <f t="shared" si="17"/>
        <v>-1.1878879445794455E-5</v>
      </c>
      <c r="DN25" s="46">
        <f t="shared" si="18"/>
        <v>-1.3503024845878338E-6</v>
      </c>
      <c r="DO25" s="46">
        <f t="shared" si="19"/>
        <v>2.2006146775228662E-5</v>
      </c>
      <c r="DP25" s="46">
        <f t="shared" si="20"/>
        <v>-5.6394827652358126E-4</v>
      </c>
      <c r="DQ25" s="46">
        <f t="shared" si="21"/>
        <v>2.7469841461516311E-5</v>
      </c>
      <c r="DR25" s="46">
        <f t="shared" si="22"/>
        <v>3.438829932956615E-6</v>
      </c>
      <c r="DS25" s="46">
        <f t="shared" si="23"/>
        <v>2.114326997465221E-5</v>
      </c>
      <c r="DT25" s="46">
        <f t="shared" si="24"/>
        <v>1.9255733941857235E-5</v>
      </c>
      <c r="DU25" s="46">
        <f t="shared" si="25"/>
        <v>4.7779401911408949E-6</v>
      </c>
      <c r="DV25" s="46">
        <f t="shared" si="26"/>
        <v>-5.8500703107110589E-6</v>
      </c>
      <c r="DW25" s="46">
        <f t="shared" si="27"/>
        <v>-1.219101708539767E-6</v>
      </c>
      <c r="DX25" s="46">
        <f t="shared" si="28"/>
        <v>2.0688853336994046E-5</v>
      </c>
      <c r="DY25" s="46">
        <f t="shared" si="29"/>
        <v>1.9748908945003544E-5</v>
      </c>
      <c r="DZ25" s="46">
        <f t="shared" si="30"/>
        <v>2.0050245154841383E-5</v>
      </c>
      <c r="EA25" s="46">
        <f t="shared" si="31"/>
        <v>-1.3366161650731634E-3</v>
      </c>
      <c r="EB25" s="46">
        <f t="shared" si="9"/>
        <v>2.8587258148750144E-5</v>
      </c>
      <c r="EC25" s="46">
        <f t="shared" si="10"/>
        <v>4.7676734329890536E-6</v>
      </c>
      <c r="ED25" s="46">
        <f t="shared" si="11"/>
        <v>-9.0469130221127136E-6</v>
      </c>
      <c r="EE25" s="75">
        <f t="shared" si="12"/>
        <v>1.2496273632244085E-5</v>
      </c>
      <c r="EF25" s="46">
        <f t="shared" si="13"/>
        <v>3.5355172956808309E-5</v>
      </c>
      <c r="EG25" s="46">
        <f t="shared" si="14"/>
        <v>8.1085031120369162E-4</v>
      </c>
      <c r="EH25" s="46">
        <f t="shared" si="15"/>
        <v>-9.6312183068618786E-4</v>
      </c>
      <c r="EI25" s="75">
        <f t="shared" si="16"/>
        <v>-5.0219540823660716E-4</v>
      </c>
      <c r="EJ25" s="46">
        <f t="shared" si="32"/>
        <v>2.3845753839707911E-5</v>
      </c>
      <c r="EK25" s="46">
        <f t="shared" si="33"/>
        <v>2.5919351959432702E-5</v>
      </c>
      <c r="EL25" s="46"/>
      <c r="EM25" s="46"/>
      <c r="EN25" s="46"/>
      <c r="EO25" s="46"/>
    </row>
    <row r="26" spans="1:145" x14ac:dyDescent="0.3">
      <c r="A26" s="21" t="s">
        <v>24</v>
      </c>
      <c r="B26" s="21"/>
      <c r="C26" s="21"/>
      <c r="D26" s="21"/>
      <c r="E26" s="21"/>
      <c r="F26" s="21"/>
      <c r="G26" s="21"/>
      <c r="H26" s="21"/>
      <c r="I26" s="21"/>
      <c r="DC26" s="32" t="e">
        <f t="shared" si="8"/>
        <v>#DIV/0!</v>
      </c>
      <c r="DD26" s="31" t="e">
        <f t="shared" si="0"/>
        <v>#DIV/0!</v>
      </c>
      <c r="DE26" s="31" t="e">
        <f t="shared" si="1"/>
        <v>#DIV/0!</v>
      </c>
      <c r="DF26" s="46">
        <f t="shared" si="2"/>
        <v>0</v>
      </c>
      <c r="DG26" s="46"/>
      <c r="DH26" s="46">
        <f t="shared" si="3"/>
        <v>0</v>
      </c>
      <c r="DI26" s="46">
        <f t="shared" si="4"/>
        <v>0</v>
      </c>
      <c r="DJ26" s="46">
        <f t="shared" si="5"/>
        <v>0</v>
      </c>
      <c r="DK26" s="46">
        <f t="shared" si="6"/>
        <v>0</v>
      </c>
      <c r="DL26" s="46">
        <f t="shared" si="7"/>
        <v>0</v>
      </c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75"/>
      <c r="EF26" s="46"/>
      <c r="EG26" s="46"/>
      <c r="EH26" s="46"/>
      <c r="EI26" s="75"/>
      <c r="EJ26" s="46"/>
      <c r="EK26" s="46"/>
      <c r="EL26" s="46"/>
      <c r="EM26" s="46"/>
      <c r="EN26" s="46"/>
      <c r="EO26" s="46"/>
    </row>
    <row r="27" spans="1:145" x14ac:dyDescent="0.3">
      <c r="A27" s="21" t="s">
        <v>25</v>
      </c>
      <c r="B27" s="21"/>
      <c r="C27" s="21"/>
      <c r="D27" s="21"/>
      <c r="E27" s="21"/>
      <c r="F27" s="21"/>
      <c r="G27" s="21"/>
      <c r="H27" s="21"/>
      <c r="I27" s="21"/>
      <c r="DC27" s="32" t="e">
        <f t="shared" si="8"/>
        <v>#DIV/0!</v>
      </c>
      <c r="DD27" s="31" t="e">
        <f t="shared" si="0"/>
        <v>#DIV/0!</v>
      </c>
      <c r="DE27" s="31" t="e">
        <f t="shared" si="1"/>
        <v>#DIV/0!</v>
      </c>
      <c r="DF27" s="46">
        <f t="shared" si="2"/>
        <v>0</v>
      </c>
      <c r="DG27" s="46"/>
      <c r="DH27" s="46">
        <f t="shared" si="3"/>
        <v>0</v>
      </c>
      <c r="DI27" s="46">
        <f t="shared" si="4"/>
        <v>0</v>
      </c>
      <c r="DJ27" s="46">
        <f t="shared" si="5"/>
        <v>0</v>
      </c>
      <c r="DK27" s="46">
        <f t="shared" si="6"/>
        <v>0</v>
      </c>
      <c r="DL27" s="46">
        <f t="shared" si="7"/>
        <v>0</v>
      </c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75"/>
      <c r="EF27" s="46"/>
      <c r="EG27" s="46"/>
      <c r="EH27" s="46"/>
      <c r="EI27" s="75"/>
      <c r="EJ27" s="46"/>
      <c r="EK27" s="46"/>
      <c r="EL27" s="46"/>
      <c r="EM27" s="46"/>
      <c r="EN27" s="46"/>
      <c r="EO27" s="46"/>
    </row>
    <row r="28" spans="1:145" x14ac:dyDescent="0.3">
      <c r="A28" s="21" t="s">
        <v>26</v>
      </c>
      <c r="B28" s="21"/>
      <c r="C28" s="21"/>
      <c r="D28" s="21"/>
      <c r="E28" s="21"/>
      <c r="F28" s="21"/>
      <c r="G28" s="21"/>
      <c r="H28" s="21"/>
      <c r="I28" s="21"/>
      <c r="DC28" s="32" t="e">
        <f t="shared" si="8"/>
        <v>#DIV/0!</v>
      </c>
      <c r="DD28" s="31" t="e">
        <f t="shared" si="0"/>
        <v>#DIV/0!</v>
      </c>
      <c r="DE28" s="31" t="e">
        <f t="shared" si="1"/>
        <v>#DIV/0!</v>
      </c>
      <c r="DF28" s="46">
        <f t="shared" si="2"/>
        <v>0</v>
      </c>
      <c r="DG28" s="46"/>
      <c r="DH28" s="46">
        <f t="shared" si="3"/>
        <v>0</v>
      </c>
      <c r="DI28" s="46">
        <f t="shared" si="4"/>
        <v>0</v>
      </c>
      <c r="DJ28" s="46">
        <f t="shared" si="5"/>
        <v>0</v>
      </c>
      <c r="DK28" s="46">
        <f t="shared" si="6"/>
        <v>0</v>
      </c>
      <c r="DL28" s="46">
        <f t="shared" si="7"/>
        <v>0</v>
      </c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75"/>
      <c r="EF28" s="46"/>
      <c r="EG28" s="46"/>
      <c r="EH28" s="46"/>
      <c r="EI28" s="75"/>
      <c r="EJ28" s="46"/>
      <c r="EK28" s="46"/>
      <c r="EL28" s="46"/>
      <c r="EM28" s="46"/>
      <c r="EN28" s="46"/>
      <c r="EO28" s="46"/>
    </row>
    <row r="29" spans="1:145" x14ac:dyDescent="0.3">
      <c r="A29" s="21" t="s">
        <v>27</v>
      </c>
      <c r="B29" s="21"/>
      <c r="C29" s="21"/>
      <c r="D29" s="21"/>
      <c r="E29" s="21"/>
      <c r="F29" s="21"/>
      <c r="G29" s="21"/>
      <c r="H29" s="21"/>
      <c r="I29" s="21"/>
      <c r="DC29" s="32" t="e">
        <f t="shared" si="8"/>
        <v>#DIV/0!</v>
      </c>
      <c r="DD29" s="31" t="e">
        <f t="shared" si="0"/>
        <v>#DIV/0!</v>
      </c>
      <c r="DE29" s="31" t="e">
        <f t="shared" si="1"/>
        <v>#DIV/0!</v>
      </c>
      <c r="DF29" s="46">
        <f t="shared" si="2"/>
        <v>0</v>
      </c>
      <c r="DG29" s="46"/>
      <c r="DH29" s="46">
        <f t="shared" si="3"/>
        <v>0</v>
      </c>
      <c r="DI29" s="46">
        <f t="shared" si="4"/>
        <v>0</v>
      </c>
      <c r="DJ29" s="46">
        <f t="shared" si="5"/>
        <v>0</v>
      </c>
      <c r="DK29" s="46">
        <f t="shared" si="6"/>
        <v>0</v>
      </c>
      <c r="DL29" s="46">
        <f t="shared" si="7"/>
        <v>0</v>
      </c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75"/>
      <c r="EF29" s="46"/>
      <c r="EG29" s="46"/>
      <c r="EH29" s="46"/>
      <c r="EI29" s="75"/>
      <c r="EJ29" s="46"/>
      <c r="EK29" s="46"/>
      <c r="EL29" s="46"/>
      <c r="EM29" s="46"/>
      <c r="EN29" s="46"/>
      <c r="EO29" s="46"/>
    </row>
    <row r="30" spans="1:145" x14ac:dyDescent="0.3">
      <c r="A30" s="21" t="s">
        <v>28</v>
      </c>
      <c r="B30" s="21">
        <v>5.5549339</v>
      </c>
      <c r="C30" s="21"/>
      <c r="D30" s="21">
        <v>56.110821420000001</v>
      </c>
      <c r="E30" s="21">
        <v>1.1491019899999999</v>
      </c>
      <c r="F30" s="21">
        <v>1.05717383</v>
      </c>
      <c r="G30" s="21">
        <v>2.7257628700000001</v>
      </c>
      <c r="H30" s="21">
        <v>2.2935497599999999</v>
      </c>
      <c r="I30" s="21"/>
      <c r="J30" s="23" t="s">
        <v>28</v>
      </c>
      <c r="K30" s="23">
        <v>0</v>
      </c>
      <c r="L30" s="23">
        <v>6.0592032494078997E-2</v>
      </c>
      <c r="M30" s="23">
        <v>4.23848260979007E-3</v>
      </c>
      <c r="N30" s="23">
        <v>2.2426808076913898E-2</v>
      </c>
      <c r="O30" s="23">
        <v>2.2437478189298001E-2</v>
      </c>
      <c r="P30" s="23">
        <v>0.17818032438697701</v>
      </c>
      <c r="Q30" s="23">
        <v>0</v>
      </c>
      <c r="R30" s="6">
        <v>4.6548453071865099E-6</v>
      </c>
      <c r="S30" s="6">
        <v>2.2726165115163901E-5</v>
      </c>
      <c r="T30" s="23">
        <v>1.08631764487433E-2</v>
      </c>
      <c r="U30" s="6">
        <v>4.4189702820800598E-6</v>
      </c>
      <c r="V30" s="23">
        <v>2.3233849767902198E-3</v>
      </c>
      <c r="W30" s="23">
        <v>1.5468633961099399E-4</v>
      </c>
      <c r="X30" s="6">
        <v>9.4809172329789402E-5</v>
      </c>
      <c r="Y30" s="23">
        <v>5.5763847329001297E-2</v>
      </c>
      <c r="Z30" s="6">
        <v>1.5307956590993E-9</v>
      </c>
      <c r="AA30" s="6">
        <v>6.1231102366110503E-9</v>
      </c>
      <c r="AB30" s="23">
        <v>5.5549293597226601</v>
      </c>
      <c r="AC30" s="23">
        <v>9.1928287394522606E-2</v>
      </c>
      <c r="AD30" s="23">
        <v>0.81529144474390502</v>
      </c>
      <c r="AE30" s="23">
        <v>5.1916644344868902E-2</v>
      </c>
      <c r="AF30" s="23">
        <v>1.2062356410214E-3</v>
      </c>
      <c r="AG30" s="23">
        <v>0.18563938942993999</v>
      </c>
      <c r="AH30" s="23">
        <v>3.1186584544497498E-3</v>
      </c>
      <c r="AI30" s="23">
        <v>0.533739386511351</v>
      </c>
      <c r="AJ30" s="23">
        <v>4.0554439168372404E-3</v>
      </c>
      <c r="AK30" s="23">
        <v>9.3181180355329907E-2</v>
      </c>
      <c r="AL30" s="23">
        <v>1.00688060481434E-3</v>
      </c>
      <c r="AM30" s="23">
        <v>0</v>
      </c>
      <c r="AN30" s="23">
        <v>0</v>
      </c>
      <c r="AO30" s="23">
        <v>9.8009069430601198E-2</v>
      </c>
      <c r="AP30" s="23">
        <v>9.7924549410561196E-2</v>
      </c>
      <c r="AQ30" s="23">
        <v>6.3991098420939398E-3</v>
      </c>
      <c r="AR30" s="6">
        <v>1.2814652919103501E-8</v>
      </c>
      <c r="AS30" s="6">
        <v>2.4745955490589E-8</v>
      </c>
      <c r="AT30" s="23">
        <v>0.44888643022095898</v>
      </c>
      <c r="AU30" s="23">
        <v>7.3794568064176599E-2</v>
      </c>
      <c r="AV30" s="23">
        <v>2.9451258821013302E-3</v>
      </c>
      <c r="AW30" s="23">
        <v>7.7226902951717899E-2</v>
      </c>
      <c r="AX30" s="23">
        <v>7.9025508378114794E-3</v>
      </c>
      <c r="AY30" s="6">
        <v>1.58572933855828E-5</v>
      </c>
      <c r="AZ30" s="23">
        <v>1.16289772207432E-4</v>
      </c>
      <c r="BA30" s="6">
        <v>1.1233540347338101E-6</v>
      </c>
      <c r="BB30" s="6">
        <v>2.2807737120873801E-6</v>
      </c>
      <c r="BC30" s="23">
        <v>0</v>
      </c>
      <c r="BD30" s="23">
        <v>6.2528984471272604E-3</v>
      </c>
      <c r="BE30" s="23">
        <v>2.0347442484168001E-2</v>
      </c>
      <c r="BF30" s="23">
        <v>3.70403325672271E-4</v>
      </c>
      <c r="BG30" s="23">
        <v>3.5587558105568302E-4</v>
      </c>
      <c r="BH30" s="23">
        <v>2.3582945110423998</v>
      </c>
      <c r="BI30" s="23">
        <v>50.499733705914402</v>
      </c>
      <c r="BJ30" s="23">
        <v>5.1621931691992202</v>
      </c>
      <c r="BK30" s="23">
        <v>56.110813305334602</v>
      </c>
      <c r="BL30" s="23">
        <v>0</v>
      </c>
      <c r="BM30" s="23">
        <v>9.4012544073700494E-2</v>
      </c>
      <c r="BN30" s="23">
        <v>3.9345815659650504E-3</v>
      </c>
      <c r="BO30" s="6">
        <v>9.1444968644763907E-6</v>
      </c>
      <c r="BP30" s="6">
        <v>2.6979162988805998E-5</v>
      </c>
      <c r="BQ30" s="6">
        <v>2.1650945948180298E-5</v>
      </c>
      <c r="BR30" s="23">
        <v>9.9786684047906398E-4</v>
      </c>
      <c r="BS30" s="23">
        <v>0</v>
      </c>
      <c r="BT30" s="23">
        <v>0.82004489309347095</v>
      </c>
      <c r="BU30" s="23">
        <v>6.1633271162993199E-4</v>
      </c>
      <c r="BV30" s="23">
        <v>2.16720804466564E-4</v>
      </c>
      <c r="BW30" s="23">
        <v>0.81529144474390502</v>
      </c>
      <c r="BX30" s="23">
        <v>2.7698034799958002E-4</v>
      </c>
      <c r="BY30" s="23">
        <v>0</v>
      </c>
      <c r="BZ30" s="6">
        <v>6.6285248433340402E-9</v>
      </c>
      <c r="CA30" s="6">
        <v>4.01714623808815E-5</v>
      </c>
      <c r="CB30" s="23">
        <v>1.14907313119835</v>
      </c>
      <c r="CC30" s="23">
        <v>1.05714484380383</v>
      </c>
      <c r="CD30" s="23">
        <v>9.1928287394522606E-2</v>
      </c>
      <c r="CE30" s="23">
        <v>0</v>
      </c>
      <c r="CF30" s="23">
        <v>0</v>
      </c>
      <c r="CG30" s="23">
        <v>4.3248900169204699E-3</v>
      </c>
      <c r="CH30" s="23">
        <v>0</v>
      </c>
      <c r="CI30" s="23">
        <v>4.6409791497875302E-2</v>
      </c>
      <c r="CJ30" s="23">
        <v>0</v>
      </c>
      <c r="CK30" s="23">
        <v>1.2062356410214E-3</v>
      </c>
      <c r="CL30" s="23">
        <v>0.18563938942993999</v>
      </c>
      <c r="CM30" s="23">
        <v>2.0033345222312902E-3</v>
      </c>
      <c r="CN30" s="23">
        <v>0</v>
      </c>
      <c r="CO30" s="23">
        <v>3.1186584544497498E-3</v>
      </c>
      <c r="CP30" s="6">
        <v>4.2286932433847596E-6</v>
      </c>
      <c r="CQ30" s="23">
        <v>2.7257654427707698</v>
      </c>
      <c r="CR30" s="23">
        <v>0.29842695631962801</v>
      </c>
      <c r="CS30" s="23">
        <v>0</v>
      </c>
      <c r="CT30" s="23">
        <v>0</v>
      </c>
      <c r="CU30" s="23">
        <v>0.11473685027647</v>
      </c>
      <c r="CV30" s="23">
        <v>4.6674426653133799E-3</v>
      </c>
      <c r="CW30" s="23">
        <v>0</v>
      </c>
      <c r="CX30" s="23">
        <v>1.8728987044296298E-2</v>
      </c>
      <c r="CY30" s="23">
        <v>2.2935488560767601</v>
      </c>
      <c r="CZ30" s="23">
        <v>4.4380687708868603E-3</v>
      </c>
      <c r="DA30" s="23">
        <v>0.159486138805425</v>
      </c>
      <c r="DC30" s="32">
        <f t="shared" si="8"/>
        <v>1.0282294640439404</v>
      </c>
      <c r="DD30" s="31">
        <f t="shared" si="0"/>
        <v>7.9999986415859384E-3</v>
      </c>
      <c r="DE30" s="31">
        <f t="shared" si="1"/>
        <v>1.9247544556859033E-2</v>
      </c>
      <c r="DF30" s="46">
        <f t="shared" si="2"/>
        <v>-8.1734138004245431E-7</v>
      </c>
      <c r="DG30" s="46"/>
      <c r="DH30" s="46">
        <f t="shared" si="3"/>
        <v>-1.4461854581589064E-7</v>
      </c>
      <c r="DI30" s="46">
        <f t="shared" si="4"/>
        <v>-2.5114221279813118E-5</v>
      </c>
      <c r="DJ30" s="46">
        <f t="shared" si="5"/>
        <v>-2.7418571428293654E-5</v>
      </c>
      <c r="DK30" s="46">
        <f t="shared" si="6"/>
        <v>9.4387182321542646E-7</v>
      </c>
      <c r="DL30" s="46">
        <f t="shared" si="7"/>
        <v>-3.9411538200700508E-7</v>
      </c>
      <c r="DM30" s="46">
        <f>(O30/0.009783-$CY30)/($CY30)</f>
        <v>-1.3827998312253931E-5</v>
      </c>
      <c r="DN30" s="46">
        <f>(M30/0.001848-$CY30)/($CY30)</f>
        <v>1.0201208842726821E-6</v>
      </c>
      <c r="DO30" s="46">
        <f>((R30+S30)/0.0000259-$CC30)/($CC30)</f>
        <v>3.5024325385392758E-5</v>
      </c>
      <c r="DP30" s="46">
        <f>(T30/0.004739-$CY30)/($CY30)</f>
        <v>-5.4756740270378351E-4</v>
      </c>
      <c r="DQ30" s="46">
        <f>((U30)/0.00000418-$CC30)/($CC30)</f>
        <v>2.3724411006692437E-5</v>
      </c>
      <c r="DR30" s="46">
        <f>(V30/0.001013-$CY30)/($CY30)</f>
        <v>8.6019994866639697E-6</v>
      </c>
      <c r="DS30" s="46">
        <f>((X30+W30)/0.000236-$CC30)/($CC30)</f>
        <v>3.7392063008081883E-5</v>
      </c>
      <c r="DT30" s="46">
        <f>((AA30+Z30)/0.00000000724-$CC30)/($CC30)</f>
        <v>2.3155585765232283E-5</v>
      </c>
      <c r="DU30" s="46">
        <f>(AL30/0.000439-$CY30)/($CY30)</f>
        <v>1.2570661991731762E-5</v>
      </c>
      <c r="DV30" s="46">
        <f>(AP30/0.042696-$CY30)/($CY30)</f>
        <v>-8.297630724966418E-6</v>
      </c>
      <c r="DW30" s="46">
        <f>(AQ30/0.00279-$CY30)/($CY30)</f>
        <v>1.696102790860221E-5</v>
      </c>
      <c r="DX30" s="46">
        <f>((AR30+AS30+BZ30)/0.0000000418-$CC30)/($CC30)</f>
        <v>1.0834953726871027E-5</v>
      </c>
      <c r="DY30" s="46">
        <f>((AY30+AZ30)/0.000125-$CC30)/($CC30)</f>
        <v>2.9968400710611578E-5</v>
      </c>
      <c r="DZ30" s="46">
        <f>((BA30+BB30)/0.00000322-$CC30)/($CC30)</f>
        <v>3.5649102470153873E-5</v>
      </c>
      <c r="EA30" s="46">
        <f>(BD30/0.00273-$CY30)/($CY30)</f>
        <v>-1.3559181208689279E-3</v>
      </c>
      <c r="EB30" s="46">
        <f t="shared" si="9"/>
        <v>2.8087842698929661E-5</v>
      </c>
      <c r="EC30" s="46">
        <f t="shared" si="10"/>
        <v>1.5156965922886172E-5</v>
      </c>
      <c r="ED30" s="46">
        <f t="shared" si="11"/>
        <v>1.1657093225122609E-5</v>
      </c>
      <c r="EE30" s="75">
        <f t="shared" si="12"/>
        <v>-1.9638835880068152E-5</v>
      </c>
      <c r="EF30" s="46">
        <f t="shared" si="13"/>
        <v>2.1211630389512276E-5</v>
      </c>
      <c r="EG30" s="46">
        <f t="shared" si="14"/>
        <v>8.1497622497246527E-4</v>
      </c>
      <c r="EH30" s="46">
        <f t="shared" si="15"/>
        <v>-9.4702161242628518E-4</v>
      </c>
      <c r="EI30" s="75">
        <f t="shared" si="16"/>
        <v>-5.7230473624440858E-4</v>
      </c>
      <c r="EJ30" s="46">
        <f>(SUM(AC30:AH30)-$CB30)/($CB30)</f>
        <v>2.3957404981713303E-5</v>
      </c>
      <c r="EK30" s="46">
        <f>(SUM(AD30:AH30)-$CC30)/($CC30)</f>
        <v>2.6040717614442744E-5</v>
      </c>
      <c r="EL30" s="46"/>
      <c r="EM30" s="46"/>
      <c r="EN30" s="46"/>
      <c r="EO30" s="46"/>
    </row>
    <row r="31" spans="1:145" x14ac:dyDescent="0.3">
      <c r="A31" s="21" t="s">
        <v>29</v>
      </c>
      <c r="B31" s="21">
        <v>383.84286288999999</v>
      </c>
      <c r="C31" s="21"/>
      <c r="D31" s="21">
        <v>3642.7188375999999</v>
      </c>
      <c r="E31" s="21">
        <v>68.001905919999999</v>
      </c>
      <c r="F31" s="21">
        <v>62.561753510000003</v>
      </c>
      <c r="G31" s="21">
        <v>151.40546553999999</v>
      </c>
      <c r="H31" s="21">
        <v>188.38901057999999</v>
      </c>
      <c r="I31" s="21"/>
      <c r="J31" s="23" t="s">
        <v>29</v>
      </c>
      <c r="K31" s="23">
        <v>0</v>
      </c>
      <c r="L31" s="23">
        <v>4.97693541093206</v>
      </c>
      <c r="M31" s="23">
        <v>0.34814353865951803</v>
      </c>
      <c r="N31" s="23">
        <v>1.8421032889020801</v>
      </c>
      <c r="O31" s="23">
        <v>1.8429843173020799</v>
      </c>
      <c r="P31" s="23">
        <v>14.6354630215413</v>
      </c>
      <c r="Q31" s="23">
        <v>0</v>
      </c>
      <c r="R31" s="23">
        <v>2.7545856385411999E-4</v>
      </c>
      <c r="S31" s="23">
        <v>1.34489021434437E-3</v>
      </c>
      <c r="T31" s="23">
        <v>0.89227710435153795</v>
      </c>
      <c r="U31" s="23">
        <v>2.6150785103410399E-4</v>
      </c>
      <c r="V31" s="23">
        <v>0.19083851507732</v>
      </c>
      <c r="W31" s="23">
        <v>9.1540366198735595E-3</v>
      </c>
      <c r="X31" s="23">
        <v>5.6105342780138501E-3</v>
      </c>
      <c r="Y31" s="23">
        <v>4.5803671690160002</v>
      </c>
      <c r="Z31" s="6">
        <v>9.0589317449031796E-8</v>
      </c>
      <c r="AA31" s="6">
        <v>3.6235821100436999E-7</v>
      </c>
      <c r="AB31" s="23">
        <v>383.84288473508701</v>
      </c>
      <c r="AC31" s="23">
        <v>5.44015103710929</v>
      </c>
      <c r="AD31" s="23">
        <v>48.247613486223798</v>
      </c>
      <c r="AE31" s="23">
        <v>3.0723455463880001</v>
      </c>
      <c r="AF31" s="23">
        <v>7.1382958073601302E-2</v>
      </c>
      <c r="AG31" s="23">
        <v>10.985841380313801</v>
      </c>
      <c r="AH31" s="23">
        <v>0.18455708609599999</v>
      </c>
      <c r="AI31" s="23">
        <v>43.840656492165799</v>
      </c>
      <c r="AJ31" s="23">
        <v>0.333117601441908</v>
      </c>
      <c r="AK31" s="23">
        <v>7.6537734053487902</v>
      </c>
      <c r="AL31" s="23">
        <v>8.2703235780163906E-2</v>
      </c>
      <c r="AM31" s="23">
        <v>0</v>
      </c>
      <c r="AN31" s="23">
        <v>0</v>
      </c>
      <c r="AO31" s="23">
        <v>8.0503435425239296</v>
      </c>
      <c r="AP31" s="23">
        <v>8.0434032346126898</v>
      </c>
      <c r="AQ31" s="23">
        <v>0.52560644924651501</v>
      </c>
      <c r="AR31" s="6">
        <v>7.5837181706845896E-7</v>
      </c>
      <c r="AS31" s="6">
        <v>1.46444375480321E-6</v>
      </c>
      <c r="AT31" s="23">
        <v>29.141744368568698</v>
      </c>
      <c r="AU31" s="23">
        <v>6.0613723793520498</v>
      </c>
      <c r="AV31" s="23">
        <v>0.24190686574907899</v>
      </c>
      <c r="AW31" s="23">
        <v>6.34331508531083</v>
      </c>
      <c r="AX31" s="23">
        <v>0.64910656187447902</v>
      </c>
      <c r="AY31" s="23">
        <v>9.3842535227103602E-4</v>
      </c>
      <c r="AZ31" s="23">
        <v>6.8817918759679596E-3</v>
      </c>
      <c r="BA31" s="6">
        <v>6.6478067494502198E-5</v>
      </c>
      <c r="BB31" s="23">
        <v>1.3497013969587199E-4</v>
      </c>
      <c r="BC31" s="23">
        <v>0</v>
      </c>
      <c r="BD31" s="23">
        <v>0.51361398424231197</v>
      </c>
      <c r="BE31" s="23">
        <v>1.2041257378153301</v>
      </c>
      <c r="BF31" s="23">
        <v>2.1919750907477501E-2</v>
      </c>
      <c r="BG31" s="23">
        <v>2.10601425618809E-2</v>
      </c>
      <c r="BH31" s="23">
        <v>193.707043056267</v>
      </c>
      <c r="BI31" s="23">
        <v>3278.4457673219899</v>
      </c>
      <c r="BJ31" s="23">
        <v>335.13007453518298</v>
      </c>
      <c r="BK31" s="23">
        <v>3642.71758622574</v>
      </c>
      <c r="BL31" s="23">
        <v>0</v>
      </c>
      <c r="BM31" s="23">
        <v>7.7220565021406804</v>
      </c>
      <c r="BN31" s="23">
        <v>0.32237002851193503</v>
      </c>
      <c r="BO31" s="23">
        <v>5.4116047321020502E-4</v>
      </c>
      <c r="BP31" s="23">
        <v>1.59657101974128E-3</v>
      </c>
      <c r="BQ31" s="23">
        <v>1.28127007422741E-3</v>
      </c>
      <c r="BR31" s="23">
        <v>7.6584382069059806E-2</v>
      </c>
      <c r="BS31" s="23">
        <v>0</v>
      </c>
      <c r="BT31" s="23">
        <v>67.3574713095785</v>
      </c>
      <c r="BU31" s="23">
        <v>3.6473491535904998E-2</v>
      </c>
      <c r="BV31" s="23">
        <v>1.2825152088052599E-2</v>
      </c>
      <c r="BW31" s="23">
        <v>48.247613486223798</v>
      </c>
      <c r="BX31" s="23">
        <v>1.6391167325297398E-2</v>
      </c>
      <c r="BY31" s="23">
        <v>0</v>
      </c>
      <c r="BZ31" s="6">
        <v>3.9226324029828498E-7</v>
      </c>
      <c r="CA31" s="23">
        <v>2.3773457590237899E-3</v>
      </c>
      <c r="CB31" s="23">
        <v>68.000262463571104</v>
      </c>
      <c r="CC31" s="23">
        <v>62.560111426461802</v>
      </c>
      <c r="CD31" s="23">
        <v>5.44015103710929</v>
      </c>
      <c r="CE31" s="23">
        <v>0</v>
      </c>
      <c r="CF31" s="23">
        <v>0</v>
      </c>
      <c r="CG31" s="23">
        <v>0.25594007602638902</v>
      </c>
      <c r="CH31" s="23">
        <v>0</v>
      </c>
      <c r="CI31" s="23">
        <v>2.7464590386745802</v>
      </c>
      <c r="CJ31" s="23">
        <v>0</v>
      </c>
      <c r="CK31" s="23">
        <v>7.1382958073601302E-2</v>
      </c>
      <c r="CL31" s="23">
        <v>10.985841380313801</v>
      </c>
      <c r="CM31" s="23">
        <v>0.16455415498489401</v>
      </c>
      <c r="CN31" s="23">
        <v>0</v>
      </c>
      <c r="CO31" s="23">
        <v>0.18455708609599999</v>
      </c>
      <c r="CP31" s="23">
        <v>2.5024434530994199E-4</v>
      </c>
      <c r="CQ31" s="23">
        <v>151.405501845819</v>
      </c>
      <c r="CR31" s="23">
        <v>24.512356039844601</v>
      </c>
      <c r="CS31" s="23">
        <v>0</v>
      </c>
      <c r="CT31" s="23">
        <v>0</v>
      </c>
      <c r="CU31" s="23">
        <v>9.4243386943316896</v>
      </c>
      <c r="CV31" s="23">
        <v>0.38337249129517997</v>
      </c>
      <c r="CW31" s="23">
        <v>0</v>
      </c>
      <c r="CX31" s="23">
        <v>1.53837345559351</v>
      </c>
      <c r="CY31" s="23">
        <v>188.38894725331599</v>
      </c>
      <c r="CZ31" s="23">
        <v>0.36453349126089901</v>
      </c>
      <c r="DA31" s="23">
        <v>13.099973849342</v>
      </c>
      <c r="DC31" s="32">
        <f t="shared" si="8"/>
        <v>1.0282293408423799</v>
      </c>
      <c r="DD31" s="31">
        <f t="shared" si="0"/>
        <v>8.0000010098951382E-3</v>
      </c>
      <c r="DE31" s="31">
        <f t="shared" si="1"/>
        <v>1.9247499890257654E-2</v>
      </c>
      <c r="DF31" s="46">
        <f t="shared" si="2"/>
        <v>5.6911536285517076E-8</v>
      </c>
      <c r="DG31" s="46"/>
      <c r="DH31" s="46">
        <f t="shared" si="3"/>
        <v>-3.435275451456958E-7</v>
      </c>
      <c r="DI31" s="46">
        <f t="shared" si="4"/>
        <v>-2.4167799514733021E-5</v>
      </c>
      <c r="DJ31" s="46">
        <f t="shared" si="5"/>
        <v>-2.6247402703286578E-5</v>
      </c>
      <c r="DK31" s="46">
        <f t="shared" si="6"/>
        <v>2.3979199746483924E-7</v>
      </c>
      <c r="DL31" s="46">
        <f t="shared" si="7"/>
        <v>-3.3614850359269788E-7</v>
      </c>
      <c r="DM31" s="46">
        <f>(O31/0.009783-$CY31)/($CY31)</f>
        <v>-1.3431120606095471E-5</v>
      </c>
      <c r="DN31" s="46">
        <f>(M31/0.001848-$CY31)/($CY31)</f>
        <v>2.1948908493147952E-6</v>
      </c>
      <c r="DO31" s="46">
        <f>((R31+S31)/0.0000259-$CC31)/($CC31)</f>
        <v>2.5854517741455709E-5</v>
      </c>
      <c r="DP31" s="46">
        <f>(T31/0.004739-$CY31)/($CY31)</f>
        <v>-5.5794187628763507E-4</v>
      </c>
      <c r="DQ31" s="46">
        <f>((U31)/0.00000418-$CC31)/($CC31)</f>
        <v>2.5182560682724831E-5</v>
      </c>
      <c r="DR31" s="46">
        <f>(V31/0.001013-$CY31)/($CY31)</f>
        <v>2.6803346363634676E-6</v>
      </c>
      <c r="DS31" s="46">
        <f>((X31+W31)/0.000236-$CC31)/($CC31)</f>
        <v>2.6049606439325224E-5</v>
      </c>
      <c r="DT31" s="46">
        <f>((AA31+Z31)/0.00000000724-$CC31)/($CC31)</f>
        <v>2.7204168797892946E-5</v>
      </c>
      <c r="DU31" s="46">
        <f>(AL31/0.000439-$CY31)/($CY31)</f>
        <v>5.8998760127120225E-6</v>
      </c>
      <c r="DV31" s="46">
        <f>(AP31/0.042696-$CY31)/($CY31)</f>
        <v>-6.3725498715524338E-6</v>
      </c>
      <c r="DW31" s="46">
        <f>(AQ31/0.00279-$CY31)/($CY31)</f>
        <v>2.447483119163804E-6</v>
      </c>
      <c r="DX31" s="46">
        <f>((AR31+AS31+BZ31)/0.0000000418-$CC31)/($CC31)</f>
        <v>2.5297982270780446E-5</v>
      </c>
      <c r="DY31" s="46">
        <f>((AY31+AZ31)/0.000125-$CC31)/($CC31)</f>
        <v>2.5997387362055323E-5</v>
      </c>
      <c r="DZ31" s="46">
        <f>((BA31+BB31)/0.00000322-$CC31)/($CC31)</f>
        <v>2.3075432121148348E-5</v>
      </c>
      <c r="EA31" s="46">
        <f>(BD31/0.00273-$CY31)/($CY31)</f>
        <v>-1.337428188012227E-3</v>
      </c>
      <c r="EB31" s="46">
        <f t="shared" si="9"/>
        <v>2.5522338157383355E-5</v>
      </c>
      <c r="EC31" s="46">
        <f t="shared" si="10"/>
        <v>2.5657480076153902E-6</v>
      </c>
      <c r="ED31" s="46">
        <f t="shared" si="11"/>
        <v>2.4094572101496059E-6</v>
      </c>
      <c r="EE31" s="75">
        <f t="shared" si="12"/>
        <v>1.6826199030322111E-6</v>
      </c>
      <c r="EF31" s="46">
        <f t="shared" si="13"/>
        <v>2.8660289472942575E-5</v>
      </c>
      <c r="EG31" s="46">
        <f t="shared" si="14"/>
        <v>8.074921469059769E-4</v>
      </c>
      <c r="EH31" s="46">
        <f t="shared" si="15"/>
        <v>-9.452060507588911E-4</v>
      </c>
      <c r="EI31" s="75">
        <f t="shared" si="16"/>
        <v>-4.894222811008829E-4</v>
      </c>
      <c r="EJ31" s="46">
        <f>(SUM(AC31:AH31)-$CB31)/($CB31)</f>
        <v>2.3956240378545437E-5</v>
      </c>
      <c r="EK31" s="46">
        <f>(SUM(AD31:AH31)-$CC31)/($CC31)</f>
        <v>2.6039445842589243E-5</v>
      </c>
      <c r="EL31" s="46"/>
      <c r="EM31" s="46"/>
      <c r="EN31" s="46"/>
      <c r="EO31" s="46"/>
    </row>
    <row r="32" spans="1:145" x14ac:dyDescent="0.3">
      <c r="A32" s="21" t="s">
        <v>30</v>
      </c>
      <c r="B32" s="21"/>
      <c r="C32" s="21"/>
      <c r="D32" s="21"/>
      <c r="E32" s="21"/>
      <c r="F32" s="21"/>
      <c r="G32" s="21"/>
      <c r="H32" s="21"/>
      <c r="I32" s="21"/>
      <c r="DC32" s="32" t="e">
        <f t="shared" si="8"/>
        <v>#DIV/0!</v>
      </c>
      <c r="DD32" s="31" t="e">
        <f t="shared" si="0"/>
        <v>#DIV/0!</v>
      </c>
      <c r="DE32" s="31" t="e">
        <f t="shared" si="1"/>
        <v>#DIV/0!</v>
      </c>
      <c r="DF32" s="46">
        <f t="shared" si="2"/>
        <v>0</v>
      </c>
      <c r="DG32" s="46"/>
      <c r="DH32" s="46">
        <f t="shared" si="3"/>
        <v>0</v>
      </c>
      <c r="DI32" s="46">
        <f t="shared" si="4"/>
        <v>0</v>
      </c>
      <c r="DJ32" s="46">
        <f t="shared" si="5"/>
        <v>0</v>
      </c>
      <c r="DK32" s="46">
        <f t="shared" si="6"/>
        <v>0</v>
      </c>
      <c r="DL32" s="46">
        <f t="shared" si="7"/>
        <v>0</v>
      </c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75"/>
      <c r="EF32" s="46"/>
      <c r="EG32" s="46"/>
      <c r="EH32" s="46"/>
      <c r="EI32" s="75"/>
      <c r="EJ32" s="46"/>
      <c r="EK32" s="46"/>
      <c r="EL32" s="46"/>
      <c r="EM32" s="46"/>
      <c r="EN32" s="46"/>
      <c r="EO32" s="46"/>
    </row>
    <row r="33" spans="1:145" x14ac:dyDescent="0.3">
      <c r="A33" s="21" t="s">
        <v>31</v>
      </c>
      <c r="B33" s="21">
        <v>295.67567846999998</v>
      </c>
      <c r="C33" s="21"/>
      <c r="D33" s="21">
        <v>2710.8094283</v>
      </c>
      <c r="E33" s="21">
        <v>43.377180920000001</v>
      </c>
      <c r="F33" s="21">
        <v>39.907006440000004</v>
      </c>
      <c r="G33" s="21">
        <v>88.275017419999998</v>
      </c>
      <c r="H33" s="21">
        <v>157.22635374000001</v>
      </c>
      <c r="I33" s="21"/>
      <c r="J33" s="23" t="s">
        <v>31</v>
      </c>
      <c r="K33" s="23">
        <v>0</v>
      </c>
      <c r="L33" s="23">
        <v>4.1536670427326499</v>
      </c>
      <c r="M33" s="23">
        <v>0.29055476064499097</v>
      </c>
      <c r="N33" s="23">
        <v>1.53738856122586</v>
      </c>
      <c r="O33" s="23">
        <v>1.5381240971475201</v>
      </c>
      <c r="P33" s="23">
        <v>12.2145131424345</v>
      </c>
      <c r="Q33" s="23">
        <v>0</v>
      </c>
      <c r="R33" s="23">
        <v>1.75710432083863E-4</v>
      </c>
      <c r="S33" s="23">
        <v>8.5788000319670103E-4</v>
      </c>
      <c r="T33" s="23">
        <v>0.74467971765756902</v>
      </c>
      <c r="U33" s="23">
        <v>1.66811455969941E-4</v>
      </c>
      <c r="V33" s="23">
        <v>0.15927064728363499</v>
      </c>
      <c r="W33" s="23">
        <v>5.8391892425469901E-3</v>
      </c>
      <c r="X33" s="23">
        <v>3.57886657649762E-3</v>
      </c>
      <c r="Y33" s="23">
        <v>3.8227000390273398</v>
      </c>
      <c r="Z33" s="6">
        <v>5.77854598014738E-8</v>
      </c>
      <c r="AA33" s="6">
        <v>2.31141749720288E-7</v>
      </c>
      <c r="AB33" s="23">
        <v>295.67563454818998</v>
      </c>
      <c r="AC33" s="23">
        <v>3.47017509923554</v>
      </c>
      <c r="AD33" s="23">
        <v>30.776276265811202</v>
      </c>
      <c r="AE33" s="23">
        <v>1.9597936105645399</v>
      </c>
      <c r="AF33" s="23">
        <v>4.5533876838792502E-2</v>
      </c>
      <c r="AG33" s="23">
        <v>7.0076705242039896</v>
      </c>
      <c r="AH33" s="23">
        <v>0.117725673043535</v>
      </c>
      <c r="AI33" s="23">
        <v>36.588685232328899</v>
      </c>
      <c r="AJ33" s="23">
        <v>0.278014326946523</v>
      </c>
      <c r="AK33" s="23">
        <v>6.3877117712175098</v>
      </c>
      <c r="AL33" s="23">
        <v>6.9022304298462303E-2</v>
      </c>
      <c r="AM33" s="23">
        <v>0</v>
      </c>
      <c r="AN33" s="23">
        <v>0</v>
      </c>
      <c r="AO33" s="23">
        <v>6.7186806633918303</v>
      </c>
      <c r="AP33" s="23">
        <v>6.7128885038997304</v>
      </c>
      <c r="AQ33" s="23">
        <v>0.438661962261363</v>
      </c>
      <c r="AR33" s="6">
        <v>4.8375161531424103E-7</v>
      </c>
      <c r="AS33" s="6">
        <v>9.3414079187289205E-7</v>
      </c>
      <c r="AT33" s="23">
        <v>21.686468589097</v>
      </c>
      <c r="AU33" s="23">
        <v>5.0587177593136996</v>
      </c>
      <c r="AV33" s="23">
        <v>0.201891478861976</v>
      </c>
      <c r="AW33" s="23">
        <v>5.2940255758591501</v>
      </c>
      <c r="AX33" s="23">
        <v>0.54173323967618503</v>
      </c>
      <c r="AY33" s="23">
        <v>5.9860516068938497E-4</v>
      </c>
      <c r="AZ33" s="23">
        <v>4.3897656167154403E-3</v>
      </c>
      <c r="BA33" s="6">
        <v>4.2405076781472298E-5</v>
      </c>
      <c r="BB33" s="6">
        <v>8.60955107392648E-5</v>
      </c>
      <c r="BC33" s="23">
        <v>0</v>
      </c>
      <c r="BD33" s="23">
        <v>0.428653574340572</v>
      </c>
      <c r="BE33" s="23">
        <v>0.76808927039137498</v>
      </c>
      <c r="BF33" s="23">
        <v>1.39822128231838E-2</v>
      </c>
      <c r="BG33" s="23">
        <v>1.3433880351857601E-2</v>
      </c>
      <c r="BH33" s="23">
        <v>161.66469627033001</v>
      </c>
      <c r="BI33" s="23">
        <v>2439.7275801143001</v>
      </c>
      <c r="BJ33" s="23">
        <v>249.394402401935</v>
      </c>
      <c r="BK33" s="23">
        <v>2710.8084511053398</v>
      </c>
      <c r="BL33" s="23">
        <v>0</v>
      </c>
      <c r="BM33" s="23">
        <v>6.44470363844309</v>
      </c>
      <c r="BN33" s="23">
        <v>0.26863146604463201</v>
      </c>
      <c r="BO33" s="23">
        <v>3.4519505581948501E-4</v>
      </c>
      <c r="BP33" s="23">
        <v>1.0184263719087E-3</v>
      </c>
      <c r="BQ33" s="23">
        <v>8.17292444390945E-4</v>
      </c>
      <c r="BR33" s="23">
        <v>6.1188414202395298E-2</v>
      </c>
      <c r="BS33" s="23">
        <v>0</v>
      </c>
      <c r="BT33" s="23">
        <v>56.215423332631097</v>
      </c>
      <c r="BU33" s="23">
        <v>2.32657918351824E-2</v>
      </c>
      <c r="BV33" s="23">
        <v>8.1809343022646898E-3</v>
      </c>
      <c r="BW33" s="23">
        <v>30.776276265811202</v>
      </c>
      <c r="BX33" s="23">
        <v>1.0455636316737999E-2</v>
      </c>
      <c r="BY33" s="23">
        <v>0</v>
      </c>
      <c r="BZ33" s="6">
        <v>2.50215680384927E-7</v>
      </c>
      <c r="CA33" s="23">
        <v>1.5164636334374999E-3</v>
      </c>
      <c r="CB33" s="23">
        <v>43.376136231129998</v>
      </c>
      <c r="CC33" s="23">
        <v>39.905961131894401</v>
      </c>
      <c r="CD33" s="23">
        <v>3.47017509923554</v>
      </c>
      <c r="CE33" s="23">
        <v>0</v>
      </c>
      <c r="CF33" s="23">
        <v>0</v>
      </c>
      <c r="CG33" s="23">
        <v>0.16325948748050201</v>
      </c>
      <c r="CH33" s="23">
        <v>0</v>
      </c>
      <c r="CI33" s="23">
        <v>1.7519168509179399</v>
      </c>
      <c r="CJ33" s="23">
        <v>0</v>
      </c>
      <c r="CK33" s="23">
        <v>4.5533876838792502E-2</v>
      </c>
      <c r="CL33" s="23">
        <v>7.0076705242039896</v>
      </c>
      <c r="CM33" s="23">
        <v>0.13733401396881201</v>
      </c>
      <c r="CN33" s="23">
        <v>0</v>
      </c>
      <c r="CO33" s="23">
        <v>0.117725673043535</v>
      </c>
      <c r="CP33" s="23">
        <v>1.5962751079437999E-4</v>
      </c>
      <c r="CQ33" s="23">
        <v>88.274980285608706</v>
      </c>
      <c r="CR33" s="23">
        <v>20.4576245375181</v>
      </c>
      <c r="CS33" s="23">
        <v>0</v>
      </c>
      <c r="CT33" s="23">
        <v>0</v>
      </c>
      <c r="CU33" s="23">
        <v>7.8653963244223997</v>
      </c>
      <c r="CV33" s="23">
        <v>0.31995606606736399</v>
      </c>
      <c r="CW33" s="23">
        <v>0</v>
      </c>
      <c r="CX33" s="23">
        <v>1.2839013891625199</v>
      </c>
      <c r="CY33" s="23">
        <v>157.226304396567</v>
      </c>
      <c r="CZ33" s="23">
        <v>0.30423357895119602</v>
      </c>
      <c r="DA33" s="23">
        <v>10.933027281341399</v>
      </c>
      <c r="DC33" s="32">
        <f t="shared" si="8"/>
        <v>1.0282293213644975</v>
      </c>
      <c r="DD33" s="31">
        <f t="shared" si="0"/>
        <v>8.0000003616095706E-3</v>
      </c>
      <c r="DE33" s="31">
        <f t="shared" si="1"/>
        <v>1.924748204542023E-2</v>
      </c>
      <c r="DF33" s="46">
        <f t="shared" si="2"/>
        <v>-1.485472536374955E-7</v>
      </c>
      <c r="DG33" s="46"/>
      <c r="DH33" s="46">
        <f t="shared" si="3"/>
        <v>-3.604807663744337E-7</v>
      </c>
      <c r="DI33" s="46">
        <f t="shared" si="4"/>
        <v>-2.4083835045200199E-5</v>
      </c>
      <c r="DJ33" s="46">
        <f t="shared" si="5"/>
        <v>-2.6193598539504263E-5</v>
      </c>
      <c r="DK33" s="46">
        <f t="shared" si="6"/>
        <v>-4.2066705141541139E-7</v>
      </c>
      <c r="DL33" s="46">
        <f t="shared" si="7"/>
        <v>-3.1383690985374422E-7</v>
      </c>
      <c r="DM33" s="46">
        <f>(O33/0.009783-$CY33)/($CY33)</f>
        <v>-1.3547984723941853E-5</v>
      </c>
      <c r="DN33" s="46">
        <f>(M33/0.001848-$CY33)/($CY33)</f>
        <v>1.89334766193112E-6</v>
      </c>
      <c r="DO33" s="46">
        <f>((R33+S33)/0.0000259-$CC33)/($CC33)</f>
        <v>2.5196267080578323E-5</v>
      </c>
      <c r="DP33" s="46">
        <f>(T33/0.004739-$CY33)/($CY33)</f>
        <v>-5.5796726998610631E-4</v>
      </c>
      <c r="DQ33" s="46">
        <f>((U33)/0.00000418-$CC33)/($CC33)</f>
        <v>2.7207736283289453E-5</v>
      </c>
      <c r="DR33" s="46">
        <f>(V33/0.001013-$CY33)/($CY33)</f>
        <v>2.5172932283277209E-6</v>
      </c>
      <c r="DS33" s="46">
        <f>((X33+W33)/0.000236-$CC33)/($CC33)</f>
        <v>2.6438418424011192E-5</v>
      </c>
      <c r="DT33" s="46">
        <f>((AA33+Z33)/0.00000000724-$CC33)/($CC33)</f>
        <v>2.7865673171237661E-5</v>
      </c>
      <c r="DU33" s="46">
        <f>(AL33/0.000439-$CY33)/($CY33)</f>
        <v>-6.2779131833944306E-7</v>
      </c>
      <c r="DV33" s="46">
        <f>(AP33/0.042696-$CY33)/($CY33)</f>
        <v>-6.8209540119326779E-6</v>
      </c>
      <c r="DW33" s="46">
        <f>(AQ33/0.00279-$CY33)/($CY33)</f>
        <v>1.3062351852531766E-6</v>
      </c>
      <c r="DX33" s="46">
        <f>((AR33+AS33+BZ33)/0.0000000418-$CC33)/($CC33)</f>
        <v>2.3327724923002271E-5</v>
      </c>
      <c r="DY33" s="46">
        <f>((AY33+AZ33)/0.000125-$CC33)/($CC33)</f>
        <v>2.5186396109467559E-5</v>
      </c>
      <c r="DZ33" s="46">
        <f>((BA33+BB33)/0.00000322-$CC33)/($CC33)</f>
        <v>2.6402724520273287E-5</v>
      </c>
      <c r="EA33" s="46">
        <f>(BD33/0.00273-$CY33)/($CY33)</f>
        <v>-1.3378365691509222E-3</v>
      </c>
      <c r="EB33" s="46">
        <f t="shared" si="9"/>
        <v>2.5455676358883095E-5</v>
      </c>
      <c r="EC33" s="46">
        <f t="shared" si="10"/>
        <v>1.6771716714925412E-6</v>
      </c>
      <c r="ED33" s="46">
        <f t="shared" si="11"/>
        <v>2.2349451393429784E-6</v>
      </c>
      <c r="EE33" s="75">
        <f t="shared" si="12"/>
        <v>7.1387032633251027E-6</v>
      </c>
      <c r="EF33" s="46">
        <f t="shared" si="13"/>
        <v>2.4601272150204787E-5</v>
      </c>
      <c r="EG33" s="46">
        <f t="shared" si="14"/>
        <v>8.101035947380179E-4</v>
      </c>
      <c r="EH33" s="46">
        <f t="shared" si="15"/>
        <v>-9.531662484514406E-4</v>
      </c>
      <c r="EI33" s="75">
        <f t="shared" si="16"/>
        <v>-4.4238003705309521E-4</v>
      </c>
      <c r="EJ33" s="46">
        <f>(SUM(AC33:AH33)-$CB33)/($CB33)</f>
        <v>2.3949080251367465E-5</v>
      </c>
      <c r="EK33" s="46">
        <f>(SUM(AD33:AH33)-$CC33)/($CC33)</f>
        <v>2.6031663896631841E-5</v>
      </c>
      <c r="EL33" s="46"/>
      <c r="EM33" s="46"/>
      <c r="EN33" s="46"/>
      <c r="EO33" s="46"/>
    </row>
    <row r="34" spans="1:145" x14ac:dyDescent="0.3">
      <c r="A34" s="21" t="s">
        <v>32</v>
      </c>
      <c r="B34" s="21">
        <v>42.948321040000003</v>
      </c>
      <c r="C34" s="21"/>
      <c r="D34" s="21">
        <v>391.78950239</v>
      </c>
      <c r="E34" s="21">
        <v>7.3617143</v>
      </c>
      <c r="F34" s="21">
        <v>6.7727771499999996</v>
      </c>
      <c r="G34" s="21">
        <v>16.100241310000001</v>
      </c>
      <c r="H34" s="21">
        <v>22.059113270000001</v>
      </c>
      <c r="I34" s="21"/>
      <c r="J34" s="23" t="s">
        <v>32</v>
      </c>
      <c r="K34" s="23">
        <v>0</v>
      </c>
      <c r="L34" s="23">
        <v>0.58276622954920898</v>
      </c>
      <c r="M34" s="23">
        <v>4.0765236380437601E-2</v>
      </c>
      <c r="N34" s="23">
        <v>0.21569798064342299</v>
      </c>
      <c r="O34" s="23">
        <v>0.21580127384995099</v>
      </c>
      <c r="P34" s="23">
        <v>1.71371785661138</v>
      </c>
      <c r="Q34" s="23">
        <v>0</v>
      </c>
      <c r="R34" s="6">
        <v>2.9820579374658901E-5</v>
      </c>
      <c r="S34" s="23">
        <v>1.45594734260376E-4</v>
      </c>
      <c r="T34" s="23">
        <v>0.104479661900514</v>
      </c>
      <c r="U34" s="6">
        <v>2.83100873835092E-5</v>
      </c>
      <c r="V34" s="23">
        <v>2.2345971817837301E-2</v>
      </c>
      <c r="W34" s="23">
        <v>9.9099002408549507E-4</v>
      </c>
      <c r="X34" s="23">
        <v>6.0738445190341495E-4</v>
      </c>
      <c r="Y34" s="23">
        <v>0.53633110369527703</v>
      </c>
      <c r="Z34" s="6">
        <v>9.8070382005875302E-9</v>
      </c>
      <c r="AA34" s="6">
        <v>3.9227991424020398E-8</v>
      </c>
      <c r="AB34" s="23">
        <v>42.948333735676798</v>
      </c>
      <c r="AC34" s="23">
        <v>0.58893704492468402</v>
      </c>
      <c r="AD34" s="23">
        <v>5.22316691744241</v>
      </c>
      <c r="AE34" s="23">
        <v>0.33260393304563002</v>
      </c>
      <c r="AF34" s="23">
        <v>7.7277375066827601E-3</v>
      </c>
      <c r="AG34" s="23">
        <v>1.18929915397631</v>
      </c>
      <c r="AH34" s="23">
        <v>1.9979701935106901E-2</v>
      </c>
      <c r="AI34" s="23">
        <v>5.1334497286463003</v>
      </c>
      <c r="AJ34" s="23">
        <v>3.9005865035367598E-2</v>
      </c>
      <c r="AK34" s="23">
        <v>0.89620594451660796</v>
      </c>
      <c r="AL34" s="23">
        <v>9.68387560938507E-3</v>
      </c>
      <c r="AM34" s="23">
        <v>0</v>
      </c>
      <c r="AN34" s="23">
        <v>0</v>
      </c>
      <c r="AO34" s="23">
        <v>0.94264231119253405</v>
      </c>
      <c r="AP34" s="23">
        <v>0.94182915315619198</v>
      </c>
      <c r="AQ34" s="23">
        <v>6.15450516546239E-2</v>
      </c>
      <c r="AR34" s="6">
        <v>8.2100063145653805E-8</v>
      </c>
      <c r="AS34" s="6">
        <v>1.58537962246145E-7</v>
      </c>
      <c r="AT34" s="23">
        <v>3.13431339142512</v>
      </c>
      <c r="AU34" s="23">
        <v>0.709746389213887</v>
      </c>
      <c r="AV34" s="23">
        <v>2.8325742840087698E-2</v>
      </c>
      <c r="AW34" s="23">
        <v>0.74276058382165</v>
      </c>
      <c r="AX34" s="23">
        <v>7.6006113300594702E-2</v>
      </c>
      <c r="AY34" s="23">
        <v>1.0159204814894401E-4</v>
      </c>
      <c r="AZ34" s="23">
        <v>7.4500598554870295E-4</v>
      </c>
      <c r="BA34" s="6">
        <v>7.1967915585024002E-6</v>
      </c>
      <c r="BB34" s="6">
        <v>1.4611508347250001E-5</v>
      </c>
      <c r="BC34" s="23">
        <v>0</v>
      </c>
      <c r="BD34" s="23">
        <v>6.0140839507972998E-2</v>
      </c>
      <c r="BE34" s="23">
        <v>0.13035567824644301</v>
      </c>
      <c r="BF34" s="23">
        <v>2.3729800316363201E-3</v>
      </c>
      <c r="BG34" s="23">
        <v>2.2799183738708099E-3</v>
      </c>
      <c r="BH34" s="23">
        <v>22.681823090108399</v>
      </c>
      <c r="BI34" s="23">
        <v>352.61050243555599</v>
      </c>
      <c r="BJ34" s="23">
        <v>36.0446382889928</v>
      </c>
      <c r="BK34" s="23">
        <v>391.78945411597402</v>
      </c>
      <c r="BL34" s="23">
        <v>0</v>
      </c>
      <c r="BM34" s="23">
        <v>0.90420240992741296</v>
      </c>
      <c r="BN34" s="23">
        <v>3.7728949608955099E-2</v>
      </c>
      <c r="BO34" s="6">
        <v>5.8584828056019403E-5</v>
      </c>
      <c r="BP34" s="23">
        <v>1.7284149263490899E-4</v>
      </c>
      <c r="BQ34" s="23">
        <v>1.3870662673655301E-4</v>
      </c>
      <c r="BR34" s="23">
        <v>8.84508392092021E-3</v>
      </c>
      <c r="BS34" s="23">
        <v>0</v>
      </c>
      <c r="BT34" s="23">
        <v>7.8871090742274204</v>
      </c>
      <c r="BU34" s="23">
        <v>3.9485328571349796E-3</v>
      </c>
      <c r="BV34" s="23">
        <v>1.38841848134614E-3</v>
      </c>
      <c r="BW34" s="23">
        <v>5.22316691744241</v>
      </c>
      <c r="BX34" s="23">
        <v>1.7744665972210701E-3</v>
      </c>
      <c r="BY34" s="23">
        <v>0</v>
      </c>
      <c r="BZ34" s="6">
        <v>4.2465355908662503E-8</v>
      </c>
      <c r="CA34" s="23">
        <v>2.5736550097278898E-4</v>
      </c>
      <c r="CB34" s="23">
        <v>7.3615386898415398</v>
      </c>
      <c r="CC34" s="23">
        <v>6.7726016449168496</v>
      </c>
      <c r="CD34" s="23">
        <v>0.58893704492468402</v>
      </c>
      <c r="CE34" s="23">
        <v>0</v>
      </c>
      <c r="CF34" s="23">
        <v>0</v>
      </c>
      <c r="CG34" s="23">
        <v>2.7707446110771201E-2</v>
      </c>
      <c r="CH34" s="23">
        <v>0</v>
      </c>
      <c r="CI34" s="23">
        <v>0.297324813240959</v>
      </c>
      <c r="CJ34" s="23">
        <v>0</v>
      </c>
      <c r="CK34" s="23">
        <v>7.7277375066827601E-3</v>
      </c>
      <c r="CL34" s="23">
        <v>1.18929915397631</v>
      </c>
      <c r="CM34" s="23">
        <v>1.92681858948902E-2</v>
      </c>
      <c r="CN34" s="23">
        <v>0</v>
      </c>
      <c r="CO34" s="23">
        <v>1.9979701935106901E-2</v>
      </c>
      <c r="CP34" s="6">
        <v>2.7091267933222001E-5</v>
      </c>
      <c r="CQ34" s="23">
        <v>16.100238017162901</v>
      </c>
      <c r="CR34" s="23">
        <v>2.87023693199265</v>
      </c>
      <c r="CS34" s="23">
        <v>0</v>
      </c>
      <c r="CT34" s="23">
        <v>0</v>
      </c>
      <c r="CU34" s="23">
        <v>1.10352902125828</v>
      </c>
      <c r="CV34" s="23">
        <v>4.4890378556968098E-2</v>
      </c>
      <c r="CW34" s="23">
        <v>0</v>
      </c>
      <c r="CX34" s="23">
        <v>0.18013344747697499</v>
      </c>
      <c r="CY34" s="23">
        <v>22.059107690272601</v>
      </c>
      <c r="CZ34" s="23">
        <v>4.2684473207295001E-2</v>
      </c>
      <c r="DA34" s="23">
        <v>1.5339218811014199</v>
      </c>
      <c r="DC34" s="32">
        <f t="shared" si="8"/>
        <v>1.0282294011425674</v>
      </c>
      <c r="DD34" s="31">
        <f t="shared" si="0"/>
        <v>7.9999942788080477E-3</v>
      </c>
      <c r="DE34" s="31">
        <f t="shared" si="1"/>
        <v>1.9247504146989211E-2</v>
      </c>
      <c r="DF34" s="46">
        <f t="shared" si="2"/>
        <v>2.9560356462992214E-7</v>
      </c>
      <c r="DG34" s="46"/>
      <c r="DH34" s="46">
        <f t="shared" si="3"/>
        <v>-1.2321418944819494E-7</v>
      </c>
      <c r="DI34" s="46">
        <f t="shared" si="4"/>
        <v>-2.3854519654510041E-5</v>
      </c>
      <c r="DJ34" s="46">
        <f t="shared" si="5"/>
        <v>-2.5913311373312666E-5</v>
      </c>
      <c r="DK34" s="46">
        <f t="shared" si="6"/>
        <v>-2.0452097806958197E-7</v>
      </c>
      <c r="DL34" s="46">
        <f t="shared" si="7"/>
        <v>-2.5294431973864728E-7</v>
      </c>
      <c r="DM34" s="46">
        <f>(O34/0.009783-$CY34)/($CY34)</f>
        <v>-1.3793444654139164E-5</v>
      </c>
      <c r="DN34" s="46">
        <f>(M34/0.001848-$CY34)/($CY34)</f>
        <v>1.3170080726221873E-7</v>
      </c>
      <c r="DO34" s="46">
        <f>((R34+S34)/0.0000259-$CC34)/($CC34)</f>
        <v>2.8111401476466735E-5</v>
      </c>
      <c r="DP34" s="46">
        <f>(T34/0.004739-$CY34)/($CY34)</f>
        <v>-5.5912090754541303E-4</v>
      </c>
      <c r="DQ34" s="46">
        <f>((U34)/0.00000418-$CC34)/($CC34)</f>
        <v>2.1636139824550495E-5</v>
      </c>
      <c r="DR34" s="46">
        <f>(V34/0.001013-$CY34)/($CY34)</f>
        <v>4.2839041426919249E-6</v>
      </c>
      <c r="DS34" s="46">
        <f>((X34+W34)/0.000236-$CC34)/($CC34)</f>
        <v>2.5331244178310355E-5</v>
      </c>
      <c r="DT34" s="46">
        <f>((AA34+Z34)/0.00000000724-$CC34)/($CC34)</f>
        <v>2.8423660291372254E-5</v>
      </c>
      <c r="DU34" s="46">
        <f>(AL34/0.000439-$CY34)/($CY34)</f>
        <v>-7.5038241149375791E-6</v>
      </c>
      <c r="DV34" s="46">
        <f>(AP34/0.042696-$CY34)/($CY34)</f>
        <v>-6.9107466939333452E-6</v>
      </c>
      <c r="DW34" s="46">
        <f>(AQ34/0.00279-$CY34)/($CY34)</f>
        <v>2.2942394796875444E-6</v>
      </c>
      <c r="DX34" s="46">
        <f>((AR34+AS34+BZ34)/0.0000000418-$CC34)/($CC34)</f>
        <v>3.0493476035447268E-5</v>
      </c>
      <c r="DY34" s="46">
        <f>((AY34+AZ34)/0.000125-$CC34)/($CC34)</f>
        <v>2.6965215717838358E-5</v>
      </c>
      <c r="DZ34" s="46">
        <f>((BA34+BB34)/0.00000322-$CC34)/($CC34)</f>
        <v>2.3964345977834397E-5</v>
      </c>
      <c r="EA34" s="46">
        <f>(BD34/0.00273-$CY34)/($CY34)</f>
        <v>-1.337141524702505E-3</v>
      </c>
      <c r="EB34" s="46">
        <f t="shared" si="9"/>
        <v>2.60221886124577E-5</v>
      </c>
      <c r="EC34" s="46">
        <f t="shared" si="10"/>
        <v>2.1030667358098308E-6</v>
      </c>
      <c r="ED34" s="46">
        <f t="shared" si="11"/>
        <v>2.3387157783535998E-6</v>
      </c>
      <c r="EE34" s="75">
        <f t="shared" si="12"/>
        <v>6.0924054437480544E-6</v>
      </c>
      <c r="EF34" s="46">
        <f t="shared" si="13"/>
        <v>3.1132365310926528E-5</v>
      </c>
      <c r="EG34" s="46">
        <f t="shared" si="14"/>
        <v>8.1152055884802204E-4</v>
      </c>
      <c r="EH34" s="46">
        <f t="shared" si="15"/>
        <v>-9.4863558725272645E-4</v>
      </c>
      <c r="EI34" s="75">
        <f t="shared" si="16"/>
        <v>-4.6540034542478696E-4</v>
      </c>
      <c r="EJ34" s="46">
        <f>(SUM(AC34:AH34)-$CB34)/($CB34)</f>
        <v>2.3880739705383499E-5</v>
      </c>
      <c r="EK34" s="46">
        <f>(SUM(AD34:AH34)-$CC34)/($CC34)</f>
        <v>2.5957379232747021E-5</v>
      </c>
      <c r="EL34" s="46"/>
      <c r="EM34" s="46"/>
      <c r="EN34" s="46"/>
      <c r="EO34" s="46"/>
    </row>
    <row r="35" spans="1:145" x14ac:dyDescent="0.3">
      <c r="A35" s="21" t="s">
        <v>33</v>
      </c>
      <c r="B35" s="21"/>
      <c r="C35" s="21"/>
      <c r="D35" s="21"/>
      <c r="E35" s="21"/>
      <c r="F35" s="21"/>
      <c r="G35" s="21"/>
      <c r="H35" s="21"/>
      <c r="I35" s="21"/>
      <c r="DC35" s="32" t="e">
        <f t="shared" si="8"/>
        <v>#DIV/0!</v>
      </c>
      <c r="DD35" s="31" t="e">
        <f t="shared" ref="DD35:DD51" si="34">(AT35/BK35)</f>
        <v>#DIV/0!</v>
      </c>
      <c r="DE35" s="31" t="e">
        <f t="shared" ref="DE35:DE51" si="35">BE35/CC35</f>
        <v>#DIV/0!</v>
      </c>
      <c r="DF35" s="46">
        <f t="shared" ref="DF35:DF51" si="36">(AB35-B35)/(B35+1E-50)</f>
        <v>0</v>
      </c>
      <c r="DG35" s="46"/>
      <c r="DH35" s="46">
        <f t="shared" ref="DH35:DH51" si="37">(BK35-D35)/(D35+1E-50)</f>
        <v>0</v>
      </c>
      <c r="DI35" s="46">
        <f t="shared" ref="DI35:DI51" si="38">(CB35-E35)/(E35+1E-50)</f>
        <v>0</v>
      </c>
      <c r="DJ35" s="46">
        <f t="shared" ref="DJ35:DJ51" si="39">(CC35-F35)/(F35+1E-50)</f>
        <v>0</v>
      </c>
      <c r="DK35" s="46">
        <f t="shared" ref="DK35:DK51" si="40">(CQ35-G35)/(G35+1E-50)</f>
        <v>0</v>
      </c>
      <c r="DL35" s="46">
        <f t="shared" ref="DL35:DL51" si="41">(CY35-H35)/(H35+1E-50)</f>
        <v>0</v>
      </c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75"/>
      <c r="EF35" s="46"/>
      <c r="EG35" s="46"/>
      <c r="EH35" s="46"/>
      <c r="EI35" s="75"/>
      <c r="EJ35" s="46"/>
      <c r="EK35" s="46"/>
      <c r="EL35" s="46"/>
      <c r="EM35" s="46"/>
      <c r="EN35" s="46"/>
      <c r="EO35" s="46"/>
    </row>
    <row r="36" spans="1:145" x14ac:dyDescent="0.3">
      <c r="A36" s="21" t="s">
        <v>34</v>
      </c>
      <c r="B36" s="21">
        <v>52.306163050000002</v>
      </c>
      <c r="C36" s="21"/>
      <c r="D36" s="21">
        <v>579.71431324000002</v>
      </c>
      <c r="E36" s="21">
        <v>8.3326040399999997</v>
      </c>
      <c r="F36" s="21">
        <v>7.6659957600000004</v>
      </c>
      <c r="G36" s="21">
        <v>17.69611944</v>
      </c>
      <c r="H36" s="21">
        <v>24.587871530000001</v>
      </c>
      <c r="I36" s="21"/>
      <c r="J36" s="23" t="s">
        <v>34</v>
      </c>
      <c r="K36" s="23">
        <v>0</v>
      </c>
      <c r="L36" s="23">
        <v>0.64957136330135501</v>
      </c>
      <c r="M36" s="23">
        <v>4.5438399508134199E-2</v>
      </c>
      <c r="N36" s="23">
        <v>0.24042489875220799</v>
      </c>
      <c r="O36" s="23">
        <v>0.24053980743068501</v>
      </c>
      <c r="P36" s="23">
        <v>1.9101699506605501</v>
      </c>
      <c r="Q36" s="23">
        <v>0</v>
      </c>
      <c r="R36" s="6">
        <v>3.3753549705958501E-5</v>
      </c>
      <c r="S36" s="23">
        <v>1.6479548548531899E-4</v>
      </c>
      <c r="T36" s="23">
        <v>0.116456937166564</v>
      </c>
      <c r="U36" s="6">
        <v>3.2044089418189602E-5</v>
      </c>
      <c r="V36" s="23">
        <v>2.49075331536831E-2</v>
      </c>
      <c r="W36" s="23">
        <v>1.1216899309402101E-3</v>
      </c>
      <c r="X36" s="23">
        <v>6.8748602655467096E-4</v>
      </c>
      <c r="Y36" s="23">
        <v>0.59781345042201905</v>
      </c>
      <c r="Z36" s="6">
        <v>1.11002395652485E-8</v>
      </c>
      <c r="AA36" s="6">
        <v>4.4401450486945801E-8</v>
      </c>
      <c r="AB36" s="23">
        <v>52.306148631205303</v>
      </c>
      <c r="AC36" s="23">
        <v>0.66660786278432704</v>
      </c>
      <c r="AD36" s="23">
        <v>5.9120166768630398</v>
      </c>
      <c r="AE36" s="23">
        <v>0.376469467528673</v>
      </c>
      <c r="AF36" s="23">
        <v>8.7469016463014703E-3</v>
      </c>
      <c r="AG36" s="23">
        <v>1.3461490090775301</v>
      </c>
      <c r="AH36" s="23">
        <v>2.2614698490384999E-2</v>
      </c>
      <c r="AI36" s="23">
        <v>5.72192581111526</v>
      </c>
      <c r="AJ36" s="23">
        <v>4.3477322666442803E-2</v>
      </c>
      <c r="AK36" s="23">
        <v>0.99894417005595304</v>
      </c>
      <c r="AL36" s="23">
        <v>1.07941703460308E-2</v>
      </c>
      <c r="AM36" s="23">
        <v>0</v>
      </c>
      <c r="AN36" s="23">
        <v>0</v>
      </c>
      <c r="AO36" s="23">
        <v>1.05070229885983</v>
      </c>
      <c r="AP36" s="23">
        <v>1.04979680007941</v>
      </c>
      <c r="AQ36" s="23">
        <v>6.8600463271135406E-2</v>
      </c>
      <c r="AR36" s="6">
        <v>9.29275824849396E-8</v>
      </c>
      <c r="AS36" s="6">
        <v>1.79445155121436E-7</v>
      </c>
      <c r="AT36" s="23">
        <v>4.63771069032226</v>
      </c>
      <c r="AU36" s="23">
        <v>0.79110823706531697</v>
      </c>
      <c r="AV36" s="23">
        <v>3.1572738020734403E-2</v>
      </c>
      <c r="AW36" s="23">
        <v>0.82790680953308404</v>
      </c>
      <c r="AX36" s="23">
        <v>8.4719143591307097E-2</v>
      </c>
      <c r="AY36" s="23">
        <v>1.1498976581402901E-4</v>
      </c>
      <c r="AZ36" s="23">
        <v>8.4325882372393698E-4</v>
      </c>
      <c r="BA36" s="6">
        <v>8.14587643093745E-6</v>
      </c>
      <c r="BB36" s="6">
        <v>1.6538602412958699E-5</v>
      </c>
      <c r="BC36" s="23">
        <v>0</v>
      </c>
      <c r="BD36" s="23">
        <v>6.7035150744073096E-2</v>
      </c>
      <c r="BE36" s="23">
        <v>0.147547446926481</v>
      </c>
      <c r="BF36" s="23">
        <v>2.6859324713261299E-3</v>
      </c>
      <c r="BG36" s="23">
        <v>2.5806035031443399E-3</v>
      </c>
      <c r="BH36" s="23">
        <v>25.281964215678101</v>
      </c>
      <c r="BI36" s="23">
        <v>521.74269106962697</v>
      </c>
      <c r="BJ36" s="23">
        <v>53.333672697851</v>
      </c>
      <c r="BK36" s="23">
        <v>579.71407445780005</v>
      </c>
      <c r="BL36" s="23">
        <v>0</v>
      </c>
      <c r="BM36" s="23">
        <v>1.0078560518328601</v>
      </c>
      <c r="BN36" s="23">
        <v>4.20575051894597E-2</v>
      </c>
      <c r="BO36" s="6">
        <v>6.6310610988056393E-5</v>
      </c>
      <c r="BP36" s="23">
        <v>1.9563475564521001E-4</v>
      </c>
      <c r="BQ36" s="23">
        <v>1.5699977885877701E-4</v>
      </c>
      <c r="BR36" s="23">
        <v>9.8848287204925094E-3</v>
      </c>
      <c r="BS36" s="23">
        <v>0</v>
      </c>
      <c r="BT36" s="23">
        <v>8.7912526438929195</v>
      </c>
      <c r="BU36" s="23">
        <v>4.4692750321047997E-3</v>
      </c>
      <c r="BV36" s="23">
        <v>1.57152873338955E-3</v>
      </c>
      <c r="BW36" s="23">
        <v>5.9120166768630398</v>
      </c>
      <c r="BX36" s="23">
        <v>2.0084898251183599E-3</v>
      </c>
      <c r="BY36" s="23">
        <v>0</v>
      </c>
      <c r="BZ36" s="6">
        <v>4.8065655957715299E-8</v>
      </c>
      <c r="CA36" s="23">
        <v>2.9130767142313799E-4</v>
      </c>
      <c r="CB36" s="23">
        <v>8.3324050516986201</v>
      </c>
      <c r="CC36" s="23">
        <v>7.66579718891429</v>
      </c>
      <c r="CD36" s="23">
        <v>0.66660786278432704</v>
      </c>
      <c r="CE36" s="23">
        <v>0</v>
      </c>
      <c r="CF36" s="23">
        <v>0</v>
      </c>
      <c r="CG36" s="23">
        <v>3.1361588375028199E-2</v>
      </c>
      <c r="CH36" s="23">
        <v>0</v>
      </c>
      <c r="CI36" s="23">
        <v>0.33653704933392797</v>
      </c>
      <c r="CJ36" s="23">
        <v>0</v>
      </c>
      <c r="CK36" s="23">
        <v>8.7469016463014703E-3</v>
      </c>
      <c r="CL36" s="23">
        <v>1.3461490090775301</v>
      </c>
      <c r="CM36" s="23">
        <v>2.1476960919486102E-2</v>
      </c>
      <c r="CN36" s="23">
        <v>0</v>
      </c>
      <c r="CO36" s="23">
        <v>2.2614698490384999E-2</v>
      </c>
      <c r="CP36" s="6">
        <v>3.0663866047167799E-5</v>
      </c>
      <c r="CQ36" s="23">
        <v>17.6961195857515</v>
      </c>
      <c r="CR36" s="23">
        <v>3.1992694765284102</v>
      </c>
      <c r="CS36" s="23">
        <v>0</v>
      </c>
      <c r="CT36" s="23">
        <v>0</v>
      </c>
      <c r="CU36" s="23">
        <v>1.230030654588</v>
      </c>
      <c r="CV36" s="23">
        <v>5.0036209754925801E-2</v>
      </c>
      <c r="CW36" s="23">
        <v>0</v>
      </c>
      <c r="CX36" s="23">
        <v>0.20078305496321</v>
      </c>
      <c r="CY36" s="23">
        <v>24.5878655952203</v>
      </c>
      <c r="CZ36" s="23">
        <v>4.7577781467732498E-2</v>
      </c>
      <c r="DA36" s="23">
        <v>1.70976532687847</v>
      </c>
      <c r="DC36" s="32">
        <f t="shared" si="8"/>
        <v>1.0282293157073679</v>
      </c>
      <c r="DD36" s="31">
        <f t="shared" si="34"/>
        <v>7.9999967133105362E-3</v>
      </c>
      <c r="DE36" s="31">
        <f t="shared" si="35"/>
        <v>1.924750202625413E-2</v>
      </c>
      <c r="DF36" s="46">
        <f t="shared" si="36"/>
        <v>-2.7566148724908731E-7</v>
      </c>
      <c r="DG36" s="46"/>
      <c r="DH36" s="46">
        <f t="shared" si="37"/>
        <v>-4.1189633327719859E-7</v>
      </c>
      <c r="DI36" s="46">
        <f t="shared" si="38"/>
        <v>-2.3880686088564398E-5</v>
      </c>
      <c r="DJ36" s="46">
        <f t="shared" si="39"/>
        <v>-2.5902843143552623E-5</v>
      </c>
      <c r="DK36" s="46">
        <f t="shared" si="40"/>
        <v>8.2363537527220756E-9</v>
      </c>
      <c r="DL36" s="46">
        <f t="shared" si="41"/>
        <v>-2.4137020942727795E-7</v>
      </c>
      <c r="DM36" s="46">
        <f>(O36/0.009783-$CY36)/($CY36)</f>
        <v>-1.3642825355004379E-5</v>
      </c>
      <c r="DN36" s="46">
        <f>(M36/0.001848-$CY36)/($CY36)</f>
        <v>5.2572669585157089E-7</v>
      </c>
      <c r="DO36" s="46">
        <f>((R36+S36)/0.0000259-$CC36)/($CC36)</f>
        <v>2.4619201656020179E-5</v>
      </c>
      <c r="DP36" s="46">
        <f>(T36/0.004739-$CY36)/($CY36)</f>
        <v>-5.5747367611845501E-4</v>
      </c>
      <c r="DQ36" s="46">
        <f>((U36)/0.00000418-$CC36)/($CC36)</f>
        <v>3.2992150044823177E-5</v>
      </c>
      <c r="DR36" s="46">
        <f>(V36/0.001013-$CY36)/($CY36)</f>
        <v>1.0159878334479221E-6</v>
      </c>
      <c r="DS36" s="46">
        <f>((X36+W36)/0.000236-$CC36)/($CC36)</f>
        <v>2.6433125515896327E-5</v>
      </c>
      <c r="DT36" s="46">
        <f>((AA36+Z36)/0.00000000724-$CC36)/($CC36)</f>
        <v>2.3754876151279698E-5</v>
      </c>
      <c r="DU36" s="46">
        <f>(AL36/0.000439-$CY36)/($CY36)</f>
        <v>9.0188132988713366E-6</v>
      </c>
      <c r="DV36" s="46">
        <f>(AP36/0.042696-$CY36)/($CY36)</f>
        <v>-6.3910760971031166E-6</v>
      </c>
      <c r="DW36" s="46">
        <f>(AQ36/0.00279-$CY36)/($CY36)</f>
        <v>4.6393556561345911E-6</v>
      </c>
      <c r="DX36" s="46">
        <f>((AR36+AS36+BZ36)/0.0000000418-$CC36)/($CC36)</f>
        <v>2.5188213808031681E-5</v>
      </c>
      <c r="DY36" s="46">
        <f>((AY36+AZ36)/0.000125-$CC36)/($CC36)</f>
        <v>2.4984666919447802E-5</v>
      </c>
      <c r="DZ36" s="46">
        <f>((BA36+BB36)/0.00000322-$CC36)/($CC36)</f>
        <v>2.4789292270001155E-5</v>
      </c>
      <c r="EA36" s="46">
        <f>(BD36/0.00273-$CY36)/($CY36)</f>
        <v>-1.3366480526247927E-3</v>
      </c>
      <c r="EB36" s="46">
        <f t="shared" si="9"/>
        <v>2.531247508720501E-5</v>
      </c>
      <c r="EC36" s="46">
        <f t="shared" si="10"/>
        <v>-1.9332231794131241E-6</v>
      </c>
      <c r="ED36" s="46">
        <f t="shared" si="11"/>
        <v>5.4971545724845956E-6</v>
      </c>
      <c r="EE36" s="75">
        <f t="shared" si="12"/>
        <v>-4.8430756960967568E-6</v>
      </c>
      <c r="EF36" s="46">
        <f t="shared" si="13"/>
        <v>2.2098067056508984E-5</v>
      </c>
      <c r="EG36" s="46">
        <f t="shared" si="14"/>
        <v>8.0278837373247349E-4</v>
      </c>
      <c r="EH36" s="46">
        <f t="shared" si="15"/>
        <v>-9.4854986976207803E-4</v>
      </c>
      <c r="EI36" s="75">
        <f t="shared" si="16"/>
        <v>-4.7926967565985824E-4</v>
      </c>
      <c r="EJ36" s="46">
        <f>(SUM(AC36:AH36)-$CB36)/($CB36)</f>
        <v>2.395043092552217E-5</v>
      </c>
      <c r="EK36" s="46">
        <f>(SUM(AD36:AH36)-$CC36)/($CC36)</f>
        <v>2.6033129591284331E-5</v>
      </c>
      <c r="EL36" s="46"/>
      <c r="EM36" s="46"/>
      <c r="EN36" s="46"/>
      <c r="EO36" s="46"/>
    </row>
    <row r="37" spans="1:145" x14ac:dyDescent="0.3">
      <c r="A37" s="21" t="s">
        <v>35</v>
      </c>
      <c r="B37" s="21"/>
      <c r="C37" s="21"/>
      <c r="D37" s="21"/>
      <c r="E37" s="21"/>
      <c r="F37" s="21"/>
      <c r="G37" s="21"/>
      <c r="H37" s="21"/>
      <c r="I37" s="21"/>
      <c r="DC37" s="32" t="e">
        <f t="shared" si="8"/>
        <v>#DIV/0!</v>
      </c>
      <c r="DD37" s="31" t="e">
        <f t="shared" si="34"/>
        <v>#DIV/0!</v>
      </c>
      <c r="DE37" s="31" t="e">
        <f t="shared" si="35"/>
        <v>#DIV/0!</v>
      </c>
      <c r="DF37" s="46">
        <f t="shared" si="36"/>
        <v>0</v>
      </c>
      <c r="DG37" s="46"/>
      <c r="DH37" s="46">
        <f t="shared" si="37"/>
        <v>0</v>
      </c>
      <c r="DI37" s="46">
        <f t="shared" si="38"/>
        <v>0</v>
      </c>
      <c r="DJ37" s="46">
        <f t="shared" si="39"/>
        <v>0</v>
      </c>
      <c r="DK37" s="46">
        <f t="shared" si="40"/>
        <v>0</v>
      </c>
      <c r="DL37" s="46">
        <f t="shared" si="41"/>
        <v>0</v>
      </c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75"/>
      <c r="EF37" s="46"/>
      <c r="EG37" s="46"/>
      <c r="EH37" s="46"/>
      <c r="EI37" s="75"/>
      <c r="EJ37" s="46"/>
      <c r="EK37" s="46"/>
      <c r="EL37" s="46"/>
      <c r="EM37" s="46"/>
      <c r="EN37" s="46"/>
      <c r="EO37" s="46"/>
    </row>
    <row r="38" spans="1:145" x14ac:dyDescent="0.3">
      <c r="A38" s="21" t="s">
        <v>36</v>
      </c>
      <c r="B38" s="21">
        <v>126.90002131999999</v>
      </c>
      <c r="C38" s="21"/>
      <c r="D38" s="21">
        <v>1316.8069737000001</v>
      </c>
      <c r="E38" s="21">
        <v>23.577662329999999</v>
      </c>
      <c r="F38" s="21">
        <v>21.691449349999999</v>
      </c>
      <c r="G38" s="21">
        <v>54.242670689999997</v>
      </c>
      <c r="H38" s="21">
        <v>54.135170100000003</v>
      </c>
      <c r="I38" s="21"/>
      <c r="J38" s="23" t="s">
        <v>36</v>
      </c>
      <c r="K38" s="23">
        <v>0</v>
      </c>
      <c r="L38" s="23">
        <v>1.43016519128252</v>
      </c>
      <c r="M38" s="23">
        <v>0.100041932080073</v>
      </c>
      <c r="N38" s="23">
        <v>0.52934356349216005</v>
      </c>
      <c r="O38" s="23">
        <v>0.52959743196575904</v>
      </c>
      <c r="P38" s="23">
        <v>4.2056242188858901</v>
      </c>
      <c r="Q38" s="23">
        <v>0</v>
      </c>
      <c r="R38" s="6">
        <v>9.5507267646621099E-5</v>
      </c>
      <c r="S38" s="23">
        <v>4.6630116194601998E-4</v>
      </c>
      <c r="T38" s="23">
        <v>0.25640361064081502</v>
      </c>
      <c r="U38" s="6">
        <v>9.0670596821482301E-5</v>
      </c>
      <c r="V38" s="23">
        <v>5.4839229099112499E-2</v>
      </c>
      <c r="W38" s="23">
        <v>3.1738896476462899E-3</v>
      </c>
      <c r="X38" s="23">
        <v>1.94528729641693E-3</v>
      </c>
      <c r="Y38" s="23">
        <v>1.3162074169561799</v>
      </c>
      <c r="Z38" s="6">
        <v>3.1409226265866297E-8</v>
      </c>
      <c r="AA38" s="6">
        <v>1.2563764877064701E-7</v>
      </c>
      <c r="AB38" s="23">
        <v>126.899971747769</v>
      </c>
      <c r="AC38" s="23">
        <v>1.8862124347294</v>
      </c>
      <c r="AD38" s="23">
        <v>16.728443185237801</v>
      </c>
      <c r="AE38" s="23">
        <v>1.0652452594564501</v>
      </c>
      <c r="AF38" s="23">
        <v>2.4749925351499402E-2</v>
      </c>
      <c r="AG38" s="23">
        <v>3.8090176475580999</v>
      </c>
      <c r="AH38" s="23">
        <v>6.3989823718425598E-2</v>
      </c>
      <c r="AI38" s="23">
        <v>12.5979773930127</v>
      </c>
      <c r="AJ38" s="23">
        <v>9.5724042625863495E-2</v>
      </c>
      <c r="AK38" s="23">
        <v>2.19937761964351</v>
      </c>
      <c r="AL38" s="23">
        <v>2.3765506721908899E-2</v>
      </c>
      <c r="AM38" s="23">
        <v>0</v>
      </c>
      <c r="AN38" s="23">
        <v>0</v>
      </c>
      <c r="AO38" s="23">
        <v>2.3133342404320998</v>
      </c>
      <c r="AP38" s="23">
        <v>2.3113369984959999</v>
      </c>
      <c r="AQ38" s="23">
        <v>0.15103767663701401</v>
      </c>
      <c r="AR38" s="6">
        <v>2.6294245928409302E-7</v>
      </c>
      <c r="AS38" s="6">
        <v>5.07755273379079E-7</v>
      </c>
      <c r="AT38" s="23">
        <v>10.534454860915901</v>
      </c>
      <c r="AU38" s="23">
        <v>1.7417853434348001</v>
      </c>
      <c r="AV38" s="23">
        <v>6.9514003656568402E-2</v>
      </c>
      <c r="AW38" s="23">
        <v>1.82280451690034</v>
      </c>
      <c r="AX38" s="23">
        <v>0.186526139662582</v>
      </c>
      <c r="AY38" s="23">
        <v>3.2537322089761102E-4</v>
      </c>
      <c r="AZ38" s="23">
        <v>2.3860560018077901E-3</v>
      </c>
      <c r="BA38" s="6">
        <v>2.3049353174931201E-5</v>
      </c>
      <c r="BB38" s="6">
        <v>4.6797304177207503E-5</v>
      </c>
      <c r="BC38" s="23">
        <v>0</v>
      </c>
      <c r="BD38" s="23">
        <v>0.14759159631198701</v>
      </c>
      <c r="BE38" s="23">
        <v>0.41749510335819001</v>
      </c>
      <c r="BF38" s="23">
        <v>7.6000303686679102E-3</v>
      </c>
      <c r="BG38" s="23">
        <v>7.3019916665288797E-3</v>
      </c>
      <c r="BH38" s="23">
        <v>55.6633529985614</v>
      </c>
      <c r="BI38" s="23">
        <v>1185.1259863313401</v>
      </c>
      <c r="BJ38" s="23">
        <v>121.146213323192</v>
      </c>
      <c r="BK38" s="23">
        <v>1316.80665451545</v>
      </c>
      <c r="BL38" s="23">
        <v>0</v>
      </c>
      <c r="BM38" s="23">
        <v>2.2189995523074102</v>
      </c>
      <c r="BN38" s="23">
        <v>9.2760925230245206E-2</v>
      </c>
      <c r="BO38" s="23">
        <v>1.87630604315547E-4</v>
      </c>
      <c r="BP38" s="23">
        <v>5.5356481134057501E-4</v>
      </c>
      <c r="BQ38" s="23">
        <v>4.4424137560475499E-4</v>
      </c>
      <c r="BR38" s="23">
        <v>2.2830765881710999E-2</v>
      </c>
      <c r="BS38" s="23">
        <v>0</v>
      </c>
      <c r="BT38" s="23">
        <v>19.355728208703798</v>
      </c>
      <c r="BU38" s="23">
        <v>1.26461301608822E-2</v>
      </c>
      <c r="BV38" s="23">
        <v>4.4467378175344604E-3</v>
      </c>
      <c r="BW38" s="23">
        <v>16.728443185237801</v>
      </c>
      <c r="BX38" s="23">
        <v>5.6831554335664697E-3</v>
      </c>
      <c r="BY38" s="23">
        <v>0</v>
      </c>
      <c r="BZ38" s="6">
        <v>1.3600640354503199E-7</v>
      </c>
      <c r="CA38" s="23">
        <v>8.2427734475327497E-4</v>
      </c>
      <c r="CB38" s="23">
        <v>23.577093732398499</v>
      </c>
      <c r="CC38" s="23">
        <v>21.690881297669101</v>
      </c>
      <c r="CD38" s="23">
        <v>1.8862124347294</v>
      </c>
      <c r="CE38" s="23">
        <v>0</v>
      </c>
      <c r="CF38" s="23">
        <v>0</v>
      </c>
      <c r="CG38" s="23">
        <v>8.8739783285658402E-2</v>
      </c>
      <c r="CH38" s="23">
        <v>0</v>
      </c>
      <c r="CI38" s="23">
        <v>0.95225386585977501</v>
      </c>
      <c r="CJ38" s="23">
        <v>0</v>
      </c>
      <c r="CK38" s="23">
        <v>2.4749925351499402E-2</v>
      </c>
      <c r="CL38" s="23">
        <v>3.8090176475580999</v>
      </c>
      <c r="CM38" s="23">
        <v>4.72859498984484E-2</v>
      </c>
      <c r="CN38" s="23">
        <v>0</v>
      </c>
      <c r="CO38" s="23">
        <v>6.3989823718425598E-2</v>
      </c>
      <c r="CP38" s="6">
        <v>8.6765901111680594E-5</v>
      </c>
      <c r="CQ38" s="23">
        <v>54.242698866493598</v>
      </c>
      <c r="CR38" s="23">
        <v>7.0438399894322998</v>
      </c>
      <c r="CS38" s="23">
        <v>0</v>
      </c>
      <c r="CT38" s="23">
        <v>0</v>
      </c>
      <c r="CU38" s="23">
        <v>2.7081632305410199</v>
      </c>
      <c r="CV38" s="23">
        <v>0.110165419516457</v>
      </c>
      <c r="CW38" s="23">
        <v>0</v>
      </c>
      <c r="CX38" s="23">
        <v>0.44206504314489298</v>
      </c>
      <c r="CY38" s="23">
        <v>54.135163566416999</v>
      </c>
      <c r="CZ38" s="23">
        <v>0.104751830491944</v>
      </c>
      <c r="DA38" s="23">
        <v>3.7643881382268698</v>
      </c>
      <c r="DC38" s="32">
        <f t="shared" si="8"/>
        <v>1.0282291459278499</v>
      </c>
      <c r="DD38" s="31">
        <f t="shared" si="34"/>
        <v>8.0000012338882816E-3</v>
      </c>
      <c r="DE38" s="31">
        <f t="shared" si="35"/>
        <v>1.9247493802985956E-2</v>
      </c>
      <c r="DF38" s="46">
        <f t="shared" si="36"/>
        <v>-3.9064005251115949E-7</v>
      </c>
      <c r="DG38" s="46"/>
      <c r="DH38" s="46">
        <f t="shared" si="37"/>
        <v>-2.4239281571464274E-7</v>
      </c>
      <c r="DI38" s="46">
        <f t="shared" si="38"/>
        <v>-2.4115944725220222E-5</v>
      </c>
      <c r="DJ38" s="46">
        <f t="shared" si="39"/>
        <v>-2.6187845806540507E-5</v>
      </c>
      <c r="DK38" s="46">
        <f t="shared" si="40"/>
        <v>5.1945254984900155E-7</v>
      </c>
      <c r="DL38" s="46">
        <f t="shared" si="41"/>
        <v>-1.20690172254539E-7</v>
      </c>
      <c r="DM38" s="46">
        <f>(O38/0.009783-$CY38)/($CY38)</f>
        <v>-1.2977999671393041E-5</v>
      </c>
      <c r="DN38" s="46">
        <f>(M38/0.001848-$CY38)/($CY38)</f>
        <v>1.4974676678524942E-6</v>
      </c>
      <c r="DO38" s="46">
        <f>((R38+S38)/0.0000259-$CC38)/($CC38)</f>
        <v>2.5995271478056697E-5</v>
      </c>
      <c r="DP38" s="46">
        <f>(T38/0.004739-$CY38)/($CY38)</f>
        <v>-5.5712893401896281E-4</v>
      </c>
      <c r="DQ38" s="46">
        <f>((U38)/0.00000418-$CC38)/($CC38)</f>
        <v>2.9922361822418942E-5</v>
      </c>
      <c r="DR38" s="46">
        <f>(V38/0.001013-$CY38)/($CY38)</f>
        <v>5.6238585330177672E-6</v>
      </c>
      <c r="DS38" s="46">
        <f>((X38+W38)/0.000236-$CC38)/($CC38)</f>
        <v>2.5191757072470659E-5</v>
      </c>
      <c r="DT38" s="46">
        <f>((AA38+Z38)/0.00000000724-$CC38)/($CC38)</f>
        <v>3.1166452247138853E-5</v>
      </c>
      <c r="DU38" s="46">
        <f>(AL38/0.000439-$CY38)/($CY38)</f>
        <v>7.1497514731408838E-6</v>
      </c>
      <c r="DV38" s="46">
        <f>(AP38/0.042696-$CY38)/($CY38)</f>
        <v>-7.7639030688420761E-6</v>
      </c>
      <c r="DW38" s="46">
        <f>(AQ38/0.00279-$CY38)/($CY38)</f>
        <v>3.7758053260655586E-6</v>
      </c>
      <c r="DX38" s="46">
        <f>((AR38+AS38+BZ38)/0.0000000418-$CC38)/($CC38)</f>
        <v>2.7901793412038539E-5</v>
      </c>
      <c r="DY38" s="46">
        <f>((AY38+AZ38)/0.000125-$CC38)/($CC38)</f>
        <v>2.5470794225735623E-5</v>
      </c>
      <c r="DZ38" s="46">
        <f>((BA38+BB38)/0.00000322-$CC38)/($CC38)</f>
        <v>2.891522826124937E-5</v>
      </c>
      <c r="EA38" s="46">
        <f>(BD38/0.00273-$CY38)/($CY38)</f>
        <v>-1.3356895909558864E-3</v>
      </c>
      <c r="EB38" s="46">
        <f t="shared" si="9"/>
        <v>2.594236715671369E-5</v>
      </c>
      <c r="EC38" s="46">
        <f t="shared" si="10"/>
        <v>3.2828812097734921E-6</v>
      </c>
      <c r="ED38" s="46">
        <f t="shared" si="11"/>
        <v>2.7588226670395856E-6</v>
      </c>
      <c r="EE38" s="75">
        <f t="shared" si="12"/>
        <v>1.7730267831630105E-6</v>
      </c>
      <c r="EF38" s="46">
        <f t="shared" si="13"/>
        <v>2.3883085320262013E-5</v>
      </c>
      <c r="EG38" s="46">
        <f t="shared" si="14"/>
        <v>8.0875812422522442E-4</v>
      </c>
      <c r="EH38" s="46">
        <f t="shared" si="15"/>
        <v>-9.4833825683762535E-4</v>
      </c>
      <c r="EI38" s="75">
        <f t="shared" si="16"/>
        <v>-5.0892878708511243E-4</v>
      </c>
      <c r="EJ38" s="46">
        <f>(SUM(AC38:AH38)-$CB38)/($CB38)</f>
        <v>2.3944581956862223E-5</v>
      </c>
      <c r="EK38" s="46">
        <f>(SUM(AD38:AH38)-$CC38)/($CC38)</f>
        <v>2.6026773436686114E-5</v>
      </c>
      <c r="EL38" s="46"/>
      <c r="EM38" s="46"/>
      <c r="EN38" s="46"/>
      <c r="EO38" s="46"/>
    </row>
    <row r="39" spans="1:145" x14ac:dyDescent="0.3">
      <c r="A39" s="21" t="s">
        <v>126</v>
      </c>
      <c r="B39" s="21">
        <v>84.463389000000006</v>
      </c>
      <c r="C39" s="21"/>
      <c r="D39" s="21">
        <v>835.99957596000002</v>
      </c>
      <c r="E39" s="21">
        <v>18.807132880000001</v>
      </c>
      <c r="F39" s="21">
        <v>17.302562269999999</v>
      </c>
      <c r="G39" s="21">
        <v>45.331529349999997</v>
      </c>
      <c r="H39" s="21">
        <v>39.042777260000001</v>
      </c>
      <c r="I39" s="21"/>
      <c r="J39" s="23" t="s">
        <v>126</v>
      </c>
      <c r="K39" s="23">
        <v>0</v>
      </c>
      <c r="L39" s="23">
        <v>1.03144762660848</v>
      </c>
      <c r="M39" s="23">
        <v>7.2151249735720902E-2</v>
      </c>
      <c r="N39" s="23">
        <v>0.38176747827107699</v>
      </c>
      <c r="O39" s="23">
        <v>0.38195005921842801</v>
      </c>
      <c r="P39" s="23">
        <v>3.03313549565204</v>
      </c>
      <c r="Q39" s="23">
        <v>0</v>
      </c>
      <c r="R39" s="6">
        <v>7.6183040145064097E-5</v>
      </c>
      <c r="S39" s="23">
        <v>3.7195407049278801E-4</v>
      </c>
      <c r="T39" s="23">
        <v>0.18492036380756899</v>
      </c>
      <c r="U39" s="6">
        <v>7.2324663144686103E-5</v>
      </c>
      <c r="V39" s="23">
        <v>3.9550383206359001E-2</v>
      </c>
      <c r="W39" s="23">
        <v>2.5317100523046501E-3</v>
      </c>
      <c r="X39" s="23">
        <v>1.5516937524870801E-3</v>
      </c>
      <c r="Y39" s="23">
        <v>0.94926052047432496</v>
      </c>
      <c r="Z39" s="6">
        <v>2.5054115992878998E-8</v>
      </c>
      <c r="AA39" s="6">
        <v>1.0021652891968E-7</v>
      </c>
      <c r="AB39" s="23">
        <v>84.463353411266695</v>
      </c>
      <c r="AC39" s="23">
        <v>1.50457041086437</v>
      </c>
      <c r="AD39" s="23">
        <v>13.343736462794199</v>
      </c>
      <c r="AE39" s="23">
        <v>0.84971135480635096</v>
      </c>
      <c r="AF39" s="23">
        <v>1.9742224943093099E-2</v>
      </c>
      <c r="AG39" s="23">
        <v>3.0383308070569899</v>
      </c>
      <c r="AH39" s="23">
        <v>5.10425394632847E-2</v>
      </c>
      <c r="AI39" s="23">
        <v>9.0857823412766692</v>
      </c>
      <c r="AJ39" s="23">
        <v>6.9037068625369499E-2</v>
      </c>
      <c r="AK39" s="23">
        <v>1.5862093603829399</v>
      </c>
      <c r="AL39" s="23">
        <v>1.7139816398273101E-2</v>
      </c>
      <c r="AM39" s="23">
        <v>0</v>
      </c>
      <c r="AN39" s="23">
        <v>0</v>
      </c>
      <c r="AO39" s="23">
        <v>1.6683981121004701</v>
      </c>
      <c r="AP39" s="23">
        <v>1.6669591024513299</v>
      </c>
      <c r="AQ39" s="23">
        <v>0.10892955060047101</v>
      </c>
      <c r="AR39" s="6">
        <v>2.0973998409799501E-7</v>
      </c>
      <c r="AS39" s="6">
        <v>4.0501968385425599E-7</v>
      </c>
      <c r="AT39" s="23">
        <v>6.6879955005869798</v>
      </c>
      <c r="AU39" s="23">
        <v>1.2561910743598701</v>
      </c>
      <c r="AV39" s="23">
        <v>5.0134120746030998E-2</v>
      </c>
      <c r="AW39" s="23">
        <v>1.31462308900374</v>
      </c>
      <c r="AX39" s="23">
        <v>0.134524451848934</v>
      </c>
      <c r="AY39" s="23">
        <v>2.5953813053566802E-4</v>
      </c>
      <c r="AZ39" s="23">
        <v>1.90328129492881E-3</v>
      </c>
      <c r="BA39" s="6">
        <v>1.83855988672652E-5</v>
      </c>
      <c r="BB39" s="6">
        <v>3.73286224309264E-5</v>
      </c>
      <c r="BC39" s="23">
        <v>0</v>
      </c>
      <c r="BD39" s="23">
        <v>0.106444242912982</v>
      </c>
      <c r="BE39" s="23">
        <v>0.33302206032716503</v>
      </c>
      <c r="BF39" s="23">
        <v>6.0623066103385704E-3</v>
      </c>
      <c r="BG39" s="23">
        <v>5.82455368243522E-3</v>
      </c>
      <c r="BH39" s="23">
        <v>40.144920520621397</v>
      </c>
      <c r="BI39" s="23">
        <v>752.39939157944605</v>
      </c>
      <c r="BJ39" s="23">
        <v>76.911931480568995</v>
      </c>
      <c r="BK39" s="23">
        <v>835.99931856060198</v>
      </c>
      <c r="BL39" s="23">
        <v>0</v>
      </c>
      <c r="BM39" s="23">
        <v>1.6003628081078201</v>
      </c>
      <c r="BN39" s="23">
        <v>6.6956146425419194E-2</v>
      </c>
      <c r="BO39" s="23">
        <v>1.4966486040721499E-4</v>
      </c>
      <c r="BP39" s="23">
        <v>4.4156088488861602E-4</v>
      </c>
      <c r="BQ39" s="23">
        <v>3.54356667313282E-4</v>
      </c>
      <c r="BR39" s="23">
        <v>1.6833501677479198E-2</v>
      </c>
      <c r="BS39" s="23">
        <v>0</v>
      </c>
      <c r="BT39" s="23">
        <v>13.959538530973999</v>
      </c>
      <c r="BU39" s="23">
        <v>1.0087398023115399E-2</v>
      </c>
      <c r="BV39" s="23">
        <v>3.547022853332E-3</v>
      </c>
      <c r="BW39" s="23">
        <v>13.343736462794199</v>
      </c>
      <c r="BX39" s="23">
        <v>4.5332675886395803E-3</v>
      </c>
      <c r="BY39" s="23">
        <v>0</v>
      </c>
      <c r="BZ39" s="6">
        <v>1.08485879290332E-7</v>
      </c>
      <c r="CA39" s="23">
        <v>6.5749772315459301E-4</v>
      </c>
      <c r="CB39" s="23">
        <v>18.806684232570898</v>
      </c>
      <c r="CC39" s="23">
        <v>17.302113821706499</v>
      </c>
      <c r="CD39" s="23">
        <v>1.50457041086437</v>
      </c>
      <c r="CE39" s="23">
        <v>0</v>
      </c>
      <c r="CF39" s="23">
        <v>0</v>
      </c>
      <c r="CG39" s="23">
        <v>7.07847702486262E-2</v>
      </c>
      <c r="CH39" s="23">
        <v>0</v>
      </c>
      <c r="CI39" s="23">
        <v>0.759582620678251</v>
      </c>
      <c r="CJ39" s="23">
        <v>0</v>
      </c>
      <c r="CK39" s="23">
        <v>1.9742224943093099E-2</v>
      </c>
      <c r="CL39" s="23">
        <v>3.0383308070569899</v>
      </c>
      <c r="CM39" s="23">
        <v>3.4103175196453298E-2</v>
      </c>
      <c r="CN39" s="23">
        <v>0</v>
      </c>
      <c r="CO39" s="23">
        <v>5.10425394632847E-2</v>
      </c>
      <c r="CP39" s="6">
        <v>6.9210333804020107E-5</v>
      </c>
      <c r="CQ39" s="23">
        <v>45.331494835210002</v>
      </c>
      <c r="CR39" s="23">
        <v>5.0800775525186603</v>
      </c>
      <c r="CS39" s="23">
        <v>0</v>
      </c>
      <c r="CT39" s="23">
        <v>0</v>
      </c>
      <c r="CU39" s="23">
        <v>1.95315335057427</v>
      </c>
      <c r="CV39" s="23">
        <v>7.9451990803671005E-2</v>
      </c>
      <c r="CW39" s="23">
        <v>0</v>
      </c>
      <c r="CX39" s="23">
        <v>0.31882091518474798</v>
      </c>
      <c r="CY39" s="23">
        <v>39.0427650688668</v>
      </c>
      <c r="CZ39" s="23">
        <v>7.5547958159726897E-2</v>
      </c>
      <c r="DA39" s="23">
        <v>2.7149116453152802</v>
      </c>
      <c r="DC39" s="32">
        <f t="shared" si="8"/>
        <v>1.0282294414806565</v>
      </c>
      <c r="DD39" s="31">
        <f t="shared" si="34"/>
        <v>8.0000011388791144E-3</v>
      </c>
      <c r="DE39" s="31">
        <f t="shared" si="35"/>
        <v>1.9247478299984921E-2</v>
      </c>
      <c r="DF39" s="46">
        <f t="shared" si="36"/>
        <v>-4.2135099873203533E-7</v>
      </c>
      <c r="DG39" s="46"/>
      <c r="DH39" s="46">
        <f t="shared" si="37"/>
        <v>-3.0789417296309868E-7</v>
      </c>
      <c r="DI39" s="46">
        <f t="shared" si="38"/>
        <v>-2.3855174096200544E-5</v>
      </c>
      <c r="DJ39" s="46">
        <f t="shared" si="39"/>
        <v>-2.5918028006643169E-5</v>
      </c>
      <c r="DK39" s="46">
        <f t="shared" si="40"/>
        <v>-7.6138596005572092E-7</v>
      </c>
      <c r="DL39" s="46">
        <f t="shared" si="41"/>
        <v>-3.122506659919699E-7</v>
      </c>
      <c r="DM39" s="46">
        <f>(O39/0.009783-$CY39)/($CY39)</f>
        <v>-1.3905944787770315E-5</v>
      </c>
      <c r="DN39" s="46">
        <f>(M39/0.001848-$CY39)/($CY39)</f>
        <v>3.0476135339770586E-6</v>
      </c>
      <c r="DO39" s="46">
        <f>((R39+S39)/0.0000259-$CC39)/($CC39)</f>
        <v>2.7587531618119902E-5</v>
      </c>
      <c r="DP39" s="46">
        <f>(T39/0.004739-$CY39)/($CY39)</f>
        <v>-5.5830617417582324E-4</v>
      </c>
      <c r="DQ39" s="46">
        <f>((U39)/0.00000418-$CC39)/($CC39)</f>
        <v>2.5266845988155209E-5</v>
      </c>
      <c r="DR39" s="46">
        <f>(V39/0.001013-$CY39)/($CY39)</f>
        <v>1.5724675638207512E-6</v>
      </c>
      <c r="DS39" s="46">
        <f>((X39+W39)/0.000236-$CC39)/($CC39)</f>
        <v>2.5700511411277741E-5</v>
      </c>
      <c r="DT39" s="46">
        <f>((AA39+Z39)/0.00000000724-$CC39)/($CC39)</f>
        <v>2.6669715843046039E-5</v>
      </c>
      <c r="DU39" s="46">
        <f>(AL39/0.000439-$CY39)/($CY39)</f>
        <v>2.4815403581611624E-6</v>
      </c>
      <c r="DV39" s="46">
        <f>(AP39/0.042696-$CY39)/($CY39)</f>
        <v>-6.475779211043684E-6</v>
      </c>
      <c r="DW39" s="46">
        <f>(AQ39/0.00279-$CY39)/($CY39)</f>
        <v>2.1670781058620894E-6</v>
      </c>
      <c r="DX39" s="46">
        <f>((AR39+AS39+BZ39)/0.0000000418-$CC39)/($CC39)</f>
        <v>2.376772850141977E-5</v>
      </c>
      <c r="DY39" s="46">
        <f>((AY39+AZ39)/0.000125-$CC39)/($CC39)</f>
        <v>2.5521853218445157E-5</v>
      </c>
      <c r="DZ39" s="46">
        <f>((BA39+BB39)/0.00000322-$CC39)/($CC39)</f>
        <v>2.5394382107069548E-5</v>
      </c>
      <c r="EA39" s="46">
        <f>(BD39/0.00273-$CY39)/($CY39)</f>
        <v>-1.3369928893161864E-3</v>
      </c>
      <c r="EB39" s="46">
        <f t="shared" si="9"/>
        <v>2.5919817316020137E-5</v>
      </c>
      <c r="EC39" s="46">
        <f t="shared" si="10"/>
        <v>-4.5450662910317953E-7</v>
      </c>
      <c r="ED39" s="46">
        <f t="shared" si="11"/>
        <v>2.7499358818526002E-6</v>
      </c>
      <c r="EE39" s="75">
        <f t="shared" si="12"/>
        <v>5.4449452902641243E-6</v>
      </c>
      <c r="EF39" s="46">
        <f t="shared" si="13"/>
        <v>1.0529298875447786E-5</v>
      </c>
      <c r="EG39" s="46">
        <f t="shared" si="14"/>
        <v>8.0910987666949039E-4</v>
      </c>
      <c r="EH39" s="46">
        <f t="shared" si="15"/>
        <v>-9.4917496341494364E-4</v>
      </c>
      <c r="EI39" s="75">
        <f t="shared" si="16"/>
        <v>-5.232636109261655E-4</v>
      </c>
      <c r="EJ39" s="46">
        <f>(SUM(AC39:AH39)-$CB39)/($CB39)</f>
        <v>2.390465814333274E-5</v>
      </c>
      <c r="EK39" s="46">
        <f>(SUM(AD39:AH39)-$CC39)/($CC39)</f>
        <v>2.5983377641038688E-5</v>
      </c>
      <c r="EL39" s="46"/>
      <c r="EM39" s="46"/>
      <c r="EN39" s="46"/>
      <c r="EO39" s="46"/>
    </row>
    <row r="40" spans="1:145" x14ac:dyDescent="0.3">
      <c r="A40" s="21" t="s">
        <v>37</v>
      </c>
      <c r="B40" s="21">
        <v>24.89480322</v>
      </c>
      <c r="C40" s="21"/>
      <c r="D40" s="21">
        <v>256.36598974999998</v>
      </c>
      <c r="E40" s="21">
        <v>3.9806819</v>
      </c>
      <c r="F40" s="21">
        <v>3.6622273399999998</v>
      </c>
      <c r="G40" s="21">
        <v>8.6239349099999991</v>
      </c>
      <c r="H40" s="21">
        <v>11.16363359</v>
      </c>
      <c r="I40" s="21"/>
      <c r="J40" s="23" t="s">
        <v>37</v>
      </c>
      <c r="K40" s="23">
        <v>0</v>
      </c>
      <c r="L40" s="23">
        <v>0.29492526827505899</v>
      </c>
      <c r="M40" s="23">
        <v>2.0630474510119599E-2</v>
      </c>
      <c r="N40" s="23">
        <v>0.109159987024955</v>
      </c>
      <c r="O40" s="23">
        <v>0.109212360760648</v>
      </c>
      <c r="P40" s="23">
        <v>0.86727412042527097</v>
      </c>
      <c r="Q40" s="23">
        <v>0</v>
      </c>
      <c r="R40" s="6">
        <v>1.61247071435264E-5</v>
      </c>
      <c r="S40" s="6">
        <v>7.8727817038421003E-5</v>
      </c>
      <c r="T40" s="23">
        <v>5.2874910016175503E-2</v>
      </c>
      <c r="U40" s="6">
        <v>1.5308008006955101E-5</v>
      </c>
      <c r="V40" s="23">
        <v>1.13087784842224E-2</v>
      </c>
      <c r="W40" s="23">
        <v>5.3585639974205903E-4</v>
      </c>
      <c r="X40" s="23">
        <v>3.2842889818504399E-4</v>
      </c>
      <c r="Y40" s="23">
        <v>0.27142533696326498</v>
      </c>
      <c r="Z40" s="6">
        <v>5.3028802945374898E-9</v>
      </c>
      <c r="AA40" s="6">
        <v>2.1211665988745401E-8</v>
      </c>
      <c r="AB40" s="23">
        <v>24.894778422482698</v>
      </c>
      <c r="AC40" s="23">
        <v>0.31845449737374398</v>
      </c>
      <c r="AD40" s="23">
        <v>2.82431012395487</v>
      </c>
      <c r="AE40" s="23">
        <v>0.17984822301955999</v>
      </c>
      <c r="AF40" s="23">
        <v>4.1786028979756001E-3</v>
      </c>
      <c r="AG40" s="23">
        <v>0.64308702811444096</v>
      </c>
      <c r="AH40" s="23">
        <v>1.0803568720823199E-2</v>
      </c>
      <c r="AI40" s="23">
        <v>2.5979251277600501</v>
      </c>
      <c r="AJ40" s="23">
        <v>1.9740031232153302E-2</v>
      </c>
      <c r="AK40" s="23">
        <v>0.45355100868718001</v>
      </c>
      <c r="AL40" s="23">
        <v>4.9008812198278202E-3</v>
      </c>
      <c r="AM40" s="23">
        <v>0</v>
      </c>
      <c r="AN40" s="23">
        <v>0</v>
      </c>
      <c r="AO40" s="23">
        <v>0.477050893272287</v>
      </c>
      <c r="AP40" s="23">
        <v>0.47663922610012299</v>
      </c>
      <c r="AQ40" s="23">
        <v>3.1146642461515502E-2</v>
      </c>
      <c r="AR40" s="6">
        <v>4.4393761302633901E-8</v>
      </c>
      <c r="AS40" s="6">
        <v>8.5725679662979394E-8</v>
      </c>
      <c r="AT40" s="23">
        <v>2.0509276090323301</v>
      </c>
      <c r="AU40" s="23">
        <v>0.35918688608277199</v>
      </c>
      <c r="AV40" s="23">
        <v>1.4334948183958401E-2</v>
      </c>
      <c r="AW40" s="23">
        <v>0.37589486005289202</v>
      </c>
      <c r="AX40" s="23">
        <v>3.84649878298031E-2</v>
      </c>
      <c r="AY40" s="6">
        <v>5.4933044527852601E-5</v>
      </c>
      <c r="AZ40" s="23">
        <v>4.0284520797852599E-4</v>
      </c>
      <c r="BA40" s="6">
        <v>3.89148880327606E-6</v>
      </c>
      <c r="BB40" s="6">
        <v>7.9008325865176304E-6</v>
      </c>
      <c r="BC40" s="23">
        <v>0</v>
      </c>
      <c r="BD40" s="23">
        <v>3.0435827091178199E-2</v>
      </c>
      <c r="BE40" s="23">
        <v>7.0486914752779101E-2</v>
      </c>
      <c r="BF40" s="23">
        <v>1.28313350419153E-3</v>
      </c>
      <c r="BG40" s="23">
        <v>1.2328150796144101E-3</v>
      </c>
      <c r="BH40" s="23">
        <v>11.4787735720938</v>
      </c>
      <c r="BI40" s="23">
        <v>230.72931761878701</v>
      </c>
      <c r="BJ40" s="23">
        <v>23.585660118498399</v>
      </c>
      <c r="BK40" s="23">
        <v>256.36590534631802</v>
      </c>
      <c r="BL40" s="23">
        <v>0</v>
      </c>
      <c r="BM40" s="23">
        <v>0.45759667785732699</v>
      </c>
      <c r="BN40" s="23">
        <v>1.91014614237448E-2</v>
      </c>
      <c r="BO40" s="6">
        <v>3.1678364767495001E-5</v>
      </c>
      <c r="BP40" s="6">
        <v>9.3460920213627794E-5</v>
      </c>
      <c r="BQ40" s="6">
        <v>7.5002482501364097E-5</v>
      </c>
      <c r="BR40" s="23">
        <v>4.5282907104945503E-3</v>
      </c>
      <c r="BS40" s="23">
        <v>0</v>
      </c>
      <c r="BT40" s="23">
        <v>3.9914932475437701</v>
      </c>
      <c r="BU40" s="23">
        <v>2.1350778110308202E-3</v>
      </c>
      <c r="BV40" s="23">
        <v>7.5075543907802695E-4</v>
      </c>
      <c r="BW40" s="23">
        <v>2.82431012395487</v>
      </c>
      <c r="BX40" s="23">
        <v>9.5950499622458505E-4</v>
      </c>
      <c r="BY40" s="23">
        <v>0</v>
      </c>
      <c r="BZ40" s="6">
        <v>2.2962020326614701E-8</v>
      </c>
      <c r="CA40" s="23">
        <v>1.39164258006911E-4</v>
      </c>
      <c r="CB40" s="23">
        <v>3.9805867862595701</v>
      </c>
      <c r="CC40" s="23">
        <v>3.6621322888858199</v>
      </c>
      <c r="CD40" s="23">
        <v>0.31845449737374398</v>
      </c>
      <c r="CE40" s="23">
        <v>0</v>
      </c>
      <c r="CF40" s="23">
        <v>0</v>
      </c>
      <c r="CG40" s="23">
        <v>1.4982174539922901E-2</v>
      </c>
      <c r="CH40" s="23">
        <v>0</v>
      </c>
      <c r="CI40" s="23">
        <v>0.160771638971102</v>
      </c>
      <c r="CJ40" s="23">
        <v>0</v>
      </c>
      <c r="CK40" s="23">
        <v>4.1786028979756001E-3</v>
      </c>
      <c r="CL40" s="23">
        <v>0.64308702811444096</v>
      </c>
      <c r="CM40" s="23">
        <v>9.7512213989922603E-3</v>
      </c>
      <c r="CN40" s="23">
        <v>0</v>
      </c>
      <c r="CO40" s="23">
        <v>1.0803568720823199E-2</v>
      </c>
      <c r="CP40" s="6">
        <v>1.46491823497963E-5</v>
      </c>
      <c r="CQ40" s="23">
        <v>8.6239168063845799</v>
      </c>
      <c r="CR40" s="23">
        <v>1.45256406086594</v>
      </c>
      <c r="CS40" s="23">
        <v>0</v>
      </c>
      <c r="CT40" s="23">
        <v>0</v>
      </c>
      <c r="CU40" s="23">
        <v>0.55847114767885297</v>
      </c>
      <c r="CV40" s="23">
        <v>2.27179152455118E-2</v>
      </c>
      <c r="CW40" s="23">
        <v>0</v>
      </c>
      <c r="CX40" s="23">
        <v>9.1161488773293206E-2</v>
      </c>
      <c r="CY40" s="23">
        <v>11.163630467875899</v>
      </c>
      <c r="CZ40" s="23">
        <v>2.1601699470459701E-2</v>
      </c>
      <c r="DA40" s="23">
        <v>0.776284174526364</v>
      </c>
      <c r="DC40" s="32">
        <f t="shared" si="8"/>
        <v>1.0282294460681718</v>
      </c>
      <c r="DD40" s="31">
        <f t="shared" si="34"/>
        <v>8.0000014286680798E-3</v>
      </c>
      <c r="DE40" s="31">
        <f t="shared" si="35"/>
        <v>1.9247506423156629E-2</v>
      </c>
      <c r="DF40" s="46">
        <f t="shared" si="36"/>
        <v>-9.9609211941293722E-7</v>
      </c>
      <c r="DG40" s="46"/>
      <c r="DH40" s="46">
        <f t="shared" si="37"/>
        <v>-3.2923119813774005E-7</v>
      </c>
      <c r="DI40" s="46">
        <f t="shared" si="38"/>
        <v>-2.3893830961454017E-5</v>
      </c>
      <c r="DJ40" s="46">
        <f t="shared" si="39"/>
        <v>-2.5954454859144801E-5</v>
      </c>
      <c r="DK40" s="46">
        <f t="shared" si="40"/>
        <v>-2.0992291347439141E-6</v>
      </c>
      <c r="DL40" s="46">
        <f t="shared" si="41"/>
        <v>-2.7966916644253735E-7</v>
      </c>
      <c r="DM40" s="46">
        <f>(O40/0.009783-$CY40)/($CY40)</f>
        <v>-1.3149497802727124E-5</v>
      </c>
      <c r="DN40" s="46">
        <f>(M40/0.001848-$CY40)/($CY40)</f>
        <v>4.13979031136959E-6</v>
      </c>
      <c r="DO40" s="46">
        <f>((R40+S40)/0.0000259-$CC40)/($CC40)</f>
        <v>3.4769917836423338E-5</v>
      </c>
      <c r="DP40" s="46">
        <f>(T40/0.004739-$CY40)/($CY40)</f>
        <v>-5.5826634618605527E-4</v>
      </c>
      <c r="DQ40" s="46">
        <f>((U40)/0.00000418-$CC40)/($CC40)</f>
        <v>1.9273905448908464E-5</v>
      </c>
      <c r="DR40" s="46">
        <f>(V40/0.001013-$CY40)/($CY40)</f>
        <v>1.8410743897512333E-6</v>
      </c>
      <c r="DS40" s="46">
        <f>((X40+W40)/0.000236-$CC40)/($CC40)</f>
        <v>2.5545169034322083E-5</v>
      </c>
      <c r="DT40" s="46">
        <f>((AA40+Z40)/0.00000000724-$CC40)/($CC40)</f>
        <v>2.6722338563749064E-5</v>
      </c>
      <c r="DU40" s="46">
        <f>(AL40/0.000439-$CY40)/($CY40)</f>
        <v>9.680889512854154E-6</v>
      </c>
      <c r="DV40" s="46">
        <f>(AP40/0.042696-$CY40)/($CY40)</f>
        <v>-6.5884959613489494E-6</v>
      </c>
      <c r="DW40" s="46">
        <f>(AQ40/0.00279-$CY40)/($CY40)</f>
        <v>3.6426576368295776E-6</v>
      </c>
      <c r="DX40" s="46">
        <f>((AR40+AS40+BZ40)/0.0000000418-$CC40)/($CC40)</f>
        <v>2.8296955985117943E-5</v>
      </c>
      <c r="DY40" s="46">
        <f>((AY40+AZ40)/0.000125-$CC40)/($CC40)</f>
        <v>2.5594696699900082E-5</v>
      </c>
      <c r="DZ40" s="46">
        <f>((BA40+BB40)/0.00000322-$CC40)/($CC40)</f>
        <v>2.1660291079931567E-5</v>
      </c>
      <c r="EA40" s="46">
        <f>(BD40/0.00273-$CY40)/($CY40)</f>
        <v>-1.3414861559423719E-3</v>
      </c>
      <c r="EB40" s="46">
        <f t="shared" si="9"/>
        <v>2.5319656644742395E-5</v>
      </c>
      <c r="EC40" s="46">
        <f t="shared" si="10"/>
        <v>-3.2025994400971375E-6</v>
      </c>
      <c r="ED40" s="46">
        <f t="shared" si="11"/>
        <v>3.449514561478048E-6</v>
      </c>
      <c r="EE40" s="75">
        <f t="shared" si="12"/>
        <v>-6.503679321907456E-6</v>
      </c>
      <c r="EF40" s="46">
        <f t="shared" si="13"/>
        <v>2.9057540879027588E-5</v>
      </c>
      <c r="EG40" s="46">
        <f t="shared" si="14"/>
        <v>8.196965325118589E-4</v>
      </c>
      <c r="EH40" s="46">
        <f t="shared" si="15"/>
        <v>-9.4879311241550667E-4</v>
      </c>
      <c r="EI40" s="75">
        <f t="shared" si="16"/>
        <v>-4.8398028768275903E-4</v>
      </c>
      <c r="EJ40" s="46">
        <f>(SUM(AC40:AH40)-$CB40)/($CB40)</f>
        <v>2.3930597913906333E-5</v>
      </c>
      <c r="EK40" s="46">
        <f>(SUM(AD40:AH40)-$CC40)/($CC40)</f>
        <v>2.6011573131506181E-5</v>
      </c>
      <c r="EL40" s="46"/>
      <c r="EM40" s="46"/>
      <c r="EN40" s="46"/>
      <c r="EO40" s="46"/>
    </row>
    <row r="41" spans="1:145" x14ac:dyDescent="0.3">
      <c r="A41" s="21" t="s">
        <v>38</v>
      </c>
      <c r="B41" s="21">
        <v>219.20308538</v>
      </c>
      <c r="C41" s="21"/>
      <c r="D41" s="21">
        <v>2212.3062927000001</v>
      </c>
      <c r="E41" s="21">
        <v>40.366961379999999</v>
      </c>
      <c r="F41" s="21">
        <v>37.137604439999997</v>
      </c>
      <c r="G41" s="21">
        <v>91.490098669999995</v>
      </c>
      <c r="H41" s="21">
        <v>106.16663885</v>
      </c>
      <c r="I41" s="21"/>
      <c r="J41" s="23" t="s">
        <v>38</v>
      </c>
      <c r="K41" s="23">
        <v>0</v>
      </c>
      <c r="L41" s="23">
        <v>2.8047449418189898</v>
      </c>
      <c r="M41" s="23">
        <v>0.19619638129026801</v>
      </c>
      <c r="N41" s="23">
        <v>1.03811773882923</v>
      </c>
      <c r="O41" s="23">
        <v>1.0386138726871901</v>
      </c>
      <c r="P41" s="23">
        <v>8.24782057632566</v>
      </c>
      <c r="Q41" s="23">
        <v>0</v>
      </c>
      <c r="R41" s="23">
        <v>1.6351783395889401E-4</v>
      </c>
      <c r="S41" s="23">
        <v>7.9834688613678495E-4</v>
      </c>
      <c r="T41" s="23">
        <v>0.50284267800354399</v>
      </c>
      <c r="U41" s="23">
        <v>1.55236079035815E-4</v>
      </c>
      <c r="V41" s="23">
        <v>0.107547008183857</v>
      </c>
      <c r="W41" s="23">
        <v>5.4339731190440801E-3</v>
      </c>
      <c r="X41" s="23">
        <v>3.3304975721600298E-3</v>
      </c>
      <c r="Y41" s="23">
        <v>2.5812657452410899</v>
      </c>
      <c r="Z41" s="6">
        <v>5.3775503177411403E-8</v>
      </c>
      <c r="AA41" s="6">
        <v>2.15101271570848E-7</v>
      </c>
      <c r="AB41" s="23">
        <v>219.203010721738</v>
      </c>
      <c r="AC41" s="23">
        <v>3.2293553248786</v>
      </c>
      <c r="AD41" s="23">
        <v>28.6405117335493</v>
      </c>
      <c r="AE41" s="23">
        <v>1.82379028224673</v>
      </c>
      <c r="AF41" s="23">
        <v>4.2373987003753298E-2</v>
      </c>
      <c r="AG41" s="23">
        <v>6.5213629343518598</v>
      </c>
      <c r="AH41" s="23">
        <v>0.109555928030115</v>
      </c>
      <c r="AI41" s="23">
        <v>24.7063785247752</v>
      </c>
      <c r="AJ41" s="23">
        <v>0.18772856789995501</v>
      </c>
      <c r="AK41" s="23">
        <v>4.3132839524839897</v>
      </c>
      <c r="AL41" s="23">
        <v>4.6607268909904798E-2</v>
      </c>
      <c r="AM41" s="23">
        <v>0</v>
      </c>
      <c r="AN41" s="23">
        <v>0</v>
      </c>
      <c r="AO41" s="23">
        <v>4.5367719326505096</v>
      </c>
      <c r="AP41" s="23">
        <v>4.5328581992682802</v>
      </c>
      <c r="AQ41" s="23">
        <v>0.296205728788835</v>
      </c>
      <c r="AR41" s="6">
        <v>4.50181614945889E-7</v>
      </c>
      <c r="AS41" s="6">
        <v>8.6931503799972398E-7</v>
      </c>
      <c r="AT41" s="23">
        <v>17.6984515374482</v>
      </c>
      <c r="AU41" s="23">
        <v>3.4158857205589799</v>
      </c>
      <c r="AV41" s="23">
        <v>0.13632669731925001</v>
      </c>
      <c r="AW41" s="23">
        <v>3.57477515452107</v>
      </c>
      <c r="AX41" s="23">
        <v>0.36580403996931099</v>
      </c>
      <c r="AY41" s="23">
        <v>5.5706456974046002E-4</v>
      </c>
      <c r="AZ41" s="23">
        <v>4.08512832002292E-3</v>
      </c>
      <c r="BA41" s="6">
        <v>3.9462436559246397E-5</v>
      </c>
      <c r="BB41" s="6">
        <v>8.0121297111394001E-5</v>
      </c>
      <c r="BC41" s="23">
        <v>0</v>
      </c>
      <c r="BD41" s="23">
        <v>0.289447009842078</v>
      </c>
      <c r="BE41" s="23">
        <v>0.71478811687803401</v>
      </c>
      <c r="BF41" s="23">
        <v>1.3011904313894001E-2</v>
      </c>
      <c r="BG41" s="23">
        <v>1.2501625076472799E-2</v>
      </c>
      <c r="BH41" s="23">
        <v>109.163613466933</v>
      </c>
      <c r="BI41" s="23">
        <v>1991.0749400882901</v>
      </c>
      <c r="BJ41" s="23">
        <v>203.532141629546</v>
      </c>
      <c r="BK41" s="23">
        <v>2212.3055332552899</v>
      </c>
      <c r="BL41" s="23">
        <v>0</v>
      </c>
      <c r="BM41" s="23">
        <v>4.35176483225968</v>
      </c>
      <c r="BN41" s="23">
        <v>0.18173519329409099</v>
      </c>
      <c r="BO41" s="23">
        <v>3.2124095654359301E-4</v>
      </c>
      <c r="BP41" s="23">
        <v>9.4774583336364605E-4</v>
      </c>
      <c r="BQ41" s="23">
        <v>7.6057912128176702E-4</v>
      </c>
      <c r="BR41" s="23">
        <v>4.3576478070426597E-2</v>
      </c>
      <c r="BS41" s="23">
        <v>0</v>
      </c>
      <c r="BT41" s="23">
        <v>37.959290382063102</v>
      </c>
      <c r="BU41" s="23">
        <v>2.1651215352987498E-2</v>
      </c>
      <c r="BV41" s="23">
        <v>7.6132044533364102E-3</v>
      </c>
      <c r="BW41" s="23">
        <v>28.6405117335493</v>
      </c>
      <c r="BX41" s="23">
        <v>9.73004964257565E-3</v>
      </c>
      <c r="BY41" s="23">
        <v>0</v>
      </c>
      <c r="BZ41" s="6">
        <v>2.32852866074725E-7</v>
      </c>
      <c r="CA41" s="23">
        <v>1.4112298697619499E-3</v>
      </c>
      <c r="CB41" s="23">
        <v>40.365984225329598</v>
      </c>
      <c r="CC41" s="23">
        <v>37.136628900451001</v>
      </c>
      <c r="CD41" s="23">
        <v>3.2293553248786</v>
      </c>
      <c r="CE41" s="23">
        <v>0</v>
      </c>
      <c r="CF41" s="23">
        <v>0</v>
      </c>
      <c r="CG41" s="23">
        <v>0.15192998270474001</v>
      </c>
      <c r="CH41" s="23">
        <v>0</v>
      </c>
      <c r="CI41" s="23">
        <v>1.6303400852086301</v>
      </c>
      <c r="CJ41" s="23">
        <v>0</v>
      </c>
      <c r="CK41" s="23">
        <v>4.2373987003753298E-2</v>
      </c>
      <c r="CL41" s="23">
        <v>6.5213629343518598</v>
      </c>
      <c r="CM41" s="23">
        <v>9.2734567450295999E-2</v>
      </c>
      <c r="CN41" s="23">
        <v>0</v>
      </c>
      <c r="CO41" s="23">
        <v>0.109555928030115</v>
      </c>
      <c r="CP41" s="23">
        <v>1.4855028392224201E-4</v>
      </c>
      <c r="CQ41" s="23">
        <v>91.490072796177103</v>
      </c>
      <c r="CR41" s="23">
        <v>13.813953195639799</v>
      </c>
      <c r="CS41" s="23">
        <v>0</v>
      </c>
      <c r="CT41" s="23">
        <v>0</v>
      </c>
      <c r="CU41" s="23">
        <v>5.31108644733383</v>
      </c>
      <c r="CV41" s="23">
        <v>0.21604953219880199</v>
      </c>
      <c r="CW41" s="23">
        <v>0</v>
      </c>
      <c r="CX41" s="23">
        <v>0.866949728941946</v>
      </c>
      <c r="CY41" s="23">
        <v>106.166613806445</v>
      </c>
      <c r="CZ41" s="23">
        <v>0.205432906389866</v>
      </c>
      <c r="DA41" s="23">
        <v>7.38250745750475</v>
      </c>
      <c r="DC41" s="32">
        <f t="shared" si="8"/>
        <v>1.0282292102294222</v>
      </c>
      <c r="DD41" s="31">
        <f t="shared" si="34"/>
        <v>8.000003286800025E-3</v>
      </c>
      <c r="DE41" s="31">
        <f t="shared" si="35"/>
        <v>1.9247522945448431E-2</v>
      </c>
      <c r="DF41" s="46">
        <f t="shared" si="36"/>
        <v>-3.4058946697177472E-7</v>
      </c>
      <c r="DG41" s="46"/>
      <c r="DH41" s="46">
        <f t="shared" si="37"/>
        <v>-3.4328190119501128E-7</v>
      </c>
      <c r="DI41" s="46">
        <f t="shared" si="38"/>
        <v>-2.4206792807687997E-5</v>
      </c>
      <c r="DJ41" s="46">
        <f t="shared" si="39"/>
        <v>-2.6268241145499588E-5</v>
      </c>
      <c r="DK41" s="46">
        <f t="shared" si="40"/>
        <v>-2.8280462332360068E-7</v>
      </c>
      <c r="DL41" s="46">
        <f t="shared" si="41"/>
        <v>-2.358891198773268E-7</v>
      </c>
      <c r="DM41" s="46">
        <f>(O41/0.009783-$CY41)/($CY41)</f>
        <v>-1.3585404489537869E-5</v>
      </c>
      <c r="DN41" s="46">
        <f>(M41/0.001848-$CY41)/($CY41)</f>
        <v>2.4413147879079365E-6</v>
      </c>
      <c r="DO41" s="46">
        <f>((R41+S41)/0.0000259-$CC41)/($CC41)</f>
        <v>2.7064386480437623E-5</v>
      </c>
      <c r="DP41" s="46">
        <f>(T41/0.004739-$CY41)/($CY41)</f>
        <v>-5.5832172210960244E-4</v>
      </c>
      <c r="DQ41" s="46">
        <f>((U41)/0.00000418-$CC41)/($CC41)</f>
        <v>3.2018272420551677E-5</v>
      </c>
      <c r="DR41" s="46">
        <f>(V41/0.001013-$CY41)/($CY41)</f>
        <v>2.1237077360366365E-6</v>
      </c>
      <c r="DS41" s="46">
        <f>((X41+W41)/0.000236-$CC41)/($CC41)</f>
        <v>2.5817479159417415E-5</v>
      </c>
      <c r="DT41" s="46">
        <f>((AA41+Z41)/0.00000000724-$CC41)/($CC41)</f>
        <v>2.8197760043804458E-5</v>
      </c>
      <c r="DU41" s="46">
        <f>(AL41/0.000439-$CY41)/($CY41)</f>
        <v>2.6916233462589312E-6</v>
      </c>
      <c r="DV41" s="46">
        <f>(AP41/0.042696-$CY41)/($CY41)</f>
        <v>-6.9588746877316626E-6</v>
      </c>
      <c r="DW41" s="46">
        <f>(AQ41/0.00279-$CY41)/($CY41)</f>
        <v>2.9583203853644209E-6</v>
      </c>
      <c r="DX41" s="46">
        <f>((AR41+AS41+BZ41)/0.0000000418-$CC41)/($CC41)</f>
        <v>2.4757267910098264E-5</v>
      </c>
      <c r="DY41" s="46">
        <f>((AY41+AZ41)/0.000125-$CC41)/($CC41)</f>
        <v>2.4617680255509855E-5</v>
      </c>
      <c r="DZ41" s="46">
        <f>((BA41+BB41)/0.00000322-$CC41)/($CC41)</f>
        <v>3.1682663729956561E-5</v>
      </c>
      <c r="EA41" s="46">
        <f>(BD41/0.00273-$CY41)/($CY41)</f>
        <v>-1.33816151474034E-3</v>
      </c>
      <c r="EB41" s="46">
        <f t="shared" si="9"/>
        <v>2.6078442449300274E-5</v>
      </c>
      <c r="EC41" s="46">
        <f t="shared" si="10"/>
        <v>2.1897928573204372E-6</v>
      </c>
      <c r="ED41" s="46">
        <f t="shared" si="11"/>
        <v>2.4761157470015005E-6</v>
      </c>
      <c r="EE41" s="75">
        <f t="shared" si="12"/>
        <v>2.4509792585280402E-6</v>
      </c>
      <c r="EF41" s="46">
        <f t="shared" si="13"/>
        <v>2.8379984662141924E-5</v>
      </c>
      <c r="EG41" s="46">
        <f t="shared" si="14"/>
        <v>8.0444481893255444E-4</v>
      </c>
      <c r="EH41" s="46">
        <f t="shared" si="15"/>
        <v>-9.4807609530966734E-4</v>
      </c>
      <c r="EI41" s="75">
        <f t="shared" si="16"/>
        <v>-4.8962063857549822E-4</v>
      </c>
      <c r="EJ41" s="46">
        <f>(SUM(AC41:AH41)-$CB41)/($CB41)</f>
        <v>2.3930166681131187E-5</v>
      </c>
      <c r="EK41" s="46">
        <f>(SUM(AD41:AH41)-$CC41)/($CC41)</f>
        <v>2.6011104382746301E-5</v>
      </c>
      <c r="EL41" s="46"/>
      <c r="EM41" s="46"/>
      <c r="EN41" s="46"/>
      <c r="EO41" s="46"/>
    </row>
    <row r="42" spans="1:145" x14ac:dyDescent="0.3">
      <c r="A42" s="21" t="s">
        <v>39</v>
      </c>
      <c r="B42" s="21"/>
      <c r="C42" s="21"/>
      <c r="D42" s="21"/>
      <c r="E42" s="21"/>
      <c r="F42" s="21"/>
      <c r="G42" s="21"/>
      <c r="H42" s="21"/>
      <c r="I42" s="21"/>
      <c r="DC42" s="32" t="e">
        <f t="shared" si="8"/>
        <v>#DIV/0!</v>
      </c>
      <c r="DD42" s="31" t="e">
        <f t="shared" si="34"/>
        <v>#DIV/0!</v>
      </c>
      <c r="DE42" s="31" t="e">
        <f t="shared" si="35"/>
        <v>#DIV/0!</v>
      </c>
      <c r="DF42" s="46">
        <f t="shared" si="36"/>
        <v>0</v>
      </c>
      <c r="DG42" s="46"/>
      <c r="DH42" s="46">
        <f t="shared" si="37"/>
        <v>0</v>
      </c>
      <c r="DI42" s="46">
        <f t="shared" si="38"/>
        <v>0</v>
      </c>
      <c r="DJ42" s="46">
        <f t="shared" si="39"/>
        <v>0</v>
      </c>
      <c r="DK42" s="46">
        <f t="shared" si="40"/>
        <v>0</v>
      </c>
      <c r="DL42" s="46">
        <f t="shared" si="41"/>
        <v>0</v>
      </c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75"/>
      <c r="EF42" s="46"/>
      <c r="EG42" s="46"/>
      <c r="EH42" s="46"/>
      <c r="EI42" s="75"/>
      <c r="EJ42" s="46"/>
      <c r="EK42" s="46"/>
      <c r="EL42" s="46"/>
      <c r="EM42" s="46"/>
      <c r="EN42" s="46"/>
      <c r="EO42" s="46"/>
    </row>
    <row r="43" spans="1:145" x14ac:dyDescent="0.3">
      <c r="A43" s="21" t="s">
        <v>40</v>
      </c>
      <c r="B43" s="21"/>
      <c r="C43" s="21"/>
      <c r="D43" s="21"/>
      <c r="E43" s="21"/>
      <c r="F43" s="21"/>
      <c r="G43" s="21"/>
      <c r="H43" s="21"/>
      <c r="I43" s="21"/>
      <c r="DC43" s="32" t="e">
        <f t="shared" si="8"/>
        <v>#DIV/0!</v>
      </c>
      <c r="DD43" s="31" t="e">
        <f t="shared" si="34"/>
        <v>#DIV/0!</v>
      </c>
      <c r="DE43" s="31" t="e">
        <f t="shared" si="35"/>
        <v>#DIV/0!</v>
      </c>
      <c r="DF43" s="46">
        <f t="shared" si="36"/>
        <v>0</v>
      </c>
      <c r="DG43" s="46"/>
      <c r="DH43" s="46">
        <f t="shared" si="37"/>
        <v>0</v>
      </c>
      <c r="DI43" s="46">
        <f t="shared" si="38"/>
        <v>0</v>
      </c>
      <c r="DJ43" s="46">
        <f t="shared" si="39"/>
        <v>0</v>
      </c>
      <c r="DK43" s="46">
        <f t="shared" si="40"/>
        <v>0</v>
      </c>
      <c r="DL43" s="46">
        <f t="shared" si="41"/>
        <v>0</v>
      </c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75"/>
      <c r="EF43" s="46"/>
      <c r="EG43" s="46"/>
      <c r="EH43" s="46"/>
      <c r="EI43" s="75"/>
      <c r="EJ43" s="46"/>
      <c r="EK43" s="46"/>
      <c r="EL43" s="46"/>
      <c r="EM43" s="46"/>
      <c r="EN43" s="46"/>
      <c r="EO43" s="46"/>
    </row>
    <row r="44" spans="1:145" x14ac:dyDescent="0.3">
      <c r="A44" s="21" t="s">
        <v>41</v>
      </c>
      <c r="B44" s="21">
        <v>1647.7026722000001</v>
      </c>
      <c r="C44" s="21"/>
      <c r="D44" s="21">
        <v>16196.651087</v>
      </c>
      <c r="E44" s="21">
        <v>352.52894415999998</v>
      </c>
      <c r="F44" s="21">
        <v>324.32662868</v>
      </c>
      <c r="G44" s="21">
        <v>932.95622808999997</v>
      </c>
      <c r="H44" s="21">
        <v>736.83156079000003</v>
      </c>
      <c r="I44" s="21"/>
      <c r="J44" s="23" t="s">
        <v>41</v>
      </c>
      <c r="K44" s="23">
        <v>0</v>
      </c>
      <c r="L44" s="23">
        <v>19.465900220796701</v>
      </c>
      <c r="M44" s="23">
        <v>1.3616673527874601</v>
      </c>
      <c r="N44" s="23">
        <v>7.20487896653795</v>
      </c>
      <c r="O44" s="23">
        <v>7.2083237279633101</v>
      </c>
      <c r="P44" s="23">
        <v>57.2425994260553</v>
      </c>
      <c r="Q44" s="23">
        <v>0</v>
      </c>
      <c r="R44" s="23">
        <v>1.42800814411613E-3</v>
      </c>
      <c r="S44" s="23">
        <v>6.9720486047498498E-3</v>
      </c>
      <c r="T44" s="23">
        <v>3.48989286530154</v>
      </c>
      <c r="U44" s="23">
        <v>1.3556799599074099E-3</v>
      </c>
      <c r="V44" s="23">
        <v>0.74641203336220796</v>
      </c>
      <c r="W44" s="23">
        <v>4.7455472553007298E-2</v>
      </c>
      <c r="X44" s="23">
        <v>2.9085613149467799E-2</v>
      </c>
      <c r="Y44" s="23">
        <v>17.914844026555301</v>
      </c>
      <c r="Z44" s="6">
        <v>4.6962573116839399E-7</v>
      </c>
      <c r="AA44" s="6">
        <v>1.8785078742042699E-6</v>
      </c>
      <c r="AB44" s="23">
        <v>1647.7022566523899</v>
      </c>
      <c r="AC44" s="23">
        <v>28.202299304111001</v>
      </c>
      <c r="AD44" s="23">
        <v>239.46927769528801</v>
      </c>
      <c r="AE44" s="23">
        <v>21.0026784696616</v>
      </c>
      <c r="AF44" s="23">
        <v>0.35270236925213699</v>
      </c>
      <c r="AG44" s="23">
        <v>60.752642404250501</v>
      </c>
      <c r="AH44" s="23">
        <v>2.7492209882769201</v>
      </c>
      <c r="AI44" s="23">
        <v>171.470606152909</v>
      </c>
      <c r="AJ44" s="23">
        <v>1.30289743318086</v>
      </c>
      <c r="AK44" s="23">
        <v>29.9356093945587</v>
      </c>
      <c r="AL44" s="23">
        <v>0.323469935270149</v>
      </c>
      <c r="AM44" s="23">
        <v>0</v>
      </c>
      <c r="AN44" s="23">
        <v>0</v>
      </c>
      <c r="AO44" s="23">
        <v>31.486675064111701</v>
      </c>
      <c r="AP44" s="23">
        <v>31.459522755715401</v>
      </c>
      <c r="AQ44" s="23">
        <v>2.0557645434530101</v>
      </c>
      <c r="AR44" s="6">
        <v>3.9314348554268496E-6</v>
      </c>
      <c r="AS44" s="6">
        <v>7.5918611464826101E-6</v>
      </c>
      <c r="AT44" s="23">
        <v>129.57311797924299</v>
      </c>
      <c r="AU44" s="23">
        <v>23.707360254413</v>
      </c>
      <c r="AV44" s="23">
        <v>0.94615106650371605</v>
      </c>
      <c r="AW44" s="23">
        <v>24.810137250184798</v>
      </c>
      <c r="AX44" s="23">
        <v>2.5388010376886698</v>
      </c>
      <c r="AY44" s="23">
        <v>4.8648961038817804E-3</v>
      </c>
      <c r="AZ44" s="23">
        <v>3.5675894850554203E-2</v>
      </c>
      <c r="BA44" s="23">
        <v>3.4462875791597101E-4</v>
      </c>
      <c r="BB44" s="23">
        <v>6.9970252694874805E-4</v>
      </c>
      <c r="BC44" s="23">
        <v>0</v>
      </c>
      <c r="BD44" s="23">
        <v>2.0088591684471502</v>
      </c>
      <c r="BE44" s="23">
        <v>6.2423134758400902</v>
      </c>
      <c r="BF44" s="23">
        <v>0.113634272704023</v>
      </c>
      <c r="BG44" s="23">
        <v>0.109178033781422</v>
      </c>
      <c r="BH44" s="23">
        <v>757.63160948869302</v>
      </c>
      <c r="BI44" s="23">
        <v>14576.982440366601</v>
      </c>
      <c r="BJ44" s="23">
        <v>1490.09177161968</v>
      </c>
      <c r="BK44" s="23">
        <v>16196.647329965501</v>
      </c>
      <c r="BL44" s="23">
        <v>0</v>
      </c>
      <c r="BM44" s="23">
        <v>30.202716043837199</v>
      </c>
      <c r="BN44" s="23">
        <v>1.26354710657076</v>
      </c>
      <c r="BO44" s="23">
        <v>2.80543138999123E-3</v>
      </c>
      <c r="BP44" s="23">
        <v>8.2767889854704398E-3</v>
      </c>
      <c r="BQ44" s="23">
        <v>6.6422149309082398E-3</v>
      </c>
      <c r="BR44" s="23">
        <v>0.317194740756295</v>
      </c>
      <c r="BS44" s="23">
        <v>0</v>
      </c>
      <c r="BT44" s="23">
        <v>263.45008670398602</v>
      </c>
      <c r="BU44" s="23">
        <v>0.47071908330715301</v>
      </c>
      <c r="BV44" s="23">
        <v>6.3368954870285502E-2</v>
      </c>
      <c r="BW44" s="23">
        <v>239.46927769528801</v>
      </c>
      <c r="BX44" s="23">
        <v>9.2854251296042106E-2</v>
      </c>
      <c r="BY44" s="23">
        <v>0</v>
      </c>
      <c r="BZ44" s="6">
        <v>2.03351158312802E-6</v>
      </c>
      <c r="CA44" s="23">
        <v>1.17464451070068E-2</v>
      </c>
      <c r="CB44" s="23">
        <v>352.52016933268999</v>
      </c>
      <c r="CC44" s="23">
        <v>324.31787002857902</v>
      </c>
      <c r="CD44" s="23">
        <v>28.202299304111001</v>
      </c>
      <c r="CE44" s="23">
        <v>5.0698368689958501E-2</v>
      </c>
      <c r="CF44" s="23">
        <v>0</v>
      </c>
      <c r="CG44" s="23">
        <v>5.0609264544828196</v>
      </c>
      <c r="CH44" s="23">
        <v>0</v>
      </c>
      <c r="CI44" s="23">
        <v>15.1885408455827</v>
      </c>
      <c r="CJ44" s="23">
        <v>0</v>
      </c>
      <c r="CK44" s="23">
        <v>0.35270236925213699</v>
      </c>
      <c r="CL44" s="23">
        <v>60.752642404250501</v>
      </c>
      <c r="CM44" s="23">
        <v>0.64360724626693699</v>
      </c>
      <c r="CN44" s="23">
        <v>5.1778360753319298E-2</v>
      </c>
      <c r="CO44" s="23">
        <v>2.7492209882769201</v>
      </c>
      <c r="CP44" s="23">
        <v>3.3938074225874498E-3</v>
      </c>
      <c r="CQ44" s="23">
        <v>932.955917075348</v>
      </c>
      <c r="CR44" s="23">
        <v>95.873359274522898</v>
      </c>
      <c r="CS44" s="23">
        <v>0</v>
      </c>
      <c r="CT44" s="23">
        <v>0</v>
      </c>
      <c r="CU44" s="23">
        <v>36.860687679499001</v>
      </c>
      <c r="CV44" s="23">
        <v>1.49945704575758</v>
      </c>
      <c r="CW44" s="23">
        <v>0</v>
      </c>
      <c r="CX44" s="23">
        <v>6.0169200988342997</v>
      </c>
      <c r="CY44" s="23">
        <v>736.831243795918</v>
      </c>
      <c r="CZ44" s="23">
        <v>1.42577210295962</v>
      </c>
      <c r="DA44" s="23">
        <v>51.236948663873001</v>
      </c>
      <c r="DC44" s="32">
        <f t="shared" si="8"/>
        <v>1.0282294838443851</v>
      </c>
      <c r="DD44" s="31">
        <f t="shared" si="34"/>
        <v>7.9999962547507662E-3</v>
      </c>
      <c r="DE44" s="31">
        <f t="shared" si="35"/>
        <v>1.924751625709066E-2</v>
      </c>
      <c r="DF44" s="46">
        <f t="shared" si="36"/>
        <v>-2.521981769873043E-7</v>
      </c>
      <c r="DG44" s="46"/>
      <c r="DH44" s="46">
        <f t="shared" si="37"/>
        <v>-2.3196366206677112E-7</v>
      </c>
      <c r="DI44" s="46">
        <f t="shared" si="38"/>
        <v>-2.4891083286509755E-5</v>
      </c>
      <c r="DJ44" s="46">
        <f t="shared" si="39"/>
        <v>-2.7005650003589134E-5</v>
      </c>
      <c r="DK44" s="46">
        <f t="shared" si="40"/>
        <v>-3.3336467736217428E-7</v>
      </c>
      <c r="DL44" s="46">
        <f t="shared" si="41"/>
        <v>-4.3021241067260255E-7</v>
      </c>
      <c r="DM44" s="46">
        <f>(O44/0.009783-$CY44)/($CY44)</f>
        <v>-1.3363551427350198E-5</v>
      </c>
      <c r="DN44" s="46">
        <f>(M44/0.001848-$CY44)/($CY44)</f>
        <v>2.3605326105023964E-6</v>
      </c>
      <c r="DO44" s="46">
        <f>((R44+S44)/0.0000259-$CC44)/($CC44)</f>
        <v>2.6657093089140352E-5</v>
      </c>
      <c r="DP44" s="46">
        <f>(T44/0.004739-$CY44)/($CY44)</f>
        <v>-5.5855858916365722E-4</v>
      </c>
      <c r="DQ44" s="46">
        <f>((U44)/0.00000418-$CC44)/($CC44)</f>
        <v>2.3061422937413371E-5</v>
      </c>
      <c r="DR44" s="46">
        <f>(V44/0.001013-$CY44)/($CY44)</f>
        <v>2.6572484429304893E-6</v>
      </c>
      <c r="DS44" s="46">
        <f>((X44+W44)/0.000236-$CC44)/($CC44)</f>
        <v>2.7023808283601836E-5</v>
      </c>
      <c r="DT44" s="46">
        <f>((AA44+Z44)/0.00000000724-$CC44)/($CC44)</f>
        <v>3.0759999034693305E-5</v>
      </c>
      <c r="DU44" s="46">
        <f>(AL44/0.000439-$CY44)/($CY44)</f>
        <v>3.1509789364609238E-6</v>
      </c>
      <c r="DV44" s="46">
        <f>(AP44/0.042696-$CY44)/($CY44)</f>
        <v>-7.1211442559221627E-6</v>
      </c>
      <c r="DW44" s="46">
        <f>(AQ44/0.00279-$CY44)/($CY44)</f>
        <v>2.6137606373713787E-6</v>
      </c>
      <c r="DX44" s="46">
        <f>((AR44+AS44+BZ44)/0.0000000418-$CC44)/($CC44)</f>
        <v>2.365051090702632E-5</v>
      </c>
      <c r="DY44" s="46">
        <f>((AY44+AZ44)/0.000125-$CC44)/($CC44)</f>
        <v>2.6078140276708032E-5</v>
      </c>
      <c r="DZ44" s="46">
        <f>((BA44+BB44)/0.00000322-$CC44)/($CC44)</f>
        <v>2.6566387637494568E-5</v>
      </c>
      <c r="EA44" s="46">
        <f>(BD44/0.00273-$CY44)/($CY44)</f>
        <v>-1.3373408852767532E-3</v>
      </c>
      <c r="EB44" s="46">
        <f t="shared" si="9"/>
        <v>2.6614030975169373E-5</v>
      </c>
      <c r="EC44" s="46">
        <f t="shared" si="10"/>
        <v>3.6444210374759099E-6</v>
      </c>
      <c r="ED44" s="46">
        <f t="shared" si="11"/>
        <v>2.5573679241822823E-6</v>
      </c>
      <c r="EE44" s="75">
        <f t="shared" si="12"/>
        <v>3.545493249123927E-6</v>
      </c>
      <c r="EF44" s="46">
        <f t="shared" si="13"/>
        <v>2.9163653873600611E-5</v>
      </c>
      <c r="EG44" s="46">
        <f t="shared" si="14"/>
        <v>8.0812748901229491E-4</v>
      </c>
      <c r="EH44" s="46">
        <f t="shared" si="15"/>
        <v>-9.4779111001082675E-4</v>
      </c>
      <c r="EI44" s="75">
        <f t="shared" si="16"/>
        <v>-5.3163105317633732E-4</v>
      </c>
      <c r="EJ44" s="46">
        <f>(SUM(AC44:AH44)-$CB44)/($CB44)</f>
        <v>2.4542987615546744E-5</v>
      </c>
      <c r="EK44" s="46">
        <f>(SUM(AD44:AH44)-$CC44)/($CC44)</f>
        <v>2.6677216859497267E-5</v>
      </c>
      <c r="EL44" s="46"/>
      <c r="EM44" s="46"/>
      <c r="EN44" s="46"/>
      <c r="EO44" s="46"/>
    </row>
    <row r="45" spans="1:145" x14ac:dyDescent="0.3">
      <c r="A45" s="21" t="s">
        <v>42</v>
      </c>
      <c r="B45" s="21"/>
      <c r="C45" s="21"/>
      <c r="D45" s="21"/>
      <c r="E45" s="21"/>
      <c r="F45" s="21"/>
      <c r="G45" s="21"/>
      <c r="H45" s="21"/>
      <c r="I45" s="21"/>
      <c r="DC45" s="32" t="e">
        <f t="shared" si="8"/>
        <v>#DIV/0!</v>
      </c>
      <c r="DD45" s="31" t="e">
        <f t="shared" si="34"/>
        <v>#DIV/0!</v>
      </c>
      <c r="DE45" s="31" t="e">
        <f t="shared" si="35"/>
        <v>#DIV/0!</v>
      </c>
      <c r="DF45" s="46">
        <f t="shared" si="36"/>
        <v>0</v>
      </c>
      <c r="DG45" s="46"/>
      <c r="DH45" s="46">
        <f t="shared" si="37"/>
        <v>0</v>
      </c>
      <c r="DI45" s="46">
        <f t="shared" si="38"/>
        <v>0</v>
      </c>
      <c r="DJ45" s="46">
        <f t="shared" si="39"/>
        <v>0</v>
      </c>
      <c r="DK45" s="46">
        <f t="shared" si="40"/>
        <v>0</v>
      </c>
      <c r="DL45" s="46">
        <f t="shared" si="41"/>
        <v>0</v>
      </c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75"/>
      <c r="EF45" s="46"/>
      <c r="EG45" s="46"/>
      <c r="EH45" s="46"/>
      <c r="EI45" s="75"/>
      <c r="EJ45" s="46"/>
      <c r="EK45" s="46"/>
      <c r="EL45" s="46"/>
      <c r="EM45" s="46"/>
      <c r="EN45" s="46"/>
      <c r="EO45" s="46"/>
    </row>
    <row r="46" spans="1:145" x14ac:dyDescent="0.3">
      <c r="A46" s="21" t="s">
        <v>43</v>
      </c>
      <c r="B46" s="21"/>
      <c r="C46" s="21"/>
      <c r="D46" s="21"/>
      <c r="E46" s="21"/>
      <c r="F46" s="21"/>
      <c r="G46" s="21"/>
      <c r="H46" s="21"/>
      <c r="I46" s="21"/>
      <c r="DC46" s="32" t="e">
        <f t="shared" si="8"/>
        <v>#DIV/0!</v>
      </c>
      <c r="DD46" s="31" t="e">
        <f t="shared" si="34"/>
        <v>#DIV/0!</v>
      </c>
      <c r="DE46" s="31" t="e">
        <f t="shared" si="35"/>
        <v>#DIV/0!</v>
      </c>
      <c r="DF46" s="46">
        <f t="shared" si="36"/>
        <v>0</v>
      </c>
      <c r="DG46" s="46"/>
      <c r="DH46" s="46">
        <f t="shared" si="37"/>
        <v>0</v>
      </c>
      <c r="DI46" s="46">
        <f t="shared" si="38"/>
        <v>0</v>
      </c>
      <c r="DJ46" s="46">
        <f t="shared" si="39"/>
        <v>0</v>
      </c>
      <c r="DK46" s="46">
        <f t="shared" si="40"/>
        <v>0</v>
      </c>
      <c r="DL46" s="46">
        <f t="shared" si="41"/>
        <v>0</v>
      </c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75"/>
      <c r="EF46" s="46"/>
      <c r="EG46" s="46"/>
      <c r="EH46" s="46"/>
      <c r="EI46" s="75"/>
      <c r="EJ46" s="46"/>
      <c r="EK46" s="46"/>
      <c r="EL46" s="46"/>
      <c r="EM46" s="46"/>
      <c r="EN46" s="46"/>
      <c r="EO46" s="46"/>
    </row>
    <row r="47" spans="1:145" x14ac:dyDescent="0.3">
      <c r="A47" s="21" t="s">
        <v>44</v>
      </c>
      <c r="B47" s="21">
        <v>551.43708505999996</v>
      </c>
      <c r="C47" s="21"/>
      <c r="D47" s="21">
        <v>5625.7104613000001</v>
      </c>
      <c r="E47" s="21">
        <v>91.50849341</v>
      </c>
      <c r="F47" s="21">
        <v>84.187814000000003</v>
      </c>
      <c r="G47" s="21">
        <v>200.97437522000001</v>
      </c>
      <c r="H47" s="21">
        <v>256.35960454999997</v>
      </c>
      <c r="I47" s="21"/>
      <c r="J47" s="23" t="s">
        <v>44</v>
      </c>
      <c r="K47" s="23">
        <v>0</v>
      </c>
      <c r="L47" s="23">
        <v>6.7726103627791199</v>
      </c>
      <c r="M47" s="23">
        <v>0.47375344290184401</v>
      </c>
      <c r="N47" s="23">
        <v>2.5067333743579199</v>
      </c>
      <c r="O47" s="23">
        <v>2.5079319120721202</v>
      </c>
      <c r="P47" s="23">
        <v>19.915935184378</v>
      </c>
      <c r="Q47" s="23">
        <v>0</v>
      </c>
      <c r="R47" s="23">
        <v>3.7067838024217698E-4</v>
      </c>
      <c r="S47" s="23">
        <v>1.8097833337191399E-3</v>
      </c>
      <c r="T47" s="23">
        <v>1.2142095111034701</v>
      </c>
      <c r="U47" s="23">
        <v>3.5190573856163401E-4</v>
      </c>
      <c r="V47" s="23">
        <v>0.25969265169182598</v>
      </c>
      <c r="W47" s="23">
        <v>1.23183574309539E-2</v>
      </c>
      <c r="X47" s="23">
        <v>7.5499609706950596E-3</v>
      </c>
      <c r="Y47" s="23">
        <v>6.2329569067213804</v>
      </c>
      <c r="Z47" s="6">
        <v>1.2190402085572401E-7</v>
      </c>
      <c r="AA47" s="6">
        <v>4.8761614332247498E-7</v>
      </c>
      <c r="AB47" s="23">
        <v>551.43687100955106</v>
      </c>
      <c r="AC47" s="23">
        <v>7.3206758953245403</v>
      </c>
      <c r="AD47" s="23">
        <v>64.925623023087894</v>
      </c>
      <c r="AE47" s="23">
        <v>4.1343771766508501</v>
      </c>
      <c r="AF47" s="23">
        <v>9.6058263876717495E-2</v>
      </c>
      <c r="AG47" s="23">
        <v>14.7833765732458</v>
      </c>
      <c r="AH47" s="23">
        <v>0.24835391691882</v>
      </c>
      <c r="AI47" s="23">
        <v>59.6583139374506</v>
      </c>
      <c r="AJ47" s="23">
        <v>0.45330601567873102</v>
      </c>
      <c r="AK47" s="23">
        <v>10.4152461429911</v>
      </c>
      <c r="AL47" s="23">
        <v>0.11254217957776599</v>
      </c>
      <c r="AM47" s="23">
        <v>0</v>
      </c>
      <c r="AN47" s="23">
        <v>0</v>
      </c>
      <c r="AO47" s="23">
        <v>10.954896015545801</v>
      </c>
      <c r="AP47" s="23">
        <v>10.9454561110269</v>
      </c>
      <c r="AQ47" s="23">
        <v>0.71524472142825601</v>
      </c>
      <c r="AR47" s="6">
        <v>1.02052490684826E-6</v>
      </c>
      <c r="AS47" s="6">
        <v>1.9706680465021901E-6</v>
      </c>
      <c r="AT47" s="23">
        <v>45.005679787915298</v>
      </c>
      <c r="AU47" s="23">
        <v>8.2483050318259306</v>
      </c>
      <c r="AV47" s="23">
        <v>0.32918676218118698</v>
      </c>
      <c r="AW47" s="23">
        <v>8.6319779387553499</v>
      </c>
      <c r="AX47" s="23">
        <v>0.88330314453415804</v>
      </c>
      <c r="AY47" s="23">
        <v>1.2628180360125E-3</v>
      </c>
      <c r="AZ47" s="23">
        <v>9.2606549211020905E-3</v>
      </c>
      <c r="BA47" s="6">
        <v>8.9457803714787995E-5</v>
      </c>
      <c r="BB47" s="23">
        <v>1.81626988883193E-4</v>
      </c>
      <c r="BC47" s="23">
        <v>0</v>
      </c>
      <c r="BD47" s="23">
        <v>0.69892530861409596</v>
      </c>
      <c r="BE47" s="23">
        <v>1.62036198744908</v>
      </c>
      <c r="BF47" s="23">
        <v>2.9496889168140999E-2</v>
      </c>
      <c r="BG47" s="23">
        <v>2.8340135607400899E-2</v>
      </c>
      <c r="BH47" s="23">
        <v>263.59638249419902</v>
      </c>
      <c r="BI47" s="23">
        <v>5063.1378463076398</v>
      </c>
      <c r="BJ47" s="23">
        <v>517.56530848966804</v>
      </c>
      <c r="BK47" s="23">
        <v>5625.7088345852198</v>
      </c>
      <c r="BL47" s="23">
        <v>0</v>
      </c>
      <c r="BM47" s="23">
        <v>10.5081745586258</v>
      </c>
      <c r="BN47" s="23">
        <v>0.43864915023496798</v>
      </c>
      <c r="BO47" s="23">
        <v>7.2822847719219302E-4</v>
      </c>
      <c r="BP47" s="23">
        <v>2.1484757822283198E-3</v>
      </c>
      <c r="BQ47" s="23">
        <v>1.72416091235238E-3</v>
      </c>
      <c r="BR47" s="23">
        <v>0.10400688032998701</v>
      </c>
      <c r="BS47" s="23">
        <v>0</v>
      </c>
      <c r="BT47" s="23">
        <v>91.659965829835102</v>
      </c>
      <c r="BU47" s="23">
        <v>4.9081466186058999E-2</v>
      </c>
      <c r="BV47" s="23">
        <v>1.7258494928818199E-2</v>
      </c>
      <c r="BW47" s="23">
        <v>64.925623023087894</v>
      </c>
      <c r="BX47" s="23">
        <v>2.2057200407854999E-2</v>
      </c>
      <c r="BY47" s="23">
        <v>0</v>
      </c>
      <c r="BZ47" s="6">
        <v>5.2785566276999705E-7</v>
      </c>
      <c r="CA47" s="23">
        <v>3.1991364561803799E-3</v>
      </c>
      <c r="CB47" s="23">
        <v>91.506277589295905</v>
      </c>
      <c r="CC47" s="23">
        <v>84.185601693971407</v>
      </c>
      <c r="CD47" s="23">
        <v>7.3206758953245403</v>
      </c>
      <c r="CE47" s="23">
        <v>0</v>
      </c>
      <c r="CF47" s="23">
        <v>0</v>
      </c>
      <c r="CG47" s="23">
        <v>0.34441230251822902</v>
      </c>
      <c r="CH47" s="23">
        <v>0</v>
      </c>
      <c r="CI47" s="23">
        <v>3.6958445644493598</v>
      </c>
      <c r="CJ47" s="23">
        <v>0</v>
      </c>
      <c r="CK47" s="23">
        <v>9.6058263876717495E-2</v>
      </c>
      <c r="CL47" s="23">
        <v>14.7833765732458</v>
      </c>
      <c r="CM47" s="23">
        <v>0.22392492130809299</v>
      </c>
      <c r="CN47" s="23">
        <v>0</v>
      </c>
      <c r="CO47" s="23">
        <v>0.24835391691882</v>
      </c>
      <c r="CP47" s="23">
        <v>3.3675189566626402E-4</v>
      </c>
      <c r="CQ47" s="23">
        <v>200.97433912245</v>
      </c>
      <c r="CR47" s="23">
        <v>33.356402768099201</v>
      </c>
      <c r="CS47" s="23">
        <v>0</v>
      </c>
      <c r="CT47" s="23">
        <v>0</v>
      </c>
      <c r="CU47" s="23">
        <v>12.824632997021601</v>
      </c>
      <c r="CV47" s="23">
        <v>0.52169282804633599</v>
      </c>
      <c r="CW47" s="23">
        <v>0</v>
      </c>
      <c r="CX47" s="23">
        <v>2.0934169004222198</v>
      </c>
      <c r="CY47" s="23">
        <v>256.359533159168</v>
      </c>
      <c r="CZ47" s="23">
        <v>0.49605702328985202</v>
      </c>
      <c r="DA47" s="23">
        <v>17.826434854869099</v>
      </c>
      <c r="DC47" s="32">
        <f t="shared" si="8"/>
        <v>1.0282292967452777</v>
      </c>
      <c r="DD47" s="31">
        <f t="shared" si="34"/>
        <v>8.0000016195707607E-3</v>
      </c>
      <c r="DE47" s="31">
        <f t="shared" si="35"/>
        <v>1.924749547243677E-2</v>
      </c>
      <c r="DF47" s="46">
        <f t="shared" si="36"/>
        <v>-3.881683961827586E-7</v>
      </c>
      <c r="DG47" s="46"/>
      <c r="DH47" s="46">
        <f t="shared" si="37"/>
        <v>-2.8915721693763026E-7</v>
      </c>
      <c r="DI47" s="46">
        <f t="shared" si="38"/>
        <v>-2.4214372038305201E-5</v>
      </c>
      <c r="DJ47" s="46">
        <f t="shared" si="39"/>
        <v>-2.627822155586965E-5</v>
      </c>
      <c r="DK47" s="46">
        <f t="shared" si="40"/>
        <v>-1.7961269922669315E-7</v>
      </c>
      <c r="DL47" s="46">
        <f t="shared" si="41"/>
        <v>-2.7847925612941212E-7</v>
      </c>
      <c r="DM47" s="46">
        <f>(O47/0.009783-$CY47)/($CY47)</f>
        <v>-1.331789712110673E-5</v>
      </c>
      <c r="DN47" s="46">
        <f>(M47/0.001848-$CY47)/($CY47)</f>
        <v>2.1648938646436447E-6</v>
      </c>
      <c r="DO47" s="46">
        <f>((R47+S47)/0.0000259-$CC47)/($CC47)</f>
        <v>2.5054994483161915E-5</v>
      </c>
      <c r="DP47" s="46">
        <f>(T47/0.004739-$CY47)/($CY47)</f>
        <v>-5.5833676360399751E-4</v>
      </c>
      <c r="DQ47" s="46">
        <f>((U47)/0.00000418-$CC47)/($CC47)</f>
        <v>2.8200053562125307E-5</v>
      </c>
      <c r="DR47" s="46">
        <f>(V47/0.001013-$CY47)/($CY47)</f>
        <v>1.7120328475709065E-6</v>
      </c>
      <c r="DS47" s="46">
        <f>((X47+W47)/0.000236-$CC47)/($CC47)</f>
        <v>2.5991897428588601E-5</v>
      </c>
      <c r="DT47" s="46">
        <f>((AA47+Z47)/0.00000000724-$CC47)/($CC47)</f>
        <v>2.6920119322265833E-5</v>
      </c>
      <c r="DU47" s="46">
        <f>(AL47/0.000439-$CY47)/($CY47)</f>
        <v>3.0612695365494765E-6</v>
      </c>
      <c r="DV47" s="46">
        <f>(AP47/0.042696-$CY47)/($CY47)</f>
        <v>-6.4425165945611538E-6</v>
      </c>
      <c r="DW47" s="46">
        <f>(AQ47/0.00279-$CY47)/($CY47)</f>
        <v>2.2704366989587869E-6</v>
      </c>
      <c r="DX47" s="46">
        <f>((AR47+AS47+BZ47)/0.0000000418-$CC47)/($CC47)</f>
        <v>2.5707981898481701E-5</v>
      </c>
      <c r="DY47" s="46">
        <f>((AY47+AZ47)/0.000125-$CC47)/($CC47)</f>
        <v>2.5918481324880416E-5</v>
      </c>
      <c r="DZ47" s="46">
        <f>((BA47+BB47)/0.00000322-$CC47)/($CC47)</f>
        <v>2.6395181322447255E-5</v>
      </c>
      <c r="EA47" s="46">
        <f>(BD47/0.00273-$CY47)/($CY47)</f>
        <v>-1.3377173573457044E-3</v>
      </c>
      <c r="EB47" s="46">
        <f t="shared" si="9"/>
        <v>2.6219390586088948E-5</v>
      </c>
      <c r="EC47" s="46">
        <f t="shared" si="10"/>
        <v>2.2581680752260483E-6</v>
      </c>
      <c r="ED47" s="46">
        <f t="shared" si="11"/>
        <v>2.6743506241174176E-6</v>
      </c>
      <c r="EE47" s="75">
        <f t="shared" si="12"/>
        <v>2.0268756820707553E-6</v>
      </c>
      <c r="EF47" s="46">
        <f t="shared" si="13"/>
        <v>3.1615444780303728E-5</v>
      </c>
      <c r="EG47" s="46">
        <f t="shared" si="14"/>
        <v>8.1190309151558167E-4</v>
      </c>
      <c r="EH47" s="46">
        <f t="shared" si="15"/>
        <v>-9.525540437453784E-4</v>
      </c>
      <c r="EI47" s="75">
        <f t="shared" si="16"/>
        <v>-4.8119689696301843E-4</v>
      </c>
      <c r="EJ47" s="46">
        <f>(SUM(AC47:AH47)-$CB47)/($CB47)</f>
        <v>2.3902838868871352E-5</v>
      </c>
      <c r="EK47" s="46">
        <f>(SUM(AD47:AH47)-$CC47)/($CC47)</f>
        <v>2.5981400199710784E-5</v>
      </c>
      <c r="EL47" s="46"/>
      <c r="EM47" s="46"/>
      <c r="EN47" s="46"/>
      <c r="EO47" s="46"/>
    </row>
    <row r="48" spans="1:145" x14ac:dyDescent="0.3">
      <c r="A48" s="21" t="s">
        <v>45</v>
      </c>
      <c r="B48" s="21">
        <v>818.29581017999999</v>
      </c>
      <c r="C48" s="21"/>
      <c r="D48" s="21">
        <v>8402.1469168999993</v>
      </c>
      <c r="E48" s="21">
        <v>132.25952834</v>
      </c>
      <c r="F48" s="21">
        <v>121.67876606</v>
      </c>
      <c r="G48" s="21">
        <v>286.55756861999998</v>
      </c>
      <c r="H48" s="21">
        <v>376.51124370000002</v>
      </c>
      <c r="I48" s="21"/>
      <c r="J48" s="23" t="s">
        <v>45</v>
      </c>
      <c r="K48" s="23">
        <v>0</v>
      </c>
      <c r="L48" s="23">
        <v>9.946818654746</v>
      </c>
      <c r="M48" s="23">
        <v>0.69579434556326103</v>
      </c>
      <c r="N48" s="23">
        <v>3.6815984799887098</v>
      </c>
      <c r="O48" s="23">
        <v>3.6833583795741398</v>
      </c>
      <c r="P48" s="23">
        <v>29.250208492013702</v>
      </c>
      <c r="Q48" s="23">
        <v>0</v>
      </c>
      <c r="R48" s="23">
        <v>5.3575133008151496E-4</v>
      </c>
      <c r="S48" s="23">
        <v>2.6157239837519301E-3</v>
      </c>
      <c r="T48" s="23">
        <v>1.7832906097633501</v>
      </c>
      <c r="U48" s="23">
        <v>5.0861344682576898E-4</v>
      </c>
      <c r="V48" s="23">
        <v>0.38140665698411602</v>
      </c>
      <c r="W48" s="23">
        <v>1.7804030090885499E-2</v>
      </c>
      <c r="X48" s="23">
        <v>1.0912151815781699E-2</v>
      </c>
      <c r="Y48" s="23">
        <v>9.1542490554902205</v>
      </c>
      <c r="Z48" s="6">
        <v>1.7619039301796201E-7</v>
      </c>
      <c r="AA48" s="6">
        <v>7.0476060870715398E-7</v>
      </c>
      <c r="AB48" s="23">
        <v>818.29574751919404</v>
      </c>
      <c r="AC48" s="23">
        <v>10.580760100751201</v>
      </c>
      <c r="AD48" s="23">
        <v>93.8386352871795</v>
      </c>
      <c r="AE48" s="23">
        <v>5.9755196593858999</v>
      </c>
      <c r="AF48" s="23">
        <v>0.138835472356796</v>
      </c>
      <c r="AG48" s="23">
        <v>21.366783551646002</v>
      </c>
      <c r="AH48" s="23">
        <v>0.358952158909153</v>
      </c>
      <c r="AI48" s="23">
        <v>87.619241000256196</v>
      </c>
      <c r="AJ48" s="23">
        <v>0.66576368632025595</v>
      </c>
      <c r="AK48" s="23">
        <v>15.296707001306</v>
      </c>
      <c r="AL48" s="23">
        <v>0.16528895363378601</v>
      </c>
      <c r="AM48" s="23">
        <v>0</v>
      </c>
      <c r="AN48" s="23">
        <v>0</v>
      </c>
      <c r="AO48" s="23">
        <v>16.089280224577401</v>
      </c>
      <c r="AP48" s="23">
        <v>16.075412843648198</v>
      </c>
      <c r="AQ48" s="23">
        <v>1.0504683817729199</v>
      </c>
      <c r="AR48" s="6">
        <v>1.47499612158129E-6</v>
      </c>
      <c r="AS48" s="6">
        <v>2.8482748375017298E-6</v>
      </c>
      <c r="AT48" s="23">
        <v>67.217201687197203</v>
      </c>
      <c r="AU48" s="23">
        <v>12.1141597007844</v>
      </c>
      <c r="AV48" s="23">
        <v>0.48347079131694498</v>
      </c>
      <c r="AW48" s="23">
        <v>12.677652246688201</v>
      </c>
      <c r="AX48" s="23">
        <v>1.29729359831253</v>
      </c>
      <c r="AY48" s="23">
        <v>1.8251804547032801E-3</v>
      </c>
      <c r="AZ48" s="23">
        <v>1.3384659706675E-2</v>
      </c>
      <c r="BA48" s="23">
        <v>1.29295997508777E-4</v>
      </c>
      <c r="BB48" s="23">
        <v>2.6250975196900298E-4</v>
      </c>
      <c r="BC48" s="23">
        <v>0</v>
      </c>
      <c r="BD48" s="23">
        <v>1.0265001447448701</v>
      </c>
      <c r="BE48" s="23">
        <v>2.3419507908971098</v>
      </c>
      <c r="BF48" s="23">
        <v>4.2632578308724203E-2</v>
      </c>
      <c r="BG48" s="23">
        <v>4.0960704038316302E-2</v>
      </c>
      <c r="BH48" s="23">
        <v>387.13976916284997</v>
      </c>
      <c r="BI48" s="23">
        <v>7561.9292009766395</v>
      </c>
      <c r="BJ48" s="23">
        <v>772.99728842915101</v>
      </c>
      <c r="BK48" s="23">
        <v>8402.1436910929897</v>
      </c>
      <c r="BL48" s="23">
        <v>0</v>
      </c>
      <c r="BM48" s="23">
        <v>15.4331809720723</v>
      </c>
      <c r="BN48" s="23">
        <v>0.64417228951029804</v>
      </c>
      <c r="BO48" s="23">
        <v>1.0525229033967699E-3</v>
      </c>
      <c r="BP48" s="23">
        <v>3.1052514723413599E-3</v>
      </c>
      <c r="BQ48" s="23">
        <v>2.4919820678913299E-3</v>
      </c>
      <c r="BR48" s="23">
        <v>0.15231721103999701</v>
      </c>
      <c r="BS48" s="23">
        <v>0</v>
      </c>
      <c r="BT48" s="23">
        <v>134.61951357755899</v>
      </c>
      <c r="BU48" s="23">
        <v>7.0938699576161404E-2</v>
      </c>
      <c r="BV48" s="23">
        <v>2.4944155823784502E-2</v>
      </c>
      <c r="BW48" s="23">
        <v>93.8386352871795</v>
      </c>
      <c r="BX48" s="23">
        <v>3.1879819986000597E-2</v>
      </c>
      <c r="BY48" s="23">
        <v>0</v>
      </c>
      <c r="BZ48" s="6">
        <v>7.6292823941092404E-7</v>
      </c>
      <c r="CA48" s="23">
        <v>4.6237922876811201E-3</v>
      </c>
      <c r="CB48" s="23">
        <v>132.256324368218</v>
      </c>
      <c r="CC48" s="23">
        <v>121.675564267467</v>
      </c>
      <c r="CD48" s="23">
        <v>10.580760100751201</v>
      </c>
      <c r="CE48" s="23">
        <v>0</v>
      </c>
      <c r="CF48" s="23">
        <v>0</v>
      </c>
      <c r="CG48" s="23">
        <v>0.49778777948268499</v>
      </c>
      <c r="CH48" s="23">
        <v>0</v>
      </c>
      <c r="CI48" s="23">
        <v>5.3416968354855898</v>
      </c>
      <c r="CJ48" s="23">
        <v>0</v>
      </c>
      <c r="CK48" s="23">
        <v>0.138835472356796</v>
      </c>
      <c r="CL48" s="23">
        <v>21.366783551646002</v>
      </c>
      <c r="CM48" s="23">
        <v>0.32887519294672601</v>
      </c>
      <c r="CN48" s="23">
        <v>0</v>
      </c>
      <c r="CO48" s="23">
        <v>0.358952158909153</v>
      </c>
      <c r="CP48" s="23">
        <v>4.8671473376433701E-4</v>
      </c>
      <c r="CQ48" s="23">
        <v>286.55748724593099</v>
      </c>
      <c r="CR48" s="23">
        <v>48.9900262527091</v>
      </c>
      <c r="CS48" s="23">
        <v>0</v>
      </c>
      <c r="CT48" s="23">
        <v>0</v>
      </c>
      <c r="CU48" s="23">
        <v>18.835338619403299</v>
      </c>
      <c r="CV48" s="23">
        <v>0.76620217478366504</v>
      </c>
      <c r="CW48" s="23">
        <v>0</v>
      </c>
      <c r="CX48" s="23">
        <v>3.0745689777992302</v>
      </c>
      <c r="CY48" s="23">
        <v>376.51112738415998</v>
      </c>
      <c r="CZ48" s="23">
        <v>0.72855084633371503</v>
      </c>
      <c r="DA48" s="23">
        <v>26.181402752692701</v>
      </c>
      <c r="DC48" s="32">
        <f t="shared" si="8"/>
        <v>1.0282292899350234</v>
      </c>
      <c r="DD48" s="31">
        <f t="shared" si="34"/>
        <v>8.0000062077554487E-3</v>
      </c>
      <c r="DE48" s="31">
        <f t="shared" si="35"/>
        <v>1.9247503021634138E-2</v>
      </c>
      <c r="DF48" s="46">
        <f t="shared" si="36"/>
        <v>-7.6574760829070527E-8</v>
      </c>
      <c r="DG48" s="46"/>
      <c r="DH48" s="46">
        <f t="shared" si="37"/>
        <v>-3.8392651800655984E-7</v>
      </c>
      <c r="DI48" s="46">
        <f t="shared" si="38"/>
        <v>-2.4224884378563373E-5</v>
      </c>
      <c r="DJ48" s="46">
        <f t="shared" si="39"/>
        <v>-2.6313486211936296E-5</v>
      </c>
      <c r="DK48" s="46">
        <f t="shared" si="40"/>
        <v>-2.8397110357145692E-7</v>
      </c>
      <c r="DL48" s="46">
        <f t="shared" si="41"/>
        <v>-3.0893058837461664E-7</v>
      </c>
      <c r="DM48" s="46">
        <f>(O48/0.009783-$CY48)/($CY48)</f>
        <v>-1.3568852601569774E-5</v>
      </c>
      <c r="DN48" s="46">
        <f>(M48/0.001848-$CY48)/($CY48)</f>
        <v>2.5613342641968298E-6</v>
      </c>
      <c r="DO48" s="46">
        <f>((R48+S48)/0.0000259-$CC48)/($CC48)</f>
        <v>2.4814170733911909E-5</v>
      </c>
      <c r="DP48" s="46">
        <f>(T48/0.004739-$CY48)/($CY48)</f>
        <v>-5.5799506376977303E-4</v>
      </c>
      <c r="DQ48" s="46">
        <f>((U48)/0.00000418-$CC48)/($CC48)</f>
        <v>1.8851976040182206E-5</v>
      </c>
      <c r="DR48" s="46">
        <f>(V48/0.001013-$CY48)/($CY48)</f>
        <v>2.3202164908278791E-6</v>
      </c>
      <c r="DS48" s="46">
        <f>((X48+W48)/0.000236-$CC48)/($CC48)</f>
        <v>2.6074464579176895E-5</v>
      </c>
      <c r="DT48" s="46">
        <f>((AA48+Z48)/0.00000000724-$CC48)/($CC48)</f>
        <v>2.2608384455307597E-5</v>
      </c>
      <c r="DU48" s="46">
        <f>(AL48/0.000439-$CY48)/($CY48)</f>
        <v>3.4407265825806331E-6</v>
      </c>
      <c r="DV48" s="46">
        <f>(AP48/0.042696-$CY48)/($CY48)</f>
        <v>-6.6095001517353341E-6</v>
      </c>
      <c r="DW48" s="46">
        <f>(AQ48/0.00279-$CY48)/($CY48)</f>
        <v>2.2241281608597008E-6</v>
      </c>
      <c r="DX48" s="46">
        <f>((AR48+AS48+BZ48)/0.0000000418-$CC48)/($CC48)</f>
        <v>3.1579019918236518E-5</v>
      </c>
      <c r="DY48" s="46">
        <f>((AY48+AZ48)/0.000125-$CC48)/($CC48)</f>
        <v>2.5946241369384436E-5</v>
      </c>
      <c r="DZ48" s="46">
        <f>((BA48+BB48)/0.00000322-$CC48)/($CC48)</f>
        <v>2.6627517188585792E-5</v>
      </c>
      <c r="EA48" s="46">
        <f>(BD48/0.00273-$CY48)/($CY48)</f>
        <v>-1.3379375006386471E-3</v>
      </c>
      <c r="EB48" s="46">
        <f t="shared" si="9"/>
        <v>2.5956052286468598E-5</v>
      </c>
      <c r="EC48" s="46">
        <f t="shared" si="10"/>
        <v>2.6501651230703286E-6</v>
      </c>
      <c r="ED48" s="46">
        <f t="shared" si="11"/>
        <v>2.4910408044226586E-6</v>
      </c>
      <c r="EE48" s="75">
        <f t="shared" si="12"/>
        <v>4.5119007131488113E-6</v>
      </c>
      <c r="EF48" s="46">
        <f t="shared" si="13"/>
        <v>2.7812503867559585E-5</v>
      </c>
      <c r="EG48" s="46">
        <f t="shared" si="14"/>
        <v>8.1366604648570114E-4</v>
      </c>
      <c r="EH48" s="46">
        <f t="shared" si="15"/>
        <v>-9.489448059216576E-4</v>
      </c>
      <c r="EI48" s="75">
        <f t="shared" si="16"/>
        <v>-4.7906369744896295E-4</v>
      </c>
      <c r="EJ48" s="46">
        <f>(SUM(AC48:AH48)-$CB48)/($CB48)</f>
        <v>2.3907076093802171E-5</v>
      </c>
      <c r="EK48" s="46">
        <f>(SUM(AD48:AH48)-$CC48)/($CC48)</f>
        <v>2.598600655270617E-5</v>
      </c>
      <c r="EL48" s="46"/>
      <c r="EM48" s="46"/>
      <c r="EN48" s="46"/>
      <c r="EO48" s="46"/>
    </row>
    <row r="49" spans="1:145" x14ac:dyDescent="0.3">
      <c r="A49" s="21" t="s">
        <v>46</v>
      </c>
      <c r="B49" s="21"/>
      <c r="C49" s="21"/>
      <c r="D49" s="21"/>
      <c r="E49" s="21"/>
      <c r="F49" s="21"/>
      <c r="G49" s="21"/>
      <c r="H49" s="21"/>
      <c r="I49" s="21"/>
      <c r="DC49" s="32" t="e">
        <f t="shared" si="8"/>
        <v>#DIV/0!</v>
      </c>
      <c r="DD49" s="31" t="e">
        <f t="shared" si="34"/>
        <v>#DIV/0!</v>
      </c>
      <c r="DE49" s="31" t="e">
        <f t="shared" si="35"/>
        <v>#DIV/0!</v>
      </c>
      <c r="DF49" s="46">
        <f t="shared" si="36"/>
        <v>0</v>
      </c>
      <c r="DG49" s="46"/>
      <c r="DH49" s="46">
        <f t="shared" si="37"/>
        <v>0</v>
      </c>
      <c r="DI49" s="46">
        <f t="shared" si="38"/>
        <v>0</v>
      </c>
      <c r="DJ49" s="46">
        <f t="shared" si="39"/>
        <v>0</v>
      </c>
      <c r="DK49" s="46">
        <f t="shared" si="40"/>
        <v>0</v>
      </c>
      <c r="DL49" s="46">
        <f t="shared" si="41"/>
        <v>0</v>
      </c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75"/>
      <c r="EF49" s="46"/>
      <c r="EG49" s="46"/>
      <c r="EH49" s="46"/>
      <c r="EI49" s="75"/>
      <c r="EJ49" s="46"/>
      <c r="EK49" s="46"/>
      <c r="EL49" s="46"/>
      <c r="EM49" s="46"/>
      <c r="EN49" s="46"/>
      <c r="EO49" s="46"/>
    </row>
    <row r="50" spans="1:145" x14ac:dyDescent="0.3">
      <c r="A50" s="21" t="s">
        <v>47</v>
      </c>
      <c r="B50" s="21">
        <v>65.334488210000004</v>
      </c>
      <c r="C50" s="21"/>
      <c r="D50" s="21">
        <v>757.25844625000002</v>
      </c>
      <c r="E50" s="21">
        <v>10.407460410000001</v>
      </c>
      <c r="F50" s="21">
        <v>9.5748636600000001</v>
      </c>
      <c r="G50" s="21">
        <v>22.146278079999998</v>
      </c>
      <c r="H50" s="21">
        <v>30.19603858</v>
      </c>
      <c r="I50" s="21"/>
      <c r="J50" s="23" t="s">
        <v>47</v>
      </c>
      <c r="K50" s="23">
        <v>0</v>
      </c>
      <c r="L50" s="23">
        <v>0.79773097584891695</v>
      </c>
      <c r="M50" s="23">
        <v>5.5802354642131798E-2</v>
      </c>
      <c r="N50" s="23">
        <v>0.29526274270368202</v>
      </c>
      <c r="O50" s="23">
        <v>0.29540382892654898</v>
      </c>
      <c r="P50" s="23">
        <v>2.3458533184080399</v>
      </c>
      <c r="Q50" s="23">
        <v>0</v>
      </c>
      <c r="R50" s="6">
        <v>4.2158022233612702E-5</v>
      </c>
      <c r="S50" s="23">
        <v>2.0583087352634701E-4</v>
      </c>
      <c r="T50" s="23">
        <v>0.14301897450500101</v>
      </c>
      <c r="U50" s="6">
        <v>4.00229885181152E-5</v>
      </c>
      <c r="V50" s="23">
        <v>3.0588653616460501E-2</v>
      </c>
      <c r="W50" s="23">
        <v>1.4009963689875799E-3</v>
      </c>
      <c r="X50" s="23">
        <v>8.5867433103501496E-4</v>
      </c>
      <c r="Y50" s="23">
        <v>0.73416638592172401</v>
      </c>
      <c r="Z50" s="6">
        <v>1.38643668601222E-8</v>
      </c>
      <c r="AA50" s="6">
        <v>5.5457725271030698E-8</v>
      </c>
      <c r="AB50" s="23">
        <v>65.334465676129994</v>
      </c>
      <c r="AC50" s="23">
        <v>0.83259657137188103</v>
      </c>
      <c r="AD50" s="23">
        <v>7.38413058527202</v>
      </c>
      <c r="AE50" s="23">
        <v>0.47021245942117601</v>
      </c>
      <c r="AF50" s="23">
        <v>1.09249220831473E-2</v>
      </c>
      <c r="AG50" s="23">
        <v>1.68134539603278</v>
      </c>
      <c r="AH50" s="23">
        <v>2.82458527643203E-2</v>
      </c>
      <c r="AI50" s="23">
        <v>7.02701688795152</v>
      </c>
      <c r="AJ50" s="23">
        <v>5.3393991926086702E-2</v>
      </c>
      <c r="AK50" s="23">
        <v>1.22678900141999</v>
      </c>
      <c r="AL50" s="23">
        <v>1.3256141511685599E-2</v>
      </c>
      <c r="AM50" s="23">
        <v>0</v>
      </c>
      <c r="AN50" s="23">
        <v>0</v>
      </c>
      <c r="AO50" s="23">
        <v>1.29035360854202</v>
      </c>
      <c r="AP50" s="23">
        <v>1.2892407945440001</v>
      </c>
      <c r="AQ50" s="23">
        <v>8.4247039877560798E-2</v>
      </c>
      <c r="AR50" s="6">
        <v>1.16066119960041E-7</v>
      </c>
      <c r="AS50" s="6">
        <v>2.24128806712456E-7</v>
      </c>
      <c r="AT50" s="23">
        <v>6.0580672204677004</v>
      </c>
      <c r="AU50" s="23">
        <v>0.97154959032225996</v>
      </c>
      <c r="AV50" s="23">
        <v>3.8774331098336001E-2</v>
      </c>
      <c r="AW50" s="23">
        <v>1.01674170257624</v>
      </c>
      <c r="AX50" s="23">
        <v>0.10404227671357</v>
      </c>
      <c r="AY50" s="23">
        <v>1.43624158798921E-4</v>
      </c>
      <c r="AZ50" s="23">
        <v>1.0532332831781799E-3</v>
      </c>
      <c r="BA50" s="6">
        <v>1.01741312852395E-5</v>
      </c>
      <c r="BB50" s="6">
        <v>2.0656801324977802E-5</v>
      </c>
      <c r="BC50" s="23">
        <v>0</v>
      </c>
      <c r="BD50" s="23">
        <v>8.2325077105172006E-2</v>
      </c>
      <c r="BE50" s="23">
        <v>0.18428731581761101</v>
      </c>
      <c r="BF50" s="23">
        <v>3.3547495902158798E-3</v>
      </c>
      <c r="BG50" s="23">
        <v>3.2231824655389999E-3</v>
      </c>
      <c r="BH50" s="23">
        <v>31.048444937912301</v>
      </c>
      <c r="BI50" s="23">
        <v>681.53239797615595</v>
      </c>
      <c r="BJ50" s="23">
        <v>69.667768053484096</v>
      </c>
      <c r="BK50" s="23">
        <v>757.25823325010799</v>
      </c>
      <c r="BL50" s="23">
        <v>0</v>
      </c>
      <c r="BM50" s="23">
        <v>1.23773494331916</v>
      </c>
      <c r="BN50" s="23">
        <v>5.1655919188588799E-2</v>
      </c>
      <c r="BO50" s="6">
        <v>8.2822320158732697E-5</v>
      </c>
      <c r="BP50" s="23">
        <v>2.4435117214680502E-4</v>
      </c>
      <c r="BQ50" s="23">
        <v>1.9609269577869999E-4</v>
      </c>
      <c r="BR50" s="23">
        <v>1.2175056220726699E-2</v>
      </c>
      <c r="BS50" s="23">
        <v>0</v>
      </c>
      <c r="BT50" s="23">
        <v>10.796424550905201</v>
      </c>
      <c r="BU50" s="23">
        <v>5.5821462105303697E-3</v>
      </c>
      <c r="BV50" s="23">
        <v>1.9628478634457101E-3</v>
      </c>
      <c r="BW50" s="23">
        <v>7.38413058527202</v>
      </c>
      <c r="BX50" s="23">
        <v>2.5086148371059902E-3</v>
      </c>
      <c r="BY50" s="23">
        <v>0</v>
      </c>
      <c r="BZ50" s="6">
        <v>6.0034485799478604E-8</v>
      </c>
      <c r="CA50" s="23">
        <v>3.6384455761504002E-4</v>
      </c>
      <c r="CB50" s="23">
        <v>10.407206224516401</v>
      </c>
      <c r="CC50" s="23">
        <v>9.5746096531445399</v>
      </c>
      <c r="CD50" s="23">
        <v>0.83259657137188103</v>
      </c>
      <c r="CE50" s="23">
        <v>0</v>
      </c>
      <c r="CF50" s="23">
        <v>0</v>
      </c>
      <c r="CG50" s="23">
        <v>3.9170742395432001E-2</v>
      </c>
      <c r="CH50" s="23">
        <v>0</v>
      </c>
      <c r="CI50" s="23">
        <v>0.42033640161598701</v>
      </c>
      <c r="CJ50" s="23">
        <v>0</v>
      </c>
      <c r="CK50" s="23">
        <v>1.09249220831473E-2</v>
      </c>
      <c r="CL50" s="23">
        <v>1.68134539603278</v>
      </c>
      <c r="CM50" s="23">
        <v>2.6375565744636401E-2</v>
      </c>
      <c r="CN50" s="23">
        <v>0</v>
      </c>
      <c r="CO50" s="23">
        <v>2.82458527643203E-2</v>
      </c>
      <c r="CP50" s="6">
        <v>3.82995121502229E-5</v>
      </c>
      <c r="CQ50" s="23">
        <v>22.146279776671701</v>
      </c>
      <c r="CR50" s="23">
        <v>3.9289782759859699</v>
      </c>
      <c r="CS50" s="23">
        <v>0</v>
      </c>
      <c r="CT50" s="23">
        <v>0</v>
      </c>
      <c r="CU50" s="23">
        <v>1.5105841516671401</v>
      </c>
      <c r="CV50" s="23">
        <v>6.1448914894481697E-2</v>
      </c>
      <c r="CW50" s="23">
        <v>0</v>
      </c>
      <c r="CX50" s="23">
        <v>0.246578860487111</v>
      </c>
      <c r="CY50" s="23">
        <v>30.196028151920501</v>
      </c>
      <c r="CZ50" s="23">
        <v>5.8429368040250798E-2</v>
      </c>
      <c r="DA50" s="23">
        <v>2.09973739571234</v>
      </c>
      <c r="DC50" s="32">
        <f t="shared" si="8"/>
        <v>1.0282294340733547</v>
      </c>
      <c r="DD50" s="31">
        <f t="shared" si="34"/>
        <v>8.0000017886459034E-3</v>
      </c>
      <c r="DE50" s="31">
        <f t="shared" si="35"/>
        <v>1.9247501725262135E-2</v>
      </c>
      <c r="DF50" s="46">
        <f t="shared" si="36"/>
        <v>-3.4490007691844204E-7</v>
      </c>
      <c r="DG50" s="46"/>
      <c r="DH50" s="46">
        <f t="shared" si="37"/>
        <v>-2.812776708968468E-7</v>
      </c>
      <c r="DI50" s="46">
        <f t="shared" si="38"/>
        <v>-2.4423391834935764E-5</v>
      </c>
      <c r="DJ50" s="46">
        <f t="shared" si="39"/>
        <v>-2.6528508862357627E-5</v>
      </c>
      <c r="DK50" s="46">
        <f t="shared" si="40"/>
        <v>7.6612047250557491E-8</v>
      </c>
      <c r="DL50" s="46">
        <f t="shared" si="41"/>
        <v>-3.4534594565951024E-7</v>
      </c>
      <c r="DM50" s="46">
        <f>(O50/0.009783-$CY50)/($CY50)</f>
        <v>-1.3251120786724495E-5</v>
      </c>
      <c r="DN50" s="46">
        <f>(M50/0.001848-$CY50)/($CY50)</f>
        <v>1.6955833449258223E-6</v>
      </c>
      <c r="DO50" s="46">
        <f>((R50+S50)/0.0000259-$CC50)/($CC50)</f>
        <v>2.623469963214207E-5</v>
      </c>
      <c r="DP50" s="46">
        <f>(T50/0.004739-$CY50)/($CY50)</f>
        <v>-5.5907392489564162E-4</v>
      </c>
      <c r="DQ50" s="46">
        <f>((U50)/0.00000418-$CC50)/($CC50)</f>
        <v>2.7988897500351189E-5</v>
      </c>
      <c r="DR50" s="46">
        <f>(V50/0.001013-$CY50)/($CY50)</f>
        <v>2.5205018934669615E-6</v>
      </c>
      <c r="DS50" s="46">
        <f>((X50+W50)/0.000236-$CC50)/($CC50)</f>
        <v>2.7802116062354937E-5</v>
      </c>
      <c r="DT50" s="46">
        <f>((AA50+Z50)/0.00000000724-$CC50)/($CC50)</f>
        <v>2.7672209673140672E-5</v>
      </c>
      <c r="DU50" s="46">
        <f>(AL50/0.000439-$CY50)/($CY50)</f>
        <v>6.4237047727895812E-6</v>
      </c>
      <c r="DV50" s="46">
        <f>(AP50/0.042696-$CY50)/($CY50)</f>
        <v>-6.8438495342370929E-6</v>
      </c>
      <c r="DW50" s="46">
        <f>(AQ50/0.00279-$CY50)/($CY50)</f>
        <v>1.4402153181821556E-6</v>
      </c>
      <c r="DX50" s="46">
        <f>((AR50+AS50+BZ50)/0.0000000418-$CC50)/($CC50)</f>
        <v>2.6807770292025727E-5</v>
      </c>
      <c r="DY50" s="46">
        <f>((AY50+AZ50)/0.000125-$CC50)/($CC50)</f>
        <v>2.6098470989448577E-5</v>
      </c>
      <c r="DZ50" s="46">
        <f>((BA50+BB50)/0.00000322-$CC50)/($CC50)</f>
        <v>2.2365282363181116E-5</v>
      </c>
      <c r="EA50" s="46">
        <f>(BD50/0.00273-$CY50)/($CY50)</f>
        <v>-1.3353495495244405E-3</v>
      </c>
      <c r="EB50" s="46">
        <f t="shared" si="9"/>
        <v>2.6638875389262856E-5</v>
      </c>
      <c r="EC50" s="46">
        <f t="shared" si="10"/>
        <v>-3.8970198751978243E-8</v>
      </c>
      <c r="ED50" s="46">
        <f t="shared" si="11"/>
        <v>9.1677071873855485E-7</v>
      </c>
      <c r="EE50" s="75">
        <f t="shared" si="12"/>
        <v>1.3522192792313739E-7</v>
      </c>
      <c r="EF50" s="46">
        <f t="shared" si="13"/>
        <v>2.3504591324143121E-5</v>
      </c>
      <c r="EG50" s="46">
        <f t="shared" si="14"/>
        <v>8.1353233765988665E-4</v>
      </c>
      <c r="EH50" s="46">
        <f t="shared" si="15"/>
        <v>-9.5171483915390575E-4</v>
      </c>
      <c r="EI50" s="75">
        <f t="shared" si="16"/>
        <v>-4.7511048458804249E-4</v>
      </c>
      <c r="EJ50" s="46">
        <f>(SUM(AC50:AH50)-$CB50)/($CB50)</f>
        <v>2.3979771664083525E-5</v>
      </c>
      <c r="EK50" s="46">
        <f>(SUM(AD50:AH50)-$CC50)/($CC50)</f>
        <v>2.6065023843544047E-5</v>
      </c>
      <c r="EL50" s="46"/>
      <c r="EM50" s="46"/>
      <c r="EN50" s="46"/>
      <c r="EO50" s="46"/>
    </row>
    <row r="51" spans="1:145" x14ac:dyDescent="0.3">
      <c r="A51" s="21" t="s">
        <v>48</v>
      </c>
      <c r="B51" s="21"/>
      <c r="C51" s="21"/>
      <c r="D51" s="21"/>
      <c r="E51" s="21"/>
      <c r="F51" s="21"/>
      <c r="G51" s="21"/>
      <c r="H51" s="21"/>
      <c r="I51" s="21"/>
      <c r="DC51" s="32" t="e">
        <f t="shared" si="8"/>
        <v>#DIV/0!</v>
      </c>
      <c r="DD51" s="31" t="e">
        <f t="shared" si="34"/>
        <v>#DIV/0!</v>
      </c>
      <c r="DE51" s="31" t="e">
        <f t="shared" si="35"/>
        <v>#DIV/0!</v>
      </c>
      <c r="DF51" s="46">
        <f t="shared" si="36"/>
        <v>0</v>
      </c>
      <c r="DG51" s="46"/>
      <c r="DH51" s="46">
        <f t="shared" si="37"/>
        <v>0</v>
      </c>
      <c r="DI51" s="46">
        <f t="shared" si="38"/>
        <v>0</v>
      </c>
      <c r="DJ51" s="46">
        <f t="shared" si="39"/>
        <v>0</v>
      </c>
      <c r="DK51" s="46">
        <f t="shared" si="40"/>
        <v>0</v>
      </c>
      <c r="DL51" s="46">
        <f t="shared" si="41"/>
        <v>0</v>
      </c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75"/>
      <c r="EF51" s="46"/>
      <c r="EG51" s="46"/>
      <c r="EH51" s="46"/>
      <c r="EI51" s="75"/>
      <c r="EJ51" s="46"/>
      <c r="EK51" s="46"/>
      <c r="EL51" s="46"/>
      <c r="EM51" s="46"/>
      <c r="EN51" s="46"/>
      <c r="EO51" s="46"/>
    </row>
    <row r="52" spans="1:145" x14ac:dyDescent="0.3">
      <c r="A52" s="36"/>
      <c r="B52" s="21"/>
      <c r="C52" s="21"/>
      <c r="D52" s="21"/>
      <c r="E52" s="21"/>
      <c r="F52" s="21"/>
      <c r="G52" s="21"/>
      <c r="H52" s="21"/>
      <c r="I52" s="21"/>
    </row>
    <row r="53" spans="1:145" x14ac:dyDescent="0.3">
      <c r="A53" s="36"/>
      <c r="B53" s="21"/>
      <c r="C53" s="21"/>
      <c r="D53" s="21"/>
      <c r="E53" s="21"/>
      <c r="F53" s="21"/>
      <c r="G53" s="21"/>
      <c r="H53" s="21"/>
      <c r="I53" s="21"/>
    </row>
    <row r="54" spans="1:145" x14ac:dyDescent="0.3">
      <c r="A54" s="36" t="s">
        <v>228</v>
      </c>
      <c r="B54" s="21"/>
      <c r="C54" s="21"/>
      <c r="D54" s="21"/>
      <c r="E54" s="21"/>
      <c r="F54" s="21"/>
      <c r="G54" s="21"/>
      <c r="H54" s="21"/>
      <c r="I54" s="21"/>
    </row>
    <row r="55" spans="1:145" x14ac:dyDescent="0.3">
      <c r="A55" s="21" t="s">
        <v>1</v>
      </c>
      <c r="B55" s="21"/>
      <c r="C55" s="21"/>
      <c r="D55" s="21"/>
      <c r="E55" s="21"/>
      <c r="F55" s="21"/>
      <c r="G55" s="21"/>
      <c r="H55" s="21"/>
      <c r="I55" s="21"/>
    </row>
    <row r="56" spans="1:145" x14ac:dyDescent="0.3">
      <c r="A56" s="21" t="s">
        <v>11</v>
      </c>
      <c r="B56" s="21"/>
      <c r="C56" s="21"/>
      <c r="D56" s="21"/>
      <c r="E56" s="21"/>
      <c r="F56" s="21"/>
      <c r="G56" s="21"/>
      <c r="H56" s="21"/>
      <c r="I56" s="21"/>
    </row>
    <row r="57" spans="1:145" x14ac:dyDescent="0.3">
      <c r="A57" s="23" t="s">
        <v>56</v>
      </c>
      <c r="B57" s="21"/>
      <c r="C57" s="21"/>
      <c r="D57" s="21"/>
      <c r="E57" s="21"/>
      <c r="F57" s="21"/>
      <c r="G57" s="21"/>
      <c r="H57" s="21"/>
      <c r="I57" s="21"/>
    </row>
    <row r="58" spans="1:145" x14ac:dyDescent="0.3">
      <c r="A58" s="23" t="s">
        <v>71</v>
      </c>
      <c r="B58" s="21"/>
      <c r="C58" s="21"/>
      <c r="D58" s="21"/>
      <c r="E58" s="21"/>
      <c r="F58" s="21"/>
      <c r="G58" s="21"/>
      <c r="H58" s="21"/>
      <c r="I58" s="21"/>
    </row>
    <row r="59" spans="1:145" x14ac:dyDescent="0.3">
      <c r="A59" s="23" t="s">
        <v>555</v>
      </c>
      <c r="B59" s="21">
        <v>29460.522488999999</v>
      </c>
      <c r="C59" s="21"/>
      <c r="D59" s="21">
        <v>296966.09957000002</v>
      </c>
      <c r="E59" s="21">
        <v>9168.3783141000004</v>
      </c>
      <c r="F59" s="21">
        <v>8434.9080484999995</v>
      </c>
      <c r="G59" s="21">
        <v>53338.662013000001</v>
      </c>
      <c r="H59" s="21">
        <v>14112.868494</v>
      </c>
      <c r="I59" s="21"/>
      <c r="J59" s="23" t="s">
        <v>66</v>
      </c>
      <c r="K59" s="23">
        <v>0</v>
      </c>
      <c r="L59" s="23">
        <v>372.839297841801</v>
      </c>
      <c r="M59" s="23">
        <v>26.0807629778657</v>
      </c>
      <c r="N59" s="23">
        <v>137.99855271068699</v>
      </c>
      <c r="O59" s="23">
        <v>138.06405960210901</v>
      </c>
      <c r="P59" s="23">
        <v>1096.3922421914999</v>
      </c>
      <c r="Q59" s="23">
        <v>0</v>
      </c>
      <c r="R59" s="23">
        <v>3.7138725948951901E-2</v>
      </c>
      <c r="S59" s="23">
        <v>0.18132462210023301</v>
      </c>
      <c r="T59" s="23">
        <v>66.843649964994697</v>
      </c>
      <c r="U59" s="23">
        <v>3.5257851508881999E-2</v>
      </c>
      <c r="V59" s="23">
        <v>14.296325976782001</v>
      </c>
      <c r="W59" s="23">
        <v>1.2341905578244701</v>
      </c>
      <c r="X59" s="23">
        <v>0.75644080567910599</v>
      </c>
      <c r="Y59" s="23">
        <v>343.13367271273199</v>
      </c>
      <c r="Z59" s="6">
        <v>1.22137845422929E-5</v>
      </c>
      <c r="AA59" s="6">
        <v>4.8854729961364002E-5</v>
      </c>
      <c r="AB59" s="23">
        <v>29460.6087922529</v>
      </c>
      <c r="AC59" s="23">
        <v>733.46896013492199</v>
      </c>
      <c r="AD59" s="23">
        <v>2823.02867628984</v>
      </c>
      <c r="AE59" s="23">
        <v>2168.6828640244198</v>
      </c>
      <c r="AF59" s="23">
        <v>3.6251905421716599</v>
      </c>
      <c r="AG59" s="23">
        <v>2795.0829466977498</v>
      </c>
      <c r="AH59" s="23">
        <v>644.50480323197496</v>
      </c>
      <c r="AI59" s="23">
        <v>3284.2392703057199</v>
      </c>
      <c r="AJ59" s="23">
        <v>24.954942961652701</v>
      </c>
      <c r="AK59" s="23">
        <v>573.37220238638099</v>
      </c>
      <c r="AL59" s="23">
        <v>6.1955888979034004</v>
      </c>
      <c r="AM59" s="23">
        <v>0</v>
      </c>
      <c r="AN59" s="23">
        <v>0</v>
      </c>
      <c r="AO59" s="23">
        <v>603.07673333679395</v>
      </c>
      <c r="AP59" s="23">
        <v>602.55678211879501</v>
      </c>
      <c r="AQ59" s="23">
        <v>39.374926106615497</v>
      </c>
      <c r="AR59" s="23">
        <v>1.0224813723588899E-4</v>
      </c>
      <c r="AS59" s="23">
        <v>1.9744548108058401E-4</v>
      </c>
      <c r="AT59" s="23">
        <v>2375.72904977485</v>
      </c>
      <c r="AU59" s="23">
        <v>454.07822687483798</v>
      </c>
      <c r="AV59" s="23">
        <v>18.1221480381347</v>
      </c>
      <c r="AW59" s="23">
        <v>475.202701096787</v>
      </c>
      <c r="AX59" s="23">
        <v>48.627057832614</v>
      </c>
      <c r="AY59" s="23">
        <v>0.12652418966362899</v>
      </c>
      <c r="AZ59" s="23">
        <v>0.92784148183667003</v>
      </c>
      <c r="BA59" s="23">
        <v>8.9629625930763793E-3</v>
      </c>
      <c r="BB59" s="23">
        <v>1.8197403385197E-2</v>
      </c>
      <c r="BC59" s="23">
        <v>0</v>
      </c>
      <c r="BD59" s="23">
        <v>38.476546616142201</v>
      </c>
      <c r="BE59" s="23">
        <v>162.34648672101</v>
      </c>
      <c r="BF59" s="23">
        <v>2.9553352160805102</v>
      </c>
      <c r="BG59" s="23">
        <v>2.8394615012373401</v>
      </c>
      <c r="BH59" s="23">
        <v>14511.2426332005</v>
      </c>
      <c r="BI59" s="23">
        <v>267269.81029602501</v>
      </c>
      <c r="BJ59" s="23">
        <v>27321.015670232598</v>
      </c>
      <c r="BK59" s="23">
        <v>296966.555016033</v>
      </c>
      <c r="BL59" s="23">
        <v>0</v>
      </c>
      <c r="BM59" s="23">
        <v>578.48853462413899</v>
      </c>
      <c r="BN59" s="23">
        <v>24.275827851540701</v>
      </c>
      <c r="BO59" s="23">
        <v>7.2961867716066706E-2</v>
      </c>
      <c r="BP59" s="23">
        <v>0.21525772772697899</v>
      </c>
      <c r="BQ59" s="23">
        <v>0.172747469700226</v>
      </c>
      <c r="BR59" s="23">
        <v>6.56821469402602</v>
      </c>
      <c r="BS59" s="23">
        <v>0</v>
      </c>
      <c r="BT59" s="23">
        <v>5045.96543431604</v>
      </c>
      <c r="BU59" s="23">
        <v>102.274750860078</v>
      </c>
      <c r="BV59" s="23">
        <v>0.65132343006112303</v>
      </c>
      <c r="BW59" s="23">
        <v>2823.02867628984</v>
      </c>
      <c r="BX59" s="23">
        <v>4.9341743007214598</v>
      </c>
      <c r="BY59" s="23">
        <v>0</v>
      </c>
      <c r="BZ59" s="6">
        <v>5.2886700617845303E-5</v>
      </c>
      <c r="CA59" s="23">
        <v>0.120733110886974</v>
      </c>
      <c r="CB59" s="23">
        <v>9168.0948524736395</v>
      </c>
      <c r="CC59" s="23">
        <v>8434.6258923387104</v>
      </c>
      <c r="CD59" s="23">
        <v>733.46896013492199</v>
      </c>
      <c r="CE59" s="23">
        <v>17.525550886533601</v>
      </c>
      <c r="CF59" s="23">
        <v>0</v>
      </c>
      <c r="CG59" s="23">
        <v>1325.31788463213</v>
      </c>
      <c r="CH59" s="23">
        <v>0</v>
      </c>
      <c r="CI59" s="23">
        <v>698.90260806781396</v>
      </c>
      <c r="CJ59" s="23">
        <v>0</v>
      </c>
      <c r="CK59" s="23">
        <v>3.6251905421716599</v>
      </c>
      <c r="CL59" s="23">
        <v>2795.0829466977498</v>
      </c>
      <c r="CM59" s="23">
        <v>12.3273183273815</v>
      </c>
      <c r="CN59" s="23">
        <v>17.898787624354402</v>
      </c>
      <c r="CO59" s="23">
        <v>644.50480323197496</v>
      </c>
      <c r="CP59" s="23">
        <v>0.75846266439590604</v>
      </c>
      <c r="CQ59" s="23">
        <v>53338.647756301099</v>
      </c>
      <c r="CR59" s="23">
        <v>1836.30981970527</v>
      </c>
      <c r="CS59" s="23">
        <v>0</v>
      </c>
      <c r="CT59" s="23">
        <v>0</v>
      </c>
      <c r="CU59" s="23">
        <v>706.00376699388505</v>
      </c>
      <c r="CV59" s="23">
        <v>28.719847672486299</v>
      </c>
      <c r="CW59" s="23">
        <v>0</v>
      </c>
      <c r="CX59" s="23">
        <v>115.24380054617301</v>
      </c>
      <c r="CY59" s="23">
        <v>14112.8930483859</v>
      </c>
      <c r="CZ59" s="23">
        <v>27.3084758776291</v>
      </c>
      <c r="DA59" s="23">
        <v>981.36692191548502</v>
      </c>
      <c r="DC59" s="32">
        <f t="shared" ref="DC59:DC60" si="42">BH59/CY59</f>
        <v>1.0282259337932245</v>
      </c>
      <c r="DD59" s="31">
        <f>(AT59/BK59)</f>
        <v>7.999988583383022E-3</v>
      </c>
      <c r="DE59" s="31">
        <f>BE59/CC59</f>
        <v>1.9247621506067222E-2</v>
      </c>
      <c r="DF59" s="46">
        <f>(AB59-B59)/(B59+1E-50)</f>
        <v>2.9294542530140214E-6</v>
      </c>
      <c r="DG59" s="46"/>
      <c r="DH59" s="46">
        <f>(BK59-D59)/(D59+1E-50)</f>
        <v>1.5336633832660669E-6</v>
      </c>
      <c r="DI59" s="46">
        <f>(CB59-E59)/(E59+1E-50)</f>
        <v>-3.0917313471333305E-5</v>
      </c>
      <c r="DJ59" s="46">
        <f>(CC59-F59)/(F59+1E-50)</f>
        <v>-3.3451006183673943E-5</v>
      </c>
      <c r="DK59" s="46">
        <f>(CQ59-G59)/(G59+1E-50)</f>
        <v>-2.6728639908732059E-7</v>
      </c>
      <c r="DL59" s="46">
        <f>(CY59-H59)/(H59+1E-50)</f>
        <v>1.7398579112733513E-6</v>
      </c>
      <c r="DM59" s="46">
        <f>(O59/0.009783-$CY59)/($CY59)</f>
        <v>-1.7188031905960227E-5</v>
      </c>
      <c r="DN59" s="46">
        <f>(M59/0.001848-$CY59)/($CY59)</f>
        <v>5.2385416938610364E-6</v>
      </c>
      <c r="DO59" s="46">
        <f>((R59+S59)/0.0000259-$CC59)/($CC59)</f>
        <v>2.9925538114393413E-5</v>
      </c>
      <c r="DP59" s="46">
        <f>(T59/0.004739-$CY59)/($CY59)</f>
        <v>-5.5845742765208936E-4</v>
      </c>
      <c r="DQ59" s="46">
        <f>((U59)/0.00000418-$CC59)/($CC59)</f>
        <v>3.1633072866385086E-5</v>
      </c>
      <c r="DR59" s="46">
        <f>(V59/0.001013-$CY59)/($CY59)</f>
        <v>-2.4258784278674792E-6</v>
      </c>
      <c r="DS59" s="46">
        <f>((X59+W59)/0.000236-$CC59)/($CC59)</f>
        <v>2.9967728026574674E-5</v>
      </c>
      <c r="DT59" s="46">
        <f>((AA59+Z59)/0.00000000724-$CC59)/($CC59)</f>
        <v>2.9853314156092881E-5</v>
      </c>
      <c r="DU59" s="46">
        <f>(AL59/0.000439-$CY59)/($CY59)</f>
        <v>4.6565059116340653E-6</v>
      </c>
      <c r="DV59" s="46">
        <f>(AP59/0.042696-$CY59)/($CY59)</f>
        <v>-1.2114022910311384E-5</v>
      </c>
      <c r="DW59" s="46">
        <f>(AQ59/0.00279-$CY59)/($CY59)</f>
        <v>-1.1555152755704227E-6</v>
      </c>
      <c r="DX59" s="46">
        <f>((AR59+AS59+BZ59)/0.0000000418-$CC59)/($CC59)</f>
        <v>3.6749387338939247E-5</v>
      </c>
      <c r="DY59" s="46">
        <f>((AY59+AZ59)/0.000125-$CC59)/($CC59)</f>
        <v>3.5505980645224421E-5</v>
      </c>
      <c r="DZ59" s="46">
        <f>((BA59+BB59)/0.00000322-$CC59)/($CC59)</f>
        <v>3.2055269465138507E-5</v>
      </c>
      <c r="EA59" s="46">
        <f>(BD59/0.00273-$CY59)/($CY59)</f>
        <v>-1.3406130730973882E-3</v>
      </c>
      <c r="EB59" s="46">
        <f t="shared" ref="EB59:EB60" si="43">((BF59+BG59)/0.000687-$CC59)/($CC59)</f>
        <v>3.6021418880346925E-5</v>
      </c>
      <c r="EC59" s="46">
        <f t="shared" ref="EC59:EC60" si="44">(CV59/0.002035-$CY59)/($CY59)</f>
        <v>3.8412266670452036E-6</v>
      </c>
      <c r="ED59" s="46">
        <f t="shared" ref="ED59:ED60" si="45">(CZ59/0.001935-$CY59)/($CY59)</f>
        <v>1.0190620254943476E-6</v>
      </c>
      <c r="EE59" s="75">
        <f t="shared" ref="EE59:EE60" si="46">(BN59-$CY59*0.0017-$CC59*0.0000337)/(BN59)</f>
        <v>-1.3891319760757831E-5</v>
      </c>
      <c r="EF59" s="46">
        <f t="shared" ref="EF59:EF60" si="47">((BO59)/0.00000865-$CC59)/($CC59)</f>
        <v>3.2261006259782048E-5</v>
      </c>
      <c r="EG59" s="46">
        <f t="shared" ref="EG59:EG60" si="48">((BP59)/0.0000255-$CC59)/($CC59)</f>
        <v>8.1255842924502744E-4</v>
      </c>
      <c r="EH59" s="46">
        <f t="shared" ref="EH59:EH60" si="49">((BQ59)/0.0000205-$CC59)/($CC59)</f>
        <v>-9.3899283790288741E-4</v>
      </c>
      <c r="EI59" s="75">
        <f t="shared" ref="EI59:EI60" si="50">(BR59-$CY59*0.000333-$CC59*0.000222)/(BR59)</f>
        <v>-5.8853727622428409E-4</v>
      </c>
      <c r="EJ59" s="46">
        <f>(SUM(AC59:AH59)-$CB59)/($CB59)</f>
        <v>3.2568210979813715E-5</v>
      </c>
      <c r="EK59" s="46">
        <f>(SUM(AD59:AH59)-$CC59)/($CC59)</f>
        <v>3.5400319025031524E-5</v>
      </c>
      <c r="EL59" s="46"/>
      <c r="EM59" s="46"/>
      <c r="EN59" s="46"/>
    </row>
    <row r="60" spans="1:145" x14ac:dyDescent="0.3">
      <c r="A60" s="21" t="s">
        <v>556</v>
      </c>
      <c r="B60" s="21">
        <v>16012.06817</v>
      </c>
      <c r="C60" s="21"/>
      <c r="D60" s="21">
        <v>175478.18577000001</v>
      </c>
      <c r="E60" s="21">
        <v>21233.035252000001</v>
      </c>
      <c r="F60" s="21">
        <v>19534.392432000001</v>
      </c>
      <c r="G60" s="21">
        <v>171996.69172</v>
      </c>
      <c r="H60" s="21">
        <v>7482.5637752000002</v>
      </c>
      <c r="I60" s="21"/>
      <c r="J60" s="23" t="s">
        <v>542</v>
      </c>
      <c r="K60" s="23">
        <v>0</v>
      </c>
      <c r="L60" s="23">
        <v>197.67673906413799</v>
      </c>
      <c r="M60" s="23">
        <v>13.828040121194601</v>
      </c>
      <c r="N60" s="23">
        <v>73.166105460672199</v>
      </c>
      <c r="O60" s="23">
        <v>73.200665374493596</v>
      </c>
      <c r="P60" s="23">
        <v>581.297017444071</v>
      </c>
      <c r="Q60" s="23">
        <v>0</v>
      </c>
      <c r="R60" s="23">
        <v>8.6009928515132006E-2</v>
      </c>
      <c r="S60" s="23">
        <v>0.41993034496822601</v>
      </c>
      <c r="T60" s="23">
        <v>35.440014683606897</v>
      </c>
      <c r="U60" s="23">
        <v>8.1654362156781596E-2</v>
      </c>
      <c r="V60" s="23">
        <v>7.5798022279486501</v>
      </c>
      <c r="W60" s="23">
        <v>2.8582754344483199</v>
      </c>
      <c r="X60" s="23">
        <v>1.7518399223973</v>
      </c>
      <c r="Y60" s="23">
        <v>181.92673965596799</v>
      </c>
      <c r="Z60" s="6">
        <v>2.8285939472103201E-5</v>
      </c>
      <c r="AA60" s="23">
        <v>1.1314228079167901E-4</v>
      </c>
      <c r="AB60" s="23">
        <v>16012.143368331699</v>
      </c>
      <c r="AC60" s="23">
        <v>1698.66217210381</v>
      </c>
      <c r="AD60" s="23">
        <v>1385.6965912134699</v>
      </c>
      <c r="AE60" s="23">
        <v>7477.4653257053396</v>
      </c>
      <c r="AF60" s="23">
        <v>1.1267442473144899E-3</v>
      </c>
      <c r="AG60" s="23">
        <v>8311.7052321191295</v>
      </c>
      <c r="AH60" s="23">
        <v>2359.6247205365999</v>
      </c>
      <c r="AI60" s="23">
        <v>1741.30281583789</v>
      </c>
      <c r="AJ60" s="23">
        <v>13.230935735412199</v>
      </c>
      <c r="AK60" s="23">
        <v>303.99846149804</v>
      </c>
      <c r="AL60" s="23">
        <v>3.2848909271537701</v>
      </c>
      <c r="AM60" s="23">
        <v>0</v>
      </c>
      <c r="AN60" s="23">
        <v>0</v>
      </c>
      <c r="AO60" s="23">
        <v>319.74628270441002</v>
      </c>
      <c r="AP60" s="23">
        <v>319.47081475377098</v>
      </c>
      <c r="AQ60" s="23">
        <v>20.876322518560102</v>
      </c>
      <c r="AR60" s="23">
        <v>2.3679990179180599E-4</v>
      </c>
      <c r="AS60" s="23">
        <v>4.5725768364776798E-4</v>
      </c>
      <c r="AT60" s="23">
        <v>1403.82669532675</v>
      </c>
      <c r="AU60" s="23">
        <v>240.75079479378499</v>
      </c>
      <c r="AV60" s="23">
        <v>9.6083180574612594</v>
      </c>
      <c r="AW60" s="23">
        <v>251.94974428891501</v>
      </c>
      <c r="AX60" s="23">
        <v>25.781791238170801</v>
      </c>
      <c r="AY60" s="23">
        <v>0.293017907042113</v>
      </c>
      <c r="AZ60" s="23">
        <v>2.14877660014219</v>
      </c>
      <c r="BA60" s="23">
        <v>2.07570627821227E-2</v>
      </c>
      <c r="BB60" s="23">
        <v>4.2143513175372203E-2</v>
      </c>
      <c r="BC60" s="23">
        <v>0</v>
      </c>
      <c r="BD60" s="23">
        <v>20.400025852973702</v>
      </c>
      <c r="BE60" s="23">
        <v>375.97760754421603</v>
      </c>
      <c r="BF60" s="23">
        <v>6.8442262603548203</v>
      </c>
      <c r="BG60" s="23">
        <v>6.5759357793614202</v>
      </c>
      <c r="BH60" s="23">
        <v>7693.7797775536401</v>
      </c>
      <c r="BI60" s="23">
        <v>157930.22424069999</v>
      </c>
      <c r="BJ60" s="23">
        <v>16144.0788496282</v>
      </c>
      <c r="BK60" s="23">
        <v>175478.12978565501</v>
      </c>
      <c r="BL60" s="23">
        <v>0</v>
      </c>
      <c r="BM60" s="23">
        <v>306.71231227368099</v>
      </c>
      <c r="BN60" s="23">
        <v>13.378752013095401</v>
      </c>
      <c r="BO60" s="23">
        <v>0.16897395040702801</v>
      </c>
      <c r="BP60" s="23">
        <v>0.498514267321439</v>
      </c>
      <c r="BQ60" s="23">
        <v>0.400063200780436</v>
      </c>
      <c r="BR60" s="23">
        <v>6.82173291665978</v>
      </c>
      <c r="BS60" s="23">
        <v>0</v>
      </c>
      <c r="BT60" s="23">
        <v>2675.33349551745</v>
      </c>
      <c r="BU60" s="23">
        <v>373.08904942211302</v>
      </c>
      <c r="BV60" s="23">
        <v>2.02439070310906E-4</v>
      </c>
      <c r="BW60" s="23">
        <v>1385.6965912134699</v>
      </c>
      <c r="BX60" s="23">
        <v>15.239141299734801</v>
      </c>
      <c r="BY60" s="23">
        <v>0</v>
      </c>
      <c r="BZ60" s="23">
        <v>1.22481302049747E-4</v>
      </c>
      <c r="CA60" s="6">
        <v>3.7525003169144103E-5</v>
      </c>
      <c r="CB60" s="23">
        <v>21232.34404819</v>
      </c>
      <c r="CC60" s="23">
        <v>19533.681876086201</v>
      </c>
      <c r="CD60" s="23">
        <v>1698.66217210381</v>
      </c>
      <c r="CE60" s="23">
        <v>65.110623852907594</v>
      </c>
      <c r="CF60" s="23">
        <v>0</v>
      </c>
      <c r="CG60" s="23">
        <v>4875.5334625241803</v>
      </c>
      <c r="CH60" s="23">
        <v>0</v>
      </c>
      <c r="CI60" s="23">
        <v>2078.4129761845702</v>
      </c>
      <c r="CJ60" s="23">
        <v>0</v>
      </c>
      <c r="CK60" s="23">
        <v>1.1267442473144899E-3</v>
      </c>
      <c r="CL60" s="23">
        <v>8311.7052321191295</v>
      </c>
      <c r="CM60" s="23">
        <v>6.5359543395624904</v>
      </c>
      <c r="CN60" s="23">
        <v>66.498116922127195</v>
      </c>
      <c r="CO60" s="23">
        <v>2359.6247205365999</v>
      </c>
      <c r="CP60" s="23">
        <v>2.7705953030528501</v>
      </c>
      <c r="CQ60" s="23">
        <v>171996.523004238</v>
      </c>
      <c r="CR60" s="23">
        <v>973.60255584430899</v>
      </c>
      <c r="CS60" s="23">
        <v>0</v>
      </c>
      <c r="CT60" s="23">
        <v>0</v>
      </c>
      <c r="CU60" s="23">
        <v>374.31417341777001</v>
      </c>
      <c r="CV60" s="23">
        <v>15.227068942065801</v>
      </c>
      <c r="CW60" s="23">
        <v>0</v>
      </c>
      <c r="CX60" s="23">
        <v>61.102144433604998</v>
      </c>
      <c r="CY60" s="23">
        <v>7482.5537387633103</v>
      </c>
      <c r="CZ60" s="23">
        <v>14.4789404170814</v>
      </c>
      <c r="DA60" s="23">
        <v>520.31256027216</v>
      </c>
      <c r="DC60" s="32">
        <f t="shared" si="42"/>
        <v>1.0282291375598247</v>
      </c>
      <c r="DD60" s="31">
        <f>(AT60/BK60)</f>
        <v>8.0000094430087206E-3</v>
      </c>
      <c r="DE60" s="31">
        <f>BE60/CC60</f>
        <v>1.9247656940932403E-2</v>
      </c>
      <c r="DF60" s="46">
        <f>(AB60-B60)/(B60+1E-50)</f>
        <v>4.6963534566709113E-6</v>
      </c>
      <c r="DG60" s="46"/>
      <c r="DH60" s="46">
        <f>(BK60-D60)/(D60+1E-50)</f>
        <v>-3.1903877258098209E-7</v>
      </c>
      <c r="DI60" s="46">
        <f>(CB60-E60)/(E60+1E-50)</f>
        <v>-3.2553226695964069E-5</v>
      </c>
      <c r="DJ60" s="46">
        <f>(CC60-F60)/(F60+1E-50)</f>
        <v>-3.6374610383884808E-5</v>
      </c>
      <c r="DK60" s="46">
        <f>(CQ60-G60)/(G60+1E-50)</f>
        <v>-9.8092446032750805E-7</v>
      </c>
      <c r="DL60" s="46">
        <f>(CY60-H60)/(H60+1E-50)</f>
        <v>-1.3413098760588186E-6</v>
      </c>
      <c r="DM60" s="46">
        <f>(O60/0.009783-$CY60)/($CY60)</f>
        <v>-1.5817253954048581E-5</v>
      </c>
      <c r="DN60" s="46">
        <f>(M60/0.001848-$CY60)/($CY60)</f>
        <v>2.0307842631905637E-5</v>
      </c>
      <c r="DO60" s="46">
        <f>((R60+S60)/0.0000259-$CC60)/($CC60)</f>
        <v>3.5406406438647325E-5</v>
      </c>
      <c r="DP60" s="46">
        <f>(T60/0.004739-$CY60)/($CY60)</f>
        <v>-5.5858950162210265E-4</v>
      </c>
      <c r="DQ60" s="46">
        <f>((U60)/0.00000418-$CC60)/($CC60)</f>
        <v>4.3746236021626753E-5</v>
      </c>
      <c r="DR60" s="46">
        <f>(V60/0.001013-$CY60)/($CY60)</f>
        <v>-3.2598921832123262E-6</v>
      </c>
      <c r="DS60" s="46">
        <f>((X60+W60)/0.000236-$CC60)/($CC60)</f>
        <v>3.6103239334262495E-5</v>
      </c>
      <c r="DT60" s="46">
        <f>((AA60+Z60)/0.00000000724-$CC60)/($CC60)</f>
        <v>3.0853923923348253E-5</v>
      </c>
      <c r="DU60" s="46">
        <f>(AL60/0.000439-$CY60)/($CY60)</f>
        <v>1.5171460442496503E-5</v>
      </c>
      <c r="DV60" s="46">
        <f>(AP60/0.042696-$CY60)/($CY60)</f>
        <v>-1.3458564605119169E-5</v>
      </c>
      <c r="DW60" s="46">
        <f>(AQ60/0.00279-$CY60)/($CY60)</f>
        <v>-1.1556581641509068E-7</v>
      </c>
      <c r="DX60" s="46">
        <f>((AR60+AS60+BZ60)/0.0000000418-$CC60)/($CC60)</f>
        <v>3.7948278058355898E-5</v>
      </c>
      <c r="DY60" s="46">
        <f>((AY60+AZ60)/0.000125-$CC60)/($CC60)</f>
        <v>3.4513789694052723E-5</v>
      </c>
      <c r="DZ60" s="46">
        <f>((BA60+BB60)/0.00000322-$CC60)/($CC60)</f>
        <v>3.3710151954022452E-5</v>
      </c>
      <c r="EA60" s="46">
        <f>(BD60/0.00273-$CY60)/($CY60)</f>
        <v>-1.3386868483427859E-3</v>
      </c>
      <c r="EB60" s="46">
        <f t="shared" si="43"/>
        <v>3.8942241854630006E-5</v>
      </c>
      <c r="EC60" s="46">
        <f t="shared" si="44"/>
        <v>4.7339395374965115E-6</v>
      </c>
      <c r="ED60" s="46">
        <f t="shared" si="45"/>
        <v>1.373963162520391E-5</v>
      </c>
      <c r="EE60" s="75">
        <f t="shared" si="46"/>
        <v>9.3863742706049252E-6</v>
      </c>
      <c r="EF60" s="46">
        <f t="shared" si="47"/>
        <v>4.4992265987128846E-5</v>
      </c>
      <c r="EG60" s="46">
        <f t="shared" si="48"/>
        <v>8.1383707686609192E-4</v>
      </c>
      <c r="EH60" s="46">
        <f t="shared" si="49"/>
        <v>-9.4215669899872466E-4</v>
      </c>
      <c r="EI60" s="75">
        <f t="shared" si="50"/>
        <v>-9.4328741950952739E-4</v>
      </c>
      <c r="EJ60" s="46">
        <f>(SUM(AC60:AH60)-$CB60)/($CB60)</f>
        <v>3.8202104805714032E-5</v>
      </c>
      <c r="EK60" s="46">
        <f>(SUM(AD60:AH60)-$CC60)/($CC60)</f>
        <v>4.1524185646845211E-5</v>
      </c>
    </row>
    <row r="61" spans="1:145" x14ac:dyDescent="0.3">
      <c r="A61" s="76" t="s">
        <v>557</v>
      </c>
      <c r="B61" s="1">
        <f t="shared" ref="B61:H61" si="51">SUM(B3:B60)+SUM(B67:B82)</f>
        <v>71270.674382479992</v>
      </c>
      <c r="C61" s="1">
        <f t="shared" si="51"/>
        <v>0</v>
      </c>
      <c r="D61" s="1">
        <f t="shared" si="51"/>
        <v>740580.23003325006</v>
      </c>
      <c r="E61" s="1">
        <f t="shared" si="51"/>
        <v>43777.735511849998</v>
      </c>
      <c r="F61" s="1">
        <f t="shared" si="51"/>
        <v>40275.5166704</v>
      </c>
      <c r="G61" s="1">
        <f t="shared" si="51"/>
        <v>316440.43002751999</v>
      </c>
      <c r="H61" s="1">
        <f t="shared" si="51"/>
        <v>33762.490139600006</v>
      </c>
      <c r="I61" s="1"/>
      <c r="J61" s="76" t="s">
        <v>557</v>
      </c>
      <c r="K61" s="1">
        <f t="shared" ref="K61:AP61" si="52">SUM(K3:K60)+SUM(K67:K82)</f>
        <v>0</v>
      </c>
      <c r="L61" s="1">
        <f t="shared" si="52"/>
        <v>891.95086386393018</v>
      </c>
      <c r="M61" s="1">
        <f t="shared" si="52"/>
        <v>62.393600179539156</v>
      </c>
      <c r="N61" s="1">
        <f t="shared" si="52"/>
        <v>330.13662022210821</v>
      </c>
      <c r="O61" s="1">
        <f t="shared" si="52"/>
        <v>330.29332806936173</v>
      </c>
      <c r="P61" s="1">
        <f t="shared" si="52"/>
        <v>2622.9177912733217</v>
      </c>
      <c r="Q61" s="1">
        <f t="shared" si="52"/>
        <v>0</v>
      </c>
      <c r="R61" s="1">
        <f t="shared" si="52"/>
        <v>0.17733265189960581</v>
      </c>
      <c r="S61" s="1">
        <f t="shared" si="52"/>
        <v>0.86580064704840731</v>
      </c>
      <c r="T61" s="1">
        <f t="shared" si="52"/>
        <v>159.911173133982</v>
      </c>
      <c r="U61" s="1">
        <f t="shared" si="52"/>
        <v>0.16835258705990355</v>
      </c>
      <c r="V61" s="1">
        <f t="shared" si="52"/>
        <v>34.201375475138732</v>
      </c>
      <c r="W61" s="114">
        <f t="shared" si="52"/>
        <v>5.8931083020956976</v>
      </c>
      <c r="X61" s="114">
        <f t="shared" si="52"/>
        <v>3.6119047157083095</v>
      </c>
      <c r="Y61" s="1">
        <f t="shared" si="52"/>
        <v>820.88285890227382</v>
      </c>
      <c r="Z61" s="1">
        <f t="shared" si="52"/>
        <v>5.8319014994880698E-5</v>
      </c>
      <c r="AA61" s="1">
        <f t="shared" si="52"/>
        <v>2.332743475910726E-4</v>
      </c>
      <c r="AB61" s="1">
        <f t="shared" si="52"/>
        <v>71270.862652465279</v>
      </c>
      <c r="AC61" s="1">
        <f t="shared" si="52"/>
        <v>3502.2423506360592</v>
      </c>
      <c r="AD61" s="1">
        <f t="shared" si="52"/>
        <v>6931.1557373233536</v>
      </c>
      <c r="AE61" s="1">
        <f t="shared" si="52"/>
        <v>13475.506419441239</v>
      </c>
      <c r="AF61" s="1">
        <f t="shared" si="52"/>
        <v>6.6403951337588163</v>
      </c>
      <c r="AG61" s="1">
        <f t="shared" si="52"/>
        <v>15682.947195119279</v>
      </c>
      <c r="AH61" s="1">
        <f t="shared" si="52"/>
        <v>4179.4032226846339</v>
      </c>
      <c r="AI61" s="1">
        <f t="shared" si="52"/>
        <v>7856.9825054977737</v>
      </c>
      <c r="AJ61" s="1">
        <f t="shared" si="52"/>
        <v>59.700184079155441</v>
      </c>
      <c r="AK61" s="1">
        <f t="shared" si="52"/>
        <v>1371.6882532090317</v>
      </c>
      <c r="AL61" s="1">
        <f t="shared" si="52"/>
        <v>14.821841199447521</v>
      </c>
      <c r="AM61" s="1">
        <f t="shared" si="52"/>
        <v>0</v>
      </c>
      <c r="AN61" s="1">
        <f t="shared" si="52"/>
        <v>0</v>
      </c>
      <c r="AO61" s="1">
        <f t="shared" si="52"/>
        <v>1442.7528465594714</v>
      </c>
      <c r="AP61" s="1">
        <f t="shared" si="52"/>
        <v>1441.5082441604268</v>
      </c>
      <c r="AQ61" s="1">
        <f t="shared" ref="AQ61:BV61" si="53">SUM(AQ3:AQ60)+SUM(AQ67:AQ82)</f>
        <v>94.197420203797776</v>
      </c>
      <c r="AR61" s="1">
        <f t="shared" si="53"/>
        <v>4.8822248704537188E-4</v>
      </c>
      <c r="AS61" s="1">
        <f t="shared" si="53"/>
        <v>9.4276596502119287E-4</v>
      </c>
      <c r="AT61" s="1">
        <f t="shared" si="53"/>
        <v>5924.6417433125462</v>
      </c>
      <c r="AU61" s="1">
        <f t="shared" si="53"/>
        <v>1086.3012748205049</v>
      </c>
      <c r="AV61" s="1">
        <f t="shared" si="53"/>
        <v>43.353967927228432</v>
      </c>
      <c r="AW61" s="1">
        <f t="shared" si="53"/>
        <v>1136.8341374526483</v>
      </c>
      <c r="AX61" s="1">
        <f t="shared" si="53"/>
        <v>116.33132158925984</v>
      </c>
      <c r="AY61" s="1">
        <f t="shared" si="53"/>
        <v>0.60413503897609422</v>
      </c>
      <c r="AZ61" s="1">
        <f t="shared" si="53"/>
        <v>4.4303010046184941</v>
      </c>
      <c r="BA61" s="1">
        <f t="shared" si="53"/>
        <v>4.279660852890127E-2</v>
      </c>
      <c r="BB61" s="1">
        <f t="shared" si="53"/>
        <v>8.689016341359028E-2</v>
      </c>
      <c r="BC61" s="1">
        <f t="shared" si="53"/>
        <v>0</v>
      </c>
      <c r="BD61" s="1">
        <f t="shared" si="53"/>
        <v>92.048202567139526</v>
      </c>
      <c r="BE61" s="1">
        <f t="shared" si="53"/>
        <v>775.18137758002172</v>
      </c>
      <c r="BF61" s="1">
        <f t="shared" si="53"/>
        <v>14.111271634577269</v>
      </c>
      <c r="BG61" s="1">
        <f t="shared" si="53"/>
        <v>13.55803584149912</v>
      </c>
      <c r="BH61" s="1">
        <f t="shared" si="53"/>
        <v>34715.546559228576</v>
      </c>
      <c r="BI61" s="1">
        <f t="shared" si="53"/>
        <v>666522.32589799922</v>
      </c>
      <c r="BJ61" s="1">
        <f t="shared" si="53"/>
        <v>68133.592801168343</v>
      </c>
      <c r="BK61" s="1">
        <f t="shared" si="53"/>
        <v>740580.56044248072</v>
      </c>
      <c r="BL61" s="1">
        <f t="shared" si="53"/>
        <v>0</v>
      </c>
      <c r="BM61" s="1">
        <f t="shared" si="53"/>
        <v>1383.9282902762488</v>
      </c>
      <c r="BN61" s="1">
        <f t="shared" si="53"/>
        <v>58.75327382873094</v>
      </c>
      <c r="BO61" s="1">
        <f t="shared" si="53"/>
        <v>0.3483848225979258</v>
      </c>
      <c r="BP61" s="1">
        <f t="shared" si="53"/>
        <v>1.0278252541084838</v>
      </c>
      <c r="BQ61" s="1">
        <f t="shared" si="53"/>
        <v>0.82484213775045334</v>
      </c>
      <c r="BR61" s="1">
        <f t="shared" si="53"/>
        <v>20.168675996194686</v>
      </c>
      <c r="BS61" s="1">
        <f t="shared" si="53"/>
        <v>0</v>
      </c>
      <c r="BT61" s="1">
        <f t="shared" si="53"/>
        <v>12071.563052669506</v>
      </c>
      <c r="BU61" s="1">
        <f t="shared" si="53"/>
        <v>661.49717738943821</v>
      </c>
      <c r="BV61" s="1">
        <f t="shared" si="53"/>
        <v>1.1930563979823283</v>
      </c>
      <c r="BW61" s="1">
        <f t="shared" ref="BW61:DA61" si="54">SUM(BW3:BW60)+SUM(BW67:BW82)</f>
        <v>6931.1557373233536</v>
      </c>
      <c r="BX61" s="1">
        <f t="shared" si="54"/>
        <v>28.405182767607727</v>
      </c>
      <c r="BY61" s="1">
        <f t="shared" si="54"/>
        <v>0</v>
      </c>
      <c r="BZ61" s="1">
        <f t="shared" si="54"/>
        <v>2.525279213978996E-4</v>
      </c>
      <c r="CA61" s="1">
        <f t="shared" si="54"/>
        <v>0.22115190922731226</v>
      </c>
      <c r="CB61" s="1">
        <f t="shared" si="54"/>
        <v>43776.312642979552</v>
      </c>
      <c r="CC61" s="1">
        <f t="shared" si="54"/>
        <v>40274.070292343546</v>
      </c>
      <c r="CD61" s="1">
        <f t="shared" si="54"/>
        <v>3502.2423506360592</v>
      </c>
      <c r="CE61" s="1">
        <f t="shared" si="54"/>
        <v>114.85100430452434</v>
      </c>
      <c r="CF61" s="1">
        <f t="shared" si="54"/>
        <v>0</v>
      </c>
      <c r="CG61" s="1">
        <f t="shared" si="54"/>
        <v>8623.9481161364201</v>
      </c>
      <c r="CH61" s="1">
        <f t="shared" si="54"/>
        <v>0</v>
      </c>
      <c r="CI61" s="1">
        <f t="shared" si="54"/>
        <v>3921.5995888300968</v>
      </c>
      <c r="CJ61" s="1">
        <f t="shared" si="54"/>
        <v>0</v>
      </c>
      <c r="CK61" s="1">
        <f t="shared" si="54"/>
        <v>6.6403951337588163</v>
      </c>
      <c r="CL61" s="1">
        <f t="shared" si="54"/>
        <v>15682.947195119279</v>
      </c>
      <c r="CM61" s="1">
        <f t="shared" si="54"/>
        <v>29.490955213167087</v>
      </c>
      <c r="CN61" s="1">
        <f t="shared" si="54"/>
        <v>117.29802163902605</v>
      </c>
      <c r="CO61" s="1">
        <f t="shared" si="54"/>
        <v>4179.4032226846339</v>
      </c>
      <c r="CP61" s="1">
        <f t="shared" si="54"/>
        <v>4.9104427081810256</v>
      </c>
      <c r="CQ61" s="1">
        <f t="shared" si="54"/>
        <v>316440.23863049329</v>
      </c>
      <c r="CR61" s="1">
        <f t="shared" si="54"/>
        <v>4393.0389491446658</v>
      </c>
      <c r="CS61" s="1">
        <f t="shared" si="54"/>
        <v>0</v>
      </c>
      <c r="CT61" s="1">
        <f t="shared" si="54"/>
        <v>0</v>
      </c>
      <c r="CU61" s="1">
        <f t="shared" si="54"/>
        <v>1688.9856728462426</v>
      </c>
      <c r="CV61" s="1">
        <f t="shared" si="54"/>
        <v>68.706948152081779</v>
      </c>
      <c r="CW61" s="1">
        <f t="shared" si="54"/>
        <v>0</v>
      </c>
      <c r="CX61" s="1">
        <f t="shared" si="54"/>
        <v>275.70103605677605</v>
      </c>
      <c r="CY61" s="1">
        <f t="shared" si="54"/>
        <v>33762.506614520564</v>
      </c>
      <c r="CZ61" s="1">
        <f t="shared" si="54"/>
        <v>65.330716096834294</v>
      </c>
      <c r="DA61" s="1">
        <f t="shared" si="54"/>
        <v>2347.7372914006723</v>
      </c>
    </row>
    <row r="62" spans="1:145" x14ac:dyDescent="0.3">
      <c r="A62" s="77" t="s">
        <v>54</v>
      </c>
      <c r="B62" s="1">
        <f>SUM(B3:B51)</f>
        <v>9508.501326399999</v>
      </c>
      <c r="C62" s="1">
        <f t="shared" ref="C62:H62" si="55">SUM(C3:C51)</f>
        <v>0</v>
      </c>
      <c r="D62" s="1">
        <f t="shared" si="55"/>
        <v>95659.241603459988</v>
      </c>
      <c r="E62" s="1">
        <f t="shared" si="55"/>
        <v>1683.3216396300002</v>
      </c>
      <c r="F62" s="1">
        <f t="shared" si="55"/>
        <v>1548.6559083699999</v>
      </c>
      <c r="G62" s="1">
        <f t="shared" si="55"/>
        <v>3863.73239736</v>
      </c>
      <c r="H62" s="1">
        <f t="shared" si="55"/>
        <v>4418.1923296600007</v>
      </c>
      <c r="I62" s="1"/>
      <c r="J62" s="77" t="s">
        <v>54</v>
      </c>
      <c r="K62" s="1">
        <f>SUM(K3:K51)</f>
        <v>0</v>
      </c>
      <c r="L62" s="1">
        <f t="shared" ref="L62:BW62" si="56">SUM(L3:L51)</f>
        <v>116.72154003490138</v>
      </c>
      <c r="M62" s="1">
        <f t="shared" si="56"/>
        <v>8.1648351379225765</v>
      </c>
      <c r="N62" s="1">
        <f t="shared" si="56"/>
        <v>43.20191680498526</v>
      </c>
      <c r="O62" s="1">
        <f t="shared" si="56"/>
        <v>43.222577112377778</v>
      </c>
      <c r="P62" s="1">
        <f t="shared" si="56"/>
        <v>343.23828006897276</v>
      </c>
      <c r="Q62" s="1">
        <f t="shared" si="56"/>
        <v>0</v>
      </c>
      <c r="R62" s="1">
        <f t="shared" si="56"/>
        <v>6.8187247305058823E-3</v>
      </c>
      <c r="S62" s="1">
        <f t="shared" si="56"/>
        <v>3.3291444373209383E-2</v>
      </c>
      <c r="T62" s="1">
        <f t="shared" si="56"/>
        <v>20.926117881914546</v>
      </c>
      <c r="U62" s="1">
        <f t="shared" si="56"/>
        <v>6.4733660561266332E-3</v>
      </c>
      <c r="V62" s="1">
        <f t="shared" si="56"/>
        <v>4.4756387995358171</v>
      </c>
      <c r="W62" s="1">
        <f t="shared" si="56"/>
        <v>0.2265992714735138</v>
      </c>
      <c r="X62" s="1">
        <f t="shared" si="56"/>
        <v>0.13888343586462468</v>
      </c>
      <c r="Y62" s="1">
        <f t="shared" si="56"/>
        <v>107.42103504443882</v>
      </c>
      <c r="Z62" s="1">
        <f t="shared" si="56"/>
        <v>2.2424524056846158E-6</v>
      </c>
      <c r="AA62" s="1">
        <f t="shared" si="56"/>
        <v>8.9698322760054209E-6</v>
      </c>
      <c r="AB62" s="1">
        <f t="shared" si="56"/>
        <v>9508.4992085605354</v>
      </c>
      <c r="AC62" s="1">
        <f t="shared" si="56"/>
        <v>134.665680574943</v>
      </c>
      <c r="AD62" s="1">
        <f t="shared" si="56"/>
        <v>1183.6717693170608</v>
      </c>
      <c r="AE62" s="1">
        <f t="shared" si="56"/>
        <v>81.128246639781153</v>
      </c>
      <c r="AF62" s="1">
        <f t="shared" si="56"/>
        <v>1.7496615623593827</v>
      </c>
      <c r="AG62" s="1">
        <f t="shared" si="56"/>
        <v>275.74481469424614</v>
      </c>
      <c r="AH62" s="1">
        <f t="shared" si="56"/>
        <v>6.3609910181153708</v>
      </c>
      <c r="AI62" s="1">
        <f t="shared" si="56"/>
        <v>1028.1727981481288</v>
      </c>
      <c r="AJ62" s="1">
        <f t="shared" si="56"/>
        <v>7.8124378674198116</v>
      </c>
      <c r="AK62" s="1">
        <f t="shared" si="56"/>
        <v>179.50007725062807</v>
      </c>
      <c r="AL62" s="1">
        <f t="shared" si="56"/>
        <v>1.9395916967975975</v>
      </c>
      <c r="AM62" s="1">
        <f t="shared" si="56"/>
        <v>0</v>
      </c>
      <c r="AN62" s="1">
        <f t="shared" si="56"/>
        <v>0</v>
      </c>
      <c r="AO62" s="1">
        <f t="shared" si="56"/>
        <v>188.80060041349549</v>
      </c>
      <c r="AP62" s="1">
        <f t="shared" si="56"/>
        <v>188.63777664988876</v>
      </c>
      <c r="AQ62" s="1">
        <f t="shared" si="56"/>
        <v>12.326781916272939</v>
      </c>
      <c r="AR62" s="1">
        <f t="shared" si="56"/>
        <v>1.8772783038700903E-5</v>
      </c>
      <c r="AS62" s="1">
        <f t="shared" si="56"/>
        <v>3.6250922962723996E-5</v>
      </c>
      <c r="AT62" s="1">
        <f t="shared" si="56"/>
        <v>765.27380905501991</v>
      </c>
      <c r="AU62" s="1">
        <f t="shared" si="56"/>
        <v>142.1542013588718</v>
      </c>
      <c r="AV62" s="1">
        <f t="shared" si="56"/>
        <v>5.6733189832487101</v>
      </c>
      <c r="AW62" s="1">
        <f t="shared" si="56"/>
        <v>148.76659679046097</v>
      </c>
      <c r="AX62" s="1">
        <f t="shared" si="56"/>
        <v>15.223166456520795</v>
      </c>
      <c r="AY62" s="1">
        <f t="shared" si="56"/>
        <v>2.3229830969680898E-2</v>
      </c>
      <c r="AZ62" s="1">
        <f t="shared" si="56"/>
        <v>0.17035205143475676</v>
      </c>
      <c r="BA62" s="1">
        <f t="shared" si="56"/>
        <v>1.6455995740575491E-3</v>
      </c>
      <c r="BB62" s="1">
        <f t="shared" si="56"/>
        <v>3.3410698011519112E-3</v>
      </c>
      <c r="BC62" s="1">
        <f t="shared" si="56"/>
        <v>0</v>
      </c>
      <c r="BD62" s="1">
        <f t="shared" si="56"/>
        <v>12.045524889873313</v>
      </c>
      <c r="BE62" s="1">
        <f t="shared" si="56"/>
        <v>29.806971531003985</v>
      </c>
      <c r="BF62" s="1">
        <f t="shared" si="56"/>
        <v>0.54260240554462269</v>
      </c>
      <c r="BG62" s="1">
        <f t="shared" si="56"/>
        <v>0.52132389064016571</v>
      </c>
      <c r="BH62" s="1">
        <f t="shared" ref="BH62" si="57">SUM(BH3:BH51)</f>
        <v>4542.9134581389617</v>
      </c>
      <c r="BI62" s="1">
        <f t="shared" si="56"/>
        <v>86093.289224621476</v>
      </c>
      <c r="BJ62" s="1">
        <f t="shared" si="56"/>
        <v>8800.6486129195146</v>
      </c>
      <c r="BK62" s="1">
        <f t="shared" si="56"/>
        <v>95659.211646596043</v>
      </c>
      <c r="BL62" s="1">
        <f t="shared" si="56"/>
        <v>0</v>
      </c>
      <c r="BM62" s="1">
        <f t="shared" si="56"/>
        <v>181.10154576417378</v>
      </c>
      <c r="BN62" s="1">
        <f t="shared" si="56"/>
        <v>7.5631358238423001</v>
      </c>
      <c r="BO62" s="1">
        <f t="shared" si="56"/>
        <v>1.3395886639258513E-2</v>
      </c>
      <c r="BP62" s="1">
        <f t="shared" si="56"/>
        <v>3.9521661730719145E-2</v>
      </c>
      <c r="BQ62" s="1">
        <f t="shared" si="56"/>
        <v>3.1716443221523428E-2</v>
      </c>
      <c r="BR62" s="1">
        <f t="shared" si="56"/>
        <v>1.8141551105763003</v>
      </c>
      <c r="BS62" s="1">
        <f t="shared" si="56"/>
        <v>0</v>
      </c>
      <c r="BT62" s="1">
        <f t="shared" si="56"/>
        <v>1579.7004246133729</v>
      </c>
      <c r="BU62" s="1">
        <f t="shared" si="56"/>
        <v>1.1845029273616721</v>
      </c>
      <c r="BV62" s="1">
        <f t="shared" si="56"/>
        <v>0.31435639497522505</v>
      </c>
      <c r="BW62" s="1">
        <f t="shared" si="56"/>
        <v>1183.6717693170608</v>
      </c>
      <c r="BX62" s="1">
        <f t="shared" ref="BX62:DA62" si="58">SUM(BX3:BX51)</f>
        <v>0.41362836676344894</v>
      </c>
      <c r="BY62" s="1">
        <f t="shared" si="58"/>
        <v>0</v>
      </c>
      <c r="BZ62" s="1">
        <f t="shared" si="58"/>
        <v>9.7100378517655996E-6</v>
      </c>
      <c r="CA62" s="1">
        <f t="shared" si="58"/>
        <v>5.8270944281904893E-2</v>
      </c>
      <c r="CB62" s="1">
        <f t="shared" si="58"/>
        <v>1683.2806848219923</v>
      </c>
      <c r="CC62" s="1">
        <f t="shared" si="58"/>
        <v>1548.6150042470488</v>
      </c>
      <c r="CD62" s="1">
        <f t="shared" si="58"/>
        <v>134.665680574943</v>
      </c>
      <c r="CE62" s="1">
        <f t="shared" si="58"/>
        <v>5.0698368689958501E-2</v>
      </c>
      <c r="CF62" s="1">
        <f t="shared" si="58"/>
        <v>0</v>
      </c>
      <c r="CG62" s="1">
        <f t="shared" si="58"/>
        <v>10.069657409820479</v>
      </c>
      <c r="CH62" s="1">
        <f t="shared" si="58"/>
        <v>0</v>
      </c>
      <c r="CI62" s="1">
        <f t="shared" si="58"/>
        <v>68.936583760908519</v>
      </c>
      <c r="CJ62" s="1">
        <f t="shared" si="58"/>
        <v>0</v>
      </c>
      <c r="CK62" s="1">
        <f t="shared" si="58"/>
        <v>1.7496615623593827</v>
      </c>
      <c r="CL62" s="1">
        <f t="shared" si="58"/>
        <v>275.74481469424614</v>
      </c>
      <c r="CM62" s="1">
        <f t="shared" si="58"/>
        <v>3.8592032844864157</v>
      </c>
      <c r="CN62" s="1">
        <f t="shared" si="58"/>
        <v>5.1778360753319298E-2</v>
      </c>
      <c r="CO62" s="1">
        <f t="shared" si="58"/>
        <v>6.3609910181153708</v>
      </c>
      <c r="CP62" s="1">
        <f t="shared" si="58"/>
        <v>8.2911217122328858E-3</v>
      </c>
      <c r="CQ62" s="1">
        <f t="shared" si="58"/>
        <v>3863.731543407438</v>
      </c>
      <c r="CR62" s="1">
        <f t="shared" si="58"/>
        <v>574.87630156316322</v>
      </c>
      <c r="CS62" s="1">
        <f t="shared" si="58"/>
        <v>0</v>
      </c>
      <c r="CT62" s="1">
        <f t="shared" si="58"/>
        <v>0</v>
      </c>
      <c r="CU62" s="1">
        <f t="shared" si="58"/>
        <v>221.02426928479167</v>
      </c>
      <c r="CV62" s="1">
        <f t="shared" si="58"/>
        <v>8.991041703396391</v>
      </c>
      <c r="CW62" s="1">
        <f t="shared" si="58"/>
        <v>0</v>
      </c>
      <c r="CX62" s="1">
        <f t="shared" si="58"/>
        <v>36.078683150131297</v>
      </c>
      <c r="CY62" s="1">
        <f t="shared" si="58"/>
        <v>4418.1910055148546</v>
      </c>
      <c r="CZ62" s="1">
        <f t="shared" si="58"/>
        <v>8.5492238951413189</v>
      </c>
      <c r="DA62" s="1">
        <f t="shared" si="58"/>
        <v>307.22712352331297</v>
      </c>
    </row>
    <row r="63" spans="1:145" x14ac:dyDescent="0.3">
      <c r="A63" s="2" t="s">
        <v>450</v>
      </c>
      <c r="B63" s="1">
        <f t="shared" ref="B63:H63" si="59">SUM(B67:B73)</f>
        <v>8198.1970977599995</v>
      </c>
      <c r="C63" s="1">
        <f t="shared" si="59"/>
        <v>0</v>
      </c>
      <c r="D63" s="1">
        <f t="shared" si="59"/>
        <v>83037.047941409997</v>
      </c>
      <c r="E63" s="1">
        <f t="shared" si="59"/>
        <v>1259.7224486800001</v>
      </c>
      <c r="F63" s="1">
        <f t="shared" si="59"/>
        <v>1158.9446527600001</v>
      </c>
      <c r="G63" s="1">
        <f t="shared" si="59"/>
        <v>2936.4929966600002</v>
      </c>
      <c r="H63" s="1">
        <f t="shared" si="59"/>
        <v>3966.5329630300002</v>
      </c>
      <c r="I63" s="21"/>
      <c r="J63" s="2" t="s">
        <v>450</v>
      </c>
      <c r="K63" s="1">
        <f t="shared" ref="K63:AP63" si="60">SUM(K67:K73)</f>
        <v>0</v>
      </c>
      <c r="L63" s="1">
        <f t="shared" si="60"/>
        <v>104.78965996936711</v>
      </c>
      <c r="M63" s="1">
        <f t="shared" si="60"/>
        <v>7.3301771010958499</v>
      </c>
      <c r="N63" s="1">
        <f t="shared" si="60"/>
        <v>38.785522354757305</v>
      </c>
      <c r="O63" s="1">
        <f t="shared" si="60"/>
        <v>38.804033576459958</v>
      </c>
      <c r="P63" s="1">
        <f t="shared" si="60"/>
        <v>308.14989415319315</v>
      </c>
      <c r="Q63" s="1">
        <f t="shared" si="60"/>
        <v>0</v>
      </c>
      <c r="R63" s="1">
        <f t="shared" si="60"/>
        <v>5.1028185617045998E-3</v>
      </c>
      <c r="S63" s="1">
        <f t="shared" si="60"/>
        <v>2.4913832696307779E-2</v>
      </c>
      <c r="T63" s="1">
        <f t="shared" si="60"/>
        <v>18.786909782403601</v>
      </c>
      <c r="U63" s="1">
        <f t="shared" si="60"/>
        <v>4.8443850609394667E-3</v>
      </c>
      <c r="V63" s="1">
        <f t="shared" si="60"/>
        <v>4.018102527009388</v>
      </c>
      <c r="W63" s="1">
        <f t="shared" si="60"/>
        <v>0.16957645768724117</v>
      </c>
      <c r="X63" s="1">
        <f t="shared" si="60"/>
        <v>0.10393412105910023</v>
      </c>
      <c r="Y63" s="1">
        <f t="shared" si="60"/>
        <v>96.439733604667566</v>
      </c>
      <c r="Z63" s="1">
        <f t="shared" si="60"/>
        <v>1.6781550314213721E-6</v>
      </c>
      <c r="AA63" s="1">
        <f t="shared" si="60"/>
        <v>6.7125941117853362E-6</v>
      </c>
      <c r="AB63" s="1">
        <f t="shared" si="60"/>
        <v>8198.1929853302136</v>
      </c>
      <c r="AC63" s="1">
        <f t="shared" si="60"/>
        <v>100.77782290690425</v>
      </c>
      <c r="AD63" s="1">
        <f t="shared" si="60"/>
        <v>858.21837998644037</v>
      </c>
      <c r="AE63" s="1">
        <f t="shared" si="60"/>
        <v>73.858727325627996</v>
      </c>
      <c r="AF63" s="1">
        <f t="shared" si="60"/>
        <v>1.2644162849804597</v>
      </c>
      <c r="AG63" s="1">
        <f t="shared" si="60"/>
        <v>216.20050979006464</v>
      </c>
      <c r="AH63" s="1">
        <f t="shared" si="60"/>
        <v>9.403052925698713</v>
      </c>
      <c r="AI63" s="1">
        <f t="shared" si="60"/>
        <v>923.06668692047401</v>
      </c>
      <c r="AJ63" s="1">
        <f t="shared" si="60"/>
        <v>7.0137887676282968</v>
      </c>
      <c r="AK63" s="1">
        <f t="shared" si="60"/>
        <v>161.15025943208343</v>
      </c>
      <c r="AL63" s="1">
        <f t="shared" si="60"/>
        <v>1.7413134290677892</v>
      </c>
      <c r="AM63" s="1">
        <f t="shared" si="60"/>
        <v>0</v>
      </c>
      <c r="AN63" s="1">
        <f t="shared" si="60"/>
        <v>0</v>
      </c>
      <c r="AO63" s="1">
        <f t="shared" si="60"/>
        <v>169.50035544898287</v>
      </c>
      <c r="AP63" s="1">
        <f t="shared" si="60"/>
        <v>169.35405210949719</v>
      </c>
      <c r="AQ63" s="1">
        <f t="shared" ref="AQ63:BV63" si="61">SUM(AQ67:AQ73)</f>
        <v>11.066658003225001</v>
      </c>
      <c r="AR63" s="1">
        <f t="shared" si="61"/>
        <v>1.4048715365774218E-5</v>
      </c>
      <c r="AS63" s="1">
        <f t="shared" si="61"/>
        <v>2.7128438475857109E-5</v>
      </c>
      <c r="AT63" s="1">
        <f t="shared" si="61"/>
        <v>664.29604181087552</v>
      </c>
      <c r="AU63" s="1">
        <f t="shared" si="61"/>
        <v>127.62236834454289</v>
      </c>
      <c r="AV63" s="1">
        <f t="shared" si="61"/>
        <v>5.0933569204395095</v>
      </c>
      <c r="AW63" s="1">
        <f t="shared" si="61"/>
        <v>133.5584656190974</v>
      </c>
      <c r="AX63" s="1">
        <f t="shared" si="61"/>
        <v>13.666998852849762</v>
      </c>
      <c r="AY63" s="1">
        <f t="shared" si="61"/>
        <v>1.738414582240665E-2</v>
      </c>
      <c r="AZ63" s="1">
        <f t="shared" si="61"/>
        <v>0.12748367610796019</v>
      </c>
      <c r="BA63" s="1">
        <f t="shared" si="61"/>
        <v>1.2314920362990994E-3</v>
      </c>
      <c r="BB63" s="1">
        <f t="shared" si="61"/>
        <v>2.5003105994477366E-3</v>
      </c>
      <c r="BC63" s="1">
        <f t="shared" si="61"/>
        <v>0</v>
      </c>
      <c r="BD63" s="1">
        <f t="shared" si="61"/>
        <v>10.814133139613912</v>
      </c>
      <c r="BE63" s="1">
        <f t="shared" si="61"/>
        <v>22.306225971494122</v>
      </c>
      <c r="BF63" s="1">
        <f t="shared" si="61"/>
        <v>0.40605920521172595</v>
      </c>
      <c r="BG63" s="1">
        <f t="shared" si="61"/>
        <v>0.39013550044367939</v>
      </c>
      <c r="BH63" s="1">
        <f t="shared" si="61"/>
        <v>4078.5028138604471</v>
      </c>
      <c r="BI63" s="1">
        <f t="shared" si="61"/>
        <v>74733.315406797832</v>
      </c>
      <c r="BJ63" s="1">
        <f t="shared" si="61"/>
        <v>7639.4073246096305</v>
      </c>
      <c r="BK63" s="1">
        <f t="shared" si="61"/>
        <v>83037.018773218326</v>
      </c>
      <c r="BL63" s="1">
        <f t="shared" si="61"/>
        <v>0</v>
      </c>
      <c r="BM63" s="1">
        <f t="shared" si="61"/>
        <v>162.58801587327264</v>
      </c>
      <c r="BN63" s="1">
        <f t="shared" si="61"/>
        <v>6.7821677340166371</v>
      </c>
      <c r="BO63" s="1">
        <f t="shared" si="61"/>
        <v>1.0024809112959313E-2</v>
      </c>
      <c r="BP63" s="1">
        <f t="shared" si="61"/>
        <v>2.9576351742896925E-2</v>
      </c>
      <c r="BQ63" s="1">
        <f t="shared" si="61"/>
        <v>2.3735025178604117E-2</v>
      </c>
      <c r="BR63" s="1">
        <f t="shared" si="61"/>
        <v>1.5774046361851208</v>
      </c>
      <c r="BS63" s="1">
        <f t="shared" si="61"/>
        <v>0</v>
      </c>
      <c r="BT63" s="1">
        <f t="shared" si="61"/>
        <v>1418.2142032363381</v>
      </c>
      <c r="BU63" s="1">
        <f t="shared" si="61"/>
        <v>1.6159173624784291</v>
      </c>
      <c r="BV63" s="1">
        <f t="shared" si="61"/>
        <v>0.22717413387566932</v>
      </c>
      <c r="BW63" s="1">
        <f t="shared" ref="BW63:DA63" si="62">SUM(BW67:BW73)</f>
        <v>858.21837998644037</v>
      </c>
      <c r="BX63" s="1">
        <f t="shared" si="62"/>
        <v>0.32995358443977751</v>
      </c>
      <c r="BY63" s="1">
        <f t="shared" si="62"/>
        <v>0</v>
      </c>
      <c r="BZ63" s="1">
        <f t="shared" si="62"/>
        <v>7.2666346608464459E-6</v>
      </c>
      <c r="CA63" s="1">
        <f t="shared" si="62"/>
        <v>4.2110329055264219E-2</v>
      </c>
      <c r="CB63" s="1">
        <f t="shared" si="62"/>
        <v>1259.6921721931856</v>
      </c>
      <c r="CC63" s="1">
        <f t="shared" si="62"/>
        <v>1158.9143492862809</v>
      </c>
      <c r="CD63" s="1">
        <f t="shared" si="62"/>
        <v>100.77782290690425</v>
      </c>
      <c r="CE63" s="1">
        <f t="shared" si="62"/>
        <v>0.16925768128882163</v>
      </c>
      <c r="CF63" s="1">
        <f t="shared" si="62"/>
        <v>0</v>
      </c>
      <c r="CG63" s="1">
        <f t="shared" si="62"/>
        <v>17.207681680473094</v>
      </c>
      <c r="CH63" s="1">
        <f t="shared" si="62"/>
        <v>0</v>
      </c>
      <c r="CI63" s="1">
        <f t="shared" si="62"/>
        <v>54.051397359413883</v>
      </c>
      <c r="CJ63" s="1">
        <f t="shared" si="62"/>
        <v>0</v>
      </c>
      <c r="CK63" s="1">
        <f t="shared" si="62"/>
        <v>1.2644162849804597</v>
      </c>
      <c r="CL63" s="1">
        <f t="shared" si="62"/>
        <v>216.20050979006464</v>
      </c>
      <c r="CM63" s="1">
        <f t="shared" si="62"/>
        <v>3.4646947431507114</v>
      </c>
      <c r="CN63" s="1">
        <f t="shared" si="62"/>
        <v>0.17286316671902627</v>
      </c>
      <c r="CO63" s="1">
        <f t="shared" si="62"/>
        <v>9.403052925698713</v>
      </c>
      <c r="CP63" s="1">
        <f t="shared" si="62"/>
        <v>1.1635001352204888E-2</v>
      </c>
      <c r="CQ63" s="1">
        <f t="shared" si="62"/>
        <v>2936.4957100375264</v>
      </c>
      <c r="CR63" s="1">
        <f t="shared" si="62"/>
        <v>516.10876815882898</v>
      </c>
      <c r="CS63" s="1">
        <f t="shared" si="62"/>
        <v>0</v>
      </c>
      <c r="CT63" s="1">
        <f t="shared" si="62"/>
        <v>0</v>
      </c>
      <c r="CU63" s="1">
        <f t="shared" si="62"/>
        <v>198.4295756669045</v>
      </c>
      <c r="CV63" s="1">
        <f t="shared" si="62"/>
        <v>8.0719040449559287</v>
      </c>
      <c r="CW63" s="1">
        <f t="shared" si="62"/>
        <v>0</v>
      </c>
      <c r="CX63" s="1">
        <f t="shared" si="62"/>
        <v>32.39044715210359</v>
      </c>
      <c r="CY63" s="1">
        <f t="shared" si="62"/>
        <v>3966.5346716325703</v>
      </c>
      <c r="CZ63" s="1">
        <f t="shared" si="62"/>
        <v>7.6752543458412639</v>
      </c>
      <c r="DA63" s="1">
        <f t="shared" si="62"/>
        <v>275.82009315346522</v>
      </c>
    </row>
    <row r="64" spans="1:145" x14ac:dyDescent="0.3">
      <c r="A64" s="2" t="s">
        <v>558</v>
      </c>
      <c r="B64" s="1">
        <f t="shared" ref="B64:H64" si="63">SUM(B74:B78)</f>
        <v>8091.3852993199998</v>
      </c>
      <c r="C64" s="1">
        <f t="shared" si="63"/>
        <v>0</v>
      </c>
      <c r="D64" s="1">
        <f t="shared" si="63"/>
        <v>89439.655148380014</v>
      </c>
      <c r="E64" s="1">
        <f t="shared" si="63"/>
        <v>10433.27785744</v>
      </c>
      <c r="F64" s="1">
        <f t="shared" si="63"/>
        <v>9598.6156287700014</v>
      </c>
      <c r="G64" s="1">
        <f t="shared" si="63"/>
        <v>84304.850900499994</v>
      </c>
      <c r="H64" s="1">
        <f t="shared" si="63"/>
        <v>3782.3325777100004</v>
      </c>
      <c r="J64" s="2" t="s">
        <v>558</v>
      </c>
      <c r="K64" s="1">
        <f>SUM(K74:K78)</f>
        <v>0</v>
      </c>
      <c r="L64" s="1">
        <f t="shared" ref="L64:BV64" si="64">SUM(L74:L78)</f>
        <v>99.923626953722675</v>
      </c>
      <c r="M64" s="1">
        <f t="shared" si="64"/>
        <v>6.9897848414604322</v>
      </c>
      <c r="N64" s="1">
        <f t="shared" si="64"/>
        <v>36.984522891006442</v>
      </c>
      <c r="O64" s="1">
        <f t="shared" si="64"/>
        <v>37.001992403921363</v>
      </c>
      <c r="P64" s="1">
        <f t="shared" si="64"/>
        <v>293.840357415585</v>
      </c>
      <c r="Q64" s="1">
        <f t="shared" si="64"/>
        <v>0</v>
      </c>
      <c r="R64" s="1">
        <f t="shared" si="64"/>
        <v>4.2262454143311423E-2</v>
      </c>
      <c r="S64" s="1">
        <f t="shared" si="64"/>
        <v>0.20634040291043115</v>
      </c>
      <c r="T64" s="1">
        <f t="shared" si="64"/>
        <v>17.914480821062252</v>
      </c>
      <c r="U64" s="1">
        <f t="shared" si="64"/>
        <v>4.0122622277173857E-2</v>
      </c>
      <c r="V64" s="1">
        <f t="shared" si="64"/>
        <v>3.8315059438628776</v>
      </c>
      <c r="W64" s="1">
        <f t="shared" si="64"/>
        <v>1.4044665806621528</v>
      </c>
      <c r="X64" s="1">
        <f t="shared" si="64"/>
        <v>0.86080643070817886</v>
      </c>
      <c r="Y64" s="1">
        <f t="shared" si="64"/>
        <v>91.961677884467463</v>
      </c>
      <c r="Z64" s="1">
        <f t="shared" si="64"/>
        <v>1.3898683543378613E-5</v>
      </c>
      <c r="AA64" s="1">
        <f t="shared" si="64"/>
        <v>5.5594910450238845E-5</v>
      </c>
      <c r="AB64" s="1">
        <f t="shared" si="64"/>
        <v>8091.4182979899279</v>
      </c>
      <c r="AC64" s="1">
        <f t="shared" si="64"/>
        <v>834.66771491548013</v>
      </c>
      <c r="AD64" s="1">
        <f t="shared" si="64"/>
        <v>680.54032051654201</v>
      </c>
      <c r="AE64" s="1">
        <f t="shared" si="64"/>
        <v>3674.3712557460708</v>
      </c>
      <c r="AF64" s="1">
        <f t="shared" si="64"/>
        <v>0</v>
      </c>
      <c r="AG64" s="1">
        <f t="shared" si="64"/>
        <v>4084.213691818089</v>
      </c>
      <c r="AH64" s="1">
        <f t="shared" si="64"/>
        <v>1159.5096549722443</v>
      </c>
      <c r="AI64" s="1">
        <f t="shared" si="64"/>
        <v>880.20093428556106</v>
      </c>
      <c r="AJ64" s="1">
        <f t="shared" si="64"/>
        <v>6.6880787470424332</v>
      </c>
      <c r="AK64" s="1">
        <f t="shared" si="64"/>
        <v>153.66725264189893</v>
      </c>
      <c r="AL64" s="1">
        <f t="shared" si="64"/>
        <v>1.6604562485249645</v>
      </c>
      <c r="AM64" s="1">
        <f t="shared" si="64"/>
        <v>0</v>
      </c>
      <c r="AN64" s="1">
        <f t="shared" si="64"/>
        <v>0</v>
      </c>
      <c r="AO64" s="1">
        <f t="shared" si="64"/>
        <v>161.62887465578925</v>
      </c>
      <c r="AP64" s="1">
        <f t="shared" si="64"/>
        <v>161.48881852847492</v>
      </c>
      <c r="AQ64" s="1">
        <f t="shared" si="64"/>
        <v>10.552731659124229</v>
      </c>
      <c r="AR64" s="1">
        <f t="shared" si="64"/>
        <v>1.1635294961320181E-4</v>
      </c>
      <c r="AS64" s="1">
        <f t="shared" si="64"/>
        <v>2.2468343885425978E-4</v>
      </c>
      <c r="AT64" s="1">
        <f t="shared" si="64"/>
        <v>715.51614734505051</v>
      </c>
      <c r="AU64" s="1">
        <f t="shared" si="64"/>
        <v>121.69568344846725</v>
      </c>
      <c r="AV64" s="1">
        <f t="shared" si="64"/>
        <v>4.8568259279442509</v>
      </c>
      <c r="AW64" s="1">
        <f t="shared" si="64"/>
        <v>127.35662965738794</v>
      </c>
      <c r="AX64" s="1">
        <f t="shared" si="64"/>
        <v>13.032307209104481</v>
      </c>
      <c r="AY64" s="1">
        <f t="shared" si="64"/>
        <v>0.14397896547826464</v>
      </c>
      <c r="AZ64" s="1">
        <f t="shared" si="64"/>
        <v>1.0558471950969173</v>
      </c>
      <c r="BA64" s="1">
        <f t="shared" si="64"/>
        <v>1.0199491543345547E-2</v>
      </c>
      <c r="BB64" s="1">
        <f t="shared" si="64"/>
        <v>2.0707866452421429E-2</v>
      </c>
      <c r="BC64" s="1">
        <f t="shared" si="64"/>
        <v>0</v>
      </c>
      <c r="BD64" s="1">
        <f t="shared" si="64"/>
        <v>10.311972068536393</v>
      </c>
      <c r="BE64" s="1">
        <f t="shared" si="64"/>
        <v>184.74408581229764</v>
      </c>
      <c r="BF64" s="1">
        <f t="shared" si="64"/>
        <v>3.3630485473855898</v>
      </c>
      <c r="BG64" s="1">
        <f t="shared" si="64"/>
        <v>3.2311791698165151</v>
      </c>
      <c r="BH64" s="1">
        <f t="shared" si="64"/>
        <v>3889.1078764750259</v>
      </c>
      <c r="BI64" s="1">
        <f t="shared" si="64"/>
        <v>80495.686729854846</v>
      </c>
      <c r="BJ64" s="1">
        <f t="shared" si="64"/>
        <v>8228.4423437783862</v>
      </c>
      <c r="BK64" s="1">
        <f t="shared" si="64"/>
        <v>89439.645220978331</v>
      </c>
      <c r="BL64" s="1">
        <f t="shared" si="64"/>
        <v>0</v>
      </c>
      <c r="BM64" s="1">
        <f t="shared" si="64"/>
        <v>155.03788174098239</v>
      </c>
      <c r="BN64" s="1">
        <f t="shared" si="64"/>
        <v>6.7533904062359067</v>
      </c>
      <c r="BO64" s="1">
        <f t="shared" si="64"/>
        <v>8.3028308722613256E-2</v>
      </c>
      <c r="BP64" s="1">
        <f t="shared" si="64"/>
        <v>0.24495524558644977</v>
      </c>
      <c r="BQ64" s="1">
        <f t="shared" si="64"/>
        <v>0.19657999886966376</v>
      </c>
      <c r="BR64" s="1">
        <f t="shared" si="64"/>
        <v>3.3871686387474673</v>
      </c>
      <c r="BS64" s="1">
        <f t="shared" si="64"/>
        <v>0</v>
      </c>
      <c r="BT64" s="1">
        <f t="shared" si="64"/>
        <v>1352.3494949863032</v>
      </c>
      <c r="BU64" s="1">
        <f t="shared" si="64"/>
        <v>183.33295681740708</v>
      </c>
      <c r="BV64" s="1">
        <f t="shared" si="64"/>
        <v>0</v>
      </c>
      <c r="BW64" s="1">
        <f t="shared" ref="BW64:DA64" si="65">SUM(BW74:BW78)</f>
        <v>680.54032051654201</v>
      </c>
      <c r="BX64" s="1">
        <f t="shared" si="65"/>
        <v>7.4882852159482365</v>
      </c>
      <c r="BY64" s="1">
        <f t="shared" si="65"/>
        <v>0</v>
      </c>
      <c r="BZ64" s="1">
        <f t="shared" si="65"/>
        <v>6.0183246217695276E-5</v>
      </c>
      <c r="CA64" s="1">
        <f t="shared" si="65"/>
        <v>0</v>
      </c>
      <c r="CB64" s="1">
        <f t="shared" si="65"/>
        <v>10432.900885300729</v>
      </c>
      <c r="CC64" s="1">
        <f t="shared" si="65"/>
        <v>9598.2331703853069</v>
      </c>
      <c r="CD64" s="1">
        <f t="shared" si="65"/>
        <v>834.66771491548013</v>
      </c>
      <c r="CE64" s="1">
        <f t="shared" si="65"/>
        <v>31.994873515104363</v>
      </c>
      <c r="CF64" s="1">
        <f t="shared" si="65"/>
        <v>0</v>
      </c>
      <c r="CG64" s="1">
        <f t="shared" si="65"/>
        <v>2395.8194298898161</v>
      </c>
      <c r="CH64" s="1">
        <f t="shared" si="65"/>
        <v>0</v>
      </c>
      <c r="CI64" s="1">
        <f t="shared" si="65"/>
        <v>1021.2960234573901</v>
      </c>
      <c r="CJ64" s="1">
        <f t="shared" si="65"/>
        <v>0</v>
      </c>
      <c r="CK64" s="1">
        <f t="shared" si="65"/>
        <v>0</v>
      </c>
      <c r="CL64" s="1">
        <f t="shared" si="65"/>
        <v>4084.213691818089</v>
      </c>
      <c r="CM64" s="1">
        <f t="shared" si="65"/>
        <v>3.3037845185859673</v>
      </c>
      <c r="CN64" s="1">
        <f t="shared" si="65"/>
        <v>32.676475565072103</v>
      </c>
      <c r="CO64" s="1">
        <f t="shared" si="65"/>
        <v>1159.5096549722443</v>
      </c>
      <c r="CP64" s="1">
        <f t="shared" si="65"/>
        <v>1.3614586176678316</v>
      </c>
      <c r="CQ64" s="1">
        <f t="shared" si="65"/>
        <v>84304.840616509216</v>
      </c>
      <c r="CR64" s="1">
        <f t="shared" si="65"/>
        <v>492.1415038730949</v>
      </c>
      <c r="CS64" s="1">
        <f t="shared" si="65"/>
        <v>0</v>
      </c>
      <c r="CT64" s="1">
        <f t="shared" si="65"/>
        <v>0</v>
      </c>
      <c r="CU64" s="1">
        <f t="shared" si="65"/>
        <v>189.21388748289124</v>
      </c>
      <c r="CV64" s="1">
        <f t="shared" si="65"/>
        <v>7.6970857891773701</v>
      </c>
      <c r="CW64" s="1">
        <f t="shared" si="65"/>
        <v>0</v>
      </c>
      <c r="CX64" s="1">
        <f t="shared" si="65"/>
        <v>30.885960774763163</v>
      </c>
      <c r="CY64" s="1">
        <f t="shared" si="65"/>
        <v>3782.3341502239327</v>
      </c>
      <c r="CZ64" s="1">
        <f t="shared" si="65"/>
        <v>7.3188215611412097</v>
      </c>
      <c r="DA64" s="1">
        <f t="shared" si="65"/>
        <v>263.01059253624919</v>
      </c>
    </row>
    <row r="65" spans="1:141" x14ac:dyDescent="0.3">
      <c r="A65" s="2"/>
      <c r="B65" s="1"/>
      <c r="C65" s="1"/>
      <c r="D65" s="1"/>
      <c r="E65" s="1"/>
      <c r="F65" s="1"/>
      <c r="G65" s="1"/>
      <c r="H65" s="1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</row>
    <row r="66" spans="1:141" x14ac:dyDescent="0.3">
      <c r="A66" s="74"/>
      <c r="R66" s="6"/>
      <c r="S66" s="6"/>
      <c r="U66" s="6"/>
      <c r="V66" s="6"/>
      <c r="W66" s="6"/>
      <c r="X66" s="6"/>
      <c r="Z66" s="6"/>
      <c r="AA66" s="6"/>
      <c r="AF66" s="6"/>
      <c r="AH66" s="6"/>
      <c r="AJ66" s="6"/>
      <c r="AL66" s="6"/>
      <c r="AR66" s="6"/>
      <c r="AS66" s="6"/>
      <c r="AV66" s="6"/>
      <c r="AY66" s="6"/>
      <c r="AZ66" s="6"/>
      <c r="BA66" s="6"/>
      <c r="BB66" s="6"/>
      <c r="BF66" s="6"/>
      <c r="BG66" s="6"/>
      <c r="BH66" s="6"/>
      <c r="BN66" s="6"/>
      <c r="BO66" s="6"/>
      <c r="BP66" s="6"/>
      <c r="BQ66" s="6"/>
      <c r="BR66" s="6"/>
      <c r="BU66" s="6"/>
      <c r="BV66" s="6"/>
      <c r="BX66" s="6"/>
      <c r="BZ66" s="6"/>
      <c r="CA66" s="6"/>
      <c r="CK66" s="6"/>
      <c r="CM66" s="6"/>
      <c r="CO66" s="6"/>
      <c r="CP66" s="6"/>
      <c r="DD66" s="31"/>
      <c r="DE66" s="31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75"/>
      <c r="EF66" s="46"/>
      <c r="EG66" s="46"/>
      <c r="EH66" s="46"/>
      <c r="EI66" s="75"/>
      <c r="EJ66" s="46"/>
      <c r="EK66" s="46"/>
    </row>
    <row r="67" spans="1:141" x14ac:dyDescent="0.3">
      <c r="A67" s="23">
        <v>110</v>
      </c>
      <c r="B67" s="21">
        <v>333.24397248999998</v>
      </c>
      <c r="C67" s="21"/>
      <c r="D67" s="21">
        <v>3260.4396904999999</v>
      </c>
      <c r="E67" s="21">
        <v>45.867088250000002</v>
      </c>
      <c r="F67" s="21">
        <v>42.197721090000002</v>
      </c>
      <c r="G67" s="21">
        <v>88.793762580000006</v>
      </c>
      <c r="H67" s="21">
        <v>175.83682833</v>
      </c>
      <c r="J67" s="34" t="s">
        <v>117</v>
      </c>
      <c r="K67" s="34">
        <v>0</v>
      </c>
      <c r="L67" s="34">
        <v>4.6453210144391601</v>
      </c>
      <c r="M67" s="34">
        <v>0.32494745623225602</v>
      </c>
      <c r="N67" s="34">
        <v>1.71936202536748</v>
      </c>
      <c r="O67" s="34">
        <v>1.72018787959589</v>
      </c>
      <c r="P67" s="34">
        <v>13.660336895120601</v>
      </c>
      <c r="Q67" s="34">
        <v>0</v>
      </c>
      <c r="R67" s="34">
        <v>1.8579595121171499E-4</v>
      </c>
      <c r="S67" s="34">
        <v>9.07124787116189E-4</v>
      </c>
      <c r="T67" s="34">
        <v>0.83282494028829901</v>
      </c>
      <c r="U67" s="34">
        <v>1.7638584580080099E-4</v>
      </c>
      <c r="V67" s="34">
        <v>0.17812340746709801</v>
      </c>
      <c r="W67" s="34">
        <v>6.17437160005952E-3</v>
      </c>
      <c r="X67" s="34">
        <v>3.7842927297078201E-3</v>
      </c>
      <c r="Y67" s="34">
        <v>4.2751812848316497</v>
      </c>
      <c r="Z67" s="6">
        <v>6.11026637345194E-8</v>
      </c>
      <c r="AA67" s="6">
        <v>2.44407513351741E-7</v>
      </c>
      <c r="AB67" s="34">
        <v>333.24386800928102</v>
      </c>
      <c r="AC67" s="34">
        <v>3.6693652342135201</v>
      </c>
      <c r="AD67" s="34">
        <v>32.542861048187497</v>
      </c>
      <c r="AE67" s="34">
        <v>2.0722865788124798</v>
      </c>
      <c r="AF67" s="34">
        <v>4.8147575191388702E-2</v>
      </c>
      <c r="AG67" s="34">
        <v>7.4099126418536496</v>
      </c>
      <c r="AH67" s="34">
        <v>0.12448322999167701</v>
      </c>
      <c r="AI67" s="34">
        <v>40.9195681239107</v>
      </c>
      <c r="AJ67" s="34">
        <v>0.31092192533242902</v>
      </c>
      <c r="AK67" s="34">
        <v>7.1438029897352697</v>
      </c>
      <c r="AL67" s="34">
        <v>7.7192558217452703E-2</v>
      </c>
      <c r="AM67" s="34">
        <v>0</v>
      </c>
      <c r="AN67" s="34">
        <v>0</v>
      </c>
      <c r="AO67" s="34">
        <v>7.5139505561225102</v>
      </c>
      <c r="AP67" s="34">
        <v>7.5074763576051202</v>
      </c>
      <c r="AQ67" s="34">
        <v>0.49058528831495202</v>
      </c>
      <c r="AR67" s="6">
        <v>5.1151985626746402E-7</v>
      </c>
      <c r="AS67" s="6">
        <v>9.8777814041237502E-7</v>
      </c>
      <c r="AT67" s="34">
        <v>26.0835275274613</v>
      </c>
      <c r="AU67" s="34">
        <v>5.6574995810556796</v>
      </c>
      <c r="AV67" s="34">
        <v>0.22578870240843901</v>
      </c>
      <c r="AW67" s="34">
        <v>5.92067889920909</v>
      </c>
      <c r="AX67" s="34">
        <v>0.60585661738675101</v>
      </c>
      <c r="AY67" s="34">
        <v>6.3296472053660496E-4</v>
      </c>
      <c r="AZ67" s="34">
        <v>4.6417466117715696E-3</v>
      </c>
      <c r="BA67" s="6">
        <v>4.4837943749069898E-5</v>
      </c>
      <c r="BB67" s="6">
        <v>9.1037406923615195E-5</v>
      </c>
      <c r="BC67" s="34">
        <v>0</v>
      </c>
      <c r="BD67" s="34">
        <v>0.47939219974883801</v>
      </c>
      <c r="BE67" s="34">
        <v>0.81217904065874102</v>
      </c>
      <c r="BF67" s="34">
        <v>1.4784805965707E-2</v>
      </c>
      <c r="BG67" s="34">
        <v>1.4205020144733399E-2</v>
      </c>
      <c r="BH67" s="34">
        <v>180.800542557471</v>
      </c>
      <c r="BI67" s="34">
        <v>2934.3948059105901</v>
      </c>
      <c r="BJ67" s="34">
        <v>299.96028108930301</v>
      </c>
      <c r="BK67" s="34">
        <v>3260.4386145273502</v>
      </c>
      <c r="BL67" s="34">
        <v>0</v>
      </c>
      <c r="BM67" s="34">
        <v>7.2075490312339801</v>
      </c>
      <c r="BN67" s="34">
        <v>0.30034525394489497</v>
      </c>
      <c r="BO67" s="34">
        <v>3.65009970843874E-4</v>
      </c>
      <c r="BP67" s="34">
        <v>1.0768943842766299E-3</v>
      </c>
      <c r="BQ67" s="34">
        <v>8.6421446121794196E-4</v>
      </c>
      <c r="BR67" s="34">
        <v>6.7891270688999403E-2</v>
      </c>
      <c r="BS67" s="34">
        <v>0</v>
      </c>
      <c r="BT67" s="34">
        <v>62.869481224887899</v>
      </c>
      <c r="BU67" s="34">
        <v>2.46012813263005E-2</v>
      </c>
      <c r="BV67" s="34">
        <v>8.6505357782591195E-3</v>
      </c>
      <c r="BW67" s="34">
        <v>32.542861048187497</v>
      </c>
      <c r="BX67" s="34">
        <v>1.10557969984071E-2</v>
      </c>
      <c r="BY67" s="34">
        <v>0</v>
      </c>
      <c r="BZ67" s="6">
        <v>2.6458102812546498E-7</v>
      </c>
      <c r="CA67" s="34">
        <v>1.60351262421667E-3</v>
      </c>
      <c r="CB67" s="34">
        <v>45.865957919531297</v>
      </c>
      <c r="CC67" s="34">
        <v>42.196592685317803</v>
      </c>
      <c r="CD67" s="34">
        <v>3.6693652342135201</v>
      </c>
      <c r="CE67" s="34">
        <v>0</v>
      </c>
      <c r="CF67" s="34">
        <v>0</v>
      </c>
      <c r="CG67" s="34">
        <v>0.172630662984947</v>
      </c>
      <c r="CH67" s="34">
        <v>0</v>
      </c>
      <c r="CI67" s="34">
        <v>1.8524776093079101</v>
      </c>
      <c r="CJ67" s="34">
        <v>0</v>
      </c>
      <c r="CK67" s="34">
        <v>4.8147575191388702E-2</v>
      </c>
      <c r="CL67" s="34">
        <v>7.4099126418536496</v>
      </c>
      <c r="CM67" s="34">
        <v>0.15359040947105501</v>
      </c>
      <c r="CN67" s="34">
        <v>0</v>
      </c>
      <c r="CO67" s="34">
        <v>0.12448322999167701</v>
      </c>
      <c r="CP67" s="34">
        <v>1.6879107348556201E-4</v>
      </c>
      <c r="CQ67" s="34">
        <v>88.7937319951277</v>
      </c>
      <c r="CR67" s="34">
        <v>22.879105089182602</v>
      </c>
      <c r="CS67" s="34">
        <v>0</v>
      </c>
      <c r="CT67" s="34">
        <v>0</v>
      </c>
      <c r="CU67" s="34">
        <v>8.7964077555470901</v>
      </c>
      <c r="CV67" s="34">
        <v>0.35782918120603802</v>
      </c>
      <c r="CW67" s="34">
        <v>0</v>
      </c>
      <c r="CX67" s="34">
        <v>1.43587300186841</v>
      </c>
      <c r="CY67" s="34">
        <v>175.83669218516599</v>
      </c>
      <c r="CZ67" s="34">
        <v>0.34024532887889403</v>
      </c>
      <c r="DA67" s="34">
        <v>12.227120129620699</v>
      </c>
      <c r="DC67" s="32">
        <f t="shared" ref="DC67:DC78" si="66">BH67/CY67</f>
        <v>1.028229889396906</v>
      </c>
      <c r="DD67" s="31">
        <f t="shared" ref="DD67:DD78" si="67">(AT67/BK67)</f>
        <v>8.0000057082020848E-3</v>
      </c>
      <c r="DE67" s="31">
        <f t="shared" ref="DE67:DE78" si="68">BE67/CC67</f>
        <v>1.9247502913697027E-2</v>
      </c>
      <c r="DF67" s="46">
        <f t="shared" ref="DF67:DF78" si="69">(AB67-B67)/(B67+1E-50)</f>
        <v>-3.1352620777923091E-7</v>
      </c>
      <c r="DG67" s="46"/>
      <c r="DH67" s="46">
        <f t="shared" ref="DH67:DH78" si="70">(BK67-D67)/(D67+1E-50)</f>
        <v>-3.3000845033946001E-7</v>
      </c>
      <c r="DI67" s="46">
        <f t="shared" ref="DI67:DI78" si="71">(CB67-E67)/(E67+1E-50)</f>
        <v>-2.4643606381634634E-5</v>
      </c>
      <c r="DJ67" s="46">
        <f t="shared" ref="DJ67:DJ78" si="72">(CC67-F67)/(F67+1E-50)</f>
        <v>-2.6740891523306576E-5</v>
      </c>
      <c r="DK67" s="46">
        <f t="shared" ref="DK67:DK78" si="73">(CQ67-G67)/(G67+1E-50)</f>
        <v>-3.4444843215578881E-7</v>
      </c>
      <c r="DL67" s="46">
        <f t="shared" ref="DL67:DL78" si="74">(CY67-H67)/(H67+1E-50)</f>
        <v>-7.7426802626774637E-7</v>
      </c>
      <c r="DM67" s="46">
        <f t="shared" ref="DM67:DM78" si="75">(O67/0.009783-$CY67)/($CY67)</f>
        <v>-1.3068199166906711E-5</v>
      </c>
      <c r="DN67" s="46">
        <f t="shared" ref="DN67:DN78" si="76">(M67/0.001848-$CY67)/($CY67)</f>
        <v>3.8439410640080126E-6</v>
      </c>
      <c r="DO67" s="46">
        <f t="shared" ref="DO67:DO78" si="77">((R67+S67)/0.0000259-$CC67)/($CC67)</f>
        <v>2.6523924403605698E-5</v>
      </c>
      <c r="DP67" s="46">
        <f t="shared" ref="DP67:DP78" si="78">(T67/0.004739-$CY67)/($CY67)</f>
        <v>-5.5820174268920639E-4</v>
      </c>
      <c r="DQ67" s="46">
        <f t="shared" ref="DQ67:DQ78" si="79">((U67)/0.00000418-$CC67)/($CC67)</f>
        <v>2.3179132764487893E-5</v>
      </c>
      <c r="DR67" s="46">
        <f t="shared" ref="DR67:DR78" si="80">(V67/0.001013-$CY67)/($CY67)</f>
        <v>4.70621734631394E-6</v>
      </c>
      <c r="DS67" s="46">
        <f t="shared" ref="DS67:DS78" si="81">((X67+W67)/0.000236-$CC67)/($CC67)</f>
        <v>2.695775863344598E-5</v>
      </c>
      <c r="DT67" s="46">
        <f t="shared" ref="DT67:DT78" si="82">((AA67+Z67)/0.00000000724-$CC67)/($CC67)</f>
        <v>2.2409066821504315E-5</v>
      </c>
      <c r="DU67" s="46">
        <f t="shared" ref="DU67:DU78" si="83">(AL67/0.000439-$CY67)/($CY67)</f>
        <v>3.2431750227564148E-6</v>
      </c>
      <c r="DV67" s="46">
        <f t="shared" ref="DV67:DV78" si="84">(AP67/0.042696-$CY67)/($CY67)</f>
        <v>-6.2673041641216809E-6</v>
      </c>
      <c r="DW67" s="46">
        <f t="shared" ref="DW67:DW78" si="85">(AQ67/0.00279-$CY67)/($CY67)</f>
        <v>1.8694405953423466E-6</v>
      </c>
      <c r="DX67" s="46">
        <f t="shared" ref="DX67:DX78" si="86">((AR67+AS67+BZ67)/0.0000000418-$CC67)/($CC67)</f>
        <v>3.4839520774234313E-5</v>
      </c>
      <c r="DY67" s="46">
        <f t="shared" ref="DY67:DY78" si="87">((AY67+AZ67)/0.000125-$CC67)/($CC67)</f>
        <v>2.6020421975355986E-5</v>
      </c>
      <c r="DZ67" s="46">
        <f t="shared" ref="DZ67:DZ78" si="88">((BA67+BB67)/0.00000322-$CC67)/($CC67)</f>
        <v>1.7091147436126275E-5</v>
      </c>
      <c r="EA67" s="46">
        <f t="shared" ref="EA67:EA78" si="89">(BD67/0.00273-$CY67)/($CY67)</f>
        <v>-1.3373421252750892E-3</v>
      </c>
      <c r="EB67" s="46">
        <f t="shared" ref="EB67:EB78" si="90">((BF67+BG67)/0.000687-$CC67)/($CC67)</f>
        <v>2.6456037170635831E-5</v>
      </c>
      <c r="EC67" s="46">
        <f t="shared" ref="EC67:EC78" si="91">(CV67/0.002035-$CY67)/($CY67)</f>
        <v>4.2272002922655242E-6</v>
      </c>
      <c r="ED67" s="46">
        <f t="shared" ref="ED67:ED78" si="92">(CZ67/0.001935-$CY67)/($CY67)</f>
        <v>3.9074916832263847E-6</v>
      </c>
      <c r="EE67" s="75">
        <f t="shared" ref="EE67:EE78" si="93">(BN67-$CY67*0.0017-$CC67*0.0000337)/(BN67)</f>
        <v>2.8369238614744189E-6</v>
      </c>
      <c r="EF67" s="46">
        <f t="shared" ref="EF67:EF78" si="94">((BO67)/0.00000865-$CC67)/($CC67)</f>
        <v>2.5874252729583256E-5</v>
      </c>
      <c r="EG67" s="46">
        <f t="shared" ref="EG67:EG78" si="95">((BP67)/0.0000255-$CC67)/($CC67)</f>
        <v>8.1901492648107238E-4</v>
      </c>
      <c r="EH67" s="46">
        <f t="shared" ref="EH67:EH78" si="96">((BQ67)/0.0000205-$CC67)/($CC67)</f>
        <v>-9.4296000090499587E-4</v>
      </c>
      <c r="EI67" s="75">
        <f t="shared" ref="EI67:EI78" si="97">(BR67-$CY67*0.000333-$CC67*0.000222)/(BR67)</f>
        <v>-4.4175612706987862E-4</v>
      </c>
      <c r="EJ67" s="46">
        <f t="shared" ref="EJ67:EJ78" si="98">(SUM(AC67:AH67)-$CB67)/($CB67)</f>
        <v>2.3947798514152745E-5</v>
      </c>
      <c r="EK67" s="46">
        <f t="shared" ref="EK67:EK78" si="99">(SUM(AD67:AH67)-$CC67)/($CC67)</f>
        <v>2.6030270431510545E-5</v>
      </c>
    </row>
    <row r="68" spans="1:141" x14ac:dyDescent="0.3">
      <c r="A68" s="23">
        <v>111</v>
      </c>
      <c r="B68" s="21">
        <v>43.361210980000003</v>
      </c>
      <c r="C68" s="21"/>
      <c r="D68" s="21">
        <v>451.36187280000001</v>
      </c>
      <c r="E68" s="21">
        <v>7.0794782999999999</v>
      </c>
      <c r="F68" s="21">
        <v>6.51311997</v>
      </c>
      <c r="G68" s="21">
        <v>14.693527980000001</v>
      </c>
      <c r="H68" s="21">
        <v>22.460638190000001</v>
      </c>
      <c r="J68" s="34" t="s">
        <v>73</v>
      </c>
      <c r="K68" s="34">
        <v>0</v>
      </c>
      <c r="L68" s="34">
        <v>0.59337464825866804</v>
      </c>
      <c r="M68" s="34">
        <v>4.1507262739608898E-2</v>
      </c>
      <c r="N68" s="34">
        <v>0.219624224310289</v>
      </c>
      <c r="O68" s="34">
        <v>0.21972919136848101</v>
      </c>
      <c r="P68" s="34">
        <v>1.7449103727078801</v>
      </c>
      <c r="Q68" s="34">
        <v>0</v>
      </c>
      <c r="R68" s="6">
        <v>2.86771682732849E-5</v>
      </c>
      <c r="S68" s="34">
        <v>1.4001318871012999E-4</v>
      </c>
      <c r="T68" s="34">
        <v>0.106381564223766</v>
      </c>
      <c r="U68" s="6">
        <v>2.7224905606126201E-5</v>
      </c>
      <c r="V68" s="34">
        <v>2.2752672049094199E-2</v>
      </c>
      <c r="W68" s="34">
        <v>9.5299907626338596E-4</v>
      </c>
      <c r="X68" s="34">
        <v>5.8409697360516295E-4</v>
      </c>
      <c r="Y68" s="34">
        <v>0.54609220495312405</v>
      </c>
      <c r="Z68" s="6">
        <v>9.4309993882173896E-9</v>
      </c>
      <c r="AA68" s="6">
        <v>3.7723539630836002E-8</v>
      </c>
      <c r="AB68" s="34">
        <v>43.361197988061903</v>
      </c>
      <c r="AC68" s="34">
        <v>0.566358255262157</v>
      </c>
      <c r="AD68" s="34">
        <v>5.0229156654927003</v>
      </c>
      <c r="AE68" s="34">
        <v>0.31985234422967701</v>
      </c>
      <c r="AF68" s="34">
        <v>7.4314825421496096E-3</v>
      </c>
      <c r="AG68" s="34">
        <v>1.1437037582191001</v>
      </c>
      <c r="AH68" s="34">
        <v>1.9213710764617999E-2</v>
      </c>
      <c r="AI68" s="34">
        <v>5.2268934016240296</v>
      </c>
      <c r="AJ68" s="34">
        <v>3.97157623107657E-2</v>
      </c>
      <c r="AK68" s="34">
        <v>0.91251935334215095</v>
      </c>
      <c r="AL68" s="34">
        <v>9.8602621357986395E-3</v>
      </c>
      <c r="AM68" s="34">
        <v>0</v>
      </c>
      <c r="AN68" s="34">
        <v>0</v>
      </c>
      <c r="AO68" s="34">
        <v>0.95980018009314505</v>
      </c>
      <c r="AP68" s="34">
        <v>0.958973825888214</v>
      </c>
      <c r="AQ68" s="34">
        <v>6.2665311455959896E-2</v>
      </c>
      <c r="AR68" s="6">
        <v>7.8952731232218406E-8</v>
      </c>
      <c r="AS68" s="6">
        <v>1.5246070491410201E-7</v>
      </c>
      <c r="AT68" s="34">
        <v>3.61089560585767</v>
      </c>
      <c r="AU68" s="34">
        <v>0.72266529512425703</v>
      </c>
      <c r="AV68" s="34">
        <v>2.8841290058398202E-2</v>
      </c>
      <c r="AW68" s="34">
        <v>0.75628105811788104</v>
      </c>
      <c r="AX68" s="34">
        <v>7.7389585666142999E-2</v>
      </c>
      <c r="AY68" s="6">
        <v>9.7696862161521599E-5</v>
      </c>
      <c r="AZ68" s="34">
        <v>7.1644263298004205E-4</v>
      </c>
      <c r="BA68" s="6">
        <v>6.9207812629176999E-6</v>
      </c>
      <c r="BB68" s="6">
        <v>1.40511573273367E-5</v>
      </c>
      <c r="BC68" s="34">
        <v>0</v>
      </c>
      <c r="BD68" s="34">
        <v>6.1235328278742999E-2</v>
      </c>
      <c r="BE68" s="34">
        <v>0.12535830657473301</v>
      </c>
      <c r="BF68" s="34">
        <v>2.2820019951829001E-3</v>
      </c>
      <c r="BG68" s="34">
        <v>2.19251086603063E-3</v>
      </c>
      <c r="BH68" s="34">
        <v>23.0946821122483</v>
      </c>
      <c r="BI68" s="34">
        <v>406.22554927164703</v>
      </c>
      <c r="BJ68" s="34">
        <v>41.525282402156101</v>
      </c>
      <c r="BK68" s="34">
        <v>451.36172727966101</v>
      </c>
      <c r="BL68" s="34">
        <v>0</v>
      </c>
      <c r="BM68" s="34">
        <v>0.92066267039798899</v>
      </c>
      <c r="BN68" s="34">
        <v>3.8402661280664899E-2</v>
      </c>
      <c r="BO68" s="6">
        <v>5.63385506374113E-5</v>
      </c>
      <c r="BP68" s="34">
        <v>1.6621428780237699E-4</v>
      </c>
      <c r="BQ68" s="34">
        <v>1.3338397951024301E-4</v>
      </c>
      <c r="BR68" s="34">
        <v>8.9211896113802498E-3</v>
      </c>
      <c r="BS68" s="34">
        <v>0</v>
      </c>
      <c r="BT68" s="34">
        <v>8.0306719613518691</v>
      </c>
      <c r="BU68" s="34">
        <v>3.7971460947877201E-3</v>
      </c>
      <c r="BV68" s="34">
        <v>1.33519022029685E-3</v>
      </c>
      <c r="BW68" s="34">
        <v>5.0229156654927003</v>
      </c>
      <c r="BX68" s="34">
        <v>1.70643562228211E-3</v>
      </c>
      <c r="BY68" s="34">
        <v>0</v>
      </c>
      <c r="BZ68" s="6">
        <v>4.0836758544288098E-8</v>
      </c>
      <c r="CA68" s="34">
        <v>2.4749904815445502E-4</v>
      </c>
      <c r="CB68" s="34">
        <v>7.0793063986118501</v>
      </c>
      <c r="CC68" s="34">
        <v>6.5129481433496998</v>
      </c>
      <c r="CD68" s="34">
        <v>0.566358255262157</v>
      </c>
      <c r="CE68" s="34">
        <v>0</v>
      </c>
      <c r="CF68" s="34">
        <v>0</v>
      </c>
      <c r="CG68" s="34">
        <v>2.6645153193670501E-2</v>
      </c>
      <c r="CH68" s="34">
        <v>0</v>
      </c>
      <c r="CI68" s="34">
        <v>0.285926049813433</v>
      </c>
      <c r="CJ68" s="34">
        <v>0</v>
      </c>
      <c r="CK68" s="34">
        <v>7.4314825421496096E-3</v>
      </c>
      <c r="CL68" s="34">
        <v>1.1437037582191001</v>
      </c>
      <c r="CM68" s="34">
        <v>1.96188923533612E-2</v>
      </c>
      <c r="CN68" s="34">
        <v>0</v>
      </c>
      <c r="CO68" s="34">
        <v>1.9213710764617999E-2</v>
      </c>
      <c r="CP68" s="6">
        <v>2.6052338497660298E-5</v>
      </c>
      <c r="CQ68" s="34">
        <v>14.693522708598501</v>
      </c>
      <c r="CR68" s="34">
        <v>2.9224869779653702</v>
      </c>
      <c r="CS68" s="34">
        <v>0</v>
      </c>
      <c r="CT68" s="34">
        <v>0</v>
      </c>
      <c r="CU68" s="34">
        <v>1.1236141322681701</v>
      </c>
      <c r="CV68" s="34">
        <v>4.5707306739243697E-2</v>
      </c>
      <c r="CW68" s="34">
        <v>0</v>
      </c>
      <c r="CX68" s="34">
        <v>0.183412013910282</v>
      </c>
      <c r="CY68" s="34">
        <v>22.460631276972101</v>
      </c>
      <c r="CZ68" s="34">
        <v>4.3461416900659702E-2</v>
      </c>
      <c r="DA68" s="34">
        <v>1.5618450145352301</v>
      </c>
      <c r="DC68" s="32">
        <f t="shared" si="66"/>
        <v>1.0282294307518536</v>
      </c>
      <c r="DD68" s="31">
        <f t="shared" si="67"/>
        <v>8.0000039605050092E-3</v>
      </c>
      <c r="DE68" s="31">
        <f t="shared" si="68"/>
        <v>1.9247551771579052E-2</v>
      </c>
      <c r="DF68" s="46">
        <f t="shared" si="69"/>
        <v>-2.9962120074443152E-7</v>
      </c>
      <c r="DG68" s="46"/>
      <c r="DH68" s="46">
        <f t="shared" si="70"/>
        <v>-3.2240281639429619E-7</v>
      </c>
      <c r="DI68" s="46">
        <f t="shared" si="71"/>
        <v>-2.4281646311398389E-5</v>
      </c>
      <c r="DJ68" s="46">
        <f t="shared" si="72"/>
        <v>-2.6381619115198504E-5</v>
      </c>
      <c r="DK68" s="46">
        <f t="shared" si="73"/>
        <v>-3.5875669256358802E-7</v>
      </c>
      <c r="DL68" s="46">
        <f t="shared" si="74"/>
        <v>-3.0778412621132213E-7</v>
      </c>
      <c r="DM68" s="46">
        <f t="shared" si="75"/>
        <v>-1.4401220638483171E-5</v>
      </c>
      <c r="DN68" s="46">
        <f t="shared" si="76"/>
        <v>3.8884208838506778E-7</v>
      </c>
      <c r="DO68" s="46">
        <f t="shared" si="77"/>
        <v>2.9641403078442121E-5</v>
      </c>
      <c r="DP68" s="46">
        <f t="shared" si="78"/>
        <v>-5.5774970117564691E-4</v>
      </c>
      <c r="DQ68" s="46">
        <f t="shared" si="79"/>
        <v>2.8738002600909551E-5</v>
      </c>
      <c r="DR68" s="46">
        <f t="shared" si="80"/>
        <v>2.3103063582901191E-6</v>
      </c>
      <c r="DS68" s="46">
        <f t="shared" si="81"/>
        <v>2.6211175300386973E-5</v>
      </c>
      <c r="DT68" s="46">
        <f t="shared" si="82"/>
        <v>1.684831626874392E-5</v>
      </c>
      <c r="DU68" s="46">
        <f t="shared" si="83"/>
        <v>4.5643221941144675E-6</v>
      </c>
      <c r="DV68" s="46">
        <f t="shared" si="84"/>
        <v>-5.5132727242600094E-6</v>
      </c>
      <c r="DW68" s="46">
        <f t="shared" si="85"/>
        <v>2.3967576993321687E-6</v>
      </c>
      <c r="DX68" s="46">
        <f t="shared" si="86"/>
        <v>3.2920430576585837E-5</v>
      </c>
      <c r="DY68" s="46">
        <f t="shared" si="87"/>
        <v>2.5766792413521268E-5</v>
      </c>
      <c r="DZ68" s="46">
        <f t="shared" si="88"/>
        <v>1.1709529989483775E-5</v>
      </c>
      <c r="EA68" s="46">
        <f t="shared" si="89"/>
        <v>-1.340483158023579E-3</v>
      </c>
      <c r="EB68" s="46">
        <f t="shared" si="90"/>
        <v>2.6257566096335359E-5</v>
      </c>
      <c r="EC68" s="46">
        <f t="shared" si="91"/>
        <v>-1.704525321784592E-6</v>
      </c>
      <c r="ED68" s="46">
        <f t="shared" si="92"/>
        <v>2.1945885524360383E-6</v>
      </c>
      <c r="EE68" s="75">
        <f t="shared" si="93"/>
        <v>2.6497481697184067E-6</v>
      </c>
      <c r="EF68" s="46">
        <f t="shared" si="94"/>
        <v>2.7498755645392826E-5</v>
      </c>
      <c r="EG68" s="46">
        <f t="shared" si="95"/>
        <v>8.0750242956689105E-4</v>
      </c>
      <c r="EH68" s="46">
        <f t="shared" si="96"/>
        <v>-9.8458598825705221E-4</v>
      </c>
      <c r="EI68" s="75">
        <f t="shared" si="97"/>
        <v>-4.5678792320423718E-4</v>
      </c>
      <c r="EJ68" s="46">
        <f t="shared" si="98"/>
        <v>2.3846672123971607E-5</v>
      </c>
      <c r="EK68" s="46">
        <f t="shared" si="99"/>
        <v>2.5920350481848024E-5</v>
      </c>
    </row>
    <row r="69" spans="1:141" x14ac:dyDescent="0.3">
      <c r="A69" s="23">
        <v>112</v>
      </c>
      <c r="B69" s="21">
        <v>1428.1649609000001</v>
      </c>
      <c r="C69" s="21"/>
      <c r="D69" s="21">
        <v>14289.852927</v>
      </c>
      <c r="E69" s="21">
        <v>248.79876192</v>
      </c>
      <c r="F69" s="21">
        <v>228.89486104</v>
      </c>
      <c r="G69" s="21">
        <v>814.21989315999997</v>
      </c>
      <c r="H69" s="21">
        <v>702.63284239999996</v>
      </c>
      <c r="J69" s="34" t="s">
        <v>67</v>
      </c>
      <c r="K69" s="34">
        <v>0</v>
      </c>
      <c r="L69" s="34">
        <v>18.562453909775801</v>
      </c>
      <c r="M69" s="34">
        <v>1.2984700537443801</v>
      </c>
      <c r="N69" s="34">
        <v>6.8704705145977902</v>
      </c>
      <c r="O69" s="34">
        <v>6.8737531479746599</v>
      </c>
      <c r="P69" s="34">
        <v>54.585693776352102</v>
      </c>
      <c r="Q69" s="34">
        <v>0</v>
      </c>
      <c r="R69" s="34">
        <v>1.0078211169717299E-3</v>
      </c>
      <c r="S69" s="34">
        <v>4.9205592023677499E-3</v>
      </c>
      <c r="T69" s="34">
        <v>3.3279175986104201</v>
      </c>
      <c r="U69" s="34">
        <v>9.5676961149048997E-4</v>
      </c>
      <c r="V69" s="34">
        <v>0.71176830448607498</v>
      </c>
      <c r="W69" s="34">
        <v>3.3491829119749503E-2</v>
      </c>
      <c r="X69" s="34">
        <v>2.0527320447317799E-2</v>
      </c>
      <c r="Y69" s="34">
        <v>17.083359988425698</v>
      </c>
      <c r="Z69" s="6">
        <v>3.31438350501826E-7</v>
      </c>
      <c r="AA69" s="6">
        <v>1.32575582709149E-6</v>
      </c>
      <c r="AB69" s="34">
        <v>1428.16282059337</v>
      </c>
      <c r="AC69" s="34">
        <v>19.903879693777998</v>
      </c>
      <c r="AD69" s="34">
        <v>143.49869166707899</v>
      </c>
      <c r="AE69" s="34">
        <v>26.977065207206898</v>
      </c>
      <c r="AF69" s="34">
        <v>0.20736099031619701</v>
      </c>
      <c r="AG69" s="34">
        <v>51.978856572804801</v>
      </c>
      <c r="AH69" s="34">
        <v>6.2328347360240697</v>
      </c>
      <c r="AI69" s="34">
        <v>163.51236619057801</v>
      </c>
      <c r="AJ69" s="34">
        <v>1.2424244244779099</v>
      </c>
      <c r="AK69" s="34">
        <v>28.546201806974299</v>
      </c>
      <c r="AL69" s="34">
        <v>0.30845708073050099</v>
      </c>
      <c r="AM69" s="34">
        <v>0</v>
      </c>
      <c r="AN69" s="34">
        <v>0</v>
      </c>
      <c r="AO69" s="34">
        <v>30.025328441784101</v>
      </c>
      <c r="AP69" s="34">
        <v>29.999416356443199</v>
      </c>
      <c r="AQ69" s="34">
        <v>1.96035037525422</v>
      </c>
      <c r="AR69" s="6">
        <v>2.7746570816536798E-6</v>
      </c>
      <c r="AS69" s="6">
        <v>5.3578802134074102E-6</v>
      </c>
      <c r="AT69" s="34">
        <v>114.318705005043</v>
      </c>
      <c r="AU69" s="34">
        <v>22.6070760948428</v>
      </c>
      <c r="AV69" s="34">
        <v>0.90223918698446304</v>
      </c>
      <c r="AW69" s="34">
        <v>23.658538935902499</v>
      </c>
      <c r="AX69" s="34">
        <v>2.4209734632296498</v>
      </c>
      <c r="AY69" s="34">
        <v>3.4334142429603598E-3</v>
      </c>
      <c r="AZ69" s="34">
        <v>2.5178383681388E-2</v>
      </c>
      <c r="BA69" s="34">
        <v>2.4322315734938299E-4</v>
      </c>
      <c r="BB69" s="34">
        <v>4.9381879109553102E-4</v>
      </c>
      <c r="BC69" s="34">
        <v>0</v>
      </c>
      <c r="BD69" s="34">
        <v>1.91562075037451</v>
      </c>
      <c r="BE69" s="34">
        <v>4.4055445140737497</v>
      </c>
      <c r="BF69" s="34">
        <v>8.0197923246085406E-2</v>
      </c>
      <c r="BG69" s="34">
        <v>7.7052867937631206E-2</v>
      </c>
      <c r="BH69" s="34">
        <v>722.467574750464</v>
      </c>
      <c r="BI69" s="34">
        <v>12860.8555553718</v>
      </c>
      <c r="BJ69" s="34">
        <v>1314.6655182790701</v>
      </c>
      <c r="BK69" s="34">
        <v>14289.8397786559</v>
      </c>
      <c r="BL69" s="34">
        <v>0</v>
      </c>
      <c r="BM69" s="34">
        <v>28.8008679872352</v>
      </c>
      <c r="BN69" s="34">
        <v>1.2021915427393499</v>
      </c>
      <c r="BO69" s="34">
        <v>1.9799300164795499E-3</v>
      </c>
      <c r="BP69" s="34">
        <v>5.8413822979877404E-3</v>
      </c>
      <c r="BQ69" s="34">
        <v>4.6877675622943402E-3</v>
      </c>
      <c r="BR69" s="34">
        <v>0.28465303063873398</v>
      </c>
      <c r="BS69" s="34">
        <v>0</v>
      </c>
      <c r="BT69" s="34">
        <v>251.22260734139101</v>
      </c>
      <c r="BU69" s="34">
        <v>1.0066744985862801</v>
      </c>
      <c r="BV69" s="34">
        <v>3.7256026058631903E-2</v>
      </c>
      <c r="BW69" s="34">
        <v>143.49869166707899</v>
      </c>
      <c r="BX69" s="34">
        <v>8.4404935046324597E-2</v>
      </c>
      <c r="BY69" s="34">
        <v>0</v>
      </c>
      <c r="BZ69" s="6">
        <v>1.43517397223278E-6</v>
      </c>
      <c r="CA69" s="34">
        <v>6.9059789348368799E-3</v>
      </c>
      <c r="CB69" s="34">
        <v>248.79209690878901</v>
      </c>
      <c r="CC69" s="34">
        <v>228.888217215011</v>
      </c>
      <c r="CD69" s="34">
        <v>19.903879693777998</v>
      </c>
      <c r="CE69" s="34">
        <v>0.157192216582064</v>
      </c>
      <c r="CF69" s="34">
        <v>0</v>
      </c>
      <c r="CG69" s="34">
        <v>12.514190005346199</v>
      </c>
      <c r="CH69" s="34">
        <v>0</v>
      </c>
      <c r="CI69" s="34">
        <v>12.9958930096948</v>
      </c>
      <c r="CJ69" s="34">
        <v>0</v>
      </c>
      <c r="CK69" s="34">
        <v>0.20736099031619701</v>
      </c>
      <c r="CL69" s="34">
        <v>51.978856572804801</v>
      </c>
      <c r="CM69" s="34">
        <v>0.61373583569216805</v>
      </c>
      <c r="CN69" s="34">
        <v>0.160540706912041</v>
      </c>
      <c r="CO69" s="34">
        <v>6.2328347360240697</v>
      </c>
      <c r="CP69" s="34">
        <v>7.4158716248615203E-3</v>
      </c>
      <c r="CQ69" s="34">
        <v>814.22059491724394</v>
      </c>
      <c r="CR69" s="34">
        <v>91.423632138037902</v>
      </c>
      <c r="CS69" s="34">
        <v>0</v>
      </c>
      <c r="CT69" s="34">
        <v>0</v>
      </c>
      <c r="CU69" s="34">
        <v>35.149889581022599</v>
      </c>
      <c r="CV69" s="34">
        <v>1.4298601482318101</v>
      </c>
      <c r="CW69" s="34">
        <v>0</v>
      </c>
      <c r="CX69" s="34">
        <v>5.7376553322640902</v>
      </c>
      <c r="CY69" s="34">
        <v>702.63276806825399</v>
      </c>
      <c r="CZ69" s="34">
        <v>1.35959450057044</v>
      </c>
      <c r="DA69" s="34">
        <v>48.858933223984003</v>
      </c>
      <c r="DC69" s="32">
        <f t="shared" si="66"/>
        <v>1.0282292651063538</v>
      </c>
      <c r="DD69" s="31">
        <f t="shared" si="67"/>
        <v>7.9999990745729544E-3</v>
      </c>
      <c r="DE69" s="31">
        <f t="shared" si="68"/>
        <v>1.9247581058029335E-2</v>
      </c>
      <c r="DF69" s="46">
        <f t="shared" si="69"/>
        <v>-1.4986410454327517E-6</v>
      </c>
      <c r="DG69" s="46"/>
      <c r="DH69" s="46">
        <f t="shared" si="70"/>
        <v>-9.2011752445697557E-7</v>
      </c>
      <c r="DI69" s="46">
        <f t="shared" si="71"/>
        <v>-2.6788763575686016E-5</v>
      </c>
      <c r="DJ69" s="46">
        <f t="shared" si="72"/>
        <v>-2.9025662519515358E-5</v>
      </c>
      <c r="DK69" s="46">
        <f t="shared" si="73"/>
        <v>8.6187680977685024E-7</v>
      </c>
      <c r="DL69" s="46">
        <f t="shared" si="74"/>
        <v>-1.0579030964425394E-7</v>
      </c>
      <c r="DM69" s="46">
        <f t="shared" si="75"/>
        <v>-1.5016612438852912E-5</v>
      </c>
      <c r="DN69" s="46">
        <f t="shared" si="76"/>
        <v>3.6183901458473257E-6</v>
      </c>
      <c r="DO69" s="46">
        <f t="shared" si="77"/>
        <v>2.9603138867453243E-5</v>
      </c>
      <c r="DP69" s="46">
        <f t="shared" si="78"/>
        <v>-5.5832250607220312E-4</v>
      </c>
      <c r="DQ69" s="46">
        <f t="shared" si="79"/>
        <v>1.7625799121047551E-5</v>
      </c>
      <c r="DR69" s="46">
        <f t="shared" si="80"/>
        <v>1.8410982030152591E-6</v>
      </c>
      <c r="DS69" s="46">
        <f t="shared" si="81"/>
        <v>2.8329725478321337E-5</v>
      </c>
      <c r="DT69" s="46">
        <f t="shared" si="82"/>
        <v>2.6240798033454182E-5</v>
      </c>
      <c r="DU69" s="46">
        <f t="shared" si="83"/>
        <v>4.2001110036940309E-6</v>
      </c>
      <c r="DV69" s="46">
        <f t="shared" si="84"/>
        <v>-6.4103835859475687E-6</v>
      </c>
      <c r="DW69" s="46">
        <f t="shared" si="85"/>
        <v>2.526260797376384E-6</v>
      </c>
      <c r="DX69" s="46">
        <f t="shared" si="86"/>
        <v>1.9209530027639524E-5</v>
      </c>
      <c r="DY69" s="46">
        <f t="shared" si="87"/>
        <v>2.6939699434515643E-5</v>
      </c>
      <c r="DZ69" s="46">
        <f t="shared" si="88"/>
        <v>2.9699344405072086E-5</v>
      </c>
      <c r="EA69" s="46">
        <f t="shared" si="89"/>
        <v>-1.3380894774850994E-3</v>
      </c>
      <c r="EB69" s="46">
        <f t="shared" si="90"/>
        <v>2.9164182356191837E-5</v>
      </c>
      <c r="EC69" s="46">
        <f t="shared" si="91"/>
        <v>1.7240967003738908E-6</v>
      </c>
      <c r="ED69" s="46">
        <f t="shared" si="92"/>
        <v>6.9401850961671869E-8</v>
      </c>
      <c r="EE69" s="75">
        <f t="shared" si="93"/>
        <v>1.9165857439054279E-6</v>
      </c>
      <c r="EF69" s="46">
        <f t="shared" si="94"/>
        <v>2.3707243222904567E-5</v>
      </c>
      <c r="EG69" s="46">
        <f t="shared" si="95"/>
        <v>8.1086914219369647E-4</v>
      </c>
      <c r="EH69" s="46">
        <f t="shared" si="96"/>
        <v>-9.4643932765465816E-4</v>
      </c>
      <c r="EI69" s="75">
        <f t="shared" si="97"/>
        <v>-4.8081465853339782E-4</v>
      </c>
      <c r="EJ69" s="46">
        <f t="shared" si="98"/>
        <v>2.6495851362904155E-5</v>
      </c>
      <c r="EK69" s="46">
        <f t="shared" si="99"/>
        <v>2.8799902852876974E-5</v>
      </c>
    </row>
    <row r="70" spans="1:141" x14ac:dyDescent="0.3">
      <c r="A70" s="23">
        <v>113</v>
      </c>
      <c r="B70" s="21">
        <v>93.764186850000002</v>
      </c>
      <c r="C70" s="21"/>
      <c r="D70" s="21">
        <v>834.39289091000001</v>
      </c>
      <c r="E70" s="21">
        <v>14.91222211</v>
      </c>
      <c r="F70" s="21">
        <v>13.719244310000001</v>
      </c>
      <c r="G70" s="21">
        <v>30.159022740000001</v>
      </c>
      <c r="H70" s="21">
        <v>56.258955039999996</v>
      </c>
      <c r="J70" s="34" t="s">
        <v>118</v>
      </c>
      <c r="K70" s="34">
        <v>0</v>
      </c>
      <c r="L70" s="34">
        <v>1.4862715750853399</v>
      </c>
      <c r="M70" s="34">
        <v>0.10396675210598701</v>
      </c>
      <c r="N70" s="34">
        <v>0.55011087841518502</v>
      </c>
      <c r="O70" s="34">
        <v>0.55037325114297497</v>
      </c>
      <c r="P70" s="34">
        <v>4.37061950114916</v>
      </c>
      <c r="Q70" s="34">
        <v>0</v>
      </c>
      <c r="R70" s="6">
        <v>6.04057717003698E-5</v>
      </c>
      <c r="S70" s="34">
        <v>2.9492303113477298E-4</v>
      </c>
      <c r="T70" s="34">
        <v>0.26646252584749502</v>
      </c>
      <c r="U70" s="6">
        <v>5.7346484278377602E-5</v>
      </c>
      <c r="V70" s="34">
        <v>5.6990401716430501E-2</v>
      </c>
      <c r="W70" s="34">
        <v>2.0073984909362401E-3</v>
      </c>
      <c r="X70" s="34">
        <v>1.2303426533727901E-3</v>
      </c>
      <c r="Y70" s="34">
        <v>1.3678425440014901</v>
      </c>
      <c r="Z70" s="6">
        <v>1.9865298698721801E-8</v>
      </c>
      <c r="AA70" s="6">
        <v>7.9462546228167299E-8</v>
      </c>
      <c r="AB70" s="34">
        <v>93.764147555349695</v>
      </c>
      <c r="AC70" s="34">
        <v>1.1929766916340101</v>
      </c>
      <c r="AD70" s="34">
        <v>10.5802771209841</v>
      </c>
      <c r="AE70" s="34">
        <v>0.67373865308619496</v>
      </c>
      <c r="AF70" s="34">
        <v>1.5653658294614601E-2</v>
      </c>
      <c r="AG70" s="34">
        <v>2.4090984529065098</v>
      </c>
      <c r="AH70" s="34">
        <v>4.0471774996279603E-2</v>
      </c>
      <c r="AI70" s="34">
        <v>13.092208114165199</v>
      </c>
      <c r="AJ70" s="34">
        <v>9.9479558555200798E-2</v>
      </c>
      <c r="AK70" s="34">
        <v>2.28566030591114</v>
      </c>
      <c r="AL70" s="34">
        <v>2.4697752998781901E-2</v>
      </c>
      <c r="AM70" s="34">
        <v>0</v>
      </c>
      <c r="AN70" s="34">
        <v>0</v>
      </c>
      <c r="AO70" s="34">
        <v>2.4040886177152299</v>
      </c>
      <c r="AP70" s="34">
        <v>2.4020136716281599</v>
      </c>
      <c r="AQ70" s="34">
        <v>0.15696261608988199</v>
      </c>
      <c r="AR70" s="6">
        <v>1.6630386594685699E-7</v>
      </c>
      <c r="AS70" s="6">
        <v>3.2114337719759399E-7</v>
      </c>
      <c r="AT70" s="34">
        <v>6.6751383234952</v>
      </c>
      <c r="AU70" s="34">
        <v>1.8101192754256199</v>
      </c>
      <c r="AV70" s="34">
        <v>7.2241142576762105E-2</v>
      </c>
      <c r="AW70" s="34">
        <v>1.8943155323255001</v>
      </c>
      <c r="AX70" s="34">
        <v>0.19384389787088599</v>
      </c>
      <c r="AY70" s="34">
        <v>2.0578757364815299E-4</v>
      </c>
      <c r="AZ70" s="34">
        <v>1.50911754493295E-3</v>
      </c>
      <c r="BA70" s="6">
        <v>1.45782657341115E-5</v>
      </c>
      <c r="BB70" s="6">
        <v>2.9597868130535599E-5</v>
      </c>
      <c r="BC70" s="34">
        <v>0</v>
      </c>
      <c r="BD70" s="34">
        <v>0.153381101955224</v>
      </c>
      <c r="BE70" s="34">
        <v>0.264054501121601</v>
      </c>
      <c r="BF70" s="34">
        <v>4.8068044555410298E-3</v>
      </c>
      <c r="BG70" s="34">
        <v>4.6183139051020399E-3</v>
      </c>
      <c r="BH70" s="34">
        <v>57.847095134950301</v>
      </c>
      <c r="BI70" s="34">
        <v>750.95329464221697</v>
      </c>
      <c r="BJ70" s="34">
        <v>76.764114552158603</v>
      </c>
      <c r="BK70" s="34">
        <v>834.39254751787098</v>
      </c>
      <c r="BL70" s="34">
        <v>0</v>
      </c>
      <c r="BM70" s="34">
        <v>2.3060530971632001</v>
      </c>
      <c r="BN70" s="34">
        <v>9.6102398970441594E-2</v>
      </c>
      <c r="BO70" s="34">
        <v>1.18670837679194E-4</v>
      </c>
      <c r="BP70" s="34">
        <v>3.5011563374614803E-4</v>
      </c>
      <c r="BQ70" s="34">
        <v>2.8096925676681099E-4</v>
      </c>
      <c r="BR70" s="34">
        <v>2.1770236809470999E-2</v>
      </c>
      <c r="BS70" s="34">
        <v>0</v>
      </c>
      <c r="BT70" s="34">
        <v>20.115065288447202</v>
      </c>
      <c r="BU70" s="34">
        <v>7.9983245975186901E-3</v>
      </c>
      <c r="BV70" s="34">
        <v>2.8124453115957598E-3</v>
      </c>
      <c r="BW70" s="34">
        <v>10.5802771209841</v>
      </c>
      <c r="BX70" s="34">
        <v>3.5944438014296901E-3</v>
      </c>
      <c r="BY70" s="34">
        <v>0</v>
      </c>
      <c r="BZ70" s="6">
        <v>8.6019643181930899E-8</v>
      </c>
      <c r="CA70" s="34">
        <v>5.2133075392560399E-4</v>
      </c>
      <c r="CB70" s="34">
        <v>14.911858583068501</v>
      </c>
      <c r="CC70" s="34">
        <v>13.718881891434499</v>
      </c>
      <c r="CD70" s="34">
        <v>1.1929766916340101</v>
      </c>
      <c r="CE70" s="34">
        <v>0</v>
      </c>
      <c r="CF70" s="34">
        <v>0</v>
      </c>
      <c r="CG70" s="34">
        <v>5.6125406614968197E-2</v>
      </c>
      <c r="CH70" s="34">
        <v>0</v>
      </c>
      <c r="CI70" s="34">
        <v>0.602274056559577</v>
      </c>
      <c r="CJ70" s="34">
        <v>0</v>
      </c>
      <c r="CK70" s="34">
        <v>1.5653658294614601E-2</v>
      </c>
      <c r="CL70" s="34">
        <v>2.4090984529065098</v>
      </c>
      <c r="CM70" s="34">
        <v>4.9141143136184999E-2</v>
      </c>
      <c r="CN70" s="34">
        <v>0</v>
      </c>
      <c r="CO70" s="34">
        <v>4.0471774996279603E-2</v>
      </c>
      <c r="CP70" s="6">
        <v>5.48766139210856E-5</v>
      </c>
      <c r="CQ70" s="34">
        <v>30.159023387732301</v>
      </c>
      <c r="CR70" s="34">
        <v>7.3201772312875502</v>
      </c>
      <c r="CS70" s="34">
        <v>0</v>
      </c>
      <c r="CT70" s="34">
        <v>0</v>
      </c>
      <c r="CU70" s="34">
        <v>2.8144101133541599</v>
      </c>
      <c r="CV70" s="34">
        <v>0.114487257354122</v>
      </c>
      <c r="CW70" s="34">
        <v>0</v>
      </c>
      <c r="CX70" s="34">
        <v>0.45940750526298402</v>
      </c>
      <c r="CY70" s="34">
        <v>56.258929986717099</v>
      </c>
      <c r="CZ70" s="34">
        <v>0.108861298549909</v>
      </c>
      <c r="DA70" s="34">
        <v>3.9120735741778101</v>
      </c>
      <c r="DC70" s="32">
        <f t="shared" si="66"/>
        <v>1.0282295654860156</v>
      </c>
      <c r="DD70" s="31">
        <f t="shared" si="67"/>
        <v>7.9999975351556368E-3</v>
      </c>
      <c r="DE70" s="31">
        <f t="shared" si="68"/>
        <v>1.9247523465193303E-2</v>
      </c>
      <c r="DF70" s="46">
        <f t="shared" si="69"/>
        <v>-4.1907951881249059E-7</v>
      </c>
      <c r="DG70" s="46"/>
      <c r="DH70" s="46">
        <f t="shared" si="70"/>
        <v>-4.1154728517728003E-7</v>
      </c>
      <c r="DI70" s="46">
        <f t="shared" si="71"/>
        <v>-2.4377784130217467E-5</v>
      </c>
      <c r="DJ70" s="46">
        <f t="shared" si="72"/>
        <v>-2.641680236258898E-5</v>
      </c>
      <c r="DK70" s="46">
        <f t="shared" si="73"/>
        <v>2.1477231055552562E-8</v>
      </c>
      <c r="DL70" s="46">
        <f t="shared" si="74"/>
        <v>-4.4532080056116267E-7</v>
      </c>
      <c r="DM70" s="46">
        <f t="shared" si="75"/>
        <v>-1.4282679594444572E-5</v>
      </c>
      <c r="DN70" s="46">
        <f t="shared" si="76"/>
        <v>2.3997203668986046E-6</v>
      </c>
      <c r="DO70" s="46">
        <f t="shared" si="77"/>
        <v>2.7473469933111551E-5</v>
      </c>
      <c r="DP70" s="46">
        <f t="shared" si="78"/>
        <v>-5.5715375959117805E-4</v>
      </c>
      <c r="DQ70" s="46">
        <f t="shared" si="79"/>
        <v>2.7168439855999366E-5</v>
      </c>
      <c r="DR70" s="46">
        <f t="shared" si="80"/>
        <v>1.8536469074468299E-6</v>
      </c>
      <c r="DS70" s="46">
        <f t="shared" si="81"/>
        <v>2.6259098301279132E-5</v>
      </c>
      <c r="DT70" s="46">
        <f t="shared" si="82"/>
        <v>3.1613815582686555E-5</v>
      </c>
      <c r="DU70" s="46">
        <f t="shared" si="83"/>
        <v>3.349895444031399E-6</v>
      </c>
      <c r="DV70" s="46">
        <f t="shared" si="84"/>
        <v>-7.3284161195357658E-6</v>
      </c>
      <c r="DW70" s="46">
        <f t="shared" si="85"/>
        <v>1.2832813621524424E-6</v>
      </c>
      <c r="DX70" s="46">
        <f t="shared" si="86"/>
        <v>3.0732037784583035E-5</v>
      </c>
      <c r="DY70" s="46">
        <f t="shared" si="87"/>
        <v>2.6172483819375964E-5</v>
      </c>
      <c r="DZ70" s="46">
        <f t="shared" si="88"/>
        <v>3.0202156826187659E-5</v>
      </c>
      <c r="EA70" s="46">
        <f t="shared" si="89"/>
        <v>-1.3398078666357833E-3</v>
      </c>
      <c r="EB70" s="46">
        <f t="shared" si="90"/>
        <v>2.6154331989550845E-5</v>
      </c>
      <c r="EC70" s="46">
        <f t="shared" si="91"/>
        <v>2.9246235755802671E-6</v>
      </c>
      <c r="ED70" s="46">
        <f t="shared" si="92"/>
        <v>2.4712756492069518E-6</v>
      </c>
      <c r="EE70" s="75">
        <f t="shared" si="93"/>
        <v>-1.1272009853752725E-6</v>
      </c>
      <c r="EF70" s="46">
        <f t="shared" si="94"/>
        <v>2.1145644505470486E-5</v>
      </c>
      <c r="EG70" s="46">
        <f t="shared" si="95"/>
        <v>8.1223538797120423E-4</v>
      </c>
      <c r="EH70" s="46">
        <f t="shared" si="96"/>
        <v>-9.5229977769428005E-4</v>
      </c>
      <c r="EI70" s="75">
        <f t="shared" si="97"/>
        <v>-4.3998859948493358E-4</v>
      </c>
      <c r="EJ70" s="46">
        <f t="shared" si="98"/>
        <v>2.399223619330563E-5</v>
      </c>
      <c r="EK70" s="46">
        <f t="shared" si="99"/>
        <v>2.6078570836186137E-5</v>
      </c>
    </row>
    <row r="71" spans="1:141" x14ac:dyDescent="0.3">
      <c r="A71" s="23">
        <v>124</v>
      </c>
      <c r="B71" s="21">
        <v>2115.1156319000002</v>
      </c>
      <c r="C71" s="21"/>
      <c r="D71" s="21">
        <v>20698.344637999999</v>
      </c>
      <c r="E71" s="21">
        <v>300.62542769999999</v>
      </c>
      <c r="F71" s="21">
        <v>276.57539359999998</v>
      </c>
      <c r="G71" s="21">
        <v>611.91972780000003</v>
      </c>
      <c r="H71" s="21">
        <v>1061.0856533000001</v>
      </c>
      <c r="J71" s="34" t="s">
        <v>119</v>
      </c>
      <c r="K71" s="34">
        <v>0</v>
      </c>
      <c r="L71" s="34">
        <v>28.032218582405999</v>
      </c>
      <c r="M71" s="34">
        <v>1.9608955310579399</v>
      </c>
      <c r="N71" s="34">
        <v>10.3755057504919</v>
      </c>
      <c r="O71" s="34">
        <v>10.3804525721595</v>
      </c>
      <c r="P71" s="34">
        <v>82.433088392665198</v>
      </c>
      <c r="Q71" s="34">
        <v>0</v>
      </c>
      <c r="R71" s="34">
        <v>1.21775856082276E-3</v>
      </c>
      <c r="S71" s="34">
        <v>5.9455417582962699E-3</v>
      </c>
      <c r="T71" s="34">
        <v>5.0256854264018402</v>
      </c>
      <c r="U71" s="34">
        <v>1.15609289620397E-3</v>
      </c>
      <c r="V71" s="34">
        <v>1.0748818756813601</v>
      </c>
      <c r="W71" s="34">
        <v>4.04684228685439E-2</v>
      </c>
      <c r="X71" s="34">
        <v>2.4803272099957498E-2</v>
      </c>
      <c r="Y71" s="34">
        <v>25.798556833523499</v>
      </c>
      <c r="Z71" s="6">
        <v>4.0048734271399901E-7</v>
      </c>
      <c r="AA71" s="6">
        <v>1.60192540661496E-6</v>
      </c>
      <c r="AB71" s="34">
        <v>2115.1125153083399</v>
      </c>
      <c r="AC71" s="34">
        <v>24.050004684821701</v>
      </c>
      <c r="AD71" s="34">
        <v>213.06534664924999</v>
      </c>
      <c r="AE71" s="34">
        <v>13.6917347619283</v>
      </c>
      <c r="AF71" s="34">
        <v>0.31519813158286297</v>
      </c>
      <c r="AG71" s="34">
        <v>48.648695139359603</v>
      </c>
      <c r="AH71" s="34">
        <v>0.854531953239967</v>
      </c>
      <c r="AI71" s="34">
        <v>246.929263631673</v>
      </c>
      <c r="AJ71" s="34">
        <v>1.87625657796921</v>
      </c>
      <c r="AK71" s="34">
        <v>43.109244940293301</v>
      </c>
      <c r="AL71" s="34">
        <v>0.46581797923080698</v>
      </c>
      <c r="AM71" s="34">
        <v>0</v>
      </c>
      <c r="AN71" s="34">
        <v>0</v>
      </c>
      <c r="AO71" s="34">
        <v>45.342963334093902</v>
      </c>
      <c r="AP71" s="34">
        <v>45.303854087225801</v>
      </c>
      <c r="AQ71" s="34">
        <v>2.9604389379453999</v>
      </c>
      <c r="AR71" s="6">
        <v>3.3526517322596799E-6</v>
      </c>
      <c r="AS71" s="6">
        <v>6.4740438254269997E-6</v>
      </c>
      <c r="AT71" s="34">
        <v>165.58666576277099</v>
      </c>
      <c r="AU71" s="34">
        <v>34.1402020353731</v>
      </c>
      <c r="AV71" s="34">
        <v>1.3625220613104201</v>
      </c>
      <c r="AW71" s="34">
        <v>35.728172709104797</v>
      </c>
      <c r="AX71" s="34">
        <v>3.6560588146629298</v>
      </c>
      <c r="AY71" s="34">
        <v>4.1486200719809E-3</v>
      </c>
      <c r="AZ71" s="34">
        <v>3.0423242227329599E-2</v>
      </c>
      <c r="BA71" s="34">
        <v>2.9388851226596501E-4</v>
      </c>
      <c r="BB71" s="34">
        <v>5.9668440285057603E-4</v>
      </c>
      <c r="BC71" s="34">
        <v>0</v>
      </c>
      <c r="BD71" s="34">
        <v>2.89288335501992</v>
      </c>
      <c r="BE71" s="34">
        <v>5.3232535679051098</v>
      </c>
      <c r="BF71" s="34">
        <v>9.6903661325969795E-2</v>
      </c>
      <c r="BG71" s="34">
        <v>9.3103646995927006E-2</v>
      </c>
      <c r="BH71" s="34">
        <v>1091.0385235646499</v>
      </c>
      <c r="BI71" s="34">
        <v>18628.4776902175</v>
      </c>
      <c r="BJ71" s="34">
        <v>1904.2446003847001</v>
      </c>
      <c r="BK71" s="34">
        <v>20698.308956364999</v>
      </c>
      <c r="BL71" s="34">
        <v>0</v>
      </c>
      <c r="BM71" s="34">
        <v>43.493790906485401</v>
      </c>
      <c r="BN71" s="34">
        <v>1.81317278934285</v>
      </c>
      <c r="BO71" s="34">
        <v>2.3923417516824E-3</v>
      </c>
      <c r="BP71" s="34">
        <v>7.0582576651950796E-3</v>
      </c>
      <c r="BQ71" s="34">
        <v>5.6642590519023102E-3</v>
      </c>
      <c r="BR71" s="34">
        <v>0.41455484823933397</v>
      </c>
      <c r="BS71" s="34">
        <v>0</v>
      </c>
      <c r="BT71" s="34">
        <v>379.385689221051</v>
      </c>
      <c r="BU71" s="34">
        <v>0.167313452052227</v>
      </c>
      <c r="BV71" s="34">
        <v>5.66307009044461E-2</v>
      </c>
      <c r="BW71" s="34">
        <v>213.06534664924999</v>
      </c>
      <c r="BX71" s="34">
        <v>7.2632606138769901E-2</v>
      </c>
      <c r="BY71" s="34">
        <v>0</v>
      </c>
      <c r="BZ71" s="6">
        <v>1.7341355952754899E-6</v>
      </c>
      <c r="CA71" s="34">
        <v>1.0497386089937499E-2</v>
      </c>
      <c r="CB71" s="34">
        <v>300.61834642525997</v>
      </c>
      <c r="CC71" s="34">
        <v>276.56834174043797</v>
      </c>
      <c r="CD71" s="34">
        <v>24.050004684821701</v>
      </c>
      <c r="CE71" s="34">
        <v>1.0927569349140399E-3</v>
      </c>
      <c r="CF71" s="34">
        <v>0</v>
      </c>
      <c r="CG71" s="34">
        <v>1.2119520935641499</v>
      </c>
      <c r="CH71" s="34">
        <v>0</v>
      </c>
      <c r="CI71" s="34">
        <v>12.1621833473877</v>
      </c>
      <c r="CJ71" s="34">
        <v>0</v>
      </c>
      <c r="CK71" s="34">
        <v>0.31519813158286297</v>
      </c>
      <c r="CL71" s="34">
        <v>48.648695139359603</v>
      </c>
      <c r="CM71" s="34">
        <v>0.92683954238573096</v>
      </c>
      <c r="CN71" s="34">
        <v>1.11603631012417E-3</v>
      </c>
      <c r="CO71" s="34">
        <v>0.854531953239967</v>
      </c>
      <c r="CP71" s="34">
        <v>1.1514876238032999E-3</v>
      </c>
      <c r="CQ71" s="34">
        <v>611.91976851469099</v>
      </c>
      <c r="CR71" s="34">
        <v>138.06422735414199</v>
      </c>
      <c r="CS71" s="34">
        <v>0</v>
      </c>
      <c r="CT71" s="34">
        <v>0</v>
      </c>
      <c r="CU71" s="34">
        <v>53.0818125626746</v>
      </c>
      <c r="CV71" s="34">
        <v>2.1593113554565302</v>
      </c>
      <c r="CW71" s="34">
        <v>0</v>
      </c>
      <c r="CX71" s="34">
        <v>8.6647437824038107</v>
      </c>
      <c r="CY71" s="34">
        <v>1061.08571867921</v>
      </c>
      <c r="CZ71" s="34">
        <v>2.0532037040151598</v>
      </c>
      <c r="DA71" s="34">
        <v>73.784591091750897</v>
      </c>
      <c r="DC71" s="32">
        <f t="shared" si="66"/>
        <v>1.0282284497455341</v>
      </c>
      <c r="DD71" s="31">
        <f t="shared" si="67"/>
        <v>8.000009378150234E-3</v>
      </c>
      <c r="DE71" s="31">
        <f t="shared" si="68"/>
        <v>1.9247515946351639E-2</v>
      </c>
      <c r="DF71" s="46">
        <f t="shared" si="69"/>
        <v>-1.4734852380025644E-6</v>
      </c>
      <c r="DG71" s="46"/>
      <c r="DH71" s="46">
        <f t="shared" si="70"/>
        <v>-1.7238883410020988E-6</v>
      </c>
      <c r="DI71" s="46">
        <f t="shared" si="71"/>
        <v>-2.3555142338403241E-5</v>
      </c>
      <c r="DJ71" s="46">
        <f t="shared" si="72"/>
        <v>-2.5497060567182312E-5</v>
      </c>
      <c r="DK71" s="46">
        <f t="shared" si="73"/>
        <v>6.6535999909940196E-8</v>
      </c>
      <c r="DL71" s="46">
        <f t="shared" si="74"/>
        <v>6.1615393344353075E-8</v>
      </c>
      <c r="DM71" s="46">
        <f t="shared" si="75"/>
        <v>-1.435501381873632E-5</v>
      </c>
      <c r="DN71" s="46">
        <f t="shared" si="76"/>
        <v>4.6524565226586574E-6</v>
      </c>
      <c r="DO71" s="46">
        <f t="shared" si="77"/>
        <v>2.516613436618253E-5</v>
      </c>
      <c r="DP71" s="46">
        <f t="shared" si="78"/>
        <v>-5.5678684454388402E-4</v>
      </c>
      <c r="DQ71" s="46">
        <f t="shared" si="79"/>
        <v>3.220236702661147E-5</v>
      </c>
      <c r="DR71" s="46">
        <f t="shared" si="80"/>
        <v>1.900360633359106E-6</v>
      </c>
      <c r="DS71" s="46">
        <f t="shared" si="81"/>
        <v>2.3997466994746575E-5</v>
      </c>
      <c r="DT71" s="46">
        <f t="shared" si="82"/>
        <v>2.8943486117268337E-5</v>
      </c>
      <c r="DU71" s="46">
        <f t="shared" si="83"/>
        <v>2.8954110813151824E-6</v>
      </c>
      <c r="DV71" s="46">
        <f t="shared" si="84"/>
        <v>-5.777786341517977E-6</v>
      </c>
      <c r="DW71" s="46">
        <f t="shared" si="85"/>
        <v>3.3045311647110611E-6</v>
      </c>
      <c r="DX71" s="46">
        <f t="shared" si="86"/>
        <v>2.3741781589575204E-5</v>
      </c>
      <c r="DY71" s="46">
        <f t="shared" si="87"/>
        <v>2.3707174887733041E-5</v>
      </c>
      <c r="DZ71" s="46">
        <f t="shared" si="88"/>
        <v>2.5663590792822888E-5</v>
      </c>
      <c r="EA71" s="46">
        <f t="shared" si="89"/>
        <v>-1.3396524391545406E-3</v>
      </c>
      <c r="EB71" s="46">
        <f t="shared" si="90"/>
        <v>2.5565702947849448E-5</v>
      </c>
      <c r="EC71" s="46">
        <f t="shared" si="91"/>
        <v>8.8822116215704438E-7</v>
      </c>
      <c r="ED71" s="46">
        <f t="shared" si="92"/>
        <v>1.3824126689427192E-6</v>
      </c>
      <c r="EE71" s="75">
        <f t="shared" si="93"/>
        <v>3.703161430523377E-6</v>
      </c>
      <c r="EF71" s="46">
        <f t="shared" si="94"/>
        <v>1.0699099091406286E-5</v>
      </c>
      <c r="EG71" s="46">
        <f t="shared" si="95"/>
        <v>8.1743449406979291E-4</v>
      </c>
      <c r="EH71" s="46">
        <f t="shared" si="96"/>
        <v>-9.5102040165560354E-4</v>
      </c>
      <c r="EI71" s="75">
        <f t="shared" si="97"/>
        <v>-4.4594327627661456E-4</v>
      </c>
      <c r="EJ71" s="46">
        <f t="shared" si="98"/>
        <v>2.3833857805693282E-5</v>
      </c>
      <c r="EK71" s="46">
        <f t="shared" si="99"/>
        <v>2.5906417479592907E-5</v>
      </c>
    </row>
    <row r="72" spans="1:141" x14ac:dyDescent="0.3">
      <c r="A72" s="23">
        <v>135</v>
      </c>
      <c r="B72" s="21">
        <v>468.19029504000002</v>
      </c>
      <c r="C72" s="21"/>
      <c r="D72" s="21">
        <v>4794.5035672000004</v>
      </c>
      <c r="E72" s="21">
        <v>72.281606330000002</v>
      </c>
      <c r="F72" s="21">
        <v>66.499077839999998</v>
      </c>
      <c r="G72" s="21">
        <v>150.98111159999999</v>
      </c>
      <c r="H72" s="21">
        <v>234.28488136999999</v>
      </c>
      <c r="J72" s="34" t="s">
        <v>68</v>
      </c>
      <c r="K72" s="34">
        <v>0</v>
      </c>
      <c r="L72" s="34">
        <v>6.1894292567800298</v>
      </c>
      <c r="M72" s="34">
        <v>0.432960522794678</v>
      </c>
      <c r="N72" s="34">
        <v>2.2908802477203598</v>
      </c>
      <c r="O72" s="34">
        <v>2.29197104348285</v>
      </c>
      <c r="P72" s="34">
        <v>18.2009607528232</v>
      </c>
      <c r="Q72" s="34">
        <v>0</v>
      </c>
      <c r="R72" s="34">
        <v>2.9279557091442098E-4</v>
      </c>
      <c r="S72" s="34">
        <v>1.42953080132497E-3</v>
      </c>
      <c r="T72" s="34">
        <v>1.1096559888491699</v>
      </c>
      <c r="U72" s="34">
        <v>2.7796754954546198E-4</v>
      </c>
      <c r="V72" s="34">
        <v>0.23733115873124</v>
      </c>
      <c r="W72" s="34">
        <v>9.7301377337588191E-3</v>
      </c>
      <c r="X72" s="34">
        <v>5.9636457833848596E-3</v>
      </c>
      <c r="Y72" s="34">
        <v>5.6962572001521101</v>
      </c>
      <c r="Z72" s="6">
        <v>9.6290480993402601E-8</v>
      </c>
      <c r="AA72" s="6">
        <v>3.8516168146519198E-7</v>
      </c>
      <c r="AB72" s="34">
        <v>468.18992950721099</v>
      </c>
      <c r="AC72" s="34">
        <v>5.7825226387120496</v>
      </c>
      <c r="AD72" s="34">
        <v>51.284022663514001</v>
      </c>
      <c r="AE72" s="34">
        <v>3.2657011524661401</v>
      </c>
      <c r="AF72" s="34">
        <v>7.5875261385494705E-2</v>
      </c>
      <c r="AG72" s="34">
        <v>11.6772128066491</v>
      </c>
      <c r="AH72" s="34">
        <v>0.19617213908960099</v>
      </c>
      <c r="AI72" s="34">
        <v>54.521202557648103</v>
      </c>
      <c r="AJ72" s="34">
        <v>0.41427293827874101</v>
      </c>
      <c r="AK72" s="34">
        <v>9.5183970498321706</v>
      </c>
      <c r="AL72" s="34">
        <v>0.102851361427933</v>
      </c>
      <c r="AM72" s="34">
        <v>0</v>
      </c>
      <c r="AN72" s="34">
        <v>0</v>
      </c>
      <c r="AO72" s="34">
        <v>10.0115930254468</v>
      </c>
      <c r="AP72" s="34">
        <v>10.002956634540899</v>
      </c>
      <c r="AQ72" s="34">
        <v>0.65365545903536704</v>
      </c>
      <c r="AR72" s="6">
        <v>8.0609171671709705E-7</v>
      </c>
      <c r="AS72" s="6">
        <v>1.5566255854208299E-6</v>
      </c>
      <c r="AT72" s="34">
        <v>38.355935669130297</v>
      </c>
      <c r="AU72" s="34">
        <v>7.5380597371098403</v>
      </c>
      <c r="AV72" s="34">
        <v>0.30084071634010701</v>
      </c>
      <c r="AW72" s="34">
        <v>7.88869336202825</v>
      </c>
      <c r="AX72" s="34">
        <v>0.80724537100591298</v>
      </c>
      <c r="AY72" s="34">
        <v>9.9748617977590001E-4</v>
      </c>
      <c r="AZ72" s="34">
        <v>7.3148993865639299E-3</v>
      </c>
      <c r="BA72" s="6">
        <v>7.0662136168477205E-5</v>
      </c>
      <c r="BB72" s="34">
        <v>1.43465798045602E-4</v>
      </c>
      <c r="BC72" s="34">
        <v>0</v>
      </c>
      <c r="BD72" s="34">
        <v>0.638738739667157</v>
      </c>
      <c r="BE72" s="34">
        <v>1.2799110424003901</v>
      </c>
      <c r="BF72" s="34">
        <v>2.3299267514343799E-2</v>
      </c>
      <c r="BG72" s="34">
        <v>2.2385562702205101E-2</v>
      </c>
      <c r="BH72" s="34">
        <v>240.89844034017301</v>
      </c>
      <c r="BI72" s="34">
        <v>4315.0544493129801</v>
      </c>
      <c r="BJ72" s="34">
        <v>441.09393585652299</v>
      </c>
      <c r="BK72" s="34">
        <v>4794.5043208386396</v>
      </c>
      <c r="BL72" s="34">
        <v>0</v>
      </c>
      <c r="BM72" s="34">
        <v>9.6033280753098804</v>
      </c>
      <c r="BN72" s="34">
        <v>0.40052602688536498</v>
      </c>
      <c r="BO72" s="34">
        <v>5.7521562724251402E-4</v>
      </c>
      <c r="BP72" s="34">
        <v>1.69706975313745E-3</v>
      </c>
      <c r="BQ72" s="34">
        <v>1.3618920021825701E-3</v>
      </c>
      <c r="BR72" s="34">
        <v>9.2736020988001294E-2</v>
      </c>
      <c r="BS72" s="34">
        <v>0</v>
      </c>
      <c r="BT72" s="34">
        <v>83.767264637311996</v>
      </c>
      <c r="BU72" s="34">
        <v>3.8769088995078103E-2</v>
      </c>
      <c r="BV72" s="34">
        <v>1.36323166719026E-2</v>
      </c>
      <c r="BW72" s="34">
        <v>51.284022663514001</v>
      </c>
      <c r="BX72" s="34">
        <v>1.7422718850069099E-2</v>
      </c>
      <c r="BY72" s="34">
        <v>0</v>
      </c>
      <c r="BZ72" s="6">
        <v>4.1695651934280198E-7</v>
      </c>
      <c r="CA72" s="34">
        <v>2.52696605433291E-3</v>
      </c>
      <c r="CB72" s="34">
        <v>72.279773452426994</v>
      </c>
      <c r="CC72" s="34">
        <v>66.497250813714899</v>
      </c>
      <c r="CD72" s="34">
        <v>5.7825226387120496</v>
      </c>
      <c r="CE72" s="34">
        <v>0</v>
      </c>
      <c r="CF72" s="34">
        <v>0</v>
      </c>
      <c r="CG72" s="34">
        <v>0.27204795824445899</v>
      </c>
      <c r="CH72" s="34">
        <v>0</v>
      </c>
      <c r="CI72" s="34">
        <v>2.9193028985267602</v>
      </c>
      <c r="CJ72" s="34">
        <v>0</v>
      </c>
      <c r="CK72" s="34">
        <v>7.5875261385494705E-2</v>
      </c>
      <c r="CL72" s="34">
        <v>11.6772128066491</v>
      </c>
      <c r="CM72" s="34">
        <v>0.20464374757519099</v>
      </c>
      <c r="CN72" s="34">
        <v>0</v>
      </c>
      <c r="CO72" s="34">
        <v>0.19617213908960099</v>
      </c>
      <c r="CP72" s="34">
        <v>2.6599573405644902E-4</v>
      </c>
      <c r="CQ72" s="34">
        <v>150.98136622629301</v>
      </c>
      <c r="CR72" s="34">
        <v>30.4840418405436</v>
      </c>
      <c r="CS72" s="34">
        <v>0</v>
      </c>
      <c r="CT72" s="34">
        <v>0</v>
      </c>
      <c r="CU72" s="34">
        <v>11.720324615960299</v>
      </c>
      <c r="CV72" s="34">
        <v>0.476770274455595</v>
      </c>
      <c r="CW72" s="34">
        <v>0</v>
      </c>
      <c r="CX72" s="34">
        <v>1.9131601103854201</v>
      </c>
      <c r="CY72" s="34">
        <v>234.28455574111101</v>
      </c>
      <c r="CZ72" s="34">
        <v>0.453341290690432</v>
      </c>
      <c r="DA72" s="34">
        <v>16.2914268252506</v>
      </c>
      <c r="DC72" s="32">
        <f t="shared" si="66"/>
        <v>1.028230134838126</v>
      </c>
      <c r="DD72" s="31">
        <f t="shared" si="67"/>
        <v>7.9999793727208897E-3</v>
      </c>
      <c r="DE72" s="31">
        <f t="shared" si="68"/>
        <v>1.9247578309454134E-2</v>
      </c>
      <c r="DF72" s="46">
        <f t="shared" si="69"/>
        <v>-7.8073551055049397E-7</v>
      </c>
      <c r="DG72" s="46"/>
      <c r="DH72" s="46">
        <f t="shared" si="70"/>
        <v>1.5718804432826123E-7</v>
      </c>
      <c r="DI72" s="46">
        <f t="shared" si="71"/>
        <v>-2.5357454905475646E-5</v>
      </c>
      <c r="DJ72" s="46">
        <f t="shared" si="72"/>
        <v>-2.747446046537552E-5</v>
      </c>
      <c r="DK72" s="46">
        <f t="shared" si="73"/>
        <v>1.6864778005374746E-6</v>
      </c>
      <c r="DL72" s="46">
        <f t="shared" si="74"/>
        <v>-1.3898843454306477E-6</v>
      </c>
      <c r="DM72" s="46">
        <f t="shared" si="75"/>
        <v>-1.5168082168633642E-5</v>
      </c>
      <c r="DN72" s="46">
        <f t="shared" si="76"/>
        <v>6.1525274329173464E-6</v>
      </c>
      <c r="DO72" s="46">
        <f t="shared" si="77"/>
        <v>2.7623962092179998E-5</v>
      </c>
      <c r="DP72" s="46">
        <f t="shared" si="78"/>
        <v>-5.5708818186426395E-4</v>
      </c>
      <c r="DQ72" s="46">
        <f t="shared" si="79"/>
        <v>3.2526955860060476E-5</v>
      </c>
      <c r="DR72" s="46">
        <f t="shared" si="80"/>
        <v>3.8080500721452523E-6</v>
      </c>
      <c r="DS72" s="46">
        <f t="shared" si="81"/>
        <v>2.7548297471394222E-5</v>
      </c>
      <c r="DT72" s="46">
        <f t="shared" si="82"/>
        <v>2.5063486406236869E-5</v>
      </c>
      <c r="DU72" s="46">
        <f t="shared" si="83"/>
        <v>4.2922084254472797E-6</v>
      </c>
      <c r="DV72" s="46">
        <f t="shared" si="84"/>
        <v>-5.674028350500233E-6</v>
      </c>
      <c r="DW72" s="46">
        <f t="shared" si="85"/>
        <v>2.3690176749353036E-6</v>
      </c>
      <c r="DX72" s="46">
        <f t="shared" si="86"/>
        <v>3.1924717094085197E-5</v>
      </c>
      <c r="DY72" s="46">
        <f t="shared" si="87"/>
        <v>2.7575831801995893E-5</v>
      </c>
      <c r="DZ72" s="46">
        <f t="shared" si="88"/>
        <v>3.1695112755625529E-5</v>
      </c>
      <c r="EA72" s="46">
        <f t="shared" si="89"/>
        <v>-1.3416224974914543E-3</v>
      </c>
      <c r="EB72" s="46">
        <f t="shared" si="90"/>
        <v>2.6681505507867632E-5</v>
      </c>
      <c r="EC72" s="46">
        <f t="shared" si="91"/>
        <v>2.5243299271623258E-6</v>
      </c>
      <c r="ED72" s="46">
        <f t="shared" si="92"/>
        <v>1.4896776491574514E-6</v>
      </c>
      <c r="EE72" s="75">
        <f t="shared" si="93"/>
        <v>3.3075829413387562E-6</v>
      </c>
      <c r="EF72" s="46">
        <f t="shared" si="94"/>
        <v>2.5048110801337419E-5</v>
      </c>
      <c r="EG72" s="46">
        <f t="shared" si="95"/>
        <v>8.1964608485594632E-4</v>
      </c>
      <c r="EH72" s="46">
        <f t="shared" si="96"/>
        <v>-9.5484563512213691E-4</v>
      </c>
      <c r="EI72" s="75">
        <f t="shared" si="97"/>
        <v>-4.6503779193806147E-4</v>
      </c>
      <c r="EJ72" s="46">
        <f t="shared" si="98"/>
        <v>2.3979175730822745E-5</v>
      </c>
      <c r="EK72" s="46">
        <f t="shared" si="99"/>
        <v>2.6064376620589038E-5</v>
      </c>
    </row>
    <row r="73" spans="1:141" x14ac:dyDescent="0.3">
      <c r="A73" s="23">
        <v>159</v>
      </c>
      <c r="B73" s="21">
        <v>3716.3568396000001</v>
      </c>
      <c r="C73" s="21"/>
      <c r="D73" s="21">
        <v>38708.152354999998</v>
      </c>
      <c r="E73" s="21">
        <v>570.15786406999996</v>
      </c>
      <c r="F73" s="21">
        <v>524.54523490999998</v>
      </c>
      <c r="G73" s="21">
        <v>1225.7259508</v>
      </c>
      <c r="H73" s="21">
        <v>1713.9731644000001</v>
      </c>
      <c r="J73" s="34" t="s">
        <v>69</v>
      </c>
      <c r="K73" s="34">
        <v>0</v>
      </c>
      <c r="L73" s="34">
        <v>45.280590982622101</v>
      </c>
      <c r="M73" s="34">
        <v>3.1674295224210001</v>
      </c>
      <c r="N73" s="34">
        <v>16.7595687138543</v>
      </c>
      <c r="O73" s="34">
        <v>16.7675664907356</v>
      </c>
      <c r="P73" s="34">
        <v>133.15428446237499</v>
      </c>
      <c r="Q73" s="34">
        <v>0</v>
      </c>
      <c r="R73" s="34">
        <v>2.3095644218103198E-3</v>
      </c>
      <c r="S73" s="34">
        <v>1.12761399273577E-2</v>
      </c>
      <c r="T73" s="34">
        <v>8.1179817381826105</v>
      </c>
      <c r="U73" s="34">
        <v>2.19259776801424E-3</v>
      </c>
      <c r="V73" s="34">
        <v>1.73625470687809</v>
      </c>
      <c r="W73" s="34">
        <v>7.6751298797929801E-2</v>
      </c>
      <c r="X73" s="34">
        <v>4.7041150371754298E-2</v>
      </c>
      <c r="Y73" s="34">
        <v>41.672443548780002</v>
      </c>
      <c r="Z73" s="6">
        <v>7.5953989539068598E-7</v>
      </c>
      <c r="AA73" s="6">
        <v>3.0381575974029499E-6</v>
      </c>
      <c r="AB73" s="34">
        <v>3716.3585063686</v>
      </c>
      <c r="AC73" s="34">
        <v>45.612715708482803</v>
      </c>
      <c r="AD73" s="34">
        <v>402.22426517193298</v>
      </c>
      <c r="AE73" s="34">
        <v>26.858348627898302</v>
      </c>
      <c r="AF73" s="34">
        <v>0.59474918566775203</v>
      </c>
      <c r="AG73" s="34">
        <v>92.933030418271898</v>
      </c>
      <c r="AH73" s="34">
        <v>1.9353453815924999</v>
      </c>
      <c r="AI73" s="34">
        <v>398.86518490087502</v>
      </c>
      <c r="AJ73" s="34">
        <v>3.0307175807040401</v>
      </c>
      <c r="AK73" s="34">
        <v>69.634432985995105</v>
      </c>
      <c r="AL73" s="34">
        <v>0.75243643432651497</v>
      </c>
      <c r="AM73" s="34">
        <v>0</v>
      </c>
      <c r="AN73" s="34">
        <v>0</v>
      </c>
      <c r="AO73" s="34">
        <v>73.2426312937272</v>
      </c>
      <c r="AP73" s="34">
        <v>73.179361176165798</v>
      </c>
      <c r="AQ73" s="34">
        <v>4.7820000151292197</v>
      </c>
      <c r="AR73" s="6">
        <v>6.3585383816972203E-6</v>
      </c>
      <c r="AS73" s="6">
        <v>1.22785066290778E-5</v>
      </c>
      <c r="AT73" s="34">
        <v>309.66517391711699</v>
      </c>
      <c r="AU73" s="34">
        <v>55.146746325611602</v>
      </c>
      <c r="AV73" s="34">
        <v>2.2008838207609198</v>
      </c>
      <c r="AW73" s="34">
        <v>57.711785122409403</v>
      </c>
      <c r="AX73" s="34">
        <v>5.9056311030274902</v>
      </c>
      <c r="AY73" s="34">
        <v>7.8681761713432097E-3</v>
      </c>
      <c r="AZ73" s="34">
        <v>5.76998440229941E-2</v>
      </c>
      <c r="BA73" s="34">
        <v>5.5738123976917502E-4</v>
      </c>
      <c r="BB73" s="34">
        <v>1.13165517507454E-3</v>
      </c>
      <c r="BC73" s="34">
        <v>0</v>
      </c>
      <c r="BD73" s="34">
        <v>4.6728816645695197</v>
      </c>
      <c r="BE73" s="34">
        <v>10.0959249987598</v>
      </c>
      <c r="BF73" s="34">
        <v>0.183784740708896</v>
      </c>
      <c r="BG73" s="34">
        <v>0.17657757789205</v>
      </c>
      <c r="BH73" s="34">
        <v>1762.3559554004901</v>
      </c>
      <c r="BI73" s="34">
        <v>34837.354062071099</v>
      </c>
      <c r="BJ73" s="34">
        <v>3561.15359204572</v>
      </c>
      <c r="BK73" s="34">
        <v>38708.172828033901</v>
      </c>
      <c r="BL73" s="34">
        <v>0</v>
      </c>
      <c r="BM73" s="34">
        <v>70.255764105447</v>
      </c>
      <c r="BN73" s="34">
        <v>2.9314270608530699</v>
      </c>
      <c r="BO73" s="34">
        <v>4.5373023583943697E-3</v>
      </c>
      <c r="BP73" s="34">
        <v>1.33864177207515E-2</v>
      </c>
      <c r="BQ73" s="34">
        <v>1.07425388647299E-2</v>
      </c>
      <c r="BR73" s="34">
        <v>0.68687803920920099</v>
      </c>
      <c r="BS73" s="34">
        <v>0</v>
      </c>
      <c r="BT73" s="34">
        <v>612.82342356189702</v>
      </c>
      <c r="BU73" s="34">
        <v>0.36676357082623701</v>
      </c>
      <c r="BV73" s="34">
        <v>0.106856918930537</v>
      </c>
      <c r="BW73" s="34">
        <v>402.22426517193298</v>
      </c>
      <c r="BX73" s="34">
        <v>0.139136647982495</v>
      </c>
      <c r="BY73" s="34">
        <v>0</v>
      </c>
      <c r="BZ73" s="6">
        <v>3.2889311441436901E-6</v>
      </c>
      <c r="CA73" s="34">
        <v>1.9807655549860199E-2</v>
      </c>
      <c r="CB73" s="34">
        <v>570.14483250549802</v>
      </c>
      <c r="CC73" s="34">
        <v>524.53211679701496</v>
      </c>
      <c r="CD73" s="34">
        <v>45.612715708482803</v>
      </c>
      <c r="CE73" s="34">
        <v>1.0972707771843599E-2</v>
      </c>
      <c r="CF73" s="34">
        <v>0</v>
      </c>
      <c r="CG73" s="34">
        <v>2.9540904005247</v>
      </c>
      <c r="CH73" s="34">
        <v>0</v>
      </c>
      <c r="CI73" s="34">
        <v>23.2333403881237</v>
      </c>
      <c r="CJ73" s="34">
        <v>0</v>
      </c>
      <c r="CK73" s="34">
        <v>0.59474918566775203</v>
      </c>
      <c r="CL73" s="34">
        <v>92.933030418271898</v>
      </c>
      <c r="CM73" s="34">
        <v>1.49712517253702</v>
      </c>
      <c r="CN73" s="34">
        <v>1.1206423496861099E-2</v>
      </c>
      <c r="CO73" s="34">
        <v>1.9353453815924999</v>
      </c>
      <c r="CP73" s="34">
        <v>2.5519263435793099E-3</v>
      </c>
      <c r="CQ73" s="34">
        <v>1225.72770228784</v>
      </c>
      <c r="CR73" s="34">
        <v>223.01509752767001</v>
      </c>
      <c r="CS73" s="34">
        <v>0</v>
      </c>
      <c r="CT73" s="34">
        <v>0</v>
      </c>
      <c r="CU73" s="34">
        <v>85.743116906077603</v>
      </c>
      <c r="CV73" s="34">
        <v>3.4879385215125902</v>
      </c>
      <c r="CW73" s="34">
        <v>0</v>
      </c>
      <c r="CX73" s="34">
        <v>13.996195406008599</v>
      </c>
      <c r="CY73" s="34">
        <v>1713.97537569514</v>
      </c>
      <c r="CZ73" s="34">
        <v>3.3165468062357699</v>
      </c>
      <c r="DA73" s="34">
        <v>119.184103294146</v>
      </c>
      <c r="DC73" s="32">
        <f t="shared" si="66"/>
        <v>1.0282271148065523</v>
      </c>
      <c r="DD73" s="31">
        <f t="shared" si="67"/>
        <v>7.9999946081889435E-3</v>
      </c>
      <c r="DE73" s="31">
        <f t="shared" si="68"/>
        <v>1.9247486808642363E-2</v>
      </c>
      <c r="DF73" s="46">
        <f t="shared" si="69"/>
        <v>4.4849530654019562E-7</v>
      </c>
      <c r="DG73" s="46"/>
      <c r="DH73" s="46">
        <f t="shared" si="70"/>
        <v>5.2890754678898714E-7</v>
      </c>
      <c r="DI73" s="46">
        <f t="shared" si="71"/>
        <v>-2.2856063773144283E-5</v>
      </c>
      <c r="DJ73" s="46">
        <f t="shared" si="72"/>
        <v>-2.5008544758323359E-5</v>
      </c>
      <c r="DK73" s="46">
        <f t="shared" si="73"/>
        <v>1.4289391840545733E-6</v>
      </c>
      <c r="DL73" s="46">
        <f t="shared" si="74"/>
        <v>1.2901573874179119E-6</v>
      </c>
      <c r="DM73" s="46">
        <f t="shared" si="75"/>
        <v>-1.5184423094044434E-5</v>
      </c>
      <c r="DN73" s="46">
        <f t="shared" si="76"/>
        <v>9.5602420030081311E-7</v>
      </c>
      <c r="DO73" s="46">
        <f t="shared" si="77"/>
        <v>2.3740527096303236E-5</v>
      </c>
      <c r="DP73" s="46">
        <f t="shared" si="78"/>
        <v>-5.5987083156775689E-4</v>
      </c>
      <c r="DQ73" s="46">
        <f t="shared" si="79"/>
        <v>2.4409907695735005E-5</v>
      </c>
      <c r="DR73" s="46">
        <f t="shared" si="80"/>
        <v>-1.3527381094036799E-6</v>
      </c>
      <c r="DS73" s="46">
        <f t="shared" si="81"/>
        <v>2.318131783527423E-5</v>
      </c>
      <c r="DT73" s="46">
        <f t="shared" si="82"/>
        <v>2.2373842163782064E-5</v>
      </c>
      <c r="DU73" s="46">
        <f t="shared" si="83"/>
        <v>1.6538252931018177E-6</v>
      </c>
      <c r="DV73" s="46">
        <f t="shared" si="84"/>
        <v>-7.2624391033843389E-6</v>
      </c>
      <c r="DW73" s="46">
        <f t="shared" si="85"/>
        <v>1.8228681809589623E-6</v>
      </c>
      <c r="DX73" s="46">
        <f t="shared" si="86"/>
        <v>2.4340343594768686E-5</v>
      </c>
      <c r="DY73" s="46">
        <f t="shared" si="87"/>
        <v>2.2962860228745117E-5</v>
      </c>
      <c r="DZ73" s="46">
        <f t="shared" si="88"/>
        <v>2.5458214885524663E-5</v>
      </c>
      <c r="EA73" s="46">
        <f t="shared" si="89"/>
        <v>-1.3402236214319116E-3</v>
      </c>
      <c r="EB73" s="46">
        <f t="shared" si="90"/>
        <v>2.4293811038781059E-5</v>
      </c>
      <c r="EC73" s="46">
        <f t="shared" si="91"/>
        <v>-3.9221634052322449E-7</v>
      </c>
      <c r="ED73" s="46">
        <f t="shared" si="92"/>
        <v>1.343045015372786E-6</v>
      </c>
      <c r="EE73" s="75">
        <f t="shared" si="93"/>
        <v>-2.6642875858996339E-6</v>
      </c>
      <c r="EF73" s="46">
        <f t="shared" si="94"/>
        <v>2.194041226564109E-5</v>
      </c>
      <c r="EG73" s="46">
        <f t="shared" si="95"/>
        <v>8.1108642519801778E-4</v>
      </c>
      <c r="EH73" s="46">
        <f t="shared" si="96"/>
        <v>-9.6434650316251126E-4</v>
      </c>
      <c r="EI73" s="75">
        <f t="shared" si="97"/>
        <v>-4.6862879265818568E-4</v>
      </c>
      <c r="EJ73" s="46">
        <f t="shared" si="98"/>
        <v>2.3892154364208544E-5</v>
      </c>
      <c r="EK73" s="46">
        <f t="shared" si="99"/>
        <v>2.5969788907465574E-5</v>
      </c>
    </row>
    <row r="74" spans="1:141" x14ac:dyDescent="0.3">
      <c r="A74" s="23">
        <v>202</v>
      </c>
      <c r="B74" s="21">
        <v>2.9435791500000001</v>
      </c>
      <c r="C74" s="21"/>
      <c r="D74" s="21">
        <v>37.28063736</v>
      </c>
      <c r="E74" s="21">
        <v>5.5622020499999998</v>
      </c>
      <c r="F74" s="21">
        <v>5.1172258900000003</v>
      </c>
      <c r="G74" s="21">
        <v>47.278958699999997</v>
      </c>
      <c r="H74" s="21">
        <v>1.2383242000000001</v>
      </c>
      <c r="J74" s="34" t="s">
        <v>453</v>
      </c>
      <c r="K74" s="34">
        <v>0</v>
      </c>
      <c r="L74" s="34">
        <v>3.27143960436206E-2</v>
      </c>
      <c r="M74" s="34">
        <v>2.2883035653793499E-3</v>
      </c>
      <c r="N74" s="34">
        <v>1.21085294549863E-2</v>
      </c>
      <c r="O74" s="34">
        <v>1.2114452083129E-2</v>
      </c>
      <c r="P74" s="34">
        <v>9.6202069586137307E-2</v>
      </c>
      <c r="Q74" s="34">
        <v>0</v>
      </c>
      <c r="R74" s="6">
        <v>2.25311907714523E-5</v>
      </c>
      <c r="S74" s="34">
        <v>1.1000390140930399E-4</v>
      </c>
      <c r="T74" s="34">
        <v>5.8650797448504301E-3</v>
      </c>
      <c r="U74" s="6">
        <v>2.1390461073644298E-5</v>
      </c>
      <c r="V74" s="34">
        <v>1.25438239312554E-3</v>
      </c>
      <c r="W74" s="34">
        <v>7.4874983382661696E-4</v>
      </c>
      <c r="X74" s="34">
        <v>4.5891324812469302E-4</v>
      </c>
      <c r="Y74" s="34">
        <v>3.0107803882758102E-2</v>
      </c>
      <c r="Z74" s="6">
        <v>7.4098516840556203E-9</v>
      </c>
      <c r="AA74" s="6">
        <v>2.96389769451655E-8</v>
      </c>
      <c r="AB74" s="34">
        <v>2.9435705713828999</v>
      </c>
      <c r="AC74" s="34">
        <v>0.44497760170196798</v>
      </c>
      <c r="AD74" s="34">
        <v>0.36281089667487798</v>
      </c>
      <c r="AE74" s="34">
        <v>1.95887390333835</v>
      </c>
      <c r="AF74" s="34">
        <v>0</v>
      </c>
      <c r="AG74" s="34">
        <v>2.1773781720376699</v>
      </c>
      <c r="AH74" s="34">
        <v>0.61816001223565198</v>
      </c>
      <c r="AI74" s="34">
        <v>0.288174540758246</v>
      </c>
      <c r="AJ74" s="34">
        <v>2.1896078515220101E-3</v>
      </c>
      <c r="AK74" s="34">
        <v>5.0310025789612897E-2</v>
      </c>
      <c r="AL74" s="34">
        <v>5.4364461230950597E-4</v>
      </c>
      <c r="AM74" s="34">
        <v>0</v>
      </c>
      <c r="AN74" s="34">
        <v>0</v>
      </c>
      <c r="AO74" s="34">
        <v>5.29166224654729E-2</v>
      </c>
      <c r="AP74" s="34">
        <v>5.2871414582979198E-2</v>
      </c>
      <c r="AQ74" s="34">
        <v>3.4548979097537898E-3</v>
      </c>
      <c r="AR74" s="6">
        <v>6.2030987046181296E-8</v>
      </c>
      <c r="AS74" s="6">
        <v>1.1977892668856899E-7</v>
      </c>
      <c r="AT74" s="34">
        <v>0.29824457897782602</v>
      </c>
      <c r="AU74" s="34">
        <v>3.9842642127647598E-2</v>
      </c>
      <c r="AV74" s="34">
        <v>1.5900638293513401E-3</v>
      </c>
      <c r="AW74" s="34">
        <v>4.1695739320415703E-2</v>
      </c>
      <c r="AX74" s="34">
        <v>4.2667211893274203E-3</v>
      </c>
      <c r="AY74" s="6">
        <v>7.6757908695580205E-5</v>
      </c>
      <c r="AZ74" s="34">
        <v>5.6289367108142195E-4</v>
      </c>
      <c r="BA74" s="6">
        <v>5.4375443046346604E-6</v>
      </c>
      <c r="BB74" s="6">
        <v>1.1041099158385501E-5</v>
      </c>
      <c r="BC74" s="34">
        <v>0</v>
      </c>
      <c r="BD74" s="34">
        <v>3.37607402493824E-3</v>
      </c>
      <c r="BE74" s="34">
        <v>9.8491011370337805E-2</v>
      </c>
      <c r="BF74" s="34">
        <v>1.7929144661783399E-3</v>
      </c>
      <c r="BG74" s="34">
        <v>1.72261927831699E-3</v>
      </c>
      <c r="BH74" s="34">
        <v>1.2732789816851</v>
      </c>
      <c r="BI74" s="34">
        <v>33.552513866080197</v>
      </c>
      <c r="BJ74" s="34">
        <v>3.4298175465864098</v>
      </c>
      <c r="BK74" s="34">
        <v>37.280575991644398</v>
      </c>
      <c r="BL74" s="34">
        <v>0</v>
      </c>
      <c r="BM74" s="34">
        <v>5.0758997907262599E-2</v>
      </c>
      <c r="BN74" s="34">
        <v>2.2776418650330399E-3</v>
      </c>
      <c r="BO74" s="6">
        <v>4.4263580381068901E-5</v>
      </c>
      <c r="BP74" s="34">
        <v>1.3058807885051E-4</v>
      </c>
      <c r="BQ74" s="34">
        <v>1.0480243800327301E-4</v>
      </c>
      <c r="BR74" s="34">
        <v>1.5467312653097199E-3</v>
      </c>
      <c r="BS74" s="34">
        <v>0</v>
      </c>
      <c r="BT74" s="34">
        <v>0.44275589749830502</v>
      </c>
      <c r="BU74" s="34">
        <v>9.7739054988783894E-2</v>
      </c>
      <c r="BV74" s="34">
        <v>0</v>
      </c>
      <c r="BW74" s="34">
        <v>0.36281089667487798</v>
      </c>
      <c r="BX74" s="34">
        <v>3.9921466845241E-3</v>
      </c>
      <c r="BY74" s="34">
        <v>0</v>
      </c>
      <c r="BZ74" s="6">
        <v>3.2084134878773298E-8</v>
      </c>
      <c r="CA74" s="34">
        <v>0</v>
      </c>
      <c r="CB74" s="34">
        <v>5.5619960086740798</v>
      </c>
      <c r="CC74" s="34">
        <v>5.1170184069721101</v>
      </c>
      <c r="CD74" s="34">
        <v>0.44497760170196798</v>
      </c>
      <c r="CE74" s="34">
        <v>1.7057258442324301E-2</v>
      </c>
      <c r="CF74" s="34">
        <v>0</v>
      </c>
      <c r="CG74" s="34">
        <v>1.27725995094716</v>
      </c>
      <c r="CH74" s="34">
        <v>0</v>
      </c>
      <c r="CI74" s="34">
        <v>0.54447455083582696</v>
      </c>
      <c r="CJ74" s="34">
        <v>0</v>
      </c>
      <c r="CK74" s="34">
        <v>0</v>
      </c>
      <c r="CL74" s="34">
        <v>2.1773781720376699</v>
      </c>
      <c r="CM74" s="34">
        <v>1.0816063555689299E-3</v>
      </c>
      <c r="CN74" s="34">
        <v>1.7420534620832501E-2</v>
      </c>
      <c r="CO74" s="34">
        <v>0.61816001223565198</v>
      </c>
      <c r="CP74" s="34">
        <v>7.2582950445609202E-4</v>
      </c>
      <c r="CQ74" s="34">
        <v>47.278998223295098</v>
      </c>
      <c r="CR74" s="34">
        <v>0.161124973525124</v>
      </c>
      <c r="CS74" s="34">
        <v>0</v>
      </c>
      <c r="CT74" s="34">
        <v>0</v>
      </c>
      <c r="CU74" s="34">
        <v>6.1948112189050698E-2</v>
      </c>
      <c r="CV74" s="34">
        <v>2.5199421408195199E-3</v>
      </c>
      <c r="CW74" s="34">
        <v>0</v>
      </c>
      <c r="CX74" s="34">
        <v>1.01120845610542E-2</v>
      </c>
      <c r="CY74" s="34">
        <v>1.23832278300456</v>
      </c>
      <c r="CZ74" s="34">
        <v>2.3962567175967401E-3</v>
      </c>
      <c r="DA74" s="34">
        <v>8.6109463746490394E-2</v>
      </c>
      <c r="DC74" s="32">
        <f t="shared" si="66"/>
        <v>1.0282286647393544</v>
      </c>
      <c r="DD74" s="31">
        <f t="shared" si="67"/>
        <v>7.9999992233132575E-3</v>
      </c>
      <c r="DE74" s="31">
        <f t="shared" si="68"/>
        <v>1.9247734429905603E-2</v>
      </c>
      <c r="DF74" s="46">
        <f t="shared" si="69"/>
        <v>-2.914349050284958E-6</v>
      </c>
      <c r="DH74" s="46">
        <f t="shared" si="70"/>
        <v>-1.6461187347724436E-6</v>
      </c>
      <c r="DI74" s="46">
        <f t="shared" si="71"/>
        <v>-3.704312142345635E-5</v>
      </c>
      <c r="DJ74" s="46">
        <f t="shared" si="72"/>
        <v>-4.05459974506223E-5</v>
      </c>
      <c r="DK74" s="46">
        <f t="shared" si="73"/>
        <v>8.3595950899628004E-7</v>
      </c>
      <c r="DL74" s="46">
        <f t="shared" si="74"/>
        <v>-1.1442847035498035E-6</v>
      </c>
      <c r="DM74" s="46">
        <f t="shared" si="75"/>
        <v>-4.9282220913035091E-6</v>
      </c>
      <c r="DN74" s="46">
        <f t="shared" si="76"/>
        <v>-5.1099705200246444E-5</v>
      </c>
      <c r="DO74" s="46">
        <f t="shared" si="77"/>
        <v>3.2561796473194407E-5</v>
      </c>
      <c r="DP74" s="46">
        <f t="shared" si="78"/>
        <v>-5.6777267790793814E-4</v>
      </c>
      <c r="DQ74" s="46">
        <f t="shared" si="79"/>
        <v>6.1906775599271656E-5</v>
      </c>
      <c r="DR74" s="46">
        <f t="shared" si="80"/>
        <v>-3.0760054813788976E-5</v>
      </c>
      <c r="DS74" s="46">
        <f t="shared" si="81"/>
        <v>3.8702611241090488E-5</v>
      </c>
      <c r="DT74" s="46">
        <f t="shared" si="82"/>
        <v>4.3602813831683115E-5</v>
      </c>
      <c r="DU74" s="46">
        <f t="shared" si="83"/>
        <v>3.8465156021138261E-5</v>
      </c>
      <c r="DV74" s="46">
        <f t="shared" si="84"/>
        <v>-2.8295401919337989E-7</v>
      </c>
      <c r="DW74" s="46">
        <f t="shared" si="85"/>
        <v>-6.5572647790524586E-6</v>
      </c>
      <c r="DX74" s="46">
        <f t="shared" si="86"/>
        <v>1.2525994371575384E-5</v>
      </c>
      <c r="DY74" s="46">
        <f t="shared" si="87"/>
        <v>3.7957894316447011E-5</v>
      </c>
      <c r="DZ74" s="46">
        <f t="shared" si="88"/>
        <v>1.1192662723477302E-4</v>
      </c>
      <c r="EA74" s="46">
        <f t="shared" si="89"/>
        <v>-1.3450701508449642E-3</v>
      </c>
      <c r="EB74" s="46">
        <f t="shared" si="90"/>
        <v>4.0421927289047609E-5</v>
      </c>
      <c r="EC74" s="46">
        <f t="shared" si="91"/>
        <v>-1.7747153927215495E-5</v>
      </c>
      <c r="ED74" s="46">
        <f t="shared" si="92"/>
        <v>4.2623494974388091E-5</v>
      </c>
      <c r="EE74" s="75">
        <f t="shared" si="93"/>
        <v>2.1782884785207569E-5</v>
      </c>
      <c r="EF74" s="46">
        <f t="shared" si="94"/>
        <v>3.0978136525510346E-5</v>
      </c>
      <c r="EG74" s="46">
        <f t="shared" si="95"/>
        <v>7.9787174790612756E-4</v>
      </c>
      <c r="EH74" s="46">
        <f t="shared" si="96"/>
        <v>-9.1935530768339727E-4</v>
      </c>
      <c r="EI74" s="75">
        <f t="shared" si="97"/>
        <v>-1.0398107380889911E-3</v>
      </c>
      <c r="EJ74" s="46">
        <f t="shared" si="98"/>
        <v>3.6781276742932219E-5</v>
      </c>
      <c r="EK74" s="46">
        <f t="shared" si="99"/>
        <v>3.9979788652149199E-5</v>
      </c>
    </row>
    <row r="75" spans="1:141" x14ac:dyDescent="0.3">
      <c r="A75" s="23">
        <v>203</v>
      </c>
      <c r="B75" s="21">
        <v>32.060019169999997</v>
      </c>
      <c r="C75" s="21"/>
      <c r="D75" s="21">
        <v>331.60516294000001</v>
      </c>
      <c r="E75" s="21">
        <v>55.584130909999999</v>
      </c>
      <c r="F75" s="21">
        <v>51.137400409999998</v>
      </c>
      <c r="G75" s="21">
        <v>422.29632729000002</v>
      </c>
      <c r="H75" s="21">
        <v>19.25084665</v>
      </c>
      <c r="J75" s="34" t="s">
        <v>179</v>
      </c>
      <c r="K75" s="34">
        <v>0</v>
      </c>
      <c r="L75" s="34">
        <v>0.50857682680004601</v>
      </c>
      <c r="M75" s="34">
        <v>3.5575638046076601E-2</v>
      </c>
      <c r="N75" s="34">
        <v>0.18823841544178899</v>
      </c>
      <c r="O75" s="34">
        <v>0.18832809057576999</v>
      </c>
      <c r="P75" s="34">
        <v>1.4955486431653899</v>
      </c>
      <c r="Q75" s="34">
        <v>0</v>
      </c>
      <c r="R75" s="34">
        <v>2.25158109977568E-4</v>
      </c>
      <c r="S75" s="34">
        <v>1.09929975694042E-3</v>
      </c>
      <c r="T75" s="34">
        <v>9.1178810582549202E-2</v>
      </c>
      <c r="U75" s="34">
        <v>2.1375679678473401E-4</v>
      </c>
      <c r="V75" s="34">
        <v>1.9501225145645E-2</v>
      </c>
      <c r="W75" s="34">
        <v>7.4824239818780001E-3</v>
      </c>
      <c r="X75" s="34">
        <v>4.5860002094390796E-3</v>
      </c>
      <c r="Y75" s="34">
        <v>0.46805160656580502</v>
      </c>
      <c r="Z75" s="6">
        <v>7.4046574844160703E-8</v>
      </c>
      <c r="AA75" s="6">
        <v>2.9618635669681401E-7</v>
      </c>
      <c r="AB75" s="34">
        <v>32.060008240876897</v>
      </c>
      <c r="AC75" s="34">
        <v>4.4467301818261902</v>
      </c>
      <c r="AD75" s="34">
        <v>3.6256409111702701</v>
      </c>
      <c r="AE75" s="34">
        <v>19.575392891196302</v>
      </c>
      <c r="AF75" s="34">
        <v>0</v>
      </c>
      <c r="AG75" s="34">
        <v>21.758958426340801</v>
      </c>
      <c r="AH75" s="34">
        <v>6.1773968484928696</v>
      </c>
      <c r="AI75" s="34">
        <v>4.4799319561870998</v>
      </c>
      <c r="AJ75" s="34">
        <v>3.4040171300484402E-2</v>
      </c>
      <c r="AK75" s="34">
        <v>0.78211289454851995</v>
      </c>
      <c r="AL75" s="34">
        <v>8.4512635464816799E-3</v>
      </c>
      <c r="AM75" s="34">
        <v>0</v>
      </c>
      <c r="AN75" s="34">
        <v>0</v>
      </c>
      <c r="AO75" s="34">
        <v>0.82263853852565805</v>
      </c>
      <c r="AP75" s="34">
        <v>0.82192786179555399</v>
      </c>
      <c r="AQ75" s="34">
        <v>5.3710003955091797E-2</v>
      </c>
      <c r="AR75" s="6">
        <v>6.1988878148668697E-7</v>
      </c>
      <c r="AS75" s="6">
        <v>1.1970206729851101E-6</v>
      </c>
      <c r="AT75" s="34">
        <v>2.6528413701725602</v>
      </c>
      <c r="AU75" s="34">
        <v>0.61939053918329701</v>
      </c>
      <c r="AV75" s="34">
        <v>2.4719658811940201E-2</v>
      </c>
      <c r="AW75" s="34">
        <v>0.64820203505002805</v>
      </c>
      <c r="AX75" s="34">
        <v>6.6330050344747704E-2</v>
      </c>
      <c r="AY75" s="34">
        <v>7.6706073182426901E-4</v>
      </c>
      <c r="AZ75" s="34">
        <v>5.6251151639412E-3</v>
      </c>
      <c r="BA75" s="6">
        <v>5.4338776545026599E-5</v>
      </c>
      <c r="BB75" s="34">
        <v>1.10325122218731E-4</v>
      </c>
      <c r="BC75" s="34">
        <v>0</v>
      </c>
      <c r="BD75" s="34">
        <v>5.2484549962284403E-2</v>
      </c>
      <c r="BE75" s="34">
        <v>0.98424171706983599</v>
      </c>
      <c r="BF75" s="34">
        <v>1.7917009650732701E-2</v>
      </c>
      <c r="BG75" s="34">
        <v>1.72143679624332E-2</v>
      </c>
      <c r="BH75" s="34">
        <v>19.794280769633499</v>
      </c>
      <c r="BI75" s="34">
        <v>298.444513434415</v>
      </c>
      <c r="BJ75" s="34">
        <v>30.507671974294102</v>
      </c>
      <c r="BK75" s="34">
        <v>331.60502677888201</v>
      </c>
      <c r="BL75" s="34">
        <v>0</v>
      </c>
      <c r="BM75" s="34">
        <v>0.78909170050761401</v>
      </c>
      <c r="BN75" s="34">
        <v>3.4449502633972097E-2</v>
      </c>
      <c r="BO75" s="34">
        <v>4.4233956161091699E-4</v>
      </c>
      <c r="BP75" s="34">
        <v>1.30504005952479E-3</v>
      </c>
      <c r="BQ75" s="34">
        <v>1.0473002820813801E-3</v>
      </c>
      <c r="BR75" s="34">
        <v>1.7745619863644101E-2</v>
      </c>
      <c r="BS75" s="34">
        <v>0</v>
      </c>
      <c r="BT75" s="34">
        <v>6.88304728127118</v>
      </c>
      <c r="BU75" s="34">
        <v>0.97672365945204098</v>
      </c>
      <c r="BV75" s="34">
        <v>0</v>
      </c>
      <c r="BW75" s="34">
        <v>3.6256409111702701</v>
      </c>
      <c r="BX75" s="34">
        <v>3.9894297745222802E-2</v>
      </c>
      <c r="BY75" s="34">
        <v>0</v>
      </c>
      <c r="BZ75" s="6">
        <v>3.2063436895451301E-7</v>
      </c>
      <c r="CA75" s="34">
        <v>0</v>
      </c>
      <c r="CB75" s="34">
        <v>55.582049258199802</v>
      </c>
      <c r="CC75" s="34">
        <v>51.135319076373598</v>
      </c>
      <c r="CD75" s="34">
        <v>4.4467301818261902</v>
      </c>
      <c r="CE75" s="34">
        <v>0.17045630527400599</v>
      </c>
      <c r="CF75" s="34">
        <v>0</v>
      </c>
      <c r="CG75" s="34">
        <v>12.7638909704194</v>
      </c>
      <c r="CH75" s="34">
        <v>0</v>
      </c>
      <c r="CI75" s="34">
        <v>5.4410173999790503</v>
      </c>
      <c r="CJ75" s="34">
        <v>0</v>
      </c>
      <c r="CK75" s="34">
        <v>0</v>
      </c>
      <c r="CL75" s="34">
        <v>21.758958426340801</v>
      </c>
      <c r="CM75" s="34">
        <v>1.6815287790693099E-2</v>
      </c>
      <c r="CN75" s="34">
        <v>0.17408693044968701</v>
      </c>
      <c r="CO75" s="34">
        <v>6.1773968484928696</v>
      </c>
      <c r="CP75" s="34">
        <v>7.2533270501606599E-3</v>
      </c>
      <c r="CQ75" s="34">
        <v>422.29628682132</v>
      </c>
      <c r="CR75" s="34">
        <v>2.5048383383633301</v>
      </c>
      <c r="CS75" s="34">
        <v>0</v>
      </c>
      <c r="CT75" s="34">
        <v>0</v>
      </c>
      <c r="CU75" s="34">
        <v>0.96304131414055605</v>
      </c>
      <c r="CV75" s="34">
        <v>3.9175502587225297E-2</v>
      </c>
      <c r="CW75" s="34">
        <v>0</v>
      </c>
      <c r="CX75" s="34">
        <v>0.157201091406934</v>
      </c>
      <c r="CY75" s="34">
        <v>19.250842110484601</v>
      </c>
      <c r="CZ75" s="34">
        <v>3.7250562821916099E-2</v>
      </c>
      <c r="DA75" s="34">
        <v>1.33864204903024</v>
      </c>
      <c r="DC75" s="32">
        <f t="shared" si="66"/>
        <v>1.0282293447751527</v>
      </c>
      <c r="DD75" s="31">
        <f t="shared" si="67"/>
        <v>8.0000034858986168E-3</v>
      </c>
      <c r="DE75" s="31">
        <f t="shared" si="68"/>
        <v>1.9247786751849797E-2</v>
      </c>
      <c r="DF75" s="46">
        <f t="shared" si="69"/>
        <v>-3.408957131904453E-7</v>
      </c>
      <c r="DH75" s="46">
        <f t="shared" si="70"/>
        <v>-4.1061217744649791E-7</v>
      </c>
      <c r="DI75" s="46">
        <f t="shared" si="71"/>
        <v>-3.7450469515607337E-5</v>
      </c>
      <c r="DJ75" s="46">
        <f t="shared" si="72"/>
        <v>-4.0700810164625254E-5</v>
      </c>
      <c r="DK75" s="46">
        <f t="shared" si="73"/>
        <v>-9.5830054422461483E-8</v>
      </c>
      <c r="DL75" s="46">
        <f t="shared" si="74"/>
        <v>-2.3580861043582752E-7</v>
      </c>
      <c r="DM75" s="46">
        <f t="shared" si="75"/>
        <v>-1.538669300246239E-5</v>
      </c>
      <c r="DN75" s="46">
        <f t="shared" si="76"/>
        <v>2.3000596407484823E-6</v>
      </c>
      <c r="DO75" s="46">
        <f t="shared" si="77"/>
        <v>4.0095627373330209E-5</v>
      </c>
      <c r="DP75" s="46">
        <f t="shared" si="78"/>
        <v>-5.5826289335206335E-4</v>
      </c>
      <c r="DQ75" s="46">
        <f t="shared" si="79"/>
        <v>5.2225841048089363E-5</v>
      </c>
      <c r="DR75" s="46">
        <f t="shared" si="80"/>
        <v>6.2605547868252514E-6</v>
      </c>
      <c r="DS75" s="46">
        <f t="shared" si="81"/>
        <v>4.0511428067552995E-5</v>
      </c>
      <c r="DT75" s="46">
        <f t="shared" si="82"/>
        <v>3.5712382860073017E-5</v>
      </c>
      <c r="DU75" s="46">
        <f t="shared" si="83"/>
        <v>1.7022593961090114E-5</v>
      </c>
      <c r="DV75" s="46">
        <f t="shared" si="84"/>
        <v>-7.4129480372009758E-6</v>
      </c>
      <c r="DW75" s="46">
        <f t="shared" si="85"/>
        <v>2.8759499651006209E-6</v>
      </c>
      <c r="DX75" s="46">
        <f t="shared" si="86"/>
        <v>4.0929974738375972E-5</v>
      </c>
      <c r="DY75" s="46">
        <f t="shared" si="87"/>
        <v>4.0834589240247987E-5</v>
      </c>
      <c r="DZ75" s="46">
        <f t="shared" si="88"/>
        <v>4.9626805956595274E-5</v>
      </c>
      <c r="EA75" s="46">
        <f t="shared" si="89"/>
        <v>-1.3366809639943353E-3</v>
      </c>
      <c r="EB75" s="46">
        <f t="shared" si="90"/>
        <v>4.0233678832438292E-5</v>
      </c>
      <c r="EC75" s="46">
        <f t="shared" si="91"/>
        <v>9.9277418733321462E-7</v>
      </c>
      <c r="ED75" s="46">
        <f t="shared" si="92"/>
        <v>4.9217788095211342E-6</v>
      </c>
      <c r="EE75" s="75">
        <f t="shared" si="93"/>
        <v>-5.4922919358581782E-6</v>
      </c>
      <c r="EF75" s="46">
        <f t="shared" si="94"/>
        <v>4.3071935065634421E-5</v>
      </c>
      <c r="EG75" s="46">
        <f t="shared" si="95"/>
        <v>8.3547877259461932E-4</v>
      </c>
      <c r="EH75" s="46">
        <f t="shared" si="96"/>
        <v>-9.289164341880616E-4</v>
      </c>
      <c r="EI75" s="75">
        <f t="shared" si="97"/>
        <v>-9.5524384228127797E-4</v>
      </c>
      <c r="EJ75" s="46">
        <f t="shared" si="98"/>
        <v>3.7242254545375013E-5</v>
      </c>
      <c r="EK75" s="46">
        <f t="shared" si="99"/>
        <v>4.0480843065631262E-5</v>
      </c>
    </row>
    <row r="76" spans="1:141" x14ac:dyDescent="0.3">
      <c r="A76" s="23">
        <v>225</v>
      </c>
      <c r="B76" s="21">
        <v>41.713278279999997</v>
      </c>
      <c r="C76" s="21"/>
      <c r="D76" s="21">
        <v>413.7567722</v>
      </c>
      <c r="E76" s="21">
        <v>69.715449599999999</v>
      </c>
      <c r="F76" s="21">
        <v>64.138213629999996</v>
      </c>
      <c r="G76" s="21">
        <v>533.00420526000005</v>
      </c>
      <c r="H76" s="21">
        <v>24.701394570000001</v>
      </c>
      <c r="J76" s="34" t="s">
        <v>201</v>
      </c>
      <c r="K76" s="34">
        <v>0</v>
      </c>
      <c r="L76" s="34">
        <v>0.65257133153733704</v>
      </c>
      <c r="M76" s="34">
        <v>4.5648294531060299E-2</v>
      </c>
      <c r="N76" s="34">
        <v>0.241534575969377</v>
      </c>
      <c r="O76" s="34">
        <v>0.24165072583290001</v>
      </c>
      <c r="P76" s="34">
        <v>1.91898840688503</v>
      </c>
      <c r="Q76" s="34">
        <v>0</v>
      </c>
      <c r="R76" s="34">
        <v>2.82399620805017E-4</v>
      </c>
      <c r="S76" s="34">
        <v>1.3787795212663299E-3</v>
      </c>
      <c r="T76" s="34">
        <v>0.116994580310984</v>
      </c>
      <c r="U76" s="34">
        <v>2.6809674659259098E-4</v>
      </c>
      <c r="V76" s="34">
        <v>2.5022542144854599E-2</v>
      </c>
      <c r="W76" s="34">
        <v>9.3847071986419492E-3</v>
      </c>
      <c r="X76" s="34">
        <v>5.7519156511626601E-3</v>
      </c>
      <c r="Y76" s="34">
        <v>0.60057316301085195</v>
      </c>
      <c r="Z76" s="6">
        <v>9.2872743707182098E-8</v>
      </c>
      <c r="AA76" s="6">
        <v>3.71482442941627E-7</v>
      </c>
      <c r="AB76" s="34">
        <v>41.713252048920502</v>
      </c>
      <c r="AC76" s="34">
        <v>5.5772331994025404</v>
      </c>
      <c r="AD76" s="34">
        <v>4.5473979397807396</v>
      </c>
      <c r="AE76" s="34">
        <v>24.552102492876202</v>
      </c>
      <c r="AF76" s="34">
        <v>0</v>
      </c>
      <c r="AG76" s="34">
        <v>27.290803198906399</v>
      </c>
      <c r="AH76" s="34">
        <v>7.7478935388041004</v>
      </c>
      <c r="AI76" s="34">
        <v>5.7483447958001896</v>
      </c>
      <c r="AJ76" s="34">
        <v>4.3678082532779897E-2</v>
      </c>
      <c r="AK76" s="34">
        <v>1.0035568211279899</v>
      </c>
      <c r="AL76" s="34">
        <v>1.0843906568671201E-2</v>
      </c>
      <c r="AM76" s="34">
        <v>0</v>
      </c>
      <c r="AN76" s="34">
        <v>0</v>
      </c>
      <c r="AO76" s="34">
        <v>1.05555308532217</v>
      </c>
      <c r="AP76" s="34">
        <v>1.0546432546768301</v>
      </c>
      <c r="AQ76" s="34">
        <v>6.8917040518196304E-2</v>
      </c>
      <c r="AR76" s="6">
        <v>7.7747864556843397E-7</v>
      </c>
      <c r="AS76" s="6">
        <v>1.5013246702050801E-6</v>
      </c>
      <c r="AT76" s="34">
        <v>3.3100545004602102</v>
      </c>
      <c r="AU76" s="34">
        <v>0.79476174314941295</v>
      </c>
      <c r="AV76" s="34">
        <v>3.1718561268870099E-2</v>
      </c>
      <c r="AW76" s="34">
        <v>0.83173021015906301</v>
      </c>
      <c r="AX76" s="34">
        <v>8.5110342675419004E-2</v>
      </c>
      <c r="AY76" s="34">
        <v>9.6207311628829901E-4</v>
      </c>
      <c r="AZ76" s="34">
        <v>7.0551980026124696E-3</v>
      </c>
      <c r="BA76" s="6">
        <v>6.8152548818598105E-5</v>
      </c>
      <c r="BB76" s="34">
        <v>1.3837193075282299E-4</v>
      </c>
      <c r="BC76" s="34">
        <v>0</v>
      </c>
      <c r="BD76" s="34">
        <v>6.73446944011971E-2</v>
      </c>
      <c r="BE76" s="34">
        <v>1.23446825289218</v>
      </c>
      <c r="BF76" s="34">
        <v>2.2472130822268899E-2</v>
      </c>
      <c r="BG76" s="34">
        <v>2.15908177494116E-2</v>
      </c>
      <c r="BH76" s="34">
        <v>25.398689462458002</v>
      </c>
      <c r="BI76" s="34">
        <v>372.38099946537898</v>
      </c>
      <c r="BJ76" s="34">
        <v>38.065614687191697</v>
      </c>
      <c r="BK76" s="34">
        <v>413.75666865302998</v>
      </c>
      <c r="BL76" s="34">
        <v>0</v>
      </c>
      <c r="BM76" s="34">
        <v>1.01250984810154</v>
      </c>
      <c r="BN76" s="34">
        <v>4.4153874953840697E-2</v>
      </c>
      <c r="BO76" s="34">
        <v>5.5479233893858404E-4</v>
      </c>
      <c r="BP76" s="34">
        <v>1.6368139420294601E-3</v>
      </c>
      <c r="BQ76" s="34">
        <v>1.3135492716480101E-3</v>
      </c>
      <c r="BR76" s="34">
        <v>2.24426584213804E-2</v>
      </c>
      <c r="BS76" s="34">
        <v>0</v>
      </c>
      <c r="BT76" s="34">
        <v>8.8318555845830797</v>
      </c>
      <c r="BU76" s="34">
        <v>1.22503957847627</v>
      </c>
      <c r="BV76" s="34">
        <v>0</v>
      </c>
      <c r="BW76" s="34">
        <v>4.5473979397807396</v>
      </c>
      <c r="BX76" s="34">
        <v>5.0036737820841302E-2</v>
      </c>
      <c r="BY76" s="34">
        <v>0</v>
      </c>
      <c r="BZ76" s="6">
        <v>4.0214223118768399E-7</v>
      </c>
      <c r="CA76" s="34">
        <v>0</v>
      </c>
      <c r="CB76" s="34">
        <v>69.712835491548006</v>
      </c>
      <c r="CC76" s="34">
        <v>64.135602292145407</v>
      </c>
      <c r="CD76" s="34">
        <v>5.5772331994025404</v>
      </c>
      <c r="CE76" s="34">
        <v>0.21379189470725299</v>
      </c>
      <c r="CF76" s="34">
        <v>0</v>
      </c>
      <c r="CG76" s="34">
        <v>16.008892783720999</v>
      </c>
      <c r="CH76" s="34">
        <v>0</v>
      </c>
      <c r="CI76" s="34">
        <v>6.8243035323555796</v>
      </c>
      <c r="CJ76" s="34">
        <v>0</v>
      </c>
      <c r="CK76" s="34">
        <v>0</v>
      </c>
      <c r="CL76" s="34">
        <v>27.290803198906399</v>
      </c>
      <c r="CM76" s="34">
        <v>2.15761815250472E-2</v>
      </c>
      <c r="CN76" s="34">
        <v>0.21834571779736101</v>
      </c>
      <c r="CO76" s="34">
        <v>7.7478935388041004</v>
      </c>
      <c r="CP76" s="34">
        <v>9.0973697757348298E-3</v>
      </c>
      <c r="CQ76" s="34">
        <v>533.00409332164895</v>
      </c>
      <c r="CR76" s="34">
        <v>3.2140416489055701</v>
      </c>
      <c r="CS76" s="34">
        <v>0</v>
      </c>
      <c r="CT76" s="34">
        <v>0</v>
      </c>
      <c r="CU76" s="34">
        <v>1.2357098811060501</v>
      </c>
      <c r="CV76" s="34">
        <v>5.0267396359066803E-2</v>
      </c>
      <c r="CW76" s="34">
        <v>0</v>
      </c>
      <c r="CX76" s="34">
        <v>0.20171030977363999</v>
      </c>
      <c r="CY76" s="34">
        <v>24.701388581160401</v>
      </c>
      <c r="CZ76" s="34">
        <v>4.7797286734789501E-2</v>
      </c>
      <c r="DA76" s="34">
        <v>1.71765802116822</v>
      </c>
      <c r="DC76" s="32">
        <f t="shared" si="66"/>
        <v>1.0282292179245918</v>
      </c>
      <c r="DD76" s="31">
        <f t="shared" si="67"/>
        <v>8.0000027823985877E-3</v>
      </c>
      <c r="DE76" s="31">
        <f t="shared" si="68"/>
        <v>1.9247784518636436E-2</v>
      </c>
      <c r="DF76" s="46">
        <f t="shared" si="69"/>
        <v>-6.2884243523369248E-7</v>
      </c>
      <c r="DH76" s="46">
        <f t="shared" si="70"/>
        <v>-2.5026048389142597E-7</v>
      </c>
      <c r="DI76" s="46">
        <f t="shared" si="71"/>
        <v>-3.7496831290513573E-5</v>
      </c>
      <c r="DJ76" s="46">
        <f t="shared" si="72"/>
        <v>-4.0714228020956951E-5</v>
      </c>
      <c r="DK76" s="46">
        <f t="shared" si="73"/>
        <v>-2.1001401113184979E-7</v>
      </c>
      <c r="DL76" s="46">
        <f t="shared" si="74"/>
        <v>-2.4244945293527999E-7</v>
      </c>
      <c r="DM76" s="46">
        <f t="shared" si="75"/>
        <v>-1.2243374639391322E-5</v>
      </c>
      <c r="DN76" s="46">
        <f t="shared" si="76"/>
        <v>2.8135429492956502E-6</v>
      </c>
      <c r="DO76" s="46">
        <f t="shared" si="77"/>
        <v>4.0360132712517597E-5</v>
      </c>
      <c r="DP76" s="46">
        <f t="shared" si="78"/>
        <v>-5.5783565525580818E-4</v>
      </c>
      <c r="DQ76" s="46">
        <f t="shared" si="79"/>
        <v>3.7036552236277102E-5</v>
      </c>
      <c r="DR76" s="46">
        <f t="shared" si="80"/>
        <v>1.4192079008002953E-6</v>
      </c>
      <c r="DS76" s="46">
        <f t="shared" si="81"/>
        <v>4.1008771835100062E-5</v>
      </c>
      <c r="DT76" s="46">
        <f t="shared" si="82"/>
        <v>2.8914163695290695E-5</v>
      </c>
      <c r="DU76" s="46">
        <f t="shared" si="83"/>
        <v>-2.7835516242281252E-7</v>
      </c>
      <c r="DV76" s="46">
        <f t="shared" si="84"/>
        <v>-6.85742289452575E-6</v>
      </c>
      <c r="DW76" s="46">
        <f t="shared" si="85"/>
        <v>2.4141657737772967E-6</v>
      </c>
      <c r="DX76" s="46">
        <f t="shared" si="86"/>
        <v>2.8860482667028607E-5</v>
      </c>
      <c r="DY76" s="46">
        <f t="shared" si="87"/>
        <v>4.0019255593105909E-5</v>
      </c>
      <c r="DZ76" s="46">
        <f t="shared" si="88"/>
        <v>3.7963966179248067E-5</v>
      </c>
      <c r="EA76" s="46">
        <f t="shared" si="89"/>
        <v>-1.3360525667308377E-3</v>
      </c>
      <c r="EB76" s="46">
        <f t="shared" si="90"/>
        <v>4.0620742313019844E-5</v>
      </c>
      <c r="EC76" s="46">
        <f t="shared" si="91"/>
        <v>1.4044193583164E-6</v>
      </c>
      <c r="ED76" s="46">
        <f t="shared" si="92"/>
        <v>2.088621749278024E-6</v>
      </c>
      <c r="EE76" s="75">
        <f t="shared" si="93"/>
        <v>3.274200121074089E-6</v>
      </c>
      <c r="EF76" s="46">
        <f t="shared" si="94"/>
        <v>3.4931607936220504E-5</v>
      </c>
      <c r="EG76" s="46">
        <f t="shared" si="95"/>
        <v>8.2917671815622561E-4</v>
      </c>
      <c r="EH76" s="46">
        <f t="shared" si="96"/>
        <v>-9.3595543298667866E-4</v>
      </c>
      <c r="EI76" s="75">
        <f t="shared" si="97"/>
        <v>-9.3606045272609474E-4</v>
      </c>
      <c r="EJ76" s="46">
        <f t="shared" si="98"/>
        <v>3.7222388154027031E-5</v>
      </c>
      <c r="EK76" s="46">
        <f t="shared" si="99"/>
        <v>4.0459247739205622E-5</v>
      </c>
    </row>
    <row r="77" spans="1:141" x14ac:dyDescent="0.3">
      <c r="A77" s="23">
        <v>226</v>
      </c>
      <c r="B77" s="21">
        <v>5.1215120000000003E-2</v>
      </c>
      <c r="C77" s="21"/>
      <c r="D77" s="21">
        <v>0.46677587999999998</v>
      </c>
      <c r="E77" s="21">
        <v>7.0681880000000002E-2</v>
      </c>
      <c r="F77" s="21">
        <v>6.5027340000000003E-2</v>
      </c>
      <c r="G77" s="21">
        <v>0.53727124999999998</v>
      </c>
      <c r="H77" s="21">
        <v>2.9697189999999998E-2</v>
      </c>
      <c r="J77" s="34" t="s">
        <v>202</v>
      </c>
      <c r="K77" s="34">
        <v>0</v>
      </c>
      <c r="L77" s="34">
        <v>7.8455443696820405E-4</v>
      </c>
      <c r="M77" s="6">
        <v>5.4878108915788903E-5</v>
      </c>
      <c r="N77" s="34">
        <v>2.9038009748970698E-4</v>
      </c>
      <c r="O77" s="34">
        <v>2.9052592216471799E-4</v>
      </c>
      <c r="P77" s="34">
        <v>2.30709702045338E-3</v>
      </c>
      <c r="Q77" s="34">
        <v>0</v>
      </c>
      <c r="R77" s="6">
        <v>2.8631833639224601E-7</v>
      </c>
      <c r="S77" s="6">
        <v>1.39792324608541E-6</v>
      </c>
      <c r="T77" s="34">
        <v>1.40654710271003E-4</v>
      </c>
      <c r="U77" s="6">
        <v>2.71800724390284E-7</v>
      </c>
      <c r="V77" s="6">
        <v>3.00841624424566E-5</v>
      </c>
      <c r="W77" s="6">
        <v>9.5151044164090005E-6</v>
      </c>
      <c r="X77" s="6">
        <v>5.8316958503502604E-6</v>
      </c>
      <c r="Y77" s="34">
        <v>7.2203615225119495E-4</v>
      </c>
      <c r="Z77" s="6">
        <v>9.4161609814977003E-11</v>
      </c>
      <c r="AA77" s="6">
        <v>3.7663927423844002E-10</v>
      </c>
      <c r="AB77" s="34">
        <v>5.1215195577528197E-2</v>
      </c>
      <c r="AC77" s="34">
        <v>5.6545577803865698E-3</v>
      </c>
      <c r="AD77" s="34">
        <v>4.6104317201011904E-3</v>
      </c>
      <c r="AE77" s="34">
        <v>2.4892411139954902E-2</v>
      </c>
      <c r="AF77" s="34">
        <v>0</v>
      </c>
      <c r="AG77" s="34">
        <v>2.7669102773965601E-2</v>
      </c>
      <c r="AH77" s="34">
        <v>7.8552834317145905E-3</v>
      </c>
      <c r="AI77" s="34">
        <v>6.9109330924783802E-3</v>
      </c>
      <c r="AJ77" s="6">
        <v>5.2510549866895903E-5</v>
      </c>
      <c r="AK77" s="34">
        <v>1.20652235179153E-3</v>
      </c>
      <c r="AL77" s="6">
        <v>1.30365742321026E-5</v>
      </c>
      <c r="AM77" s="34">
        <v>0</v>
      </c>
      <c r="AN77" s="34">
        <v>0</v>
      </c>
      <c r="AO77" s="34">
        <v>1.26902955994642E-3</v>
      </c>
      <c r="AP77" s="34">
        <v>1.2679330235398499E-3</v>
      </c>
      <c r="AQ77" s="6">
        <v>8.2853284487177401E-5</v>
      </c>
      <c r="AR77" s="6">
        <v>7.8826871750524901E-10</v>
      </c>
      <c r="AS77" s="6">
        <v>1.5221660770074401E-9</v>
      </c>
      <c r="AT77" s="34">
        <v>3.7342222810121399E-3</v>
      </c>
      <c r="AU77" s="34">
        <v>9.5549821888589296E-4</v>
      </c>
      <c r="AV77" s="6">
        <v>3.8133138299134103E-5</v>
      </c>
      <c r="AW77" s="34">
        <v>9.99935273432761E-4</v>
      </c>
      <c r="AX77" s="34">
        <v>1.02324318986755E-4</v>
      </c>
      <c r="AY77" s="6">
        <v>9.7541736250048201E-7</v>
      </c>
      <c r="AZ77" s="6">
        <v>7.1529941522401702E-6</v>
      </c>
      <c r="BA77" s="6">
        <v>6.9097394687963296E-8</v>
      </c>
      <c r="BB77" s="6">
        <v>1.4029343518686901E-7</v>
      </c>
      <c r="BC77" s="34">
        <v>0</v>
      </c>
      <c r="BD77" s="6">
        <v>8.0965860872203501E-5</v>
      </c>
      <c r="BE77" s="34">
        <v>1.25158085726726E-3</v>
      </c>
      <c r="BF77" s="6">
        <v>2.2783610840126299E-5</v>
      </c>
      <c r="BG77" s="6">
        <v>2.18901326631282E-5</v>
      </c>
      <c r="BH77" s="34">
        <v>3.0535587559318102E-2</v>
      </c>
      <c r="BI77" s="34">
        <v>0.42009734706812801</v>
      </c>
      <c r="BJ77" s="34">
        <v>4.2943555724576497E-2</v>
      </c>
      <c r="BK77" s="34">
        <v>0.46677512507371699</v>
      </c>
      <c r="BL77" s="34">
        <v>0</v>
      </c>
      <c r="BM77" s="34">
        <v>1.21728181297089E-3</v>
      </c>
      <c r="BN77" s="6">
        <v>5.2676189310890201E-5</v>
      </c>
      <c r="BO77" s="6">
        <v>5.6249734728858997E-7</v>
      </c>
      <c r="BP77" s="6">
        <v>1.65952769501259E-6</v>
      </c>
      <c r="BQ77" s="6">
        <v>1.3317817821061799E-6</v>
      </c>
      <c r="BR77" s="6">
        <v>2.4302543803083099E-5</v>
      </c>
      <c r="BS77" s="34">
        <v>0</v>
      </c>
      <c r="BT77" s="34">
        <v>1.0618061280775099E-2</v>
      </c>
      <c r="BU77" s="34">
        <v>1.24202097697823E-3</v>
      </c>
      <c r="BV77" s="34">
        <v>0</v>
      </c>
      <c r="BW77" s="34">
        <v>4.6104317201011904E-3</v>
      </c>
      <c r="BX77" s="6">
        <v>5.0730049548879198E-5</v>
      </c>
      <c r="BY77" s="34">
        <v>0</v>
      </c>
      <c r="BZ77" s="6">
        <v>4.0772731030605601E-10</v>
      </c>
      <c r="CA77" s="34">
        <v>0</v>
      </c>
      <c r="CB77" s="34">
        <v>7.0679255907009006E-2</v>
      </c>
      <c r="CC77" s="34">
        <v>6.5024698126622399E-2</v>
      </c>
      <c r="CD77" s="34">
        <v>5.6545577803865698E-3</v>
      </c>
      <c r="CE77" s="34">
        <v>2.1675567827951299E-4</v>
      </c>
      <c r="CF77" s="34">
        <v>0</v>
      </c>
      <c r="CG77" s="34">
        <v>1.6230874628658899E-2</v>
      </c>
      <c r="CH77" s="34">
        <v>0</v>
      </c>
      <c r="CI77" s="34">
        <v>6.9189027596355699E-3</v>
      </c>
      <c r="CJ77" s="34">
        <v>0</v>
      </c>
      <c r="CK77" s="34">
        <v>0</v>
      </c>
      <c r="CL77" s="34">
        <v>2.7669102773965601E-2</v>
      </c>
      <c r="CM77" s="6">
        <v>2.59402751782712E-5</v>
      </c>
      <c r="CN77" s="34">
        <v>2.21372487419875E-4</v>
      </c>
      <c r="CO77" s="34">
        <v>7.8552834317145905E-3</v>
      </c>
      <c r="CP77" s="6">
        <v>9.2236203200008793E-6</v>
      </c>
      <c r="CQ77" s="34">
        <v>0.53727048485149098</v>
      </c>
      <c r="CR77" s="34">
        <v>3.8641256809074198E-3</v>
      </c>
      <c r="CS77" s="34">
        <v>0</v>
      </c>
      <c r="CT77" s="34">
        <v>0</v>
      </c>
      <c r="CU77" s="34">
        <v>1.48566450159559E-3</v>
      </c>
      <c r="CV77" s="6">
        <v>6.0434262988210701E-5</v>
      </c>
      <c r="CW77" s="34">
        <v>0</v>
      </c>
      <c r="CX77" s="34">
        <v>2.42507031134774E-4</v>
      </c>
      <c r="CY77" s="34">
        <v>2.9697158793410301E-2</v>
      </c>
      <c r="CZ77" s="6">
        <v>5.7464043657026898E-5</v>
      </c>
      <c r="DA77" s="34">
        <v>2.0650814842617499E-3</v>
      </c>
      <c r="DC77" s="32">
        <f t="shared" si="66"/>
        <v>1.0282326256104286</v>
      </c>
      <c r="DD77" s="31">
        <f t="shared" si="67"/>
        <v>8.000045590309467E-3</v>
      </c>
      <c r="DE77" s="31">
        <f t="shared" si="68"/>
        <v>1.9247776511473538E-2</v>
      </c>
      <c r="DF77" s="46">
        <f t="shared" si="69"/>
        <v>1.4756878084849339E-6</v>
      </c>
      <c r="DH77" s="46">
        <f t="shared" si="70"/>
        <v>-1.6173206785801716E-6</v>
      </c>
      <c r="DI77" s="46">
        <f t="shared" si="71"/>
        <v>-3.7125398914071461E-5</v>
      </c>
      <c r="DJ77" s="46">
        <f t="shared" si="72"/>
        <v>-4.0627117418673752E-5</v>
      </c>
      <c r="DK77" s="46">
        <f t="shared" si="73"/>
        <v>-1.424138196481871E-6</v>
      </c>
      <c r="DL77" s="46">
        <f t="shared" si="74"/>
        <v>-1.0508263474681843E-6</v>
      </c>
      <c r="DM77" s="46">
        <f t="shared" si="75"/>
        <v>-4.7579390772379265E-6</v>
      </c>
      <c r="DN77" s="46">
        <f t="shared" si="76"/>
        <v>-4.0825804787705895E-5</v>
      </c>
      <c r="DO77" s="46">
        <f t="shared" si="77"/>
        <v>6.0506262786092223E-5</v>
      </c>
      <c r="DP77" s="46">
        <f t="shared" si="78"/>
        <v>-5.6933488195190941E-4</v>
      </c>
      <c r="DQ77" s="46">
        <f t="shared" si="79"/>
        <v>-9.248524831914846E-6</v>
      </c>
      <c r="DR77" s="46">
        <f t="shared" si="80"/>
        <v>3.126609032816664E-5</v>
      </c>
      <c r="DS77" s="46">
        <f t="shared" si="81"/>
        <v>6.3307683912280712E-5</v>
      </c>
      <c r="DT77" s="46">
        <f t="shared" si="82"/>
        <v>4.6878950356473117E-5</v>
      </c>
      <c r="DU77" s="46">
        <f t="shared" si="83"/>
        <v>-3.6701409064869028E-5</v>
      </c>
      <c r="DV77" s="46">
        <f t="shared" si="84"/>
        <v>-1.330360427072532E-5</v>
      </c>
      <c r="DW77" s="46">
        <f t="shared" si="85"/>
        <v>-2.1586444521176944E-5</v>
      </c>
      <c r="DX77" s="46">
        <f t="shared" si="86"/>
        <v>4.7726850792046701E-5</v>
      </c>
      <c r="DY77" s="46">
        <f t="shared" si="87"/>
        <v>3.9892400542352707E-5</v>
      </c>
      <c r="DZ77" s="46">
        <f t="shared" si="88"/>
        <v>5.3978090493641264E-5</v>
      </c>
      <c r="EA77" s="46">
        <f t="shared" si="89"/>
        <v>-1.3245138489944633E-3</v>
      </c>
      <c r="EB77" s="46">
        <f t="shared" si="90"/>
        <v>3.9754019350438989E-5</v>
      </c>
      <c r="EC77" s="46">
        <f t="shared" si="91"/>
        <v>9.0155568359915121E-6</v>
      </c>
      <c r="ED77" s="46">
        <f t="shared" si="92"/>
        <v>7.2030795505440425E-7</v>
      </c>
      <c r="EE77" s="75">
        <f t="shared" si="93"/>
        <v>-5.9412948919979416E-6</v>
      </c>
      <c r="EF77" s="46">
        <f t="shared" si="94"/>
        <v>5.9930084331068228E-5</v>
      </c>
      <c r="EG77" s="46">
        <f t="shared" si="95"/>
        <v>8.4305389230684264E-4</v>
      </c>
      <c r="EH77" s="46">
        <f t="shared" si="96"/>
        <v>-9.1862242431039716E-4</v>
      </c>
      <c r="EI77" s="75">
        <f t="shared" si="97"/>
        <v>-9.0908422639696617E-4</v>
      </c>
      <c r="EJ77" s="46">
        <f t="shared" si="98"/>
        <v>3.5808796815471989E-5</v>
      </c>
      <c r="EK77" s="46">
        <f t="shared" si="99"/>
        <v>3.8922735311373182E-5</v>
      </c>
    </row>
    <row r="78" spans="1:141" x14ac:dyDescent="0.3">
      <c r="A78" s="23">
        <v>285</v>
      </c>
      <c r="B78" s="21">
        <v>8014.6172076000003</v>
      </c>
      <c r="C78" s="21"/>
      <c r="D78" s="21">
        <v>88656.545800000007</v>
      </c>
      <c r="E78" s="21">
        <v>10302.345393</v>
      </c>
      <c r="F78" s="21">
        <v>9478.1577615000006</v>
      </c>
      <c r="G78" s="21">
        <v>83301.734138</v>
      </c>
      <c r="H78" s="21">
        <v>3737.1123151000002</v>
      </c>
      <c r="J78" s="34" t="s">
        <v>638</v>
      </c>
      <c r="K78" s="34">
        <v>0</v>
      </c>
      <c r="L78" s="34">
        <v>98.7289798449047</v>
      </c>
      <c r="M78" s="34">
        <v>6.9062177272090004</v>
      </c>
      <c r="N78" s="34">
        <v>36.542350990042799</v>
      </c>
      <c r="O78" s="34">
        <v>36.5596086095074</v>
      </c>
      <c r="P78" s="34">
        <v>290.32731119892799</v>
      </c>
      <c r="Q78" s="34">
        <v>0</v>
      </c>
      <c r="R78" s="34">
        <v>4.1732078903420997E-2</v>
      </c>
      <c r="S78" s="34">
        <v>0.20375092180756901</v>
      </c>
      <c r="T78" s="34">
        <v>17.700301695713598</v>
      </c>
      <c r="U78" s="34">
        <v>3.9619106471998497E-2</v>
      </c>
      <c r="V78" s="34">
        <v>3.7856977100168101</v>
      </c>
      <c r="W78" s="34">
        <v>1.3868411845433899</v>
      </c>
      <c r="X78" s="34">
        <v>0.85000376990360205</v>
      </c>
      <c r="Y78" s="34">
        <v>90.862223274855793</v>
      </c>
      <c r="Z78" s="6">
        <v>1.3724260211533399E-5</v>
      </c>
      <c r="AA78" s="6">
        <v>5.4897226034380997E-5</v>
      </c>
      <c r="AB78" s="34">
        <v>8014.6502519331698</v>
      </c>
      <c r="AC78" s="34">
        <v>824.19311937476903</v>
      </c>
      <c r="AD78" s="34">
        <v>671.99986033719597</v>
      </c>
      <c r="AE78" s="34">
        <v>3628.2599940475202</v>
      </c>
      <c r="AF78" s="34">
        <v>0</v>
      </c>
      <c r="AG78" s="34">
        <v>4032.9588829180302</v>
      </c>
      <c r="AH78" s="34">
        <v>1144.95834928928</v>
      </c>
      <c r="AI78" s="34">
        <v>869.67757205972305</v>
      </c>
      <c r="AJ78" s="34">
        <v>6.6081183748077796</v>
      </c>
      <c r="AK78" s="34">
        <v>151.830066378081</v>
      </c>
      <c r="AL78" s="34">
        <v>1.64060439722327</v>
      </c>
      <c r="AM78" s="34">
        <v>0</v>
      </c>
      <c r="AN78" s="34">
        <v>0</v>
      </c>
      <c r="AO78" s="34">
        <v>159.696497379916</v>
      </c>
      <c r="AP78" s="34">
        <v>159.55810806439601</v>
      </c>
      <c r="AQ78" s="34">
        <v>10.426566863456699</v>
      </c>
      <c r="AR78" s="34">
        <v>1.14892762930383E-4</v>
      </c>
      <c r="AS78" s="34">
        <v>2.21863792418304E-4</v>
      </c>
      <c r="AT78" s="34">
        <v>709.25127267315895</v>
      </c>
      <c r="AU78" s="34">
        <v>120.240733025788</v>
      </c>
      <c r="AV78" s="34">
        <v>4.7987595108957901</v>
      </c>
      <c r="AW78" s="34">
        <v>125.834001737585</v>
      </c>
      <c r="AX78" s="34">
        <v>12.876497770576</v>
      </c>
      <c r="AY78" s="34">
        <v>0.142172098304094</v>
      </c>
      <c r="AZ78" s="34">
        <v>1.04259683526513</v>
      </c>
      <c r="BA78" s="34">
        <v>1.0071493576282601E-2</v>
      </c>
      <c r="BB78" s="34">
        <v>2.0447988006856301E-2</v>
      </c>
      <c r="BC78" s="34">
        <v>0</v>
      </c>
      <c r="BD78" s="34">
        <v>10.188685784287101</v>
      </c>
      <c r="BE78" s="34">
        <v>182.42563325010801</v>
      </c>
      <c r="BF78" s="34">
        <v>3.3208437088355698</v>
      </c>
      <c r="BG78" s="34">
        <v>3.1906294746936901</v>
      </c>
      <c r="BH78" s="34">
        <v>3842.6110916736902</v>
      </c>
      <c r="BI78" s="34">
        <v>79790.8886057419</v>
      </c>
      <c r="BJ78" s="34">
        <v>8156.39629601459</v>
      </c>
      <c r="BK78" s="34">
        <v>88656.536174429697</v>
      </c>
      <c r="BL78" s="34">
        <v>0</v>
      </c>
      <c r="BM78" s="34">
        <v>153.18430391265301</v>
      </c>
      <c r="BN78" s="34">
        <v>6.6724567105937496</v>
      </c>
      <c r="BO78" s="34">
        <v>8.1986350744335398E-2</v>
      </c>
      <c r="BP78" s="34">
        <v>0.24188114397835001</v>
      </c>
      <c r="BQ78" s="34">
        <v>0.19411301509614901</v>
      </c>
      <c r="BR78" s="34">
        <v>3.3454093266533298</v>
      </c>
      <c r="BS78" s="34">
        <v>0</v>
      </c>
      <c r="BT78" s="34">
        <v>1336.1812181616699</v>
      </c>
      <c r="BU78" s="34">
        <v>181.03221250351299</v>
      </c>
      <c r="BV78" s="34">
        <v>0</v>
      </c>
      <c r="BW78" s="34">
        <v>671.99986033719597</v>
      </c>
      <c r="BX78" s="34">
        <v>7.3943113036480996</v>
      </c>
      <c r="BY78" s="34">
        <v>0</v>
      </c>
      <c r="BZ78" s="6">
        <v>5.9427977755363997E-5</v>
      </c>
      <c r="CA78" s="34">
        <v>0</v>
      </c>
      <c r="CB78" s="34">
        <v>10301.973325286401</v>
      </c>
      <c r="CC78" s="34">
        <v>9477.7802059116893</v>
      </c>
      <c r="CD78" s="34">
        <v>824.19311937476903</v>
      </c>
      <c r="CE78" s="34">
        <v>31.5933513010025</v>
      </c>
      <c r="CF78" s="34">
        <v>0</v>
      </c>
      <c r="CG78" s="34">
        <v>2365.7531553100998</v>
      </c>
      <c r="CH78" s="34">
        <v>0</v>
      </c>
      <c r="CI78" s="34">
        <v>1008.47930907146</v>
      </c>
      <c r="CJ78" s="34">
        <v>0</v>
      </c>
      <c r="CK78" s="34">
        <v>0</v>
      </c>
      <c r="CL78" s="34">
        <v>4032.9588829180302</v>
      </c>
      <c r="CM78" s="34">
        <v>3.2642855026394799</v>
      </c>
      <c r="CN78" s="34">
        <v>32.266401009716802</v>
      </c>
      <c r="CO78" s="34">
        <v>1144.95834928928</v>
      </c>
      <c r="CP78" s="34">
        <v>1.34437286771716</v>
      </c>
      <c r="CQ78" s="34">
        <v>83301.723967658094</v>
      </c>
      <c r="CR78" s="34">
        <v>486.25763478661997</v>
      </c>
      <c r="CS78" s="34">
        <v>0</v>
      </c>
      <c r="CT78" s="34">
        <v>0</v>
      </c>
      <c r="CU78" s="34">
        <v>186.95170251095399</v>
      </c>
      <c r="CV78" s="34">
        <v>7.6050625138272698</v>
      </c>
      <c r="CW78" s="34">
        <v>0</v>
      </c>
      <c r="CX78" s="34">
        <v>30.516694781990399</v>
      </c>
      <c r="CY78" s="34">
        <v>3737.1138995904898</v>
      </c>
      <c r="CZ78" s="34">
        <v>7.2313199908232502</v>
      </c>
      <c r="DA78" s="34">
        <v>259.86611792081999</v>
      </c>
      <c r="DC78" s="32">
        <f t="shared" si="66"/>
        <v>1.0282295897095244</v>
      </c>
      <c r="DD78" s="31">
        <f t="shared" si="67"/>
        <v>7.999988531897111E-3</v>
      </c>
      <c r="DE78" s="31">
        <f t="shared" si="68"/>
        <v>1.9247717217194114E-2</v>
      </c>
      <c r="DF78" s="46">
        <f t="shared" si="69"/>
        <v>4.1230082876812824E-6</v>
      </c>
      <c r="DH78" s="46">
        <f t="shared" si="70"/>
        <v>-1.0857145654961114E-7</v>
      </c>
      <c r="DI78" s="46">
        <f t="shared" si="71"/>
        <v>-3.611485534659756E-5</v>
      </c>
      <c r="DJ78" s="46">
        <f t="shared" si="72"/>
        <v>-3.9834279805390499E-5</v>
      </c>
      <c r="DK78" s="46">
        <f t="shared" si="73"/>
        <v>-1.2209039837101662E-7</v>
      </c>
      <c r="DL78" s="46">
        <f t="shared" si="74"/>
        <v>4.2398792331567458E-7</v>
      </c>
      <c r="DM78" s="46">
        <f t="shared" si="75"/>
        <v>-1.5773174614658073E-5</v>
      </c>
      <c r="DN78" s="46">
        <f t="shared" si="76"/>
        <v>4.5235913967964175E-6</v>
      </c>
      <c r="DO78" s="46">
        <f t="shared" si="77"/>
        <v>3.4599836738756358E-5</v>
      </c>
      <c r="DP78" s="46">
        <f t="shared" si="78"/>
        <v>-5.57931816625987E-4</v>
      </c>
      <c r="DQ78" s="46">
        <f t="shared" si="79"/>
        <v>5.0109932889205092E-5</v>
      </c>
      <c r="DR78" s="46">
        <f t="shared" si="80"/>
        <v>3.5125152953102731E-7</v>
      </c>
      <c r="DS78" s="46">
        <f t="shared" si="81"/>
        <v>3.9711907211527343E-5</v>
      </c>
      <c r="DT78" s="46">
        <f t="shared" si="82"/>
        <v>3.4357112349743973E-5</v>
      </c>
      <c r="DU78" s="46">
        <f t="shared" si="83"/>
        <v>6.9458439915214467E-6</v>
      </c>
      <c r="DV78" s="46">
        <f t="shared" si="84"/>
        <v>-1.0698135485585748E-5</v>
      </c>
      <c r="DW78" s="46">
        <f t="shared" si="85"/>
        <v>1.8302893378867671E-6</v>
      </c>
      <c r="DX78" s="46">
        <f t="shared" si="86"/>
        <v>3.3623081431749534E-5</v>
      </c>
      <c r="DY78" s="46">
        <f t="shared" si="87"/>
        <v>3.9171898275340709E-5</v>
      </c>
      <c r="DZ78" s="46">
        <f t="shared" si="88"/>
        <v>3.3727795052891677E-5</v>
      </c>
      <c r="EA78" s="46">
        <f t="shared" si="89"/>
        <v>-1.3364764417099638E-3</v>
      </c>
      <c r="EB78" s="46">
        <f t="shared" si="90"/>
        <v>3.6580167645036259E-5</v>
      </c>
      <c r="EC78" s="46">
        <f t="shared" si="91"/>
        <v>4.6979664411880662E-6</v>
      </c>
      <c r="ED78" s="46">
        <f t="shared" si="92"/>
        <v>6.3544672030186375E-7</v>
      </c>
      <c r="EE78" s="75">
        <f t="shared" si="93"/>
        <v>-5.7117866716660175E-6</v>
      </c>
      <c r="EF78" s="46">
        <f t="shared" si="94"/>
        <v>4.3325712857997081E-5</v>
      </c>
      <c r="EG78" s="46">
        <f t="shared" si="95"/>
        <v>8.1821395879001497E-4</v>
      </c>
      <c r="EH78" s="46">
        <f t="shared" si="96"/>
        <v>-9.3404152170177177E-4</v>
      </c>
      <c r="EI78" s="75">
        <f t="shared" si="97"/>
        <v>-9.3166704530498173E-4</v>
      </c>
      <c r="EJ78" s="46">
        <f t="shared" si="98"/>
        <v>3.8524724134248264E-5</v>
      </c>
      <c r="EK78" s="46">
        <f t="shared" si="99"/>
        <v>4.1874855896033977E-5</v>
      </c>
    </row>
    <row r="79" spans="1:141" x14ac:dyDescent="0.3">
      <c r="A79" s="16"/>
    </row>
    <row r="80" spans="1:141" x14ac:dyDescent="0.3">
      <c r="A80" s="16"/>
    </row>
    <row r="81" spans="1:2" x14ac:dyDescent="0.3">
      <c r="A81" s="16"/>
    </row>
    <row r="82" spans="1:2" x14ac:dyDescent="0.3">
      <c r="A82" s="16"/>
    </row>
    <row r="83" spans="1:2" x14ac:dyDescent="0.3">
      <c r="A83" s="16"/>
    </row>
    <row r="84" spans="1:2" x14ac:dyDescent="0.3">
      <c r="A84" s="16"/>
    </row>
    <row r="85" spans="1:2" x14ac:dyDescent="0.3">
      <c r="A85" s="16"/>
    </row>
    <row r="86" spans="1:2" x14ac:dyDescent="0.3">
      <c r="A86" s="16"/>
    </row>
    <row r="87" spans="1:2" x14ac:dyDescent="0.3">
      <c r="A87" s="16"/>
    </row>
    <row r="88" spans="1:2" x14ac:dyDescent="0.3">
      <c r="A88" s="18"/>
    </row>
    <row r="89" spans="1:2" x14ac:dyDescent="0.3">
      <c r="A89" s="18"/>
      <c r="B89" s="13"/>
    </row>
    <row r="90" spans="1:2" x14ac:dyDescent="0.3">
      <c r="A90" s="1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R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9" sqref="A9"/>
    </sheetView>
  </sheetViews>
  <sheetFormatPr defaultRowHeight="14.4" x14ac:dyDescent="0.3"/>
  <cols>
    <col min="1" max="1" width="21.33203125" customWidth="1"/>
    <col min="2" max="2" width="11.6640625" style="21" customWidth="1"/>
    <col min="3" max="3" width="8" style="21" bestFit="1" customWidth="1"/>
    <col min="4" max="4" width="13.33203125" style="21" bestFit="1" customWidth="1"/>
    <col min="5" max="8" width="10.5546875" style="21" bestFit="1" customWidth="1"/>
    <col min="9" max="9" width="9.109375" bestFit="1" customWidth="1"/>
    <col min="10" max="10" width="9.33203125" bestFit="1" customWidth="1"/>
    <col min="11" max="11" width="9.33203125" style="23" customWidth="1"/>
    <col min="12" max="12" width="10" bestFit="1" customWidth="1"/>
    <col min="13" max="35" width="10" style="23" customWidth="1"/>
    <col min="37" max="37" width="16.5546875" bestFit="1" customWidth="1"/>
    <col min="38" max="38" width="7.6640625" style="23" customWidth="1"/>
    <col min="39" max="39" width="9" style="23" customWidth="1"/>
    <col min="40" max="136" width="9" style="34" customWidth="1"/>
    <col min="137" max="137" width="8" style="34" bestFit="1" customWidth="1"/>
    <col min="138" max="138" width="5.6640625" style="21" customWidth="1"/>
    <col min="139" max="139" width="6.88671875" style="21" bestFit="1" customWidth="1"/>
    <col min="140" max="140" width="9.109375" style="23"/>
    <col min="141" max="141" width="8.109375" customWidth="1"/>
    <col min="150" max="150" width="9.109375" style="23"/>
  </cols>
  <sheetData>
    <row r="1" spans="1:174" x14ac:dyDescent="0.3">
      <c r="B1" s="21" t="s">
        <v>634</v>
      </c>
      <c r="AK1" s="23" t="s">
        <v>636</v>
      </c>
      <c r="FA1" s="47"/>
      <c r="FJ1" s="48"/>
    </row>
    <row r="2" spans="1:174" x14ac:dyDescent="0.3">
      <c r="A2" s="5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406</v>
      </c>
      <c r="L2" s="23" t="s">
        <v>62</v>
      </c>
      <c r="M2" s="23" t="s">
        <v>364</v>
      </c>
      <c r="N2" s="23" t="s">
        <v>311</v>
      </c>
      <c r="O2" s="23" t="s">
        <v>365</v>
      </c>
      <c r="P2" s="23" t="s">
        <v>368</v>
      </c>
      <c r="Q2" s="23" t="s">
        <v>63</v>
      </c>
      <c r="R2" s="23" t="s">
        <v>313</v>
      </c>
      <c r="S2" s="23" t="s">
        <v>374</v>
      </c>
      <c r="T2" s="23" t="s">
        <v>316</v>
      </c>
      <c r="U2" s="23" t="s">
        <v>312</v>
      </c>
      <c r="V2" s="23" t="s">
        <v>317</v>
      </c>
      <c r="W2" s="23" t="s">
        <v>314</v>
      </c>
      <c r="X2" s="23" t="s">
        <v>469</v>
      </c>
      <c r="Y2" s="23" t="s">
        <v>318</v>
      </c>
      <c r="Z2" s="23" t="s">
        <v>319</v>
      </c>
      <c r="AA2" s="23" t="s">
        <v>320</v>
      </c>
      <c r="AB2" s="23" t="s">
        <v>321</v>
      </c>
      <c r="AC2" s="23" t="s">
        <v>323</v>
      </c>
      <c r="AD2" s="23" t="s">
        <v>471</v>
      </c>
      <c r="AE2" s="23" t="s">
        <v>472</v>
      </c>
      <c r="AF2" s="23" t="s">
        <v>457</v>
      </c>
      <c r="AG2" s="23" t="s">
        <v>459</v>
      </c>
      <c r="AH2" s="23" t="s">
        <v>465</v>
      </c>
      <c r="AI2" s="23" t="s">
        <v>419</v>
      </c>
      <c r="AK2" s="23" t="s">
        <v>224</v>
      </c>
      <c r="AL2" s="23" t="s">
        <v>552</v>
      </c>
      <c r="AM2" s="23" t="s">
        <v>454</v>
      </c>
      <c r="AN2" s="23" t="s">
        <v>175</v>
      </c>
      <c r="AO2" s="23" t="s">
        <v>127</v>
      </c>
      <c r="AP2" s="23" t="s">
        <v>128</v>
      </c>
      <c r="AQ2" s="23" t="s">
        <v>129</v>
      </c>
      <c r="AR2" s="23" t="s">
        <v>513</v>
      </c>
      <c r="AS2" s="23" t="s">
        <v>407</v>
      </c>
      <c r="AT2" s="23" t="s">
        <v>408</v>
      </c>
      <c r="AU2" s="23" t="s">
        <v>455</v>
      </c>
      <c r="AV2" s="23" t="s">
        <v>550</v>
      </c>
      <c r="AW2" s="23" t="s">
        <v>336</v>
      </c>
      <c r="AX2" s="23" t="s">
        <v>337</v>
      </c>
      <c r="AY2" s="23" t="s">
        <v>176</v>
      </c>
      <c r="AZ2" s="23" t="s">
        <v>338</v>
      </c>
      <c r="BA2" s="23" t="s">
        <v>339</v>
      </c>
      <c r="BB2" s="23" t="s">
        <v>130</v>
      </c>
      <c r="BC2" s="23" t="s">
        <v>324</v>
      </c>
      <c r="BD2" s="23" t="s">
        <v>325</v>
      </c>
      <c r="BE2" s="23" t="s">
        <v>57</v>
      </c>
      <c r="BF2" s="23" t="s">
        <v>326</v>
      </c>
      <c r="BG2" s="23" t="s">
        <v>409</v>
      </c>
      <c r="BH2" s="23" t="s">
        <v>327</v>
      </c>
      <c r="BI2" s="23" t="s">
        <v>410</v>
      </c>
      <c r="BJ2" s="23" t="s">
        <v>411</v>
      </c>
      <c r="BK2" s="23" t="s">
        <v>412</v>
      </c>
      <c r="BL2" s="23" t="s">
        <v>132</v>
      </c>
      <c r="BM2" s="23" t="s">
        <v>133</v>
      </c>
      <c r="BN2" s="23" t="s">
        <v>456</v>
      </c>
      <c r="BO2" s="23" t="s">
        <v>457</v>
      </c>
      <c r="BP2" s="23" t="s">
        <v>134</v>
      </c>
      <c r="BQ2" s="23" t="s">
        <v>553</v>
      </c>
      <c r="BR2" s="23" t="s">
        <v>135</v>
      </c>
      <c r="BS2" s="23" t="s">
        <v>136</v>
      </c>
      <c r="BT2" s="23" t="s">
        <v>459</v>
      </c>
      <c r="BU2" s="23" t="s">
        <v>328</v>
      </c>
      <c r="BV2" s="23" t="s">
        <v>329</v>
      </c>
      <c r="BW2" s="23" t="s">
        <v>137</v>
      </c>
      <c r="BX2" s="23" t="s">
        <v>138</v>
      </c>
      <c r="BY2" s="23" t="s">
        <v>139</v>
      </c>
      <c r="BZ2" s="23" t="s">
        <v>551</v>
      </c>
      <c r="CA2" s="23" t="s">
        <v>461</v>
      </c>
      <c r="CB2" s="23" t="s">
        <v>340</v>
      </c>
      <c r="CC2" s="23" t="s">
        <v>341</v>
      </c>
      <c r="CD2" s="23" t="s">
        <v>330</v>
      </c>
      <c r="CE2" s="23" t="s">
        <v>331</v>
      </c>
      <c r="CF2" s="23" t="s">
        <v>140</v>
      </c>
      <c r="CG2" s="23" t="s">
        <v>473</v>
      </c>
      <c r="CH2" s="23" t="s">
        <v>55</v>
      </c>
      <c r="CI2" s="23" t="s">
        <v>124</v>
      </c>
      <c r="CJ2" s="23" t="s">
        <v>332</v>
      </c>
      <c r="CK2" s="23" t="s">
        <v>333</v>
      </c>
      <c r="CL2" s="23" t="s">
        <v>587</v>
      </c>
      <c r="CM2" s="23" t="s">
        <v>141</v>
      </c>
      <c r="CN2" s="23" t="s">
        <v>142</v>
      </c>
      <c r="CO2" s="23" t="s">
        <v>58</v>
      </c>
      <c r="CP2" s="23" t="s">
        <v>143</v>
      </c>
      <c r="CQ2" s="23" t="s">
        <v>144</v>
      </c>
      <c r="CR2" s="23" t="s">
        <v>318</v>
      </c>
      <c r="CS2" s="23" t="s">
        <v>319</v>
      </c>
      <c r="CT2" s="23" t="s">
        <v>320</v>
      </c>
      <c r="CU2" s="23" t="s">
        <v>321</v>
      </c>
      <c r="CV2" s="23" t="s">
        <v>323</v>
      </c>
      <c r="CW2" s="23" t="s">
        <v>145</v>
      </c>
      <c r="CX2" s="23" t="s">
        <v>146</v>
      </c>
      <c r="CY2" s="23" t="s">
        <v>147</v>
      </c>
      <c r="CZ2" s="23" t="s">
        <v>148</v>
      </c>
      <c r="DA2" s="23" t="s">
        <v>149</v>
      </c>
      <c r="DB2" s="23" t="s">
        <v>150</v>
      </c>
      <c r="DC2" s="23" t="s">
        <v>151</v>
      </c>
      <c r="DD2" s="23" t="s">
        <v>334</v>
      </c>
      <c r="DE2" s="23" t="s">
        <v>152</v>
      </c>
      <c r="DF2" s="23" t="s">
        <v>52</v>
      </c>
      <c r="DG2" s="23" t="s">
        <v>51</v>
      </c>
      <c r="DH2" s="23" t="s">
        <v>153</v>
      </c>
      <c r="DI2" s="23" t="s">
        <v>155</v>
      </c>
      <c r="DJ2" s="23" t="s">
        <v>156</v>
      </c>
      <c r="DK2" s="23" t="s">
        <v>157</v>
      </c>
      <c r="DL2" s="23" t="s">
        <v>158</v>
      </c>
      <c r="DM2" s="23" t="s">
        <v>159</v>
      </c>
      <c r="DN2" s="23" t="s">
        <v>160</v>
      </c>
      <c r="DO2" s="23" t="s">
        <v>161</v>
      </c>
      <c r="DP2" s="23" t="s">
        <v>162</v>
      </c>
      <c r="DQ2" s="23" t="s">
        <v>464</v>
      </c>
      <c r="DR2" s="23" t="s">
        <v>163</v>
      </c>
      <c r="DS2" s="23" t="s">
        <v>164</v>
      </c>
      <c r="DT2" s="23" t="s">
        <v>165</v>
      </c>
      <c r="DU2" s="23" t="s">
        <v>59</v>
      </c>
      <c r="DV2" s="23" t="s">
        <v>474</v>
      </c>
      <c r="DW2" s="23" t="s">
        <v>465</v>
      </c>
      <c r="DX2" s="23" t="s">
        <v>166</v>
      </c>
      <c r="DY2" s="23" t="s">
        <v>167</v>
      </c>
      <c r="DZ2" s="23" t="s">
        <v>168</v>
      </c>
      <c r="EA2" s="23" t="s">
        <v>335</v>
      </c>
      <c r="EB2" s="23" t="s">
        <v>169</v>
      </c>
      <c r="EC2" s="23" t="s">
        <v>170</v>
      </c>
      <c r="ED2" s="23" t="s">
        <v>171</v>
      </c>
      <c r="EE2" s="23" t="s">
        <v>469</v>
      </c>
      <c r="EF2" s="23" t="s">
        <v>475</v>
      </c>
      <c r="EI2" s="21" t="s">
        <v>587</v>
      </c>
      <c r="EJ2" s="23" t="s">
        <v>137</v>
      </c>
      <c r="EK2" s="23" t="s">
        <v>57</v>
      </c>
      <c r="EL2" s="23" t="s">
        <v>55</v>
      </c>
      <c r="EM2" s="23" t="s">
        <v>58</v>
      </c>
      <c r="EN2" s="23" t="s">
        <v>52</v>
      </c>
      <c r="EO2" s="23" t="s">
        <v>51</v>
      </c>
      <c r="EP2" s="23" t="s">
        <v>59</v>
      </c>
      <c r="EQ2" s="23" t="s">
        <v>60</v>
      </c>
      <c r="ER2" s="23" t="s">
        <v>61</v>
      </c>
      <c r="ES2" s="23" t="s">
        <v>344</v>
      </c>
      <c r="ET2" s="23" t="s">
        <v>406</v>
      </c>
      <c r="EU2" s="23" t="s">
        <v>62</v>
      </c>
      <c r="EV2" s="23" t="s">
        <v>351</v>
      </c>
      <c r="EW2" s="23" t="s">
        <v>343</v>
      </c>
      <c r="EX2" s="23" t="s">
        <v>352</v>
      </c>
      <c r="EY2" s="23" t="s">
        <v>353</v>
      </c>
      <c r="EZ2" s="23" t="s">
        <v>63</v>
      </c>
      <c r="FA2" s="23" t="s">
        <v>349</v>
      </c>
      <c r="FB2" s="23" t="s">
        <v>347</v>
      </c>
      <c r="FC2" s="23" t="s">
        <v>348</v>
      </c>
      <c r="FD2" s="23" t="s">
        <v>342</v>
      </c>
      <c r="FE2" s="23" t="s">
        <v>350</v>
      </c>
      <c r="FF2" s="23" t="s">
        <v>345</v>
      </c>
      <c r="FG2" s="66" t="s">
        <v>346</v>
      </c>
      <c r="FH2" s="66" t="s">
        <v>354</v>
      </c>
      <c r="FI2" s="66" t="s">
        <v>355</v>
      </c>
      <c r="FJ2" s="66" t="s">
        <v>356</v>
      </c>
      <c r="FK2" s="66" t="s">
        <v>357</v>
      </c>
      <c r="FL2" s="66" t="s">
        <v>358</v>
      </c>
      <c r="FM2" s="23" t="s">
        <v>471</v>
      </c>
      <c r="FN2" s="23" t="s">
        <v>472</v>
      </c>
      <c r="FO2" s="23" t="s">
        <v>457</v>
      </c>
      <c r="FP2" s="23" t="s">
        <v>459</v>
      </c>
      <c r="FQ2" s="23" t="s">
        <v>465</v>
      </c>
      <c r="FR2" s="34" t="s">
        <v>419</v>
      </c>
    </row>
    <row r="3" spans="1:174" x14ac:dyDescent="0.3">
      <c r="A3" s="21" t="s">
        <v>0</v>
      </c>
      <c r="B3" s="21">
        <v>1852.2747475000001</v>
      </c>
      <c r="C3" s="21">
        <v>5.7953025350000003</v>
      </c>
      <c r="D3" s="21">
        <v>9049.5553409000004</v>
      </c>
      <c r="E3" s="21">
        <v>274.28385649000001</v>
      </c>
      <c r="F3" s="21">
        <v>266.05194345000001</v>
      </c>
      <c r="G3" s="21">
        <v>6.5319067565999998</v>
      </c>
      <c r="H3" s="21">
        <v>384.28870467000002</v>
      </c>
      <c r="I3" s="23">
        <v>30.089806620000001</v>
      </c>
      <c r="J3" s="23">
        <v>6.1486193199999999</v>
      </c>
      <c r="K3" s="23">
        <v>0.28332055109999998</v>
      </c>
      <c r="L3" s="23">
        <v>8.6464956931000003</v>
      </c>
      <c r="N3" s="23">
        <v>0.71477699859999999</v>
      </c>
      <c r="P3" s="23">
        <v>1.3690893000000001E-3</v>
      </c>
      <c r="Q3" s="23">
        <v>85.696383030000007</v>
      </c>
      <c r="R3" s="23">
        <v>3.7549725999999999E-3</v>
      </c>
      <c r="T3" s="23">
        <v>0.60887521020000002</v>
      </c>
      <c r="U3" s="23">
        <v>1.0491081448999999</v>
      </c>
      <c r="V3" s="23">
        <v>1.0646516749999999</v>
      </c>
      <c r="W3" s="23">
        <v>8.2622073716000006</v>
      </c>
      <c r="X3" s="23">
        <v>6.3177065602000004</v>
      </c>
      <c r="Y3" s="23">
        <v>0.52150102259999997</v>
      </c>
      <c r="Z3" s="23">
        <v>2.564741E-4</v>
      </c>
      <c r="AA3" s="23">
        <v>3.2833578E-3</v>
      </c>
      <c r="AB3" s="23">
        <v>3.8043180000000001E-3</v>
      </c>
      <c r="AC3" s="23">
        <v>0.57390034570000004</v>
      </c>
      <c r="AD3" s="23">
        <v>274.28385649000001</v>
      </c>
      <c r="AE3" s="23">
        <v>266.05194345000001</v>
      </c>
      <c r="AF3" s="23">
        <v>1.4756686177</v>
      </c>
      <c r="AG3" s="23">
        <v>1.0721655269999999</v>
      </c>
      <c r="AI3" s="23">
        <v>5.666906E-4</v>
      </c>
      <c r="AJ3" s="21"/>
      <c r="AK3" s="23" t="s">
        <v>0</v>
      </c>
      <c r="AL3" s="23">
        <v>0</v>
      </c>
      <c r="AM3" s="23">
        <v>0</v>
      </c>
      <c r="AN3" s="23">
        <v>6.1486161702057496</v>
      </c>
      <c r="AO3" s="23">
        <v>30.0897611028395</v>
      </c>
      <c r="AP3" s="23">
        <v>30.0897611028395</v>
      </c>
      <c r="AQ3" s="23">
        <v>6.5782335801451701</v>
      </c>
      <c r="AR3" s="23">
        <v>0.28132569638669502</v>
      </c>
      <c r="AS3" s="23">
        <v>4.8164425414882202E-2</v>
      </c>
      <c r="AT3" s="23">
        <v>0.23515608249695399</v>
      </c>
      <c r="AU3" s="23">
        <v>8.6464961116039802</v>
      </c>
      <c r="AV3" s="23">
        <v>5.6669839790314004E-4</v>
      </c>
      <c r="AW3" s="23">
        <v>0</v>
      </c>
      <c r="AX3" s="23">
        <v>0</v>
      </c>
      <c r="AY3" s="23">
        <v>0.71477503949990995</v>
      </c>
      <c r="AZ3" s="23">
        <v>0</v>
      </c>
      <c r="BA3" s="23">
        <v>0</v>
      </c>
      <c r="BB3" s="23">
        <v>0</v>
      </c>
      <c r="BC3" s="23">
        <v>2.7381615939416998E-4</v>
      </c>
      <c r="BD3" s="23">
        <v>1.09525737683052E-3</v>
      </c>
      <c r="BE3" s="23">
        <v>1852.27473077266</v>
      </c>
      <c r="BF3" s="23">
        <v>8.2319005664776093</v>
      </c>
      <c r="BG3" s="23">
        <v>205.17923975815299</v>
      </c>
      <c r="BH3" s="23">
        <v>13.0655451027078</v>
      </c>
      <c r="BI3" s="23">
        <v>0.30356544495334398</v>
      </c>
      <c r="BJ3" s="23">
        <v>46.718691948169301</v>
      </c>
      <c r="BK3" s="23">
        <v>0.78485313304342497</v>
      </c>
      <c r="BL3" s="23">
        <v>65.750376352745903</v>
      </c>
      <c r="BM3" s="23">
        <v>5.9418307088714402</v>
      </c>
      <c r="BN3" s="23">
        <v>21.503656458675898</v>
      </c>
      <c r="BO3" s="23">
        <v>1.4756718531930599</v>
      </c>
      <c r="BP3" s="23">
        <v>0</v>
      </c>
      <c r="BQ3" s="23">
        <v>0</v>
      </c>
      <c r="BR3" s="23">
        <v>85.696360562420494</v>
      </c>
      <c r="BS3" s="23">
        <v>85.696360562420494</v>
      </c>
      <c r="BT3" s="23">
        <v>1.0721624917759001</v>
      </c>
      <c r="BU3" s="23">
        <v>1.08892923651398E-3</v>
      </c>
      <c r="BV3" s="23">
        <v>2.1028036964651402E-3</v>
      </c>
      <c r="BW3" s="23">
        <v>72.396438462717001</v>
      </c>
      <c r="BX3" s="23">
        <v>7.8768123982427998</v>
      </c>
      <c r="BY3" s="23">
        <v>0.49178133077640601</v>
      </c>
      <c r="BZ3" s="23">
        <v>0.89993451577574102</v>
      </c>
      <c r="CA3" s="23">
        <v>3.8495951378159901</v>
      </c>
      <c r="CB3" s="23">
        <v>0</v>
      </c>
      <c r="CC3" s="23">
        <v>0</v>
      </c>
      <c r="CD3" s="23">
        <v>0.20092863786328</v>
      </c>
      <c r="CE3" s="23">
        <v>0.40794527643203898</v>
      </c>
      <c r="CF3" s="23">
        <v>0</v>
      </c>
      <c r="CG3" s="23">
        <v>1.0491139756363199</v>
      </c>
      <c r="CH3" s="23">
        <v>5.7952964076787001</v>
      </c>
      <c r="CI3" s="23">
        <v>0</v>
      </c>
      <c r="CJ3" s="23">
        <v>0.54297260117836998</v>
      </c>
      <c r="CK3" s="23">
        <v>0.521679220555895</v>
      </c>
      <c r="CL3" s="23">
        <v>390.23030990371302</v>
      </c>
      <c r="CM3" s="23">
        <v>8144.5899972221796</v>
      </c>
      <c r="CN3" s="23">
        <v>832.55871419566995</v>
      </c>
      <c r="CO3" s="23">
        <v>9049.5451498805596</v>
      </c>
      <c r="CP3" s="23">
        <v>0</v>
      </c>
      <c r="CQ3" s="23">
        <v>24.339578931794499</v>
      </c>
      <c r="CR3" s="23">
        <v>0.52150576351548905</v>
      </c>
      <c r="CS3" s="23">
        <v>2.5647574943809599E-4</v>
      </c>
      <c r="CT3" s="23">
        <v>3.28334882495632E-3</v>
      </c>
      <c r="CU3" s="23">
        <v>3.80438333930124E-3</v>
      </c>
      <c r="CV3" s="23">
        <v>0.57389299611655797</v>
      </c>
      <c r="CW3" s="23">
        <v>0</v>
      </c>
      <c r="CX3" s="23">
        <v>101.216953205797</v>
      </c>
      <c r="CY3" s="23">
        <v>0.15510809687109001</v>
      </c>
      <c r="CZ3" s="23">
        <v>5.4540592767737497E-2</v>
      </c>
      <c r="DA3" s="23">
        <v>205.17923975815299</v>
      </c>
      <c r="DB3" s="23">
        <v>6.9705617068183401E-2</v>
      </c>
      <c r="DC3" s="23">
        <v>0</v>
      </c>
      <c r="DD3" s="23">
        <v>5.6324702690189901E-4</v>
      </c>
      <c r="DE3" s="23">
        <v>1.01100242321026E-2</v>
      </c>
      <c r="DF3" s="23">
        <v>274.27687186246999</v>
      </c>
      <c r="DG3" s="23">
        <v>266.04497129599298</v>
      </c>
      <c r="DH3" s="23">
        <v>8.2319005664776093</v>
      </c>
      <c r="DI3" s="23">
        <v>0</v>
      </c>
      <c r="DJ3" s="23">
        <v>0</v>
      </c>
      <c r="DK3" s="23">
        <v>1.08841701560321</v>
      </c>
      <c r="DL3" s="23">
        <v>0</v>
      </c>
      <c r="DM3" s="23">
        <v>11.6796754634391</v>
      </c>
      <c r="DN3" s="23">
        <v>0</v>
      </c>
      <c r="DO3" s="23">
        <v>0.30356544495334398</v>
      </c>
      <c r="DP3" s="23">
        <v>46.718691948169301</v>
      </c>
      <c r="DQ3" s="23">
        <v>7.1570537729465897</v>
      </c>
      <c r="DR3" s="23">
        <v>0</v>
      </c>
      <c r="DS3" s="23">
        <v>0.78485313304342497</v>
      </c>
      <c r="DT3" s="23">
        <v>1.0642016924883001E-3</v>
      </c>
      <c r="DU3" s="23">
        <v>6.5318932361535902</v>
      </c>
      <c r="DV3" s="23">
        <v>7.8907496021543002</v>
      </c>
      <c r="DW3" s="23">
        <v>0</v>
      </c>
      <c r="DX3" s="23">
        <v>0</v>
      </c>
      <c r="DY3" s="23">
        <v>0.100628324077304</v>
      </c>
      <c r="DZ3" s="23">
        <v>8.6290661427547395</v>
      </c>
      <c r="EA3" s="23">
        <v>8.2622052839506708</v>
      </c>
      <c r="EB3" s="23">
        <v>0</v>
      </c>
      <c r="EC3" s="23">
        <v>0.75352067265649203</v>
      </c>
      <c r="ED3" s="23">
        <v>384.28851929870899</v>
      </c>
      <c r="EE3" s="23">
        <v>6.3176960849035702</v>
      </c>
      <c r="EF3" s="23">
        <v>7.04498964408715</v>
      </c>
      <c r="EI3" s="61">
        <f>CL3/ED3</f>
        <v>1.0154617957774208</v>
      </c>
      <c r="EJ3" s="31">
        <f t="shared" ref="EJ3:EJ34" si="0">BW3/(CO3)</f>
        <v>8.0000085378514885E-3</v>
      </c>
      <c r="EK3" s="46">
        <f t="shared" ref="EK3:EK34" si="1">(BE3-B3)/(B3+1E-50)</f>
        <v>-9.0307013986924895E-9</v>
      </c>
      <c r="EL3" s="46">
        <f t="shared" ref="EL3:EL34" si="2">(CH3-C3)/(C3+1E-50)</f>
        <v>-1.0572910151135119E-6</v>
      </c>
      <c r="EM3" s="46">
        <f t="shared" ref="EM3:EM34" si="3">(CO3-D3)/(D3+1E-50)</f>
        <v>-1.1261348272765204E-6</v>
      </c>
      <c r="EN3" s="46">
        <f t="shared" ref="EN3:EN34" si="4">(DF3-E3)/(E3+1E-50)</f>
        <v>-2.5464960349466087E-5</v>
      </c>
      <c r="EO3" s="46">
        <f t="shared" ref="EO3:EO34" si="5">(DG3-F3)/(F3+1E-50)</f>
        <v>-2.6205987885748103E-5</v>
      </c>
      <c r="EP3" s="46">
        <f t="shared" ref="EP3:EP34" si="6">(DU3-G3)/(G3+1E-50)</f>
        <v>-2.0699080549341393E-6</v>
      </c>
      <c r="EQ3" s="46">
        <f t="shared" ref="EQ3:EQ34" si="7">(ED3-H3)/(H3+1E-50)</f>
        <v>-4.8237507054462569E-7</v>
      </c>
      <c r="ER3" s="46">
        <f t="shared" ref="ER3:ER34" si="8">(AP3-I3)/(I3+1E-50)</f>
        <v>-1.5127103033925326E-6</v>
      </c>
      <c r="ES3" s="46">
        <f t="shared" ref="ES3:ES34" si="9">(AN3-J3)/(J3+1E-50)</f>
        <v>-5.1227667324706885E-7</v>
      </c>
      <c r="ET3" s="46">
        <f t="shared" ref="ET3:ET34" si="10">(AS3+AT3-K3)/(K3+1E-50)</f>
        <v>-1.5243569024482025E-7</v>
      </c>
      <c r="EU3" s="46">
        <f t="shared" ref="EU3:EU34" si="11">(AU3-L3)/(L3+1E-50)</f>
        <v>4.8401571546419251E-8</v>
      </c>
      <c r="EV3" s="46">
        <f t="shared" ref="EV3:EV34" si="12">(AW3+AX3-M3)/(M3+1E-50)</f>
        <v>0</v>
      </c>
      <c r="EW3" s="46">
        <f t="shared" ref="EW3:EW34" si="13">(AY3-N3)/(N3+1E-50)</f>
        <v>-2.7408549713832194E-6</v>
      </c>
      <c r="EX3" s="46">
        <f t="shared" ref="EX3:EX34" si="14">(AZ3+BA3-O3)/(O3+1E-50)</f>
        <v>0</v>
      </c>
      <c r="EY3" s="46">
        <f t="shared" ref="EY3:EY34" si="15">(BC3+BD3-P3)/(P3+1E-50)</f>
        <v>-1.1514059243653796E-5</v>
      </c>
      <c r="EZ3" s="46">
        <f t="shared" ref="EZ3:EZ34" si="16">(BS3-Q3)/(Q3+1E-50)</f>
        <v>-2.6217652038526787E-7</v>
      </c>
      <c r="FA3" s="46">
        <f t="shared" ref="FA3:FA34" si="17">(BU3+BV3+DD3-R3)/(R3+1E-50)</f>
        <v>1.9600358786375966E-6</v>
      </c>
      <c r="FB3" s="46">
        <f t="shared" ref="FB3:FB34" si="18">(CC3+CB3-S3)/(S3+1E-50)</f>
        <v>0</v>
      </c>
      <c r="FC3" s="46">
        <f t="shared" ref="FC3:FC34" si="19">(CD3+CE3-T3)/(T3+1E-50)</f>
        <v>-2.1283584210685301E-6</v>
      </c>
      <c r="FD3" s="46">
        <f t="shared" ref="FD3:FD34" si="20">(CG3-U3)/(U3+1E-50)</f>
        <v>5.5578029284532981E-6</v>
      </c>
      <c r="FE3" s="46">
        <f t="shared" ref="FE3:FE34" si="21">(CJ3+CK3-V3)/(V3+1E-50)</f>
        <v>1.3782373017245983E-7</v>
      </c>
      <c r="FF3" s="46">
        <f t="shared" ref="FF3:FF34" si="22">(EA3-W3)/(W3+1E-50)</f>
        <v>-2.5267452582073543E-7</v>
      </c>
      <c r="FG3" s="46">
        <f t="shared" ref="FG3:FG34" si="23">(EE3-X3)/(X3+1E-50)</f>
        <v>-1.6580853084046032E-6</v>
      </c>
      <c r="FH3" s="46">
        <f t="shared" ref="FH3:FH34" si="24">(CR3-Y3)/(Y3+1E-50)</f>
        <v>9.0909035334967608E-6</v>
      </c>
      <c r="FI3" s="46">
        <f t="shared" ref="FI3:FI34" si="25">(CS3-Z3)/(Z3+1E-50)</f>
        <v>6.4312072680307109E-6</v>
      </c>
      <c r="FJ3" s="46">
        <f t="shared" ref="FJ3:FJ34" si="26">(CT3-AA3)/(AA3+1E-50)</f>
        <v>-2.7334954722377882E-6</v>
      </c>
      <c r="FK3" s="46">
        <f t="shared" ref="FK3:FK34" si="27">(CU3-AB3)/(AB3+1E-50)</f>
        <v>1.7175036692497813E-5</v>
      </c>
      <c r="FL3" s="46">
        <f t="shared" ref="FL3:FL34" si="28">(CV3-AC3)/(AC3+1E-50)</f>
        <v>-1.2806375701164294E-5</v>
      </c>
      <c r="FM3" s="46">
        <f t="shared" ref="FM3:FM34" si="29">(SUM(BF3:BK3)-AD3)/(AD3+1E-50)</f>
        <v>-2.2070746821828076E-7</v>
      </c>
      <c r="FN3" s="46">
        <f t="shared" ref="FN3:FN34" si="30">(SUM(BG3:BK3)-AE3)/(AE3+1E-50)</f>
        <v>-1.8065259173896911E-7</v>
      </c>
      <c r="FO3" s="46">
        <f t="shared" ref="FO3:FO34" si="31">(BO3-AF3)/(AF3+1E-50)</f>
        <v>2.1925607288169072E-6</v>
      </c>
      <c r="FP3" s="46">
        <f t="shared" ref="FP3:FP34" si="32">(BT3-AG3)/(AG3+1E-50)</f>
        <v>-2.8309286424523946E-6</v>
      </c>
      <c r="FQ3" s="46">
        <f t="shared" ref="FQ3:FQ34" si="33">(DW3-AH3)/(AH3+1E-50)</f>
        <v>0</v>
      </c>
      <c r="FR3" s="46">
        <f>(AV3-AI3)/(AI3+1E-50)</f>
        <v>1.3760424365686934E-5</v>
      </c>
    </row>
    <row r="4" spans="1:174" x14ac:dyDescent="0.3">
      <c r="A4" s="21" t="s">
        <v>2</v>
      </c>
      <c r="B4" s="21">
        <v>3439.6483960999999</v>
      </c>
      <c r="C4" s="21">
        <v>11.140272980000001</v>
      </c>
      <c r="D4" s="21">
        <v>16196.541649999999</v>
      </c>
      <c r="E4" s="21">
        <v>488.06605887000001</v>
      </c>
      <c r="F4" s="21">
        <v>473.41822407000001</v>
      </c>
      <c r="G4" s="21">
        <v>203.89235830999999</v>
      </c>
      <c r="H4" s="21">
        <v>681.98807486999999</v>
      </c>
      <c r="I4" s="23">
        <v>53.399666402000001</v>
      </c>
      <c r="J4" s="23">
        <v>10.911809716</v>
      </c>
      <c r="K4" s="23">
        <v>0.50711647019999995</v>
      </c>
      <c r="L4" s="23">
        <v>15.344731098</v>
      </c>
      <c r="N4" s="23">
        <v>1.2684977646</v>
      </c>
      <c r="P4" s="23">
        <v>2.4502626000000001E-3</v>
      </c>
      <c r="Q4" s="23">
        <v>152.08334342000001</v>
      </c>
      <c r="R4" s="23">
        <v>6.7208494999999998E-3</v>
      </c>
      <c r="T4" s="23">
        <v>1.0897972920000001</v>
      </c>
      <c r="U4" s="23">
        <v>1.8618275418000001</v>
      </c>
      <c r="V4" s="23">
        <v>1.9053646289999999</v>
      </c>
      <c r="W4" s="23">
        <v>14.662743931</v>
      </c>
      <c r="X4" s="23">
        <v>11.210004545</v>
      </c>
      <c r="Y4" s="23">
        <v>0.92427880579999999</v>
      </c>
      <c r="Z4" s="23">
        <v>4.563751E-4</v>
      </c>
      <c r="AA4" s="23">
        <v>5.8357605999999999E-3</v>
      </c>
      <c r="AB4" s="23">
        <v>6.7626379999999996E-3</v>
      </c>
      <c r="AC4" s="23">
        <v>1.0175971038</v>
      </c>
      <c r="AD4" s="23">
        <v>488.06605887000001</v>
      </c>
      <c r="AE4" s="23">
        <v>473.41822407000001</v>
      </c>
      <c r="AF4" s="23">
        <v>2.6188343176000002</v>
      </c>
      <c r="AG4" s="23">
        <v>1.9027468151</v>
      </c>
      <c r="AI4" s="23">
        <v>1.0083805999999999E-3</v>
      </c>
      <c r="AJ4" s="21"/>
      <c r="AK4" s="23" t="s">
        <v>2</v>
      </c>
      <c r="AL4" s="23">
        <v>0</v>
      </c>
      <c r="AM4" s="23">
        <v>0</v>
      </c>
      <c r="AN4" s="23">
        <v>10.911802103648601</v>
      </c>
      <c r="AO4" s="23">
        <v>53.399657349648599</v>
      </c>
      <c r="AP4" s="23">
        <v>53.399657349648599</v>
      </c>
      <c r="AQ4" s="23">
        <v>11.6742454827956</v>
      </c>
      <c r="AR4" s="23">
        <v>0.49926923420512898</v>
      </c>
      <c r="AS4" s="23">
        <v>8.6209837574474799E-2</v>
      </c>
      <c r="AT4" s="23">
        <v>0.42090729277931099</v>
      </c>
      <c r="AU4" s="23">
        <v>15.344687565297001</v>
      </c>
      <c r="AV4" s="23">
        <v>1.00836283705956E-3</v>
      </c>
      <c r="AW4" s="23">
        <v>0</v>
      </c>
      <c r="AX4" s="23">
        <v>0</v>
      </c>
      <c r="AY4" s="23">
        <v>1.2685014253689799</v>
      </c>
      <c r="AZ4" s="23">
        <v>0</v>
      </c>
      <c r="BA4" s="23">
        <v>0</v>
      </c>
      <c r="BB4" s="23">
        <v>0</v>
      </c>
      <c r="BC4" s="23">
        <v>4.9007862453633998E-4</v>
      </c>
      <c r="BD4" s="23">
        <v>1.9602138009336598E-3</v>
      </c>
      <c r="BE4" s="23">
        <v>3439.6465270920398</v>
      </c>
      <c r="BF4" s="23">
        <v>14.647832588722199</v>
      </c>
      <c r="BG4" s="23">
        <v>365.09993904220102</v>
      </c>
      <c r="BH4" s="23">
        <v>23.249079250648901</v>
      </c>
      <c r="BI4" s="23">
        <v>0.54016924045260795</v>
      </c>
      <c r="BJ4" s="23">
        <v>83.132208513147802</v>
      </c>
      <c r="BK4" s="23">
        <v>1.39658328246168</v>
      </c>
      <c r="BL4" s="23">
        <v>116.685835362086</v>
      </c>
      <c r="BM4" s="23">
        <v>10.544839003979799</v>
      </c>
      <c r="BN4" s="23">
        <v>38.162018419686703</v>
      </c>
      <c r="BO4" s="23">
        <v>2.6188299487662401</v>
      </c>
      <c r="BP4" s="23">
        <v>0</v>
      </c>
      <c r="BQ4" s="23">
        <v>0</v>
      </c>
      <c r="BR4" s="23">
        <v>152.08331991051401</v>
      </c>
      <c r="BS4" s="23">
        <v>152.08331991051401</v>
      </c>
      <c r="BT4" s="23">
        <v>1.90274809983961</v>
      </c>
      <c r="BU4" s="23">
        <v>1.9490247589170899E-3</v>
      </c>
      <c r="BV4" s="23">
        <v>3.76381176937946E-3</v>
      </c>
      <c r="BW4" s="23">
        <v>129.572091531496</v>
      </c>
      <c r="BX4" s="23">
        <v>13.9786874141812</v>
      </c>
      <c r="BY4" s="23">
        <v>0.87275601979198403</v>
      </c>
      <c r="BZ4" s="23">
        <v>1.5970916266297599</v>
      </c>
      <c r="CA4" s="23">
        <v>6.8318031792500999</v>
      </c>
      <c r="CB4" s="23">
        <v>0</v>
      </c>
      <c r="CC4" s="23">
        <v>0</v>
      </c>
      <c r="CD4" s="23">
        <v>0.35963354607935499</v>
      </c>
      <c r="CE4" s="23">
        <v>0.73016453126980696</v>
      </c>
      <c r="CF4" s="23">
        <v>0</v>
      </c>
      <c r="CG4" s="23">
        <v>1.86182698746583</v>
      </c>
      <c r="CH4" s="23">
        <v>11.140258916648699</v>
      </c>
      <c r="CI4" s="23">
        <v>0</v>
      </c>
      <c r="CJ4" s="23">
        <v>0.97173674917464103</v>
      </c>
      <c r="CK4" s="23">
        <v>0.93362829764601396</v>
      </c>
      <c r="CL4" s="23">
        <v>692.53200570997001</v>
      </c>
      <c r="CM4" s="23">
        <v>14576.874236456701</v>
      </c>
      <c r="CN4" s="23">
        <v>1490.08331833088</v>
      </c>
      <c r="CO4" s="23">
        <v>16196.529646319001</v>
      </c>
      <c r="CP4" s="23">
        <v>0</v>
      </c>
      <c r="CQ4" s="23">
        <v>43.194874995998603</v>
      </c>
      <c r="CR4" s="23">
        <v>0.92427936139817102</v>
      </c>
      <c r="CS4" s="23">
        <v>4.56362114404449E-4</v>
      </c>
      <c r="CT4" s="23">
        <v>5.83597774954392E-3</v>
      </c>
      <c r="CU4" s="23">
        <v>6.7625521308222799E-3</v>
      </c>
      <c r="CV4" s="23">
        <v>1.0175980926492401</v>
      </c>
      <c r="CW4" s="23">
        <v>0</v>
      </c>
      <c r="CX4" s="23">
        <v>179.62729779163001</v>
      </c>
      <c r="CY4" s="23">
        <v>0.27600226006823197</v>
      </c>
      <c r="CZ4" s="23">
        <v>9.7050674228519998E-2</v>
      </c>
      <c r="DA4" s="23">
        <v>365.09993904220102</v>
      </c>
      <c r="DB4" s="23">
        <v>0.124035800525802</v>
      </c>
      <c r="DC4" s="23">
        <v>0</v>
      </c>
      <c r="DD4" s="23">
        <v>1.0081203051196799E-3</v>
      </c>
      <c r="DE4" s="23">
        <v>1.7989916488919001E-2</v>
      </c>
      <c r="DF4" s="23">
        <v>488.05350441148801</v>
      </c>
      <c r="DG4" s="23">
        <v>473.40567182276499</v>
      </c>
      <c r="DH4" s="23">
        <v>14.647832588722199</v>
      </c>
      <c r="DI4" s="23">
        <v>0</v>
      </c>
      <c r="DJ4" s="23">
        <v>0</v>
      </c>
      <c r="DK4" s="23">
        <v>1.9367547841950601</v>
      </c>
      <c r="DL4" s="23">
        <v>0</v>
      </c>
      <c r="DM4" s="23">
        <v>20.783044632572199</v>
      </c>
      <c r="DN4" s="23">
        <v>0</v>
      </c>
      <c r="DO4" s="23">
        <v>0.54016924045260795</v>
      </c>
      <c r="DP4" s="23">
        <v>83.132208513147802</v>
      </c>
      <c r="DQ4" s="23">
        <v>12.701502454111999</v>
      </c>
      <c r="DR4" s="23">
        <v>0</v>
      </c>
      <c r="DS4" s="23">
        <v>1.39658328246168</v>
      </c>
      <c r="DT4" s="23">
        <v>1.89367642322128E-3</v>
      </c>
      <c r="DU4" s="23">
        <v>203.89255552858401</v>
      </c>
      <c r="DV4" s="23">
        <v>14.0035553800637</v>
      </c>
      <c r="DW4" s="23">
        <v>0</v>
      </c>
      <c r="DX4" s="23">
        <v>0</v>
      </c>
      <c r="DY4" s="23">
        <v>0.17858509166971601</v>
      </c>
      <c r="DZ4" s="23">
        <v>15.313783866094299</v>
      </c>
      <c r="EA4" s="23">
        <v>14.662747082784501</v>
      </c>
      <c r="EB4" s="23">
        <v>0</v>
      </c>
      <c r="EC4" s="23">
        <v>1.3372569326410799</v>
      </c>
      <c r="ED4" s="23">
        <v>681.98812744919599</v>
      </c>
      <c r="EE4" s="23">
        <v>11.2099793364468</v>
      </c>
      <c r="EF4" s="23">
        <v>12.5026156978477</v>
      </c>
      <c r="EI4" s="61">
        <f t="shared" ref="EI4:EI51" si="34">CL4/ED4</f>
        <v>1.0154605011970088</v>
      </c>
      <c r="EJ4" s="31">
        <f t="shared" si="0"/>
        <v>7.9999910080085553E-3</v>
      </c>
      <c r="EK4" s="46">
        <f t="shared" si="1"/>
        <v>-5.4337180573065047E-7</v>
      </c>
      <c r="EL4" s="46">
        <f t="shared" si="2"/>
        <v>-1.2623883926832151E-6</v>
      </c>
      <c r="EM4" s="46">
        <f t="shared" si="3"/>
        <v>-7.4112617729922727E-7</v>
      </c>
      <c r="EN4" s="46">
        <f t="shared" si="4"/>
        <v>-2.5722867394357426E-5</v>
      </c>
      <c r="EO4" s="46">
        <f t="shared" si="5"/>
        <v>-2.6514076976397208E-5</v>
      </c>
      <c r="EP4" s="46">
        <f t="shared" si="6"/>
        <v>9.672681490120732E-7</v>
      </c>
      <c r="EQ4" s="46">
        <f t="shared" si="7"/>
        <v>7.7096943380516658E-8</v>
      </c>
      <c r="ER4" s="46">
        <f t="shared" si="8"/>
        <v>-1.6952074819454103E-7</v>
      </c>
      <c r="ES4" s="46">
        <f t="shared" si="9"/>
        <v>-6.9762501345100915E-7</v>
      </c>
      <c r="ET4" s="46">
        <f t="shared" si="10"/>
        <v>1.3017794227788367E-6</v>
      </c>
      <c r="EU4" s="46">
        <f t="shared" si="11"/>
        <v>-2.8369805063185982E-6</v>
      </c>
      <c r="EV4" s="46">
        <f t="shared" si="12"/>
        <v>0</v>
      </c>
      <c r="EW4" s="46">
        <f t="shared" si="13"/>
        <v>2.8859088932695718E-6</v>
      </c>
      <c r="EX4" s="46">
        <f t="shared" si="14"/>
        <v>0</v>
      </c>
      <c r="EY4" s="46">
        <f t="shared" si="15"/>
        <v>1.21723565464211E-5</v>
      </c>
      <c r="EZ4" s="46">
        <f t="shared" si="16"/>
        <v>-1.5458291138369165E-7</v>
      </c>
      <c r="FA4" s="46">
        <f t="shared" si="17"/>
        <v>1.5970215704068317E-5</v>
      </c>
      <c r="FB4" s="46">
        <f t="shared" si="18"/>
        <v>0</v>
      </c>
      <c r="FC4" s="46">
        <f t="shared" si="19"/>
        <v>7.2063783576069123E-7</v>
      </c>
      <c r="FD4" s="46">
        <f t="shared" si="20"/>
        <v>-2.9773658283410924E-7</v>
      </c>
      <c r="FE4" s="46">
        <f t="shared" si="21"/>
        <v>2.1928645510992773E-7</v>
      </c>
      <c r="FF4" s="46">
        <f t="shared" si="22"/>
        <v>2.149518886625111E-7</v>
      </c>
      <c r="FG4" s="46">
        <f t="shared" si="23"/>
        <v>-2.2487549491380421E-6</v>
      </c>
      <c r="FH4" s="46">
        <f t="shared" si="24"/>
        <v>6.0111534262111943E-7</v>
      </c>
      <c r="FI4" s="46">
        <f t="shared" si="25"/>
        <v>-2.8453777497939938E-5</v>
      </c>
      <c r="FJ4" s="46">
        <f t="shared" si="26"/>
        <v>3.7210152849665329E-5</v>
      </c>
      <c r="FK4" s="46">
        <f t="shared" si="27"/>
        <v>-1.2697586018909191E-5</v>
      </c>
      <c r="FL4" s="46">
        <f t="shared" si="28"/>
        <v>9.7174926732207797E-7</v>
      </c>
      <c r="FM4" s="46">
        <f t="shared" si="29"/>
        <v>-5.0598143693263654E-7</v>
      </c>
      <c r="FN4" s="46">
        <f t="shared" si="30"/>
        <v>-5.1696592054868065E-7</v>
      </c>
      <c r="FO4" s="46">
        <f t="shared" si="31"/>
        <v>-1.6682360280420886E-6</v>
      </c>
      <c r="FP4" s="46">
        <f t="shared" si="32"/>
        <v>6.752026070072029E-7</v>
      </c>
      <c r="FQ4" s="46">
        <f t="shared" si="33"/>
        <v>0</v>
      </c>
      <c r="FR4" s="46">
        <f t="shared" ref="FR4:FR51" si="35">(AV4-AI4)/(AI4+1E-50)</f>
        <v>-1.7615313543252969E-5</v>
      </c>
    </row>
    <row r="5" spans="1:174" x14ac:dyDescent="0.3">
      <c r="A5" s="21" t="s">
        <v>3</v>
      </c>
      <c r="B5" s="21">
        <v>2210.1836029999999</v>
      </c>
      <c r="C5" s="21">
        <v>6.9151081509000001</v>
      </c>
      <c r="D5" s="21">
        <v>10668.37436</v>
      </c>
      <c r="E5" s="21">
        <v>323.76173179</v>
      </c>
      <c r="F5" s="21">
        <v>314.04473810000002</v>
      </c>
      <c r="G5" s="21">
        <v>7.7940502232000002</v>
      </c>
      <c r="H5" s="21">
        <v>451.90723803999998</v>
      </c>
      <c r="I5" s="23">
        <v>35.384337254999998</v>
      </c>
      <c r="J5" s="23">
        <v>7.2305162110000003</v>
      </c>
      <c r="K5" s="23">
        <v>0.3355404528</v>
      </c>
      <c r="L5" s="23">
        <v>10.167913134000001</v>
      </c>
      <c r="N5" s="23">
        <v>0.84054749080000002</v>
      </c>
      <c r="P5" s="23">
        <v>1.6214315E-3</v>
      </c>
      <c r="Q5" s="23">
        <v>100.77531849</v>
      </c>
      <c r="R5" s="23">
        <v>4.4471707999999997E-3</v>
      </c>
      <c r="T5" s="23">
        <v>0.7210994167</v>
      </c>
      <c r="U5" s="23">
        <v>1.2337067995</v>
      </c>
      <c r="V5" s="23">
        <v>1.2608819246</v>
      </c>
      <c r="W5" s="23">
        <v>9.7160055162999992</v>
      </c>
      <c r="X5" s="23">
        <v>7.4293552473000002</v>
      </c>
      <c r="Y5" s="23">
        <v>0.61413359410000001</v>
      </c>
      <c r="Z5" s="23">
        <v>3.0273909999999998E-4</v>
      </c>
      <c r="AA5" s="23">
        <v>3.8730995999999998E-3</v>
      </c>
      <c r="AB5" s="23">
        <v>4.4881408999999997E-3</v>
      </c>
      <c r="AC5" s="23">
        <v>0.67516405989999995</v>
      </c>
      <c r="AD5" s="23">
        <v>323.76173179</v>
      </c>
      <c r="AE5" s="23">
        <v>314.04473810000002</v>
      </c>
      <c r="AF5" s="23">
        <v>1.7353237936999999</v>
      </c>
      <c r="AG5" s="23">
        <v>1.2608212651999999</v>
      </c>
      <c r="AI5" s="23">
        <v>6.6891529999999995E-4</v>
      </c>
      <c r="AJ5" s="21"/>
      <c r="AK5" s="23" t="s">
        <v>3</v>
      </c>
      <c r="AL5" s="23">
        <v>0</v>
      </c>
      <c r="AM5" s="23">
        <v>0</v>
      </c>
      <c r="AN5" s="23">
        <v>7.2305029371197902</v>
      </c>
      <c r="AO5" s="23">
        <v>35.384322132285099</v>
      </c>
      <c r="AP5" s="23">
        <v>35.384322132285099</v>
      </c>
      <c r="AQ5" s="23">
        <v>7.73571511278295</v>
      </c>
      <c r="AR5" s="23">
        <v>0.33083185824080602</v>
      </c>
      <c r="AS5" s="23">
        <v>5.7041873046842703E-2</v>
      </c>
      <c r="AT5" s="23">
        <v>0.27849829130772602</v>
      </c>
      <c r="AU5" s="23">
        <v>10.1679330902406</v>
      </c>
      <c r="AV5" s="23">
        <v>6.6891119714656199E-4</v>
      </c>
      <c r="AW5" s="23">
        <v>0</v>
      </c>
      <c r="AX5" s="23">
        <v>0</v>
      </c>
      <c r="AY5" s="23">
        <v>0.84054542255378495</v>
      </c>
      <c r="AZ5" s="23">
        <v>0</v>
      </c>
      <c r="BA5" s="23">
        <v>0</v>
      </c>
      <c r="BB5" s="23">
        <v>0</v>
      </c>
      <c r="BC5" s="23">
        <v>3.2428199683636703E-4</v>
      </c>
      <c r="BD5" s="23">
        <v>1.2971276509201499E-3</v>
      </c>
      <c r="BE5" s="23">
        <v>2210.1829736602699</v>
      </c>
      <c r="BF5" s="23">
        <v>9.7170019599089503</v>
      </c>
      <c r="BG5" s="23">
        <v>242.19121798750999</v>
      </c>
      <c r="BH5" s="23">
        <v>15.4224255372388</v>
      </c>
      <c r="BI5" s="23">
        <v>0.35832468867981698</v>
      </c>
      <c r="BJ5" s="23">
        <v>55.146237272441603</v>
      </c>
      <c r="BK5" s="23">
        <v>0.92643085853491802</v>
      </c>
      <c r="BL5" s="23">
        <v>77.319684691856594</v>
      </c>
      <c r="BM5" s="23">
        <v>6.9873346081615102</v>
      </c>
      <c r="BN5" s="23">
        <v>25.287388359660302</v>
      </c>
      <c r="BO5" s="23">
        <v>1.7353245063045499</v>
      </c>
      <c r="BP5" s="23">
        <v>0</v>
      </c>
      <c r="BQ5" s="23">
        <v>0</v>
      </c>
      <c r="BR5" s="23">
        <v>100.775208649319</v>
      </c>
      <c r="BS5" s="23">
        <v>100.775208649319</v>
      </c>
      <c r="BT5" s="23">
        <v>1.26082217649845</v>
      </c>
      <c r="BU5" s="23">
        <v>1.2896780205406801E-3</v>
      </c>
      <c r="BV5" s="23">
        <v>2.4904177847155698E-3</v>
      </c>
      <c r="BW5" s="23">
        <v>85.346987165131594</v>
      </c>
      <c r="BX5" s="23">
        <v>9.2627723294113107</v>
      </c>
      <c r="BY5" s="23">
        <v>0.57831759414064399</v>
      </c>
      <c r="BZ5" s="23">
        <v>1.05828074562535</v>
      </c>
      <c r="CA5" s="23">
        <v>4.5269576899221198</v>
      </c>
      <c r="CB5" s="23">
        <v>0</v>
      </c>
      <c r="CC5" s="23">
        <v>0</v>
      </c>
      <c r="CD5" s="23">
        <v>0.23796272755832501</v>
      </c>
      <c r="CE5" s="23">
        <v>0.48313632147797803</v>
      </c>
      <c r="CF5" s="23">
        <v>0</v>
      </c>
      <c r="CG5" s="23">
        <v>1.2336997510639001</v>
      </c>
      <c r="CH5" s="23">
        <v>6.9151058243908299</v>
      </c>
      <c r="CI5" s="23">
        <v>0</v>
      </c>
      <c r="CJ5" s="23">
        <v>0.643049219839393</v>
      </c>
      <c r="CK5" s="23">
        <v>0.61783204109415402</v>
      </c>
      <c r="CL5" s="23">
        <v>458.89447938402702</v>
      </c>
      <c r="CM5" s="23">
        <v>9601.5327214404897</v>
      </c>
      <c r="CN5" s="23">
        <v>981.48996719081504</v>
      </c>
      <c r="CO5" s="23">
        <v>10668.369675796401</v>
      </c>
      <c r="CP5" s="23">
        <v>0</v>
      </c>
      <c r="CQ5" s="23">
        <v>28.622318412071401</v>
      </c>
      <c r="CR5" s="23">
        <v>0.61413221789050698</v>
      </c>
      <c r="CS5" s="23">
        <v>3.02737587707027E-4</v>
      </c>
      <c r="CT5" s="23">
        <v>3.8730285081874098E-3</v>
      </c>
      <c r="CU5" s="23">
        <v>4.4881623706741099E-3</v>
      </c>
      <c r="CV5" s="23">
        <v>0.67516719665779201</v>
      </c>
      <c r="CW5" s="23">
        <v>0</v>
      </c>
      <c r="CX5" s="23">
        <v>119.027041573769</v>
      </c>
      <c r="CY5" s="23">
        <v>0.18308809702541301</v>
      </c>
      <c r="CZ5" s="23">
        <v>6.4379142953201393E-2</v>
      </c>
      <c r="DA5" s="23">
        <v>242.19121798750999</v>
      </c>
      <c r="DB5" s="23">
        <v>8.2279661700755694E-2</v>
      </c>
      <c r="DC5" s="23">
        <v>0</v>
      </c>
      <c r="DD5" s="23">
        <v>6.6707851540755104E-4</v>
      </c>
      <c r="DE5" s="23">
        <v>1.19336727900042E-2</v>
      </c>
      <c r="DF5" s="23">
        <v>323.75349412480699</v>
      </c>
      <c r="DG5" s="23">
        <v>314.03649216489799</v>
      </c>
      <c r="DH5" s="23">
        <v>9.7170019599089503</v>
      </c>
      <c r="DI5" s="23">
        <v>0</v>
      </c>
      <c r="DJ5" s="23">
        <v>0</v>
      </c>
      <c r="DK5" s="23">
        <v>1.28475601613783</v>
      </c>
      <c r="DL5" s="23">
        <v>0</v>
      </c>
      <c r="DM5" s="23">
        <v>13.786588569034899</v>
      </c>
      <c r="DN5" s="23">
        <v>0</v>
      </c>
      <c r="DO5" s="23">
        <v>0.35832468867981698</v>
      </c>
      <c r="DP5" s="23">
        <v>55.146237272441603</v>
      </c>
      <c r="DQ5" s="23">
        <v>8.4163986855408695</v>
      </c>
      <c r="DR5" s="23">
        <v>0</v>
      </c>
      <c r="DS5" s="23">
        <v>0.92643085853491802</v>
      </c>
      <c r="DT5" s="23">
        <v>1.25619808859273E-3</v>
      </c>
      <c r="DU5" s="23">
        <v>7.7940381536290797</v>
      </c>
      <c r="DV5" s="23">
        <v>9.2791938209386409</v>
      </c>
      <c r="DW5" s="23">
        <v>0</v>
      </c>
      <c r="DX5" s="23">
        <v>0</v>
      </c>
      <c r="DY5" s="23">
        <v>0.11833707629448401</v>
      </c>
      <c r="DZ5" s="23">
        <v>10.1473952815403</v>
      </c>
      <c r="EA5" s="23">
        <v>9.7160181630500499</v>
      </c>
      <c r="EB5" s="23">
        <v>0</v>
      </c>
      <c r="EC5" s="23">
        <v>0.88610833234345798</v>
      </c>
      <c r="ED5" s="23">
        <v>451.90708864233801</v>
      </c>
      <c r="EE5" s="23">
        <v>7.4293579350248304</v>
      </c>
      <c r="EF5" s="23">
        <v>8.2846308566670501</v>
      </c>
      <c r="EI5" s="61">
        <f t="shared" si="34"/>
        <v>1.0154620073844851</v>
      </c>
      <c r="EJ5" s="31">
        <f t="shared" si="0"/>
        <v>8.0000027894384321E-3</v>
      </c>
      <c r="EK5" s="46">
        <f t="shared" si="1"/>
        <v>-2.8474545245264241E-7</v>
      </c>
      <c r="EL5" s="46">
        <f t="shared" si="2"/>
        <v>-3.3643858048700868E-7</v>
      </c>
      <c r="EM5" s="46">
        <f t="shared" si="3"/>
        <v>-4.3907379334096218E-7</v>
      </c>
      <c r="EN5" s="46">
        <f t="shared" si="4"/>
        <v>-2.5443603688007116E-5</v>
      </c>
      <c r="EO5" s="46">
        <f t="shared" si="5"/>
        <v>-2.6257198741534205E-5</v>
      </c>
      <c r="EP5" s="46">
        <f t="shared" si="6"/>
        <v>-1.5485621178773466E-6</v>
      </c>
      <c r="EQ5" s="46">
        <f t="shared" si="7"/>
        <v>-3.3059364709286403E-7</v>
      </c>
      <c r="ER5" s="46">
        <f t="shared" si="8"/>
        <v>-4.2738443255343109E-7</v>
      </c>
      <c r="ES5" s="46">
        <f t="shared" si="9"/>
        <v>-1.835813629725826E-6</v>
      </c>
      <c r="ET5" s="46">
        <f t="shared" si="10"/>
        <v>-8.5964428090676169E-7</v>
      </c>
      <c r="EU5" s="46">
        <f t="shared" si="11"/>
        <v>1.962668281739419E-6</v>
      </c>
      <c r="EV5" s="46">
        <f t="shared" si="12"/>
        <v>0</v>
      </c>
      <c r="EW5" s="46">
        <f t="shared" si="13"/>
        <v>-2.4605941219354462E-6</v>
      </c>
      <c r="EX5" s="46">
        <f t="shared" si="14"/>
        <v>0</v>
      </c>
      <c r="EY5" s="46">
        <f t="shared" si="15"/>
        <v>-1.347713022908373E-5</v>
      </c>
      <c r="EZ5" s="46">
        <f t="shared" si="16"/>
        <v>-1.0899561782752842E-6</v>
      </c>
      <c r="FA5" s="46">
        <f t="shared" si="17"/>
        <v>7.9166372501178138E-7</v>
      </c>
      <c r="FB5" s="46">
        <f t="shared" si="18"/>
        <v>0</v>
      </c>
      <c r="FC5" s="46">
        <f t="shared" si="19"/>
        <v>-5.0986547543530082E-7</v>
      </c>
      <c r="FD5" s="46">
        <f t="shared" si="20"/>
        <v>-5.7132181671889402E-6</v>
      </c>
      <c r="FE5" s="46">
        <f t="shared" si="21"/>
        <v>-5.2635099286974184E-7</v>
      </c>
      <c r="FF5" s="46">
        <f t="shared" si="22"/>
        <v>1.3016408882778044E-6</v>
      </c>
      <c r="FG5" s="46">
        <f t="shared" si="23"/>
        <v>3.6177093984425808E-7</v>
      </c>
      <c r="FH5" s="46">
        <f t="shared" si="24"/>
        <v>-2.240895965068019E-6</v>
      </c>
      <c r="FI5" s="46">
        <f t="shared" si="25"/>
        <v>-4.9953672088550739E-6</v>
      </c>
      <c r="FJ5" s="46">
        <f t="shared" si="26"/>
        <v>-1.8355276117869003E-5</v>
      </c>
      <c r="FK5" s="46">
        <f t="shared" si="27"/>
        <v>4.7838681067593585E-6</v>
      </c>
      <c r="FL5" s="46">
        <f t="shared" si="28"/>
        <v>4.6459193822174216E-6</v>
      </c>
      <c r="FM5" s="46">
        <f t="shared" si="29"/>
        <v>-2.8874841196359235E-7</v>
      </c>
      <c r="FN5" s="46">
        <f t="shared" si="30"/>
        <v>-3.2401623884825127E-7</v>
      </c>
      <c r="FO5" s="46">
        <f t="shared" si="31"/>
        <v>4.1064644686025758E-7</v>
      </c>
      <c r="FP5" s="46">
        <f t="shared" si="32"/>
        <v>7.2278163066216668E-7</v>
      </c>
      <c r="FQ5" s="46">
        <f t="shared" si="33"/>
        <v>0</v>
      </c>
      <c r="FR5" s="46">
        <f t="shared" si="35"/>
        <v>-6.1335918582826235E-6</v>
      </c>
    </row>
    <row r="6" spans="1:174" x14ac:dyDescent="0.3">
      <c r="A6" s="21" t="s">
        <v>4</v>
      </c>
      <c r="B6" s="21">
        <v>6960.9707678000004</v>
      </c>
      <c r="C6" s="21">
        <v>20.771433055999999</v>
      </c>
      <c r="D6" s="21">
        <v>29150.779402</v>
      </c>
      <c r="E6" s="21">
        <v>574.30026304</v>
      </c>
      <c r="F6" s="21">
        <v>525.74571902000002</v>
      </c>
      <c r="G6" s="21">
        <v>111.39853512000001</v>
      </c>
      <c r="H6" s="21">
        <v>1235.1025947000001</v>
      </c>
      <c r="I6" s="23">
        <v>96.708534399000001</v>
      </c>
      <c r="J6" s="23">
        <v>19.761641527999998</v>
      </c>
      <c r="K6" s="23">
        <v>0.5454064274</v>
      </c>
      <c r="L6" s="23">
        <v>27.789808278999999</v>
      </c>
      <c r="N6" s="23">
        <v>2.2972908263999998</v>
      </c>
      <c r="P6" s="23">
        <v>2.6321980000000001E-3</v>
      </c>
      <c r="Q6" s="23">
        <v>275.42787978000001</v>
      </c>
      <c r="R6" s="23">
        <v>7.2217219000000003E-3</v>
      </c>
      <c r="T6" s="23">
        <v>1.1718620359</v>
      </c>
      <c r="U6" s="23">
        <v>3.3718300607999998</v>
      </c>
      <c r="V6" s="23">
        <v>2.0466833979999999</v>
      </c>
      <c r="W6" s="23">
        <v>26.554705661</v>
      </c>
      <c r="X6" s="23">
        <v>20.260658169999999</v>
      </c>
      <c r="Y6" s="23">
        <v>1.0515923412999999</v>
      </c>
      <c r="Z6" s="23">
        <v>5.0681890000000001E-4</v>
      </c>
      <c r="AA6" s="23">
        <v>6.5237543000000002E-3</v>
      </c>
      <c r="AB6" s="23">
        <v>7.5454157000000004E-3</v>
      </c>
      <c r="AC6" s="23">
        <v>1.5607014217999999</v>
      </c>
      <c r="AD6" s="23">
        <v>574.30026304</v>
      </c>
      <c r="AE6" s="23">
        <v>525.74571902000002</v>
      </c>
      <c r="AF6" s="23">
        <v>4.7427939768999998</v>
      </c>
      <c r="AG6" s="23">
        <v>3.4459362056999998</v>
      </c>
      <c r="AI6" s="23">
        <v>1.1198384000000001E-3</v>
      </c>
      <c r="AJ6" s="21"/>
      <c r="AK6" s="23" t="s">
        <v>4</v>
      </c>
      <c r="AL6" s="23">
        <v>0</v>
      </c>
      <c r="AM6" s="23">
        <v>0</v>
      </c>
      <c r="AN6" s="23">
        <v>19.761622906057902</v>
      </c>
      <c r="AO6" s="23">
        <v>96.708975860295098</v>
      </c>
      <c r="AP6" s="23">
        <v>96.708975860295098</v>
      </c>
      <c r="AQ6" s="23">
        <v>21.1423603909208</v>
      </c>
      <c r="AR6" s="23">
        <v>0.90418188673780497</v>
      </c>
      <c r="AS6" s="23">
        <v>9.2719076671241199E-2</v>
      </c>
      <c r="AT6" s="23">
        <v>0.45268623184906998</v>
      </c>
      <c r="AU6" s="23">
        <v>27.7898825531353</v>
      </c>
      <c r="AV6" s="23">
        <v>1.1198357446996301E-3</v>
      </c>
      <c r="AW6" s="23">
        <v>0</v>
      </c>
      <c r="AX6" s="23">
        <v>0</v>
      </c>
      <c r="AY6" s="23">
        <v>2.2972918777180702</v>
      </c>
      <c r="AZ6" s="23">
        <v>0</v>
      </c>
      <c r="BA6" s="23">
        <v>0</v>
      </c>
      <c r="BB6" s="23">
        <v>0</v>
      </c>
      <c r="BC6" s="23">
        <v>5.2643473635476698E-4</v>
      </c>
      <c r="BD6" s="23">
        <v>2.1057519319653598E-3</v>
      </c>
      <c r="BE6" s="23">
        <v>6960.9751090681502</v>
      </c>
      <c r="BF6" s="23">
        <v>48.554444017482602</v>
      </c>
      <c r="BG6" s="23">
        <v>405.45441948665302</v>
      </c>
      <c r="BH6" s="23">
        <v>25.818871794176399</v>
      </c>
      <c r="BI6" s="23">
        <v>0.59987533548284</v>
      </c>
      <c r="BJ6" s="23">
        <v>92.320970809702303</v>
      </c>
      <c r="BK6" s="23">
        <v>1.55095072228927</v>
      </c>
      <c r="BL6" s="23">
        <v>211.32140292313301</v>
      </c>
      <c r="BM6" s="23">
        <v>19.0970323735535</v>
      </c>
      <c r="BN6" s="23">
        <v>69.112543326670604</v>
      </c>
      <c r="BO6" s="23">
        <v>4.7427946303608897</v>
      </c>
      <c r="BP6" s="23">
        <v>0</v>
      </c>
      <c r="BQ6" s="23">
        <v>0</v>
      </c>
      <c r="BR6" s="23">
        <v>275.42799550631599</v>
      </c>
      <c r="BS6" s="23">
        <v>275.42799550631599</v>
      </c>
      <c r="BT6" s="23">
        <v>3.4459358188042102</v>
      </c>
      <c r="BU6" s="23">
        <v>2.09435045021273E-3</v>
      </c>
      <c r="BV6" s="23">
        <v>4.0442467017413799E-3</v>
      </c>
      <c r="BW6" s="23">
        <v>233.20644091072899</v>
      </c>
      <c r="BX6" s="6">
        <v>25.316005328067401</v>
      </c>
      <c r="BY6" s="23">
        <v>1.58059454300264</v>
      </c>
      <c r="BZ6" s="23">
        <v>2.8923898303700102</v>
      </c>
      <c r="CA6" s="23">
        <v>12.372569985791801</v>
      </c>
      <c r="CB6" s="23">
        <v>0</v>
      </c>
      <c r="CC6" s="23">
        <v>0</v>
      </c>
      <c r="CD6" s="23">
        <v>0.38671530962262302</v>
      </c>
      <c r="CE6" s="23">
        <v>0.78514835915496795</v>
      </c>
      <c r="CF6" s="23">
        <v>0</v>
      </c>
      <c r="CG6" s="23">
        <v>3.37183724086211</v>
      </c>
      <c r="CH6" s="23">
        <v>20.771437719208201</v>
      </c>
      <c r="CI6" s="23">
        <v>0</v>
      </c>
      <c r="CJ6" s="23">
        <v>1.0438099248774999</v>
      </c>
      <c r="CK6" s="23">
        <v>1.00287413515435</v>
      </c>
      <c r="CL6" s="23">
        <v>1254.18953623572</v>
      </c>
      <c r="CM6" s="23">
        <v>26235.7278937019</v>
      </c>
      <c r="CN6" s="23">
        <v>2681.8697974377801</v>
      </c>
      <c r="CO6" s="23">
        <v>29150.804132050402</v>
      </c>
      <c r="CP6" s="23">
        <v>0</v>
      </c>
      <c r="CQ6" s="23">
        <v>78.2277088612245</v>
      </c>
      <c r="CR6" s="23">
        <v>1.05158909416822</v>
      </c>
      <c r="CS6" s="23">
        <v>5.0681452279744397E-4</v>
      </c>
      <c r="CT6" s="23">
        <v>6.52375800287702E-3</v>
      </c>
      <c r="CU6" s="23">
        <v>7.5455912382149199E-3</v>
      </c>
      <c r="CV6" s="23">
        <v>1.5606984266494699</v>
      </c>
      <c r="CW6" s="23">
        <v>0</v>
      </c>
      <c r="CX6" s="23">
        <v>325.31145362482403</v>
      </c>
      <c r="CY6" s="23">
        <v>0.30651052931871597</v>
      </c>
      <c r="CZ6" s="23">
        <v>0.107777817787992</v>
      </c>
      <c r="DA6" s="23">
        <v>405.45441948665302</v>
      </c>
      <c r="DB6" s="23">
        <v>0.13774457230884499</v>
      </c>
      <c r="DC6" s="23">
        <v>0</v>
      </c>
      <c r="DD6" s="23">
        <v>1.08324721969609E-3</v>
      </c>
      <c r="DE6" s="23">
        <v>1.9978376037963499E-2</v>
      </c>
      <c r="DF6" s="23">
        <v>574.28581429709095</v>
      </c>
      <c r="DG6" s="23">
        <v>525.73137027960797</v>
      </c>
      <c r="DH6" s="23">
        <v>48.554444017482602</v>
      </c>
      <c r="DI6" s="23">
        <v>0</v>
      </c>
      <c r="DJ6" s="23">
        <v>0</v>
      </c>
      <c r="DK6" s="23">
        <v>2.15082059315354</v>
      </c>
      <c r="DL6" s="23">
        <v>0</v>
      </c>
      <c r="DM6" s="23">
        <v>23.0802190582957</v>
      </c>
      <c r="DN6" s="23">
        <v>0</v>
      </c>
      <c r="DO6" s="23">
        <v>0.59987533548284</v>
      </c>
      <c r="DP6" s="23">
        <v>92.320970809702303</v>
      </c>
      <c r="DQ6" s="23">
        <v>23.002669260816699</v>
      </c>
      <c r="DR6" s="23">
        <v>0</v>
      </c>
      <c r="DS6" s="23">
        <v>1.55095072228927</v>
      </c>
      <c r="DT6" s="23">
        <v>2.1029785774676498E-3</v>
      </c>
      <c r="DU6" s="23">
        <v>111.39856731846299</v>
      </c>
      <c r="DV6" s="23">
        <v>25.360892990071601</v>
      </c>
      <c r="DW6" s="23">
        <v>0</v>
      </c>
      <c r="DX6" s="23">
        <v>0</v>
      </c>
      <c r="DY6" s="23">
        <v>0.32342062768001201</v>
      </c>
      <c r="DZ6" s="23">
        <v>27.7337018208632</v>
      </c>
      <c r="EA6" s="23">
        <v>26.554674436443499</v>
      </c>
      <c r="EB6" s="23">
        <v>0</v>
      </c>
      <c r="EC6" s="23">
        <v>2.4218122927343302</v>
      </c>
      <c r="ED6" s="23">
        <v>1235.1043442627399</v>
      </c>
      <c r="EE6" s="23">
        <v>20.260606254334402</v>
      </c>
      <c r="EF6" s="23">
        <v>22.642630852602601</v>
      </c>
      <c r="EI6" s="61">
        <f t="shared" si="34"/>
        <v>1.0154522911862742</v>
      </c>
      <c r="EJ6" s="31">
        <f t="shared" si="0"/>
        <v>8.000000269437705E-3</v>
      </c>
      <c r="EK6" s="46">
        <f t="shared" si="1"/>
        <v>6.2365843710808009E-7</v>
      </c>
      <c r="EL6" s="46">
        <f t="shared" si="2"/>
        <v>2.2450103414785749E-7</v>
      </c>
      <c r="EM6" s="46">
        <f t="shared" si="3"/>
        <v>8.4834954360985973E-7</v>
      </c>
      <c r="EN6" s="46">
        <f t="shared" si="4"/>
        <v>-2.515886521202381E-5</v>
      </c>
      <c r="EO6" s="46">
        <f t="shared" si="5"/>
        <v>-2.7292167816027146E-5</v>
      </c>
      <c r="EP6" s="46">
        <f t="shared" si="6"/>
        <v>2.8903847752128169E-7</v>
      </c>
      <c r="EQ6" s="46">
        <f t="shared" si="7"/>
        <v>1.4165323167224226E-6</v>
      </c>
      <c r="ER6" s="46">
        <f t="shared" si="8"/>
        <v>4.5648638751500515E-6</v>
      </c>
      <c r="ES6" s="46">
        <f t="shared" si="9"/>
        <v>-9.4232769430620129E-7</v>
      </c>
      <c r="ET6" s="46">
        <f t="shared" si="10"/>
        <v>-2.0514604019652449E-6</v>
      </c>
      <c r="EU6" s="46">
        <f t="shared" si="11"/>
        <v>2.6727113247822703E-6</v>
      </c>
      <c r="EV6" s="46">
        <f t="shared" si="12"/>
        <v>0</v>
      </c>
      <c r="EW6" s="46">
        <f t="shared" si="13"/>
        <v>4.5763386084860089E-7</v>
      </c>
      <c r="EX6" s="46">
        <f t="shared" si="14"/>
        <v>0</v>
      </c>
      <c r="EY6" s="46">
        <f t="shared" si="15"/>
        <v>-4.305025637705991E-6</v>
      </c>
      <c r="EZ6" s="46">
        <f t="shared" si="16"/>
        <v>4.2016921480495488E-7</v>
      </c>
      <c r="FA6" s="46">
        <f t="shared" si="17"/>
        <v>1.6958787931139804E-5</v>
      </c>
      <c r="FB6" s="46">
        <f t="shared" si="18"/>
        <v>0</v>
      </c>
      <c r="FC6" s="46">
        <f t="shared" si="19"/>
        <v>1.3934042923951794E-6</v>
      </c>
      <c r="FD6" s="46">
        <f t="shared" si="20"/>
        <v>2.129425855020063E-6</v>
      </c>
      <c r="FE6" s="46">
        <f t="shared" si="21"/>
        <v>3.2346568620829455E-7</v>
      </c>
      <c r="FF6" s="46">
        <f t="shared" si="22"/>
        <v>-1.1758577519141669E-6</v>
      </c>
      <c r="FG6" s="46">
        <f t="shared" si="23"/>
        <v>-2.5623879126721643E-6</v>
      </c>
      <c r="FH6" s="46">
        <f t="shared" si="24"/>
        <v>-3.0878237244388367E-6</v>
      </c>
      <c r="FI6" s="46">
        <f t="shared" si="25"/>
        <v>-8.6366206075521278E-6</v>
      </c>
      <c r="FJ6" s="46">
        <f t="shared" si="26"/>
        <v>5.6759909240659611E-7</v>
      </c>
      <c r="FK6" s="46">
        <f t="shared" si="27"/>
        <v>2.3264220541157019E-5</v>
      </c>
      <c r="FL6" s="46">
        <f t="shared" si="28"/>
        <v>-1.9191054023543629E-6</v>
      </c>
      <c r="FM6" s="46">
        <f t="shared" si="29"/>
        <v>-1.2726343005493504E-6</v>
      </c>
      <c r="FN6" s="46">
        <f t="shared" si="30"/>
        <v>-1.1999559357185627E-6</v>
      </c>
      <c r="FO6" s="46">
        <f t="shared" si="31"/>
        <v>1.3777973342846592E-7</v>
      </c>
      <c r="FP6" s="46">
        <f t="shared" si="32"/>
        <v>-1.122759582687732E-7</v>
      </c>
      <c r="FQ6" s="46">
        <f t="shared" si="33"/>
        <v>0</v>
      </c>
      <c r="FR6" s="46">
        <f t="shared" si="35"/>
        <v>-2.3711460242730336E-6</v>
      </c>
    </row>
    <row r="7" spans="1:174" x14ac:dyDescent="0.3">
      <c r="A7" s="21" t="s">
        <v>5</v>
      </c>
      <c r="B7" s="21">
        <v>1527.4769099</v>
      </c>
      <c r="C7" s="21">
        <v>4.7790933607000001</v>
      </c>
      <c r="D7" s="21">
        <v>7426.9256187999999</v>
      </c>
      <c r="E7" s="21">
        <v>226.73594424999999</v>
      </c>
      <c r="F7" s="21">
        <v>219.93108555000001</v>
      </c>
      <c r="G7" s="21">
        <v>5.3865320827999996</v>
      </c>
      <c r="H7" s="21">
        <v>317.84137887999998</v>
      </c>
      <c r="I7" s="23">
        <v>24.886979589999999</v>
      </c>
      <c r="J7" s="23">
        <v>5.0854622435000003</v>
      </c>
      <c r="K7" s="23">
        <v>0.2340881055</v>
      </c>
      <c r="L7" s="23">
        <v>7.1514311500999996</v>
      </c>
      <c r="N7" s="23">
        <v>0.59118497879999998</v>
      </c>
      <c r="P7" s="23">
        <v>1.1311835E-3</v>
      </c>
      <c r="Q7" s="23">
        <v>70.878624728000005</v>
      </c>
      <c r="R7" s="23">
        <v>3.1024626E-3</v>
      </c>
      <c r="T7" s="23">
        <v>0.50307136949999998</v>
      </c>
      <c r="U7" s="23">
        <v>0.86770703459999998</v>
      </c>
      <c r="V7" s="23">
        <v>0.8796478727</v>
      </c>
      <c r="W7" s="23">
        <v>6.8335896639999998</v>
      </c>
      <c r="X7" s="23">
        <v>5.2253121317</v>
      </c>
      <c r="Y7" s="23">
        <v>0.43123819390000001</v>
      </c>
      <c r="Z7" s="23">
        <v>2.1201360000000001E-4</v>
      </c>
      <c r="AA7" s="23">
        <v>2.7144140000000001E-3</v>
      </c>
      <c r="AB7" s="23">
        <v>3.1450464E-3</v>
      </c>
      <c r="AC7" s="23">
        <v>0.4746381107</v>
      </c>
      <c r="AD7" s="23">
        <v>226.73594424999999</v>
      </c>
      <c r="AE7" s="23">
        <v>219.93108555000001</v>
      </c>
      <c r="AF7" s="23">
        <v>1.2205109322000001</v>
      </c>
      <c r="AG7" s="23">
        <v>0.88677749539999995</v>
      </c>
      <c r="AI7" s="23">
        <v>4.6845319999999998E-4</v>
      </c>
      <c r="AJ7" s="21"/>
      <c r="AK7" s="23" t="s">
        <v>5</v>
      </c>
      <c r="AL7" s="23">
        <v>0</v>
      </c>
      <c r="AM7" s="23">
        <v>0</v>
      </c>
      <c r="AN7" s="23">
        <v>5.0854606964177798</v>
      </c>
      <c r="AO7" s="23">
        <v>24.8869901960778</v>
      </c>
      <c r="AP7" s="23">
        <v>24.8869901960778</v>
      </c>
      <c r="AQ7" s="23">
        <v>5.4407948032266402</v>
      </c>
      <c r="AR7" s="23">
        <v>0.23268216786842699</v>
      </c>
      <c r="AS7" s="23">
        <v>3.9794977729317102E-2</v>
      </c>
      <c r="AT7" s="23">
        <v>0.19429299108825401</v>
      </c>
      <c r="AU7" s="23">
        <v>7.1514164391976403</v>
      </c>
      <c r="AV7" s="23">
        <v>4.68451640229446E-4</v>
      </c>
      <c r="AW7" s="23">
        <v>0</v>
      </c>
      <c r="AX7" s="23">
        <v>0</v>
      </c>
      <c r="AY7" s="23">
        <v>0.59118534222751296</v>
      </c>
      <c r="AZ7" s="23">
        <v>0</v>
      </c>
      <c r="BA7" s="23">
        <v>0</v>
      </c>
      <c r="BB7" s="23">
        <v>0</v>
      </c>
      <c r="BC7" s="23">
        <v>2.26233403352489E-4</v>
      </c>
      <c r="BD7" s="23">
        <v>9.0495662695184499E-4</v>
      </c>
      <c r="BE7" s="23">
        <v>1527.47609093509</v>
      </c>
      <c r="BF7" s="23">
        <v>6.8048617345790197</v>
      </c>
      <c r="BG7" s="23">
        <v>169.61083154532699</v>
      </c>
      <c r="BH7" s="23">
        <v>10.800581949310899</v>
      </c>
      <c r="BI7" s="23">
        <v>0.250941314646908</v>
      </c>
      <c r="BJ7" s="23">
        <v>38.619918536171298</v>
      </c>
      <c r="BK7" s="23">
        <v>0.64879396950720802</v>
      </c>
      <c r="BL7" s="23">
        <v>54.3814580330829</v>
      </c>
      <c r="BM7" s="23">
        <v>4.9144292708326098</v>
      </c>
      <c r="BN7" s="23">
        <v>17.785516444816</v>
      </c>
      <c r="BO7" s="23">
        <v>1.22050653466736</v>
      </c>
      <c r="BP7" s="23">
        <v>0</v>
      </c>
      <c r="BQ7" s="23">
        <v>0</v>
      </c>
      <c r="BR7" s="23">
        <v>70.878702867892997</v>
      </c>
      <c r="BS7" s="23">
        <v>70.878702867892997</v>
      </c>
      <c r="BT7" s="23">
        <v>0.88677367411222796</v>
      </c>
      <c r="BU7" s="23">
        <v>8.9970421170301501E-4</v>
      </c>
      <c r="BV7" s="23">
        <v>1.7373970057953899E-3</v>
      </c>
      <c r="BW7" s="23">
        <v>59.415344569324802</v>
      </c>
      <c r="BX7" s="23">
        <v>6.5148251042716101</v>
      </c>
      <c r="BY7" s="23">
        <v>0.40674961668735099</v>
      </c>
      <c r="BZ7" s="23">
        <v>0.74432777167745201</v>
      </c>
      <c r="CA7" s="23">
        <v>3.1839598791671802</v>
      </c>
      <c r="CB7" s="23">
        <v>0</v>
      </c>
      <c r="CC7" s="23">
        <v>0</v>
      </c>
      <c r="CD7" s="23">
        <v>0.16601345214218499</v>
      </c>
      <c r="CE7" s="23">
        <v>0.33705806267164101</v>
      </c>
      <c r="CF7" s="23">
        <v>0</v>
      </c>
      <c r="CG7" s="23">
        <v>0.86770869980967202</v>
      </c>
      <c r="CH7" s="23">
        <v>4.7790919710138997</v>
      </c>
      <c r="CI7" s="23">
        <v>0</v>
      </c>
      <c r="CJ7" s="23">
        <v>0.44862085044335998</v>
      </c>
      <c r="CK7" s="23">
        <v>0.43102724185694202</v>
      </c>
      <c r="CL7" s="23">
        <v>322.75577871388299</v>
      </c>
      <c r="CM7" s="23">
        <v>6684.2289425462604</v>
      </c>
      <c r="CN7" s="23">
        <v>683.27757755607695</v>
      </c>
      <c r="CO7" s="23">
        <v>7426.9218646716699</v>
      </c>
      <c r="CP7" s="23">
        <v>0</v>
      </c>
      <c r="CQ7" s="23">
        <v>20.131086327408799</v>
      </c>
      <c r="CR7" s="23">
        <v>0.43123821984222499</v>
      </c>
      <c r="CS7" s="23">
        <v>2.12011816681218E-4</v>
      </c>
      <c r="CT7" s="23">
        <v>2.7144308336894598E-3</v>
      </c>
      <c r="CU7" s="23">
        <v>3.1450769216495502E-3</v>
      </c>
      <c r="CV7" s="23">
        <v>0.474632745693154</v>
      </c>
      <c r="CW7" s="23">
        <v>0</v>
      </c>
      <c r="CX7" s="23">
        <v>83.715793258179005</v>
      </c>
      <c r="CY7" s="23">
        <v>0.12821975044223599</v>
      </c>
      <c r="CZ7" s="23">
        <v>4.5085795981858599E-2</v>
      </c>
      <c r="DA7" s="23">
        <v>169.61083154532699</v>
      </c>
      <c r="DB7" s="23">
        <v>5.7621889339216498E-2</v>
      </c>
      <c r="DC7" s="23">
        <v>0</v>
      </c>
      <c r="DD7" s="23">
        <v>4.6536788756928202E-4</v>
      </c>
      <c r="DE7" s="23">
        <v>8.3573463897984902E-3</v>
      </c>
      <c r="DF7" s="23">
        <v>226.73022460253699</v>
      </c>
      <c r="DG7" s="23">
        <v>219.92536286795701</v>
      </c>
      <c r="DH7" s="23">
        <v>6.8048617345790197</v>
      </c>
      <c r="DI7" s="23">
        <v>0</v>
      </c>
      <c r="DJ7" s="23">
        <v>0</v>
      </c>
      <c r="DK7" s="23">
        <v>0.89973892639908004</v>
      </c>
      <c r="DL7" s="23">
        <v>0</v>
      </c>
      <c r="DM7" s="23">
        <v>9.6549740654706504</v>
      </c>
      <c r="DN7" s="23">
        <v>0</v>
      </c>
      <c r="DO7" s="23">
        <v>0.250941314646908</v>
      </c>
      <c r="DP7" s="23">
        <v>38.619918536171298</v>
      </c>
      <c r="DQ7" s="23">
        <v>5.9195440913523303</v>
      </c>
      <c r="DR7" s="23">
        <v>0</v>
      </c>
      <c r="DS7" s="23">
        <v>0.64879396950720802</v>
      </c>
      <c r="DT7" s="23">
        <v>8.7972828191421797E-4</v>
      </c>
      <c r="DU7" s="23">
        <v>5.3865274434523203</v>
      </c>
      <c r="DV7" s="23">
        <v>6.5263541823740496</v>
      </c>
      <c r="DW7" s="23">
        <v>0</v>
      </c>
      <c r="DX7" s="23">
        <v>0</v>
      </c>
      <c r="DY7" s="23">
        <v>8.3226615170582802E-2</v>
      </c>
      <c r="DZ7" s="23">
        <v>7.1370017951668698</v>
      </c>
      <c r="EA7" s="23">
        <v>6.83359092510337</v>
      </c>
      <c r="EB7" s="23">
        <v>0</v>
      </c>
      <c r="EC7" s="23">
        <v>0.62323005463258196</v>
      </c>
      <c r="ED7" s="23">
        <v>317.84125083154299</v>
      </c>
      <c r="EE7" s="23">
        <v>5.2253085408189399</v>
      </c>
      <c r="EF7" s="23">
        <v>5.8268342342697803</v>
      </c>
      <c r="EI7" s="61">
        <f t="shared" si="34"/>
        <v>1.0154622091043328</v>
      </c>
      <c r="EJ7" s="31">
        <f t="shared" si="0"/>
        <v>7.9999959137783978E-3</v>
      </c>
      <c r="EK7" s="46">
        <f t="shared" si="1"/>
        <v>-5.3615534523615507E-7</v>
      </c>
      <c r="EL7" s="46">
        <f t="shared" si="2"/>
        <v>-2.9078446381584393E-7</v>
      </c>
      <c r="EM7" s="46">
        <f t="shared" si="3"/>
        <v>-5.0547541778237442E-7</v>
      </c>
      <c r="EN7" s="46">
        <f t="shared" si="4"/>
        <v>-2.5226028814776844E-5</v>
      </c>
      <c r="EO7" s="46">
        <f t="shared" si="5"/>
        <v>-2.6020341911599793E-5</v>
      </c>
      <c r="EP7" s="46">
        <f t="shared" si="6"/>
        <v>-8.6128655840970133E-7</v>
      </c>
      <c r="EQ7" s="46">
        <f t="shared" si="7"/>
        <v>-4.0286905826208245E-7</v>
      </c>
      <c r="ER7" s="46">
        <f t="shared" si="8"/>
        <v>4.2616974721844693E-7</v>
      </c>
      <c r="ES7" s="46">
        <f t="shared" si="9"/>
        <v>-3.0421663685179024E-7</v>
      </c>
      <c r="ET7" s="46">
        <f t="shared" si="10"/>
        <v>-5.8389309704954982E-7</v>
      </c>
      <c r="EU7" s="46">
        <f t="shared" si="11"/>
        <v>-2.0570571191441961E-6</v>
      </c>
      <c r="EV7" s="46">
        <f t="shared" si="12"/>
        <v>0</v>
      </c>
      <c r="EW7" s="46">
        <f t="shared" si="13"/>
        <v>6.1474415962053804E-7</v>
      </c>
      <c r="EX7" s="46">
        <f t="shared" si="14"/>
        <v>0</v>
      </c>
      <c r="EY7" s="46">
        <f t="shared" si="15"/>
        <v>5.7729840772608457E-6</v>
      </c>
      <c r="EZ7" s="46">
        <f t="shared" si="16"/>
        <v>1.1024465174306518E-6</v>
      </c>
      <c r="FA7" s="46">
        <f t="shared" si="17"/>
        <v>2.0967433053890105E-6</v>
      </c>
      <c r="FB7" s="46">
        <f t="shared" si="18"/>
        <v>0</v>
      </c>
      <c r="FC7" s="46">
        <f t="shared" si="19"/>
        <v>2.8885330172458185E-7</v>
      </c>
      <c r="FD7" s="46">
        <f t="shared" si="20"/>
        <v>1.9190920502438605E-6</v>
      </c>
      <c r="FE7" s="46">
        <f t="shared" si="21"/>
        <v>2.4964569217881411E-7</v>
      </c>
      <c r="FF7" s="46">
        <f t="shared" si="22"/>
        <v>1.8454479010051533E-7</v>
      </c>
      <c r="FG7" s="46">
        <f t="shared" si="23"/>
        <v>-6.8720891107566259E-7</v>
      </c>
      <c r="FH7" s="46">
        <f t="shared" si="24"/>
        <v>6.0157530910468771E-8</v>
      </c>
      <c r="FI7" s="46">
        <f t="shared" si="25"/>
        <v>-8.4113414517077061E-6</v>
      </c>
      <c r="FJ7" s="46">
        <f t="shared" si="26"/>
        <v>6.2015924835832635E-6</v>
      </c>
      <c r="FK7" s="46">
        <f t="shared" si="27"/>
        <v>9.7046738484368467E-6</v>
      </c>
      <c r="FL7" s="46">
        <f t="shared" si="28"/>
        <v>-1.1303362972878027E-5</v>
      </c>
      <c r="FM7" s="46">
        <f t="shared" si="29"/>
        <v>-6.7040352742330506E-8</v>
      </c>
      <c r="FN7" s="46">
        <f t="shared" si="30"/>
        <v>-8.2912502678346074E-8</v>
      </c>
      <c r="FO7" s="46">
        <f t="shared" si="31"/>
        <v>-3.6030260147738711E-6</v>
      </c>
      <c r="FP7" s="46">
        <f t="shared" si="32"/>
        <v>-4.3091844254168807E-6</v>
      </c>
      <c r="FQ7" s="46">
        <f t="shared" si="33"/>
        <v>0</v>
      </c>
      <c r="FR7" s="46">
        <f t="shared" si="35"/>
        <v>-3.3296187409569076E-6</v>
      </c>
    </row>
    <row r="8" spans="1:174" x14ac:dyDescent="0.3">
      <c r="A8" s="21" t="s">
        <v>6</v>
      </c>
      <c r="B8" s="21">
        <v>132.17951640000001</v>
      </c>
      <c r="C8" s="21">
        <v>0.41355738110000001</v>
      </c>
      <c r="D8" s="21">
        <v>1048.0900781</v>
      </c>
      <c r="E8" s="21">
        <v>31.277734648999999</v>
      </c>
      <c r="F8" s="21">
        <v>30.339402298</v>
      </c>
      <c r="G8" s="21">
        <v>0.46612208199999999</v>
      </c>
      <c r="H8" s="21">
        <v>49.433910912999998</v>
      </c>
      <c r="I8" s="23">
        <v>3.8706754486000001</v>
      </c>
      <c r="J8" s="23">
        <v>0.79094264780000001</v>
      </c>
      <c r="K8" s="23">
        <v>2.8640631E-2</v>
      </c>
      <c r="L8" s="23">
        <v>1.1122631476</v>
      </c>
      <c r="N8" s="23">
        <v>9.1947093600000002E-2</v>
      </c>
      <c r="P8" s="23">
        <v>1.3840010000000001E-4</v>
      </c>
      <c r="Q8" s="23">
        <v>11.023762595999999</v>
      </c>
      <c r="R8" s="23">
        <v>3.792426E-4</v>
      </c>
      <c r="T8" s="23">
        <v>6.1550669099999997E-2</v>
      </c>
      <c r="U8" s="23">
        <v>0.13495457769999999</v>
      </c>
      <c r="V8" s="23">
        <v>0.1076247253</v>
      </c>
      <c r="W8" s="23">
        <v>1.0628291624999999</v>
      </c>
      <c r="X8" s="23">
        <v>0.81269346860000002</v>
      </c>
      <c r="Y8" s="23">
        <v>6.4214453699999993E-2</v>
      </c>
      <c r="Z8" s="23">
        <v>2.92472E-5</v>
      </c>
      <c r="AA8" s="23">
        <v>3.827786E-4</v>
      </c>
      <c r="AB8" s="23">
        <v>4.4183420000000001E-4</v>
      </c>
      <c r="AC8" s="23">
        <v>7.2896662400000006E-2</v>
      </c>
      <c r="AD8" s="23">
        <v>31.277734648999999</v>
      </c>
      <c r="AE8" s="23">
        <v>30.339402298</v>
      </c>
      <c r="AF8" s="23">
        <v>0.1898262057</v>
      </c>
      <c r="AG8" s="23">
        <v>0.13792061720000001</v>
      </c>
      <c r="AI8" s="23">
        <v>6.4622900000000001E-5</v>
      </c>
      <c r="AJ8" s="21"/>
      <c r="AK8" s="23" t="s">
        <v>6</v>
      </c>
      <c r="AL8" s="23">
        <v>0</v>
      </c>
      <c r="AM8" s="23">
        <v>0</v>
      </c>
      <c r="AN8" s="23">
        <v>0.790939387597556</v>
      </c>
      <c r="AO8" s="23">
        <v>3.8706736223136602</v>
      </c>
      <c r="AP8" s="23">
        <v>3.8706736223136602</v>
      </c>
      <c r="AQ8" s="23">
        <v>0.84620767585443102</v>
      </c>
      <c r="AR8" s="23">
        <v>3.6191632640327903E-2</v>
      </c>
      <c r="AS8" s="23">
        <v>4.8689019329023198E-3</v>
      </c>
      <c r="AT8" s="23">
        <v>2.37716429394224E-2</v>
      </c>
      <c r="AU8" s="23">
        <v>1.1122609898475799</v>
      </c>
      <c r="AV8" s="6">
        <v>6.4622270217726198E-5</v>
      </c>
      <c r="AW8" s="23">
        <v>0</v>
      </c>
      <c r="AX8" s="23">
        <v>0</v>
      </c>
      <c r="AY8" s="23">
        <v>9.1947129062486699E-2</v>
      </c>
      <c r="AZ8" s="23">
        <v>0</v>
      </c>
      <c r="BA8" s="23">
        <v>0</v>
      </c>
      <c r="BB8" s="23">
        <v>0</v>
      </c>
      <c r="BC8" s="6">
        <v>2.7679212619256101E-5</v>
      </c>
      <c r="BD8" s="23">
        <v>1.1072147797858201E-4</v>
      </c>
      <c r="BE8" s="23">
        <v>132.179201552053</v>
      </c>
      <c r="BF8" s="23">
        <v>0.93833234786730302</v>
      </c>
      <c r="BG8" s="23">
        <v>23.3977743238699</v>
      </c>
      <c r="BH8" s="23">
        <v>1.4899393111658601</v>
      </c>
      <c r="BI8" s="23">
        <v>3.4617235844948899E-2</v>
      </c>
      <c r="BJ8" s="23">
        <v>5.3276161312191004</v>
      </c>
      <c r="BK8" s="23">
        <v>8.9501311088697702E-2</v>
      </c>
      <c r="BL8" s="23">
        <v>8.4579977601084497</v>
      </c>
      <c r="BM8" s="23">
        <v>0.76434122565419405</v>
      </c>
      <c r="BN8" s="23">
        <v>2.7661825469041998</v>
      </c>
      <c r="BO8" s="23">
        <v>0.18982715572876499</v>
      </c>
      <c r="BP8" s="23">
        <v>0</v>
      </c>
      <c r="BQ8" s="23">
        <v>0</v>
      </c>
      <c r="BR8" s="23">
        <v>11.023772154799699</v>
      </c>
      <c r="BS8" s="23">
        <v>11.023772154799699</v>
      </c>
      <c r="BT8" s="23">
        <v>0.137920427496321</v>
      </c>
      <c r="BU8" s="23">
        <v>1.09977819824402E-4</v>
      </c>
      <c r="BV8" s="23">
        <v>2.1237749522831599E-4</v>
      </c>
      <c r="BW8" s="23">
        <v>8.3847130647001293</v>
      </c>
      <c r="BX8" s="23">
        <v>1.0132509974194901</v>
      </c>
      <c r="BY8" s="23">
        <v>6.3261782185739204E-2</v>
      </c>
      <c r="BZ8" s="23">
        <v>0.115763910460108</v>
      </c>
      <c r="CA8" s="23">
        <v>0.49519985768724201</v>
      </c>
      <c r="CB8" s="23">
        <v>0</v>
      </c>
      <c r="CC8" s="23">
        <v>0</v>
      </c>
      <c r="CD8" s="23">
        <v>2.0311792633255599E-2</v>
      </c>
      <c r="CE8" s="23">
        <v>4.1238825928559202E-2</v>
      </c>
      <c r="CF8" s="23">
        <v>0</v>
      </c>
      <c r="CG8" s="23">
        <v>0.134955975700044</v>
      </c>
      <c r="CH8" s="23">
        <v>0.41355727982715601</v>
      </c>
      <c r="CI8" s="23">
        <v>0</v>
      </c>
      <c r="CJ8" s="23">
        <v>5.4888562531347003E-2</v>
      </c>
      <c r="CK8" s="23">
        <v>5.2735984170814099E-2</v>
      </c>
      <c r="CL8" s="23">
        <v>50.198311700480097</v>
      </c>
      <c r="CM8" s="23">
        <v>943.28028468283799</v>
      </c>
      <c r="CN8" s="23">
        <v>96.424493509041497</v>
      </c>
      <c r="CO8" s="23">
        <v>1048.08949125658</v>
      </c>
      <c r="CP8" s="23">
        <v>0</v>
      </c>
      <c r="CQ8" s="23">
        <v>3.13098477348059</v>
      </c>
      <c r="CR8" s="23">
        <v>6.4216325190562001E-2</v>
      </c>
      <c r="CS8" s="6">
        <v>2.9246367949205498E-5</v>
      </c>
      <c r="CT8" s="23">
        <v>3.8278415705727002E-4</v>
      </c>
      <c r="CU8" s="23">
        <v>4.4183124959076597E-4</v>
      </c>
      <c r="CV8" s="23">
        <v>7.28983216874175E-2</v>
      </c>
      <c r="CW8" s="23">
        <v>0</v>
      </c>
      <c r="CX8" s="23">
        <v>13.020270941549899</v>
      </c>
      <c r="CY8" s="23">
        <v>1.76878682958823E-2</v>
      </c>
      <c r="CZ8" s="6">
        <v>6.2195667917789499E-3</v>
      </c>
      <c r="DA8" s="23">
        <v>23.3977743238699</v>
      </c>
      <c r="DB8" s="23">
        <v>7.9489184675672394E-3</v>
      </c>
      <c r="DC8" s="23">
        <v>0</v>
      </c>
      <c r="DD8" s="6">
        <v>5.6885713498349102E-5</v>
      </c>
      <c r="DE8" s="6">
        <v>1.1528981189062801E-3</v>
      </c>
      <c r="DF8" s="23">
        <v>31.276997212135299</v>
      </c>
      <c r="DG8" s="23">
        <v>30.338664864268001</v>
      </c>
      <c r="DH8" s="23">
        <v>0.93833234786730302</v>
      </c>
      <c r="DI8" s="23">
        <v>0</v>
      </c>
      <c r="DJ8" s="23">
        <v>0</v>
      </c>
      <c r="DK8" s="23">
        <v>0.12411824390835299</v>
      </c>
      <c r="DL8" s="23">
        <v>0</v>
      </c>
      <c r="DM8" s="23">
        <v>1.3319070156583199</v>
      </c>
      <c r="DN8" s="23">
        <v>0</v>
      </c>
      <c r="DO8" s="23">
        <v>3.4617235844948899E-2</v>
      </c>
      <c r="DP8" s="23">
        <v>5.3276161312191004</v>
      </c>
      <c r="DQ8" s="23">
        <v>0.92066795433169502</v>
      </c>
      <c r="DR8" s="23">
        <v>0</v>
      </c>
      <c r="DS8" s="23">
        <v>8.9501311088697702E-2</v>
      </c>
      <c r="DT8" s="23">
        <v>1.2135100448089401E-4</v>
      </c>
      <c r="DU8" s="23">
        <v>0.46612132255273098</v>
      </c>
      <c r="DV8" s="23">
        <v>1.0150461354779601</v>
      </c>
      <c r="DW8" s="23">
        <v>0</v>
      </c>
      <c r="DX8" s="23">
        <v>0</v>
      </c>
      <c r="DY8" s="23">
        <v>1.2944680210204E-2</v>
      </c>
      <c r="DZ8" s="23">
        <v>1.1100206630396201</v>
      </c>
      <c r="EA8" s="23">
        <v>1.06282844138586</v>
      </c>
      <c r="EB8" s="23">
        <v>0</v>
      </c>
      <c r="EC8" s="23">
        <v>9.69305658228478E-2</v>
      </c>
      <c r="ED8" s="23">
        <v>49.433862993766397</v>
      </c>
      <c r="EE8" s="23">
        <v>0.81269043311893696</v>
      </c>
      <c r="EF8" s="23">
        <v>0.90625040123568901</v>
      </c>
      <c r="EI8" s="61">
        <f t="shared" si="34"/>
        <v>1.015464069777636</v>
      </c>
      <c r="EJ8" s="31">
        <f t="shared" si="0"/>
        <v>7.9999972661184623E-3</v>
      </c>
      <c r="EK8" s="46">
        <f t="shared" si="1"/>
        <v>-2.3819723024033274E-6</v>
      </c>
      <c r="EL8" s="46">
        <f t="shared" si="2"/>
        <v>-2.4488220650390553E-7</v>
      </c>
      <c r="EM8" s="46">
        <f t="shared" si="3"/>
        <v>-5.599169692433682E-7</v>
      </c>
      <c r="EN8" s="46">
        <f t="shared" si="4"/>
        <v>-2.3577054827515637E-5</v>
      </c>
      <c r="EO8" s="46">
        <f t="shared" si="5"/>
        <v>-2.430613908459763E-5</v>
      </c>
      <c r="EP8" s="46">
        <f t="shared" si="6"/>
        <v>-1.6292883309837367E-6</v>
      </c>
      <c r="EQ8" s="46">
        <f t="shared" si="7"/>
        <v>-9.6935954927628891E-7</v>
      </c>
      <c r="ER8" s="46">
        <f t="shared" si="8"/>
        <v>-4.7182626499849526E-7</v>
      </c>
      <c r="ES8" s="46">
        <f t="shared" si="9"/>
        <v>-4.1219201582809489E-6</v>
      </c>
      <c r="ET8" s="46">
        <f t="shared" si="10"/>
        <v>-3.0071849771713033E-6</v>
      </c>
      <c r="EU8" s="46">
        <f t="shared" si="11"/>
        <v>-1.9399657578597654E-6</v>
      </c>
      <c r="EV8" s="46">
        <f t="shared" si="12"/>
        <v>0</v>
      </c>
      <c r="EW8" s="46">
        <f t="shared" si="13"/>
        <v>3.8568360682983754E-7</v>
      </c>
      <c r="EX8" s="46">
        <f t="shared" si="14"/>
        <v>0</v>
      </c>
      <c r="EY8" s="46">
        <f t="shared" si="15"/>
        <v>4.2673223365048701E-6</v>
      </c>
      <c r="EZ8" s="46">
        <f t="shared" si="16"/>
        <v>8.6710863164669335E-7</v>
      </c>
      <c r="FA8" s="46">
        <f t="shared" si="17"/>
        <v>-4.1436508791312529E-6</v>
      </c>
      <c r="FB8" s="46">
        <f t="shared" si="18"/>
        <v>0</v>
      </c>
      <c r="FC8" s="46">
        <f t="shared" si="19"/>
        <v>-8.2108262885309246E-7</v>
      </c>
      <c r="FD8" s="46">
        <f t="shared" si="20"/>
        <v>1.0359041299909476E-5</v>
      </c>
      <c r="FE8" s="46">
        <f t="shared" si="21"/>
        <v>-1.6594498932192439E-6</v>
      </c>
      <c r="FF8" s="46">
        <f t="shared" si="22"/>
        <v>-6.784854663381229E-7</v>
      </c>
      <c r="FG8" s="46">
        <f t="shared" si="23"/>
        <v>-3.7350873119381176E-6</v>
      </c>
      <c r="FH8" s="46">
        <f t="shared" si="24"/>
        <v>2.9144381898061583E-5</v>
      </c>
      <c r="FI8" s="46">
        <f t="shared" si="25"/>
        <v>-2.8448904322523999E-5</v>
      </c>
      <c r="FJ8" s="46">
        <f t="shared" si="26"/>
        <v>1.4517680115919944E-5</v>
      </c>
      <c r="FK8" s="46">
        <f t="shared" si="27"/>
        <v>-6.6776388836299765E-6</v>
      </c>
      <c r="FL8" s="46">
        <f t="shared" si="28"/>
        <v>2.2762186400095869E-5</v>
      </c>
      <c r="FM8" s="46">
        <f t="shared" si="29"/>
        <v>1.4710801892934131E-6</v>
      </c>
      <c r="FN8" s="46">
        <f t="shared" si="30"/>
        <v>1.5166807853960348E-6</v>
      </c>
      <c r="FO8" s="46">
        <f t="shared" si="31"/>
        <v>5.0047292547761856E-6</v>
      </c>
      <c r="FP8" s="46">
        <f t="shared" si="32"/>
        <v>-1.3754555545557404E-6</v>
      </c>
      <c r="FQ8" s="46">
        <f t="shared" si="33"/>
        <v>0</v>
      </c>
      <c r="FR8" s="46">
        <f t="shared" si="35"/>
        <v>-9.745496933793552E-6</v>
      </c>
    </row>
    <row r="9" spans="1:174" x14ac:dyDescent="0.3">
      <c r="A9" s="21" t="s">
        <v>7</v>
      </c>
      <c r="B9" s="21">
        <v>41.955915496999999</v>
      </c>
      <c r="C9" s="21">
        <v>0.1312694562</v>
      </c>
      <c r="D9" s="21">
        <v>226.61250236000001</v>
      </c>
      <c r="E9" s="21">
        <v>6.7966317241</v>
      </c>
      <c r="F9" s="21">
        <v>6.5926676976999996</v>
      </c>
      <c r="G9" s="21">
        <v>0.1479551509</v>
      </c>
      <c r="H9" s="21">
        <v>9.8050693208999995</v>
      </c>
      <c r="I9" s="23">
        <v>0.76773697500000004</v>
      </c>
      <c r="J9" s="23">
        <v>0.1568811038</v>
      </c>
      <c r="K9" s="23">
        <v>6.8360803000000001E-3</v>
      </c>
      <c r="L9" s="23">
        <v>0.22061406010000001</v>
      </c>
      <c r="N9" s="23">
        <v>1.8237430400000001E-2</v>
      </c>
      <c r="P9" s="23">
        <v>3.3034000000000003E-5</v>
      </c>
      <c r="Q9" s="23">
        <v>2.1865305877000001</v>
      </c>
      <c r="R9" s="23">
        <v>9.0584300000000006E-5</v>
      </c>
      <c r="T9" s="23">
        <v>1.46912008E-2</v>
      </c>
      <c r="U9" s="23">
        <v>2.67678373E-2</v>
      </c>
      <c r="V9" s="23">
        <v>2.5688370799999999E-2</v>
      </c>
      <c r="W9" s="23">
        <v>0.2108089621</v>
      </c>
      <c r="X9" s="23">
        <v>0.16119533229999999</v>
      </c>
      <c r="Y9" s="23">
        <v>1.3161594800000001E-2</v>
      </c>
      <c r="Z9" s="6">
        <v>6.3553311999999996E-6</v>
      </c>
      <c r="AA9" s="23">
        <v>8.1781799999999997E-5</v>
      </c>
      <c r="AB9" s="23">
        <v>9.4673399999999994E-5</v>
      </c>
      <c r="AC9" s="23">
        <v>1.45962651E-2</v>
      </c>
      <c r="AD9" s="23">
        <v>6.7966317241</v>
      </c>
      <c r="AE9" s="23">
        <v>6.5926676976999996</v>
      </c>
      <c r="AF9" s="23">
        <v>3.7651462300000001E-2</v>
      </c>
      <c r="AG9" s="23">
        <v>2.7356144999999998E-2</v>
      </c>
      <c r="AI9" s="23">
        <v>1.40424E-5</v>
      </c>
      <c r="AJ9" s="21"/>
      <c r="AK9" s="23" t="s">
        <v>7</v>
      </c>
      <c r="AL9" s="23">
        <v>0</v>
      </c>
      <c r="AM9" s="23">
        <v>0</v>
      </c>
      <c r="AN9" s="23">
        <v>0.156881160796188</v>
      </c>
      <c r="AO9" s="23">
        <v>0.76774019154992601</v>
      </c>
      <c r="AP9" s="23">
        <v>0.76774019154992601</v>
      </c>
      <c r="AQ9" s="23">
        <v>0.16784201951090399</v>
      </c>
      <c r="AR9" s="23">
        <v>7.1782539093569603E-3</v>
      </c>
      <c r="AS9" s="23">
        <v>1.1621407981833899E-3</v>
      </c>
      <c r="AT9" s="23">
        <v>5.6739370690652904E-3</v>
      </c>
      <c r="AU9" s="23">
        <v>0.220613361376963</v>
      </c>
      <c r="AV9" s="6">
        <v>1.4042538182223E-5</v>
      </c>
      <c r="AW9" s="23">
        <v>0</v>
      </c>
      <c r="AX9" s="23">
        <v>0</v>
      </c>
      <c r="AY9" s="23">
        <v>1.8237095736194898E-2</v>
      </c>
      <c r="AZ9" s="23">
        <v>0</v>
      </c>
      <c r="BA9" s="23">
        <v>0</v>
      </c>
      <c r="BB9" s="23">
        <v>0</v>
      </c>
      <c r="BC9" s="6">
        <v>6.6071661237784801E-6</v>
      </c>
      <c r="BD9" s="6">
        <v>2.6427795874049901E-5</v>
      </c>
      <c r="BE9" s="23">
        <v>41.955991556297498</v>
      </c>
      <c r="BF9" s="23">
        <v>0.203964658807188</v>
      </c>
      <c r="BG9" s="23">
        <v>5.0842544795163098</v>
      </c>
      <c r="BH9" s="23">
        <v>0.32375846161477501</v>
      </c>
      <c r="BI9" s="23">
        <v>7.5222117870114803E-3</v>
      </c>
      <c r="BJ9" s="6">
        <v>1.15767147825415</v>
      </c>
      <c r="BK9" s="23">
        <v>1.9448354525262199E-2</v>
      </c>
      <c r="BL9" s="23">
        <v>1.6776103422245701</v>
      </c>
      <c r="BM9" s="23">
        <v>0.15160452147919101</v>
      </c>
      <c r="BN9" s="23">
        <v>0.54865848562310804</v>
      </c>
      <c r="BO9" s="23">
        <v>3.7651574036717803E-2</v>
      </c>
      <c r="BP9" s="23">
        <v>0</v>
      </c>
      <c r="BQ9" s="23">
        <v>0</v>
      </c>
      <c r="BR9" s="23">
        <v>2.1865058078716002</v>
      </c>
      <c r="BS9" s="23">
        <v>2.1865058078716002</v>
      </c>
      <c r="BT9" s="23">
        <v>2.7356369806048199E-2</v>
      </c>
      <c r="BU9" s="6">
        <v>2.6268101667465801E-5</v>
      </c>
      <c r="BV9" s="6">
        <v>5.0726184742913399E-5</v>
      </c>
      <c r="BW9" s="23">
        <v>1.81290026841271</v>
      </c>
      <c r="BX9" s="23">
        <v>0.20097549487149799</v>
      </c>
      <c r="BY9" s="23">
        <v>1.2547352856054701E-2</v>
      </c>
      <c r="BZ9" s="23">
        <v>2.2961951287535601E-2</v>
      </c>
      <c r="CA9" s="23">
        <v>9.8222102834592498E-2</v>
      </c>
      <c r="CB9" s="23">
        <v>0</v>
      </c>
      <c r="CC9" s="23">
        <v>0</v>
      </c>
      <c r="CD9" s="23">
        <v>4.8481004425778599E-3</v>
      </c>
      <c r="CE9" s="23">
        <v>9.8430679519612794E-3</v>
      </c>
      <c r="CF9" s="23">
        <v>0</v>
      </c>
      <c r="CG9" s="23">
        <v>2.6767704307610801E-2</v>
      </c>
      <c r="CH9" s="23">
        <v>0.13126869547005199</v>
      </c>
      <c r="CI9" s="23">
        <v>0</v>
      </c>
      <c r="CJ9" s="23">
        <v>1.3101001670001101E-2</v>
      </c>
      <c r="CK9" s="23">
        <v>1.2587345028852901E-2</v>
      </c>
      <c r="CL9" s="23">
        <v>9.9566639660047596</v>
      </c>
      <c r="CM9" s="23">
        <v>203.95191212376699</v>
      </c>
      <c r="CN9" s="23">
        <v>20.848375777818202</v>
      </c>
      <c r="CO9" s="23">
        <v>226.61318816999699</v>
      </c>
      <c r="CP9" s="23">
        <v>0</v>
      </c>
      <c r="CQ9" s="23">
        <v>0.62102231915210104</v>
      </c>
      <c r="CR9" s="23">
        <v>1.3161226563490299E-2</v>
      </c>
      <c r="CS9" s="6">
        <v>6.3551162772753001E-6</v>
      </c>
      <c r="CT9" s="6">
        <v>8.1778750750949501E-5</v>
      </c>
      <c r="CU9" s="6">
        <v>9.4672056085583298E-5</v>
      </c>
      <c r="CV9" s="23">
        <v>1.4595429289505401E-2</v>
      </c>
      <c r="CW9" s="23">
        <v>0</v>
      </c>
      <c r="CX9" s="23">
        <v>2.5825248131417502</v>
      </c>
      <c r="CY9" s="23">
        <v>3.8435385285250402E-3</v>
      </c>
      <c r="CZ9" s="23">
        <v>1.35150548124141E-3</v>
      </c>
      <c r="DA9" s="23">
        <v>5.0842544795163098</v>
      </c>
      <c r="DB9" s="23">
        <v>1.72727337863831E-3</v>
      </c>
      <c r="DC9" s="23">
        <v>0</v>
      </c>
      <c r="DD9" s="6">
        <v>1.3587267205696701E-5</v>
      </c>
      <c r="DE9" s="23">
        <v>2.5051461388801602E-4</v>
      </c>
      <c r="DF9" s="23">
        <v>6.7964504880371699</v>
      </c>
      <c r="DG9" s="23">
        <v>6.5924858292299797</v>
      </c>
      <c r="DH9" s="23">
        <v>0.203964658807188</v>
      </c>
      <c r="DI9" s="23">
        <v>0</v>
      </c>
      <c r="DJ9" s="23">
        <v>0</v>
      </c>
      <c r="DK9" s="23">
        <v>2.6970557273323498E-2</v>
      </c>
      <c r="DL9" s="23">
        <v>0</v>
      </c>
      <c r="DM9" s="23">
        <v>0.289419545076253</v>
      </c>
      <c r="DN9" s="23">
        <v>0</v>
      </c>
      <c r="DO9" s="23">
        <v>7.5222117870114803E-3</v>
      </c>
      <c r="DP9" s="23">
        <v>1.15767147825415</v>
      </c>
      <c r="DQ9" s="23">
        <v>0.182611447799511</v>
      </c>
      <c r="DR9" s="23">
        <v>0</v>
      </c>
      <c r="DS9" s="23">
        <v>1.9448354525262199E-2</v>
      </c>
      <c r="DT9" s="6">
        <v>2.63707953724984E-5</v>
      </c>
      <c r="DU9" s="23">
        <v>0.147955349349911</v>
      </c>
      <c r="DV9" s="23">
        <v>0.20133116946318599</v>
      </c>
      <c r="DW9" s="23">
        <v>0</v>
      </c>
      <c r="DX9" s="23">
        <v>0</v>
      </c>
      <c r="DY9" s="23">
        <v>2.5675016284043501E-3</v>
      </c>
      <c r="DZ9" s="23">
        <v>0.22016982888738201</v>
      </c>
      <c r="EA9" s="23">
        <v>0.210809583806609</v>
      </c>
      <c r="EB9" s="23">
        <v>0</v>
      </c>
      <c r="EC9" s="23">
        <v>1.9226097852147E-2</v>
      </c>
      <c r="ED9" s="23">
        <v>9.8050629144000396</v>
      </c>
      <c r="EE9" s="23">
        <v>0.161196465106345</v>
      </c>
      <c r="EF9" s="23">
        <v>0.17975086101566901</v>
      </c>
      <c r="EI9" s="61">
        <f t="shared" si="34"/>
        <v>1.0154615072772326</v>
      </c>
      <c r="EJ9" s="31">
        <f t="shared" si="0"/>
        <v>7.9999768903685261E-3</v>
      </c>
      <c r="EK9" s="46">
        <f t="shared" si="1"/>
        <v>1.8128384662198707E-6</v>
      </c>
      <c r="EL9" s="46">
        <f t="shared" si="2"/>
        <v>-5.7951786350680707E-6</v>
      </c>
      <c r="EM9" s="46">
        <f t="shared" si="3"/>
        <v>3.0263555180681791E-6</v>
      </c>
      <c r="EN9" s="46">
        <f t="shared" si="4"/>
        <v>-2.6665570563065638E-5</v>
      </c>
      <c r="EO9" s="46">
        <f t="shared" si="5"/>
        <v>-2.7586476121545567E-5</v>
      </c>
      <c r="EP9" s="46">
        <f t="shared" si="6"/>
        <v>1.3412842323974166E-6</v>
      </c>
      <c r="EQ9" s="46">
        <f t="shared" si="7"/>
        <v>-6.53386503470186E-7</v>
      </c>
      <c r="ER9" s="46">
        <f t="shared" si="8"/>
        <v>4.1896509230471872E-6</v>
      </c>
      <c r="ES9" s="46">
        <f t="shared" si="9"/>
        <v>3.6330817804640591E-7</v>
      </c>
      <c r="ET9" s="46">
        <f t="shared" si="10"/>
        <v>-3.5586933053380527E-7</v>
      </c>
      <c r="EU9" s="46">
        <f t="shared" si="11"/>
        <v>-3.1671736456681615E-6</v>
      </c>
      <c r="EV9" s="46">
        <f t="shared" si="12"/>
        <v>0</v>
      </c>
      <c r="EW9" s="46">
        <f t="shared" si="13"/>
        <v>-1.8350381482596538E-5</v>
      </c>
      <c r="EX9" s="46">
        <f t="shared" si="14"/>
        <v>0</v>
      </c>
      <c r="EY9" s="46">
        <f t="shared" si="15"/>
        <v>2.9121445431430802E-5</v>
      </c>
      <c r="EZ9" s="46">
        <f t="shared" si="16"/>
        <v>-1.1332943860595517E-5</v>
      </c>
      <c r="FA9" s="46">
        <f t="shared" si="17"/>
        <v>-3.0318542220878901E-5</v>
      </c>
      <c r="FB9" s="46">
        <f t="shared" si="18"/>
        <v>0</v>
      </c>
      <c r="FC9" s="46">
        <f t="shared" si="19"/>
        <v>-2.2057734628179863E-6</v>
      </c>
      <c r="FD9" s="46">
        <f t="shared" si="20"/>
        <v>-4.9683651207228912E-6</v>
      </c>
      <c r="FE9" s="46">
        <f t="shared" si="21"/>
        <v>-9.3821232118009962E-7</v>
      </c>
      <c r="FF9" s="46">
        <f t="shared" si="22"/>
        <v>2.9491469565929768E-6</v>
      </c>
      <c r="FG9" s="46">
        <f t="shared" si="23"/>
        <v>7.0275381355168798E-6</v>
      </c>
      <c r="FH9" s="46">
        <f t="shared" si="24"/>
        <v>-2.797810715927092E-5</v>
      </c>
      <c r="FI9" s="46">
        <f t="shared" si="25"/>
        <v>-3.3817706416230984E-5</v>
      </c>
      <c r="FJ9" s="46">
        <f t="shared" si="26"/>
        <v>-3.7285178982315324E-5</v>
      </c>
      <c r="FK9" s="46">
        <f t="shared" si="27"/>
        <v>-1.4195269386073285E-5</v>
      </c>
      <c r="FL9" s="46">
        <f t="shared" si="28"/>
        <v>-5.7261942618432669E-5</v>
      </c>
      <c r="FM9" s="46">
        <f t="shared" si="29"/>
        <v>-1.7772914281569291E-6</v>
      </c>
      <c r="FN9" s="46">
        <f t="shared" si="30"/>
        <v>-1.9282031302696603E-6</v>
      </c>
      <c r="FO9" s="46">
        <f t="shared" si="31"/>
        <v>2.9676594473703194E-6</v>
      </c>
      <c r="FP9" s="46">
        <f t="shared" si="32"/>
        <v>8.2177532031821545E-6</v>
      </c>
      <c r="FQ9" s="46">
        <f t="shared" si="33"/>
        <v>0</v>
      </c>
      <c r="FR9" s="46">
        <f t="shared" si="35"/>
        <v>9.840356562986433E-6</v>
      </c>
    </row>
    <row r="10" spans="1:174" x14ac:dyDescent="0.3">
      <c r="A10" s="21" t="s">
        <v>8</v>
      </c>
      <c r="B10" s="21">
        <v>31.600375021000001</v>
      </c>
      <c r="C10" s="21">
        <v>9.8869754800000001E-2</v>
      </c>
      <c r="D10" s="21">
        <v>189.58167699000001</v>
      </c>
      <c r="E10" s="21">
        <v>5.6887447784000003</v>
      </c>
      <c r="F10" s="21">
        <v>5.5180451713999998</v>
      </c>
      <c r="G10" s="21">
        <v>0.1114363038</v>
      </c>
      <c r="H10" s="21">
        <v>8.4550809475000008</v>
      </c>
      <c r="I10" s="23">
        <v>0.66203289239999996</v>
      </c>
      <c r="J10" s="23">
        <v>0.1352813346</v>
      </c>
      <c r="K10" s="23">
        <v>5.5593936000000004E-3</v>
      </c>
      <c r="L10" s="23">
        <v>0.1902393537</v>
      </c>
      <c r="N10" s="23">
        <v>1.5726449600000001E-2</v>
      </c>
      <c r="P10" s="23">
        <v>2.68646E-5</v>
      </c>
      <c r="Q10" s="23">
        <v>1.8854827312</v>
      </c>
      <c r="R10" s="23">
        <v>7.3651400000000004E-5</v>
      </c>
      <c r="T10" s="23">
        <v>1.1947517E-2</v>
      </c>
      <c r="U10" s="23">
        <v>2.3082370599999999E-2</v>
      </c>
      <c r="V10" s="23">
        <v>2.0890885800000002E-2</v>
      </c>
      <c r="W10" s="23">
        <v>0.18178426189999999</v>
      </c>
      <c r="X10" s="23">
        <v>0.13900152930000001</v>
      </c>
      <c r="Y10" s="23">
        <v>1.1226099999999999E-2</v>
      </c>
      <c r="Z10" s="6">
        <v>5.3193946000000002E-6</v>
      </c>
      <c r="AA10" s="23">
        <v>6.8820700000000003E-5</v>
      </c>
      <c r="AB10" s="23">
        <v>7.9595299999999993E-5</v>
      </c>
      <c r="AC10" s="23">
        <v>1.25467032E-2</v>
      </c>
      <c r="AD10" s="23">
        <v>5.6887447784000003</v>
      </c>
      <c r="AE10" s="23">
        <v>5.5180451713999998</v>
      </c>
      <c r="AF10" s="23">
        <v>3.24675122E-2</v>
      </c>
      <c r="AG10" s="23">
        <v>2.3589671999999999E-2</v>
      </c>
      <c r="AI10" s="23">
        <v>1.17534E-5</v>
      </c>
      <c r="AJ10" s="21"/>
      <c r="AK10" s="23" t="s">
        <v>8</v>
      </c>
      <c r="AL10" s="23">
        <v>0</v>
      </c>
      <c r="AM10" s="23">
        <v>0</v>
      </c>
      <c r="AN10" s="23">
        <v>0.13528144710179199</v>
      </c>
      <c r="AO10" s="23">
        <v>0.66203338998396299</v>
      </c>
      <c r="AP10" s="23">
        <v>0.66203338998396299</v>
      </c>
      <c r="AQ10" s="23">
        <v>0.144733672894723</v>
      </c>
      <c r="AR10" s="23">
        <v>6.1906702262493401E-3</v>
      </c>
      <c r="AS10" s="23">
        <v>9.4509510188109695E-4</v>
      </c>
      <c r="AT10" s="23">
        <v>4.6142605973423399E-3</v>
      </c>
      <c r="AU10" s="23">
        <v>0.19023922521445999</v>
      </c>
      <c r="AV10" s="6">
        <v>1.17523849583051E-5</v>
      </c>
      <c r="AW10" s="23">
        <v>0</v>
      </c>
      <c r="AX10" s="23">
        <v>0</v>
      </c>
      <c r="AY10" s="23">
        <v>1.5726841113995499E-2</v>
      </c>
      <c r="AZ10" s="23">
        <v>0</v>
      </c>
      <c r="BA10" s="23">
        <v>0</v>
      </c>
      <c r="BB10" s="23">
        <v>0</v>
      </c>
      <c r="BC10" s="6">
        <v>5.3730055060434099E-6</v>
      </c>
      <c r="BD10" s="6">
        <v>2.14909417593984E-5</v>
      </c>
      <c r="BE10" s="23">
        <v>31.6003866906971</v>
      </c>
      <c r="BF10" s="23">
        <v>0.170699173817909</v>
      </c>
      <c r="BG10" s="23">
        <v>4.2555116100905401</v>
      </c>
      <c r="BH10" s="23">
        <v>0.27098499203580201</v>
      </c>
      <c r="BI10" s="23">
        <v>6.2960961656112297E-3</v>
      </c>
      <c r="BJ10" s="6">
        <v>0.96897060687732095</v>
      </c>
      <c r="BK10" s="23">
        <v>1.6278238727492102E-2</v>
      </c>
      <c r="BL10" s="23">
        <v>1.4466424821508299</v>
      </c>
      <c r="BM10" s="23">
        <v>0.130731083295028</v>
      </c>
      <c r="BN10" s="23">
        <v>0.47312089185336698</v>
      </c>
      <c r="BO10" s="23">
        <v>3.24665474550394E-2</v>
      </c>
      <c r="BP10" s="23">
        <v>0</v>
      </c>
      <c r="BQ10" s="23">
        <v>0</v>
      </c>
      <c r="BR10" s="23">
        <v>1.8854614186081</v>
      </c>
      <c r="BS10" s="23">
        <v>1.8854614186081</v>
      </c>
      <c r="BT10" s="23">
        <v>2.3589722903817799E-2</v>
      </c>
      <c r="BU10" s="6">
        <v>2.1359561981293702E-5</v>
      </c>
      <c r="BV10" s="6">
        <v>4.12450107309975E-5</v>
      </c>
      <c r="BW10" s="23">
        <v>1.51665161791696</v>
      </c>
      <c r="BX10" s="23">
        <v>0.17330453805122401</v>
      </c>
      <c r="BY10" s="23">
        <v>1.08203225841476E-2</v>
      </c>
      <c r="BZ10" s="23">
        <v>1.9801530491101501E-2</v>
      </c>
      <c r="CA10" s="23">
        <v>8.4698249889493205E-2</v>
      </c>
      <c r="CB10" s="23">
        <v>0</v>
      </c>
      <c r="CC10" s="23">
        <v>0</v>
      </c>
      <c r="CD10" s="23">
        <v>3.9426861114326096E-3</v>
      </c>
      <c r="CE10" s="23">
        <v>8.0048567822439895E-3</v>
      </c>
      <c r="CF10" s="23">
        <v>0</v>
      </c>
      <c r="CG10" s="23">
        <v>2.3081752517733398E-2</v>
      </c>
      <c r="CH10" s="23">
        <v>9.8868608938639996E-2</v>
      </c>
      <c r="CI10" s="23">
        <v>0</v>
      </c>
      <c r="CJ10" s="23">
        <v>1.06543626713404E-2</v>
      </c>
      <c r="CK10" s="23">
        <v>1.02365283817523E-2</v>
      </c>
      <c r="CL10" s="23">
        <v>8.5858035571575702</v>
      </c>
      <c r="CM10" s="23">
        <v>170.623083274083</v>
      </c>
      <c r="CN10" s="23">
        <v>17.441503772659399</v>
      </c>
      <c r="CO10" s="23">
        <v>189.581238664659</v>
      </c>
      <c r="CP10" s="23">
        <v>0</v>
      </c>
      <c r="CQ10" s="23">
        <v>0.53551983327546204</v>
      </c>
      <c r="CR10" s="23">
        <v>1.1226218257576999E-2</v>
      </c>
      <c r="CS10" s="6">
        <v>5.3192126413025003E-6</v>
      </c>
      <c r="CT10" s="6">
        <v>6.8820181109696395E-5</v>
      </c>
      <c r="CU10" s="6">
        <v>7.9593572645050297E-5</v>
      </c>
      <c r="CV10" s="23">
        <v>1.25485284699372E-2</v>
      </c>
      <c r="CW10" s="23">
        <v>0</v>
      </c>
      <c r="CX10" s="23">
        <v>2.2269685219662998</v>
      </c>
      <c r="CY10" s="23">
        <v>3.2170158236743398E-3</v>
      </c>
      <c r="CZ10" s="23">
        <v>1.1311994797091999E-3</v>
      </c>
      <c r="DA10" s="23">
        <v>4.2555116100905401</v>
      </c>
      <c r="DB10" s="23">
        <v>1.4457325683294999E-3</v>
      </c>
      <c r="DC10" s="23">
        <v>0</v>
      </c>
      <c r="DD10" s="6">
        <v>1.1046732474633001E-5</v>
      </c>
      <c r="DE10" s="23">
        <v>2.09688872721661E-4</v>
      </c>
      <c r="DF10" s="23">
        <v>5.6885981427823298</v>
      </c>
      <c r="DG10" s="23">
        <v>5.5178989689644196</v>
      </c>
      <c r="DH10" s="23">
        <v>0.170699173817909</v>
      </c>
      <c r="DI10" s="23">
        <v>0</v>
      </c>
      <c r="DJ10" s="23">
        <v>0</v>
      </c>
      <c r="DK10" s="23">
        <v>2.2574232378180702E-2</v>
      </c>
      <c r="DL10" s="23">
        <v>0</v>
      </c>
      <c r="DM10" s="23">
        <v>0.242242475349569</v>
      </c>
      <c r="DN10" s="23">
        <v>0</v>
      </c>
      <c r="DO10" s="23">
        <v>6.2960961656112297E-3</v>
      </c>
      <c r="DP10" s="23">
        <v>0.96897060687732095</v>
      </c>
      <c r="DQ10" s="23">
        <v>0.15746908426924999</v>
      </c>
      <c r="DR10" s="23">
        <v>0</v>
      </c>
      <c r="DS10" s="23">
        <v>1.6278238727492102E-2</v>
      </c>
      <c r="DT10" s="6">
        <v>2.2072631271460501E-5</v>
      </c>
      <c r="DU10" s="23">
        <v>0.11143655153028301</v>
      </c>
      <c r="DV10" s="23">
        <v>0.17361136451383</v>
      </c>
      <c r="DW10" s="23">
        <v>0</v>
      </c>
      <c r="DX10" s="23">
        <v>0</v>
      </c>
      <c r="DY10" s="23">
        <v>2.2139907784409899E-3</v>
      </c>
      <c r="DZ10" s="23">
        <v>0.18985606785605999</v>
      </c>
      <c r="EA10" s="23">
        <v>0.18178364926853899</v>
      </c>
      <c r="EB10" s="23">
        <v>0</v>
      </c>
      <c r="EC10" s="23">
        <v>1.6578756692405602E-2</v>
      </c>
      <c r="ED10" s="23">
        <v>8.4550781814073392</v>
      </c>
      <c r="EE10" s="23">
        <v>0.13900081396738201</v>
      </c>
      <c r="EF10" s="23">
        <v>0.15500253837585401</v>
      </c>
      <c r="EI10" s="61">
        <f t="shared" si="34"/>
        <v>1.0154611669987506</v>
      </c>
      <c r="EJ10" s="31">
        <f t="shared" si="0"/>
        <v>8.0000090124935364E-3</v>
      </c>
      <c r="EK10" s="46">
        <f t="shared" si="1"/>
        <v>3.6928982933498042E-7</v>
      </c>
      <c r="EL10" s="46">
        <f t="shared" si="2"/>
        <v>-1.1589604549167575E-5</v>
      </c>
      <c r="EM10" s="46">
        <f t="shared" si="3"/>
        <v>-2.312065954725229E-6</v>
      </c>
      <c r="EN10" s="46">
        <f t="shared" si="4"/>
        <v>-2.5776445135532816E-5</v>
      </c>
      <c r="EO10" s="46">
        <f t="shared" si="5"/>
        <v>-2.6495331415198395E-5</v>
      </c>
      <c r="EP10" s="46">
        <f t="shared" si="6"/>
        <v>2.2230662231414239E-6</v>
      </c>
      <c r="EQ10" s="46">
        <f t="shared" si="7"/>
        <v>-3.2715152921225232E-7</v>
      </c>
      <c r="ER10" s="46">
        <f t="shared" si="8"/>
        <v>7.5160006208898192E-7</v>
      </c>
      <c r="ES10" s="46">
        <f t="shared" si="9"/>
        <v>8.3161355796827254E-7</v>
      </c>
      <c r="ET10" s="46">
        <f t="shared" si="10"/>
        <v>-6.8174299735117124E-6</v>
      </c>
      <c r="EU10" s="46">
        <f t="shared" si="11"/>
        <v>-6.7538885889828527E-7</v>
      </c>
      <c r="EV10" s="46">
        <f t="shared" si="12"/>
        <v>0</v>
      </c>
      <c r="EW10" s="46">
        <f t="shared" si="13"/>
        <v>2.4895256428242584E-5</v>
      </c>
      <c r="EX10" s="46">
        <f t="shared" si="14"/>
        <v>0</v>
      </c>
      <c r="EY10" s="46">
        <f t="shared" si="15"/>
        <v>-2.4297199965388399E-5</v>
      </c>
      <c r="EZ10" s="46">
        <f t="shared" si="16"/>
        <v>-1.1303520073294339E-5</v>
      </c>
      <c r="FA10" s="46">
        <f t="shared" si="17"/>
        <v>-1.2873221119121626E-6</v>
      </c>
      <c r="FB10" s="46">
        <f t="shared" si="18"/>
        <v>0</v>
      </c>
      <c r="FC10" s="46">
        <f t="shared" si="19"/>
        <v>2.1672851857381976E-6</v>
      </c>
      <c r="FD10" s="46">
        <f t="shared" si="20"/>
        <v>-2.6777243867691064E-5</v>
      </c>
      <c r="FE10" s="46">
        <f t="shared" si="21"/>
        <v>2.514538036938612E-7</v>
      </c>
      <c r="FF10" s="46">
        <f t="shared" si="22"/>
        <v>-3.370101760198316E-6</v>
      </c>
      <c r="FG10" s="46">
        <f t="shared" si="23"/>
        <v>-5.1462212078046622E-6</v>
      </c>
      <c r="FH10" s="46">
        <f t="shared" si="24"/>
        <v>1.0534163868128732E-5</v>
      </c>
      <c r="FI10" s="46">
        <f t="shared" si="25"/>
        <v>-3.4206655302441634E-5</v>
      </c>
      <c r="FJ10" s="46">
        <f t="shared" si="26"/>
        <v>-7.5397417289964612E-6</v>
      </c>
      <c r="FK10" s="46">
        <f t="shared" si="27"/>
        <v>-2.1701720449525702E-5</v>
      </c>
      <c r="FL10" s="46">
        <f t="shared" si="28"/>
        <v>1.454780517323281E-4</v>
      </c>
      <c r="FM10" s="46">
        <f t="shared" si="29"/>
        <v>-7.1381042445403037E-7</v>
      </c>
      <c r="FN10" s="46">
        <f t="shared" si="30"/>
        <v>-6.5738918769769564E-7</v>
      </c>
      <c r="FO10" s="46">
        <f t="shared" si="31"/>
        <v>-2.9714163335227271E-5</v>
      </c>
      <c r="FP10" s="46">
        <f t="shared" si="32"/>
        <v>2.1578857815326513E-6</v>
      </c>
      <c r="FQ10" s="46">
        <f t="shared" si="33"/>
        <v>0</v>
      </c>
      <c r="FR10" s="46">
        <f t="shared" si="35"/>
        <v>-8.636153750406019E-5</v>
      </c>
    </row>
    <row r="11" spans="1:174" x14ac:dyDescent="0.3">
      <c r="A11" s="21" t="s">
        <v>9</v>
      </c>
      <c r="B11" s="21">
        <v>989.07500643000003</v>
      </c>
      <c r="C11" s="21">
        <v>3.0945632257</v>
      </c>
      <c r="D11" s="21">
        <v>5416.2884984000002</v>
      </c>
      <c r="E11" s="21">
        <v>163.88022726</v>
      </c>
      <c r="F11" s="21">
        <v>158.96237128999999</v>
      </c>
      <c r="G11" s="21">
        <v>3.4879006977000002</v>
      </c>
      <c r="H11" s="21">
        <v>237.93293351</v>
      </c>
      <c r="I11" s="23">
        <v>18.630148381000001</v>
      </c>
      <c r="J11" s="23">
        <v>3.8069267809</v>
      </c>
      <c r="K11" s="23">
        <v>0.16383593790000001</v>
      </c>
      <c r="L11" s="23">
        <v>5.3534910262000004</v>
      </c>
      <c r="N11" s="23">
        <v>0.44255525060000001</v>
      </c>
      <c r="P11" s="23">
        <v>7.9170409999999999E-4</v>
      </c>
      <c r="Q11" s="23">
        <v>53.059042249999997</v>
      </c>
      <c r="R11" s="23">
        <v>2.1708792000000002E-3</v>
      </c>
      <c r="T11" s="23">
        <v>0.3520946251</v>
      </c>
      <c r="U11" s="23">
        <v>0.6495568934</v>
      </c>
      <c r="V11" s="23">
        <v>0.61565679510000004</v>
      </c>
      <c r="W11" s="23">
        <v>5.1155578874999996</v>
      </c>
      <c r="X11" s="23">
        <v>3.9116173339999998</v>
      </c>
      <c r="Y11" s="23">
        <v>0.31862882219999999</v>
      </c>
      <c r="Z11" s="23">
        <v>1.532397E-4</v>
      </c>
      <c r="AA11" s="23">
        <v>1.9741585999999999E-3</v>
      </c>
      <c r="AB11" s="23">
        <v>2.2849001999999999E-3</v>
      </c>
      <c r="AC11" s="23">
        <v>0.35395346640000003</v>
      </c>
      <c r="AD11" s="23">
        <v>163.88022726</v>
      </c>
      <c r="AE11" s="23">
        <v>158.96237128999999</v>
      </c>
      <c r="AF11" s="23">
        <v>0.91366241069999998</v>
      </c>
      <c r="AG11" s="23">
        <v>0.66383287489999998</v>
      </c>
      <c r="AI11" s="23">
        <v>3.3858979999999998E-4</v>
      </c>
      <c r="AJ11" s="21"/>
      <c r="AK11" s="23" t="s">
        <v>9</v>
      </c>
      <c r="AL11" s="23">
        <v>0</v>
      </c>
      <c r="AM11" s="23">
        <v>0</v>
      </c>
      <c r="AN11" s="23">
        <v>3.8069123142028598</v>
      </c>
      <c r="AO11" s="23">
        <v>18.630132445399799</v>
      </c>
      <c r="AP11" s="23">
        <v>18.630132445399799</v>
      </c>
      <c r="AQ11" s="23">
        <v>4.0729215389589699</v>
      </c>
      <c r="AR11" s="23">
        <v>0.174183843729252</v>
      </c>
      <c r="AS11" s="23">
        <v>2.78520819568224E-2</v>
      </c>
      <c r="AT11" s="23">
        <v>0.135983783991137</v>
      </c>
      <c r="AU11" s="23">
        <v>5.3534975998044203</v>
      </c>
      <c r="AV11" s="23">
        <v>3.3859361062201301E-4</v>
      </c>
      <c r="AW11" s="23">
        <v>0</v>
      </c>
      <c r="AX11" s="23">
        <v>0</v>
      </c>
      <c r="AY11" s="23">
        <v>0.442555129341691</v>
      </c>
      <c r="AZ11" s="23">
        <v>0</v>
      </c>
      <c r="BA11" s="23">
        <v>0</v>
      </c>
      <c r="BB11" s="23">
        <v>0</v>
      </c>
      <c r="BC11" s="23">
        <v>1.5833737225593399E-4</v>
      </c>
      <c r="BD11" s="23">
        <v>6.3336132244250004E-4</v>
      </c>
      <c r="BE11" s="23">
        <v>989.07443071920204</v>
      </c>
      <c r="BF11" s="23">
        <v>4.9178504100045703</v>
      </c>
      <c r="BG11" s="23">
        <v>122.59171680748599</v>
      </c>
      <c r="BH11" s="23">
        <v>7.8064795963337099</v>
      </c>
      <c r="BI11" s="23">
        <v>0.18137589939207499</v>
      </c>
      <c r="BJ11" s="23">
        <v>27.9137885888765</v>
      </c>
      <c r="BK11" s="23">
        <v>0.46893874557008702</v>
      </c>
      <c r="BL11" s="23">
        <v>40.7094663572678</v>
      </c>
      <c r="BM11" s="23">
        <v>3.6788983712383398</v>
      </c>
      <c r="BN11" s="23">
        <v>13.3140304071625</v>
      </c>
      <c r="BO11" s="23">
        <v>0.91366099055716299</v>
      </c>
      <c r="BP11" s="23">
        <v>0</v>
      </c>
      <c r="BQ11" s="23">
        <v>0</v>
      </c>
      <c r="BR11" s="23">
        <v>53.059047114404201</v>
      </c>
      <c r="BS11" s="23">
        <v>53.059047114404201</v>
      </c>
      <c r="BT11" s="23">
        <v>0.66383508228079202</v>
      </c>
      <c r="BU11" s="23">
        <v>6.2956689669909705E-4</v>
      </c>
      <c r="BV11" s="23">
        <v>1.21569673397087E-3</v>
      </c>
      <c r="BW11" s="23">
        <v>43.330369457607802</v>
      </c>
      <c r="BX11" s="23">
        <v>4.8769297301833703</v>
      </c>
      <c r="BY11" s="23">
        <v>0.304488564318317</v>
      </c>
      <c r="BZ11" s="23">
        <v>0.55719353728615595</v>
      </c>
      <c r="CA11" s="23">
        <v>2.3834841253786099</v>
      </c>
      <c r="CB11" s="23">
        <v>0</v>
      </c>
      <c r="CC11" s="23">
        <v>0</v>
      </c>
      <c r="CD11" s="23">
        <v>0.116191177488604</v>
      </c>
      <c r="CE11" s="23">
        <v>0.235902974156318</v>
      </c>
      <c r="CF11" s="23">
        <v>0</v>
      </c>
      <c r="CG11" s="23">
        <v>0.64955610819295095</v>
      </c>
      <c r="CH11" s="23">
        <v>3.0945576967321902</v>
      </c>
      <c r="CI11" s="23">
        <v>0</v>
      </c>
      <c r="CJ11" s="23">
        <v>0.31398503315200299</v>
      </c>
      <c r="CK11" s="23">
        <v>0.30167157647006898</v>
      </c>
      <c r="CL11" s="23">
        <v>241.61178860982</v>
      </c>
      <c r="CM11" s="23">
        <v>4874.6563450630201</v>
      </c>
      <c r="CN11" s="23">
        <v>498.29776967476198</v>
      </c>
      <c r="CO11" s="23">
        <v>5416.2844841953902</v>
      </c>
      <c r="CP11" s="23">
        <v>0</v>
      </c>
      <c r="CQ11" s="23">
        <v>15.0699354369119</v>
      </c>
      <c r="CR11" s="23">
        <v>0.31863525610024401</v>
      </c>
      <c r="CS11" s="23">
        <v>1.5324321533667301E-4</v>
      </c>
      <c r="CT11" s="23">
        <v>1.9741445537833999E-3</v>
      </c>
      <c r="CU11" s="23">
        <v>2.2849156190280898E-3</v>
      </c>
      <c r="CV11" s="23">
        <v>0.35395696506489799</v>
      </c>
      <c r="CW11" s="23">
        <v>0</v>
      </c>
      <c r="CX11" s="23">
        <v>62.668664105844996</v>
      </c>
      <c r="CY11" s="23">
        <v>9.2675291180960906E-2</v>
      </c>
      <c r="CZ11" s="23">
        <v>3.2587274954942999E-2</v>
      </c>
      <c r="DA11" s="23">
        <v>122.59171680748599</v>
      </c>
      <c r="DB11" s="23">
        <v>4.1648113229385303E-2</v>
      </c>
      <c r="DC11" s="23">
        <v>0</v>
      </c>
      <c r="DD11" s="23">
        <v>3.2562904214686003E-4</v>
      </c>
      <c r="DE11" s="23">
        <v>6.04059820874464E-3</v>
      </c>
      <c r="DF11" s="23">
        <v>163.87602004970699</v>
      </c>
      <c r="DG11" s="23">
        <v>158.95816963970199</v>
      </c>
      <c r="DH11" s="23">
        <v>4.9178504100045703</v>
      </c>
      <c r="DI11" s="23">
        <v>0</v>
      </c>
      <c r="DJ11" s="23">
        <v>0</v>
      </c>
      <c r="DK11" s="23">
        <v>0.65031465599629601</v>
      </c>
      <c r="DL11" s="23">
        <v>0</v>
      </c>
      <c r="DM11" s="23">
        <v>6.9784478031493</v>
      </c>
      <c r="DN11" s="23">
        <v>0</v>
      </c>
      <c r="DO11" s="23">
        <v>0.18137589939207499</v>
      </c>
      <c r="DP11" s="23">
        <v>27.9137885888765</v>
      </c>
      <c r="DQ11" s="23">
        <v>4.4313055421380199</v>
      </c>
      <c r="DR11" s="23">
        <v>0</v>
      </c>
      <c r="DS11" s="23">
        <v>0.46893874557008702</v>
      </c>
      <c r="DT11" s="23">
        <v>6.3586165765527403E-4</v>
      </c>
      <c r="DU11" s="23">
        <v>3.4878994685317699</v>
      </c>
      <c r="DV11" s="23">
        <v>4.8855613981125803</v>
      </c>
      <c r="DW11" s="23">
        <v>0</v>
      </c>
      <c r="DX11" s="23">
        <v>0</v>
      </c>
      <c r="DY11" s="23">
        <v>6.23052414615363E-2</v>
      </c>
      <c r="DZ11" s="23">
        <v>5.3426923006469602</v>
      </c>
      <c r="EA11" s="23">
        <v>5.1155492810876604</v>
      </c>
      <c r="EB11" s="23">
        <v>0</v>
      </c>
      <c r="EC11" s="23">
        <v>0.46654476349780899</v>
      </c>
      <c r="ED11" s="23">
        <v>237.93285725623701</v>
      </c>
      <c r="EE11" s="23">
        <v>3.9116099044486998</v>
      </c>
      <c r="EF11" s="23">
        <v>4.3619247755571298</v>
      </c>
      <c r="EI11" s="61">
        <f t="shared" si="34"/>
        <v>1.0154620568004236</v>
      </c>
      <c r="EJ11" s="31">
        <f t="shared" si="0"/>
        <v>8.0000172782735014E-3</v>
      </c>
      <c r="EK11" s="46">
        <f t="shared" si="1"/>
        <v>-5.8206990799099636E-7</v>
      </c>
      <c r="EL11" s="46">
        <f t="shared" si="2"/>
        <v>-1.7866714642931524E-6</v>
      </c>
      <c r="EM11" s="46">
        <f t="shared" si="3"/>
        <v>-7.4113567089637293E-7</v>
      </c>
      <c r="EN11" s="46">
        <f t="shared" si="4"/>
        <v>-2.5672470458127232E-5</v>
      </c>
      <c r="EO11" s="46">
        <f t="shared" si="5"/>
        <v>-2.643172886704903E-5</v>
      </c>
      <c r="EP11" s="46">
        <f t="shared" si="6"/>
        <v>-3.5240918158036798E-7</v>
      </c>
      <c r="EQ11" s="46">
        <f t="shared" si="7"/>
        <v>-3.2048427201322907E-7</v>
      </c>
      <c r="ER11" s="46">
        <f t="shared" si="8"/>
        <v>-8.5536625243507548E-7</v>
      </c>
      <c r="ES11" s="46">
        <f t="shared" si="9"/>
        <v>-3.8000986025807157E-6</v>
      </c>
      <c r="ET11" s="46">
        <f t="shared" si="10"/>
        <v>-4.3917129248720081E-7</v>
      </c>
      <c r="EU11" s="46">
        <f t="shared" si="11"/>
        <v>1.2279098606388779E-6</v>
      </c>
      <c r="EV11" s="46">
        <f t="shared" si="12"/>
        <v>0</v>
      </c>
      <c r="EW11" s="46">
        <f t="shared" si="13"/>
        <v>-2.7399586569245915E-7</v>
      </c>
      <c r="EX11" s="46">
        <f t="shared" si="14"/>
        <v>0</v>
      </c>
      <c r="EY11" s="46">
        <f t="shared" si="15"/>
        <v>-6.8274265169697571E-6</v>
      </c>
      <c r="EZ11" s="46">
        <f t="shared" si="16"/>
        <v>9.1679080465985934E-8</v>
      </c>
      <c r="FA11" s="46">
        <f t="shared" si="17"/>
        <v>6.2061568543379564E-6</v>
      </c>
      <c r="FB11" s="46">
        <f t="shared" si="18"/>
        <v>0</v>
      </c>
      <c r="FC11" s="46">
        <f t="shared" si="19"/>
        <v>-1.3446813563177231E-6</v>
      </c>
      <c r="FD11" s="46">
        <f t="shared" si="20"/>
        <v>-1.2088349104228293E-6</v>
      </c>
      <c r="FE11" s="46">
        <f t="shared" si="21"/>
        <v>-3.0126838459936248E-7</v>
      </c>
      <c r="FF11" s="46">
        <f t="shared" si="22"/>
        <v>-1.6823995600304742E-6</v>
      </c>
      <c r="FG11" s="46">
        <f t="shared" si="23"/>
        <v>-1.8993553473074404E-6</v>
      </c>
      <c r="FH11" s="46">
        <f t="shared" si="24"/>
        <v>2.0192461559487739E-5</v>
      </c>
      <c r="FI11" s="46">
        <f t="shared" si="25"/>
        <v>2.2940117169461925E-5</v>
      </c>
      <c r="FJ11" s="46">
        <f t="shared" si="26"/>
        <v>-7.1150395920546007E-6</v>
      </c>
      <c r="FK11" s="46">
        <f t="shared" si="27"/>
        <v>6.7482282551837347E-6</v>
      </c>
      <c r="FL11" s="46">
        <f t="shared" si="28"/>
        <v>9.8845335053361974E-6</v>
      </c>
      <c r="FM11" s="46">
        <f t="shared" si="29"/>
        <v>-4.711510250619108E-7</v>
      </c>
      <c r="FN11" s="46">
        <f t="shared" si="30"/>
        <v>-4.5075033198150024E-7</v>
      </c>
      <c r="FO11" s="46">
        <f t="shared" si="31"/>
        <v>-1.5543408816678478E-6</v>
      </c>
      <c r="FP11" s="46">
        <f t="shared" si="32"/>
        <v>3.3252055984322546E-6</v>
      </c>
      <c r="FQ11" s="46">
        <f t="shared" si="33"/>
        <v>0</v>
      </c>
      <c r="FR11" s="46">
        <f t="shared" si="35"/>
        <v>1.12543910449445E-5</v>
      </c>
    </row>
    <row r="12" spans="1:174" x14ac:dyDescent="0.3">
      <c r="A12" s="21" t="s">
        <v>10</v>
      </c>
      <c r="B12" s="21">
        <v>2314.4204773000001</v>
      </c>
      <c r="C12" s="21">
        <v>7.2412352230000003</v>
      </c>
      <c r="D12" s="21">
        <v>11284.822813000001</v>
      </c>
      <c r="E12" s="21">
        <v>342.15883851000001</v>
      </c>
      <c r="F12" s="21">
        <v>331.88980772999997</v>
      </c>
      <c r="G12" s="21">
        <v>8.1616304395999997</v>
      </c>
      <c r="H12" s="21">
        <v>479.11188299999998</v>
      </c>
      <c r="I12" s="23">
        <v>37.514459105</v>
      </c>
      <c r="J12" s="23">
        <v>7.6657902426</v>
      </c>
      <c r="K12" s="23">
        <v>0.35361034689999998</v>
      </c>
      <c r="L12" s="23">
        <v>10.780017336</v>
      </c>
      <c r="N12" s="23">
        <v>0.89114808270000001</v>
      </c>
      <c r="P12" s="23">
        <v>1.7087506E-3</v>
      </c>
      <c r="Q12" s="23">
        <v>106.84194623</v>
      </c>
      <c r="R12" s="23">
        <v>4.6865713999999998E-3</v>
      </c>
      <c r="T12" s="23">
        <v>0.75993278259999997</v>
      </c>
      <c r="U12" s="23">
        <v>1.3079754212000001</v>
      </c>
      <c r="V12" s="23">
        <v>1.3287842307</v>
      </c>
      <c r="W12" s="23">
        <v>10.300905395999999</v>
      </c>
      <c r="X12" s="23">
        <v>7.8765992343000004</v>
      </c>
      <c r="Y12" s="23">
        <v>0.65032113380000001</v>
      </c>
      <c r="Z12" s="23">
        <v>3.1994180000000002E-4</v>
      </c>
      <c r="AA12" s="23">
        <v>4.0954566000000001E-3</v>
      </c>
      <c r="AB12" s="23">
        <v>4.7453514999999998E-3</v>
      </c>
      <c r="AC12" s="23">
        <v>0.7155553845</v>
      </c>
      <c r="AD12" s="23">
        <v>342.15883851000001</v>
      </c>
      <c r="AE12" s="23">
        <v>331.88980772999997</v>
      </c>
      <c r="AF12" s="23">
        <v>1.8397896079</v>
      </c>
      <c r="AG12" s="23">
        <v>1.336722132</v>
      </c>
      <c r="AI12" s="23">
        <v>7.0692529999999995E-4</v>
      </c>
      <c r="AJ12" s="21"/>
      <c r="AK12" s="23" t="s">
        <v>10</v>
      </c>
      <c r="AL12" s="23">
        <v>0</v>
      </c>
      <c r="AM12" s="23">
        <v>0</v>
      </c>
      <c r="AN12" s="23">
        <v>7.6657847702985196</v>
      </c>
      <c r="AO12" s="23">
        <v>37.5144534570871</v>
      </c>
      <c r="AP12" s="23">
        <v>37.5144534570871</v>
      </c>
      <c r="AQ12" s="23">
        <v>8.2014067991030899</v>
      </c>
      <c r="AR12" s="23">
        <v>0.35075190436682402</v>
      </c>
      <c r="AS12" s="23">
        <v>6.0113746572529297E-2</v>
      </c>
      <c r="AT12" s="23">
        <v>0.29349661046093101</v>
      </c>
      <c r="AU12" s="23">
        <v>10.780002094316499</v>
      </c>
      <c r="AV12" s="23">
        <v>7.0692957196513695E-4</v>
      </c>
      <c r="AW12" s="23">
        <v>0</v>
      </c>
      <c r="AX12" s="23">
        <v>0</v>
      </c>
      <c r="AY12" s="23">
        <v>0.89114830452541105</v>
      </c>
      <c r="AZ12" s="23">
        <v>0</v>
      </c>
      <c r="BA12" s="23">
        <v>0</v>
      </c>
      <c r="BB12" s="23">
        <v>0</v>
      </c>
      <c r="BC12" s="23">
        <v>3.41747545498437E-4</v>
      </c>
      <c r="BD12" s="23">
        <v>1.3669833164823E-3</v>
      </c>
      <c r="BE12" s="23">
        <v>2314.41822146001</v>
      </c>
      <c r="BF12" s="23">
        <v>10.2690297371098</v>
      </c>
      <c r="BG12" s="23">
        <v>255.95336742759099</v>
      </c>
      <c r="BH12" s="23">
        <v>16.298775853954801</v>
      </c>
      <c r="BI12" s="23">
        <v>0.378686414319019</v>
      </c>
      <c r="BJ12" s="23">
        <v>58.279759883706099</v>
      </c>
      <c r="BK12" s="23">
        <v>0.97907429016793601</v>
      </c>
      <c r="BL12" s="23">
        <v>81.974363228542998</v>
      </c>
      <c r="BM12" s="23">
        <v>7.4079645713548796</v>
      </c>
      <c r="BN12" s="23">
        <v>26.8096637866831</v>
      </c>
      <c r="BO12" s="23">
        <v>1.83978947331995</v>
      </c>
      <c r="BP12" s="23">
        <v>0</v>
      </c>
      <c r="BQ12" s="23">
        <v>0</v>
      </c>
      <c r="BR12" s="23">
        <v>106.841871699376</v>
      </c>
      <c r="BS12" s="23">
        <v>106.841871699376</v>
      </c>
      <c r="BT12" s="23">
        <v>1.3367210953489701</v>
      </c>
      <c r="BU12" s="23">
        <v>1.3591089843822399E-3</v>
      </c>
      <c r="BV12" s="23">
        <v>2.6244805885703398E-3</v>
      </c>
      <c r="BW12" s="23">
        <v>90.278655399683601</v>
      </c>
      <c r="BX12" s="23">
        <v>9.8203811968912191</v>
      </c>
      <c r="BY12" s="23">
        <v>0.61313617253254604</v>
      </c>
      <c r="BZ12" s="23">
        <v>1.12199664492148</v>
      </c>
      <c r="CA12" s="23">
        <v>4.7994797686920601</v>
      </c>
      <c r="CB12" s="23">
        <v>0</v>
      </c>
      <c r="CC12" s="23">
        <v>0</v>
      </c>
      <c r="CD12" s="23">
        <v>0.250777590821056</v>
      </c>
      <c r="CE12" s="23">
        <v>0.50915502462893403</v>
      </c>
      <c r="CF12" s="23">
        <v>0</v>
      </c>
      <c r="CG12" s="23">
        <v>1.3079787067022599</v>
      </c>
      <c r="CH12" s="23">
        <v>7.2412287690371899</v>
      </c>
      <c r="CI12" s="23">
        <v>0</v>
      </c>
      <c r="CJ12" s="23">
        <v>0.67767938769931102</v>
      </c>
      <c r="CK12" s="23">
        <v>0.65110371370227604</v>
      </c>
      <c r="CL12" s="23">
        <v>486.51998712302299</v>
      </c>
      <c r="CM12" s="23">
        <v>10156.3355532192</v>
      </c>
      <c r="CN12" s="23">
        <v>1038.20155219257</v>
      </c>
      <c r="CO12" s="23">
        <v>11284.8157608114</v>
      </c>
      <c r="CP12" s="23">
        <v>0</v>
      </c>
      <c r="CQ12" s="23">
        <v>30.3454100746001</v>
      </c>
      <c r="CR12" s="23">
        <v>0.65032328305388798</v>
      </c>
      <c r="CS12" s="23">
        <v>3.1994086625347098E-4</v>
      </c>
      <c r="CT12" s="23">
        <v>4.0954674345047596E-3</v>
      </c>
      <c r="CU12" s="23">
        <v>4.7453940645665396E-3</v>
      </c>
      <c r="CV12" s="23">
        <v>0.71555168585371198</v>
      </c>
      <c r="CW12" s="23">
        <v>0</v>
      </c>
      <c r="CX12" s="23">
        <v>126.192330144794</v>
      </c>
      <c r="CY12" s="23">
        <v>0.19349182224221001</v>
      </c>
      <c r="CZ12" s="23">
        <v>6.8037421902037598E-2</v>
      </c>
      <c r="DA12" s="23">
        <v>255.95336742759099</v>
      </c>
      <c r="DB12" s="23">
        <v>8.6955056036640804E-2</v>
      </c>
      <c r="DC12" s="23">
        <v>0</v>
      </c>
      <c r="DD12" s="23">
        <v>7.0298530132883595E-4</v>
      </c>
      <c r="DE12" s="23">
        <v>1.2611730295132699E-2</v>
      </c>
      <c r="DF12" s="23">
        <v>342.15007137827098</v>
      </c>
      <c r="DG12" s="23">
        <v>331.881041641161</v>
      </c>
      <c r="DH12" s="23">
        <v>10.2690297371098</v>
      </c>
      <c r="DI12" s="23">
        <v>0</v>
      </c>
      <c r="DJ12" s="23">
        <v>0</v>
      </c>
      <c r="DK12" s="23">
        <v>1.3577606554969499</v>
      </c>
      <c r="DL12" s="23">
        <v>0</v>
      </c>
      <c r="DM12" s="23">
        <v>14.5699693789579</v>
      </c>
      <c r="DN12" s="23">
        <v>0</v>
      </c>
      <c r="DO12" s="23">
        <v>0.378686414319019</v>
      </c>
      <c r="DP12" s="23">
        <v>58.279759883706099</v>
      </c>
      <c r="DQ12" s="23">
        <v>8.9230559072953497</v>
      </c>
      <c r="DR12" s="23">
        <v>0</v>
      </c>
      <c r="DS12" s="23">
        <v>0.97907429016793601</v>
      </c>
      <c r="DT12" s="23">
        <v>1.3275604451804201E-3</v>
      </c>
      <c r="DU12" s="23">
        <v>8.1616142750790601</v>
      </c>
      <c r="DV12" s="23">
        <v>9.8377881690320503</v>
      </c>
      <c r="DW12" s="23">
        <v>0</v>
      </c>
      <c r="DX12" s="23">
        <v>0</v>
      </c>
      <c r="DY12" s="23">
        <v>0.12545936732424001</v>
      </c>
      <c r="DZ12" s="23">
        <v>10.758267277432701</v>
      </c>
      <c r="EA12" s="23">
        <v>10.3009046339434</v>
      </c>
      <c r="EB12" s="23">
        <v>0</v>
      </c>
      <c r="EC12" s="23">
        <v>0.93945530080225603</v>
      </c>
      <c r="ED12" s="23">
        <v>479.11173782690298</v>
      </c>
      <c r="EE12" s="23">
        <v>7.8765899392251404</v>
      </c>
      <c r="EF12" s="23">
        <v>8.7833534824585193</v>
      </c>
      <c r="EI12" s="61">
        <f t="shared" si="34"/>
        <v>1.0154624667091678</v>
      </c>
      <c r="EJ12" s="31">
        <f t="shared" si="0"/>
        <v>8.0000114590432977E-3</v>
      </c>
      <c r="EK12" s="46">
        <f t="shared" si="1"/>
        <v>-9.7468891768368549E-7</v>
      </c>
      <c r="EL12" s="46">
        <f t="shared" si="2"/>
        <v>-8.9127926543594542E-7</v>
      </c>
      <c r="EM12" s="46">
        <f t="shared" si="3"/>
        <v>-6.2492683472294492E-7</v>
      </c>
      <c r="EN12" s="46">
        <f t="shared" si="4"/>
        <v>-2.5622987753899181E-5</v>
      </c>
      <c r="EO12" s="46">
        <f t="shared" si="5"/>
        <v>-2.6412648520075089E-5</v>
      </c>
      <c r="EP12" s="46">
        <f t="shared" si="6"/>
        <v>-1.9805504622121401E-6</v>
      </c>
      <c r="EQ12" s="46">
        <f t="shared" si="7"/>
        <v>-3.0300458441380758E-7</v>
      </c>
      <c r="ER12" s="46">
        <f t="shared" si="8"/>
        <v>-1.5055296103891034E-7</v>
      </c>
      <c r="ES12" s="46">
        <f t="shared" si="9"/>
        <v>-7.1386005972249614E-7</v>
      </c>
      <c r="ET12" s="46">
        <f t="shared" si="10"/>
        <v>2.865713754547334E-8</v>
      </c>
      <c r="EU12" s="46">
        <f t="shared" si="11"/>
        <v>-1.4138830231922211E-6</v>
      </c>
      <c r="EV12" s="46">
        <f t="shared" si="12"/>
        <v>0</v>
      </c>
      <c r="EW12" s="46">
        <f t="shared" si="13"/>
        <v>2.4892093171280816E-7</v>
      </c>
      <c r="EX12" s="46">
        <f t="shared" si="14"/>
        <v>0</v>
      </c>
      <c r="EY12" s="46">
        <f t="shared" si="15"/>
        <v>-1.1551141086864239E-5</v>
      </c>
      <c r="EZ12" s="46">
        <f t="shared" si="16"/>
        <v>-6.9757830734777011E-7</v>
      </c>
      <c r="FA12" s="46">
        <f t="shared" si="17"/>
        <v>7.4132689315525197E-7</v>
      </c>
      <c r="FB12" s="46">
        <f t="shared" si="18"/>
        <v>0</v>
      </c>
      <c r="FC12" s="46">
        <f t="shared" si="19"/>
        <v>-2.1995367718233298E-7</v>
      </c>
      <c r="FD12" s="46">
        <f t="shared" si="20"/>
        <v>2.5118990820137565E-6</v>
      </c>
      <c r="FE12" s="46">
        <f t="shared" si="21"/>
        <v>-8.4987343068345635E-7</v>
      </c>
      <c r="FF12" s="46">
        <f t="shared" si="22"/>
        <v>-7.3979574596734825E-8</v>
      </c>
      <c r="FG12" s="46">
        <f t="shared" si="23"/>
        <v>-1.1800873173222202E-6</v>
      </c>
      <c r="FH12" s="46">
        <f t="shared" si="24"/>
        <v>3.3049116448275052E-6</v>
      </c>
      <c r="FI12" s="46">
        <f t="shared" si="25"/>
        <v>-2.9184887033972477E-6</v>
      </c>
      <c r="FJ12" s="46">
        <f t="shared" si="26"/>
        <v>2.6454937306639407E-6</v>
      </c>
      <c r="FK12" s="46">
        <f t="shared" si="27"/>
        <v>8.9697394470770236E-6</v>
      </c>
      <c r="FL12" s="46">
        <f t="shared" si="28"/>
        <v>-5.1689168555470838E-6</v>
      </c>
      <c r="FM12" s="46">
        <f t="shared" si="29"/>
        <v>-4.2349673614347533E-7</v>
      </c>
      <c r="FN12" s="46">
        <f t="shared" si="30"/>
        <v>-4.3345790611268952E-7</v>
      </c>
      <c r="FO12" s="46">
        <f t="shared" si="31"/>
        <v>-7.3149695712554524E-8</v>
      </c>
      <c r="FP12" s="46">
        <f t="shared" si="32"/>
        <v>-7.7551721864246487E-7</v>
      </c>
      <c r="FQ12" s="46">
        <f t="shared" si="33"/>
        <v>0</v>
      </c>
      <c r="FR12" s="46">
        <f t="shared" si="35"/>
        <v>6.0430219953895664E-6</v>
      </c>
    </row>
    <row r="13" spans="1:174" x14ac:dyDescent="0.3">
      <c r="A13" s="21" t="s">
        <v>12</v>
      </c>
      <c r="B13" s="21">
        <v>1222.4644496000001</v>
      </c>
      <c r="C13" s="21">
        <v>3.8247818658999999</v>
      </c>
      <c r="D13" s="21">
        <v>5914.6234963999996</v>
      </c>
      <c r="E13" s="21">
        <v>179.23464697</v>
      </c>
      <c r="F13" s="21">
        <v>173.85533722</v>
      </c>
      <c r="G13" s="21">
        <v>4.3109321058000001</v>
      </c>
      <c r="H13" s="21">
        <v>250.26794409999999</v>
      </c>
      <c r="I13" s="23">
        <v>19.595979218</v>
      </c>
      <c r="J13" s="23">
        <v>4.0042872131999996</v>
      </c>
      <c r="K13" s="23">
        <v>0.18569635549999999</v>
      </c>
      <c r="L13" s="23">
        <v>5.6310286063000001</v>
      </c>
      <c r="N13" s="23">
        <v>0.46549837459999999</v>
      </c>
      <c r="P13" s="23">
        <v>8.9734000000000005E-4</v>
      </c>
      <c r="Q13" s="23">
        <v>55.809752504000002</v>
      </c>
      <c r="R13" s="23">
        <v>2.4611682999999998E-3</v>
      </c>
      <c r="T13" s="23">
        <v>0.3990741283</v>
      </c>
      <c r="U13" s="23">
        <v>0.68323145380000005</v>
      </c>
      <c r="V13" s="23">
        <v>0.69780307060000002</v>
      </c>
      <c r="W13" s="23">
        <v>5.3807605764000002</v>
      </c>
      <c r="X13" s="23">
        <v>4.1144051828999997</v>
      </c>
      <c r="Y13" s="23">
        <v>0.3400628202</v>
      </c>
      <c r="Z13" s="23">
        <v>1.6759650000000001E-4</v>
      </c>
      <c r="AA13" s="23">
        <v>2.1442893999999999E-3</v>
      </c>
      <c r="AB13" s="23">
        <v>2.4847718E-3</v>
      </c>
      <c r="AC13" s="23">
        <v>0.37389332539999998</v>
      </c>
      <c r="AD13" s="23">
        <v>179.23464697</v>
      </c>
      <c r="AE13" s="23">
        <v>173.85533722</v>
      </c>
      <c r="AF13" s="23">
        <v>0.96102895099999996</v>
      </c>
      <c r="AG13" s="23">
        <v>0.69824755130000005</v>
      </c>
      <c r="AI13" s="23">
        <v>3.7031189999999999E-4</v>
      </c>
      <c r="AJ13" s="21"/>
      <c r="AK13" s="23" t="s">
        <v>12</v>
      </c>
      <c r="AL13" s="23">
        <v>0</v>
      </c>
      <c r="AM13" s="23">
        <v>0</v>
      </c>
      <c r="AN13" s="23">
        <v>4.0042823546009103</v>
      </c>
      <c r="AO13" s="23">
        <v>19.595969582232801</v>
      </c>
      <c r="AP13" s="23">
        <v>19.595969582232801</v>
      </c>
      <c r="AQ13" s="23">
        <v>4.2840711418459296</v>
      </c>
      <c r="AR13" s="23">
        <v>0.18321365951376001</v>
      </c>
      <c r="AS13" s="23">
        <v>3.1568366077481397E-2</v>
      </c>
      <c r="AT13" s="23">
        <v>0.15412811184047301</v>
      </c>
      <c r="AU13" s="23">
        <v>5.6310195144028796</v>
      </c>
      <c r="AV13" s="23">
        <v>3.7031167870910802E-4</v>
      </c>
      <c r="AW13" s="23">
        <v>0</v>
      </c>
      <c r="AX13" s="23">
        <v>0</v>
      </c>
      <c r="AY13" s="23">
        <v>0.465499075648795</v>
      </c>
      <c r="AZ13" s="23">
        <v>0</v>
      </c>
      <c r="BA13" s="23">
        <v>0</v>
      </c>
      <c r="BB13" s="23">
        <v>0</v>
      </c>
      <c r="BC13" s="23">
        <v>1.79465841366424E-4</v>
      </c>
      <c r="BD13" s="23">
        <v>7.1786654431014497E-4</v>
      </c>
      <c r="BE13" s="23">
        <v>1222.46378686155</v>
      </c>
      <c r="BF13" s="23">
        <v>5.3793156625164604</v>
      </c>
      <c r="BG13" s="23">
        <v>134.07712437264701</v>
      </c>
      <c r="BH13" s="23">
        <v>8.5378444284241795</v>
      </c>
      <c r="BI13" s="23">
        <v>0.19836935645981699</v>
      </c>
      <c r="BJ13" s="23">
        <v>30.528990956640602</v>
      </c>
      <c r="BK13" s="23">
        <v>0.51287213104273099</v>
      </c>
      <c r="BL13" s="23">
        <v>42.819987264452699</v>
      </c>
      <c r="BM13" s="23">
        <v>3.8696121998725799</v>
      </c>
      <c r="BN13" s="23">
        <v>14.004261118489</v>
      </c>
      <c r="BO13" s="23">
        <v>0.96102935938715806</v>
      </c>
      <c r="BP13" s="23">
        <v>0</v>
      </c>
      <c r="BQ13" s="23">
        <v>0</v>
      </c>
      <c r="BR13" s="23">
        <v>55.809860709368799</v>
      </c>
      <c r="BS13" s="23">
        <v>55.809860709368799</v>
      </c>
      <c r="BT13" s="23">
        <v>0.69824795743720902</v>
      </c>
      <c r="BU13" s="23">
        <v>7.1373628156104897E-4</v>
      </c>
      <c r="BV13" s="23">
        <v>1.3782642108710701E-3</v>
      </c>
      <c r="BW13" s="23">
        <v>47.317019117379502</v>
      </c>
      <c r="BX13" s="23">
        <v>5.1297641549083197</v>
      </c>
      <c r="BY13" s="23">
        <v>0.32027303560213699</v>
      </c>
      <c r="BZ13" s="23">
        <v>0.58608674160371599</v>
      </c>
      <c r="CA13" s="23">
        <v>2.5070453948142801</v>
      </c>
      <c r="CB13" s="23">
        <v>0</v>
      </c>
      <c r="CC13" s="23">
        <v>0</v>
      </c>
      <c r="CD13" s="23">
        <v>0.13169414020293499</v>
      </c>
      <c r="CE13" s="23">
        <v>0.26737966724537998</v>
      </c>
      <c r="CF13" s="23">
        <v>0</v>
      </c>
      <c r="CG13" s="23">
        <v>0.68323241289270997</v>
      </c>
      <c r="CH13" s="23">
        <v>3.8247972201149598</v>
      </c>
      <c r="CI13" s="23">
        <v>0</v>
      </c>
      <c r="CJ13" s="23">
        <v>0.355880545643942</v>
      </c>
      <c r="CK13" s="23">
        <v>0.34192357920380001</v>
      </c>
      <c r="CL13" s="23">
        <v>254.13757256788799</v>
      </c>
      <c r="CM13" s="23">
        <v>5323.15692453468</v>
      </c>
      <c r="CN13" s="23">
        <v>544.14589187100705</v>
      </c>
      <c r="CO13" s="23">
        <v>5914.6198355230699</v>
      </c>
      <c r="CP13" s="23">
        <v>0</v>
      </c>
      <c r="CQ13" s="23">
        <v>15.851181804808199</v>
      </c>
      <c r="CR13" s="23">
        <v>0.34006142268853601</v>
      </c>
      <c r="CS13" s="23">
        <v>1.67594704934054E-4</v>
      </c>
      <c r="CT13" s="23">
        <v>2.1443508743640999E-3</v>
      </c>
      <c r="CU13" s="23">
        <v>2.4848111148398598E-3</v>
      </c>
      <c r="CV13" s="23">
        <v>0.373889610997095</v>
      </c>
      <c r="CW13" s="23">
        <v>0</v>
      </c>
      <c r="CX13" s="23">
        <v>65.917599704819693</v>
      </c>
      <c r="CY13" s="23">
        <v>0.101357623726141</v>
      </c>
      <c r="CZ13" s="23">
        <v>3.5640309165164703E-2</v>
      </c>
      <c r="DA13" s="23">
        <v>134.07712437264701</v>
      </c>
      <c r="DB13" s="23">
        <v>4.5549967173178503E-2</v>
      </c>
      <c r="DC13" s="23">
        <v>0</v>
      </c>
      <c r="DD13" s="23">
        <v>3.6917391193637498E-4</v>
      </c>
      <c r="DE13" s="23">
        <v>6.6065136229104199E-3</v>
      </c>
      <c r="DF13" s="23">
        <v>179.23001310558001</v>
      </c>
      <c r="DG13" s="23">
        <v>173.85069744306401</v>
      </c>
      <c r="DH13" s="23">
        <v>5.3793156625164604</v>
      </c>
      <c r="DI13" s="23">
        <v>0</v>
      </c>
      <c r="DJ13" s="23">
        <v>0</v>
      </c>
      <c r="DK13" s="23">
        <v>0.71124316870318705</v>
      </c>
      <c r="DL13" s="23">
        <v>0</v>
      </c>
      <c r="DM13" s="23">
        <v>7.6322476340548002</v>
      </c>
      <c r="DN13" s="23">
        <v>0</v>
      </c>
      <c r="DO13" s="23">
        <v>0.19836935645981699</v>
      </c>
      <c r="DP13" s="23">
        <v>30.528990956640602</v>
      </c>
      <c r="DQ13" s="23">
        <v>4.66103513389415</v>
      </c>
      <c r="DR13" s="23">
        <v>0</v>
      </c>
      <c r="DS13" s="23">
        <v>0.51287213104273099</v>
      </c>
      <c r="DT13" s="23">
        <v>6.9540982842529399E-4</v>
      </c>
      <c r="DU13" s="23">
        <v>4.3109275995524499</v>
      </c>
      <c r="DV13" s="23">
        <v>5.1388567588943701</v>
      </c>
      <c r="DW13" s="23">
        <v>0</v>
      </c>
      <c r="DX13" s="23">
        <v>0</v>
      </c>
      <c r="DY13" s="23">
        <v>6.5535550779772495E-2</v>
      </c>
      <c r="DZ13" s="23">
        <v>5.6196776763980401</v>
      </c>
      <c r="EA13" s="23">
        <v>5.3807587033048101</v>
      </c>
      <c r="EB13" s="23">
        <v>0</v>
      </c>
      <c r="EC13" s="23">
        <v>0.49073033263082999</v>
      </c>
      <c r="ED13" s="23">
        <v>250.26787133825999</v>
      </c>
      <c r="EE13" s="23">
        <v>4.1144072462496597</v>
      </c>
      <c r="EF13" s="23">
        <v>4.5880595655033396</v>
      </c>
      <c r="EI13" s="61">
        <f t="shared" si="34"/>
        <v>1.0154622373576581</v>
      </c>
      <c r="EJ13" s="31">
        <f t="shared" si="0"/>
        <v>8.0000102175958251E-3</v>
      </c>
      <c r="EK13" s="46">
        <f t="shared" si="1"/>
        <v>-5.4213310682614637E-7</v>
      </c>
      <c r="EL13" s="46">
        <f t="shared" si="2"/>
        <v>4.0144027811879472E-6</v>
      </c>
      <c r="EM13" s="46">
        <f t="shared" si="3"/>
        <v>-6.1895350259772184E-7</v>
      </c>
      <c r="EN13" s="46">
        <f t="shared" si="4"/>
        <v>-2.5853619812479534E-5</v>
      </c>
      <c r="EO13" s="46">
        <f t="shared" si="5"/>
        <v>-2.6687572611689381E-5</v>
      </c>
      <c r="EP13" s="46">
        <f t="shared" si="6"/>
        <v>-1.0453070100906943E-6</v>
      </c>
      <c r="EQ13" s="46">
        <f t="shared" si="7"/>
        <v>-2.907353567070759E-7</v>
      </c>
      <c r="ER13" s="46">
        <f t="shared" si="8"/>
        <v>-4.9172164820451617E-7</v>
      </c>
      <c r="ES13" s="46">
        <f t="shared" si="9"/>
        <v>-1.2133493005343003E-6</v>
      </c>
      <c r="ET13" s="46">
        <f t="shared" si="10"/>
        <v>6.5923724826343316E-7</v>
      </c>
      <c r="EU13" s="46">
        <f t="shared" si="11"/>
        <v>-1.6146068074194469E-6</v>
      </c>
      <c r="EV13" s="46">
        <f t="shared" si="12"/>
        <v>0</v>
      </c>
      <c r="EW13" s="46">
        <f t="shared" si="13"/>
        <v>1.5060177076189179E-6</v>
      </c>
      <c r="EX13" s="46">
        <f t="shared" si="14"/>
        <v>0</v>
      </c>
      <c r="EY13" s="46">
        <f t="shared" si="15"/>
        <v>-8.4854385529482892E-6</v>
      </c>
      <c r="EZ13" s="46">
        <f t="shared" si="16"/>
        <v>1.9388254550829072E-6</v>
      </c>
      <c r="FA13" s="46">
        <f t="shared" si="17"/>
        <v>2.4802726795210734E-6</v>
      </c>
      <c r="FB13" s="46">
        <f t="shared" si="18"/>
        <v>0</v>
      </c>
      <c r="FC13" s="46">
        <f t="shared" si="19"/>
        <v>-8.0399019191042409E-7</v>
      </c>
      <c r="FD13" s="46">
        <f t="shared" si="20"/>
        <v>1.4037595965226871E-6</v>
      </c>
      <c r="FE13" s="46">
        <f t="shared" si="21"/>
        <v>1.5108098350547999E-6</v>
      </c>
      <c r="FF13" s="46">
        <f t="shared" si="22"/>
        <v>-3.4810974461101514E-7</v>
      </c>
      <c r="FG13" s="46">
        <f t="shared" si="23"/>
        <v>5.0149403578317984E-7</v>
      </c>
      <c r="FH13" s="46">
        <f t="shared" si="24"/>
        <v>-4.1095685296453333E-6</v>
      </c>
      <c r="FI13" s="46">
        <f t="shared" si="25"/>
        <v>-1.0710641009873139E-5</v>
      </c>
      <c r="FJ13" s="46">
        <f t="shared" si="26"/>
        <v>2.8668874686443166E-5</v>
      </c>
      <c r="FK13" s="46">
        <f t="shared" si="27"/>
        <v>1.5822314089272571E-5</v>
      </c>
      <c r="FL13" s="46">
        <f t="shared" si="28"/>
        <v>-9.9343921183974038E-6</v>
      </c>
      <c r="FM13" s="46">
        <f t="shared" si="29"/>
        <v>-7.25653613405827E-7</v>
      </c>
      <c r="FN13" s="46">
        <f t="shared" si="30"/>
        <v>-7.8211453167920542E-7</v>
      </c>
      <c r="FO13" s="46">
        <f t="shared" si="31"/>
        <v>4.2494782042280198E-7</v>
      </c>
      <c r="FP13" s="46">
        <f t="shared" si="32"/>
        <v>5.8165217796841132E-7</v>
      </c>
      <c r="FQ13" s="46">
        <f t="shared" si="33"/>
        <v>0</v>
      </c>
      <c r="FR13" s="46">
        <f t="shared" si="35"/>
        <v>-5.9757974823187772E-7</v>
      </c>
    </row>
    <row r="14" spans="1:174" x14ac:dyDescent="0.3">
      <c r="A14" s="21" t="s">
        <v>13</v>
      </c>
      <c r="B14" s="21">
        <v>6242.2792566999997</v>
      </c>
      <c r="C14" s="21">
        <v>19.530523525</v>
      </c>
      <c r="D14" s="21">
        <v>31099.21385</v>
      </c>
      <c r="E14" s="21">
        <v>958.18858807000004</v>
      </c>
      <c r="F14" s="21">
        <v>929.43013489999998</v>
      </c>
      <c r="G14" s="21">
        <v>22.012927687000001</v>
      </c>
      <c r="H14" s="21">
        <v>1367.8943135</v>
      </c>
      <c r="I14" s="23">
        <v>107.10612111</v>
      </c>
      <c r="J14" s="23">
        <v>21.886308571000001</v>
      </c>
      <c r="K14" s="23">
        <v>0.97224678740000003</v>
      </c>
      <c r="L14" s="23">
        <v>30.777621181000001</v>
      </c>
      <c r="N14" s="23">
        <v>2.5442833841999999</v>
      </c>
      <c r="P14" s="23">
        <v>4.6979402999999999E-3</v>
      </c>
      <c r="Q14" s="23">
        <v>305.04041558</v>
      </c>
      <c r="R14" s="23">
        <v>1.2883987899999999E-2</v>
      </c>
      <c r="T14" s="23">
        <v>2.0896108759000001</v>
      </c>
      <c r="U14" s="23">
        <v>3.7343514525999999</v>
      </c>
      <c r="V14" s="23">
        <v>3.6538625754999998</v>
      </c>
      <c r="W14" s="23">
        <v>29.409727366999999</v>
      </c>
      <c r="X14" s="23">
        <v>22.478750139999999</v>
      </c>
      <c r="Y14" s="23">
        <v>1.8441899962999999</v>
      </c>
      <c r="Z14" s="23">
        <v>8.9597069999999997E-4</v>
      </c>
      <c r="AA14" s="23">
        <v>1.1508968E-2</v>
      </c>
      <c r="AB14" s="23">
        <v>1.3323337100000001E-2</v>
      </c>
      <c r="AC14" s="23">
        <v>2.0390738566</v>
      </c>
      <c r="AD14" s="23">
        <v>958.18858807000004</v>
      </c>
      <c r="AE14" s="23">
        <v>929.43013489999998</v>
      </c>
      <c r="AF14" s="23">
        <v>5.2527140542000001</v>
      </c>
      <c r="AG14" s="23">
        <v>3.8164251227000001</v>
      </c>
      <c r="AI14" s="23">
        <v>1.9796861000000001E-3</v>
      </c>
      <c r="AJ14" s="21"/>
      <c r="AK14" s="23" t="s">
        <v>13</v>
      </c>
      <c r="AL14" s="23">
        <v>0</v>
      </c>
      <c r="AM14" s="23">
        <v>0</v>
      </c>
      <c r="AN14" s="23">
        <v>21.886287030724201</v>
      </c>
      <c r="AO14" s="23">
        <v>107.10571873852901</v>
      </c>
      <c r="AP14" s="23">
        <v>107.10571873852901</v>
      </c>
      <c r="AQ14" s="23">
        <v>23.4155268609335</v>
      </c>
      <c r="AR14" s="23">
        <v>1.0014035928493099</v>
      </c>
      <c r="AS14" s="23">
        <v>0.16528183280146799</v>
      </c>
      <c r="AT14" s="23">
        <v>0.80696388728870005</v>
      </c>
      <c r="AU14" s="23">
        <v>30.777639151854299</v>
      </c>
      <c r="AV14" s="23">
        <v>1.9796825890569E-3</v>
      </c>
      <c r="AW14" s="23">
        <v>0</v>
      </c>
      <c r="AX14" s="23">
        <v>0</v>
      </c>
      <c r="AY14" s="23">
        <v>2.5442884977457298</v>
      </c>
      <c r="AZ14" s="23">
        <v>0</v>
      </c>
      <c r="BA14" s="23">
        <v>0</v>
      </c>
      <c r="BB14" s="23">
        <v>0</v>
      </c>
      <c r="BC14" s="23">
        <v>9.3958231226265899E-4</v>
      </c>
      <c r="BD14" s="23">
        <v>3.7583764192529599E-3</v>
      </c>
      <c r="BE14" s="23">
        <v>6242.2798722686102</v>
      </c>
      <c r="BF14" s="23">
        <v>28.758438851171501</v>
      </c>
      <c r="BG14" s="23">
        <v>716.77600764452598</v>
      </c>
      <c r="BH14" s="23">
        <v>45.643361200857498</v>
      </c>
      <c r="BI14" s="23">
        <v>1.06048112103925</v>
      </c>
      <c r="BJ14" s="23">
        <v>163.20794190049401</v>
      </c>
      <c r="BK14" s="23">
        <v>2.7418145323169898</v>
      </c>
      <c r="BL14" s="23">
        <v>234.04136623840901</v>
      </c>
      <c r="BM14" s="23">
        <v>21.1502057775193</v>
      </c>
      <c r="BN14" s="23">
        <v>76.543364799950993</v>
      </c>
      <c r="BO14" s="23">
        <v>5.2527169578283299</v>
      </c>
      <c r="BP14" s="23">
        <v>0</v>
      </c>
      <c r="BQ14" s="23">
        <v>0</v>
      </c>
      <c r="BR14" s="23">
        <v>305.03985545755103</v>
      </c>
      <c r="BS14" s="23">
        <v>305.03985545755103</v>
      </c>
      <c r="BT14" s="23">
        <v>3.8164323150520798</v>
      </c>
      <c r="BU14" s="23">
        <v>3.7363412089524198E-3</v>
      </c>
      <c r="BV14" s="23">
        <v>7.2149393347359604E-3</v>
      </c>
      <c r="BW14" s="23">
        <v>248.79338573168599</v>
      </c>
      <c r="BX14" s="23">
        <v>28.037819965168499</v>
      </c>
      <c r="BY14" s="23">
        <v>1.7505241508180001</v>
      </c>
      <c r="BZ14" s="23">
        <v>3.20336436412759</v>
      </c>
      <c r="CA14" s="23">
        <v>13.702834326861</v>
      </c>
      <c r="CB14" s="23">
        <v>0</v>
      </c>
      <c r="CC14" s="23">
        <v>0</v>
      </c>
      <c r="CD14" s="23">
        <v>0.68957197568301898</v>
      </c>
      <c r="CE14" s="23">
        <v>1.4000386503304101</v>
      </c>
      <c r="CF14" s="23">
        <v>0</v>
      </c>
      <c r="CG14" s="23">
        <v>3.7343430840899798</v>
      </c>
      <c r="CH14" s="23">
        <v>19.530517402404101</v>
      </c>
      <c r="CI14" s="23">
        <v>0</v>
      </c>
      <c r="CJ14" s="23">
        <v>1.86346751081642</v>
      </c>
      <c r="CK14" s="23">
        <v>1.7903920723997799</v>
      </c>
      <c r="CL14" s="23">
        <v>1389.04425802895</v>
      </c>
      <c r="CM14" s="23">
        <v>27989.281136654499</v>
      </c>
      <c r="CN14" s="23">
        <v>2861.1278474976998</v>
      </c>
      <c r="CO14" s="23">
        <v>31099.2023698839</v>
      </c>
      <c r="CP14" s="23">
        <v>0</v>
      </c>
      <c r="CQ14" s="23">
        <v>86.637794129907405</v>
      </c>
      <c r="CR14" s="23">
        <v>1.84419840442687</v>
      </c>
      <c r="CS14" s="23">
        <v>8.9597108272954399E-4</v>
      </c>
      <c r="CT14" s="23">
        <v>1.15090681400949E-2</v>
      </c>
      <c r="CU14" s="23">
        <v>1.33233979119892E-2</v>
      </c>
      <c r="CV14" s="23">
        <v>2.0390801576040198</v>
      </c>
      <c r="CW14" s="23">
        <v>0</v>
      </c>
      <c r="CX14" s="23">
        <v>360.287278784183</v>
      </c>
      <c r="CY14" s="23">
        <v>0.54185783313216196</v>
      </c>
      <c r="CZ14" s="23">
        <v>0.19053324655941101</v>
      </c>
      <c r="DA14" s="23">
        <v>716.77600764452598</v>
      </c>
      <c r="DB14" s="23">
        <v>0.24351026735450801</v>
      </c>
      <c r="DC14" s="23">
        <v>0</v>
      </c>
      <c r="DD14" s="23">
        <v>1.93263838864178E-3</v>
      </c>
      <c r="DE14" s="23">
        <v>3.5318389426632901E-2</v>
      </c>
      <c r="DF14" s="23">
        <v>958.16387684594895</v>
      </c>
      <c r="DG14" s="23">
        <v>929.40543799477803</v>
      </c>
      <c r="DH14" s="23">
        <v>28.758438851171501</v>
      </c>
      <c r="DI14" s="23">
        <v>0</v>
      </c>
      <c r="DJ14" s="23">
        <v>0</v>
      </c>
      <c r="DK14" s="23">
        <v>3.8023012226833499</v>
      </c>
      <c r="DL14" s="23">
        <v>0</v>
      </c>
      <c r="DM14" s="23">
        <v>40.801954107045397</v>
      </c>
      <c r="DN14" s="23">
        <v>0</v>
      </c>
      <c r="DO14" s="23">
        <v>1.06048112103925</v>
      </c>
      <c r="DP14" s="23">
        <v>163.20794190049401</v>
      </c>
      <c r="DQ14" s="23">
        <v>25.475922341774801</v>
      </c>
      <c r="DR14" s="23">
        <v>0</v>
      </c>
      <c r="DS14" s="23">
        <v>2.7418145323169898</v>
      </c>
      <c r="DT14" s="23">
        <v>3.7177301996836301E-3</v>
      </c>
      <c r="DU14" s="23">
        <v>22.012918578327401</v>
      </c>
      <c r="DV14" s="23">
        <v>28.087452895708299</v>
      </c>
      <c r="DW14" s="23">
        <v>0</v>
      </c>
      <c r="DX14" s="23">
        <v>0</v>
      </c>
      <c r="DY14" s="23">
        <v>0.35819479348907202</v>
      </c>
      <c r="DZ14" s="23">
        <v>30.7155560938712</v>
      </c>
      <c r="EA14" s="23">
        <v>29.409733506009999</v>
      </c>
      <c r="EB14" s="23">
        <v>0</v>
      </c>
      <c r="EC14" s="23">
        <v>2.6822004633581802</v>
      </c>
      <c r="ED14" s="23">
        <v>1367.89334139122</v>
      </c>
      <c r="EE14" s="23">
        <v>22.4787520853572</v>
      </c>
      <c r="EF14" s="23">
        <v>25.077004618519101</v>
      </c>
      <c r="EI14" s="61">
        <f t="shared" si="34"/>
        <v>1.0154624019269063</v>
      </c>
      <c r="EJ14" s="31">
        <f t="shared" si="0"/>
        <v>7.9999925005348228E-3</v>
      </c>
      <c r="EK14" s="46">
        <f t="shared" si="1"/>
        <v>9.8612795942295866E-8</v>
      </c>
      <c r="EL14" s="46">
        <f t="shared" si="2"/>
        <v>-3.1348857038467709E-7</v>
      </c>
      <c r="EM14" s="46">
        <f t="shared" si="3"/>
        <v>-3.6914489720603601E-7</v>
      </c>
      <c r="EN14" s="46">
        <f t="shared" si="4"/>
        <v>-2.5789520308170748E-5</v>
      </c>
      <c r="EO14" s="46">
        <f t="shared" si="5"/>
        <v>-2.657209433457367E-5</v>
      </c>
      <c r="EP14" s="46">
        <f t="shared" si="6"/>
        <v>-4.1378742208638182E-7</v>
      </c>
      <c r="EQ14" s="46">
        <f t="shared" si="7"/>
        <v>-7.1066073624223618E-7</v>
      </c>
      <c r="ER14" s="46">
        <f t="shared" si="8"/>
        <v>-3.7567551399239463E-6</v>
      </c>
      <c r="ES14" s="46">
        <f t="shared" si="9"/>
        <v>-9.8418953244689328E-7</v>
      </c>
      <c r="ET14" s="46">
        <f t="shared" si="10"/>
        <v>-1.0977766610197276E-6</v>
      </c>
      <c r="EU14" s="46">
        <f t="shared" si="11"/>
        <v>5.8389354369900008E-7</v>
      </c>
      <c r="EV14" s="46">
        <f t="shared" si="12"/>
        <v>0</v>
      </c>
      <c r="EW14" s="46">
        <f t="shared" si="13"/>
        <v>2.0098176805765325E-6</v>
      </c>
      <c r="EX14" s="46">
        <f t="shared" si="14"/>
        <v>0</v>
      </c>
      <c r="EY14" s="46">
        <f t="shared" si="15"/>
        <v>3.9233183996208816E-6</v>
      </c>
      <c r="EZ14" s="46">
        <f t="shared" si="16"/>
        <v>-1.8362237276287916E-6</v>
      </c>
      <c r="FA14" s="46">
        <f t="shared" si="17"/>
        <v>-5.3529753655693007E-6</v>
      </c>
      <c r="FB14" s="46">
        <f t="shared" si="18"/>
        <v>0</v>
      </c>
      <c r="FC14" s="46">
        <f t="shared" si="19"/>
        <v>-1.1958521745508358E-7</v>
      </c>
      <c r="FD14" s="46">
        <f t="shared" si="20"/>
        <v>-2.2409540522052573E-6</v>
      </c>
      <c r="FE14" s="46">
        <f t="shared" si="21"/>
        <v>-8.1893714884514468E-7</v>
      </c>
      <c r="FF14" s="46">
        <f t="shared" si="22"/>
        <v>2.0874079940239548E-7</v>
      </c>
      <c r="FG14" s="46">
        <f t="shared" si="23"/>
        <v>8.6542053692194903E-8</v>
      </c>
      <c r="FH14" s="46">
        <f t="shared" si="24"/>
        <v>4.5592519680480479E-6</v>
      </c>
      <c r="FI14" s="46">
        <f t="shared" si="25"/>
        <v>4.2716747770975166E-7</v>
      </c>
      <c r="FJ14" s="46">
        <f t="shared" si="26"/>
        <v>8.7010490341413681E-6</v>
      </c>
      <c r="FK14" s="46">
        <f t="shared" si="27"/>
        <v>4.5643211413963369E-6</v>
      </c>
      <c r="FL14" s="46">
        <f t="shared" si="28"/>
        <v>3.090130354762292E-6</v>
      </c>
      <c r="FM14" s="46">
        <f t="shared" si="29"/>
        <v>-5.6650601096978378E-7</v>
      </c>
      <c r="FN14" s="46">
        <f t="shared" si="30"/>
        <v>-5.6862882574730975E-7</v>
      </c>
      <c r="FO14" s="46">
        <f t="shared" si="31"/>
        <v>5.5278629291726634E-7</v>
      </c>
      <c r="FP14" s="46">
        <f t="shared" si="32"/>
        <v>1.8845783287894234E-6</v>
      </c>
      <c r="FQ14" s="46">
        <f t="shared" si="33"/>
        <v>0</v>
      </c>
      <c r="FR14" s="46">
        <f t="shared" si="35"/>
        <v>-1.7734847459156027E-6</v>
      </c>
    </row>
    <row r="15" spans="1:174" x14ac:dyDescent="0.3">
      <c r="A15" s="21" t="s">
        <v>14</v>
      </c>
      <c r="B15" s="21">
        <v>2835.3455457</v>
      </c>
      <c r="C15" s="21">
        <v>8.8710849761000006</v>
      </c>
      <c r="D15" s="21">
        <v>13894.609136999999</v>
      </c>
      <c r="E15" s="21">
        <v>421.30195114000003</v>
      </c>
      <c r="F15" s="21">
        <v>408.65771432000003</v>
      </c>
      <c r="G15" s="21">
        <v>9.9986352740999997</v>
      </c>
      <c r="H15" s="21">
        <v>590.95042947000002</v>
      </c>
      <c r="I15" s="23">
        <v>46.271418677</v>
      </c>
      <c r="J15" s="23">
        <v>9.4552062421999992</v>
      </c>
      <c r="K15" s="23">
        <v>0.43473684880000002</v>
      </c>
      <c r="L15" s="23">
        <v>13.296384028</v>
      </c>
      <c r="N15" s="23">
        <v>1.0991677902000001</v>
      </c>
      <c r="P15" s="23">
        <v>2.1007780999999998E-3</v>
      </c>
      <c r="Q15" s="23">
        <v>131.78194694999999</v>
      </c>
      <c r="R15" s="23">
        <v>5.7617181000000003E-3</v>
      </c>
      <c r="T15" s="23">
        <v>0.93427918880000005</v>
      </c>
      <c r="U15" s="23">
        <v>1.6132947049999999</v>
      </c>
      <c r="V15" s="23">
        <v>1.6336384908999999</v>
      </c>
      <c r="W15" s="23">
        <v>12.705434758999999</v>
      </c>
      <c r="X15" s="23">
        <v>9.7152253124999994</v>
      </c>
      <c r="Y15" s="23">
        <v>0.80160403309999995</v>
      </c>
      <c r="Z15" s="23">
        <v>3.93946E-4</v>
      </c>
      <c r="AA15" s="23">
        <v>5.0442719999999998E-3</v>
      </c>
      <c r="AB15" s="23">
        <v>5.8444265000000004E-3</v>
      </c>
      <c r="AC15" s="23">
        <v>0.88241819050000003</v>
      </c>
      <c r="AD15" s="23">
        <v>421.30195114000003</v>
      </c>
      <c r="AE15" s="23">
        <v>408.65771432000003</v>
      </c>
      <c r="AF15" s="23">
        <v>2.2692496888</v>
      </c>
      <c r="AG15" s="23">
        <v>1.6487517002000001</v>
      </c>
      <c r="AI15" s="23">
        <v>8.7044089999999998E-4</v>
      </c>
      <c r="AJ15" s="21"/>
      <c r="AK15" s="23" t="s">
        <v>14</v>
      </c>
      <c r="AL15" s="23">
        <v>0</v>
      </c>
      <c r="AM15" s="23">
        <v>0</v>
      </c>
      <c r="AN15" s="23">
        <v>9.4552243073969997</v>
      </c>
      <c r="AO15" s="23">
        <v>46.271420049790102</v>
      </c>
      <c r="AP15" s="23">
        <v>46.271420049790102</v>
      </c>
      <c r="AQ15" s="23">
        <v>10.1158399475619</v>
      </c>
      <c r="AR15" s="23">
        <v>0.43262283828075998</v>
      </c>
      <c r="AS15" s="23">
        <v>7.3905215033317304E-2</v>
      </c>
      <c r="AT15" s="23">
        <v>0.36083152617161801</v>
      </c>
      <c r="AU15" s="23">
        <v>13.2963651605056</v>
      </c>
      <c r="AV15" s="23">
        <v>8.7045213010934601E-4</v>
      </c>
      <c r="AW15" s="23">
        <v>0</v>
      </c>
      <c r="AX15" s="23">
        <v>0</v>
      </c>
      <c r="AY15" s="23">
        <v>1.09916882547262</v>
      </c>
      <c r="AZ15" s="23">
        <v>0</v>
      </c>
      <c r="BA15" s="23">
        <v>0</v>
      </c>
      <c r="BB15" s="23">
        <v>0</v>
      </c>
      <c r="BC15" s="23">
        <v>4.20154694169325E-4</v>
      </c>
      <c r="BD15" s="23">
        <v>1.68062590706415E-3</v>
      </c>
      <c r="BE15" s="23">
        <v>2835.3445070850998</v>
      </c>
      <c r="BF15" s="23">
        <v>12.644203500057801</v>
      </c>
      <c r="BG15" s="23">
        <v>315.15675522192203</v>
      </c>
      <c r="BH15" s="23">
        <v>20.068787043326299</v>
      </c>
      <c r="BI15" s="23">
        <v>0.46627839801143001</v>
      </c>
      <c r="BJ15" s="23">
        <v>71.760269678180293</v>
      </c>
      <c r="BK15" s="23">
        <v>1.2055400648158801</v>
      </c>
      <c r="BL15" s="23">
        <v>101.109575960108</v>
      </c>
      <c r="BM15" s="23">
        <v>9.1371967365261693</v>
      </c>
      <c r="BN15" s="23">
        <v>33.067830042934197</v>
      </c>
      <c r="BO15" s="23">
        <v>2.2692536846089602</v>
      </c>
      <c r="BP15" s="23">
        <v>0</v>
      </c>
      <c r="BQ15" s="23">
        <v>0</v>
      </c>
      <c r="BR15" s="23">
        <v>131.781849117787</v>
      </c>
      <c r="BS15" s="23">
        <v>131.781849117787</v>
      </c>
      <c r="BT15" s="23">
        <v>1.6487487476937399</v>
      </c>
      <c r="BU15" s="23">
        <v>1.67086533065038E-3</v>
      </c>
      <c r="BV15" s="23">
        <v>3.2265966826959401E-3</v>
      </c>
      <c r="BW15" s="23">
        <v>111.15692705523099</v>
      </c>
      <c r="BX15" s="23">
        <v>12.112766486611401</v>
      </c>
      <c r="BY15" s="23">
        <v>0.75625440277920297</v>
      </c>
      <c r="BZ15" s="23">
        <v>1.38390149705036</v>
      </c>
      <c r="CA15" s="23">
        <v>5.9198219428729599</v>
      </c>
      <c r="CB15" s="23">
        <v>0</v>
      </c>
      <c r="CC15" s="23">
        <v>0</v>
      </c>
      <c r="CD15" s="23">
        <v>0.30831205963502401</v>
      </c>
      <c r="CE15" s="23">
        <v>0.62596687853083899</v>
      </c>
      <c r="CF15" s="23">
        <v>0</v>
      </c>
      <c r="CG15" s="23">
        <v>1.61328795101419</v>
      </c>
      <c r="CH15" s="23">
        <v>8.8710788867871493</v>
      </c>
      <c r="CI15" s="23">
        <v>0</v>
      </c>
      <c r="CJ15" s="23">
        <v>0.83315446904435098</v>
      </c>
      <c r="CK15" s="23">
        <v>0.80048310950908497</v>
      </c>
      <c r="CL15" s="23">
        <v>600.08758239058204</v>
      </c>
      <c r="CM15" s="23">
        <v>12505.1412955703</v>
      </c>
      <c r="CN15" s="23">
        <v>1278.3025077980701</v>
      </c>
      <c r="CO15" s="23">
        <v>13894.600730423601</v>
      </c>
      <c r="CP15" s="23">
        <v>0</v>
      </c>
      <c r="CQ15" s="23">
        <v>37.4288548721374</v>
      </c>
      <c r="CR15" s="23">
        <v>0.80158920102878695</v>
      </c>
      <c r="CS15" s="23">
        <v>3.9394690547484799E-4</v>
      </c>
      <c r="CT15" s="23">
        <v>5.0442326807960802E-3</v>
      </c>
      <c r="CU15" s="23">
        <v>5.8443601252269302E-3</v>
      </c>
      <c r="CV15" s="23">
        <v>0.88242788937736005</v>
      </c>
      <c r="CW15" s="23">
        <v>0</v>
      </c>
      <c r="CX15" s="23">
        <v>155.64931833941</v>
      </c>
      <c r="CY15" s="23">
        <v>0.23824723365134901</v>
      </c>
      <c r="CZ15" s="23">
        <v>8.3774766051025906E-2</v>
      </c>
      <c r="DA15" s="23">
        <v>315.15675522192203</v>
      </c>
      <c r="DB15" s="23">
        <v>0.107068256617999</v>
      </c>
      <c r="DC15" s="23">
        <v>0</v>
      </c>
      <c r="DD15" s="23">
        <v>8.6426881936980796E-4</v>
      </c>
      <c r="DE15" s="23">
        <v>1.5528912515087799E-2</v>
      </c>
      <c r="DF15" s="23">
        <v>421.29115999059297</v>
      </c>
      <c r="DG15" s="23">
        <v>408.64695649053499</v>
      </c>
      <c r="DH15" s="23">
        <v>12.644203500057801</v>
      </c>
      <c r="DI15" s="23">
        <v>0</v>
      </c>
      <c r="DJ15" s="23">
        <v>0</v>
      </c>
      <c r="DK15" s="23">
        <v>1.67182008509841</v>
      </c>
      <c r="DL15" s="23">
        <v>0</v>
      </c>
      <c r="DM15" s="23">
        <v>17.940039213280599</v>
      </c>
      <c r="DN15" s="23">
        <v>0</v>
      </c>
      <c r="DO15" s="23">
        <v>0.46627839801143001</v>
      </c>
      <c r="DP15" s="23">
        <v>71.760269678180293</v>
      </c>
      <c r="DQ15" s="23">
        <v>11.0059801326704</v>
      </c>
      <c r="DR15" s="23">
        <v>0</v>
      </c>
      <c r="DS15" s="23">
        <v>1.2055400648158801</v>
      </c>
      <c r="DT15" s="23">
        <v>1.63466039032832E-3</v>
      </c>
      <c r="DU15" s="23">
        <v>9.9986534916692804</v>
      </c>
      <c r="DV15" s="23">
        <v>12.1341952191598</v>
      </c>
      <c r="DW15" s="23">
        <v>0</v>
      </c>
      <c r="DX15" s="23">
        <v>0</v>
      </c>
      <c r="DY15" s="23">
        <v>0.154747652951889</v>
      </c>
      <c r="DZ15" s="23">
        <v>13.269551044764</v>
      </c>
      <c r="EA15" s="23">
        <v>12.705416835801801</v>
      </c>
      <c r="EB15" s="23">
        <v>0</v>
      </c>
      <c r="EC15" s="23">
        <v>1.15874981711437</v>
      </c>
      <c r="ED15" s="23">
        <v>590.95009455182696</v>
      </c>
      <c r="EE15" s="23">
        <v>9.7152253988979602</v>
      </c>
      <c r="EF15" s="23">
        <v>10.833648439984101</v>
      </c>
      <c r="EI15" s="61">
        <f t="shared" si="34"/>
        <v>1.015462368012116</v>
      </c>
      <c r="EJ15" s="31">
        <f t="shared" si="0"/>
        <v>8.0000087236650076E-3</v>
      </c>
      <c r="EK15" s="46">
        <f t="shared" si="1"/>
        <v>-3.6630981424061915E-7</v>
      </c>
      <c r="EL15" s="46">
        <f t="shared" si="2"/>
        <v>-6.864225590999106E-7</v>
      </c>
      <c r="EM15" s="46">
        <f t="shared" si="3"/>
        <v>-6.0502431667332432E-7</v>
      </c>
      <c r="EN15" s="46">
        <f t="shared" si="4"/>
        <v>-2.5613813033277435E-5</v>
      </c>
      <c r="EO15" s="46">
        <f t="shared" si="5"/>
        <v>-2.6324792333691991E-5</v>
      </c>
      <c r="EP15" s="46">
        <f t="shared" si="6"/>
        <v>1.822005581887275E-6</v>
      </c>
      <c r="EQ15" s="46">
        <f t="shared" si="7"/>
        <v>-5.6674495245418639E-7</v>
      </c>
      <c r="ER15" s="46">
        <f t="shared" si="8"/>
        <v>2.9668208611057851E-8</v>
      </c>
      <c r="ES15" s="46">
        <f t="shared" si="9"/>
        <v>1.9106084561022976E-6</v>
      </c>
      <c r="ET15" s="46">
        <f t="shared" si="10"/>
        <v>-2.4749469705213815E-7</v>
      </c>
      <c r="EU15" s="46">
        <f t="shared" si="11"/>
        <v>-1.4189943943313977E-6</v>
      </c>
      <c r="EV15" s="46">
        <f t="shared" si="12"/>
        <v>0</v>
      </c>
      <c r="EW15" s="46">
        <f t="shared" si="13"/>
        <v>9.4186950262191176E-7</v>
      </c>
      <c r="EX15" s="46">
        <f t="shared" si="14"/>
        <v>0</v>
      </c>
      <c r="EY15" s="46">
        <f t="shared" si="15"/>
        <v>1.1906224056280607E-6</v>
      </c>
      <c r="EZ15" s="46">
        <f t="shared" si="16"/>
        <v>-7.4237947800147645E-7</v>
      </c>
      <c r="FA15" s="46">
        <f t="shared" si="17"/>
        <v>2.2098818281265395E-6</v>
      </c>
      <c r="FB15" s="46">
        <f t="shared" si="18"/>
        <v>0</v>
      </c>
      <c r="FC15" s="46">
        <f t="shared" si="19"/>
        <v>-2.6826471157197158E-7</v>
      </c>
      <c r="FD15" s="46">
        <f t="shared" si="20"/>
        <v>-4.1864550779391995E-6</v>
      </c>
      <c r="FE15" s="46">
        <f t="shared" si="21"/>
        <v>-5.5847518832035042E-7</v>
      </c>
      <c r="FF15" s="46">
        <f t="shared" si="22"/>
        <v>-1.4106717745957003E-6</v>
      </c>
      <c r="FG15" s="46">
        <f t="shared" si="23"/>
        <v>8.8930475626258484E-9</v>
      </c>
      <c r="FH15" s="46">
        <f t="shared" si="24"/>
        <v>-1.8502989756227714E-5</v>
      </c>
      <c r="FI15" s="46">
        <f t="shared" si="25"/>
        <v>2.2984745320098417E-6</v>
      </c>
      <c r="FJ15" s="46">
        <f t="shared" si="26"/>
        <v>-7.7948223092771117E-6</v>
      </c>
      <c r="FK15" s="46">
        <f t="shared" si="27"/>
        <v>-1.1356935204877905E-5</v>
      </c>
      <c r="FL15" s="46">
        <f t="shared" si="28"/>
        <v>1.0991248213644341E-5</v>
      </c>
      <c r="FM15" s="46">
        <f t="shared" si="29"/>
        <v>-2.7826523465945526E-7</v>
      </c>
      <c r="FN15" s="46">
        <f t="shared" si="30"/>
        <v>-2.0533992425872407E-7</v>
      </c>
      <c r="FO15" s="46">
        <f t="shared" si="31"/>
        <v>1.7608502845134335E-6</v>
      </c>
      <c r="FP15" s="46">
        <f t="shared" si="32"/>
        <v>-1.7907525188827862E-6</v>
      </c>
      <c r="FQ15" s="46">
        <f t="shared" si="33"/>
        <v>0</v>
      </c>
      <c r="FR15" s="46">
        <f t="shared" si="35"/>
        <v>1.2901633351592955E-5</v>
      </c>
    </row>
    <row r="16" spans="1:174" x14ac:dyDescent="0.3">
      <c r="A16" s="21" t="s">
        <v>15</v>
      </c>
      <c r="B16" s="21">
        <v>3243.6707286999999</v>
      </c>
      <c r="C16" s="21">
        <v>10.148631032999999</v>
      </c>
      <c r="D16" s="21">
        <v>15461.462740999999</v>
      </c>
      <c r="E16" s="21">
        <v>469.28223559000003</v>
      </c>
      <c r="F16" s="21">
        <v>455.19760521000001</v>
      </c>
      <c r="G16" s="21">
        <v>11.438560669999999</v>
      </c>
      <c r="H16" s="21">
        <v>652.18988429000001</v>
      </c>
      <c r="I16" s="23">
        <v>51.066468669000002</v>
      </c>
      <c r="J16" s="23">
        <v>10.43503812</v>
      </c>
      <c r="K16" s="23">
        <v>0.48820878699999998</v>
      </c>
      <c r="L16" s="23">
        <v>14.674272301</v>
      </c>
      <c r="N16" s="23">
        <v>1.2130731437</v>
      </c>
      <c r="P16" s="23">
        <v>2.3591704E-3</v>
      </c>
      <c r="Q16" s="23">
        <v>145.43834387000001</v>
      </c>
      <c r="R16" s="23">
        <v>6.4707732999999996E-3</v>
      </c>
      <c r="T16" s="23">
        <v>1.0491940495000001</v>
      </c>
      <c r="U16" s="23">
        <v>1.7804784544000001</v>
      </c>
      <c r="V16" s="23">
        <v>1.8345734182</v>
      </c>
      <c r="W16" s="23">
        <v>14.022081996000001</v>
      </c>
      <c r="X16" s="23">
        <v>10.722001712999999</v>
      </c>
      <c r="Y16" s="23">
        <v>0.88776980949999995</v>
      </c>
      <c r="Z16" s="23">
        <v>4.3881049999999999E-4</v>
      </c>
      <c r="AA16" s="23">
        <v>5.6097101999999996E-3</v>
      </c>
      <c r="AB16" s="23">
        <v>6.5013707E-3</v>
      </c>
      <c r="AC16" s="23">
        <v>0.97486373869999998</v>
      </c>
      <c r="AD16" s="23">
        <v>469.28223559000003</v>
      </c>
      <c r="AE16" s="23">
        <v>455.19760521000001</v>
      </c>
      <c r="AF16" s="23">
        <v>2.5044093009999999</v>
      </c>
      <c r="AG16" s="23">
        <v>1.8196097020999999</v>
      </c>
      <c r="AI16" s="23">
        <v>9.6957089999999998E-4</v>
      </c>
      <c r="AJ16" s="21"/>
      <c r="AK16" s="23" t="s">
        <v>15</v>
      </c>
      <c r="AL16" s="23">
        <v>0</v>
      </c>
      <c r="AM16" s="23">
        <v>0</v>
      </c>
      <c r="AN16" s="23">
        <v>10.435029121115599</v>
      </c>
      <c r="AO16" s="23">
        <v>51.066505049860403</v>
      </c>
      <c r="AP16" s="23">
        <v>51.066505049860403</v>
      </c>
      <c r="AQ16" s="23">
        <v>11.164150517510199</v>
      </c>
      <c r="AR16" s="23">
        <v>0.47745531435800198</v>
      </c>
      <c r="AS16" s="23">
        <v>8.2995473791233301E-2</v>
      </c>
      <c r="AT16" s="23">
        <v>0.405212872968578</v>
      </c>
      <c r="AU16" s="23">
        <v>14.674259695850401</v>
      </c>
      <c r="AV16" s="23">
        <v>9.6956471250482501E-4</v>
      </c>
      <c r="AW16" s="23">
        <v>0</v>
      </c>
      <c r="AX16" s="23">
        <v>0</v>
      </c>
      <c r="AY16" s="23">
        <v>1.2130737628958299</v>
      </c>
      <c r="AZ16" s="23">
        <v>0</v>
      </c>
      <c r="BA16" s="23">
        <v>0</v>
      </c>
      <c r="BB16" s="23">
        <v>0</v>
      </c>
      <c r="BC16" s="23">
        <v>4.7183738095647499E-4</v>
      </c>
      <c r="BD16" s="23">
        <v>1.88735235692829E-3</v>
      </c>
      <c r="BE16" s="23">
        <v>3243.6689563949999</v>
      </c>
      <c r="BF16" s="23">
        <v>14.0846111779846</v>
      </c>
      <c r="BG16" s="23">
        <v>351.04825398027901</v>
      </c>
      <c r="BH16" s="23">
        <v>22.35431422852</v>
      </c>
      <c r="BI16" s="23">
        <v>0.51938053756290004</v>
      </c>
      <c r="BJ16" s="23">
        <v>79.932666956794904</v>
      </c>
      <c r="BK16" s="23">
        <v>1.3428315623604801</v>
      </c>
      <c r="BL16" s="23">
        <v>111.587368236372</v>
      </c>
      <c r="BM16" s="23">
        <v>10.084081475021399</v>
      </c>
      <c r="BN16" s="23">
        <v>36.494584168825703</v>
      </c>
      <c r="BO16" s="23">
        <v>2.50440195569373</v>
      </c>
      <c r="BP16" s="23">
        <v>0</v>
      </c>
      <c r="BQ16" s="23">
        <v>0</v>
      </c>
      <c r="BR16" s="23">
        <v>145.438219240601</v>
      </c>
      <c r="BS16" s="23">
        <v>145.438219240601</v>
      </c>
      <c r="BT16" s="23">
        <v>1.81961505112191</v>
      </c>
      <c r="BU16" s="23">
        <v>1.876505622905E-3</v>
      </c>
      <c r="BV16" s="23">
        <v>3.62370986748027E-3</v>
      </c>
      <c r="BW16" s="23">
        <v>123.69164651448099</v>
      </c>
      <c r="BX16" s="23">
        <v>13.3679903235571</v>
      </c>
      <c r="BY16" s="23">
        <v>0.83462210860140096</v>
      </c>
      <c r="BZ16" s="23">
        <v>1.5273079331028001</v>
      </c>
      <c r="CA16" s="23">
        <v>6.5332748877842697</v>
      </c>
      <c r="CB16" s="23">
        <v>0</v>
      </c>
      <c r="CC16" s="23">
        <v>0</v>
      </c>
      <c r="CD16" s="23">
        <v>0.34623385566009102</v>
      </c>
      <c r="CE16" s="23">
        <v>0.70296011280720005</v>
      </c>
      <c r="CF16" s="23">
        <v>0</v>
      </c>
      <c r="CG16" s="23">
        <v>1.7804779364075201</v>
      </c>
      <c r="CH16" s="23">
        <v>10.148631573719801</v>
      </c>
      <c r="CI16" s="23">
        <v>0</v>
      </c>
      <c r="CJ16" s="23">
        <v>0.93563270481324001</v>
      </c>
      <c r="CK16" s="23">
        <v>0.89893917569183701</v>
      </c>
      <c r="CL16" s="23">
        <v>662.27377424990402</v>
      </c>
      <c r="CM16" s="23">
        <v>13915.311288161</v>
      </c>
      <c r="CN16" s="23">
        <v>1422.4530847234</v>
      </c>
      <c r="CO16" s="23">
        <v>15461.4560193989</v>
      </c>
      <c r="CP16" s="23">
        <v>0</v>
      </c>
      <c r="CQ16" s="23">
        <v>41.307598333905403</v>
      </c>
      <c r="CR16" s="23">
        <v>0.88776751985218005</v>
      </c>
      <c r="CS16" s="23">
        <v>4.38810582807475E-4</v>
      </c>
      <c r="CT16" s="23">
        <v>5.6097327391771198E-3</v>
      </c>
      <c r="CU16" s="23">
        <v>6.5014155293215701E-3</v>
      </c>
      <c r="CV16" s="23">
        <v>0.97486618397473401</v>
      </c>
      <c r="CW16" s="23">
        <v>0</v>
      </c>
      <c r="CX16" s="23">
        <v>171.77888088581099</v>
      </c>
      <c r="CY16" s="23">
        <v>0.26538041763366899</v>
      </c>
      <c r="CZ16" s="23">
        <v>9.3315282611595093E-2</v>
      </c>
      <c r="DA16" s="23">
        <v>351.04825398027901</v>
      </c>
      <c r="DB16" s="23">
        <v>0.11926187128865599</v>
      </c>
      <c r="DC16" s="23">
        <v>0</v>
      </c>
      <c r="DD16" s="23">
        <v>9.7061227464409104E-4</v>
      </c>
      <c r="DE16" s="23">
        <v>1.7297510853684701E-2</v>
      </c>
      <c r="DF16" s="23">
        <v>469.27018467372801</v>
      </c>
      <c r="DG16" s="23">
        <v>455.18557349574399</v>
      </c>
      <c r="DH16" s="23">
        <v>14.0846111779846</v>
      </c>
      <c r="DI16" s="23">
        <v>0</v>
      </c>
      <c r="DJ16" s="23">
        <v>0</v>
      </c>
      <c r="DK16" s="23">
        <v>1.8622104032914999</v>
      </c>
      <c r="DL16" s="23">
        <v>0</v>
      </c>
      <c r="DM16" s="23">
        <v>19.983154175829601</v>
      </c>
      <c r="DN16" s="23">
        <v>0</v>
      </c>
      <c r="DO16" s="23">
        <v>0.51938053756290004</v>
      </c>
      <c r="DP16" s="23">
        <v>79.932666956794904</v>
      </c>
      <c r="DQ16" s="23">
        <v>12.146483198392399</v>
      </c>
      <c r="DR16" s="23">
        <v>0</v>
      </c>
      <c r="DS16" s="23">
        <v>1.3428315623604801</v>
      </c>
      <c r="DT16" s="23">
        <v>1.82079723722283E-3</v>
      </c>
      <c r="DU16" s="23">
        <v>11.4385560377122</v>
      </c>
      <c r="DV16" s="23">
        <v>13.391682903695999</v>
      </c>
      <c r="DW16" s="23">
        <v>0</v>
      </c>
      <c r="DX16" s="23">
        <v>0</v>
      </c>
      <c r="DY16" s="23">
        <v>0.17078291552818001</v>
      </c>
      <c r="DZ16" s="23">
        <v>14.6446525797299</v>
      </c>
      <c r="EA16" s="23">
        <v>14.022094095065301</v>
      </c>
      <c r="EB16" s="23">
        <v>0</v>
      </c>
      <c r="EC16" s="23">
        <v>1.2788249019570701</v>
      </c>
      <c r="ED16" s="23">
        <v>652.18968579606201</v>
      </c>
      <c r="EE16" s="23">
        <v>10.7220020388989</v>
      </c>
      <c r="EF16" s="23">
        <v>11.9563173237895</v>
      </c>
      <c r="EI16" s="61">
        <f t="shared" si="34"/>
        <v>1.0154618950183694</v>
      </c>
      <c r="EJ16" s="31">
        <f t="shared" si="0"/>
        <v>7.9999998938838478E-3</v>
      </c>
      <c r="EK16" s="46">
        <f t="shared" si="1"/>
        <v>-5.4638868993390191E-7</v>
      </c>
      <c r="EL16" s="46">
        <f t="shared" si="2"/>
        <v>5.3280072910350574E-8</v>
      </c>
      <c r="EM16" s="46">
        <f t="shared" si="3"/>
        <v>-4.3473254839720658E-7</v>
      </c>
      <c r="EN16" s="46">
        <f t="shared" si="4"/>
        <v>-2.567946399434007E-5</v>
      </c>
      <c r="EO16" s="46">
        <f t="shared" si="5"/>
        <v>-2.6431848758212247E-5</v>
      </c>
      <c r="EP16" s="46">
        <f t="shared" si="6"/>
        <v>-4.0497121387968915E-7</v>
      </c>
      <c r="EQ16" s="46">
        <f t="shared" si="7"/>
        <v>-3.0434991830171347E-7</v>
      </c>
      <c r="ER16" s="46">
        <f t="shared" si="8"/>
        <v>7.1242169957960547E-7</v>
      </c>
      <c r="ES16" s="46">
        <f t="shared" si="9"/>
        <v>-8.6237197189204382E-7</v>
      </c>
      <c r="ET16" s="46">
        <f t="shared" si="10"/>
        <v>-9.0174572931787236E-7</v>
      </c>
      <c r="EU16" s="46">
        <f t="shared" si="11"/>
        <v>-8.5899657176225755E-7</v>
      </c>
      <c r="EV16" s="46">
        <f t="shared" si="12"/>
        <v>0</v>
      </c>
      <c r="EW16" s="46">
        <f t="shared" si="13"/>
        <v>5.1043569232292242E-7</v>
      </c>
      <c r="EX16" s="46">
        <f t="shared" si="14"/>
        <v>0</v>
      </c>
      <c r="EY16" s="46">
        <f t="shared" si="15"/>
        <v>8.1969003870368731E-6</v>
      </c>
      <c r="EZ16" s="46">
        <f t="shared" si="16"/>
        <v>-8.5692256728459801E-7</v>
      </c>
      <c r="FA16" s="46">
        <f t="shared" si="17"/>
        <v>8.4170819833190992E-6</v>
      </c>
      <c r="FB16" s="46">
        <f t="shared" si="18"/>
        <v>0</v>
      </c>
      <c r="FC16" s="46">
        <f t="shared" si="19"/>
        <v>-7.7233290663353304E-8</v>
      </c>
      <c r="FD16" s="46">
        <f t="shared" si="20"/>
        <v>-2.909288111519584E-7</v>
      </c>
      <c r="FE16" s="46">
        <f t="shared" si="21"/>
        <v>-8.3817573485673554E-7</v>
      </c>
      <c r="FF16" s="46">
        <f t="shared" si="22"/>
        <v>8.6285797667676572E-7</v>
      </c>
      <c r="FG16" s="46">
        <f t="shared" si="23"/>
        <v>3.0395341231825335E-8</v>
      </c>
      <c r="FH16" s="46">
        <f t="shared" si="24"/>
        <v>-2.579100793241707E-6</v>
      </c>
      <c r="FI16" s="46">
        <f t="shared" si="25"/>
        <v>1.8870896438313203E-7</v>
      </c>
      <c r="FJ16" s="46">
        <f t="shared" si="26"/>
        <v>4.017886186024656E-6</v>
      </c>
      <c r="FK16" s="46">
        <f t="shared" si="27"/>
        <v>6.8953646298018213E-6</v>
      </c>
      <c r="FL16" s="46">
        <f t="shared" si="28"/>
        <v>2.5083246375454592E-6</v>
      </c>
      <c r="FM16" s="46">
        <f t="shared" si="29"/>
        <v>-3.774839206338942E-7</v>
      </c>
      <c r="FN16" s="46">
        <f t="shared" si="30"/>
        <v>-3.4698003884319137E-7</v>
      </c>
      <c r="FO16" s="46">
        <f t="shared" si="31"/>
        <v>-2.9329496049057648E-6</v>
      </c>
      <c r="FP16" s="46">
        <f t="shared" si="32"/>
        <v>2.9396534344147656E-6</v>
      </c>
      <c r="FQ16" s="46">
        <f t="shared" si="33"/>
        <v>0</v>
      </c>
      <c r="FR16" s="46">
        <f t="shared" si="35"/>
        <v>-6.3816840779471124E-6</v>
      </c>
    </row>
    <row r="17" spans="1:174" x14ac:dyDescent="0.3">
      <c r="A17" s="21" t="s">
        <v>16</v>
      </c>
      <c r="B17" s="21">
        <v>4197.6729892000003</v>
      </c>
      <c r="C17" s="21">
        <v>13.133465366999999</v>
      </c>
      <c r="D17" s="21">
        <v>20297.984825</v>
      </c>
      <c r="E17" s="21">
        <v>615.54264135000005</v>
      </c>
      <c r="F17" s="21">
        <v>597.06853866999995</v>
      </c>
      <c r="G17" s="21">
        <v>14.802778365</v>
      </c>
      <c r="H17" s="21">
        <v>859.51015432999998</v>
      </c>
      <c r="I17" s="23">
        <v>67.299644091000005</v>
      </c>
      <c r="J17" s="23">
        <v>13.752162134000001</v>
      </c>
      <c r="K17" s="23">
        <v>0.6377197255</v>
      </c>
      <c r="L17" s="23">
        <v>19.338978525999998</v>
      </c>
      <c r="N17" s="23">
        <v>1.5986889052</v>
      </c>
      <c r="P17" s="23">
        <v>3.0816518999999998E-3</v>
      </c>
      <c r="Q17" s="23">
        <v>191.67076008000001</v>
      </c>
      <c r="R17" s="23">
        <v>8.4521601999999994E-3</v>
      </c>
      <c r="T17" s="23">
        <v>1.3705032918</v>
      </c>
      <c r="U17" s="23">
        <v>2.3464627522999999</v>
      </c>
      <c r="V17" s="23">
        <v>2.3964002874000001</v>
      </c>
      <c r="W17" s="23">
        <v>18.479467878000001</v>
      </c>
      <c r="X17" s="23">
        <v>14.130347266999999</v>
      </c>
      <c r="Y17" s="23">
        <v>1.1678874829000001</v>
      </c>
      <c r="Z17" s="23">
        <v>5.7557409999999995E-4</v>
      </c>
      <c r="AA17" s="23">
        <v>7.3641219999999999E-3</v>
      </c>
      <c r="AB17" s="23">
        <v>8.5334321999999997E-3</v>
      </c>
      <c r="AC17" s="23">
        <v>1.2840807192000001</v>
      </c>
      <c r="AD17" s="23">
        <v>615.54264135000005</v>
      </c>
      <c r="AE17" s="23">
        <v>597.06853866999995</v>
      </c>
      <c r="AF17" s="23">
        <v>3.3005190278000001</v>
      </c>
      <c r="AG17" s="23">
        <v>2.3980331965000001</v>
      </c>
      <c r="AI17" s="23">
        <v>1.271756E-3</v>
      </c>
      <c r="AJ17" s="21"/>
      <c r="AK17" s="23" t="s">
        <v>16</v>
      </c>
      <c r="AL17" s="23">
        <v>0</v>
      </c>
      <c r="AM17" s="23">
        <v>0</v>
      </c>
      <c r="AN17" s="23">
        <v>13.752148377401699</v>
      </c>
      <c r="AO17" s="23">
        <v>67.299649463566098</v>
      </c>
      <c r="AP17" s="23">
        <v>67.299649463566098</v>
      </c>
      <c r="AQ17" s="23">
        <v>14.7130369902114</v>
      </c>
      <c r="AR17" s="23">
        <v>0.62922462627104003</v>
      </c>
      <c r="AS17" s="23">
        <v>0.108412321808671</v>
      </c>
      <c r="AT17" s="23">
        <v>0.52930765532939805</v>
      </c>
      <c r="AU17" s="23">
        <v>19.338973413671201</v>
      </c>
      <c r="AV17" s="23">
        <v>1.2717590335146101E-3</v>
      </c>
      <c r="AW17" s="23">
        <v>0</v>
      </c>
      <c r="AX17" s="23">
        <v>0</v>
      </c>
      <c r="AY17" s="23">
        <v>1.5986852909863101</v>
      </c>
      <c r="AZ17" s="23">
        <v>0</v>
      </c>
      <c r="BA17" s="23">
        <v>0</v>
      </c>
      <c r="BB17" s="23">
        <v>0</v>
      </c>
      <c r="BC17" s="23">
        <v>6.1633224524214997E-4</v>
      </c>
      <c r="BD17" s="23">
        <v>2.46532727833903E-3</v>
      </c>
      <c r="BE17" s="23">
        <v>4197.67214268313</v>
      </c>
      <c r="BF17" s="23">
        <v>18.474136244536599</v>
      </c>
      <c r="BG17" s="23">
        <v>460.45909094616798</v>
      </c>
      <c r="BH17" s="23">
        <v>29.3213850515606</v>
      </c>
      <c r="BI17" s="23">
        <v>0.68125411839922401</v>
      </c>
      <c r="BJ17" s="23">
        <v>104.845248337439</v>
      </c>
      <c r="BK17" s="23">
        <v>1.7613544643044099</v>
      </c>
      <c r="BL17" s="23">
        <v>147.059177863076</v>
      </c>
      <c r="BM17" s="23">
        <v>13.2896332235347</v>
      </c>
      <c r="BN17" s="23">
        <v>48.0956500044054</v>
      </c>
      <c r="BO17" s="23">
        <v>3.3005164301444001</v>
      </c>
      <c r="BP17" s="23">
        <v>0</v>
      </c>
      <c r="BQ17" s="23">
        <v>0</v>
      </c>
      <c r="BR17" s="23">
        <v>191.67072437694699</v>
      </c>
      <c r="BS17" s="23">
        <v>191.67072437694699</v>
      </c>
      <c r="BT17" s="23">
        <v>2.39802953215165</v>
      </c>
      <c r="BU17" s="23">
        <v>2.4511253146587701E-3</v>
      </c>
      <c r="BV17" s="23">
        <v>4.7331934861049203E-3</v>
      </c>
      <c r="BW17" s="23">
        <v>162.38386005302101</v>
      </c>
      <c r="BX17" s="23">
        <v>17.617447847055399</v>
      </c>
      <c r="BY17" s="23">
        <v>1.09993850901752</v>
      </c>
      <c r="BZ17" s="23">
        <v>2.0128185531820599</v>
      </c>
      <c r="CA17" s="23">
        <v>8.6101060121298207</v>
      </c>
      <c r="CB17" s="23">
        <v>0</v>
      </c>
      <c r="CC17" s="23">
        <v>0</v>
      </c>
      <c r="CD17" s="23">
        <v>0.45226618142936598</v>
      </c>
      <c r="CE17" s="23">
        <v>0.91823523944950503</v>
      </c>
      <c r="CF17" s="23">
        <v>0</v>
      </c>
      <c r="CG17" s="23">
        <v>2.34646067875864</v>
      </c>
      <c r="CH17" s="23">
        <v>13.133470738162501</v>
      </c>
      <c r="CI17" s="23">
        <v>0</v>
      </c>
      <c r="CJ17" s="23">
        <v>1.22216320673291</v>
      </c>
      <c r="CK17" s="23">
        <v>1.1742386008366501</v>
      </c>
      <c r="CL17" s="23">
        <v>872.79992080997704</v>
      </c>
      <c r="CM17" s="23">
        <v>18268.172878674101</v>
      </c>
      <c r="CN17" s="23">
        <v>1867.41509484173</v>
      </c>
      <c r="CO17" s="23">
        <v>20297.971833568801</v>
      </c>
      <c r="CP17" s="23">
        <v>0</v>
      </c>
      <c r="CQ17" s="23">
        <v>54.438598492281102</v>
      </c>
      <c r="CR17" s="23">
        <v>1.1678946682517799</v>
      </c>
      <c r="CS17" s="23">
        <v>5.7558140467490104E-4</v>
      </c>
      <c r="CT17" s="23">
        <v>7.3641482902825697E-3</v>
      </c>
      <c r="CU17" s="23">
        <v>8.5332990681724202E-3</v>
      </c>
      <c r="CV17" s="23">
        <v>1.2840643129196301</v>
      </c>
      <c r="CW17" s="23">
        <v>0</v>
      </c>
      <c r="CX17" s="23">
        <v>226.38477944638601</v>
      </c>
      <c r="CY17" s="23">
        <v>0.34809073496585502</v>
      </c>
      <c r="CZ17" s="23">
        <v>0.122399042896432</v>
      </c>
      <c r="DA17" s="23">
        <v>460.45909094616798</v>
      </c>
      <c r="DB17" s="23">
        <v>0.156432039043855</v>
      </c>
      <c r="DC17" s="23">
        <v>0</v>
      </c>
      <c r="DD17" s="23">
        <v>1.2678332387550399E-3</v>
      </c>
      <c r="DE17" s="23">
        <v>2.26886158280835E-2</v>
      </c>
      <c r="DF17" s="23">
        <v>615.52699862066299</v>
      </c>
      <c r="DG17" s="23">
        <v>597.05286237612597</v>
      </c>
      <c r="DH17" s="23">
        <v>18.474136244536599</v>
      </c>
      <c r="DI17" s="23">
        <v>0</v>
      </c>
      <c r="DJ17" s="23">
        <v>0</v>
      </c>
      <c r="DK17" s="23">
        <v>2.4426062901172299</v>
      </c>
      <c r="DL17" s="23">
        <v>0</v>
      </c>
      <c r="DM17" s="23">
        <v>26.211309550973599</v>
      </c>
      <c r="DN17" s="23">
        <v>0</v>
      </c>
      <c r="DO17" s="23">
        <v>0.68125411839922401</v>
      </c>
      <c r="DP17" s="23">
        <v>104.845248337439</v>
      </c>
      <c r="DQ17" s="23">
        <v>16.0076645963731</v>
      </c>
      <c r="DR17" s="23">
        <v>0</v>
      </c>
      <c r="DS17" s="23">
        <v>1.7613544643044099</v>
      </c>
      <c r="DT17" s="23">
        <v>2.3882359893516699E-3</v>
      </c>
      <c r="DU17" s="23">
        <v>14.8027528024824</v>
      </c>
      <c r="DV17" s="23">
        <v>17.648667004737099</v>
      </c>
      <c r="DW17" s="23">
        <v>0</v>
      </c>
      <c r="DX17" s="23">
        <v>0</v>
      </c>
      <c r="DY17" s="23">
        <v>0.225071431453399</v>
      </c>
      <c r="DZ17" s="23">
        <v>19.299949971691699</v>
      </c>
      <c r="EA17" s="23">
        <v>18.4794765107968</v>
      </c>
      <c r="EB17" s="23">
        <v>0</v>
      </c>
      <c r="EC17" s="23">
        <v>1.6853452435370899</v>
      </c>
      <c r="ED17" s="23">
        <v>859.50998423695296</v>
      </c>
      <c r="EE17" s="23">
        <v>14.130325204071999</v>
      </c>
      <c r="EF17" s="23">
        <v>15.757035865094201</v>
      </c>
      <c r="EI17" s="61">
        <f t="shared" si="34"/>
        <v>1.0154622247754603</v>
      </c>
      <c r="EJ17" s="31">
        <f t="shared" si="0"/>
        <v>8.0000042065518327E-3</v>
      </c>
      <c r="EK17" s="46">
        <f t="shared" si="1"/>
        <v>-2.0166336741210517E-7</v>
      </c>
      <c r="EL17" s="46">
        <f t="shared" si="2"/>
        <v>4.0896765258382788E-7</v>
      </c>
      <c r="EM17" s="46">
        <f t="shared" si="3"/>
        <v>-6.4003551634913077E-7</v>
      </c>
      <c r="EN17" s="46">
        <f t="shared" si="4"/>
        <v>-2.5412909335984201E-5</v>
      </c>
      <c r="EO17" s="46">
        <f t="shared" si="5"/>
        <v>-2.6255434441245245E-5</v>
      </c>
      <c r="EP17" s="46">
        <f t="shared" si="6"/>
        <v>-1.7268729537958804E-6</v>
      </c>
      <c r="EQ17" s="46">
        <f t="shared" si="7"/>
        <v>-1.9789533161532192E-7</v>
      </c>
      <c r="ER17" s="46">
        <f t="shared" si="8"/>
        <v>7.9830527574228755E-8</v>
      </c>
      <c r="ES17" s="46">
        <f t="shared" si="9"/>
        <v>-1.000322579630831E-6</v>
      </c>
      <c r="ET17" s="46">
        <f t="shared" si="10"/>
        <v>3.9459038036092496E-7</v>
      </c>
      <c r="EU17" s="46">
        <f t="shared" si="11"/>
        <v>-2.643536105005857E-7</v>
      </c>
      <c r="EV17" s="46">
        <f t="shared" si="12"/>
        <v>0</v>
      </c>
      <c r="EW17" s="46">
        <f t="shared" si="13"/>
        <v>-2.2607360807524281E-6</v>
      </c>
      <c r="EX17" s="46">
        <f t="shared" si="14"/>
        <v>0</v>
      </c>
      <c r="EY17" s="46">
        <f t="shared" si="15"/>
        <v>2.473861885557874E-6</v>
      </c>
      <c r="EZ17" s="46">
        <f t="shared" si="16"/>
        <v>-1.8627282012376893E-7</v>
      </c>
      <c r="FA17" s="46">
        <f t="shared" si="17"/>
        <v>-9.6549060557230165E-7</v>
      </c>
      <c r="FB17" s="46">
        <f t="shared" si="18"/>
        <v>0</v>
      </c>
      <c r="FC17" s="46">
        <f t="shared" si="19"/>
        <v>-1.3651343561919175E-6</v>
      </c>
      <c r="FD17" s="46">
        <f t="shared" si="20"/>
        <v>-8.8368816334958304E-7</v>
      </c>
      <c r="FE17" s="46">
        <f t="shared" si="21"/>
        <v>6.3435544053414401E-7</v>
      </c>
      <c r="FF17" s="46">
        <f t="shared" si="22"/>
        <v>4.6715613545712729E-7</v>
      </c>
      <c r="FG17" s="46">
        <f t="shared" si="23"/>
        <v>-1.5613861133927191E-6</v>
      </c>
      <c r="FH17" s="46">
        <f t="shared" si="24"/>
        <v>6.1524349605584983E-6</v>
      </c>
      <c r="FI17" s="46">
        <f t="shared" si="25"/>
        <v>1.269111118983102E-5</v>
      </c>
      <c r="FJ17" s="46">
        <f t="shared" si="26"/>
        <v>3.5700498402763395E-6</v>
      </c>
      <c r="FK17" s="46">
        <f t="shared" si="27"/>
        <v>-1.5601205289881569E-5</v>
      </c>
      <c r="FL17" s="46">
        <f t="shared" si="28"/>
        <v>-1.277667371273254E-5</v>
      </c>
      <c r="FM17" s="46">
        <f t="shared" si="29"/>
        <v>-2.7973300402497468E-7</v>
      </c>
      <c r="FN17" s="46">
        <f t="shared" si="30"/>
        <v>-3.4460386944530646E-7</v>
      </c>
      <c r="FO17" s="46">
        <f t="shared" si="31"/>
        <v>-7.8704457634585474E-7</v>
      </c>
      <c r="FP17" s="46">
        <f t="shared" si="32"/>
        <v>-1.5280640632638271E-6</v>
      </c>
      <c r="FQ17" s="46">
        <f t="shared" si="33"/>
        <v>0</v>
      </c>
      <c r="FR17" s="46">
        <f t="shared" si="35"/>
        <v>2.3852960867334236E-6</v>
      </c>
    </row>
    <row r="18" spans="1:174" x14ac:dyDescent="0.3">
      <c r="A18" s="21" t="s">
        <v>17</v>
      </c>
      <c r="B18" s="21">
        <v>1476.9110341999999</v>
      </c>
      <c r="C18" s="21">
        <v>4.6208833992000002</v>
      </c>
      <c r="D18" s="21">
        <v>7156.3662892000002</v>
      </c>
      <c r="E18" s="21">
        <v>217.09017445000001</v>
      </c>
      <c r="F18" s="21">
        <v>210.57472974999999</v>
      </c>
      <c r="G18" s="21">
        <v>5.2082116379999999</v>
      </c>
      <c r="H18" s="21">
        <v>303.37816749000001</v>
      </c>
      <c r="I18" s="23">
        <v>23.754510749000001</v>
      </c>
      <c r="J18" s="23">
        <v>4.8540510765000002</v>
      </c>
      <c r="K18" s="23">
        <v>0.2247509177</v>
      </c>
      <c r="L18" s="23">
        <v>6.8260092663999998</v>
      </c>
      <c r="N18" s="23">
        <v>0.56428340899999996</v>
      </c>
      <c r="P18" s="23">
        <v>1.0860634000000001E-3</v>
      </c>
      <c r="Q18" s="23">
        <v>67.653337037</v>
      </c>
      <c r="R18" s="23">
        <v>2.9787711999999999E-3</v>
      </c>
      <c r="T18" s="23">
        <v>0.4830050608</v>
      </c>
      <c r="U18" s="23">
        <v>0.82822242660000001</v>
      </c>
      <c r="V18" s="23">
        <v>0.84456089619999997</v>
      </c>
      <c r="W18" s="23">
        <v>6.5226310004999997</v>
      </c>
      <c r="X18" s="23">
        <v>4.9875372982000004</v>
      </c>
      <c r="Y18" s="23">
        <v>0.41209894520000001</v>
      </c>
      <c r="Z18" s="23">
        <v>2.0299399999999999E-4</v>
      </c>
      <c r="AA18" s="23">
        <v>2.5975502000000002E-3</v>
      </c>
      <c r="AB18" s="23">
        <v>3.0099278999999998E-3</v>
      </c>
      <c r="AC18" s="23">
        <v>0.45319654970000001</v>
      </c>
      <c r="AD18" s="23">
        <v>217.09017445000001</v>
      </c>
      <c r="AE18" s="23">
        <v>210.57472974999999</v>
      </c>
      <c r="AF18" s="23">
        <v>1.1649722541</v>
      </c>
      <c r="AG18" s="23">
        <v>0.84642514489999998</v>
      </c>
      <c r="AI18" s="23">
        <v>4.4852420000000002E-4</v>
      </c>
      <c r="AJ18" s="21"/>
      <c r="AK18" s="23" t="s">
        <v>17</v>
      </c>
      <c r="AL18" s="23">
        <v>0</v>
      </c>
      <c r="AM18" s="23">
        <v>0</v>
      </c>
      <c r="AN18" s="23">
        <v>4.8540575257536203</v>
      </c>
      <c r="AO18" s="23">
        <v>23.7544770031447</v>
      </c>
      <c r="AP18" s="23">
        <v>23.7544770031447</v>
      </c>
      <c r="AQ18" s="23">
        <v>5.1932065757915904</v>
      </c>
      <c r="AR18" s="23">
        <v>0.22209614687908</v>
      </c>
      <c r="AS18" s="23">
        <v>3.8207667568357001E-2</v>
      </c>
      <c r="AT18" s="23">
        <v>0.18654308844392201</v>
      </c>
      <c r="AU18" s="23">
        <v>6.8260099615518603</v>
      </c>
      <c r="AV18" s="23">
        <v>4.4852269270079302E-4</v>
      </c>
      <c r="AW18" s="23">
        <v>0</v>
      </c>
      <c r="AX18" s="23">
        <v>0</v>
      </c>
      <c r="AY18" s="23">
        <v>0.56428110625614702</v>
      </c>
      <c r="AZ18" s="23">
        <v>0</v>
      </c>
      <c r="BA18" s="23">
        <v>0</v>
      </c>
      <c r="BB18" s="23">
        <v>0</v>
      </c>
      <c r="BC18" s="23">
        <v>2.17214753495703E-4</v>
      </c>
      <c r="BD18" s="23">
        <v>8.6884857101914102E-4</v>
      </c>
      <c r="BE18" s="23">
        <v>1476.91070142473</v>
      </c>
      <c r="BF18" s="23">
        <v>6.5154427024256298</v>
      </c>
      <c r="BG18" s="23">
        <v>162.39508329723199</v>
      </c>
      <c r="BH18" s="23">
        <v>10.341112497009901</v>
      </c>
      <c r="BI18" s="23">
        <v>0.240265793404873</v>
      </c>
      <c r="BJ18" s="23">
        <v>36.976886331012999</v>
      </c>
      <c r="BK18" s="23">
        <v>0.621195023727243</v>
      </c>
      <c r="BL18" s="23">
        <v>51.906816562113399</v>
      </c>
      <c r="BM18" s="23">
        <v>4.6907999037485997</v>
      </c>
      <c r="BN18" s="23">
        <v>16.976149948457799</v>
      </c>
      <c r="BO18" s="23">
        <v>1.1649667006620299</v>
      </c>
      <c r="BP18" s="23">
        <v>0</v>
      </c>
      <c r="BQ18" s="23">
        <v>0</v>
      </c>
      <c r="BR18" s="23">
        <v>67.653236839965402</v>
      </c>
      <c r="BS18" s="23">
        <v>67.653236839965402</v>
      </c>
      <c r="BT18" s="23">
        <v>0.84642588679822806</v>
      </c>
      <c r="BU18" s="23">
        <v>8.6385035599638395E-4</v>
      </c>
      <c r="BV18" s="23">
        <v>1.6681191663546399E-3</v>
      </c>
      <c r="BW18" s="23">
        <v>57.250913867623403</v>
      </c>
      <c r="BX18" s="23">
        <v>6.2183753600070499</v>
      </c>
      <c r="BY18" s="23">
        <v>0.38824326634400003</v>
      </c>
      <c r="BZ18" s="23">
        <v>0.71045331700803305</v>
      </c>
      <c r="CA18" s="23">
        <v>3.0390716237689102</v>
      </c>
      <c r="CB18" s="23">
        <v>0</v>
      </c>
      <c r="CC18" s="23">
        <v>0</v>
      </c>
      <c r="CD18" s="23">
        <v>0.15939163266588299</v>
      </c>
      <c r="CE18" s="23">
        <v>0.32361309408775402</v>
      </c>
      <c r="CF18" s="23">
        <v>0</v>
      </c>
      <c r="CG18" s="23">
        <v>0.82822089522103104</v>
      </c>
      <c r="CH18" s="23">
        <v>4.6208772342576196</v>
      </c>
      <c r="CI18" s="23">
        <v>0</v>
      </c>
      <c r="CJ18" s="23">
        <v>0.43072598007021601</v>
      </c>
      <c r="CK18" s="23">
        <v>0.41383444522341001</v>
      </c>
      <c r="CL18" s="23">
        <v>308.06886671627001</v>
      </c>
      <c r="CM18" s="23">
        <v>6440.7276932422801</v>
      </c>
      <c r="CN18" s="23">
        <v>658.38525734309997</v>
      </c>
      <c r="CO18" s="23">
        <v>7156.3638644530001</v>
      </c>
      <c r="CP18" s="23">
        <v>0</v>
      </c>
      <c r="CQ18" s="23">
        <v>19.215012431494099</v>
      </c>
      <c r="CR18" s="23">
        <v>0.412112600307324</v>
      </c>
      <c r="CS18" s="23">
        <v>2.0299391775040299E-4</v>
      </c>
      <c r="CT18" s="23">
        <v>2.5975232490748801E-3</v>
      </c>
      <c r="CU18" s="23">
        <v>3.0098686719820101E-3</v>
      </c>
      <c r="CV18" s="23">
        <v>0.45319744122973799</v>
      </c>
      <c r="CW18" s="23">
        <v>0</v>
      </c>
      <c r="CX18" s="23">
        <v>79.906225803296905</v>
      </c>
      <c r="CY18" s="23">
        <v>0.122765033196095</v>
      </c>
      <c r="CZ18" s="23">
        <v>4.3167808320243299E-2</v>
      </c>
      <c r="DA18" s="23">
        <v>162.39508329723199</v>
      </c>
      <c r="DB18" s="23">
        <v>5.5170535645981698E-2</v>
      </c>
      <c r="DC18" s="23">
        <v>0</v>
      </c>
      <c r="DD18" s="23">
        <v>4.4681648594277799E-4</v>
      </c>
      <c r="DE18" s="23">
        <v>8.00181911297034E-3</v>
      </c>
      <c r="DF18" s="23">
        <v>217.084507584839</v>
      </c>
      <c r="DG18" s="23">
        <v>210.56906488241299</v>
      </c>
      <c r="DH18" s="23">
        <v>6.5154427024256298</v>
      </c>
      <c r="DI18" s="23">
        <v>0</v>
      </c>
      <c r="DJ18" s="23">
        <v>0</v>
      </c>
      <c r="DK18" s="23">
        <v>0.86145991159465796</v>
      </c>
      <c r="DL18" s="23">
        <v>0</v>
      </c>
      <c r="DM18" s="23">
        <v>9.2442270296576705</v>
      </c>
      <c r="DN18" s="23">
        <v>0</v>
      </c>
      <c r="DO18" s="23">
        <v>0.240265793404873</v>
      </c>
      <c r="DP18" s="23">
        <v>36.976886331012999</v>
      </c>
      <c r="DQ18" s="23">
        <v>5.6501623293393903</v>
      </c>
      <c r="DR18" s="23">
        <v>0</v>
      </c>
      <c r="DS18" s="23">
        <v>0.621195023727243</v>
      </c>
      <c r="DT18" s="23">
        <v>8.4229950847952695E-4</v>
      </c>
      <c r="DU18" s="23">
        <v>5.2082126747686397</v>
      </c>
      <c r="DV18" s="23">
        <v>6.2293854064164504</v>
      </c>
      <c r="DW18" s="23">
        <v>0</v>
      </c>
      <c r="DX18" s="23">
        <v>0</v>
      </c>
      <c r="DY18" s="23">
        <v>7.9442045027267205E-2</v>
      </c>
      <c r="DZ18" s="23">
        <v>6.81222847234607</v>
      </c>
      <c r="EA18" s="23">
        <v>6.5226231612417598</v>
      </c>
      <c r="EB18" s="23">
        <v>0</v>
      </c>
      <c r="EC18" s="23">
        <v>0.59487045310643305</v>
      </c>
      <c r="ED18" s="23">
        <v>303.378074493074</v>
      </c>
      <c r="EE18" s="23">
        <v>4.9875410006829304</v>
      </c>
      <c r="EF18" s="23">
        <v>5.56170753703715</v>
      </c>
      <c r="EI18" s="61">
        <f t="shared" si="34"/>
        <v>1.0154618695864361</v>
      </c>
      <c r="EJ18" s="31">
        <f t="shared" si="0"/>
        <v>8.0000004124999025E-3</v>
      </c>
      <c r="EK18" s="46">
        <f t="shared" si="1"/>
        <v>-2.2531842626092883E-7</v>
      </c>
      <c r="EL18" s="46">
        <f t="shared" si="2"/>
        <v>-1.3341480076429743E-6</v>
      </c>
      <c r="EM18" s="46">
        <f t="shared" si="3"/>
        <v>-3.388237692272164E-7</v>
      </c>
      <c r="EN18" s="46">
        <f t="shared" si="4"/>
        <v>-2.6103738574815531E-5</v>
      </c>
      <c r="EO18" s="46">
        <f t="shared" si="5"/>
        <v>-2.6901934499577813E-5</v>
      </c>
      <c r="EP18" s="46">
        <f t="shared" si="6"/>
        <v>1.9906423008309155E-7</v>
      </c>
      <c r="EQ18" s="46">
        <f t="shared" si="7"/>
        <v>-3.0653796475724138E-7</v>
      </c>
      <c r="ER18" s="46">
        <f t="shared" si="8"/>
        <v>-1.4206083071051587E-6</v>
      </c>
      <c r="ES18" s="46">
        <f t="shared" si="9"/>
        <v>1.3286332422945089E-6</v>
      </c>
      <c r="ET18" s="46">
        <f t="shared" si="10"/>
        <v>-7.1940850184029901E-7</v>
      </c>
      <c r="EU18" s="46">
        <f t="shared" si="11"/>
        <v>1.0183869276898597E-7</v>
      </c>
      <c r="EV18" s="46">
        <f t="shared" si="12"/>
        <v>0</v>
      </c>
      <c r="EW18" s="46">
        <f t="shared" si="13"/>
        <v>-4.08082856275024E-6</v>
      </c>
      <c r="EX18" s="46">
        <f t="shared" si="14"/>
        <v>0</v>
      </c>
      <c r="EY18" s="46">
        <f t="shared" si="15"/>
        <v>-6.9503452655907396E-8</v>
      </c>
      <c r="EZ18" s="46">
        <f t="shared" si="16"/>
        <v>-1.4810361023785627E-6</v>
      </c>
      <c r="FA18" s="46">
        <f t="shared" si="17"/>
        <v>4.9712760086058102E-6</v>
      </c>
      <c r="FB18" s="46">
        <f t="shared" si="18"/>
        <v>0</v>
      </c>
      <c r="FC18" s="46">
        <f t="shared" si="19"/>
        <v>-6.9160013024805574E-7</v>
      </c>
      <c r="FD18" s="46">
        <f t="shared" si="20"/>
        <v>-1.8489948107937158E-6</v>
      </c>
      <c r="FE18" s="46">
        <f t="shared" si="21"/>
        <v>-5.5757539333611788E-7</v>
      </c>
      <c r="FF18" s="46">
        <f t="shared" si="22"/>
        <v>-1.2018552389798656E-6</v>
      </c>
      <c r="FG18" s="46">
        <f t="shared" si="23"/>
        <v>7.4234691565311101E-7</v>
      </c>
      <c r="FH18" s="46">
        <f t="shared" si="24"/>
        <v>3.313550661324124E-5</v>
      </c>
      <c r="FI18" s="46">
        <f t="shared" si="25"/>
        <v>-4.0518240439943233E-7</v>
      </c>
      <c r="FJ18" s="46">
        <f t="shared" si="26"/>
        <v>-1.0375516561754785E-5</v>
      </c>
      <c r="FK18" s="46">
        <f t="shared" si="27"/>
        <v>-1.9677553734640116E-5</v>
      </c>
      <c r="FL18" s="46">
        <f t="shared" si="28"/>
        <v>1.967203277625856E-6</v>
      </c>
      <c r="FM18" s="46">
        <f t="shared" si="29"/>
        <v>-8.6970858024551304E-7</v>
      </c>
      <c r="FN18" s="46">
        <f t="shared" si="30"/>
        <v>-8.8713215126497244E-7</v>
      </c>
      <c r="FO18" s="46">
        <f t="shared" si="31"/>
        <v>-4.7670130774418583E-6</v>
      </c>
      <c r="FP18" s="46">
        <f t="shared" si="32"/>
        <v>8.7650778399482861E-7</v>
      </c>
      <c r="FQ18" s="46">
        <f t="shared" si="33"/>
        <v>0</v>
      </c>
      <c r="FR18" s="46">
        <f t="shared" si="35"/>
        <v>-3.3605749856933861E-6</v>
      </c>
    </row>
    <row r="19" spans="1:174" x14ac:dyDescent="0.3">
      <c r="A19" s="21" t="s">
        <v>18</v>
      </c>
      <c r="B19" s="21">
        <v>1451.7555491999999</v>
      </c>
      <c r="C19" s="21">
        <v>4.5421755815999996</v>
      </c>
      <c r="D19" s="21">
        <v>7057.5043603000004</v>
      </c>
      <c r="E19" s="21">
        <v>214.65173820000001</v>
      </c>
      <c r="F19" s="21">
        <v>208.20951151</v>
      </c>
      <c r="G19" s="21">
        <v>5.1195058159000002</v>
      </c>
      <c r="H19" s="21">
        <v>300.54445027999998</v>
      </c>
      <c r="I19" s="23">
        <v>23.532629322999998</v>
      </c>
      <c r="J19" s="23">
        <v>4.8087110605000003</v>
      </c>
      <c r="K19" s="23">
        <v>0.22184884669999999</v>
      </c>
      <c r="L19" s="23">
        <v>6.7622500160000003</v>
      </c>
      <c r="N19" s="23">
        <v>0.55901262610000002</v>
      </c>
      <c r="P19" s="23">
        <v>1.0720397999999999E-3</v>
      </c>
      <c r="Q19" s="23">
        <v>67.021409532999996</v>
      </c>
      <c r="R19" s="23">
        <v>2.9402729000000002E-3</v>
      </c>
      <c r="T19" s="23">
        <v>0.47676834410000002</v>
      </c>
      <c r="U19" s="23">
        <v>0.8204863322</v>
      </c>
      <c r="V19" s="23">
        <v>0.83365559509999998</v>
      </c>
      <c r="W19" s="23">
        <v>6.4617055292999996</v>
      </c>
      <c r="X19" s="23">
        <v>4.9409504322000002</v>
      </c>
      <c r="Y19" s="23">
        <v>0.40795428480000001</v>
      </c>
      <c r="Z19" s="23">
        <v>2.00714E-4</v>
      </c>
      <c r="AA19" s="23">
        <v>2.5692220999999999E-3</v>
      </c>
      <c r="AB19" s="23">
        <v>2.9769292999999998E-3</v>
      </c>
      <c r="AC19" s="23">
        <v>0.44886782710000001</v>
      </c>
      <c r="AD19" s="23">
        <v>214.65173820000001</v>
      </c>
      <c r="AE19" s="23">
        <v>208.20951151</v>
      </c>
      <c r="AF19" s="23">
        <v>1.1540907011999999</v>
      </c>
      <c r="AG19" s="23">
        <v>0.83851897909999995</v>
      </c>
      <c r="AI19" s="23">
        <v>4.4348629999999998E-4</v>
      </c>
      <c r="AJ19" s="21"/>
      <c r="AK19" s="23" t="s">
        <v>18</v>
      </c>
      <c r="AL19" s="23">
        <v>0</v>
      </c>
      <c r="AM19" s="23">
        <v>0</v>
      </c>
      <c r="AN19" s="23">
        <v>4.8087058951538202</v>
      </c>
      <c r="AO19" s="23">
        <v>23.532628452375899</v>
      </c>
      <c r="AP19" s="23">
        <v>23.532628452375899</v>
      </c>
      <c r="AQ19" s="23">
        <v>5.1446988264091704</v>
      </c>
      <c r="AR19" s="23">
        <v>0.22002227685845299</v>
      </c>
      <c r="AS19" s="23">
        <v>3.7714289458048701E-2</v>
      </c>
      <c r="AT19" s="23">
        <v>0.18413466735009901</v>
      </c>
      <c r="AU19" s="23">
        <v>6.7622410218795501</v>
      </c>
      <c r="AV19" s="23">
        <v>4.4348150846762599E-4</v>
      </c>
      <c r="AW19" s="23">
        <v>0</v>
      </c>
      <c r="AX19" s="23">
        <v>0</v>
      </c>
      <c r="AY19" s="23">
        <v>0.55901080655060897</v>
      </c>
      <c r="AZ19" s="23">
        <v>0</v>
      </c>
      <c r="BA19" s="23">
        <v>0</v>
      </c>
      <c r="BB19" s="23">
        <v>0</v>
      </c>
      <c r="BC19" s="23">
        <v>2.1440564956431101E-4</v>
      </c>
      <c r="BD19" s="23">
        <v>8.5763091585508997E-4</v>
      </c>
      <c r="BE19" s="23">
        <v>1451.75382481985</v>
      </c>
      <c r="BF19" s="23">
        <v>6.4422181884620997</v>
      </c>
      <c r="BG19" s="23">
        <v>160.57119072956399</v>
      </c>
      <c r="BH19" s="23">
        <v>10.224954853861099</v>
      </c>
      <c r="BI19" s="23">
        <v>0.23756680032187499</v>
      </c>
      <c r="BJ19" s="23">
        <v>36.561536035428297</v>
      </c>
      <c r="BK19" s="23">
        <v>0.61421824498861899</v>
      </c>
      <c r="BL19" s="23">
        <v>51.422142680778101</v>
      </c>
      <c r="BM19" s="23">
        <v>4.6469849811389699</v>
      </c>
      <c r="BN19" s="23">
        <v>16.817586307504001</v>
      </c>
      <c r="BO19" s="23">
        <v>1.1540978315647801</v>
      </c>
      <c r="BP19" s="23">
        <v>0</v>
      </c>
      <c r="BQ19" s="23">
        <v>0</v>
      </c>
      <c r="BR19" s="23">
        <v>67.021412562495996</v>
      </c>
      <c r="BS19" s="23">
        <v>67.021412562495996</v>
      </c>
      <c r="BT19" s="23">
        <v>0.83852010698622703</v>
      </c>
      <c r="BU19" s="23">
        <v>8.5268134705468197E-4</v>
      </c>
      <c r="BV19" s="23">
        <v>1.64653692898727E-3</v>
      </c>
      <c r="BW19" s="23">
        <v>56.4600088109922</v>
      </c>
      <c r="BX19" s="23">
        <v>6.1602844710752498</v>
      </c>
      <c r="BY19" s="23">
        <v>0.38461015003689197</v>
      </c>
      <c r="BZ19" s="23">
        <v>0.70382240426885601</v>
      </c>
      <c r="CA19" s="23">
        <v>3.0106898481368201</v>
      </c>
      <c r="CB19" s="23">
        <v>0</v>
      </c>
      <c r="CC19" s="23">
        <v>0</v>
      </c>
      <c r="CD19" s="23">
        <v>0.15733379478276199</v>
      </c>
      <c r="CE19" s="23">
        <v>0.31943456081174099</v>
      </c>
      <c r="CF19" s="23">
        <v>0</v>
      </c>
      <c r="CG19" s="23">
        <v>0.82048383121156898</v>
      </c>
      <c r="CH19" s="23">
        <v>4.5421838070955696</v>
      </c>
      <c r="CI19" s="23">
        <v>0</v>
      </c>
      <c r="CJ19" s="23">
        <v>0.42516402010615201</v>
      </c>
      <c r="CK19" s="23">
        <v>0.408491172186489</v>
      </c>
      <c r="CL19" s="23">
        <v>305.19149701218498</v>
      </c>
      <c r="CM19" s="23">
        <v>6351.7536790511303</v>
      </c>
      <c r="CN19" s="23">
        <v>649.29010672156096</v>
      </c>
      <c r="CO19" s="23">
        <v>7057.5037945836802</v>
      </c>
      <c r="CP19" s="23">
        <v>0</v>
      </c>
      <c r="CQ19" s="23">
        <v>19.035468095168</v>
      </c>
      <c r="CR19" s="23">
        <v>0.40795102414270501</v>
      </c>
      <c r="CS19" s="23">
        <v>2.0071417450068E-4</v>
      </c>
      <c r="CT19" s="23">
        <v>2.5692282091877598E-3</v>
      </c>
      <c r="CU19" s="23">
        <v>2.9769274412870502E-3</v>
      </c>
      <c r="CV19" s="23">
        <v>0.44887037568434202</v>
      </c>
      <c r="CW19" s="23">
        <v>0</v>
      </c>
      <c r="CX19" s="23">
        <v>79.159649753206907</v>
      </c>
      <c r="CY19" s="23">
        <v>0.121385872352386</v>
      </c>
      <c r="CZ19" s="23">
        <v>4.26829197804195E-2</v>
      </c>
      <c r="DA19" s="23">
        <v>160.57119072956399</v>
      </c>
      <c r="DB19" s="23">
        <v>5.4550895319036299E-2</v>
      </c>
      <c r="DC19" s="23">
        <v>0</v>
      </c>
      <c r="DD19" s="23">
        <v>4.4103856816415601E-4</v>
      </c>
      <c r="DE19" s="23">
        <v>7.9119562250257597E-3</v>
      </c>
      <c r="DF19" s="23">
        <v>214.64628950342501</v>
      </c>
      <c r="DG19" s="23">
        <v>208.20407131496299</v>
      </c>
      <c r="DH19" s="23">
        <v>6.4422181884620997</v>
      </c>
      <c r="DI19" s="23">
        <v>0</v>
      </c>
      <c r="DJ19" s="23">
        <v>0</v>
      </c>
      <c r="DK19" s="23">
        <v>0.85178534995618305</v>
      </c>
      <c r="DL19" s="23">
        <v>0</v>
      </c>
      <c r="DM19" s="23">
        <v>9.1404096714562009</v>
      </c>
      <c r="DN19" s="23">
        <v>0</v>
      </c>
      <c r="DO19" s="23">
        <v>0.23756680032187499</v>
      </c>
      <c r="DP19" s="23">
        <v>36.561536035428297</v>
      </c>
      <c r="DQ19" s="23">
        <v>5.5973970412057401</v>
      </c>
      <c r="DR19" s="23">
        <v>0</v>
      </c>
      <c r="DS19" s="23">
        <v>0.61421824498861899</v>
      </c>
      <c r="DT19" s="23">
        <v>8.3283957087032902E-4</v>
      </c>
      <c r="DU19" s="23">
        <v>5.1194984975985998</v>
      </c>
      <c r="DV19" s="23">
        <v>6.1711884526663798</v>
      </c>
      <c r="DW19" s="23">
        <v>0</v>
      </c>
      <c r="DX19" s="23">
        <v>0</v>
      </c>
      <c r="DY19" s="23">
        <v>7.8699818801436103E-2</v>
      </c>
      <c r="DZ19" s="23">
        <v>6.7486124578564297</v>
      </c>
      <c r="EA19" s="23">
        <v>6.4617160473790598</v>
      </c>
      <c r="EB19" s="23">
        <v>0</v>
      </c>
      <c r="EC19" s="23">
        <v>0.58931431636898801</v>
      </c>
      <c r="ED19" s="23">
        <v>300.54426955251603</v>
      </c>
      <c r="EE19" s="23">
        <v>4.9409501186678897</v>
      </c>
      <c r="EF19" s="23">
        <v>5.5097573274845599</v>
      </c>
      <c r="EI19" s="61">
        <f t="shared" si="34"/>
        <v>1.0154627052666427</v>
      </c>
      <c r="EJ19" s="31">
        <f t="shared" si="0"/>
        <v>7.9999969471249519E-3</v>
      </c>
      <c r="EK19" s="46">
        <f t="shared" si="1"/>
        <v>-1.187789604683086E-6</v>
      </c>
      <c r="EL19" s="46">
        <f t="shared" si="2"/>
        <v>1.8109153691290883E-6</v>
      </c>
      <c r="EM19" s="46">
        <f t="shared" si="3"/>
        <v>-8.0158125485149965E-8</v>
      </c>
      <c r="EN19" s="46">
        <f t="shared" si="4"/>
        <v>-2.5383892162684462E-5</v>
      </c>
      <c r="EO19" s="46">
        <f t="shared" si="5"/>
        <v>-2.6128465493995307E-5</v>
      </c>
      <c r="EP19" s="46">
        <f t="shared" si="6"/>
        <v>-1.4294937174814008E-6</v>
      </c>
      <c r="EQ19" s="46">
        <f t="shared" si="7"/>
        <v>-6.0133362563285089E-7</v>
      </c>
      <c r="ER19" s="46">
        <f t="shared" si="8"/>
        <v>-3.6996465082015211E-8</v>
      </c>
      <c r="ES19" s="46">
        <f t="shared" si="9"/>
        <v>-1.0741643894022383E-6</v>
      </c>
      <c r="ET19" s="46">
        <f t="shared" si="10"/>
        <v>4.9632057749443856E-7</v>
      </c>
      <c r="EU19" s="46">
        <f t="shared" si="11"/>
        <v>-1.330048494052866E-6</v>
      </c>
      <c r="EV19" s="46">
        <f t="shared" si="12"/>
        <v>0</v>
      </c>
      <c r="EW19" s="46">
        <f t="shared" si="13"/>
        <v>-3.2549343361721806E-6</v>
      </c>
      <c r="EX19" s="46">
        <f t="shared" si="14"/>
        <v>0</v>
      </c>
      <c r="EY19" s="46">
        <f t="shared" si="15"/>
        <v>-3.0172206283992286E-6</v>
      </c>
      <c r="EZ19" s="46">
        <f t="shared" si="16"/>
        <v>4.5201914148767258E-8</v>
      </c>
      <c r="FA19" s="46">
        <f t="shared" si="17"/>
        <v>-5.4606475107558241E-6</v>
      </c>
      <c r="FB19" s="46">
        <f t="shared" si="18"/>
        <v>0</v>
      </c>
      <c r="FC19" s="46">
        <f t="shared" si="19"/>
        <v>2.4109199158893714E-8</v>
      </c>
      <c r="FD19" s="46">
        <f t="shared" si="20"/>
        <v>-3.048178053513821E-6</v>
      </c>
      <c r="FE19" s="46">
        <f t="shared" si="21"/>
        <v>-4.8318197753487032E-7</v>
      </c>
      <c r="FF19" s="46">
        <f t="shared" si="22"/>
        <v>1.6277558629790503E-6</v>
      </c>
      <c r="FG19" s="46">
        <f t="shared" si="23"/>
        <v>-6.3455829966044952E-8</v>
      </c>
      <c r="FH19" s="46">
        <f t="shared" si="24"/>
        <v>-7.9927026544154945E-6</v>
      </c>
      <c r="FI19" s="46">
        <f t="shared" si="25"/>
        <v>8.6939964323346332E-7</v>
      </c>
      <c r="FJ19" s="46">
        <f t="shared" si="26"/>
        <v>2.3778355946103674E-6</v>
      </c>
      <c r="FK19" s="46">
        <f t="shared" si="27"/>
        <v>-6.2437255383020227E-7</v>
      </c>
      <c r="FL19" s="46">
        <f t="shared" si="28"/>
        <v>5.6778057774288835E-6</v>
      </c>
      <c r="FM19" s="46">
        <f t="shared" si="29"/>
        <v>-2.4852989523244067E-7</v>
      </c>
      <c r="FN19" s="46">
        <f t="shared" si="30"/>
        <v>-2.1538802802721556E-7</v>
      </c>
      <c r="FO19" s="46">
        <f t="shared" si="31"/>
        <v>6.1783400323374615E-6</v>
      </c>
      <c r="FP19" s="46">
        <f t="shared" si="32"/>
        <v>1.3450932598949162E-6</v>
      </c>
      <c r="FQ19" s="46">
        <f t="shared" si="33"/>
        <v>0</v>
      </c>
      <c r="FR19" s="46">
        <f t="shared" si="35"/>
        <v>-1.0804239891956301E-5</v>
      </c>
    </row>
    <row r="20" spans="1:174" x14ac:dyDescent="0.3">
      <c r="A20" s="21" t="s">
        <v>19</v>
      </c>
      <c r="B20" s="21">
        <v>124.35595269</v>
      </c>
      <c r="C20" s="21">
        <v>0.38907929829999999</v>
      </c>
      <c r="D20" s="21">
        <v>994.75553218000005</v>
      </c>
      <c r="E20" s="21">
        <v>29.373696488</v>
      </c>
      <c r="F20" s="21">
        <v>28.492484920999999</v>
      </c>
      <c r="G20" s="21">
        <v>0.43853286450000001</v>
      </c>
      <c r="H20" s="21">
        <v>46.426593943999997</v>
      </c>
      <c r="I20" s="23">
        <v>3.6352027249000001</v>
      </c>
      <c r="J20" s="23">
        <v>0.74282561160000005</v>
      </c>
      <c r="K20" s="23">
        <v>2.68971275E-2</v>
      </c>
      <c r="L20" s="23">
        <v>1.0445984610000001</v>
      </c>
      <c r="N20" s="23">
        <v>8.6353467000000003E-2</v>
      </c>
      <c r="P20" s="23">
        <v>1.2997489999999999E-4</v>
      </c>
      <c r="Q20" s="23">
        <v>10.353130846999999</v>
      </c>
      <c r="R20" s="23">
        <v>3.5615609999999998E-4</v>
      </c>
      <c r="T20" s="23">
        <v>5.7803761799999999E-2</v>
      </c>
      <c r="U20" s="23">
        <v>0.12674460539999999</v>
      </c>
      <c r="V20" s="23">
        <v>0.1010730562</v>
      </c>
      <c r="W20" s="23">
        <v>0.99817182839999996</v>
      </c>
      <c r="X20" s="23">
        <v>0.76325321909999999</v>
      </c>
      <c r="Y20" s="23">
        <v>6.03076549E-2</v>
      </c>
      <c r="Z20" s="23">
        <v>2.7466799999999999E-5</v>
      </c>
      <c r="AA20" s="23">
        <v>3.5948330000000001E-4</v>
      </c>
      <c r="AB20" s="23">
        <v>4.1494509999999999E-4</v>
      </c>
      <c r="AC20" s="23">
        <v>6.8461893400000001E-2</v>
      </c>
      <c r="AD20" s="23">
        <v>29.373696488</v>
      </c>
      <c r="AE20" s="23">
        <v>28.492484920999999</v>
      </c>
      <c r="AF20" s="23">
        <v>0.17827810890000001</v>
      </c>
      <c r="AG20" s="23">
        <v>0.12953021310000001</v>
      </c>
      <c r="AI20" s="23">
        <v>6.0689000000000001E-5</v>
      </c>
      <c r="AJ20" s="21"/>
      <c r="AK20" s="23" t="s">
        <v>19</v>
      </c>
      <c r="AL20" s="23">
        <v>0</v>
      </c>
      <c r="AM20" s="23">
        <v>0</v>
      </c>
      <c r="AN20" s="23">
        <v>0.74282379740517102</v>
      </c>
      <c r="AO20" s="23">
        <v>3.6351994576813702</v>
      </c>
      <c r="AP20" s="23">
        <v>3.6351994576813702</v>
      </c>
      <c r="AQ20" s="23">
        <v>0.79472480115411903</v>
      </c>
      <c r="AR20" s="23">
        <v>3.3987767675422297E-2</v>
      </c>
      <c r="AS20" s="23">
        <v>4.5725475840098801E-3</v>
      </c>
      <c r="AT20" s="23">
        <v>2.23245398678328E-2</v>
      </c>
      <c r="AU20" s="23">
        <v>1.0445976510466299</v>
      </c>
      <c r="AV20" s="6">
        <v>6.0688473578046203E-5</v>
      </c>
      <c r="AW20" s="23">
        <v>0</v>
      </c>
      <c r="AX20" s="23">
        <v>0</v>
      </c>
      <c r="AY20" s="23">
        <v>8.6353187703403306E-2</v>
      </c>
      <c r="AZ20" s="23">
        <v>0</v>
      </c>
      <c r="BA20" s="23">
        <v>0</v>
      </c>
      <c r="BB20" s="23">
        <v>0</v>
      </c>
      <c r="BC20" s="6">
        <v>2.5994670767263499E-5</v>
      </c>
      <c r="BD20" s="23">
        <v>1.03979501424736E-4</v>
      </c>
      <c r="BE20" s="23">
        <v>124.356066954369</v>
      </c>
      <c r="BF20" s="23">
        <v>0.88121151804758502</v>
      </c>
      <c r="BG20" s="23">
        <v>21.973406559852702</v>
      </c>
      <c r="BH20" s="23">
        <v>1.39923270666953</v>
      </c>
      <c r="BI20" s="23">
        <v>3.2509985063685999E-2</v>
      </c>
      <c r="BJ20" s="23">
        <v>5.0032828596151804</v>
      </c>
      <c r="BK20" s="23">
        <v>8.4052888771309106E-2</v>
      </c>
      <c r="BL20" s="23">
        <v>7.94341221619307</v>
      </c>
      <c r="BM20" s="23">
        <v>0.71784664018121802</v>
      </c>
      <c r="BN20" s="23">
        <v>2.5978915233909201</v>
      </c>
      <c r="BO20" s="23">
        <v>0.178275734101148</v>
      </c>
      <c r="BP20" s="23">
        <v>0</v>
      </c>
      <c r="BQ20" s="23">
        <v>0</v>
      </c>
      <c r="BR20" s="23">
        <v>10.3531348442331</v>
      </c>
      <c r="BS20" s="23">
        <v>10.3531348442331</v>
      </c>
      <c r="BT20" s="23">
        <v>0.129529835950495</v>
      </c>
      <c r="BU20" s="23">
        <v>1.0328470916991499E-4</v>
      </c>
      <c r="BV20" s="23">
        <v>1.9944726816580901E-4</v>
      </c>
      <c r="BW20" s="23">
        <v>7.9580293234566399</v>
      </c>
      <c r="BX20" s="23">
        <v>0.95160914772179706</v>
      </c>
      <c r="BY20" s="23">
        <v>5.9413283000909499E-2</v>
      </c>
      <c r="BZ20" s="23">
        <v>0.108723436008123</v>
      </c>
      <c r="CA20" s="23">
        <v>0.46507552462838297</v>
      </c>
      <c r="CB20" s="23">
        <v>0</v>
      </c>
      <c r="CC20" s="23">
        <v>0</v>
      </c>
      <c r="CD20" s="23">
        <v>1.9075208474566899E-2</v>
      </c>
      <c r="CE20" s="23">
        <v>3.8728536627038603E-2</v>
      </c>
      <c r="CF20" s="23">
        <v>0</v>
      </c>
      <c r="CG20" s="23">
        <v>0.126740147539493</v>
      </c>
      <c r="CH20" s="23">
        <v>0.38907932240943099</v>
      </c>
      <c r="CI20" s="23">
        <v>0</v>
      </c>
      <c r="CJ20" s="23">
        <v>5.1547251663111797E-2</v>
      </c>
      <c r="CK20" s="23">
        <v>4.9525854704387598E-2</v>
      </c>
      <c r="CL20" s="23">
        <v>47.144432535811198</v>
      </c>
      <c r="CM20" s="23">
        <v>895.27898386767799</v>
      </c>
      <c r="CN20" s="23">
        <v>91.517472608123001</v>
      </c>
      <c r="CO20" s="23">
        <v>994.75448579925796</v>
      </c>
      <c r="CP20" s="23">
        <v>0</v>
      </c>
      <c r="CQ20" s="23">
        <v>2.9405111794396799</v>
      </c>
      <c r="CR20" s="23">
        <v>6.03039415102763E-2</v>
      </c>
      <c r="CS20" s="6">
        <v>2.7466410427861999E-5</v>
      </c>
      <c r="CT20" s="23">
        <v>3.5948851843890702E-4</v>
      </c>
      <c r="CU20" s="23">
        <v>4.1493836075332002E-4</v>
      </c>
      <c r="CV20" s="23">
        <v>6.8464258249419901E-2</v>
      </c>
      <c r="CW20" s="23">
        <v>0</v>
      </c>
      <c r="CX20" s="23">
        <v>12.228242720944399</v>
      </c>
      <c r="CY20" s="23">
        <v>1.66109705297155E-2</v>
      </c>
      <c r="CZ20" s="6">
        <v>5.8409743988271298E-3</v>
      </c>
      <c r="DA20" s="23">
        <v>21.973406559852702</v>
      </c>
      <c r="DB20" s="23">
        <v>7.4650096066403004E-3</v>
      </c>
      <c r="DC20" s="23">
        <v>0</v>
      </c>
      <c r="DD20" s="6">
        <v>5.3423351576580301E-5</v>
      </c>
      <c r="DE20" s="6">
        <v>1.0827086647155701E-3</v>
      </c>
      <c r="DF20" s="23">
        <v>29.372959916759001</v>
      </c>
      <c r="DG20" s="23">
        <v>28.491748398711401</v>
      </c>
      <c r="DH20" s="23">
        <v>0.88121151804758502</v>
      </c>
      <c r="DI20" s="23">
        <v>0</v>
      </c>
      <c r="DJ20" s="23">
        <v>0</v>
      </c>
      <c r="DK20" s="23">
        <v>0.11656266186059</v>
      </c>
      <c r="DL20" s="23">
        <v>0</v>
      </c>
      <c r="DM20" s="23">
        <v>1.2508198118355101</v>
      </c>
      <c r="DN20" s="23">
        <v>0</v>
      </c>
      <c r="DO20" s="23">
        <v>3.2509985063685999E-2</v>
      </c>
      <c r="DP20" s="23">
        <v>5.0032828596151804</v>
      </c>
      <c r="DQ20" s="23">
        <v>0.86465645136196201</v>
      </c>
      <c r="DR20" s="23">
        <v>0</v>
      </c>
      <c r="DS20" s="23">
        <v>8.4052888771309106E-2</v>
      </c>
      <c r="DT20" s="23">
        <v>1.13968512486427E-4</v>
      </c>
      <c r="DU20" s="23">
        <v>0.43853144273770001</v>
      </c>
      <c r="DV20" s="23">
        <v>0.95329195652348797</v>
      </c>
      <c r="DW20" s="23">
        <v>0</v>
      </c>
      <c r="DX20" s="23">
        <v>0</v>
      </c>
      <c r="DY20" s="23">
        <v>1.21570920066469E-2</v>
      </c>
      <c r="DZ20" s="23">
        <v>1.0424915737870399</v>
      </c>
      <c r="EA20" s="23">
        <v>0.99816960556358303</v>
      </c>
      <c r="EB20" s="23">
        <v>0</v>
      </c>
      <c r="EC20" s="23">
        <v>9.1034520170637803E-2</v>
      </c>
      <c r="ED20" s="23">
        <v>46.426590463907502</v>
      </c>
      <c r="EE20" s="23">
        <v>0.76325334163136405</v>
      </c>
      <c r="EF20" s="23">
        <v>0.85111685361089595</v>
      </c>
      <c r="EI20" s="61">
        <f t="shared" si="34"/>
        <v>1.0154618735670833</v>
      </c>
      <c r="EJ20" s="31">
        <f t="shared" si="0"/>
        <v>7.999993402455061E-3</v>
      </c>
      <c r="EK20" s="46">
        <f t="shared" si="1"/>
        <v>9.1884921092538412E-7</v>
      </c>
      <c r="EL20" s="46">
        <f t="shared" si="2"/>
        <v>6.196534000269317E-8</v>
      </c>
      <c r="EM20" s="46">
        <f t="shared" si="3"/>
        <v>-1.0518973840626233E-6</v>
      </c>
      <c r="EN20" s="46">
        <f t="shared" si="4"/>
        <v>-2.5075878390047039E-5</v>
      </c>
      <c r="EO20" s="46">
        <f t="shared" si="5"/>
        <v>-2.5849703549554301E-5</v>
      </c>
      <c r="EP20" s="46">
        <f t="shared" si="6"/>
        <v>-3.2420883703286266E-6</v>
      </c>
      <c r="EQ20" s="46">
        <f t="shared" si="7"/>
        <v>-7.4959031008499496E-8</v>
      </c>
      <c r="ER20" s="46">
        <f t="shared" si="8"/>
        <v>-8.9877205677857504E-7</v>
      </c>
      <c r="ES20" s="46">
        <f t="shared" si="9"/>
        <v>-2.4422890119835882E-6</v>
      </c>
      <c r="ET20" s="46">
        <f t="shared" si="10"/>
        <v>-1.4889380777993204E-6</v>
      </c>
      <c r="EU20" s="46">
        <f t="shared" si="11"/>
        <v>-7.7537293073908355E-7</v>
      </c>
      <c r="EV20" s="46">
        <f t="shared" si="12"/>
        <v>0</v>
      </c>
      <c r="EW20" s="46">
        <f t="shared" si="13"/>
        <v>-3.2343414387456341E-6</v>
      </c>
      <c r="EX20" s="46">
        <f t="shared" si="14"/>
        <v>0</v>
      </c>
      <c r="EY20" s="46">
        <f t="shared" si="15"/>
        <v>-5.5996042351163162E-6</v>
      </c>
      <c r="EZ20" s="46">
        <f t="shared" si="16"/>
        <v>3.8608930574069315E-7</v>
      </c>
      <c r="FA20" s="46">
        <f t="shared" si="17"/>
        <v>-2.1650273451661328E-6</v>
      </c>
      <c r="FB20" s="46">
        <f t="shared" si="18"/>
        <v>0</v>
      </c>
      <c r="FC20" s="46">
        <f t="shared" si="19"/>
        <v>-2.8888075747226907E-7</v>
      </c>
      <c r="FD20" s="46">
        <f t="shared" si="20"/>
        <v>-3.5171994049890273E-5</v>
      </c>
      <c r="FE20" s="46">
        <f t="shared" si="21"/>
        <v>4.9634889135564046E-7</v>
      </c>
      <c r="FF20" s="46">
        <f t="shared" si="22"/>
        <v>-2.2269075861366836E-6</v>
      </c>
      <c r="FG20" s="46">
        <f t="shared" si="23"/>
        <v>1.6053828662477265E-7</v>
      </c>
      <c r="FH20" s="46">
        <f t="shared" si="24"/>
        <v>-6.1574102489270668E-5</v>
      </c>
      <c r="FI20" s="46">
        <f t="shared" si="25"/>
        <v>-1.4183382774848084E-5</v>
      </c>
      <c r="FJ20" s="46">
        <f t="shared" si="26"/>
        <v>1.4516498838792537E-5</v>
      </c>
      <c r="FK20" s="46">
        <f t="shared" si="27"/>
        <v>-1.6241297173938956E-5</v>
      </c>
      <c r="FL20" s="46">
        <f t="shared" si="28"/>
        <v>3.4542565249885827E-5</v>
      </c>
      <c r="FM20" s="46">
        <f t="shared" si="29"/>
        <v>1.0220025802454169E-9</v>
      </c>
      <c r="FN20" s="46">
        <f t="shared" si="30"/>
        <v>2.7716925805382054E-9</v>
      </c>
      <c r="FO20" s="46">
        <f t="shared" si="31"/>
        <v>-1.3320754110892131E-5</v>
      </c>
      <c r="FP20" s="46">
        <f t="shared" si="32"/>
        <v>-2.911672080120498E-6</v>
      </c>
      <c r="FQ20" s="46">
        <f t="shared" si="33"/>
        <v>0</v>
      </c>
      <c r="FR20" s="46">
        <f t="shared" si="35"/>
        <v>-8.6740917431220294E-6</v>
      </c>
    </row>
    <row r="21" spans="1:174" x14ac:dyDescent="0.3">
      <c r="A21" s="21" t="s">
        <v>20</v>
      </c>
      <c r="B21" s="21">
        <v>425.85874580000001</v>
      </c>
      <c r="C21" s="21">
        <v>1.3796120553</v>
      </c>
      <c r="D21" s="21">
        <v>1739.2997966</v>
      </c>
      <c r="E21" s="21">
        <v>45.337752793999996</v>
      </c>
      <c r="F21" s="21">
        <v>43.977623397000002</v>
      </c>
      <c r="G21" s="21">
        <v>0.75139832849999999</v>
      </c>
      <c r="H21" s="21">
        <v>69.602419995000005</v>
      </c>
      <c r="I21" s="23">
        <v>5.4498694862999999</v>
      </c>
      <c r="J21" s="23">
        <v>0.25272439149999998</v>
      </c>
      <c r="K21" s="23">
        <v>4.479528E-4</v>
      </c>
      <c r="L21" s="23">
        <v>1.5660544520999999</v>
      </c>
      <c r="N21" s="23">
        <v>0.12946050140000001</v>
      </c>
      <c r="P21" s="23">
        <v>2.1908560000000001E-4</v>
      </c>
      <c r="Q21" s="23">
        <v>15.521339657</v>
      </c>
      <c r="R21" s="23">
        <v>6.0108069999999995E-4</v>
      </c>
      <c r="T21" s="23">
        <v>1.0197927000000001E-3</v>
      </c>
      <c r="U21" s="23">
        <v>0.19001460680000001</v>
      </c>
      <c r="V21" s="23">
        <v>1.9170127000000001E-3</v>
      </c>
      <c r="W21" s="23">
        <v>0.23607344599999999</v>
      </c>
      <c r="X21" s="23">
        <v>0.34258035219999999</v>
      </c>
      <c r="Y21" s="23">
        <v>8.8186758599999998E-2</v>
      </c>
      <c r="Z21" s="23">
        <v>4.2394400000000002E-5</v>
      </c>
      <c r="AA21" s="23">
        <v>5.4599740000000003E-4</v>
      </c>
      <c r="AB21" s="23">
        <v>6.311938E-4</v>
      </c>
      <c r="AC21" s="23">
        <v>0.10120703659999999</v>
      </c>
      <c r="AD21" s="23">
        <v>45.337752793999996</v>
      </c>
      <c r="AE21" s="23">
        <v>43.977623397000002</v>
      </c>
      <c r="AF21" s="23">
        <v>0.14054669929999999</v>
      </c>
      <c r="AG21" s="23">
        <v>0.38083696890000002</v>
      </c>
      <c r="AH21" s="23">
        <v>0.14463360689999999</v>
      </c>
      <c r="AI21" s="23">
        <v>9.3672300000000001E-5</v>
      </c>
      <c r="AJ21" s="21"/>
      <c r="AK21" s="23" t="s">
        <v>20</v>
      </c>
      <c r="AL21" s="23">
        <v>0</v>
      </c>
      <c r="AM21" s="23">
        <v>0</v>
      </c>
      <c r="AN21" s="23">
        <v>0.25272442277060198</v>
      </c>
      <c r="AO21" s="23">
        <v>5.4498748671461703</v>
      </c>
      <c r="AP21" s="23">
        <v>5.4498748671461703</v>
      </c>
      <c r="AQ21" s="23">
        <v>1.1914492607714999</v>
      </c>
      <c r="AR21" s="23">
        <v>5.0954408212146599E-2</v>
      </c>
      <c r="AS21" s="6">
        <v>7.6152796327099895E-5</v>
      </c>
      <c r="AT21" s="23">
        <v>3.7180380545974499E-4</v>
      </c>
      <c r="AU21" s="23">
        <v>1.5660556669769401</v>
      </c>
      <c r="AV21" s="6">
        <v>9.3672627966571301E-5</v>
      </c>
      <c r="AW21" s="23">
        <v>0</v>
      </c>
      <c r="AX21" s="23">
        <v>0</v>
      </c>
      <c r="AY21" s="23">
        <v>0.12946043993817</v>
      </c>
      <c r="AZ21" s="23">
        <v>0</v>
      </c>
      <c r="BA21" s="23">
        <v>0</v>
      </c>
      <c r="BB21" s="23">
        <v>0</v>
      </c>
      <c r="BC21" s="6">
        <v>4.38167707468707E-5</v>
      </c>
      <c r="BD21" s="23">
        <v>1.7526964024978299E-4</v>
      </c>
      <c r="BE21" s="23">
        <v>425.85774319372501</v>
      </c>
      <c r="BF21" s="23">
        <v>1.36013023054834</v>
      </c>
      <c r="BG21" s="23">
        <v>33.915533418211297</v>
      </c>
      <c r="BH21" s="23">
        <v>2.1596969395437502</v>
      </c>
      <c r="BI21" s="23">
        <v>5.01784774439612E-2</v>
      </c>
      <c r="BJ21" s="23">
        <v>7.7224642455507899</v>
      </c>
      <c r="BK21" s="23">
        <v>0.12973385930102399</v>
      </c>
      <c r="BL21" s="23">
        <v>11.9087967659614</v>
      </c>
      <c r="BM21" s="23">
        <v>1.0761869070204799</v>
      </c>
      <c r="BN21" s="23">
        <v>3.8947449126356202</v>
      </c>
      <c r="BO21" s="23">
        <v>0.14054743262941499</v>
      </c>
      <c r="BP21" s="23">
        <v>0</v>
      </c>
      <c r="BQ21" s="23">
        <v>0</v>
      </c>
      <c r="BR21" s="23">
        <v>15.521237743376</v>
      </c>
      <c r="BS21" s="23">
        <v>15.521237743376</v>
      </c>
      <c r="BT21" s="23">
        <v>0.38083881254716401</v>
      </c>
      <c r="BU21" s="23">
        <v>1.7431314415451601E-4</v>
      </c>
      <c r="BV21" s="23">
        <v>3.3660634385603803E-4</v>
      </c>
      <c r="BW21" s="23">
        <v>13.9143835025932</v>
      </c>
      <c r="BX21" s="23">
        <v>1.42664598653505</v>
      </c>
      <c r="BY21" s="23">
        <v>8.9071691664481506E-2</v>
      </c>
      <c r="BZ21" s="23">
        <v>0.16299616816238</v>
      </c>
      <c r="CA21" s="23">
        <v>0.69723879896955898</v>
      </c>
      <c r="CB21" s="23">
        <v>0</v>
      </c>
      <c r="CC21" s="23">
        <v>0</v>
      </c>
      <c r="CD21" s="23">
        <v>3.3652549564862702E-4</v>
      </c>
      <c r="CE21" s="23">
        <v>6.8325588467622097E-4</v>
      </c>
      <c r="CF21" s="23">
        <v>0</v>
      </c>
      <c r="CG21" s="23">
        <v>0.190010935424507</v>
      </c>
      <c r="CH21" s="23">
        <v>1.37960835957384</v>
      </c>
      <c r="CI21" s="23">
        <v>0</v>
      </c>
      <c r="CJ21" s="23">
        <v>9.7767744073149203E-4</v>
      </c>
      <c r="CK21" s="23">
        <v>9.3931952260013004E-4</v>
      </c>
      <c r="CL21" s="23">
        <v>70.678622068266293</v>
      </c>
      <c r="CM21" s="23">
        <v>1565.3690227946799</v>
      </c>
      <c r="CN21" s="23">
        <v>160.01536382523901</v>
      </c>
      <c r="CO21" s="23">
        <v>1739.29877012252</v>
      </c>
      <c r="CP21" s="23">
        <v>0</v>
      </c>
      <c r="CQ21" s="23">
        <v>4.40838365421991</v>
      </c>
      <c r="CR21" s="23">
        <v>8.8185560560018E-2</v>
      </c>
      <c r="CS21" s="6">
        <v>4.2394117542948703E-5</v>
      </c>
      <c r="CT21" s="23">
        <v>5.4600303380942096E-4</v>
      </c>
      <c r="CU21" s="23">
        <v>6.3120042031118196E-4</v>
      </c>
      <c r="CV21" s="23">
        <v>0.101209119212068</v>
      </c>
      <c r="CW21" s="23">
        <v>0</v>
      </c>
      <c r="CX21" s="23">
        <v>18.332463698635902</v>
      </c>
      <c r="CY21" s="23">
        <v>2.5638921486797001E-2</v>
      </c>
      <c r="CZ21" s="23">
        <v>9.0154172985664506E-3</v>
      </c>
      <c r="DA21" s="23">
        <v>33.915533418211297</v>
      </c>
      <c r="DB21" s="23">
        <v>1.15221478606899E-2</v>
      </c>
      <c r="DC21" s="23">
        <v>0</v>
      </c>
      <c r="DD21" s="6">
        <v>9.01613648924973E-5</v>
      </c>
      <c r="DE21" s="23">
        <v>1.6711432618484599E-3</v>
      </c>
      <c r="DF21" s="23">
        <v>45.336591999023</v>
      </c>
      <c r="DG21" s="23">
        <v>43.9764617684746</v>
      </c>
      <c r="DH21" s="23">
        <v>1.36013023054834</v>
      </c>
      <c r="DI21" s="23">
        <v>0</v>
      </c>
      <c r="DJ21" s="23">
        <v>0</v>
      </c>
      <c r="DK21" s="23">
        <v>0.17991269786206701</v>
      </c>
      <c r="DL21" s="23">
        <v>0</v>
      </c>
      <c r="DM21" s="23">
        <v>1.9306155297982199</v>
      </c>
      <c r="DN21" s="23">
        <v>0</v>
      </c>
      <c r="DO21" s="23">
        <v>5.01784774439612E-2</v>
      </c>
      <c r="DP21" s="23">
        <v>7.7224642455507899</v>
      </c>
      <c r="DQ21" s="23">
        <v>1.2962870183752999</v>
      </c>
      <c r="DR21" s="23">
        <v>0</v>
      </c>
      <c r="DS21" s="23">
        <v>0.12973385930102399</v>
      </c>
      <c r="DT21" s="23">
        <v>1.7591039937829599E-4</v>
      </c>
      <c r="DU21" s="23">
        <v>0.75139810814332297</v>
      </c>
      <c r="DV21" s="23">
        <v>1.4291750532671199</v>
      </c>
      <c r="DW21" s="23">
        <v>0.144634269898896</v>
      </c>
      <c r="DX21" s="23">
        <v>0</v>
      </c>
      <c r="DY21" s="23">
        <v>1.82258268478162E-2</v>
      </c>
      <c r="DZ21" s="23">
        <v>1.56289263148107</v>
      </c>
      <c r="EA21" s="23">
        <v>0.23607199491844499</v>
      </c>
      <c r="EB21" s="23">
        <v>0</v>
      </c>
      <c r="EC21" s="23">
        <v>0.13647781713910601</v>
      </c>
      <c r="ED21" s="23">
        <v>69.602400559974001</v>
      </c>
      <c r="EE21" s="23">
        <v>0.34257856813744197</v>
      </c>
      <c r="EF21" s="23">
        <v>1.2759934170570699</v>
      </c>
      <c r="EI21" s="61">
        <f t="shared" si="34"/>
        <v>1.0154624193940689</v>
      </c>
      <c r="EJ21" s="31">
        <f t="shared" si="0"/>
        <v>7.9999961717980399E-3</v>
      </c>
      <c r="EK21" s="46">
        <f t="shared" si="1"/>
        <v>-2.3543165072515403E-6</v>
      </c>
      <c r="EL21" s="46">
        <f t="shared" si="2"/>
        <v>-2.6788155016430385E-6</v>
      </c>
      <c r="EM21" s="46">
        <f t="shared" si="3"/>
        <v>-5.9016707877976803E-7</v>
      </c>
      <c r="EN21" s="46">
        <f t="shared" si="4"/>
        <v>-2.560327553663723E-5</v>
      </c>
      <c r="EO21" s="46">
        <f t="shared" si="5"/>
        <v>-2.6414081427633003E-5</v>
      </c>
      <c r="EP21" s="46">
        <f t="shared" si="6"/>
        <v>-2.9326213362274675E-7</v>
      </c>
      <c r="EQ21" s="46">
        <f t="shared" si="7"/>
        <v>-2.7922917056533504E-7</v>
      </c>
      <c r="ER21" s="46">
        <f t="shared" si="8"/>
        <v>9.8733486809863605E-7</v>
      </c>
      <c r="ES21" s="46">
        <f t="shared" si="9"/>
        <v>1.2373400846313799E-7</v>
      </c>
      <c r="ET21" s="46">
        <f t="shared" si="10"/>
        <v>8.4870255189026515E-6</v>
      </c>
      <c r="EU21" s="46">
        <f t="shared" si="11"/>
        <v>7.7575651250802385E-7</v>
      </c>
      <c r="EV21" s="46">
        <f t="shared" si="12"/>
        <v>0</v>
      </c>
      <c r="EW21" s="46">
        <f t="shared" si="13"/>
        <v>-4.7475352983856064E-7</v>
      </c>
      <c r="EX21" s="46">
        <f t="shared" si="14"/>
        <v>0</v>
      </c>
      <c r="EY21" s="46">
        <f t="shared" si="15"/>
        <v>3.7017341791346173E-6</v>
      </c>
      <c r="EZ21" s="46">
        <f t="shared" si="16"/>
        <v>-6.5660327170534007E-6</v>
      </c>
      <c r="FA21" s="46">
        <f t="shared" si="17"/>
        <v>2.5438023768093227E-7</v>
      </c>
      <c r="FB21" s="46">
        <f t="shared" si="18"/>
        <v>0</v>
      </c>
      <c r="FC21" s="46">
        <f t="shared" si="19"/>
        <v>-1.1099976644354056E-5</v>
      </c>
      <c r="FD21" s="46">
        <f t="shared" si="20"/>
        <v>-1.9321543510982565E-5</v>
      </c>
      <c r="FE21" s="46">
        <f t="shared" si="21"/>
        <v>-8.2089536380756386E-6</v>
      </c>
      <c r="FF21" s="46">
        <f t="shared" si="22"/>
        <v>-6.1467377190673163E-6</v>
      </c>
      <c r="FG21" s="46">
        <f t="shared" si="23"/>
        <v>-5.2077200182731178E-6</v>
      </c>
      <c r="FH21" s="46">
        <f t="shared" si="24"/>
        <v>-1.3585259295353497E-5</v>
      </c>
      <c r="FI21" s="46">
        <f t="shared" si="25"/>
        <v>-6.6626028744097128E-6</v>
      </c>
      <c r="FJ21" s="46">
        <f t="shared" si="26"/>
        <v>1.0318381407920141E-5</v>
      </c>
      <c r="FK21" s="46">
        <f t="shared" si="27"/>
        <v>1.0488555467375619E-5</v>
      </c>
      <c r="FL21" s="46">
        <f t="shared" si="28"/>
        <v>2.0577739828891115E-5</v>
      </c>
      <c r="FM21" s="46">
        <f t="shared" si="29"/>
        <v>-3.4460024735385701E-7</v>
      </c>
      <c r="FN21" s="46">
        <f t="shared" si="30"/>
        <v>-3.7421188105789482E-7</v>
      </c>
      <c r="FO21" s="46">
        <f t="shared" si="31"/>
        <v>5.2176921880800142E-6</v>
      </c>
      <c r="FP21" s="46">
        <f t="shared" si="32"/>
        <v>4.8410404308058132E-6</v>
      </c>
      <c r="FQ21" s="46">
        <f t="shared" si="33"/>
        <v>4.5839892277904118E-6</v>
      </c>
      <c r="FR21" s="46">
        <f t="shared" si="35"/>
        <v>3.5012118982861644E-6</v>
      </c>
    </row>
    <row r="22" spans="1:174" x14ac:dyDescent="0.3">
      <c r="A22" s="21" t="s">
        <v>125</v>
      </c>
      <c r="B22" s="21">
        <v>540.97250434</v>
      </c>
      <c r="C22" s="21">
        <v>1.6925699396</v>
      </c>
      <c r="D22" s="21">
        <v>4041.5189518000002</v>
      </c>
      <c r="E22" s="21">
        <v>119.55278017000001</v>
      </c>
      <c r="F22" s="21">
        <v>115.96603501</v>
      </c>
      <c r="G22" s="21">
        <v>1.9077015358</v>
      </c>
      <c r="H22" s="21">
        <v>186.48573973000001</v>
      </c>
      <c r="I22" s="23">
        <v>14.601833738</v>
      </c>
      <c r="J22" s="23">
        <v>2.9837718645</v>
      </c>
      <c r="K22" s="23">
        <v>0.1110894596</v>
      </c>
      <c r="L22" s="23">
        <v>4.1959291962999998</v>
      </c>
      <c r="N22" s="23">
        <v>0.34686349329999999</v>
      </c>
      <c r="P22" s="23">
        <v>5.3681750000000004E-4</v>
      </c>
      <c r="Q22" s="23">
        <v>41.586324986999998</v>
      </c>
      <c r="R22" s="23">
        <v>1.4711531E-3</v>
      </c>
      <c r="T22" s="23">
        <v>0.238738849</v>
      </c>
      <c r="U22" s="23">
        <v>0.50910601600000005</v>
      </c>
      <c r="V22" s="23">
        <v>0.41744799859999998</v>
      </c>
      <c r="W22" s="23">
        <v>4.0094437892999997</v>
      </c>
      <c r="X22" s="23">
        <v>3.0658255920999999</v>
      </c>
      <c r="Y22" s="23">
        <v>0.24336434479999999</v>
      </c>
      <c r="Z22" s="23">
        <v>1.1179129999999999E-4</v>
      </c>
      <c r="AA22" s="23">
        <v>1.4594333000000001E-3</v>
      </c>
      <c r="AB22" s="23">
        <v>1.6853212999999999E-3</v>
      </c>
      <c r="AC22" s="23">
        <v>0.27535954540000002</v>
      </c>
      <c r="AD22" s="23">
        <v>119.55278017000001</v>
      </c>
      <c r="AE22" s="23">
        <v>115.96603501</v>
      </c>
      <c r="AF22" s="23">
        <v>0.71610527550000003</v>
      </c>
      <c r="AG22" s="23">
        <v>0.52029515240000002</v>
      </c>
      <c r="AI22" s="23">
        <v>2.4700770000000001E-4</v>
      </c>
      <c r="AJ22" s="21"/>
      <c r="AK22" s="23" t="s">
        <v>125</v>
      </c>
      <c r="AL22" s="23">
        <v>0</v>
      </c>
      <c r="AM22" s="23">
        <v>0</v>
      </c>
      <c r="AN22" s="23">
        <v>2.9837698632804801</v>
      </c>
      <c r="AO22" s="23">
        <v>14.6017031597005</v>
      </c>
      <c r="AP22" s="23">
        <v>14.6017031597005</v>
      </c>
      <c r="AQ22" s="23">
        <v>3.1922559212950001</v>
      </c>
      <c r="AR22" s="23">
        <v>0.13651736900261799</v>
      </c>
      <c r="AS22" s="23">
        <v>1.8885192987097399E-2</v>
      </c>
      <c r="AT22" s="23">
        <v>9.2204105998225205E-2</v>
      </c>
      <c r="AU22" s="23">
        <v>4.1959224814168703</v>
      </c>
      <c r="AV22" s="23">
        <v>2.4700991426917298E-4</v>
      </c>
      <c r="AW22" s="23">
        <v>0</v>
      </c>
      <c r="AX22" s="23">
        <v>0</v>
      </c>
      <c r="AY22" s="23">
        <v>0.34686422976176101</v>
      </c>
      <c r="AZ22" s="23">
        <v>0</v>
      </c>
      <c r="BA22" s="23">
        <v>0</v>
      </c>
      <c r="BB22" s="23">
        <v>0</v>
      </c>
      <c r="BC22" s="23">
        <v>1.07364209064303E-4</v>
      </c>
      <c r="BD22" s="23">
        <v>4.2945154406212599E-4</v>
      </c>
      <c r="BE22" s="23">
        <v>540.97204155712404</v>
      </c>
      <c r="BF22" s="23">
        <v>3.58675078071176</v>
      </c>
      <c r="BG22" s="23">
        <v>89.433052795185006</v>
      </c>
      <c r="BH22" s="23">
        <v>5.6949720619278299</v>
      </c>
      <c r="BI22" s="23">
        <v>0.132317295920898</v>
      </c>
      <c r="BJ22" s="23">
        <v>20.3636367334115</v>
      </c>
      <c r="BK22" s="23">
        <v>0.34209851044715101</v>
      </c>
      <c r="BL22" s="23">
        <v>31.9070194044312</v>
      </c>
      <c r="BM22" s="23">
        <v>2.8834221620218501</v>
      </c>
      <c r="BN22" s="23">
        <v>10.435213477546201</v>
      </c>
      <c r="BO22" s="23">
        <v>0.71610335964285099</v>
      </c>
      <c r="BP22" s="23">
        <v>0</v>
      </c>
      <c r="BQ22" s="23">
        <v>0</v>
      </c>
      <c r="BR22" s="23">
        <v>41.586257937042603</v>
      </c>
      <c r="BS22" s="23">
        <v>41.586257937042603</v>
      </c>
      <c r="BT22" s="23">
        <v>0.52029469058350897</v>
      </c>
      <c r="BU22" s="23">
        <v>4.2661061572578699E-4</v>
      </c>
      <c r="BV22" s="23">
        <v>8.2382683474098396E-4</v>
      </c>
      <c r="BW22" s="23">
        <v>32.332165869365099</v>
      </c>
      <c r="BX22" s="23">
        <v>3.8224166082981901</v>
      </c>
      <c r="BY22" s="23">
        <v>0.23865178788571201</v>
      </c>
      <c r="BZ22" s="23">
        <v>0.43671702255483202</v>
      </c>
      <c r="CA22" s="23">
        <v>1.8681059160281499</v>
      </c>
      <c r="CB22" s="23">
        <v>0</v>
      </c>
      <c r="CC22" s="23">
        <v>0</v>
      </c>
      <c r="CD22" s="23">
        <v>7.8783906700397394E-2</v>
      </c>
      <c r="CE22" s="23">
        <v>0.15995496409221899</v>
      </c>
      <c r="CF22" s="23">
        <v>0</v>
      </c>
      <c r="CG22" s="23">
        <v>0.50910517154117896</v>
      </c>
      <c r="CH22" s="23">
        <v>1.6925695335571</v>
      </c>
      <c r="CI22" s="23">
        <v>0</v>
      </c>
      <c r="CJ22" s="23">
        <v>0.21289808175840599</v>
      </c>
      <c r="CK22" s="23">
        <v>0.204549471607224</v>
      </c>
      <c r="CL22" s="23">
        <v>189.36892717582299</v>
      </c>
      <c r="CM22" s="23">
        <v>3637.3662344505201</v>
      </c>
      <c r="CN22" s="23">
        <v>371.82035911087598</v>
      </c>
      <c r="CO22" s="23">
        <v>4041.5187594307599</v>
      </c>
      <c r="CP22" s="23">
        <v>0</v>
      </c>
      <c r="CQ22" s="23">
        <v>11.8113921308718</v>
      </c>
      <c r="CR22" s="23">
        <v>0.24336178249309701</v>
      </c>
      <c r="CS22" s="23">
        <v>1.11787979029635E-4</v>
      </c>
      <c r="CT22" s="23">
        <v>1.4594310320386701E-3</v>
      </c>
      <c r="CU22" s="23">
        <v>1.68530245672051E-3</v>
      </c>
      <c r="CV22" s="23">
        <v>0.27535981093161699</v>
      </c>
      <c r="CW22" s="23">
        <v>0</v>
      </c>
      <c r="CX22" s="23">
        <v>49.118142392533002</v>
      </c>
      <c r="CY22" s="23">
        <v>6.7607978196288596E-2</v>
      </c>
      <c r="CZ22" s="6">
        <v>2.3773021048628398E-2</v>
      </c>
      <c r="DA22" s="23">
        <v>89.433052795185006</v>
      </c>
      <c r="DB22" s="23">
        <v>3.0383040724879701E-2</v>
      </c>
      <c r="DC22" s="23">
        <v>0</v>
      </c>
      <c r="DD22" s="23">
        <v>2.2068112678229801E-4</v>
      </c>
      <c r="DE22" s="6">
        <v>4.4066820769743699E-3</v>
      </c>
      <c r="DF22" s="23">
        <v>119.549816959563</v>
      </c>
      <c r="DG22" s="23">
        <v>115.963066178852</v>
      </c>
      <c r="DH22" s="23">
        <v>3.58675078071176</v>
      </c>
      <c r="DI22" s="23">
        <v>0</v>
      </c>
      <c r="DJ22" s="23">
        <v>0</v>
      </c>
      <c r="DK22" s="23">
        <v>0.47441723463240598</v>
      </c>
      <c r="DL22" s="23">
        <v>0</v>
      </c>
      <c r="DM22" s="23">
        <v>5.09090901745508</v>
      </c>
      <c r="DN22" s="23">
        <v>0</v>
      </c>
      <c r="DO22" s="23">
        <v>0.132317295920898</v>
      </c>
      <c r="DP22" s="23">
        <v>20.3636367334115</v>
      </c>
      <c r="DQ22" s="23">
        <v>3.4731469866684201</v>
      </c>
      <c r="DR22" s="23">
        <v>0</v>
      </c>
      <c r="DS22" s="23">
        <v>0.34209851044715101</v>
      </c>
      <c r="DT22" s="23">
        <v>4.6386975313745198E-4</v>
      </c>
      <c r="DU22" s="23">
        <v>1.9077079166873301</v>
      </c>
      <c r="DV22" s="23">
        <v>3.8291754938295202</v>
      </c>
      <c r="DW22" s="23">
        <v>0</v>
      </c>
      <c r="DX22" s="23">
        <v>0</v>
      </c>
      <c r="DY22" s="23">
        <v>4.8833334357325099E-2</v>
      </c>
      <c r="DZ22" s="23">
        <v>4.1874641309796701</v>
      </c>
      <c r="EA22" s="23">
        <v>4.0094414694084097</v>
      </c>
      <c r="EB22" s="23">
        <v>0</v>
      </c>
      <c r="EC22" s="23">
        <v>0.36566535728434602</v>
      </c>
      <c r="ED22" s="23">
        <v>186.485770377596</v>
      </c>
      <c r="EE22" s="23">
        <v>3.0658206254810199</v>
      </c>
      <c r="EF22" s="23">
        <v>3.4187448886968999</v>
      </c>
      <c r="EI22" s="61">
        <f t="shared" si="34"/>
        <v>1.0154604653877299</v>
      </c>
      <c r="EJ22" s="31">
        <f t="shared" si="0"/>
        <v>8.0000039079167907E-3</v>
      </c>
      <c r="EK22" s="46">
        <f t="shared" si="1"/>
        <v>-8.5546469043061199E-7</v>
      </c>
      <c r="EL22" s="46">
        <f t="shared" si="2"/>
        <v>-2.3989726537720749E-7</v>
      </c>
      <c r="EM22" s="46">
        <f t="shared" si="3"/>
        <v>-4.7598252677083616E-8</v>
      </c>
      <c r="EN22" s="46">
        <f t="shared" si="4"/>
        <v>-2.4785792792009789E-5</v>
      </c>
      <c r="EO22" s="46">
        <f t="shared" si="5"/>
        <v>-2.5600867941547147E-5</v>
      </c>
      <c r="EP22" s="46">
        <f t="shared" si="6"/>
        <v>3.3448037915401491E-6</v>
      </c>
      <c r="EQ22" s="46">
        <f t="shared" si="7"/>
        <v>1.6434283949039624E-7</v>
      </c>
      <c r="ER22" s="46">
        <f t="shared" si="8"/>
        <v>-8.9425959672135845E-6</v>
      </c>
      <c r="ES22" s="46">
        <f t="shared" si="9"/>
        <v>-6.7070125021482659E-7</v>
      </c>
      <c r="ET22" s="46">
        <f t="shared" si="10"/>
        <v>-1.4458138330107477E-6</v>
      </c>
      <c r="EU22" s="46">
        <f t="shared" si="11"/>
        <v>-1.600332802434787E-6</v>
      </c>
      <c r="EV22" s="46">
        <f t="shared" si="12"/>
        <v>0</v>
      </c>
      <c r="EW22" s="46">
        <f t="shared" si="13"/>
        <v>2.1232034366399296E-6</v>
      </c>
      <c r="EX22" s="46">
        <f t="shared" si="14"/>
        <v>0</v>
      </c>
      <c r="EY22" s="46">
        <f t="shared" si="15"/>
        <v>-3.2541293289329661E-6</v>
      </c>
      <c r="EZ22" s="46">
        <f t="shared" si="16"/>
        <v>-1.6123078299229537E-6</v>
      </c>
      <c r="FA22" s="46">
        <f t="shared" si="17"/>
        <v>-2.3466456979348824E-5</v>
      </c>
      <c r="FB22" s="46">
        <f t="shared" si="18"/>
        <v>0</v>
      </c>
      <c r="FC22" s="46">
        <f t="shared" si="19"/>
        <v>9.1282237764896304E-8</v>
      </c>
      <c r="FD22" s="46">
        <f t="shared" si="20"/>
        <v>-1.6587091775636679E-6</v>
      </c>
      <c r="FE22" s="46">
        <f t="shared" si="21"/>
        <v>-1.0665624735934459E-6</v>
      </c>
      <c r="FF22" s="46">
        <f t="shared" si="22"/>
        <v>-5.7860683722078494E-7</v>
      </c>
      <c r="FG22" s="46">
        <f t="shared" si="23"/>
        <v>-1.6199939725477208E-6</v>
      </c>
      <c r="FH22" s="46">
        <f t="shared" si="24"/>
        <v>-1.0528686546472091E-5</v>
      </c>
      <c r="FI22" s="46">
        <f t="shared" si="25"/>
        <v>-2.970687669790439E-5</v>
      </c>
      <c r="FJ22" s="46">
        <f t="shared" si="26"/>
        <v>-1.5540013579399427E-6</v>
      </c>
      <c r="FK22" s="46">
        <f t="shared" si="27"/>
        <v>-1.1180823199661425E-5</v>
      </c>
      <c r="FL22" s="46">
        <f t="shared" si="28"/>
        <v>9.6430874254326467E-7</v>
      </c>
      <c r="FM22" s="46">
        <f t="shared" si="29"/>
        <v>4.0155991398205398E-7</v>
      </c>
      <c r="FN22" s="46">
        <f t="shared" si="30"/>
        <v>3.6551126690693881E-7</v>
      </c>
      <c r="FO22" s="46">
        <f t="shared" si="31"/>
        <v>-2.6753847717428447E-6</v>
      </c>
      <c r="FP22" s="46">
        <f t="shared" si="32"/>
        <v>-8.8760483144681023E-7</v>
      </c>
      <c r="FQ22" s="46">
        <f t="shared" si="33"/>
        <v>0</v>
      </c>
      <c r="FR22" s="46">
        <f t="shared" si="35"/>
        <v>8.9643730659633256E-6</v>
      </c>
    </row>
    <row r="23" spans="1:174" x14ac:dyDescent="0.3">
      <c r="A23" s="21" t="s">
        <v>21</v>
      </c>
      <c r="B23" s="21">
        <v>796.35244849000003</v>
      </c>
      <c r="C23" s="21">
        <v>2.4915872071999998</v>
      </c>
      <c r="D23" s="21">
        <v>4427.0895690999996</v>
      </c>
      <c r="E23" s="21">
        <v>134.20395169</v>
      </c>
      <c r="F23" s="21">
        <v>130.17672300999999</v>
      </c>
      <c r="G23" s="21">
        <v>2.8082799592000001</v>
      </c>
      <c r="H23" s="21">
        <v>195.98086642999999</v>
      </c>
      <c r="I23" s="23">
        <v>15.345302199000001</v>
      </c>
      <c r="J23" s="23">
        <v>3.1356940291000002</v>
      </c>
      <c r="K23" s="23">
        <v>0.13342139580000001</v>
      </c>
      <c r="L23" s="23">
        <v>4.4095696040999997</v>
      </c>
      <c r="N23" s="23">
        <v>0.36452441219999998</v>
      </c>
      <c r="P23" s="23">
        <v>6.4473190000000004E-4</v>
      </c>
      <c r="Q23" s="23">
        <v>43.703734228000002</v>
      </c>
      <c r="R23" s="23">
        <v>1.767804E-3</v>
      </c>
      <c r="T23" s="23">
        <v>0.28673167729999999</v>
      </c>
      <c r="U23" s="23">
        <v>0.53502777749999997</v>
      </c>
      <c r="V23" s="23">
        <v>0.50136607789999998</v>
      </c>
      <c r="W23" s="23">
        <v>4.2135886816000001</v>
      </c>
      <c r="X23" s="23">
        <v>3.2219255843000001</v>
      </c>
      <c r="Y23" s="23">
        <v>0.26188652890000003</v>
      </c>
      <c r="Z23" s="23">
        <v>1.2549039999999999E-4</v>
      </c>
      <c r="AA23" s="23">
        <v>1.6183443E-3</v>
      </c>
      <c r="AB23" s="23">
        <v>1.8727386000000001E-3</v>
      </c>
      <c r="AC23" s="23">
        <v>0.29136296969999997</v>
      </c>
      <c r="AD23" s="23">
        <v>134.20395169</v>
      </c>
      <c r="AE23" s="23">
        <v>130.17672300999999</v>
      </c>
      <c r="AF23" s="23">
        <v>0.75256651880000003</v>
      </c>
      <c r="AG23" s="23">
        <v>0.54678661930000005</v>
      </c>
      <c r="AI23" s="23">
        <v>2.7727639999999999E-4</v>
      </c>
      <c r="AJ23" s="21"/>
      <c r="AK23" s="23" t="s">
        <v>21</v>
      </c>
      <c r="AL23" s="23">
        <v>0</v>
      </c>
      <c r="AM23" s="23">
        <v>0</v>
      </c>
      <c r="AN23" s="23">
        <v>3.1356983008710801</v>
      </c>
      <c r="AO23" s="23">
        <v>15.3453066122606</v>
      </c>
      <c r="AP23" s="23">
        <v>15.3453066122606</v>
      </c>
      <c r="AQ23" s="23">
        <v>3.3547892138378601</v>
      </c>
      <c r="AR23" s="23">
        <v>0.14347294499740201</v>
      </c>
      <c r="AS23" s="23">
        <v>2.2681622645877E-2</v>
      </c>
      <c r="AT23" s="23">
        <v>0.11073980877108799</v>
      </c>
      <c r="AU23" s="23">
        <v>4.4095720632650304</v>
      </c>
      <c r="AV23" s="23">
        <v>2.7727710843681902E-4</v>
      </c>
      <c r="AW23" s="23">
        <v>0</v>
      </c>
      <c r="AX23" s="23">
        <v>0</v>
      </c>
      <c r="AY23" s="23">
        <v>0.364524989613291</v>
      </c>
      <c r="AZ23" s="23">
        <v>0</v>
      </c>
      <c r="BA23" s="23">
        <v>0</v>
      </c>
      <c r="BB23" s="23">
        <v>0</v>
      </c>
      <c r="BC23" s="23">
        <v>1.28946080953719E-4</v>
      </c>
      <c r="BD23" s="23">
        <v>5.1577927831699105E-4</v>
      </c>
      <c r="BE23" s="23">
        <v>796.35186299597103</v>
      </c>
      <c r="BF23" s="23">
        <v>4.0272292389093698</v>
      </c>
      <c r="BG23" s="23">
        <v>100.39225903206</v>
      </c>
      <c r="BH23" s="23">
        <v>6.3928407025027898</v>
      </c>
      <c r="BI23" s="23">
        <v>0.148531485562481</v>
      </c>
      <c r="BJ23" s="23">
        <v>22.859063145664798</v>
      </c>
      <c r="BK23" s="23">
        <v>0.384021650181605</v>
      </c>
      <c r="BL23" s="23">
        <v>33.531709447543697</v>
      </c>
      <c r="BM23" s="23">
        <v>3.0302330793016399</v>
      </c>
      <c r="BN23" s="23">
        <v>10.9665155279408</v>
      </c>
      <c r="BO23" s="23">
        <v>0.75256749503276499</v>
      </c>
      <c r="BP23" s="23">
        <v>0</v>
      </c>
      <c r="BQ23" s="23">
        <v>0</v>
      </c>
      <c r="BR23" s="23">
        <v>43.703762779901098</v>
      </c>
      <c r="BS23" s="23">
        <v>43.703762779901098</v>
      </c>
      <c r="BT23" s="23">
        <v>0.54678748398510202</v>
      </c>
      <c r="BU23" s="23">
        <v>5.1266139484559999E-4</v>
      </c>
      <c r="BV23" s="23">
        <v>9.8996928608498995E-4</v>
      </c>
      <c r="BW23" s="23">
        <v>35.416715559891301</v>
      </c>
      <c r="BX23" s="23">
        <v>4.0170344270381397</v>
      </c>
      <c r="BY23" s="23">
        <v>0.25080243124124801</v>
      </c>
      <c r="BZ23" s="23">
        <v>0.45895397753454298</v>
      </c>
      <c r="CA23" s="23">
        <v>1.96322694067119</v>
      </c>
      <c r="CB23" s="23">
        <v>0</v>
      </c>
      <c r="CC23" s="23">
        <v>0</v>
      </c>
      <c r="CD23" s="23">
        <v>9.4621321582697995E-2</v>
      </c>
      <c r="CE23" s="23">
        <v>0.192110393514002</v>
      </c>
      <c r="CF23" s="23">
        <v>0</v>
      </c>
      <c r="CG23" s="23">
        <v>0.53502927612172302</v>
      </c>
      <c r="CH23" s="23">
        <v>2.4915870992024698</v>
      </c>
      <c r="CI23" s="23">
        <v>0</v>
      </c>
      <c r="CJ23" s="23">
        <v>0.25569674642988999</v>
      </c>
      <c r="CK23" s="23">
        <v>0.245669666330462</v>
      </c>
      <c r="CL23" s="23">
        <v>199.01109206170699</v>
      </c>
      <c r="CM23" s="23">
        <v>3984.37960032407</v>
      </c>
      <c r="CN23" s="23">
        <v>407.29159313745203</v>
      </c>
      <c r="CO23" s="23">
        <v>4427.0879090214203</v>
      </c>
      <c r="CP23" s="23">
        <v>0</v>
      </c>
      <c r="CQ23" s="23">
        <v>12.4128110524832</v>
      </c>
      <c r="CR23" s="23">
        <v>0.26188487981084302</v>
      </c>
      <c r="CS23" s="23">
        <v>1.25487984848074E-4</v>
      </c>
      <c r="CT23" s="23">
        <v>1.61835296101236E-3</v>
      </c>
      <c r="CU23" s="23">
        <v>1.87276482929942E-3</v>
      </c>
      <c r="CV23" s="23">
        <v>0.291362920307985</v>
      </c>
      <c r="CW23" s="23">
        <v>0</v>
      </c>
      <c r="CX23" s="23">
        <v>51.619060193247101</v>
      </c>
      <c r="CY23" s="23">
        <v>7.5893016804731095E-2</v>
      </c>
      <c r="CZ23" s="23">
        <v>2.66862008840534E-2</v>
      </c>
      <c r="DA23" s="23">
        <v>100.39225903206</v>
      </c>
      <c r="DB23" s="23">
        <v>3.4106293639114299E-2</v>
      </c>
      <c r="DC23" s="23">
        <v>0</v>
      </c>
      <c r="DD23" s="23">
        <v>2.6517047520627002E-4</v>
      </c>
      <c r="DE23" s="23">
        <v>4.9467468983724304E-3</v>
      </c>
      <c r="DF23" s="23">
        <v>134.20055857163601</v>
      </c>
      <c r="DG23" s="23">
        <v>130.17332933272701</v>
      </c>
      <c r="DH23" s="23">
        <v>4.0272292389093698</v>
      </c>
      <c r="DI23" s="23">
        <v>0</v>
      </c>
      <c r="DJ23" s="23">
        <v>0</v>
      </c>
      <c r="DK23" s="23">
        <v>0.53255119077145197</v>
      </c>
      <c r="DL23" s="23">
        <v>0</v>
      </c>
      <c r="DM23" s="23">
        <v>5.7147498706438</v>
      </c>
      <c r="DN23" s="23">
        <v>0</v>
      </c>
      <c r="DO23" s="23">
        <v>0.148531485562481</v>
      </c>
      <c r="DP23" s="23">
        <v>22.859063145664798</v>
      </c>
      <c r="DQ23" s="23">
        <v>3.6499723763587699</v>
      </c>
      <c r="DR23" s="23">
        <v>0</v>
      </c>
      <c r="DS23" s="23">
        <v>0.384021650181605</v>
      </c>
      <c r="DT23" s="23">
        <v>5.2069961584461696E-4</v>
      </c>
      <c r="DU23" s="23">
        <v>2.8082799866399801</v>
      </c>
      <c r="DV23" s="23">
        <v>4.0241548396795199</v>
      </c>
      <c r="DW23" s="23">
        <v>0</v>
      </c>
      <c r="DX23" s="23">
        <v>0</v>
      </c>
      <c r="DY23" s="23">
        <v>5.1318850147230102E-2</v>
      </c>
      <c r="DZ23" s="23">
        <v>4.4006843860759801</v>
      </c>
      <c r="EA23" s="23">
        <v>4.2135876011003797</v>
      </c>
      <c r="EB23" s="23">
        <v>0</v>
      </c>
      <c r="EC23" s="23">
        <v>0.38428392287676699</v>
      </c>
      <c r="ED23" s="23">
        <v>195.980756922788</v>
      </c>
      <c r="EE23" s="23">
        <v>3.2219235945644402</v>
      </c>
      <c r="EF23" s="23">
        <v>3.5928316938621898</v>
      </c>
      <c r="EI23" s="61">
        <f t="shared" si="34"/>
        <v>1.015462411649491</v>
      </c>
      <c r="EJ23" s="31">
        <f t="shared" si="0"/>
        <v>8.0000027755762239E-3</v>
      </c>
      <c r="EK23" s="46">
        <f t="shared" si="1"/>
        <v>-7.3521972602284061E-7</v>
      </c>
      <c r="EL23" s="46">
        <f t="shared" si="2"/>
        <v>-4.3344872584795591E-8</v>
      </c>
      <c r="EM23" s="46">
        <f t="shared" si="3"/>
        <v>-3.7498192738663098E-7</v>
      </c>
      <c r="EN23" s="46">
        <f t="shared" si="4"/>
        <v>-2.5283296961521266E-5</v>
      </c>
      <c r="EO23" s="46">
        <f t="shared" si="5"/>
        <v>-2.6069770343819296E-5</v>
      </c>
      <c r="EP23" s="46">
        <f t="shared" si="6"/>
        <v>9.7710984889669494E-9</v>
      </c>
      <c r="EQ23" s="46">
        <f t="shared" si="7"/>
        <v>-5.5876481200891089E-7</v>
      </c>
      <c r="ER23" s="46">
        <f t="shared" si="8"/>
        <v>2.8759685162286797E-7</v>
      </c>
      <c r="ES23" s="46">
        <f t="shared" si="9"/>
        <v>1.3623048168394975E-6</v>
      </c>
      <c r="ET23" s="46">
        <f t="shared" si="10"/>
        <v>2.6695092473645503E-7</v>
      </c>
      <c r="EU23" s="46">
        <f t="shared" si="11"/>
        <v>5.5768822164299215E-7</v>
      </c>
      <c r="EV23" s="46">
        <f t="shared" si="12"/>
        <v>0</v>
      </c>
      <c r="EW23" s="46">
        <f t="shared" si="13"/>
        <v>1.5840181663809245E-6</v>
      </c>
      <c r="EX23" s="46">
        <f t="shared" si="14"/>
        <v>0</v>
      </c>
      <c r="EY23" s="46">
        <f t="shared" si="15"/>
        <v>-1.014488237668635E-5</v>
      </c>
      <c r="EZ23" s="46">
        <f t="shared" si="16"/>
        <v>6.5330575522216613E-7</v>
      </c>
      <c r="FA23" s="46">
        <f t="shared" si="17"/>
        <v>-1.6086982154057827E-6</v>
      </c>
      <c r="FB23" s="46">
        <f t="shared" si="18"/>
        <v>0</v>
      </c>
      <c r="FC23" s="46">
        <f t="shared" si="19"/>
        <v>1.3181905936572694E-7</v>
      </c>
      <c r="FD23" s="46">
        <f t="shared" si="20"/>
        <v>2.8010166688038871E-6</v>
      </c>
      <c r="FE23" s="46">
        <f t="shared" si="21"/>
        <v>6.6789590832544464E-7</v>
      </c>
      <c r="FF23" s="46">
        <f t="shared" si="22"/>
        <v>-2.564321537033543E-7</v>
      </c>
      <c r="FG23" s="46">
        <f t="shared" si="23"/>
        <v>-6.1756099196285483E-7</v>
      </c>
      <c r="FH23" s="46">
        <f t="shared" si="24"/>
        <v>-6.2969606108959576E-6</v>
      </c>
      <c r="FI23" s="46">
        <f t="shared" si="25"/>
        <v>-1.9245710636011675E-5</v>
      </c>
      <c r="FJ23" s="46">
        <f t="shared" si="26"/>
        <v>5.3517736367913725E-6</v>
      </c>
      <c r="FK23" s="46">
        <f t="shared" si="27"/>
        <v>1.4005851868446576E-5</v>
      </c>
      <c r="FL23" s="46">
        <f t="shared" si="28"/>
        <v>-1.6952056408834811E-7</v>
      </c>
      <c r="FM23" s="46">
        <f t="shared" si="29"/>
        <v>-4.7950293956974171E-8</v>
      </c>
      <c r="FN23" s="46">
        <f t="shared" si="30"/>
        <v>-5.3727180522288959E-8</v>
      </c>
      <c r="FO23" s="46">
        <f t="shared" si="31"/>
        <v>1.2972046198872687E-6</v>
      </c>
      <c r="FP23" s="46">
        <f t="shared" si="32"/>
        <v>1.5813940419234185E-6</v>
      </c>
      <c r="FQ23" s="46">
        <f t="shared" si="33"/>
        <v>0</v>
      </c>
      <c r="FR23" s="46">
        <f t="shared" si="35"/>
        <v>2.554984192768911E-6</v>
      </c>
    </row>
    <row r="24" spans="1:174" x14ac:dyDescent="0.3">
      <c r="A24" s="21" t="s">
        <v>22</v>
      </c>
      <c r="B24" s="21">
        <v>2751.6042615000001</v>
      </c>
      <c r="C24" s="21">
        <v>8.6090749607999992</v>
      </c>
      <c r="D24" s="21">
        <v>13279.093015</v>
      </c>
      <c r="E24" s="21">
        <v>403.05742894000002</v>
      </c>
      <c r="F24" s="21">
        <v>390.96056693999998</v>
      </c>
      <c r="G24" s="21">
        <v>9.7033195308</v>
      </c>
      <c r="H24" s="21">
        <v>562.57738168000003</v>
      </c>
      <c r="I24" s="23">
        <v>44.049810235000002</v>
      </c>
      <c r="J24" s="23">
        <v>9.0012381374999997</v>
      </c>
      <c r="K24" s="23">
        <v>0.41772788239999997</v>
      </c>
      <c r="L24" s="23">
        <v>12.657991106000001</v>
      </c>
      <c r="N24" s="23">
        <v>1.0463938933000001</v>
      </c>
      <c r="P24" s="23">
        <v>2.0185857000000001E-3</v>
      </c>
      <c r="Q24" s="23">
        <v>125.45475374</v>
      </c>
      <c r="R24" s="23">
        <v>5.5364637E-3</v>
      </c>
      <c r="T24" s="23">
        <v>0.89772571629999998</v>
      </c>
      <c r="U24" s="23">
        <v>1.5358362135000001</v>
      </c>
      <c r="V24" s="23">
        <v>1.5697228056999999</v>
      </c>
      <c r="W24" s="23">
        <v>12.095413884999999</v>
      </c>
      <c r="X24" s="23">
        <v>9.2487722000999995</v>
      </c>
      <c r="Y24" s="23">
        <v>0.76453773589999996</v>
      </c>
      <c r="Z24" s="23">
        <v>3.76886E-4</v>
      </c>
      <c r="AA24" s="23">
        <v>4.8216817999999998E-3</v>
      </c>
      <c r="AB24" s="23">
        <v>5.5873588E-3</v>
      </c>
      <c r="AC24" s="23">
        <v>0.84051061819999995</v>
      </c>
      <c r="AD24" s="23">
        <v>403.05742894000002</v>
      </c>
      <c r="AE24" s="23">
        <v>390.96056693999998</v>
      </c>
      <c r="AF24" s="23">
        <v>2.1602970718000001</v>
      </c>
      <c r="AG24" s="23">
        <v>1.5695909033</v>
      </c>
      <c r="AI24" s="23">
        <v>8.3274599999999999E-4</v>
      </c>
      <c r="AJ24" s="21"/>
      <c r="AK24" s="23" t="s">
        <v>22</v>
      </c>
      <c r="AL24" s="23">
        <v>0</v>
      </c>
      <c r="AM24" s="23">
        <v>0</v>
      </c>
      <c r="AN24" s="23">
        <v>9.0012427603958507</v>
      </c>
      <c r="AO24" s="23">
        <v>44.049828622203599</v>
      </c>
      <c r="AP24" s="23">
        <v>44.049828622203599</v>
      </c>
      <c r="AQ24" s="23">
        <v>9.6301613695381807</v>
      </c>
      <c r="AR24" s="23">
        <v>0.41185199615516699</v>
      </c>
      <c r="AS24" s="23">
        <v>7.1013748684116196E-2</v>
      </c>
      <c r="AT24" s="23">
        <v>0.346713726748127</v>
      </c>
      <c r="AU24" s="23">
        <v>12.657997819296501</v>
      </c>
      <c r="AV24" s="23">
        <v>8.3274171523690097E-4</v>
      </c>
      <c r="AW24" s="23">
        <v>0</v>
      </c>
      <c r="AX24" s="23">
        <v>0</v>
      </c>
      <c r="AY24" s="23">
        <v>1.04639151740113</v>
      </c>
      <c r="AZ24" s="23">
        <v>0</v>
      </c>
      <c r="BA24" s="23">
        <v>0</v>
      </c>
      <c r="BB24" s="23">
        <v>0</v>
      </c>
      <c r="BC24" s="23">
        <v>4.0371647943914402E-4</v>
      </c>
      <c r="BD24" s="23">
        <v>1.61487932637775E-3</v>
      </c>
      <c r="BE24" s="23">
        <v>2751.60289851794</v>
      </c>
      <c r="BF24" s="23">
        <v>12.0968436353114</v>
      </c>
      <c r="BG24" s="23">
        <v>301.50868090411501</v>
      </c>
      <c r="BH24" s="23">
        <v>19.199651350937199</v>
      </c>
      <c r="BI24" s="23">
        <v>0.44608610735406701</v>
      </c>
      <c r="BJ24" s="23">
        <v>68.652615281337305</v>
      </c>
      <c r="BK24" s="23">
        <v>1.1533341026361701</v>
      </c>
      <c r="BL24" s="23">
        <v>96.255163788422394</v>
      </c>
      <c r="BM24" s="23">
        <v>8.6985024341711998</v>
      </c>
      <c r="BN24" s="23">
        <v>31.4802160974378</v>
      </c>
      <c r="BO24" s="23">
        <v>2.1602944984849501</v>
      </c>
      <c r="BP24" s="23">
        <v>0</v>
      </c>
      <c r="BQ24" s="23">
        <v>0</v>
      </c>
      <c r="BR24" s="23">
        <v>125.454986153654</v>
      </c>
      <c r="BS24" s="23">
        <v>125.454986153654</v>
      </c>
      <c r="BT24" s="23">
        <v>1.5695898670591399</v>
      </c>
      <c r="BU24" s="23">
        <v>1.60555168549582E-3</v>
      </c>
      <c r="BV24" s="23">
        <v>3.1004508440929299E-3</v>
      </c>
      <c r="BW24" s="23">
        <v>106.232684457304</v>
      </c>
      <c r="BX24" s="23">
        <v>11.5312101444805</v>
      </c>
      <c r="BY24" s="23">
        <v>0.71994538035174804</v>
      </c>
      <c r="BZ24" s="23">
        <v>1.3174538686333499</v>
      </c>
      <c r="CA24" s="23">
        <v>5.6355937689245303</v>
      </c>
      <c r="CB24" s="23">
        <v>0</v>
      </c>
      <c r="CC24" s="23">
        <v>0</v>
      </c>
      <c r="CD24" s="23">
        <v>0.29624961911848102</v>
      </c>
      <c r="CE24" s="23">
        <v>0.60147613651019305</v>
      </c>
      <c r="CF24" s="23">
        <v>0</v>
      </c>
      <c r="CG24" s="23">
        <v>1.5358348012087499</v>
      </c>
      <c r="CH24" s="23">
        <v>8.6090726378853297</v>
      </c>
      <c r="CI24" s="23">
        <v>0</v>
      </c>
      <c r="CJ24" s="23">
        <v>0.800558682848591</v>
      </c>
      <c r="CK24" s="23">
        <v>0.76916302507206302</v>
      </c>
      <c r="CL24" s="23">
        <v>571.27529585475895</v>
      </c>
      <c r="CM24" s="23">
        <v>11951.1776817099</v>
      </c>
      <c r="CN24" s="23">
        <v>1221.67486386415</v>
      </c>
      <c r="CO24" s="23">
        <v>13279.0852300313</v>
      </c>
      <c r="CP24" s="23">
        <v>0</v>
      </c>
      <c r="CQ24" s="23">
        <v>35.631843287229103</v>
      </c>
      <c r="CR24" s="23">
        <v>0.76452829040548498</v>
      </c>
      <c r="CS24" s="23">
        <v>3.7687878574403199E-4</v>
      </c>
      <c r="CT24" s="23">
        <v>4.8216605707545896E-3</v>
      </c>
      <c r="CU24" s="23">
        <v>5.5874052908811301E-3</v>
      </c>
      <c r="CV24" s="23">
        <v>0.84051371877180403</v>
      </c>
      <c r="CW24" s="23">
        <v>0</v>
      </c>
      <c r="CX24" s="23">
        <v>148.176177202529</v>
      </c>
      <c r="CY24" s="23">
        <v>0.227930091602043</v>
      </c>
      <c r="CZ24" s="23">
        <v>8.0146976592426006E-2</v>
      </c>
      <c r="DA24" s="23">
        <v>301.50868090411501</v>
      </c>
      <c r="DB24" s="23">
        <v>0.102431590017471</v>
      </c>
      <c r="DC24" s="23">
        <v>0</v>
      </c>
      <c r="DD24" s="23">
        <v>8.3045727894530798E-4</v>
      </c>
      <c r="DE24" s="23">
        <v>1.48565355577969E-2</v>
      </c>
      <c r="DF24" s="23">
        <v>403.04706986861299</v>
      </c>
      <c r="DG24" s="23">
        <v>390.95022623330198</v>
      </c>
      <c r="DH24" s="23">
        <v>12.0968436353114</v>
      </c>
      <c r="DI24" s="23">
        <v>0</v>
      </c>
      <c r="DJ24" s="23">
        <v>0</v>
      </c>
      <c r="DK24" s="23">
        <v>1.59941914482712</v>
      </c>
      <c r="DL24" s="23">
        <v>0</v>
      </c>
      <c r="DM24" s="23">
        <v>17.163161659749601</v>
      </c>
      <c r="DN24" s="23">
        <v>0</v>
      </c>
      <c r="DO24" s="23">
        <v>0.44608610735406701</v>
      </c>
      <c r="DP24" s="23">
        <v>68.652615281337305</v>
      </c>
      <c r="DQ24" s="23">
        <v>10.4775326129154</v>
      </c>
      <c r="DR24" s="23">
        <v>0</v>
      </c>
      <c r="DS24" s="23">
        <v>1.1533341026361701</v>
      </c>
      <c r="DT24" s="23">
        <v>1.5638395127785399E-3</v>
      </c>
      <c r="DU24" s="23">
        <v>9.7033248639693106</v>
      </c>
      <c r="DV24" s="23">
        <v>11.5516214310222</v>
      </c>
      <c r="DW24" s="23">
        <v>0</v>
      </c>
      <c r="DX24" s="23">
        <v>0</v>
      </c>
      <c r="DY24" s="23">
        <v>0.14731374809540801</v>
      </c>
      <c r="DZ24" s="23">
        <v>12.632438042926401</v>
      </c>
      <c r="EA24" s="23">
        <v>12.095432483077101</v>
      </c>
      <c r="EB24" s="23">
        <v>0</v>
      </c>
      <c r="EC24" s="23">
        <v>1.1031135338646401</v>
      </c>
      <c r="ED24" s="23">
        <v>562.57742114342705</v>
      </c>
      <c r="EE24" s="23">
        <v>9.2487838151978892</v>
      </c>
      <c r="EF24" s="23">
        <v>10.3134909356028</v>
      </c>
      <c r="EI24" s="61">
        <f t="shared" si="34"/>
        <v>1.015460760393927</v>
      </c>
      <c r="EJ24" s="31">
        <f t="shared" si="0"/>
        <v>8.0000001970808657E-3</v>
      </c>
      <c r="EK24" s="46">
        <f t="shared" si="1"/>
        <v>-4.953408741014488E-7</v>
      </c>
      <c r="EL24" s="46">
        <f t="shared" si="2"/>
        <v>-2.6982163357652907E-7</v>
      </c>
      <c r="EM24" s="46">
        <f t="shared" si="3"/>
        <v>-5.8625756229289786E-7</v>
      </c>
      <c r="EN24" s="46">
        <f t="shared" si="4"/>
        <v>-2.5701229262222667E-5</v>
      </c>
      <c r="EO24" s="46">
        <f t="shared" si="5"/>
        <v>-2.6449487678355927E-5</v>
      </c>
      <c r="EP24" s="46">
        <f t="shared" si="6"/>
        <v>5.4962317727340032E-7</v>
      </c>
      <c r="EQ24" s="46">
        <f t="shared" si="7"/>
        <v>7.0147553563670496E-8</v>
      </c>
      <c r="ER24" s="46">
        <f t="shared" si="8"/>
        <v>4.1741845193101175E-7</v>
      </c>
      <c r="ES24" s="46">
        <f t="shared" si="9"/>
        <v>5.1358444031768779E-7</v>
      </c>
      <c r="ET24" s="46">
        <f t="shared" si="10"/>
        <v>-9.7424130377359449E-7</v>
      </c>
      <c r="EU24" s="46">
        <f t="shared" si="11"/>
        <v>5.303603426341567E-7</v>
      </c>
      <c r="EV24" s="46">
        <f t="shared" si="12"/>
        <v>0</v>
      </c>
      <c r="EW24" s="46">
        <f t="shared" si="13"/>
        <v>-2.2705588070621605E-6</v>
      </c>
      <c r="EX24" s="46">
        <f t="shared" si="14"/>
        <v>0</v>
      </c>
      <c r="EY24" s="46">
        <f t="shared" si="15"/>
        <v>5.0063848633309526E-6</v>
      </c>
      <c r="EZ24" s="46">
        <f t="shared" si="16"/>
        <v>1.8525695286574556E-6</v>
      </c>
      <c r="FA24" s="46">
        <f t="shared" si="17"/>
        <v>-7.0287933830759164E-7</v>
      </c>
      <c r="FB24" s="46">
        <f t="shared" si="18"/>
        <v>0</v>
      </c>
      <c r="FC24" s="46">
        <f t="shared" si="19"/>
        <v>4.3809231908012917E-8</v>
      </c>
      <c r="FD24" s="46">
        <f t="shared" si="20"/>
        <v>-9.195585035403008E-7</v>
      </c>
      <c r="FE24" s="46">
        <f t="shared" si="21"/>
        <v>-6.9934598763858362E-7</v>
      </c>
      <c r="FF24" s="46">
        <f t="shared" si="22"/>
        <v>1.5376139484186535E-6</v>
      </c>
      <c r="FG24" s="46">
        <f t="shared" si="23"/>
        <v>1.255852954145754E-6</v>
      </c>
      <c r="FH24" s="46">
        <f t="shared" si="24"/>
        <v>-1.2354517078038365E-5</v>
      </c>
      <c r="FI24" s="46">
        <f t="shared" si="25"/>
        <v>-1.914174569499508E-5</v>
      </c>
      <c r="FJ24" s="46">
        <f t="shared" si="26"/>
        <v>-4.4028715064116542E-6</v>
      </c>
      <c r="FK24" s="46">
        <f t="shared" si="27"/>
        <v>8.3207259090088791E-6</v>
      </c>
      <c r="FL24" s="46">
        <f t="shared" si="28"/>
        <v>3.6889144966689803E-6</v>
      </c>
      <c r="FM24" s="46">
        <f t="shared" si="29"/>
        <v>-5.3977000109799411E-7</v>
      </c>
      <c r="FN24" s="46">
        <f t="shared" si="30"/>
        <v>-5.094979828581738E-7</v>
      </c>
      <c r="FO24" s="46">
        <f t="shared" si="31"/>
        <v>-1.1911857325215756E-6</v>
      </c>
      <c r="FP24" s="46">
        <f t="shared" si="32"/>
        <v>-6.6019805404692772E-7</v>
      </c>
      <c r="FQ24" s="46">
        <f t="shared" si="33"/>
        <v>0</v>
      </c>
      <c r="FR24" s="46">
        <f t="shared" si="35"/>
        <v>-5.1453421559692456E-6</v>
      </c>
    </row>
    <row r="25" spans="1:174" x14ac:dyDescent="0.3">
      <c r="A25" s="21" t="s">
        <v>23</v>
      </c>
      <c r="B25" s="21">
        <v>1082.0684968999999</v>
      </c>
      <c r="C25" s="21">
        <v>3.3855192507999998</v>
      </c>
      <c r="D25" s="21">
        <v>5371.8732298000004</v>
      </c>
      <c r="E25" s="21">
        <v>163.71531121000001</v>
      </c>
      <c r="F25" s="21">
        <v>158.80194600999999</v>
      </c>
      <c r="G25" s="21">
        <v>3.8158299642000002</v>
      </c>
      <c r="H25" s="21">
        <v>230.98700905999999</v>
      </c>
      <c r="I25" s="23">
        <v>18.086284170999999</v>
      </c>
      <c r="J25" s="23">
        <v>3.6957922942999999</v>
      </c>
      <c r="K25" s="23">
        <v>0.16805161590000001</v>
      </c>
      <c r="L25" s="23">
        <v>5.1972077429999999</v>
      </c>
      <c r="N25" s="23">
        <v>0.42963585500000001</v>
      </c>
      <c r="P25" s="23">
        <v>8.1207549999999995E-4</v>
      </c>
      <c r="Q25" s="23">
        <v>51.510103360999999</v>
      </c>
      <c r="R25" s="23">
        <v>2.2271632E-3</v>
      </c>
      <c r="T25" s="23">
        <v>0.36115440009999999</v>
      </c>
      <c r="U25" s="23">
        <v>0.63059455369999995</v>
      </c>
      <c r="V25" s="23">
        <v>0.63149828230000005</v>
      </c>
      <c r="W25" s="23">
        <v>4.9662210001</v>
      </c>
      <c r="X25" s="23">
        <v>3.7974263388999998</v>
      </c>
      <c r="Y25" s="23">
        <v>0.3126359434</v>
      </c>
      <c r="Z25" s="23">
        <v>1.530851E-4</v>
      </c>
      <c r="AA25" s="23">
        <v>1.9621705999999998E-3</v>
      </c>
      <c r="AB25" s="23">
        <v>2.2730172000000001E-3</v>
      </c>
      <c r="AC25" s="23">
        <v>0.34469086780000002</v>
      </c>
      <c r="AD25" s="23">
        <v>163.71531121000001</v>
      </c>
      <c r="AE25" s="23">
        <v>158.80194600999999</v>
      </c>
      <c r="AF25" s="23">
        <v>0.88699011689999996</v>
      </c>
      <c r="AG25" s="23">
        <v>0.6444537722</v>
      </c>
      <c r="AI25" s="23">
        <v>3.3824819999999999E-4</v>
      </c>
      <c r="AJ25" s="21"/>
      <c r="AK25" s="23" t="s">
        <v>23</v>
      </c>
      <c r="AL25" s="23">
        <v>0</v>
      </c>
      <c r="AM25" s="23">
        <v>0</v>
      </c>
      <c r="AN25" s="23">
        <v>3.6957968742510401</v>
      </c>
      <c r="AO25" s="23">
        <v>18.0862957632195</v>
      </c>
      <c r="AP25" s="23">
        <v>18.0862957632195</v>
      </c>
      <c r="AQ25" s="23">
        <v>3.9540211000834899</v>
      </c>
      <c r="AR25" s="23">
        <v>0.169099870533028</v>
      </c>
      <c r="AS25" s="23">
        <v>2.8568809309016299E-2</v>
      </c>
      <c r="AT25" s="23">
        <v>0.13948273363205899</v>
      </c>
      <c r="AU25" s="23">
        <v>5.1971991564931201</v>
      </c>
      <c r="AV25" s="23">
        <v>3.3824925741828303E-4</v>
      </c>
      <c r="AW25" s="23">
        <v>0</v>
      </c>
      <c r="AX25" s="23">
        <v>0</v>
      </c>
      <c r="AY25" s="23">
        <v>0.42963475618658398</v>
      </c>
      <c r="AZ25" s="23">
        <v>0</v>
      </c>
      <c r="BA25" s="23">
        <v>0</v>
      </c>
      <c r="BB25" s="23">
        <v>0</v>
      </c>
      <c r="BC25" s="23">
        <v>1.6241580341385699E-4</v>
      </c>
      <c r="BD25" s="23">
        <v>6.49659301575753E-4</v>
      </c>
      <c r="BE25" s="23">
        <v>1082.06824272888</v>
      </c>
      <c r="BF25" s="23">
        <v>4.9133600471789096</v>
      </c>
      <c r="BG25" s="23">
        <v>122.46798685461</v>
      </c>
      <c r="BH25" s="23">
        <v>7.7985980264223898</v>
      </c>
      <c r="BI25" s="23">
        <v>0.18119313620705799</v>
      </c>
      <c r="BJ25" s="23">
        <v>27.885614418999399</v>
      </c>
      <c r="BK25" s="23">
        <v>0.46846575223355702</v>
      </c>
      <c r="BL25" s="23">
        <v>39.521081586349197</v>
      </c>
      <c r="BM25" s="23">
        <v>3.57149233230541</v>
      </c>
      <c r="BN25" s="23">
        <v>12.9253420151149</v>
      </c>
      <c r="BO25" s="23">
        <v>0.88698968957024804</v>
      </c>
      <c r="BP25" s="23">
        <v>0</v>
      </c>
      <c r="BQ25" s="23">
        <v>0</v>
      </c>
      <c r="BR25" s="23">
        <v>51.510022348222599</v>
      </c>
      <c r="BS25" s="23">
        <v>51.510022348222599</v>
      </c>
      <c r="BT25" s="23">
        <v>0.64445387956442801</v>
      </c>
      <c r="BU25" s="23">
        <v>6.4587959670194103E-4</v>
      </c>
      <c r="BV25" s="23">
        <v>1.2472245962676901E-3</v>
      </c>
      <c r="BW25" s="23">
        <v>42.975024924001097</v>
      </c>
      <c r="BX25" s="23">
        <v>4.7345626818049897</v>
      </c>
      <c r="BY25" s="23">
        <v>0.29560154437724301</v>
      </c>
      <c r="BZ25" s="23">
        <v>0.54093121474779804</v>
      </c>
      <c r="CA25" s="23">
        <v>2.31390026699665</v>
      </c>
      <c r="CB25" s="23">
        <v>0</v>
      </c>
      <c r="CC25" s="23">
        <v>0</v>
      </c>
      <c r="CD25" s="23">
        <v>0.11918088442710099</v>
      </c>
      <c r="CE25" s="23">
        <v>0.241973244950037</v>
      </c>
      <c r="CF25" s="23">
        <v>0</v>
      </c>
      <c r="CG25" s="23">
        <v>0.63059675514054303</v>
      </c>
      <c r="CH25" s="23">
        <v>3.38551642425745</v>
      </c>
      <c r="CI25" s="23">
        <v>0</v>
      </c>
      <c r="CJ25" s="23">
        <v>0.32206390699802001</v>
      </c>
      <c r="CK25" s="23">
        <v>0.30943373998688201</v>
      </c>
      <c r="CL25" s="23">
        <v>234.55849265364799</v>
      </c>
      <c r="CM25" s="23">
        <v>4834.6838162253498</v>
      </c>
      <c r="CN25" s="23">
        <v>494.21190840192497</v>
      </c>
      <c r="CO25" s="23">
        <v>5371.8707495512799</v>
      </c>
      <c r="CP25" s="23">
        <v>0</v>
      </c>
      <c r="CQ25" s="23">
        <v>14.629967805447601</v>
      </c>
      <c r="CR25" s="23">
        <v>0.31262911992947401</v>
      </c>
      <c r="CS25" s="23">
        <v>1.5308344783707801E-4</v>
      </c>
      <c r="CT25" s="23">
        <v>1.9621730620590001E-3</v>
      </c>
      <c r="CU25" s="23">
        <v>2.2729822775707201E-3</v>
      </c>
      <c r="CV25" s="23">
        <v>0.34469070388377199</v>
      </c>
      <c r="CW25" s="23">
        <v>0</v>
      </c>
      <c r="CX25" s="23">
        <v>60.839173890980298</v>
      </c>
      <c r="CY25" s="23">
        <v>9.2581565364286203E-2</v>
      </c>
      <c r="CZ25" s="23">
        <v>3.2554365041309097E-2</v>
      </c>
      <c r="DA25" s="23">
        <v>122.46798685461</v>
      </c>
      <c r="DB25" s="23">
        <v>4.1606049185116498E-2</v>
      </c>
      <c r="DC25" s="23">
        <v>0</v>
      </c>
      <c r="DD25" s="23">
        <v>3.3407640967388102E-4</v>
      </c>
      <c r="DE25" s="23">
        <v>6.0344203310239803E-3</v>
      </c>
      <c r="DF25" s="23">
        <v>163.71108519746701</v>
      </c>
      <c r="DG25" s="23">
        <v>158.79772515028799</v>
      </c>
      <c r="DH25" s="23">
        <v>4.9133600471789096</v>
      </c>
      <c r="DI25" s="23">
        <v>0</v>
      </c>
      <c r="DJ25" s="23">
        <v>0</v>
      </c>
      <c r="DK25" s="23">
        <v>0.64965967029878202</v>
      </c>
      <c r="DL25" s="23">
        <v>0</v>
      </c>
      <c r="DM25" s="23">
        <v>6.97139371594547</v>
      </c>
      <c r="DN25" s="23">
        <v>0</v>
      </c>
      <c r="DO25" s="23">
        <v>0.18119313620705799</v>
      </c>
      <c r="DP25" s="23">
        <v>27.885614418999399</v>
      </c>
      <c r="DQ25" s="23">
        <v>4.3019413366813897</v>
      </c>
      <c r="DR25" s="23">
        <v>0</v>
      </c>
      <c r="DS25" s="23">
        <v>0.46846575223355702</v>
      </c>
      <c r="DT25" s="23">
        <v>6.3520207138565896E-4</v>
      </c>
      <c r="DU25" s="23">
        <v>3.81582481516338</v>
      </c>
      <c r="DV25" s="23">
        <v>4.74295211597149</v>
      </c>
      <c r="DW25" s="23">
        <v>0</v>
      </c>
      <c r="DX25" s="23">
        <v>0</v>
      </c>
      <c r="DY25" s="23">
        <v>6.0485419188286003E-2</v>
      </c>
      <c r="DZ25" s="23">
        <v>5.1867192150963204</v>
      </c>
      <c r="EA25" s="23">
        <v>4.9662235287579701</v>
      </c>
      <c r="EB25" s="23">
        <v>0</v>
      </c>
      <c r="EC25" s="23">
        <v>0.45292614107455498</v>
      </c>
      <c r="ED25" s="23">
        <v>230.98692829797599</v>
      </c>
      <c r="EE25" s="23">
        <v>3.79742672589897</v>
      </c>
      <c r="EF25" s="23">
        <v>4.2345836059004096</v>
      </c>
      <c r="EI25" s="61">
        <f t="shared" si="34"/>
        <v>1.0154621925231397</v>
      </c>
      <c r="EJ25" s="31">
        <f t="shared" si="0"/>
        <v>8.0000109696591014E-3</v>
      </c>
      <c r="EK25" s="46">
        <f t="shared" si="1"/>
        <v>-2.3489374342338416E-7</v>
      </c>
      <c r="EL25" s="46">
        <f t="shared" si="2"/>
        <v>-8.3489188523334618E-7</v>
      </c>
      <c r="EM25" s="46">
        <f t="shared" si="3"/>
        <v>-4.6171021065271776E-7</v>
      </c>
      <c r="EN25" s="46">
        <f t="shared" si="4"/>
        <v>-2.5813178387299827E-5</v>
      </c>
      <c r="EO25" s="46">
        <f t="shared" si="5"/>
        <v>-2.6579395391922919E-5</v>
      </c>
      <c r="EP25" s="46">
        <f t="shared" si="6"/>
        <v>-1.34938838168814E-6</v>
      </c>
      <c r="EQ25" s="46">
        <f t="shared" si="7"/>
        <v>-3.4963881443750796E-7</v>
      </c>
      <c r="ER25" s="46">
        <f t="shared" si="8"/>
        <v>6.4093980782093836E-7</v>
      </c>
      <c r="ES25" s="46">
        <f t="shared" si="9"/>
        <v>1.2392338842361973E-6</v>
      </c>
      <c r="ET25" s="46">
        <f t="shared" si="10"/>
        <v>-4.3414592798939362E-7</v>
      </c>
      <c r="EU25" s="46">
        <f t="shared" si="11"/>
        <v>-1.6521384759542215E-6</v>
      </c>
      <c r="EV25" s="46">
        <f t="shared" si="12"/>
        <v>0</v>
      </c>
      <c r="EW25" s="46">
        <f t="shared" si="13"/>
        <v>-2.5575458920529473E-6</v>
      </c>
      <c r="EX25" s="46">
        <f t="shared" si="14"/>
        <v>0</v>
      </c>
      <c r="EY25" s="46">
        <f t="shared" si="15"/>
        <v>-4.8642076993749974E-7</v>
      </c>
      <c r="EZ25" s="46">
        <f t="shared" si="16"/>
        <v>-1.5727550929665607E-6</v>
      </c>
      <c r="FA25" s="46">
        <f t="shared" si="17"/>
        <v>7.8138160294858268E-6</v>
      </c>
      <c r="FB25" s="46">
        <f t="shared" si="18"/>
        <v>0</v>
      </c>
      <c r="FC25" s="46">
        <f t="shared" si="19"/>
        <v>-7.4960421897654549E-7</v>
      </c>
      <c r="FD25" s="46">
        <f t="shared" si="20"/>
        <v>3.4910554335817883E-6</v>
      </c>
      <c r="FE25" s="46">
        <f t="shared" si="21"/>
        <v>-1.0060440634302585E-6</v>
      </c>
      <c r="FF25" s="46">
        <f t="shared" si="22"/>
        <v>5.0917145452720552E-7</v>
      </c>
      <c r="FG25" s="46">
        <f t="shared" si="23"/>
        <v>1.0191085637103491E-7</v>
      </c>
      <c r="FH25" s="46">
        <f t="shared" si="24"/>
        <v>-2.1825611130278597E-5</v>
      </c>
      <c r="FI25" s="46">
        <f t="shared" si="25"/>
        <v>-1.0792447612398753E-5</v>
      </c>
      <c r="FJ25" s="46">
        <f t="shared" si="26"/>
        <v>1.2547629651829541E-6</v>
      </c>
      <c r="FK25" s="46">
        <f t="shared" si="27"/>
        <v>-1.536390894005525E-5</v>
      </c>
      <c r="FL25" s="46">
        <f t="shared" si="28"/>
        <v>-4.7554560723222773E-7</v>
      </c>
      <c r="FM25" s="46">
        <f t="shared" si="29"/>
        <v>-5.6790258634750613E-7</v>
      </c>
      <c r="FN25" s="46">
        <f t="shared" si="30"/>
        <v>-5.5302551237109789E-7</v>
      </c>
      <c r="FO25" s="46">
        <f t="shared" si="31"/>
        <v>-4.8177509960427444E-7</v>
      </c>
      <c r="FP25" s="46">
        <f t="shared" si="32"/>
        <v>1.6659756315525754E-7</v>
      </c>
      <c r="FQ25" s="46">
        <f t="shared" si="33"/>
        <v>0</v>
      </c>
      <c r="FR25" s="46">
        <f t="shared" si="35"/>
        <v>3.1261608577209441E-6</v>
      </c>
    </row>
    <row r="26" spans="1:174" x14ac:dyDescent="0.3">
      <c r="A26" s="21" t="s">
        <v>24</v>
      </c>
      <c r="B26" s="21">
        <v>3978.3849043</v>
      </c>
      <c r="C26" s="21">
        <v>12.447365241</v>
      </c>
      <c r="D26" s="21">
        <v>18925.295527999999</v>
      </c>
      <c r="E26" s="21">
        <v>575.41971491000004</v>
      </c>
      <c r="F26" s="21">
        <v>558.14957772000002</v>
      </c>
      <c r="G26" s="21">
        <v>14.029477416000001</v>
      </c>
      <c r="H26" s="21">
        <v>799.56228421000003</v>
      </c>
      <c r="I26" s="23">
        <v>62.605729412999999</v>
      </c>
      <c r="J26" s="23">
        <v>12.792997236</v>
      </c>
      <c r="K26" s="23">
        <v>0.59870998630000005</v>
      </c>
      <c r="L26" s="23">
        <v>17.990152266999999</v>
      </c>
      <c r="N26" s="23">
        <v>1.4871858867000001</v>
      </c>
      <c r="P26" s="23">
        <v>2.8931451000000002E-3</v>
      </c>
      <c r="Q26" s="23">
        <v>178.30239460000001</v>
      </c>
      <c r="R26" s="23">
        <v>7.9353753000000003E-3</v>
      </c>
      <c r="T26" s="23">
        <v>1.2866686680999999</v>
      </c>
      <c r="U26" s="23">
        <v>2.1828050646000001</v>
      </c>
      <c r="V26" s="23">
        <v>2.2498108130999999</v>
      </c>
      <c r="W26" s="23">
        <v>17.190589693</v>
      </c>
      <c r="X26" s="23">
        <v>13.144804154999999</v>
      </c>
      <c r="Y26" s="23">
        <v>1.0884419974999999</v>
      </c>
      <c r="Z26" s="23">
        <v>5.3805620000000004E-4</v>
      </c>
      <c r="AA26" s="23">
        <v>6.8782482000000001E-3</v>
      </c>
      <c r="AB26" s="23">
        <v>7.9715800000000007E-3</v>
      </c>
      <c r="AC26" s="23">
        <v>1.1951709414</v>
      </c>
      <c r="AD26" s="23">
        <v>575.41971491000004</v>
      </c>
      <c r="AE26" s="23">
        <v>558.14957772000002</v>
      </c>
      <c r="AF26" s="23">
        <v>3.0703192538000001</v>
      </c>
      <c r="AG26" s="23">
        <v>2.2307788636999999</v>
      </c>
      <c r="AI26" s="23">
        <v>1.1888586000000001E-3</v>
      </c>
      <c r="AJ26" s="21"/>
      <c r="AK26" s="23" t="s">
        <v>24</v>
      </c>
      <c r="AL26" s="23">
        <v>0</v>
      </c>
      <c r="AM26" s="23">
        <v>0</v>
      </c>
      <c r="AN26" s="23">
        <v>12.7929886104427</v>
      </c>
      <c r="AO26" s="23">
        <v>62.605694847780498</v>
      </c>
      <c r="AP26" s="23">
        <v>62.605694847780498</v>
      </c>
      <c r="AQ26" s="23">
        <v>13.6868353130673</v>
      </c>
      <c r="AR26" s="23">
        <v>0.58533299196650201</v>
      </c>
      <c r="AS26" s="23">
        <v>0.101780570953002</v>
      </c>
      <c r="AT26" s="23">
        <v>0.49692919547831899</v>
      </c>
      <c r="AU26" s="23">
        <v>17.990160848992399</v>
      </c>
      <c r="AV26" s="23">
        <v>1.18886477164597E-3</v>
      </c>
      <c r="AW26" s="23">
        <v>0</v>
      </c>
      <c r="AX26" s="23">
        <v>0</v>
      </c>
      <c r="AY26" s="23">
        <v>1.4871879636459699</v>
      </c>
      <c r="AZ26" s="23">
        <v>0</v>
      </c>
      <c r="BA26" s="23">
        <v>0</v>
      </c>
      <c r="BB26" s="23">
        <v>0</v>
      </c>
      <c r="BC26" s="23">
        <v>5.7863901751021001E-4</v>
      </c>
      <c r="BD26" s="23">
        <v>2.3145001270964498E-3</v>
      </c>
      <c r="BE26" s="23">
        <v>3978.3819651559502</v>
      </c>
      <c r="BF26" s="23">
        <v>17.270157704106602</v>
      </c>
      <c r="BG26" s="23">
        <v>430.44478846100799</v>
      </c>
      <c r="BH26" s="23">
        <v>27.410172608673999</v>
      </c>
      <c r="BI26" s="23">
        <v>0.63684892320750397</v>
      </c>
      <c r="BJ26" s="23">
        <v>98.011061195897199</v>
      </c>
      <c r="BK26" s="23">
        <v>1.64653984799131</v>
      </c>
      <c r="BL26" s="23">
        <v>136.80219955099901</v>
      </c>
      <c r="BM26" s="23">
        <v>12.362730177482</v>
      </c>
      <c r="BN26" s="23">
        <v>44.741133544536702</v>
      </c>
      <c r="BO26" s="23">
        <v>3.0703157986954701</v>
      </c>
      <c r="BP26" s="23">
        <v>0</v>
      </c>
      <c r="BQ26" s="23">
        <v>0</v>
      </c>
      <c r="BR26" s="23">
        <v>178.30224800804601</v>
      </c>
      <c r="BS26" s="23">
        <v>178.30224800804601</v>
      </c>
      <c r="BT26" s="23">
        <v>2.2307786212288501</v>
      </c>
      <c r="BU26" s="23">
        <v>2.3012697796249201E-3</v>
      </c>
      <c r="BV26" s="23">
        <v>4.4438578992660304E-3</v>
      </c>
      <c r="BW26" s="23">
        <v>151.402342175851</v>
      </c>
      <c r="BX26" s="23">
        <v>16.388694456992699</v>
      </c>
      <c r="BY26" s="23">
        <v>1.0232235095934199</v>
      </c>
      <c r="BZ26" s="23">
        <v>1.8724211419088399</v>
      </c>
      <c r="CA26" s="23">
        <v>8.0095755979805503</v>
      </c>
      <c r="CB26" s="23">
        <v>0</v>
      </c>
      <c r="CC26" s="23">
        <v>0</v>
      </c>
      <c r="CD26" s="23">
        <v>0.42460036398309098</v>
      </c>
      <c r="CE26" s="23">
        <v>0.862068764144027</v>
      </c>
      <c r="CF26" s="23">
        <v>0</v>
      </c>
      <c r="CG26" s="23">
        <v>2.1828047048225399</v>
      </c>
      <c r="CH26" s="23">
        <v>12.447356086355001</v>
      </c>
      <c r="CI26" s="23">
        <v>0</v>
      </c>
      <c r="CJ26" s="23">
        <v>1.1474022642570101</v>
      </c>
      <c r="CK26" s="23">
        <v>1.1024069409216399</v>
      </c>
      <c r="CL26" s="23">
        <v>811.92510906816096</v>
      </c>
      <c r="CM26" s="23">
        <v>17032.755209753199</v>
      </c>
      <c r="CN26" s="23">
        <v>1741.1303574089</v>
      </c>
      <c r="CO26" s="23">
        <v>18925.287909337902</v>
      </c>
      <c r="CP26" s="23">
        <v>0</v>
      </c>
      <c r="CQ26" s="23">
        <v>50.641812733874502</v>
      </c>
      <c r="CR26" s="23">
        <v>1.08841842110043</v>
      </c>
      <c r="CS26" s="23">
        <v>5.3806236073568195E-4</v>
      </c>
      <c r="CT26" s="23">
        <v>6.8783001216289903E-3</v>
      </c>
      <c r="CU26" s="23">
        <v>7.9715461746391308E-3</v>
      </c>
      <c r="CV26" s="23">
        <v>1.19518247183099</v>
      </c>
      <c r="CW26" s="23">
        <v>0</v>
      </c>
      <c r="CX26" s="23">
        <v>210.59527823096201</v>
      </c>
      <c r="CY26" s="23">
        <v>0.325401115208033</v>
      </c>
      <c r="CZ26" s="23">
        <v>0.11442054047410299</v>
      </c>
      <c r="DA26" s="23">
        <v>430.44478846100799</v>
      </c>
      <c r="DB26" s="23">
        <v>0.146234934495169</v>
      </c>
      <c r="DC26" s="23">
        <v>0</v>
      </c>
      <c r="DD26" s="23">
        <v>1.19030389755121E-3</v>
      </c>
      <c r="DE26" s="23">
        <v>2.1209695707049801E-2</v>
      </c>
      <c r="DF26" s="23">
        <v>575.40507743321598</v>
      </c>
      <c r="DG26" s="23">
        <v>558.13491972911004</v>
      </c>
      <c r="DH26" s="23">
        <v>17.270157704106602</v>
      </c>
      <c r="DI26" s="23">
        <v>0</v>
      </c>
      <c r="DJ26" s="23">
        <v>0</v>
      </c>
      <c r="DK26" s="23">
        <v>2.2833910668716899</v>
      </c>
      <c r="DL26" s="23">
        <v>0</v>
      </c>
      <c r="DM26" s="23">
        <v>24.5027913567795</v>
      </c>
      <c r="DN26" s="23">
        <v>0</v>
      </c>
      <c r="DO26" s="23">
        <v>0.63684892320750397</v>
      </c>
      <c r="DP26" s="23">
        <v>98.011061195897199</v>
      </c>
      <c r="DQ26" s="23">
        <v>14.891190317420101</v>
      </c>
      <c r="DR26" s="23">
        <v>0</v>
      </c>
      <c r="DS26" s="23">
        <v>1.64653984799131</v>
      </c>
      <c r="DT26" s="23">
        <v>2.2325914703175201E-3</v>
      </c>
      <c r="DU26" s="23">
        <v>14.0294833178238</v>
      </c>
      <c r="DV26" s="23">
        <v>16.417715613988499</v>
      </c>
      <c r="DW26" s="23">
        <v>0</v>
      </c>
      <c r="DX26" s="23">
        <v>0</v>
      </c>
      <c r="DY26" s="23">
        <v>0.20937374733283101</v>
      </c>
      <c r="DZ26" s="23">
        <v>17.953876655181599</v>
      </c>
      <c r="EA26" s="23">
        <v>17.190566577670399</v>
      </c>
      <c r="EB26" s="23">
        <v>0</v>
      </c>
      <c r="EC26" s="23">
        <v>1.5677986844762599</v>
      </c>
      <c r="ED26" s="23">
        <v>799.56212951051805</v>
      </c>
      <c r="EE26" s="23">
        <v>13.1448065090105</v>
      </c>
      <c r="EF26" s="23">
        <v>14.658026834769</v>
      </c>
      <c r="EI26" s="61">
        <f t="shared" si="34"/>
        <v>1.0154621874915604</v>
      </c>
      <c r="EJ26" s="31">
        <f t="shared" si="0"/>
        <v>8.0000020555115459E-3</v>
      </c>
      <c r="EK26" s="46">
        <f t="shared" si="1"/>
        <v>-7.3877820284714766E-7</v>
      </c>
      <c r="EL26" s="46">
        <f t="shared" si="2"/>
        <v>-7.354684965171773E-7</v>
      </c>
      <c r="EM26" s="46">
        <f t="shared" si="3"/>
        <v>-4.0256502657818839E-7</v>
      </c>
      <c r="EN26" s="46">
        <f t="shared" si="4"/>
        <v>-2.543791323929388E-5</v>
      </c>
      <c r="EO26" s="46">
        <f t="shared" si="5"/>
        <v>-2.6261761139125937E-5</v>
      </c>
      <c r="EP26" s="46">
        <f t="shared" si="6"/>
        <v>4.2067310309913293E-7</v>
      </c>
      <c r="EQ26" s="46">
        <f t="shared" si="7"/>
        <v>-1.9348021415833613E-7</v>
      </c>
      <c r="ER26" s="46">
        <f t="shared" si="8"/>
        <v>-5.5210952455848102E-7</v>
      </c>
      <c r="ES26" s="46">
        <f t="shared" si="9"/>
        <v>-6.7424053491167258E-7</v>
      </c>
      <c r="ET26" s="46">
        <f t="shared" si="10"/>
        <v>-3.6723736712643013E-7</v>
      </c>
      <c r="EU26" s="46">
        <f t="shared" si="11"/>
        <v>4.7703834147211944E-7</v>
      </c>
      <c r="EV26" s="46">
        <f t="shared" si="12"/>
        <v>0</v>
      </c>
      <c r="EW26" s="46">
        <f t="shared" si="13"/>
        <v>1.3965611080966895E-6</v>
      </c>
      <c r="EX26" s="46">
        <f t="shared" si="14"/>
        <v>0</v>
      </c>
      <c r="EY26" s="46">
        <f t="shared" si="15"/>
        <v>-2.0584495884308335E-6</v>
      </c>
      <c r="EZ26" s="46">
        <f t="shared" si="16"/>
        <v>-8.2215359101341355E-7</v>
      </c>
      <c r="FA26" s="46">
        <f t="shared" si="17"/>
        <v>7.0918438048977462E-6</v>
      </c>
      <c r="FB26" s="46">
        <f t="shared" si="18"/>
        <v>0</v>
      </c>
      <c r="FC26" s="46">
        <f t="shared" si="19"/>
        <v>3.5753347352105163E-7</v>
      </c>
      <c r="FD26" s="46">
        <f t="shared" si="20"/>
        <v>-1.6482344947009358E-7</v>
      </c>
      <c r="FE26" s="46">
        <f t="shared" si="21"/>
        <v>-7.1469180452057113E-7</v>
      </c>
      <c r="FF26" s="46">
        <f t="shared" si="22"/>
        <v>-1.3446501844003122E-6</v>
      </c>
      <c r="FG26" s="46">
        <f t="shared" si="23"/>
        <v>1.7908296490654074E-7</v>
      </c>
      <c r="FH26" s="46">
        <f t="shared" si="24"/>
        <v>-2.1660685295228909E-5</v>
      </c>
      <c r="FI26" s="46">
        <f t="shared" si="25"/>
        <v>1.1449985488341063E-5</v>
      </c>
      <c r="FJ26" s="46">
        <f t="shared" si="26"/>
        <v>7.5486704580074281E-6</v>
      </c>
      <c r="FK26" s="46">
        <f t="shared" si="27"/>
        <v>-4.2432442338789323E-6</v>
      </c>
      <c r="FL26" s="46">
        <f t="shared" si="28"/>
        <v>9.6475161758005591E-6</v>
      </c>
      <c r="FM26" s="46">
        <f t="shared" si="29"/>
        <v>-2.5402173684506946E-7</v>
      </c>
      <c r="FN26" s="46">
        <f t="shared" si="30"/>
        <v>-2.9863539928882957E-7</v>
      </c>
      <c r="FO26" s="46">
        <f t="shared" si="31"/>
        <v>-1.1253241908836035E-6</v>
      </c>
      <c r="FP26" s="46">
        <f t="shared" si="32"/>
        <v>-1.0869349435328687E-7</v>
      </c>
      <c r="FQ26" s="46">
        <f t="shared" si="33"/>
        <v>0</v>
      </c>
      <c r="FR26" s="46">
        <f t="shared" si="35"/>
        <v>5.1912363420548762E-6</v>
      </c>
    </row>
    <row r="27" spans="1:174" x14ac:dyDescent="0.3">
      <c r="A27" s="21" t="s">
        <v>25</v>
      </c>
      <c r="B27" s="21">
        <v>3651.8306640000001</v>
      </c>
      <c r="C27" s="21">
        <v>11.425657371</v>
      </c>
      <c r="D27" s="21">
        <v>17517.602593</v>
      </c>
      <c r="E27" s="21">
        <v>532.46539364</v>
      </c>
      <c r="F27" s="21">
        <v>516.48453338000002</v>
      </c>
      <c r="G27" s="21">
        <v>12.877906367</v>
      </c>
      <c r="H27" s="21">
        <v>741.97389029999999</v>
      </c>
      <c r="I27" s="23">
        <v>58.09655686</v>
      </c>
      <c r="J27" s="23">
        <v>11.871581672</v>
      </c>
      <c r="K27" s="23">
        <v>0.55264582230000003</v>
      </c>
      <c r="L27" s="23">
        <v>16.694412584999998</v>
      </c>
      <c r="N27" s="23">
        <v>1.3800714178</v>
      </c>
      <c r="P27" s="23">
        <v>2.6705495000000001E-3</v>
      </c>
      <c r="Q27" s="23">
        <v>165.4601816</v>
      </c>
      <c r="R27" s="23">
        <v>7.3247078E-3</v>
      </c>
      <c r="T27" s="23">
        <v>1.1876735978999999</v>
      </c>
      <c r="U27" s="23">
        <v>2.0255887324000001</v>
      </c>
      <c r="V27" s="23">
        <v>2.0767124291000001</v>
      </c>
      <c r="W27" s="23">
        <v>15.952437339999999</v>
      </c>
      <c r="X27" s="23">
        <v>12.19805122</v>
      </c>
      <c r="Y27" s="23">
        <v>1.0089651502999999</v>
      </c>
      <c r="Z27" s="23">
        <v>4.9789110000000001E-4</v>
      </c>
      <c r="AA27" s="23">
        <v>6.3679217999999998E-3</v>
      </c>
      <c r="AB27" s="23">
        <v>7.3795062999999998E-3</v>
      </c>
      <c r="AC27" s="23">
        <v>1.1087388600999999</v>
      </c>
      <c r="AD27" s="23">
        <v>532.46539364</v>
      </c>
      <c r="AE27" s="23">
        <v>516.48453338000002</v>
      </c>
      <c r="AF27" s="23">
        <v>2.8491798477999999</v>
      </c>
      <c r="AG27" s="23">
        <v>2.0701072135</v>
      </c>
      <c r="AI27" s="23">
        <v>1.1001120999999999E-3</v>
      </c>
      <c r="AJ27" s="21"/>
      <c r="AK27" s="23" t="s">
        <v>25</v>
      </c>
      <c r="AL27" s="23">
        <v>0</v>
      </c>
      <c r="AM27" s="23">
        <v>0</v>
      </c>
      <c r="AN27" s="23">
        <v>11.871576448740299</v>
      </c>
      <c r="AO27" s="23">
        <v>58.096650678756198</v>
      </c>
      <c r="AP27" s="23">
        <v>58.096650678756198</v>
      </c>
      <c r="AQ27" s="23">
        <v>12.701069317449001</v>
      </c>
      <c r="AR27" s="23">
        <v>0.54318470279577302</v>
      </c>
      <c r="AS27" s="23">
        <v>9.3949553145168799E-2</v>
      </c>
      <c r="AT27" s="23">
        <v>0.45869615447786199</v>
      </c>
      <c r="AU27" s="23">
        <v>16.694405241315302</v>
      </c>
      <c r="AV27" s="23">
        <v>1.10010031574301E-3</v>
      </c>
      <c r="AW27" s="23">
        <v>0</v>
      </c>
      <c r="AX27" s="23">
        <v>0</v>
      </c>
      <c r="AY27" s="23">
        <v>1.3800699854347001</v>
      </c>
      <c r="AZ27" s="23">
        <v>0</v>
      </c>
      <c r="BA27" s="23">
        <v>0</v>
      </c>
      <c r="BB27" s="23">
        <v>0</v>
      </c>
      <c r="BC27" s="23">
        <v>5.3409939527218804E-4</v>
      </c>
      <c r="BD27" s="23">
        <v>2.1364143822924699E-3</v>
      </c>
      <c r="BE27" s="23">
        <v>3651.82880477962</v>
      </c>
      <c r="BF27" s="23">
        <v>15.9808230320166</v>
      </c>
      <c r="BG27" s="23">
        <v>398.31273810744199</v>
      </c>
      <c r="BH27" s="23">
        <v>25.364057505029201</v>
      </c>
      <c r="BI27" s="23">
        <v>0.58930835463549203</v>
      </c>
      <c r="BJ27" s="23">
        <v>90.694736673335697</v>
      </c>
      <c r="BK27" s="23">
        <v>1.52362977022327</v>
      </c>
      <c r="BL27" s="23">
        <v>126.94901440808999</v>
      </c>
      <c r="BM27" s="23">
        <v>11.4723050476717</v>
      </c>
      <c r="BN27" s="23">
        <v>41.518639454181702</v>
      </c>
      <c r="BO27" s="23">
        <v>2.8491785530561802</v>
      </c>
      <c r="BP27" s="23">
        <v>0</v>
      </c>
      <c r="BQ27" s="23">
        <v>0</v>
      </c>
      <c r="BR27" s="23">
        <v>165.46024555745501</v>
      </c>
      <c r="BS27" s="23">
        <v>165.46024555745501</v>
      </c>
      <c r="BT27" s="23">
        <v>2.0701024769974699</v>
      </c>
      <c r="BU27" s="23">
        <v>2.1241571579508301E-3</v>
      </c>
      <c r="BV27" s="23">
        <v>4.1018865076117598E-3</v>
      </c>
      <c r="BW27" s="23">
        <v>140.140711520362</v>
      </c>
      <c r="BX27" s="23">
        <v>15.2082968942105</v>
      </c>
      <c r="BY27" s="23">
        <v>0.949525024831403</v>
      </c>
      <c r="BZ27" s="23">
        <v>1.73756732384359</v>
      </c>
      <c r="CA27" s="23">
        <v>7.4326856921318099</v>
      </c>
      <c r="CB27" s="23">
        <v>0</v>
      </c>
      <c r="CC27" s="23">
        <v>0</v>
      </c>
      <c r="CD27" s="23">
        <v>0.39193242723369498</v>
      </c>
      <c r="CE27" s="23">
        <v>0.795739797836163</v>
      </c>
      <c r="CF27" s="23">
        <v>0</v>
      </c>
      <c r="CG27" s="23">
        <v>2.0255896187663902</v>
      </c>
      <c r="CH27" s="23">
        <v>11.4256450376714</v>
      </c>
      <c r="CI27" s="23">
        <v>0</v>
      </c>
      <c r="CJ27" s="23">
        <v>1.05912078782166</v>
      </c>
      <c r="CK27" s="23">
        <v>1.01758745107117</v>
      </c>
      <c r="CL27" s="23">
        <v>753.44635633305199</v>
      </c>
      <c r="CM27" s="23">
        <v>15765.8355237796</v>
      </c>
      <c r="CN27" s="23">
        <v>1611.62046791117</v>
      </c>
      <c r="CO27" s="23">
        <v>17517.5967032111</v>
      </c>
      <c r="CP27" s="23">
        <v>0</v>
      </c>
      <c r="CQ27" s="23">
        <v>46.994184379812197</v>
      </c>
      <c r="CR27" s="23">
        <v>1.0089617112375</v>
      </c>
      <c r="CS27" s="23">
        <v>4.9789722539989002E-4</v>
      </c>
      <c r="CT27" s="23">
        <v>6.3680291015481899E-3</v>
      </c>
      <c r="CU27" s="23">
        <v>7.3794844207873802E-3</v>
      </c>
      <c r="CV27" s="23">
        <v>1.1087270741645801</v>
      </c>
      <c r="CW27" s="23">
        <v>0</v>
      </c>
      <c r="CX27" s="23">
        <v>195.42709508886301</v>
      </c>
      <c r="CY27" s="23">
        <v>0.30110997017146401</v>
      </c>
      <c r="CZ27" s="23">
        <v>0.105879289097593</v>
      </c>
      <c r="DA27" s="23">
        <v>398.31273810744199</v>
      </c>
      <c r="DB27" s="23">
        <v>0.13531885150217399</v>
      </c>
      <c r="DC27" s="23">
        <v>0</v>
      </c>
      <c r="DD27" s="23">
        <v>1.09871829450442E-3</v>
      </c>
      <c r="DE27" s="23">
        <v>1.9626373552252201E-2</v>
      </c>
      <c r="DF27" s="23">
        <v>532.45185572507796</v>
      </c>
      <c r="DG27" s="23">
        <v>516.47103269306206</v>
      </c>
      <c r="DH27" s="23">
        <v>15.9808230320166</v>
      </c>
      <c r="DI27" s="23">
        <v>0</v>
      </c>
      <c r="DJ27" s="23">
        <v>0</v>
      </c>
      <c r="DK27" s="23">
        <v>2.1129390285333201</v>
      </c>
      <c r="DL27" s="23">
        <v>0</v>
      </c>
      <c r="DM27" s="23">
        <v>22.673680336425299</v>
      </c>
      <c r="DN27" s="23">
        <v>0</v>
      </c>
      <c r="DO27" s="23">
        <v>0.58930835463549203</v>
      </c>
      <c r="DP27" s="23">
        <v>90.694736673335697</v>
      </c>
      <c r="DQ27" s="23">
        <v>13.818663164370999</v>
      </c>
      <c r="DR27" s="23">
        <v>0</v>
      </c>
      <c r="DS27" s="23">
        <v>1.52362977022327</v>
      </c>
      <c r="DT27" s="23">
        <v>2.0659381431571201E-3</v>
      </c>
      <c r="DU27" s="23">
        <v>12.8779076218411</v>
      </c>
      <c r="DV27" s="23">
        <v>15.235249993928299</v>
      </c>
      <c r="DW27" s="23">
        <v>0</v>
      </c>
      <c r="DX27" s="23">
        <v>0</v>
      </c>
      <c r="DY27" s="23">
        <v>0.19429358138847999</v>
      </c>
      <c r="DZ27" s="23">
        <v>16.660727898054201</v>
      </c>
      <c r="EA27" s="23">
        <v>15.9524274232837</v>
      </c>
      <c r="EB27" s="23">
        <v>0</v>
      </c>
      <c r="EC27" s="23">
        <v>1.45487760637444</v>
      </c>
      <c r="ED27" s="23">
        <v>741.97367661502301</v>
      </c>
      <c r="EE27" s="23">
        <v>12.1980267874027</v>
      </c>
      <c r="EF27" s="23">
        <v>13.602287141085</v>
      </c>
      <c r="EI27" s="61">
        <f t="shared" si="34"/>
        <v>1.0154623810515337</v>
      </c>
      <c r="EJ27" s="31">
        <f t="shared" si="0"/>
        <v>7.9999964546890855E-3</v>
      </c>
      <c r="EK27" s="46">
        <f t="shared" si="1"/>
        <v>-5.0912009650718308E-7</v>
      </c>
      <c r="EL27" s="46">
        <f t="shared" si="2"/>
        <v>-1.0794414885468131E-6</v>
      </c>
      <c r="EM27" s="46">
        <f t="shared" si="3"/>
        <v>-3.3622117342247075E-7</v>
      </c>
      <c r="EN27" s="46">
        <f t="shared" si="4"/>
        <v>-2.5424966737261436E-5</v>
      </c>
      <c r="EO27" s="46">
        <f t="shared" si="5"/>
        <v>-2.6139576435343965E-5</v>
      </c>
      <c r="EP27" s="46">
        <f t="shared" si="6"/>
        <v>9.7441390285122742E-8</v>
      </c>
      <c r="EQ27" s="46">
        <f t="shared" si="7"/>
        <v>-2.8799527824037366E-7</v>
      </c>
      <c r="ER27" s="46">
        <f t="shared" si="8"/>
        <v>1.6148763587590686E-6</v>
      </c>
      <c r="ES27" s="46">
        <f t="shared" si="9"/>
        <v>-4.399801007674399E-7</v>
      </c>
      <c r="ET27" s="46">
        <f t="shared" si="10"/>
        <v>-2.0750535809114197E-7</v>
      </c>
      <c r="EU27" s="46">
        <f t="shared" si="11"/>
        <v>-4.3988877472637665E-7</v>
      </c>
      <c r="EV27" s="46">
        <f t="shared" si="12"/>
        <v>0</v>
      </c>
      <c r="EW27" s="46">
        <f t="shared" si="13"/>
        <v>-1.0378921564857973E-6</v>
      </c>
      <c r="EX27" s="46">
        <f t="shared" si="14"/>
        <v>0</v>
      </c>
      <c r="EY27" s="46">
        <f t="shared" si="15"/>
        <v>-1.3376436326023293E-5</v>
      </c>
      <c r="EZ27" s="46">
        <f t="shared" si="16"/>
        <v>3.8654287934183521E-7</v>
      </c>
      <c r="FA27" s="46">
        <f t="shared" si="17"/>
        <v>7.3941607623164905E-6</v>
      </c>
      <c r="FB27" s="46">
        <f t="shared" si="18"/>
        <v>0</v>
      </c>
      <c r="FC27" s="46">
        <f t="shared" si="19"/>
        <v>-1.1558985098578936E-6</v>
      </c>
      <c r="FD27" s="46">
        <f t="shared" si="20"/>
        <v>4.3758457770076212E-7</v>
      </c>
      <c r="FE27" s="46">
        <f t="shared" si="21"/>
        <v>-2.0177117984242779E-6</v>
      </c>
      <c r="FF27" s="46">
        <f t="shared" si="22"/>
        <v>-6.2164270501907742E-7</v>
      </c>
      <c r="FG27" s="46">
        <f t="shared" si="23"/>
        <v>-2.0029918598756228E-6</v>
      </c>
      <c r="FH27" s="46">
        <f t="shared" si="24"/>
        <v>-3.4085047425726969E-6</v>
      </c>
      <c r="FI27" s="46">
        <f t="shared" si="25"/>
        <v>1.2302690066165558E-5</v>
      </c>
      <c r="FJ27" s="46">
        <f t="shared" si="26"/>
        <v>1.6850324416691549E-5</v>
      </c>
      <c r="FK27" s="46">
        <f t="shared" si="27"/>
        <v>-2.9648612969675174E-6</v>
      </c>
      <c r="FL27" s="46">
        <f t="shared" si="28"/>
        <v>-1.0630037282878382E-5</v>
      </c>
      <c r="FM27" s="46">
        <f t="shared" si="29"/>
        <v>-1.881762063846891E-7</v>
      </c>
      <c r="FN27" s="46">
        <f t="shared" si="30"/>
        <v>-1.2191910955395705E-7</v>
      </c>
      <c r="FO27" s="46">
        <f t="shared" si="31"/>
        <v>-4.5442684873431258E-7</v>
      </c>
      <c r="FP27" s="46">
        <f t="shared" si="32"/>
        <v>-2.2880469665052508E-6</v>
      </c>
      <c r="FQ27" s="46">
        <f t="shared" si="33"/>
        <v>0</v>
      </c>
      <c r="FR27" s="46">
        <f t="shared" si="35"/>
        <v>-1.0711869263074793E-5</v>
      </c>
    </row>
    <row r="28" spans="1:174" x14ac:dyDescent="0.3">
      <c r="A28" s="21" t="s">
        <v>26</v>
      </c>
      <c r="B28" s="21">
        <v>7350.9124595000003</v>
      </c>
      <c r="C28" s="21">
        <v>22.999151986000001</v>
      </c>
      <c r="D28" s="21">
        <v>34690.361702000002</v>
      </c>
      <c r="E28" s="21">
        <v>1052.7345679</v>
      </c>
      <c r="F28" s="21">
        <v>1021.1383148</v>
      </c>
      <c r="G28" s="21">
        <v>25.922441075999998</v>
      </c>
      <c r="H28" s="21">
        <v>1457.8003016</v>
      </c>
      <c r="I28" s="23">
        <v>114.14576294</v>
      </c>
      <c r="J28" s="23">
        <v>23.324804801999999</v>
      </c>
      <c r="K28" s="23">
        <v>1.0986250962999999</v>
      </c>
      <c r="L28" s="23">
        <v>32.800507369999998</v>
      </c>
      <c r="N28" s="23">
        <v>2.7115083885</v>
      </c>
      <c r="P28" s="23">
        <v>5.3088839000000002E-3</v>
      </c>
      <c r="Q28" s="23">
        <v>325.08945470999998</v>
      </c>
      <c r="R28" s="23">
        <v>1.4561618599999999E-2</v>
      </c>
      <c r="T28" s="23">
        <v>2.3610205667000002</v>
      </c>
      <c r="U28" s="23">
        <v>3.9797947026</v>
      </c>
      <c r="V28" s="23">
        <v>4.1283737206</v>
      </c>
      <c r="W28" s="23">
        <v>31.342707904000001</v>
      </c>
      <c r="X28" s="23">
        <v>23.966234775</v>
      </c>
      <c r="Y28" s="23">
        <v>1.9870849524</v>
      </c>
      <c r="Z28" s="23">
        <v>9.8437729999999992E-4</v>
      </c>
      <c r="AA28" s="23">
        <v>1.2576372299999999E-2</v>
      </c>
      <c r="AB28" s="23">
        <v>1.45769553E-2</v>
      </c>
      <c r="AC28" s="23">
        <v>2.1799291709999999</v>
      </c>
      <c r="AD28" s="23">
        <v>1052.7345679</v>
      </c>
      <c r="AE28" s="23">
        <v>1021.1383148</v>
      </c>
      <c r="AF28" s="23">
        <v>5.5979529960000001</v>
      </c>
      <c r="AG28" s="23">
        <v>4.0672628745999999</v>
      </c>
      <c r="AI28" s="23">
        <v>2.1750247E-3</v>
      </c>
      <c r="AJ28" s="21"/>
      <c r="AK28" s="23" t="s">
        <v>26</v>
      </c>
      <c r="AL28" s="23">
        <v>0</v>
      </c>
      <c r="AM28" s="23">
        <v>0</v>
      </c>
      <c r="AN28" s="23">
        <v>23.324795448362</v>
      </c>
      <c r="AO28" s="23">
        <v>114.145699443919</v>
      </c>
      <c r="AP28" s="23">
        <v>114.145699443919</v>
      </c>
      <c r="AQ28" s="23">
        <v>24.954524194976699</v>
      </c>
      <c r="AR28" s="23">
        <v>1.0672173621595</v>
      </c>
      <c r="AS28" s="23">
        <v>0.18676669718965799</v>
      </c>
      <c r="AT28" s="23">
        <v>0.911858940458671</v>
      </c>
      <c r="AU28" s="23">
        <v>32.8004913323011</v>
      </c>
      <c r="AV28" s="23">
        <v>2.1750401127930098E-3</v>
      </c>
      <c r="AW28" s="23">
        <v>0</v>
      </c>
      <c r="AX28" s="23">
        <v>0</v>
      </c>
      <c r="AY28" s="23">
        <v>2.7115067003673801</v>
      </c>
      <c r="AZ28" s="23">
        <v>0</v>
      </c>
      <c r="BA28" s="23">
        <v>0</v>
      </c>
      <c r="BB28" s="23">
        <v>0</v>
      </c>
      <c r="BC28" s="23">
        <v>1.0617717261639E-3</v>
      </c>
      <c r="BD28" s="23">
        <v>4.2471066298494699E-3</v>
      </c>
      <c r="BE28" s="23">
        <v>7350.9090320364603</v>
      </c>
      <c r="BF28" s="23">
        <v>31.5962082750486</v>
      </c>
      <c r="BG28" s="23">
        <v>787.50159587074199</v>
      </c>
      <c r="BH28" s="23">
        <v>50.1470925004271</v>
      </c>
      <c r="BI28" s="23">
        <v>1.1651166984683401</v>
      </c>
      <c r="BJ28" s="23">
        <v>179.311860085869</v>
      </c>
      <c r="BK28" s="23">
        <v>3.01236089474583</v>
      </c>
      <c r="BL28" s="23">
        <v>249.42373391163801</v>
      </c>
      <c r="BM28" s="23">
        <v>22.540348682130901</v>
      </c>
      <c r="BN28" s="23">
        <v>81.574283638379796</v>
      </c>
      <c r="BO28" s="23">
        <v>5.5979528099884801</v>
      </c>
      <c r="BP28" s="23">
        <v>0</v>
      </c>
      <c r="BQ28" s="23">
        <v>0</v>
      </c>
      <c r="BR28" s="23">
        <v>325.09020960623701</v>
      </c>
      <c r="BS28" s="23">
        <v>325.09020960623701</v>
      </c>
      <c r="BT28" s="23">
        <v>4.0672651730757696</v>
      </c>
      <c r="BU28" s="23">
        <v>4.2228468427017302E-3</v>
      </c>
      <c r="BV28" s="23">
        <v>8.1545481485174407E-3</v>
      </c>
      <c r="BW28" s="23">
        <v>277.52311859874197</v>
      </c>
      <c r="BX28" s="23">
        <v>29.880654351487198</v>
      </c>
      <c r="BY28" s="23">
        <v>1.8655852161029001</v>
      </c>
      <c r="BZ28" s="23">
        <v>3.4138991923939699</v>
      </c>
      <c r="CA28" s="23">
        <v>14.6034395280323</v>
      </c>
      <c r="CB28" s="23">
        <v>0</v>
      </c>
      <c r="CC28" s="23">
        <v>0</v>
      </c>
      <c r="CD28" s="23">
        <v>0.77913746214939605</v>
      </c>
      <c r="CE28" s="23">
        <v>1.58188174440714</v>
      </c>
      <c r="CF28" s="23">
        <v>0</v>
      </c>
      <c r="CG28" s="23">
        <v>3.9798007620484901</v>
      </c>
      <c r="CH28" s="23">
        <v>22.999123282902602</v>
      </c>
      <c r="CI28" s="23">
        <v>0</v>
      </c>
      <c r="CJ28" s="23">
        <v>2.1054725064898498</v>
      </c>
      <c r="CK28" s="23">
        <v>2.0229017901530502</v>
      </c>
      <c r="CL28" s="23">
        <v>1480.34071772571</v>
      </c>
      <c r="CM28" s="23">
        <v>31221.3090473056</v>
      </c>
      <c r="CN28" s="23">
        <v>3191.51417082734</v>
      </c>
      <c r="CO28" s="23">
        <v>34690.346336731702</v>
      </c>
      <c r="CP28" s="23">
        <v>0</v>
      </c>
      <c r="CQ28" s="23">
        <v>92.332419121364296</v>
      </c>
      <c r="CR28" s="23">
        <v>1.98707853556</v>
      </c>
      <c r="CS28" s="23">
        <v>9.8438980142308394E-4</v>
      </c>
      <c r="CT28" s="23">
        <v>1.25763587913821E-2</v>
      </c>
      <c r="CU28" s="23">
        <v>1.4576688755171201E-2</v>
      </c>
      <c r="CV28" s="23">
        <v>2.1799268346280001</v>
      </c>
      <c r="CW28" s="23">
        <v>0</v>
      </c>
      <c r="CX28" s="23">
        <v>383.96667088407497</v>
      </c>
      <c r="CY28" s="23">
        <v>0.59532334815941601</v>
      </c>
      <c r="CZ28" s="23">
        <v>0.209333466426362</v>
      </c>
      <c r="DA28" s="23">
        <v>787.50159587074199</v>
      </c>
      <c r="DB28" s="23">
        <v>0.26753799144606599</v>
      </c>
      <c r="DC28" s="23">
        <v>0</v>
      </c>
      <c r="DD28" s="23">
        <v>2.18422479053335E-3</v>
      </c>
      <c r="DE28" s="23">
        <v>3.8803290651851598E-2</v>
      </c>
      <c r="DF28" s="23">
        <v>1052.70763201981</v>
      </c>
      <c r="DG28" s="23">
        <v>1021.11142374476</v>
      </c>
      <c r="DH28" s="23">
        <v>31.5962082750486</v>
      </c>
      <c r="DI28" s="23">
        <v>0</v>
      </c>
      <c r="DJ28" s="23">
        <v>0</v>
      </c>
      <c r="DK28" s="23">
        <v>4.1774754858160099</v>
      </c>
      <c r="DL28" s="23">
        <v>0</v>
      </c>
      <c r="DM28" s="23">
        <v>44.827932102051903</v>
      </c>
      <c r="DN28" s="23">
        <v>0</v>
      </c>
      <c r="DO28" s="23">
        <v>1.1651166984683401</v>
      </c>
      <c r="DP28" s="23">
        <v>179.311860085869</v>
      </c>
      <c r="DQ28" s="23">
        <v>27.150324650979901</v>
      </c>
      <c r="DR28" s="23">
        <v>0</v>
      </c>
      <c r="DS28" s="23">
        <v>3.01236089474583</v>
      </c>
      <c r="DT28" s="23">
        <v>4.0845103832184097E-3</v>
      </c>
      <c r="DU28" s="23">
        <v>25.922405560762101</v>
      </c>
      <c r="DV28" s="23">
        <v>29.9336143867</v>
      </c>
      <c r="DW28" s="23">
        <v>0</v>
      </c>
      <c r="DX28" s="23">
        <v>0</v>
      </c>
      <c r="DY28" s="23">
        <v>0.38173466287258501</v>
      </c>
      <c r="DZ28" s="23">
        <v>32.734359254788998</v>
      </c>
      <c r="EA28" s="23">
        <v>31.342728694256699</v>
      </c>
      <c r="EB28" s="23">
        <v>0</v>
      </c>
      <c r="EC28" s="23">
        <v>2.8584814958693099</v>
      </c>
      <c r="ED28" s="23">
        <v>1457.79990237933</v>
      </c>
      <c r="EE28" s="23">
        <v>23.9662196177933</v>
      </c>
      <c r="EF28" s="23">
        <v>26.725210510958998</v>
      </c>
      <c r="EI28" s="61">
        <f t="shared" si="34"/>
        <v>1.0154622148825709</v>
      </c>
      <c r="EJ28" s="31">
        <f t="shared" si="0"/>
        <v>8.0000100288675404E-3</v>
      </c>
      <c r="EK28" s="46">
        <f t="shared" si="1"/>
        <v>-4.6626368615816585E-7</v>
      </c>
      <c r="EL28" s="46">
        <f t="shared" si="2"/>
        <v>-1.2480067707192739E-6</v>
      </c>
      <c r="EM28" s="46">
        <f t="shared" si="3"/>
        <v>-4.4292614854296444E-7</v>
      </c>
      <c r="EN28" s="46">
        <f t="shared" si="4"/>
        <v>-2.5586582801872736E-5</v>
      </c>
      <c r="EO28" s="46">
        <f t="shared" si="5"/>
        <v>-2.6334390601359792E-5</v>
      </c>
      <c r="EP28" s="46">
        <f t="shared" si="6"/>
        <v>-1.3700576189225021E-6</v>
      </c>
      <c r="EQ28" s="46">
        <f t="shared" si="7"/>
        <v>-2.738514113318616E-7</v>
      </c>
      <c r="ER28" s="46">
        <f t="shared" si="8"/>
        <v>-5.5627190499321941E-7</v>
      </c>
      <c r="ES28" s="46">
        <f t="shared" si="9"/>
        <v>-4.0101677500221682E-7</v>
      </c>
      <c r="ET28" s="46">
        <f t="shared" si="10"/>
        <v>4.9275073988025156E-7</v>
      </c>
      <c r="EU28" s="46">
        <f t="shared" si="11"/>
        <v>-4.8894667139673116E-7</v>
      </c>
      <c r="EV28" s="46">
        <f t="shared" si="12"/>
        <v>0</v>
      </c>
      <c r="EW28" s="46">
        <f t="shared" si="13"/>
        <v>-6.225806370632733E-7</v>
      </c>
      <c r="EX28" s="46">
        <f t="shared" si="14"/>
        <v>0</v>
      </c>
      <c r="EY28" s="46">
        <f t="shared" si="15"/>
        <v>-1.0442847751892791E-6</v>
      </c>
      <c r="EZ28" s="46">
        <f t="shared" si="16"/>
        <v>2.3221185002753437E-6</v>
      </c>
      <c r="FA28" s="46">
        <f t="shared" si="17"/>
        <v>8.1155299743118085E-8</v>
      </c>
      <c r="FB28" s="46">
        <f t="shared" si="18"/>
        <v>0</v>
      </c>
      <c r="FC28" s="46">
        <f t="shared" si="19"/>
        <v>-5.7608285300997109E-7</v>
      </c>
      <c r="FD28" s="46">
        <f t="shared" si="20"/>
        <v>1.5225530317235891E-6</v>
      </c>
      <c r="FE28" s="46">
        <f t="shared" si="21"/>
        <v>1.3953264374499249E-7</v>
      </c>
      <c r="FF28" s="46">
        <f t="shared" si="22"/>
        <v>6.6332037302302645E-7</v>
      </c>
      <c r="FG28" s="46">
        <f t="shared" si="23"/>
        <v>-6.3244004920762195E-7</v>
      </c>
      <c r="FH28" s="46">
        <f t="shared" si="24"/>
        <v>-3.2292731079629063E-6</v>
      </c>
      <c r="FI28" s="46">
        <f t="shared" si="25"/>
        <v>1.2699828697812893E-5</v>
      </c>
      <c r="FJ28" s="46">
        <f t="shared" si="26"/>
        <v>-1.0741267495420479E-6</v>
      </c>
      <c r="FK28" s="46">
        <f t="shared" si="27"/>
        <v>-1.8285356805539364E-5</v>
      </c>
      <c r="FL28" s="46">
        <f t="shared" si="28"/>
        <v>-1.0717650972096773E-6</v>
      </c>
      <c r="FM28" s="46">
        <f t="shared" si="29"/>
        <v>-3.1686496232696276E-7</v>
      </c>
      <c r="FN28" s="46">
        <f t="shared" si="30"/>
        <v>-2.8277241548875528E-7</v>
      </c>
      <c r="FO28" s="46">
        <f t="shared" si="31"/>
        <v>-3.3228489074076425E-8</v>
      </c>
      <c r="FP28" s="46">
        <f t="shared" si="32"/>
        <v>5.651161089358257E-7</v>
      </c>
      <c r="FQ28" s="46">
        <f t="shared" si="33"/>
        <v>0</v>
      </c>
      <c r="FR28" s="46">
        <f t="shared" si="35"/>
        <v>7.0862611398180695E-6</v>
      </c>
    </row>
    <row r="29" spans="1:174" x14ac:dyDescent="0.3">
      <c r="A29" s="21" t="s">
        <v>27</v>
      </c>
      <c r="B29" s="21">
        <v>831.26815273</v>
      </c>
      <c r="C29" s="21">
        <v>2.6034991047</v>
      </c>
      <c r="D29" s="21">
        <v>4025.9077290999999</v>
      </c>
      <c r="E29" s="21">
        <v>123.01467319</v>
      </c>
      <c r="F29" s="21">
        <v>119.32261167999999</v>
      </c>
      <c r="G29" s="21">
        <v>2.9344141485000002</v>
      </c>
      <c r="H29" s="21">
        <v>174.41626615000001</v>
      </c>
      <c r="I29" s="23">
        <v>13.656794176</v>
      </c>
      <c r="J29" s="23">
        <v>2.7906603759999999</v>
      </c>
      <c r="K29" s="23">
        <v>0.12679058160000001</v>
      </c>
      <c r="L29" s="23">
        <v>3.9243660810000001</v>
      </c>
      <c r="N29" s="23">
        <v>0.32441424749999997</v>
      </c>
      <c r="P29" s="23">
        <v>6.1261270000000003E-4</v>
      </c>
      <c r="Q29" s="23">
        <v>38.894834281999998</v>
      </c>
      <c r="R29" s="23">
        <v>1.6802543000000001E-3</v>
      </c>
      <c r="T29" s="23">
        <v>0.27247303169999998</v>
      </c>
      <c r="U29" s="23">
        <v>0.47615643260000001</v>
      </c>
      <c r="V29" s="23">
        <v>0.47637631520000001</v>
      </c>
      <c r="W29" s="23">
        <v>3.7499499666</v>
      </c>
      <c r="X29" s="23">
        <v>2.8668432883000001</v>
      </c>
      <c r="Y29" s="23">
        <v>0.23428024659999999</v>
      </c>
      <c r="Z29" s="23">
        <v>1.1502699999999999E-4</v>
      </c>
      <c r="AA29" s="23">
        <v>1.4731828E-3</v>
      </c>
      <c r="AB29" s="23">
        <v>1.7066830000000001E-3</v>
      </c>
      <c r="AC29" s="23">
        <v>0.2593950465</v>
      </c>
      <c r="AD29" s="23">
        <v>123.01467319</v>
      </c>
      <c r="AE29" s="23">
        <v>119.32261167999999</v>
      </c>
      <c r="AF29" s="23">
        <v>0.6697584526</v>
      </c>
      <c r="AG29" s="23">
        <v>0.48662139399999998</v>
      </c>
      <c r="AI29" s="23">
        <v>2.5415719999999999E-4</v>
      </c>
      <c r="AJ29" s="21"/>
      <c r="AK29" s="23" t="s">
        <v>27</v>
      </c>
      <c r="AL29" s="23">
        <v>0</v>
      </c>
      <c r="AM29" s="23">
        <v>0</v>
      </c>
      <c r="AN29" s="23">
        <v>2.7906612868998799</v>
      </c>
      <c r="AO29" s="23">
        <v>13.6568102435648</v>
      </c>
      <c r="AP29" s="23">
        <v>13.6568102435648</v>
      </c>
      <c r="AQ29" s="23">
        <v>2.9856454786289399</v>
      </c>
      <c r="AR29" s="23">
        <v>0.127689549667619</v>
      </c>
      <c r="AS29" s="23">
        <v>2.1554311634341301E-2</v>
      </c>
      <c r="AT29" s="23">
        <v>0.10523619482244501</v>
      </c>
      <c r="AU29" s="23">
        <v>3.9243669079511401</v>
      </c>
      <c r="AV29" s="23">
        <v>2.5415186844341499E-4</v>
      </c>
      <c r="AW29" s="23">
        <v>0</v>
      </c>
      <c r="AX29" s="23">
        <v>0</v>
      </c>
      <c r="AY29" s="23">
        <v>0.324413384034762</v>
      </c>
      <c r="AZ29" s="23">
        <v>0</v>
      </c>
      <c r="BA29" s="23">
        <v>0</v>
      </c>
      <c r="BB29" s="23">
        <v>0</v>
      </c>
      <c r="BC29" s="23">
        <v>1.2252343678522E-4</v>
      </c>
      <c r="BD29" s="23">
        <v>4.9007348446016995E-4</v>
      </c>
      <c r="BE29" s="23">
        <v>831.26809636402902</v>
      </c>
      <c r="BF29" s="23">
        <v>3.6920681735257799</v>
      </c>
      <c r="BG29" s="23">
        <v>92.021595374703097</v>
      </c>
      <c r="BH29" s="23">
        <v>5.8598033774808904</v>
      </c>
      <c r="BI29" s="23">
        <v>0.136147180674283</v>
      </c>
      <c r="BJ29" s="23">
        <v>20.9530376163626</v>
      </c>
      <c r="BK29" s="23">
        <v>0.35200166823745899</v>
      </c>
      <c r="BL29" s="23">
        <v>29.841998642801599</v>
      </c>
      <c r="BM29" s="23">
        <v>2.6968102095534001</v>
      </c>
      <c r="BN29" s="23">
        <v>9.7597895428928698</v>
      </c>
      <c r="BO29" s="23">
        <v>0.66975782488020497</v>
      </c>
      <c r="BP29" s="23">
        <v>0</v>
      </c>
      <c r="BQ29" s="23">
        <v>0</v>
      </c>
      <c r="BR29" s="23">
        <v>38.894857914950002</v>
      </c>
      <c r="BS29" s="23">
        <v>38.894857914950002</v>
      </c>
      <c r="BT29" s="23">
        <v>0.486620890645513</v>
      </c>
      <c r="BU29" s="23">
        <v>4.8726795181203299E-4</v>
      </c>
      <c r="BV29" s="23">
        <v>9.4087272547110099E-4</v>
      </c>
      <c r="BW29" s="23">
        <v>32.207194393205199</v>
      </c>
      <c r="BX29" s="23">
        <v>3.5750337517198698</v>
      </c>
      <c r="BY29" s="23">
        <v>0.22320534949982601</v>
      </c>
      <c r="BZ29" s="23">
        <v>0.40844830751984601</v>
      </c>
      <c r="CA29" s="23">
        <v>1.74721021504323</v>
      </c>
      <c r="CB29" s="23">
        <v>0</v>
      </c>
      <c r="CC29" s="23">
        <v>0</v>
      </c>
      <c r="CD29" s="23">
        <v>8.9916232962405696E-2</v>
      </c>
      <c r="CE29" s="23">
        <v>0.18255705010554599</v>
      </c>
      <c r="CF29" s="23">
        <v>0</v>
      </c>
      <c r="CG29" s="23">
        <v>0.47615228923910902</v>
      </c>
      <c r="CH29" s="23">
        <v>2.6034890514062701</v>
      </c>
      <c r="CI29" s="23">
        <v>0</v>
      </c>
      <c r="CJ29" s="23">
        <v>0.24295157812353599</v>
      </c>
      <c r="CK29" s="23">
        <v>0.233424171365267</v>
      </c>
      <c r="CL29" s="23">
        <v>177.113046952936</v>
      </c>
      <c r="CM29" s="23">
        <v>3623.31376826116</v>
      </c>
      <c r="CN29" s="23">
        <v>370.38282109382197</v>
      </c>
      <c r="CO29" s="23">
        <v>4025.9037837481901</v>
      </c>
      <c r="CP29" s="23">
        <v>0</v>
      </c>
      <c r="CQ29" s="23">
        <v>11.0469761683394</v>
      </c>
      <c r="CR29" s="23">
        <v>0.23428211502284499</v>
      </c>
      <c r="CS29" s="23">
        <v>1.15024480603184E-4</v>
      </c>
      <c r="CT29" s="23">
        <v>1.4732145214922999E-3</v>
      </c>
      <c r="CU29" s="23">
        <v>1.7066747942260901E-3</v>
      </c>
      <c r="CV29" s="23">
        <v>0.25939314538930802</v>
      </c>
      <c r="CW29" s="23">
        <v>0</v>
      </c>
      <c r="CX29" s="23">
        <v>45.939154387936199</v>
      </c>
      <c r="CY29" s="23">
        <v>6.9565157161990104E-2</v>
      </c>
      <c r="CZ29" s="23">
        <v>2.4461183330853099E-2</v>
      </c>
      <c r="DA29" s="23">
        <v>92.021595374703097</v>
      </c>
      <c r="DB29" s="23">
        <v>3.1262525063796197E-2</v>
      </c>
      <c r="DC29" s="23">
        <v>0</v>
      </c>
      <c r="DD29" s="23">
        <v>2.5204334286832301E-4</v>
      </c>
      <c r="DE29" s="23">
        <v>4.5342557912663797E-3</v>
      </c>
      <c r="DF29" s="23">
        <v>123.011562335821</v>
      </c>
      <c r="DG29" s="23">
        <v>119.319494162295</v>
      </c>
      <c r="DH29" s="23">
        <v>3.6920681735257799</v>
      </c>
      <c r="DI29" s="23">
        <v>0</v>
      </c>
      <c r="DJ29" s="23">
        <v>0</v>
      </c>
      <c r="DK29" s="23">
        <v>0.48814972690245001</v>
      </c>
      <c r="DL29" s="23">
        <v>0</v>
      </c>
      <c r="DM29" s="23">
        <v>5.23826217254474</v>
      </c>
      <c r="DN29" s="23">
        <v>0</v>
      </c>
      <c r="DO29" s="23">
        <v>0.136147180674283</v>
      </c>
      <c r="DP29" s="23">
        <v>20.9530376163626</v>
      </c>
      <c r="DQ29" s="23">
        <v>3.24837065673881</v>
      </c>
      <c r="DR29" s="23">
        <v>0</v>
      </c>
      <c r="DS29" s="23">
        <v>0.35200166823745899</v>
      </c>
      <c r="DT29" s="23">
        <v>4.7730152284263899E-4</v>
      </c>
      <c r="DU29" s="23">
        <v>2.93441655406559</v>
      </c>
      <c r="DV29" s="23">
        <v>3.58135716872851</v>
      </c>
      <c r="DW29" s="23">
        <v>0</v>
      </c>
      <c r="DX29" s="23">
        <v>0</v>
      </c>
      <c r="DY29" s="23">
        <v>4.5671544275423297E-2</v>
      </c>
      <c r="DZ29" s="23">
        <v>3.9164543496614099</v>
      </c>
      <c r="EA29" s="23">
        <v>3.7499584835119602</v>
      </c>
      <c r="EB29" s="23">
        <v>0</v>
      </c>
      <c r="EC29" s="23">
        <v>0.34200015728434702</v>
      </c>
      <c r="ED29" s="23">
        <v>174.41628785749299</v>
      </c>
      <c r="EE29" s="23">
        <v>2.8668466888561799</v>
      </c>
      <c r="EF29" s="23">
        <v>3.1974987536726198</v>
      </c>
      <c r="EI29" s="61">
        <f t="shared" si="34"/>
        <v>1.0154616241898602</v>
      </c>
      <c r="EJ29" s="31">
        <f t="shared" si="0"/>
        <v>7.999991088515214E-3</v>
      </c>
      <c r="EK29" s="46">
        <f t="shared" si="1"/>
        <v>-6.7807206124520685E-8</v>
      </c>
      <c r="EL29" s="46">
        <f t="shared" si="2"/>
        <v>-3.8614546522371722E-6</v>
      </c>
      <c r="EM29" s="46">
        <f t="shared" si="3"/>
        <v>-9.7999061956733515E-7</v>
      </c>
      <c r="EN29" s="46">
        <f t="shared" si="4"/>
        <v>-2.5288480620472185E-5</v>
      </c>
      <c r="EO29" s="46">
        <f t="shared" si="5"/>
        <v>-2.6126797436798557E-5</v>
      </c>
      <c r="EP29" s="46">
        <f t="shared" si="6"/>
        <v>8.1977712350709278E-7</v>
      </c>
      <c r="EQ29" s="46">
        <f t="shared" si="7"/>
        <v>1.2445796172362846E-7</v>
      </c>
      <c r="ER29" s="46">
        <f t="shared" si="8"/>
        <v>1.176525368499274E-6</v>
      </c>
      <c r="ES29" s="46">
        <f t="shared" si="9"/>
        <v>3.2641015288094364E-7</v>
      </c>
      <c r="ET29" s="46">
        <f t="shared" si="10"/>
        <v>-5.9265611655606422E-7</v>
      </c>
      <c r="EU29" s="46">
        <f t="shared" si="11"/>
        <v>2.1072222186740817E-7</v>
      </c>
      <c r="EV29" s="46">
        <f t="shared" si="12"/>
        <v>0</v>
      </c>
      <c r="EW29" s="46">
        <f t="shared" si="13"/>
        <v>-2.6616131832399506E-6</v>
      </c>
      <c r="EX29" s="46">
        <f t="shared" si="14"/>
        <v>0</v>
      </c>
      <c r="EY29" s="46">
        <f t="shared" si="15"/>
        <v>-2.5756492821777004E-5</v>
      </c>
      <c r="EZ29" s="46">
        <f t="shared" si="16"/>
        <v>6.0761153609048984E-7</v>
      </c>
      <c r="FA29" s="46">
        <f t="shared" si="17"/>
        <v>-4.1826911880676765E-5</v>
      </c>
      <c r="FB29" s="46">
        <f t="shared" si="18"/>
        <v>0</v>
      </c>
      <c r="FC29" s="46">
        <f t="shared" si="19"/>
        <v>9.2254249957504046E-7</v>
      </c>
      <c r="FD29" s="46">
        <f t="shared" si="20"/>
        <v>-8.7016799675925706E-6</v>
      </c>
      <c r="FE29" s="46">
        <f t="shared" si="21"/>
        <v>-1.1875300659324399E-6</v>
      </c>
      <c r="FF29" s="46">
        <f t="shared" si="22"/>
        <v>2.2712068256885552E-6</v>
      </c>
      <c r="FG29" s="46">
        <f t="shared" si="23"/>
        <v>1.1861674454386162E-6</v>
      </c>
      <c r="FH29" s="46">
        <f t="shared" si="24"/>
        <v>7.9751616797095331E-6</v>
      </c>
      <c r="FI29" s="46">
        <f t="shared" si="25"/>
        <v>-2.1902656037221314E-5</v>
      </c>
      <c r="FJ29" s="46">
        <f t="shared" si="26"/>
        <v>2.1532624668084725E-5</v>
      </c>
      <c r="FK29" s="46">
        <f t="shared" si="27"/>
        <v>-4.8080246360766916E-6</v>
      </c>
      <c r="FL29" s="46">
        <f t="shared" si="28"/>
        <v>-7.3290169478311733E-6</v>
      </c>
      <c r="FM29" s="46">
        <f t="shared" si="29"/>
        <v>-1.6094840851481285E-7</v>
      </c>
      <c r="FN29" s="46">
        <f t="shared" si="30"/>
        <v>-2.2177306795811011E-7</v>
      </c>
      <c r="FO29" s="46">
        <f t="shared" si="31"/>
        <v>-9.3723310634658166E-7</v>
      </c>
      <c r="FP29" s="46">
        <f t="shared" si="32"/>
        <v>-1.034386266585633E-6</v>
      </c>
      <c r="FQ29" s="46">
        <f t="shared" si="33"/>
        <v>0</v>
      </c>
      <c r="FR29" s="46">
        <f t="shared" si="35"/>
        <v>-2.0977397394212019E-5</v>
      </c>
    </row>
    <row r="30" spans="1:174" x14ac:dyDescent="0.3">
      <c r="A30" s="21" t="s">
        <v>28</v>
      </c>
      <c r="B30" s="21">
        <v>38.63072193</v>
      </c>
      <c r="C30" s="21">
        <v>0.1208660634</v>
      </c>
      <c r="D30" s="21">
        <v>307.89178836000002</v>
      </c>
      <c r="E30" s="21">
        <v>9.1316529878000008</v>
      </c>
      <c r="F30" s="21">
        <v>8.8577036367000002</v>
      </c>
      <c r="G30" s="21">
        <v>0.13622861729999999</v>
      </c>
      <c r="H30" s="21">
        <v>14.432778128000001</v>
      </c>
      <c r="I30" s="23">
        <v>1.1300865212</v>
      </c>
      <c r="J30" s="6">
        <v>0.23092444870000001</v>
      </c>
      <c r="K30" s="23">
        <v>8.3617410000000007E-3</v>
      </c>
      <c r="L30" s="23">
        <v>0.32473751870000001</v>
      </c>
      <c r="N30" s="23">
        <v>2.6844969400000002E-2</v>
      </c>
      <c r="P30" s="23">
        <v>4.04064E-5</v>
      </c>
      <c r="Q30" s="23">
        <v>3.2185095378000002</v>
      </c>
      <c r="R30" s="23">
        <v>1.1072130000000001E-4</v>
      </c>
      <c r="T30" s="23">
        <v>1.7969952300000001E-2</v>
      </c>
      <c r="U30" s="23">
        <v>3.9401483799999998E-2</v>
      </c>
      <c r="V30" s="23">
        <v>3.1421449099999998E-2</v>
      </c>
      <c r="W30" s="23">
        <v>0.31030470859999998</v>
      </c>
      <c r="X30" s="23">
        <v>0.2372748871</v>
      </c>
      <c r="Y30" s="23">
        <v>1.8748065800000002E-2</v>
      </c>
      <c r="Z30" s="6">
        <v>8.5388265999999994E-6</v>
      </c>
      <c r="AA30" s="23">
        <v>1.117548E-4</v>
      </c>
      <c r="AB30" s="23">
        <v>1.289966E-4</v>
      </c>
      <c r="AC30" s="23">
        <v>2.1282971099999999E-2</v>
      </c>
      <c r="AD30" s="23">
        <v>9.1316529878000008</v>
      </c>
      <c r="AE30" s="23">
        <v>8.8577036367000002</v>
      </c>
      <c r="AF30" s="23">
        <v>5.5421871999999997E-2</v>
      </c>
      <c r="AG30" s="23">
        <v>4.0267453299999999E-2</v>
      </c>
      <c r="AI30" s="23">
        <v>1.8866900000000001E-5</v>
      </c>
      <c r="AJ30" s="21"/>
      <c r="AK30" s="23" t="s">
        <v>28</v>
      </c>
      <c r="AL30" s="23">
        <v>0</v>
      </c>
      <c r="AM30" s="23">
        <v>0</v>
      </c>
      <c r="AN30" s="23">
        <v>0.230924169400364</v>
      </c>
      <c r="AO30" s="23">
        <v>1.13009121973716</v>
      </c>
      <c r="AP30" s="23">
        <v>1.13009121973716</v>
      </c>
      <c r="AQ30" s="23">
        <v>0.24705910585492399</v>
      </c>
      <c r="AR30" s="23">
        <v>1.05656593048033E-2</v>
      </c>
      <c r="AS30" s="23">
        <v>1.42147875019979E-3</v>
      </c>
      <c r="AT30" s="6">
        <v>6.9402579407728199E-3</v>
      </c>
      <c r="AU30" s="23">
        <v>0.32473751830224301</v>
      </c>
      <c r="AV30" s="6">
        <v>1.88671093025259E-5</v>
      </c>
      <c r="AW30" s="23">
        <v>0</v>
      </c>
      <c r="AX30" s="23">
        <v>0</v>
      </c>
      <c r="AY30" s="23">
        <v>2.6844646032233702E-2</v>
      </c>
      <c r="AZ30" s="23">
        <v>0</v>
      </c>
      <c r="BA30" s="23">
        <v>0</v>
      </c>
      <c r="BB30" s="23">
        <v>0</v>
      </c>
      <c r="BC30" s="6">
        <v>8.0813735897308802E-6</v>
      </c>
      <c r="BD30" s="6">
        <v>3.2325718568979797E-5</v>
      </c>
      <c r="BE30" s="23">
        <v>38.630663857978099</v>
      </c>
      <c r="BF30" s="23">
        <v>0.27394911886770601</v>
      </c>
      <c r="BG30" s="23">
        <v>6.8310579760468002</v>
      </c>
      <c r="BH30" s="23">
        <v>0.43499204682617099</v>
      </c>
      <c r="BI30" s="23">
        <v>1.01066222435335E-2</v>
      </c>
      <c r="BJ30" s="6">
        <v>1.55541318253719</v>
      </c>
      <c r="BK30" s="23">
        <v>2.6130240358912399E-2</v>
      </c>
      <c r="BL30" s="23">
        <v>2.4693934271677702</v>
      </c>
      <c r="BM30" s="23">
        <v>0.223157816758875</v>
      </c>
      <c r="BN30" s="23">
        <v>0.80761593779724905</v>
      </c>
      <c r="BO30" s="23">
        <v>5.54208274688184E-2</v>
      </c>
      <c r="BP30" s="23">
        <v>0</v>
      </c>
      <c r="BQ30" s="23">
        <v>0</v>
      </c>
      <c r="BR30" s="23">
        <v>3.2185063999631698</v>
      </c>
      <c r="BS30" s="23">
        <v>3.2185063999631698</v>
      </c>
      <c r="BT30" s="23">
        <v>4.0267768811488198E-2</v>
      </c>
      <c r="BU30" s="6">
        <v>3.21089781723573E-5</v>
      </c>
      <c r="BV30" s="6">
        <v>6.20012781411729E-5</v>
      </c>
      <c r="BW30" s="23">
        <v>2.4631420321103099</v>
      </c>
      <c r="BX30" s="23">
        <v>0.29582997915860598</v>
      </c>
      <c r="BY30" s="23">
        <v>1.8470253971571302E-2</v>
      </c>
      <c r="BZ30" s="23">
        <v>3.37987373656757E-2</v>
      </c>
      <c r="CA30" s="23">
        <v>0.144580458819314</v>
      </c>
      <c r="CB30" s="23">
        <v>0</v>
      </c>
      <c r="CC30" s="23">
        <v>0</v>
      </c>
      <c r="CD30" s="23">
        <v>5.9301108373705398E-3</v>
      </c>
      <c r="CE30" s="23">
        <v>1.2039886131274199E-2</v>
      </c>
      <c r="CF30" s="23">
        <v>0</v>
      </c>
      <c r="CG30" s="23">
        <v>3.9400835358570703E-2</v>
      </c>
      <c r="CH30" s="23">
        <v>0.120866382380661</v>
      </c>
      <c r="CI30" s="6">
        <v>0</v>
      </c>
      <c r="CJ30" s="23">
        <v>1.60249311882361E-2</v>
      </c>
      <c r="CK30" s="23">
        <v>1.5396502918368299E-2</v>
      </c>
      <c r="CL30" s="23">
        <v>14.655939152433</v>
      </c>
      <c r="CM30" s="23">
        <v>277.10159702816901</v>
      </c>
      <c r="CN30" s="23">
        <v>28.3260143057921</v>
      </c>
      <c r="CO30" s="23">
        <v>307.89075336607101</v>
      </c>
      <c r="CP30" s="23">
        <v>0</v>
      </c>
      <c r="CQ30" s="23">
        <v>0.91412365120675299</v>
      </c>
      <c r="CR30" s="23">
        <v>1.8748276087016399E-2</v>
      </c>
      <c r="CS30" s="6">
        <v>8.5388754620061001E-6</v>
      </c>
      <c r="CT30" s="23">
        <v>1.11756443239251E-4</v>
      </c>
      <c r="CU30" s="23">
        <v>1.2900004682616999E-4</v>
      </c>
      <c r="CV30" s="23">
        <v>2.12836367267977E-2</v>
      </c>
      <c r="CW30" s="23">
        <v>0</v>
      </c>
      <c r="CX30" s="6">
        <v>3.8014430445642202</v>
      </c>
      <c r="CY30" s="23">
        <v>5.1640197975054598E-3</v>
      </c>
      <c r="CZ30" s="6">
        <v>1.8158391728258199E-3</v>
      </c>
      <c r="DA30" s="23">
        <v>6.8310579760468002</v>
      </c>
      <c r="DB30" s="23">
        <v>2.3207248135716499E-3</v>
      </c>
      <c r="DC30" s="23">
        <v>0</v>
      </c>
      <c r="DD30" s="6">
        <v>1.6608340084988099E-5</v>
      </c>
      <c r="DE30" s="6">
        <v>3.3658148007297201E-4</v>
      </c>
      <c r="DF30" s="23">
        <v>9.1314191877335098</v>
      </c>
      <c r="DG30" s="23">
        <v>8.8574700688657995</v>
      </c>
      <c r="DH30" s="23">
        <v>0.27394911886770601</v>
      </c>
      <c r="DI30" s="23">
        <v>0</v>
      </c>
      <c r="DJ30" s="23">
        <v>0</v>
      </c>
      <c r="DK30" s="23">
        <v>3.6236941307450997E-2</v>
      </c>
      <c r="DL30" s="23">
        <v>0</v>
      </c>
      <c r="DM30" s="23">
        <v>0.38885251078886901</v>
      </c>
      <c r="DN30" s="23">
        <v>0</v>
      </c>
      <c r="DO30" s="23">
        <v>1.01066222435335E-2</v>
      </c>
      <c r="DP30" s="23">
        <v>1.55541318253719</v>
      </c>
      <c r="DQ30" s="23">
        <v>0.26879892773535702</v>
      </c>
      <c r="DR30" s="23">
        <v>0</v>
      </c>
      <c r="DS30" s="23">
        <v>2.6130240358912399E-2</v>
      </c>
      <c r="DT30" s="6">
        <v>3.5430319063917503E-5</v>
      </c>
      <c r="DU30" s="23">
        <v>0.13622803163632499</v>
      </c>
      <c r="DV30" s="23">
        <v>0.29635339255734999</v>
      </c>
      <c r="DW30" s="23">
        <v>0</v>
      </c>
      <c r="DX30" s="23">
        <v>0</v>
      </c>
      <c r="DY30" s="23">
        <v>3.7794193705555099E-3</v>
      </c>
      <c r="DZ30" s="23">
        <v>0.32408199449042902</v>
      </c>
      <c r="EA30" s="23">
        <v>0.31030452183058499</v>
      </c>
      <c r="EB30" s="23">
        <v>0</v>
      </c>
      <c r="EC30" s="23">
        <v>2.8299773663585701E-2</v>
      </c>
      <c r="ED30" s="23">
        <v>14.4327767985581</v>
      </c>
      <c r="EE30" s="23">
        <v>0.237273766836091</v>
      </c>
      <c r="EF30" s="23">
        <v>0.26458882409293499</v>
      </c>
      <c r="EI30" s="61">
        <f t="shared" si="34"/>
        <v>1.0154621911631858</v>
      </c>
      <c r="EJ30" s="31">
        <f t="shared" si="0"/>
        <v>8.0000519833141031E-3</v>
      </c>
      <c r="EK30" s="46">
        <f t="shared" si="1"/>
        <v>-1.5032600738289399E-6</v>
      </c>
      <c r="EL30" s="46">
        <f t="shared" si="2"/>
        <v>2.6391250945300864E-6</v>
      </c>
      <c r="EM30" s="46">
        <f t="shared" si="3"/>
        <v>-3.3615509349040965E-6</v>
      </c>
      <c r="EN30" s="46">
        <f t="shared" si="4"/>
        <v>-2.5603257899018431E-5</v>
      </c>
      <c r="EO30" s="46">
        <f t="shared" si="5"/>
        <v>-2.6368892410552125E-5</v>
      </c>
      <c r="EP30" s="46">
        <f t="shared" si="6"/>
        <v>-4.2991236834731904E-6</v>
      </c>
      <c r="EQ30" s="46">
        <f t="shared" si="7"/>
        <v>-9.2112681895032934E-8</v>
      </c>
      <c r="ER30" s="46">
        <f t="shared" si="8"/>
        <v>4.1576791439111477E-6</v>
      </c>
      <c r="ES30" s="46">
        <f t="shared" si="9"/>
        <v>-1.2094849097819779E-6</v>
      </c>
      <c r="ET30" s="46">
        <f t="shared" si="10"/>
        <v>-5.153265797292649E-7</v>
      </c>
      <c r="EU30" s="46">
        <f t="shared" si="11"/>
        <v>-1.2248569109004125E-9</v>
      </c>
      <c r="EV30" s="46">
        <f t="shared" si="12"/>
        <v>0</v>
      </c>
      <c r="EW30" s="46">
        <f t="shared" si="13"/>
        <v>-1.2045749111565098E-5</v>
      </c>
      <c r="EX30" s="46">
        <f t="shared" si="14"/>
        <v>0</v>
      </c>
      <c r="EY30" s="46">
        <f t="shared" si="15"/>
        <v>1.7129927701481479E-5</v>
      </c>
      <c r="EZ30" s="46">
        <f t="shared" si="16"/>
        <v>-9.7493476204331014E-7</v>
      </c>
      <c r="FA30" s="46">
        <f t="shared" si="17"/>
        <v>-2.4418079282984206E-5</v>
      </c>
      <c r="FB30" s="46">
        <f t="shared" si="18"/>
        <v>0</v>
      </c>
      <c r="FC30" s="46">
        <f t="shared" si="19"/>
        <v>2.4857408629808895E-6</v>
      </c>
      <c r="FD30" s="46">
        <f t="shared" si="20"/>
        <v>-1.6457284517158756E-5</v>
      </c>
      <c r="FE30" s="46">
        <f t="shared" si="21"/>
        <v>-4.7717072353162674E-7</v>
      </c>
      <c r="FF30" s="46">
        <f t="shared" si="22"/>
        <v>-6.0189036715537687E-7</v>
      </c>
      <c r="FG30" s="46">
        <f t="shared" si="23"/>
        <v>-4.7213757961961263E-6</v>
      </c>
      <c r="FH30" s="46">
        <f t="shared" si="24"/>
        <v>1.1216464601764312E-5</v>
      </c>
      <c r="FI30" s="46">
        <f t="shared" si="25"/>
        <v>5.7223326330060109E-6</v>
      </c>
      <c r="FJ30" s="46">
        <f t="shared" si="26"/>
        <v>1.4703970218694335E-5</v>
      </c>
      <c r="FK30" s="46">
        <f t="shared" si="27"/>
        <v>2.672028696878093E-5</v>
      </c>
      <c r="FL30" s="46">
        <f t="shared" si="28"/>
        <v>3.1275088171356658E-5</v>
      </c>
      <c r="FM30" s="46">
        <f t="shared" si="29"/>
        <v>-4.1623566886411457E-7</v>
      </c>
      <c r="FN30" s="46">
        <f t="shared" si="30"/>
        <v>-4.0289081007516947E-7</v>
      </c>
      <c r="FO30" s="46">
        <f t="shared" si="31"/>
        <v>-1.8846912670098251E-5</v>
      </c>
      <c r="FP30" s="46">
        <f t="shared" si="32"/>
        <v>7.8353971344830226E-6</v>
      </c>
      <c r="FQ30" s="46">
        <f t="shared" si="33"/>
        <v>0</v>
      </c>
      <c r="FR30" s="46">
        <f t="shared" si="35"/>
        <v>1.1093636257125015E-5</v>
      </c>
    </row>
    <row r="31" spans="1:174" x14ac:dyDescent="0.3">
      <c r="A31" s="21" t="s">
        <v>29</v>
      </c>
      <c r="B31" s="21">
        <v>737.92610062000006</v>
      </c>
      <c r="C31" s="21">
        <v>2.3087890946999998</v>
      </c>
      <c r="D31" s="21">
        <v>5363.2634483000002</v>
      </c>
      <c r="E31" s="21">
        <v>157.82496760000001</v>
      </c>
      <c r="F31" s="21">
        <v>153.08988012</v>
      </c>
      <c r="G31" s="21">
        <v>2.6022456071</v>
      </c>
      <c r="H31" s="21">
        <v>244.6978273</v>
      </c>
      <c r="I31" s="23">
        <v>19.159839133999998</v>
      </c>
      <c r="J31" s="23">
        <v>3.9151647067000002</v>
      </c>
      <c r="K31" s="23">
        <v>0.14762534350000001</v>
      </c>
      <c r="L31" s="23">
        <v>5.5057005280000002</v>
      </c>
      <c r="N31" s="23">
        <v>0.45513796000000001</v>
      </c>
      <c r="P31" s="23">
        <v>7.1336969999999996E-4</v>
      </c>
      <c r="Q31" s="23">
        <v>54.567611544999998</v>
      </c>
      <c r="R31" s="23">
        <v>1.9550980000000002E-3</v>
      </c>
      <c r="T31" s="23">
        <v>0.31725692849999998</v>
      </c>
      <c r="U31" s="23">
        <v>0.66802500850000002</v>
      </c>
      <c r="V31" s="23">
        <v>0.55474118380000004</v>
      </c>
      <c r="W31" s="23">
        <v>5.2610031485000004</v>
      </c>
      <c r="X31" s="23">
        <v>4.0228318368</v>
      </c>
      <c r="Y31" s="23">
        <v>0.32001493869999997</v>
      </c>
      <c r="Z31" s="23">
        <v>1.475786E-4</v>
      </c>
      <c r="AA31" s="23">
        <v>1.9244249E-3</v>
      </c>
      <c r="AB31" s="23">
        <v>2.2227203000000002E-3</v>
      </c>
      <c r="AC31" s="23">
        <v>0.36153502269999999</v>
      </c>
      <c r="AD31" s="23">
        <v>157.82496760000001</v>
      </c>
      <c r="AE31" s="23">
        <v>153.08988012</v>
      </c>
      <c r="AF31" s="23">
        <v>0.93963965999999999</v>
      </c>
      <c r="AG31" s="23">
        <v>0.68270687779999994</v>
      </c>
      <c r="AI31" s="23">
        <v>3.2608149999999999E-4</v>
      </c>
      <c r="AJ31" s="21"/>
      <c r="AK31" s="23" t="s">
        <v>29</v>
      </c>
      <c r="AL31" s="23">
        <v>0</v>
      </c>
      <c r="AM31" s="23">
        <v>0</v>
      </c>
      <c r="AN31" s="23">
        <v>3.9151652555650398</v>
      </c>
      <c r="AO31" s="23">
        <v>19.1598224063511</v>
      </c>
      <c r="AP31" s="23">
        <v>19.1598224063511</v>
      </c>
      <c r="AQ31" s="23">
        <v>4.1887340455695297</v>
      </c>
      <c r="AR31" s="23">
        <v>0.179135848495759</v>
      </c>
      <c r="AS31" s="23">
        <v>2.5096304083511E-2</v>
      </c>
      <c r="AT31" s="23">
        <v>0.122528897082733</v>
      </c>
      <c r="AU31" s="23">
        <v>5.5056899606948102</v>
      </c>
      <c r="AV31" s="23">
        <v>3.26076943607441E-4</v>
      </c>
      <c r="AW31" s="23">
        <v>0</v>
      </c>
      <c r="AX31" s="23">
        <v>0</v>
      </c>
      <c r="AY31" s="23">
        <v>0.45513833366707701</v>
      </c>
      <c r="AZ31" s="23">
        <v>0</v>
      </c>
      <c r="BA31" s="23">
        <v>0</v>
      </c>
      <c r="BB31" s="23">
        <v>0</v>
      </c>
      <c r="BC31" s="23">
        <v>1.42673428352541E-4</v>
      </c>
      <c r="BD31" s="23">
        <v>5.7067890760980396E-4</v>
      </c>
      <c r="BE31" s="23">
        <v>737.92506734568997</v>
      </c>
      <c r="BF31" s="23">
        <v>4.7350890067626796</v>
      </c>
      <c r="BG31" s="23">
        <v>118.06286448739699</v>
      </c>
      <c r="BH31" s="23">
        <v>7.5181304717339801</v>
      </c>
      <c r="BI31" s="23">
        <v>0.17467553145168799</v>
      </c>
      <c r="BJ31" s="23">
        <v>26.8825964637863</v>
      </c>
      <c r="BK31" s="23">
        <v>0.45161593467704902</v>
      </c>
      <c r="BL31" s="23">
        <v>41.866889232607299</v>
      </c>
      <c r="BM31" s="23">
        <v>3.7834886193597699</v>
      </c>
      <c r="BN31" s="23">
        <v>13.6925852370396</v>
      </c>
      <c r="BO31" s="23">
        <v>0.93964121151314095</v>
      </c>
      <c r="BP31" s="23">
        <v>0</v>
      </c>
      <c r="BQ31" s="23">
        <v>0</v>
      </c>
      <c r="BR31" s="23">
        <v>54.567570992322999</v>
      </c>
      <c r="BS31" s="23">
        <v>54.567570992322999</v>
      </c>
      <c r="BT31" s="23">
        <v>0.68270857349327896</v>
      </c>
      <c r="BU31" s="23">
        <v>5.66967726208932E-4</v>
      </c>
      <c r="BV31" s="23">
        <v>1.0948478037921699E-3</v>
      </c>
      <c r="BW31" s="23">
        <v>42.906106364412899</v>
      </c>
      <c r="BX31" s="23">
        <v>5.0155889964737002</v>
      </c>
      <c r="BY31" s="23">
        <v>0.313147006866068</v>
      </c>
      <c r="BZ31" s="23">
        <v>0.57304165602843304</v>
      </c>
      <c r="CA31" s="23">
        <v>2.45125275400276</v>
      </c>
      <c r="CB31" s="23">
        <v>0</v>
      </c>
      <c r="CC31" s="23">
        <v>0</v>
      </c>
      <c r="CD31" s="23">
        <v>0.104694856175972</v>
      </c>
      <c r="CE31" s="23">
        <v>0.212562327860358</v>
      </c>
      <c r="CF31" s="23">
        <v>0</v>
      </c>
      <c r="CG31" s="23">
        <v>0.66802240552226999</v>
      </c>
      <c r="CH31" s="23">
        <v>2.3087889369863901</v>
      </c>
      <c r="CI31" s="23">
        <v>0</v>
      </c>
      <c r="CJ31" s="23">
        <v>0.28291736690972602</v>
      </c>
      <c r="CK31" s="23">
        <v>0.271822994978973</v>
      </c>
      <c r="CL31" s="23">
        <v>248.48126609236201</v>
      </c>
      <c r="CM31" s="23">
        <v>4826.9379526777902</v>
      </c>
      <c r="CN31" s="23">
        <v>493.418633418762</v>
      </c>
      <c r="CO31" s="23">
        <v>5363.2626924609604</v>
      </c>
      <c r="CP31" s="23">
        <v>0</v>
      </c>
      <c r="CQ31" s="23">
        <v>15.4984030567028</v>
      </c>
      <c r="CR31" s="23">
        <v>0.32000907414694801</v>
      </c>
      <c r="CS31" s="23">
        <v>1.4758158872997201E-4</v>
      </c>
      <c r="CT31" s="23">
        <v>1.9244710907698E-3</v>
      </c>
      <c r="CU31" s="23">
        <v>2.2227208260718599E-3</v>
      </c>
      <c r="CV31" s="23">
        <v>0.36153281766343098</v>
      </c>
      <c r="CW31" s="23">
        <v>0</v>
      </c>
      <c r="CX31" s="23">
        <v>64.450445252606698</v>
      </c>
      <c r="CY31" s="23">
        <v>8.92512375094386E-2</v>
      </c>
      <c r="CZ31" s="23">
        <v>3.1383364462595799E-2</v>
      </c>
      <c r="DA31" s="23">
        <v>118.06286448739699</v>
      </c>
      <c r="DB31" s="23">
        <v>4.0109339263766398E-2</v>
      </c>
      <c r="DC31" s="23">
        <v>0</v>
      </c>
      <c r="DD31" s="23">
        <v>2.9326542987372903E-4</v>
      </c>
      <c r="DE31" s="23">
        <v>5.8174091657159201E-3</v>
      </c>
      <c r="DF31" s="23">
        <v>157.82095579600801</v>
      </c>
      <c r="DG31" s="23">
        <v>153.08586678924601</v>
      </c>
      <c r="DH31" s="23">
        <v>4.7350890067626796</v>
      </c>
      <c r="DI31" s="23">
        <v>0</v>
      </c>
      <c r="DJ31" s="23">
        <v>0</v>
      </c>
      <c r="DK31" s="23">
        <v>0.626290028164045</v>
      </c>
      <c r="DL31" s="23">
        <v>0</v>
      </c>
      <c r="DM31" s="23">
        <v>6.7206506236324399</v>
      </c>
      <c r="DN31" s="23">
        <v>0</v>
      </c>
      <c r="DO31" s="23">
        <v>0.17467553145168799</v>
      </c>
      <c r="DP31" s="23">
        <v>26.8825964637863</v>
      </c>
      <c r="DQ31" s="23">
        <v>4.5572960105786597</v>
      </c>
      <c r="DR31" s="23">
        <v>0</v>
      </c>
      <c r="DS31" s="23">
        <v>0.45161593467704902</v>
      </c>
      <c r="DT31" s="23">
        <v>6.1236973516978299E-4</v>
      </c>
      <c r="DU31" s="23">
        <v>2.6022443803193398</v>
      </c>
      <c r="DV31" s="23">
        <v>5.0244826046536799</v>
      </c>
      <c r="DW31" s="23">
        <v>0</v>
      </c>
      <c r="DX31" s="23">
        <v>0</v>
      </c>
      <c r="DY31" s="23">
        <v>6.4077270618730198E-2</v>
      </c>
      <c r="DZ31" s="23">
        <v>5.49461145232564</v>
      </c>
      <c r="EA31" s="23">
        <v>5.2610078532881497</v>
      </c>
      <c r="EB31" s="23">
        <v>0</v>
      </c>
      <c r="EC31" s="23">
        <v>0.47980858561087297</v>
      </c>
      <c r="ED31" s="23">
        <v>244.69777209720101</v>
      </c>
      <c r="EE31" s="23">
        <v>4.0228385320606099</v>
      </c>
      <c r="EF31" s="23">
        <v>4.4859460677065304</v>
      </c>
      <c r="EI31" s="61">
        <f t="shared" si="34"/>
        <v>1.015461906182203</v>
      </c>
      <c r="EJ31" s="31">
        <f t="shared" si="0"/>
        <v>8.0000008995877118E-3</v>
      </c>
      <c r="EK31" s="46">
        <f t="shared" si="1"/>
        <v>-1.4002409038259765E-6</v>
      </c>
      <c r="EL31" s="46">
        <f t="shared" si="2"/>
        <v>-6.8310098176372197E-8</v>
      </c>
      <c r="EM31" s="46">
        <f t="shared" si="3"/>
        <v>-1.4092894132419861E-7</v>
      </c>
      <c r="EN31" s="46">
        <f t="shared" si="4"/>
        <v>-2.5419324033495289E-5</v>
      </c>
      <c r="EO31" s="46">
        <f t="shared" si="5"/>
        <v>-2.6215519607474593E-5</v>
      </c>
      <c r="EP31" s="46">
        <f t="shared" si="6"/>
        <v>-4.7143154236529187E-7</v>
      </c>
      <c r="EQ31" s="46">
        <f t="shared" si="7"/>
        <v>-2.2559578725666795E-7</v>
      </c>
      <c r="ER31" s="46">
        <f t="shared" si="8"/>
        <v>-8.7305789892341023E-7</v>
      </c>
      <c r="ES31" s="46">
        <f t="shared" si="9"/>
        <v>1.4018951455627504E-7</v>
      </c>
      <c r="ET31" s="46">
        <f t="shared" si="10"/>
        <v>-9.6415529088057676E-7</v>
      </c>
      <c r="EU31" s="46">
        <f t="shared" si="11"/>
        <v>-1.9193388990664812E-6</v>
      </c>
      <c r="EV31" s="46">
        <f t="shared" si="12"/>
        <v>0</v>
      </c>
      <c r="EW31" s="46">
        <f t="shared" si="13"/>
        <v>8.2099738945682309E-7</v>
      </c>
      <c r="EX31" s="46">
        <f t="shared" si="14"/>
        <v>0</v>
      </c>
      <c r="EY31" s="46">
        <f t="shared" si="15"/>
        <v>-2.4340867932851357E-5</v>
      </c>
      <c r="EZ31" s="46">
        <f t="shared" si="16"/>
        <v>-7.4316386316627853E-7</v>
      </c>
      <c r="FA31" s="46">
        <f t="shared" si="17"/>
        <v>-8.7157396557131685E-6</v>
      </c>
      <c r="FB31" s="46">
        <f t="shared" si="18"/>
        <v>0</v>
      </c>
      <c r="FC31" s="46">
        <f t="shared" si="19"/>
        <v>8.0545547499523122E-7</v>
      </c>
      <c r="FD31" s="46">
        <f t="shared" si="20"/>
        <v>-3.8965273708405903E-6</v>
      </c>
      <c r="FE31" s="46">
        <f t="shared" si="21"/>
        <v>-1.4816121914524232E-6</v>
      </c>
      <c r="FF31" s="46">
        <f t="shared" si="22"/>
        <v>8.9427586650114606E-7</v>
      </c>
      <c r="FG31" s="46">
        <f t="shared" si="23"/>
        <v>1.6643153086034404E-6</v>
      </c>
      <c r="FH31" s="46">
        <f t="shared" si="24"/>
        <v>-1.8325872772637705E-5</v>
      </c>
      <c r="FI31" s="46">
        <f t="shared" si="25"/>
        <v>2.0251784283120499E-5</v>
      </c>
      <c r="FJ31" s="46">
        <f t="shared" si="26"/>
        <v>2.4002375878626084E-5</v>
      </c>
      <c r="FK31" s="46">
        <f t="shared" si="27"/>
        <v>2.3667928874611968E-7</v>
      </c>
      <c r="FL31" s="46">
        <f t="shared" si="28"/>
        <v>-6.099095331167067E-6</v>
      </c>
      <c r="FM31" s="46">
        <f t="shared" si="29"/>
        <v>2.7218815712058126E-8</v>
      </c>
      <c r="FN31" s="46">
        <f t="shared" si="30"/>
        <v>1.808771424769105E-8</v>
      </c>
      <c r="FO31" s="46">
        <f t="shared" si="31"/>
        <v>1.6511788582473098E-6</v>
      </c>
      <c r="FP31" s="46">
        <f t="shared" si="32"/>
        <v>2.4837793995540919E-6</v>
      </c>
      <c r="FQ31" s="46">
        <f t="shared" si="33"/>
        <v>0</v>
      </c>
      <c r="FR31" s="46">
        <f t="shared" si="35"/>
        <v>-1.3973170998623549E-5</v>
      </c>
    </row>
    <row r="32" spans="1:174" x14ac:dyDescent="0.3">
      <c r="A32" s="21" t="s">
        <v>30</v>
      </c>
      <c r="B32" s="21">
        <v>3811.4300008</v>
      </c>
      <c r="C32" s="21">
        <v>11.925003042</v>
      </c>
      <c r="D32" s="21">
        <v>18107.865826000001</v>
      </c>
      <c r="E32" s="21">
        <v>550.63750454000001</v>
      </c>
      <c r="F32" s="21">
        <v>534.11109685999998</v>
      </c>
      <c r="G32" s="21">
        <v>13.44071774</v>
      </c>
      <c r="H32" s="21">
        <v>764.81275313000003</v>
      </c>
      <c r="I32" s="23">
        <v>59.884843171</v>
      </c>
      <c r="J32" s="23">
        <v>12.237004853</v>
      </c>
      <c r="K32" s="23">
        <v>0.57312964909999997</v>
      </c>
      <c r="L32" s="23">
        <v>17.208289096000001</v>
      </c>
      <c r="N32" s="23">
        <v>1.4225518562999999</v>
      </c>
      <c r="P32" s="23">
        <v>2.7695332999999999E-3</v>
      </c>
      <c r="Q32" s="23">
        <v>170.55324347000001</v>
      </c>
      <c r="R32" s="23">
        <v>7.5963500999999996E-3</v>
      </c>
      <c r="T32" s="23">
        <v>1.2316947511</v>
      </c>
      <c r="U32" s="23">
        <v>2.0879389452999999</v>
      </c>
      <c r="V32" s="23">
        <v>2.1536859835</v>
      </c>
      <c r="W32" s="23">
        <v>16.443474193</v>
      </c>
      <c r="X32" s="23">
        <v>12.573522104</v>
      </c>
      <c r="Y32" s="23">
        <v>1.0412992633</v>
      </c>
      <c r="Z32" s="23">
        <v>5.1488309999999998E-4</v>
      </c>
      <c r="AA32" s="23">
        <v>6.5815472000000002E-3</v>
      </c>
      <c r="AB32" s="23">
        <v>7.6278112999999996E-3</v>
      </c>
      <c r="AC32" s="23">
        <v>1.1432802997</v>
      </c>
      <c r="AD32" s="23">
        <v>550.63750454000001</v>
      </c>
      <c r="AE32" s="23">
        <v>534.11109685999998</v>
      </c>
      <c r="AF32" s="23">
        <v>2.9368811383</v>
      </c>
      <c r="AG32" s="23">
        <v>2.1338276446000002</v>
      </c>
      <c r="AI32" s="23">
        <v>1.1376565999999999E-3</v>
      </c>
      <c r="AJ32" s="21"/>
      <c r="AK32" s="23" t="s">
        <v>30</v>
      </c>
      <c r="AL32" s="23">
        <v>0</v>
      </c>
      <c r="AM32" s="23">
        <v>0</v>
      </c>
      <c r="AN32" s="23">
        <v>12.236995988172</v>
      </c>
      <c r="AO32" s="23">
        <v>59.884854105213201</v>
      </c>
      <c r="AP32" s="23">
        <v>59.884854105213201</v>
      </c>
      <c r="AQ32" s="23">
        <v>13.092033579324999</v>
      </c>
      <c r="AR32" s="23">
        <v>0.55990315017889403</v>
      </c>
      <c r="AS32" s="23">
        <v>9.7431955995745098E-2</v>
      </c>
      <c r="AT32" s="23">
        <v>0.47569791365598002</v>
      </c>
      <c r="AU32" s="23">
        <v>17.2082861111973</v>
      </c>
      <c r="AV32" s="23">
        <v>1.1376546608267101E-3</v>
      </c>
      <c r="AW32" s="23">
        <v>0</v>
      </c>
      <c r="AX32" s="23">
        <v>0</v>
      </c>
      <c r="AY32" s="23">
        <v>1.42254893246472</v>
      </c>
      <c r="AZ32" s="23">
        <v>0</v>
      </c>
      <c r="BA32" s="23">
        <v>0</v>
      </c>
      <c r="BB32" s="23">
        <v>0</v>
      </c>
      <c r="BC32" s="23">
        <v>5.5393259147803304E-4</v>
      </c>
      <c r="BD32" s="23">
        <v>2.2155915629116399E-3</v>
      </c>
      <c r="BE32" s="23">
        <v>3811.4280242728801</v>
      </c>
      <c r="BF32" s="23">
        <v>16.5263697007776</v>
      </c>
      <c r="BG32" s="23">
        <v>411.90640321433801</v>
      </c>
      <c r="BH32" s="23">
        <v>26.229679679447901</v>
      </c>
      <c r="BI32" s="23">
        <v>0.609419394169877</v>
      </c>
      <c r="BJ32" s="23">
        <v>93.789862839442904</v>
      </c>
      <c r="BK32" s="23">
        <v>1.5756271979805601</v>
      </c>
      <c r="BL32" s="23">
        <v>130.85674505109199</v>
      </c>
      <c r="BM32" s="23">
        <v>11.825385674205499</v>
      </c>
      <c r="BN32" s="23">
        <v>42.796623408183301</v>
      </c>
      <c r="BO32" s="23">
        <v>2.9368809196528201</v>
      </c>
      <c r="BP32" s="23">
        <v>0</v>
      </c>
      <c r="BQ32" s="23">
        <v>0</v>
      </c>
      <c r="BR32" s="23">
        <v>170.553440903736</v>
      </c>
      <c r="BS32" s="23">
        <v>170.553440903736</v>
      </c>
      <c r="BT32" s="23">
        <v>2.1338253233684399</v>
      </c>
      <c r="BU32" s="23">
        <v>2.2029322944473202E-3</v>
      </c>
      <c r="BV32" s="23">
        <v>4.2539540761586704E-3</v>
      </c>
      <c r="BW32" s="23">
        <v>144.86269700358801</v>
      </c>
      <c r="BX32" s="23">
        <v>15.676419488690801</v>
      </c>
      <c r="BY32" s="23">
        <v>0.97875291964594802</v>
      </c>
      <c r="BZ32" s="23">
        <v>1.79104894866706</v>
      </c>
      <c r="CA32" s="23">
        <v>7.6614785689974898</v>
      </c>
      <c r="CB32" s="23">
        <v>0</v>
      </c>
      <c r="CC32" s="23">
        <v>0</v>
      </c>
      <c r="CD32" s="23">
        <v>0.40646064055291797</v>
      </c>
      <c r="CE32" s="23">
        <v>0.82523522633200597</v>
      </c>
      <c r="CF32" s="23">
        <v>0</v>
      </c>
      <c r="CG32" s="23">
        <v>2.0879372064861501</v>
      </c>
      <c r="CH32" s="23">
        <v>11.924982287846399</v>
      </c>
      <c r="CI32" s="23">
        <v>0</v>
      </c>
      <c r="CJ32" s="23">
        <v>1.09837971406052</v>
      </c>
      <c r="CK32" s="23">
        <v>1.0553060804576699</v>
      </c>
      <c r="CL32" s="23">
        <v>776.63785787904305</v>
      </c>
      <c r="CM32" s="23">
        <v>16297.0665043844</v>
      </c>
      <c r="CN32" s="23">
        <v>1665.9247848299899</v>
      </c>
      <c r="CO32" s="23">
        <v>18107.853986218001</v>
      </c>
      <c r="CP32" s="23">
        <v>0</v>
      </c>
      <c r="CQ32" s="23">
        <v>48.4407373679404</v>
      </c>
      <c r="CR32" s="23">
        <v>1.04131014801391</v>
      </c>
      <c r="CS32" s="23">
        <v>5.1488416871090198E-4</v>
      </c>
      <c r="CT32" s="23">
        <v>6.5816054951525899E-3</v>
      </c>
      <c r="CU32" s="23">
        <v>7.6275986047388399E-3</v>
      </c>
      <c r="CV32" s="23">
        <v>1.14327636232962</v>
      </c>
      <c r="CW32" s="23">
        <v>0</v>
      </c>
      <c r="CX32" s="23">
        <v>201.442338604573</v>
      </c>
      <c r="CY32" s="23">
        <v>0.311386609787419</v>
      </c>
      <c r="CZ32" s="23">
        <v>0.109492632484002</v>
      </c>
      <c r="DA32" s="23">
        <v>411.90640321433801</v>
      </c>
      <c r="DB32" s="23">
        <v>0.13993696588898599</v>
      </c>
      <c r="DC32" s="23">
        <v>0</v>
      </c>
      <c r="DD32" s="23">
        <v>1.13948119622789E-3</v>
      </c>
      <c r="DE32" s="23">
        <v>2.0296225565898902E-2</v>
      </c>
      <c r="DF32" s="23">
        <v>550.623440416373</v>
      </c>
      <c r="DG32" s="23">
        <v>534.09707071559603</v>
      </c>
      <c r="DH32" s="23">
        <v>16.5263697007776</v>
      </c>
      <c r="DI32" s="23">
        <v>0</v>
      </c>
      <c r="DJ32" s="23">
        <v>0</v>
      </c>
      <c r="DK32" s="23">
        <v>2.18504662786532</v>
      </c>
      <c r="DL32" s="23">
        <v>0</v>
      </c>
      <c r="DM32" s="23">
        <v>23.4474625969344</v>
      </c>
      <c r="DN32" s="23">
        <v>0</v>
      </c>
      <c r="DO32" s="23">
        <v>0.609419394169877</v>
      </c>
      <c r="DP32" s="23">
        <v>93.789862839442904</v>
      </c>
      <c r="DQ32" s="23">
        <v>14.243953663882801</v>
      </c>
      <c r="DR32" s="23">
        <v>0</v>
      </c>
      <c r="DS32" s="23">
        <v>1.5756271979805601</v>
      </c>
      <c r="DT32" s="23">
        <v>2.1364111377502899E-3</v>
      </c>
      <c r="DU32" s="23">
        <v>13.440705930543301</v>
      </c>
      <c r="DV32" s="23">
        <v>15.704206621589201</v>
      </c>
      <c r="DW32" s="23">
        <v>0</v>
      </c>
      <c r="DX32" s="23">
        <v>0</v>
      </c>
      <c r="DY32" s="23">
        <v>0.20027084497360001</v>
      </c>
      <c r="DZ32" s="23">
        <v>17.173553784960699</v>
      </c>
      <c r="EA32" s="23">
        <v>16.4434637296071</v>
      </c>
      <c r="EB32" s="23">
        <v>0</v>
      </c>
      <c r="EC32" s="23">
        <v>1.4996573573570899</v>
      </c>
      <c r="ED32" s="23">
        <v>764.81240871487</v>
      </c>
      <c r="EE32" s="23">
        <v>12.5735283028996</v>
      </c>
      <c r="EF32" s="23">
        <v>14.0209726572463</v>
      </c>
      <c r="EI32" s="61">
        <f t="shared" si="34"/>
        <v>1.0154618950077492</v>
      </c>
      <c r="EJ32" s="31">
        <f t="shared" si="0"/>
        <v>7.9999925509584898E-3</v>
      </c>
      <c r="EK32" s="46">
        <f t="shared" si="1"/>
        <v>-5.1857888496849478E-7</v>
      </c>
      <c r="EL32" s="46">
        <f t="shared" si="2"/>
        <v>-1.7403897951167078E-6</v>
      </c>
      <c r="EM32" s="46">
        <f t="shared" si="3"/>
        <v>-6.538474558170523E-7</v>
      </c>
      <c r="EN32" s="46">
        <f t="shared" si="4"/>
        <v>-2.5541528702730825E-5</v>
      </c>
      <c r="EO32" s="46">
        <f t="shared" si="5"/>
        <v>-2.6260724569103934E-5</v>
      </c>
      <c r="EP32" s="46">
        <f t="shared" si="6"/>
        <v>-8.7863289208927561E-7</v>
      </c>
      <c r="EQ32" s="46">
        <f t="shared" si="7"/>
        <v>-4.5032608128003678E-7</v>
      </c>
      <c r="ER32" s="46">
        <f t="shared" si="8"/>
        <v>1.8258732296283008E-7</v>
      </c>
      <c r="ES32" s="46">
        <f t="shared" si="9"/>
        <v>-7.24427922277161E-7</v>
      </c>
      <c r="ET32" s="46">
        <f t="shared" si="10"/>
        <v>3.8481995383000141E-7</v>
      </c>
      <c r="EU32" s="46">
        <f t="shared" si="11"/>
        <v>-1.7345145035844481E-7</v>
      </c>
      <c r="EV32" s="46">
        <f t="shared" si="12"/>
        <v>0</v>
      </c>
      <c r="EW32" s="46">
        <f t="shared" si="13"/>
        <v>-2.0553453056492422E-6</v>
      </c>
      <c r="EX32" s="46">
        <f t="shared" si="14"/>
        <v>0</v>
      </c>
      <c r="EY32" s="46">
        <f t="shared" si="15"/>
        <v>-3.3022207486057122E-6</v>
      </c>
      <c r="EZ32" s="46">
        <f t="shared" si="16"/>
        <v>1.157607630170072E-6</v>
      </c>
      <c r="FA32" s="46">
        <f t="shared" si="17"/>
        <v>2.2993718892936688E-6</v>
      </c>
      <c r="FB32" s="46">
        <f t="shared" si="18"/>
        <v>0</v>
      </c>
      <c r="FC32" s="46">
        <f t="shared" si="19"/>
        <v>9.0589403179170066E-7</v>
      </c>
      <c r="FD32" s="46">
        <f t="shared" si="20"/>
        <v>-8.3278960513110406E-7</v>
      </c>
      <c r="FE32" s="46">
        <f t="shared" si="21"/>
        <v>-8.7748079898614019E-8</v>
      </c>
      <c r="FF32" s="46">
        <f t="shared" si="22"/>
        <v>-6.3632495041806945E-7</v>
      </c>
      <c r="FG32" s="46">
        <f t="shared" si="23"/>
        <v>4.9301218453974975E-7</v>
      </c>
      <c r="FH32" s="46">
        <f t="shared" si="24"/>
        <v>1.0453012206577899E-5</v>
      </c>
      <c r="FI32" s="46">
        <f t="shared" si="25"/>
        <v>2.0756379496651398E-6</v>
      </c>
      <c r="FJ32" s="46">
        <f t="shared" si="26"/>
        <v>8.8573629905286857E-6</v>
      </c>
      <c r="FK32" s="46">
        <f t="shared" si="27"/>
        <v>-2.7884179720034603E-5</v>
      </c>
      <c r="FL32" s="46">
        <f t="shared" si="28"/>
        <v>-3.4439239274843756E-6</v>
      </c>
      <c r="FM32" s="46">
        <f t="shared" si="29"/>
        <v>-2.5881608488505808E-7</v>
      </c>
      <c r="FN32" s="46">
        <f t="shared" si="30"/>
        <v>-1.9571699847945903E-7</v>
      </c>
      <c r="FO32" s="46">
        <f t="shared" si="31"/>
        <v>-7.4448767117488746E-8</v>
      </c>
      <c r="FP32" s="46">
        <f t="shared" si="32"/>
        <v>-1.0878252356381937E-6</v>
      </c>
      <c r="FQ32" s="46">
        <f t="shared" si="33"/>
        <v>0</v>
      </c>
      <c r="FR32" s="46">
        <f t="shared" si="35"/>
        <v>-1.7045330636910524E-6</v>
      </c>
    </row>
    <row r="33" spans="1:174" x14ac:dyDescent="0.3">
      <c r="A33" s="21" t="s">
        <v>31</v>
      </c>
      <c r="B33" s="21">
        <v>2095.5679076000001</v>
      </c>
      <c r="C33" s="21">
        <v>6.5565048717999996</v>
      </c>
      <c r="D33" s="21">
        <v>11820.352546</v>
      </c>
      <c r="E33" s="21">
        <v>355.87130128000001</v>
      </c>
      <c r="F33" s="21">
        <v>345.19228605000001</v>
      </c>
      <c r="G33" s="21">
        <v>7.3898695640999996</v>
      </c>
      <c r="H33" s="21">
        <v>520.47209684999996</v>
      </c>
      <c r="I33" s="23">
        <v>40.752965445000001</v>
      </c>
      <c r="J33" s="23">
        <v>8.3275534613000008</v>
      </c>
      <c r="K33" s="23">
        <v>0.35330219909999999</v>
      </c>
      <c r="L33" s="23">
        <v>11.710622005999999</v>
      </c>
      <c r="N33" s="23">
        <v>0.96807809619999996</v>
      </c>
      <c r="P33" s="23">
        <v>1.7072615E-3</v>
      </c>
      <c r="Q33" s="23">
        <v>116.06527776</v>
      </c>
      <c r="R33" s="23">
        <v>4.6811281999999997E-3</v>
      </c>
      <c r="T33" s="23">
        <v>0.75927055629999995</v>
      </c>
      <c r="U33" s="23">
        <v>1.4208888423999999</v>
      </c>
      <c r="V33" s="23">
        <v>1.3276262499</v>
      </c>
      <c r="W33" s="23">
        <v>11.190150169000001</v>
      </c>
      <c r="X33" s="23">
        <v>8.5565613702000007</v>
      </c>
      <c r="Y33" s="23">
        <v>0.69512299970000002</v>
      </c>
      <c r="Z33" s="23">
        <v>3.3276539999999998E-4</v>
      </c>
      <c r="AA33" s="23">
        <v>4.2926186E-3</v>
      </c>
      <c r="AB33" s="23">
        <v>4.9671728999999996E-3</v>
      </c>
      <c r="AC33" s="23">
        <v>0.77365937740000001</v>
      </c>
      <c r="AD33" s="23">
        <v>355.87130128000001</v>
      </c>
      <c r="AE33" s="23">
        <v>345.19228605000001</v>
      </c>
      <c r="AF33" s="23">
        <v>1.9986128121</v>
      </c>
      <c r="AG33" s="23">
        <v>1.4521171867</v>
      </c>
      <c r="AI33" s="23">
        <v>7.3525960000000003E-4</v>
      </c>
      <c r="AJ33" s="21"/>
      <c r="AK33" s="23" t="s">
        <v>31</v>
      </c>
      <c r="AL33" s="23">
        <v>0</v>
      </c>
      <c r="AM33" s="23">
        <v>0</v>
      </c>
      <c r="AN33" s="23">
        <v>8.3275455578865305</v>
      </c>
      <c r="AO33" s="23">
        <v>40.752988246016201</v>
      </c>
      <c r="AP33" s="23">
        <v>40.752988246016201</v>
      </c>
      <c r="AQ33" s="23">
        <v>8.9093971791944302</v>
      </c>
      <c r="AR33" s="23">
        <v>0.38102047274601902</v>
      </c>
      <c r="AS33" s="23">
        <v>6.0061397653179902E-2</v>
      </c>
      <c r="AT33" s="23">
        <v>0.29324078705005002</v>
      </c>
      <c r="AU33" s="23">
        <v>11.710609205315</v>
      </c>
      <c r="AV33" s="23">
        <v>7.3526494732017598E-4</v>
      </c>
      <c r="AW33" s="23">
        <v>0</v>
      </c>
      <c r="AX33" s="23">
        <v>0</v>
      </c>
      <c r="AY33" s="23">
        <v>0.96807699489870502</v>
      </c>
      <c r="AZ33" s="23">
        <v>0</v>
      </c>
      <c r="BA33" s="23">
        <v>0</v>
      </c>
      <c r="BB33" s="23">
        <v>0</v>
      </c>
      <c r="BC33" s="23">
        <v>3.4145608040256402E-4</v>
      </c>
      <c r="BD33" s="23">
        <v>1.3658205254716499E-3</v>
      </c>
      <c r="BE33" s="23">
        <v>2095.5669122262798</v>
      </c>
      <c r="BF33" s="23">
        <v>10.6790080705699</v>
      </c>
      <c r="BG33" s="23">
        <v>266.21216792936298</v>
      </c>
      <c r="BH33" s="23">
        <v>16.952073001978601</v>
      </c>
      <c r="BI33" s="23">
        <v>0.39386430254027499</v>
      </c>
      <c r="BJ33" s="23">
        <v>60.615753489089798</v>
      </c>
      <c r="BK33" s="23">
        <v>1.0183183542496801</v>
      </c>
      <c r="BL33" s="23">
        <v>89.050849370758797</v>
      </c>
      <c r="BM33" s="23">
        <v>8.0474766886945197</v>
      </c>
      <c r="BN33" s="23">
        <v>29.1241563827354</v>
      </c>
      <c r="BO33" s="23">
        <v>1.9986104612671201</v>
      </c>
      <c r="BP33" s="23">
        <v>0</v>
      </c>
      <c r="BQ33" s="23">
        <v>0</v>
      </c>
      <c r="BR33" s="23">
        <v>116.065220938929</v>
      </c>
      <c r="BS33" s="23">
        <v>116.065220938929</v>
      </c>
      <c r="BT33" s="23">
        <v>1.4521199770189599</v>
      </c>
      <c r="BU33" s="23">
        <v>1.3575174466577201E-3</v>
      </c>
      <c r="BV33" s="23">
        <v>2.6214306891425201E-3</v>
      </c>
      <c r="BW33" s="23">
        <v>94.562681045652198</v>
      </c>
      <c r="BX33" s="23">
        <v>10.668151116480701</v>
      </c>
      <c r="BY33" s="23">
        <v>0.66606301131200796</v>
      </c>
      <c r="BZ33" s="23">
        <v>1.2188545003237401</v>
      </c>
      <c r="CA33" s="23">
        <v>5.2138019910538604</v>
      </c>
      <c r="CB33" s="23">
        <v>0</v>
      </c>
      <c r="CC33" s="23">
        <v>0</v>
      </c>
      <c r="CD33" s="23">
        <v>0.25055891143482301</v>
      </c>
      <c r="CE33" s="23">
        <v>0.50871139778545704</v>
      </c>
      <c r="CF33" s="23">
        <v>0</v>
      </c>
      <c r="CG33" s="23">
        <v>1.4208935096783599</v>
      </c>
      <c r="CH33" s="23">
        <v>6.5564984039639196</v>
      </c>
      <c r="CI33" s="23">
        <v>0</v>
      </c>
      <c r="CJ33" s="23">
        <v>0.67708931772460901</v>
      </c>
      <c r="CK33" s="23">
        <v>0.65053651526425105</v>
      </c>
      <c r="CL33" s="23">
        <v>528.51977542617999</v>
      </c>
      <c r="CM33" s="23">
        <v>10638.3134514988</v>
      </c>
      <c r="CN33" s="23">
        <v>1087.47193143405</v>
      </c>
      <c r="CO33" s="23">
        <v>11820.348063978499</v>
      </c>
      <c r="CP33" s="23">
        <v>0</v>
      </c>
      <c r="CQ33" s="23">
        <v>32.965043745713302</v>
      </c>
      <c r="CR33" s="23">
        <v>0.69512373890562495</v>
      </c>
      <c r="CS33" s="23">
        <v>3.3277193645397501E-4</v>
      </c>
      <c r="CT33" s="23">
        <v>4.2925878248163303E-3</v>
      </c>
      <c r="CU33" s="23">
        <v>4.9671704570379803E-3</v>
      </c>
      <c r="CV33" s="23">
        <v>0.77366010138174601</v>
      </c>
      <c r="CW33" s="23">
        <v>0</v>
      </c>
      <c r="CX33" s="23">
        <v>137.086385877124</v>
      </c>
      <c r="CY33" s="23">
        <v>0.20124717307935999</v>
      </c>
      <c r="CZ33" s="23">
        <v>7.0764318920617103E-2</v>
      </c>
      <c r="DA33" s="23">
        <v>266.21216792936298</v>
      </c>
      <c r="DB33" s="23">
        <v>9.0440372382700404E-2</v>
      </c>
      <c r="DC33" s="23">
        <v>0</v>
      </c>
      <c r="DD33" s="23">
        <v>7.0217659407948796E-4</v>
      </c>
      <c r="DE33" s="23">
        <v>1.31173299536478E-2</v>
      </c>
      <c r="DF33" s="23">
        <v>355.86218196677902</v>
      </c>
      <c r="DG33" s="23">
        <v>345.18317389620898</v>
      </c>
      <c r="DH33" s="23">
        <v>10.6790080705699</v>
      </c>
      <c r="DI33" s="23">
        <v>0</v>
      </c>
      <c r="DJ33" s="23">
        <v>0</v>
      </c>
      <c r="DK33" s="23">
        <v>1.4121815037726499</v>
      </c>
      <c r="DL33" s="23">
        <v>0</v>
      </c>
      <c r="DM33" s="23">
        <v>15.1539383685797</v>
      </c>
      <c r="DN33" s="23">
        <v>0</v>
      </c>
      <c r="DO33" s="23">
        <v>0.39386430254027499</v>
      </c>
      <c r="DP33" s="23">
        <v>60.615753489089798</v>
      </c>
      <c r="DQ33" s="23">
        <v>9.6933602350966499</v>
      </c>
      <c r="DR33" s="23">
        <v>0</v>
      </c>
      <c r="DS33" s="23">
        <v>1.0183183542496801</v>
      </c>
      <c r="DT33" s="23">
        <v>1.3807542773524601E-3</v>
      </c>
      <c r="DU33" s="23">
        <v>7.3898446945220604</v>
      </c>
      <c r="DV33" s="23">
        <v>10.6870457306236</v>
      </c>
      <c r="DW33" s="23">
        <v>0</v>
      </c>
      <c r="DX33" s="23">
        <v>0</v>
      </c>
      <c r="DY33" s="23">
        <v>0.13628876509638499</v>
      </c>
      <c r="DZ33" s="23">
        <v>11.687001421885901</v>
      </c>
      <c r="EA33" s="23">
        <v>11.1901452241122</v>
      </c>
      <c r="EB33" s="23">
        <v>0</v>
      </c>
      <c r="EC33" s="23">
        <v>1.02054964391739</v>
      </c>
      <c r="ED33" s="23">
        <v>520.47185203679498</v>
      </c>
      <c r="EE33" s="23">
        <v>8.5565483910778397</v>
      </c>
      <c r="EF33" s="23">
        <v>9.5415801432812302</v>
      </c>
      <c r="EI33" s="61">
        <f t="shared" si="34"/>
        <v>1.0154627447342073</v>
      </c>
      <c r="EJ33" s="31">
        <f t="shared" si="0"/>
        <v>7.9999912467741859E-3</v>
      </c>
      <c r="EK33" s="46">
        <f t="shared" si="1"/>
        <v>-4.7498996178232726E-7</v>
      </c>
      <c r="EL33" s="46">
        <f t="shared" si="2"/>
        <v>-9.8647621049854739E-7</v>
      </c>
      <c r="EM33" s="46">
        <f t="shared" si="3"/>
        <v>-3.7917832681323522E-7</v>
      </c>
      <c r="EN33" s="46">
        <f t="shared" si="4"/>
        <v>-2.5625312263708688E-5</v>
      </c>
      <c r="EO33" s="46">
        <f t="shared" si="5"/>
        <v>-2.6397327400597608E-5</v>
      </c>
      <c r="EP33" s="46">
        <f t="shared" si="6"/>
        <v>-3.3653608799878417E-6</v>
      </c>
      <c r="EQ33" s="46">
        <f t="shared" si="7"/>
        <v>-4.7036758829881309E-7</v>
      </c>
      <c r="ER33" s="46">
        <f t="shared" si="8"/>
        <v>5.5949342462498217E-7</v>
      </c>
      <c r="ES33" s="46">
        <f t="shared" si="9"/>
        <v>-9.4906787534583485E-7</v>
      </c>
      <c r="ET33" s="46">
        <f t="shared" si="10"/>
        <v>-4.0749166267733049E-8</v>
      </c>
      <c r="EU33" s="46">
        <f t="shared" si="11"/>
        <v>-1.093083270259597E-6</v>
      </c>
      <c r="EV33" s="46">
        <f t="shared" si="12"/>
        <v>0</v>
      </c>
      <c r="EW33" s="46">
        <f t="shared" si="13"/>
        <v>-1.1376161688398257E-6</v>
      </c>
      <c r="EX33" s="46">
        <f t="shared" si="14"/>
        <v>0</v>
      </c>
      <c r="EY33" s="46">
        <f t="shared" si="15"/>
        <v>8.8480143281042521E-6</v>
      </c>
      <c r="EZ33" s="46">
        <f t="shared" si="16"/>
        <v>-4.8956132355169387E-7</v>
      </c>
      <c r="FA33" s="46">
        <f t="shared" si="17"/>
        <v>-7.4129998658451367E-7</v>
      </c>
      <c r="FB33" s="46">
        <f t="shared" si="18"/>
        <v>0</v>
      </c>
      <c r="FC33" s="46">
        <f t="shared" si="19"/>
        <v>-3.2541722822778994E-7</v>
      </c>
      <c r="FD33" s="46">
        <f t="shared" si="20"/>
        <v>3.2847596664437422E-6</v>
      </c>
      <c r="FE33" s="46">
        <f t="shared" si="21"/>
        <v>-3.1402749085955386E-7</v>
      </c>
      <c r="FF33" s="46">
        <f t="shared" si="22"/>
        <v>-4.4189646482679065E-7</v>
      </c>
      <c r="FG33" s="46">
        <f t="shared" si="23"/>
        <v>-1.5168619261272495E-6</v>
      </c>
      <c r="FH33" s="46">
        <f t="shared" si="24"/>
        <v>1.0634170143303746E-6</v>
      </c>
      <c r="FI33" s="46">
        <f t="shared" si="25"/>
        <v>1.9642829377790403E-5</v>
      </c>
      <c r="FJ33" s="46">
        <f t="shared" si="26"/>
        <v>-7.1693263570354017E-6</v>
      </c>
      <c r="FK33" s="46">
        <f t="shared" si="27"/>
        <v>-4.9182141803635812E-7</v>
      </c>
      <c r="FL33" s="46">
        <f t="shared" si="28"/>
        <v>9.3578875555174167E-7</v>
      </c>
      <c r="FM33" s="46">
        <f t="shared" si="29"/>
        <v>-3.2633204287001193E-7</v>
      </c>
      <c r="FN33" s="46">
        <f t="shared" si="30"/>
        <v>-3.1568717803352035E-7</v>
      </c>
      <c r="FO33" s="46">
        <f t="shared" si="31"/>
        <v>-1.1762322675425616E-6</v>
      </c>
      <c r="FP33" s="46">
        <f t="shared" si="32"/>
        <v>1.9215521897581255E-6</v>
      </c>
      <c r="FQ33" s="46">
        <f t="shared" si="33"/>
        <v>0</v>
      </c>
      <c r="FR33" s="46">
        <f t="shared" si="35"/>
        <v>7.272696848777795E-6</v>
      </c>
    </row>
    <row r="34" spans="1:174" x14ac:dyDescent="0.3">
      <c r="A34" s="21" t="s">
        <v>32</v>
      </c>
      <c r="B34" s="21">
        <v>1033.8303996</v>
      </c>
      <c r="C34" s="21">
        <v>3.2349997923</v>
      </c>
      <c r="D34" s="21">
        <v>5319.6496604000004</v>
      </c>
      <c r="E34" s="21">
        <v>162.30614897000001</v>
      </c>
      <c r="F34" s="21">
        <v>157.43516903</v>
      </c>
      <c r="G34" s="21">
        <v>3.6459251430999999</v>
      </c>
      <c r="H34" s="21">
        <v>231.44969863</v>
      </c>
      <c r="I34" s="23">
        <v>18.122511736</v>
      </c>
      <c r="J34" s="23">
        <v>3.7031952583000001</v>
      </c>
      <c r="K34" s="23">
        <v>0.1641396899</v>
      </c>
      <c r="L34" s="23">
        <v>5.2076182156000002</v>
      </c>
      <c r="N34" s="23">
        <v>0.43049645089999999</v>
      </c>
      <c r="P34" s="23">
        <v>7.9313370000000003E-4</v>
      </c>
      <c r="Q34" s="23">
        <v>51.613283412999998</v>
      </c>
      <c r="R34" s="23">
        <v>2.1750885000000001E-3</v>
      </c>
      <c r="T34" s="23">
        <v>0.35277636769999998</v>
      </c>
      <c r="U34" s="23">
        <v>0.6318576789</v>
      </c>
      <c r="V34" s="23">
        <v>0.61685864290000003</v>
      </c>
      <c r="W34" s="23">
        <v>4.9761686547000004</v>
      </c>
      <c r="X34" s="23">
        <v>3.8036113666000002</v>
      </c>
      <c r="Y34" s="23">
        <v>0.31310831369999997</v>
      </c>
      <c r="Z34" s="23">
        <v>1.5176750000000001E-4</v>
      </c>
      <c r="AA34" s="23">
        <v>1.9507839000000001E-3</v>
      </c>
      <c r="AB34" s="23">
        <v>2.2581247E-3</v>
      </c>
      <c r="AC34" s="23">
        <v>0.34558290739999997</v>
      </c>
      <c r="AD34" s="23">
        <v>162.30614897000001</v>
      </c>
      <c r="AE34" s="23">
        <v>157.43516903</v>
      </c>
      <c r="AF34" s="23">
        <v>0.88876687880000005</v>
      </c>
      <c r="AG34" s="23">
        <v>0.64574464880000004</v>
      </c>
      <c r="AI34" s="23">
        <v>3.3533690000000002E-4</v>
      </c>
      <c r="AJ34" s="21"/>
      <c r="AK34" s="23" t="s">
        <v>32</v>
      </c>
      <c r="AL34" s="23">
        <v>0</v>
      </c>
      <c r="AM34" s="23">
        <v>0</v>
      </c>
      <c r="AN34" s="23">
        <v>3.7031931174856001</v>
      </c>
      <c r="AO34" s="23">
        <v>18.122524113331199</v>
      </c>
      <c r="AP34" s="23">
        <v>18.122524113331199</v>
      </c>
      <c r="AQ34" s="23">
        <v>3.9619372356004501</v>
      </c>
      <c r="AR34" s="23">
        <v>0.169436728283657</v>
      </c>
      <c r="AS34" s="23">
        <v>2.7903806174925699E-2</v>
      </c>
      <c r="AT34" s="23">
        <v>0.13623566559521999</v>
      </c>
      <c r="AU34" s="23">
        <v>5.2076235878424102</v>
      </c>
      <c r="AV34" s="23">
        <v>3.35339560756924E-4</v>
      </c>
      <c r="AW34" s="23">
        <v>0</v>
      </c>
      <c r="AX34" s="23">
        <v>0</v>
      </c>
      <c r="AY34" s="23">
        <v>0.43049810220826801</v>
      </c>
      <c r="AZ34" s="23">
        <v>0</v>
      </c>
      <c r="BA34" s="23">
        <v>0</v>
      </c>
      <c r="BB34" s="23">
        <v>0</v>
      </c>
      <c r="BC34" s="23">
        <v>1.5862891918186399E-4</v>
      </c>
      <c r="BD34" s="23">
        <v>6.34499431957097E-4</v>
      </c>
      <c r="BE34" s="23">
        <v>1033.8291733567</v>
      </c>
      <c r="BF34" s="23">
        <v>4.8709831598847</v>
      </c>
      <c r="BG34" s="23">
        <v>121.41391494116399</v>
      </c>
      <c r="BH34" s="23">
        <v>7.7314759817457297</v>
      </c>
      <c r="BI34" s="23">
        <v>0.17963352696087301</v>
      </c>
      <c r="BJ34" s="23">
        <v>27.6456363414297</v>
      </c>
      <c r="BK34" s="23">
        <v>0.46443358279733399</v>
      </c>
      <c r="BL34" s="23">
        <v>39.600204726742099</v>
      </c>
      <c r="BM34" s="23">
        <v>3.5786544953188502</v>
      </c>
      <c r="BN34" s="23">
        <v>12.951246134959501</v>
      </c>
      <c r="BO34" s="23">
        <v>0.88877000878563694</v>
      </c>
      <c r="BP34" s="23">
        <v>0</v>
      </c>
      <c r="BQ34" s="23">
        <v>0</v>
      </c>
      <c r="BR34" s="23">
        <v>51.613327038121497</v>
      </c>
      <c r="BS34" s="23">
        <v>51.613327038121497</v>
      </c>
      <c r="BT34" s="23">
        <v>0.645745655662048</v>
      </c>
      <c r="BU34" s="23">
        <v>6.3077578522624804E-4</v>
      </c>
      <c r="BV34" s="23">
        <v>1.2180379474129701E-3</v>
      </c>
      <c r="BW34" s="23">
        <v>42.557272045349002</v>
      </c>
      <c r="BX34" s="23">
        <v>4.7440420376953201</v>
      </c>
      <c r="BY34" s="23">
        <v>0.29619349074454598</v>
      </c>
      <c r="BZ34" s="23">
        <v>0.54201249097450799</v>
      </c>
      <c r="CA34" s="23">
        <v>2.31853704745691</v>
      </c>
      <c r="CB34" s="23">
        <v>0</v>
      </c>
      <c r="CC34" s="23">
        <v>0</v>
      </c>
      <c r="CD34" s="23">
        <v>0.116416198758797</v>
      </c>
      <c r="CE34" s="23">
        <v>0.23636013714071499</v>
      </c>
      <c r="CF34" s="23">
        <v>0</v>
      </c>
      <c r="CG34" s="23">
        <v>0.63185703402166604</v>
      </c>
      <c r="CH34" s="23">
        <v>3.2349928380572801</v>
      </c>
      <c r="CI34" s="23">
        <v>0</v>
      </c>
      <c r="CJ34" s="23">
        <v>0.31459773201386698</v>
      </c>
      <c r="CK34" s="23">
        <v>0.302260546201712</v>
      </c>
      <c r="CL34" s="23">
        <v>235.02838082441801</v>
      </c>
      <c r="CM34" s="23">
        <v>4787.6872221244803</v>
      </c>
      <c r="CN34" s="23">
        <v>489.40689707788403</v>
      </c>
      <c r="CO34" s="23">
        <v>5319.6513912477103</v>
      </c>
      <c r="CP34" s="23">
        <v>0</v>
      </c>
      <c r="CQ34" s="23">
        <v>14.659253163880001</v>
      </c>
      <c r="CR34" s="23">
        <v>0.31311119791956399</v>
      </c>
      <c r="CS34" s="23">
        <v>1.5176692867919901E-4</v>
      </c>
      <c r="CT34" s="23">
        <v>1.95079759761636E-3</v>
      </c>
      <c r="CU34" s="23">
        <v>2.2581115891559E-3</v>
      </c>
      <c r="CV34" s="23">
        <v>0.34558172581658603</v>
      </c>
      <c r="CW34" s="23">
        <v>0</v>
      </c>
      <c r="CX34" s="23">
        <v>60.9611170023909</v>
      </c>
      <c r="CY34" s="23">
        <v>9.1784724320838701E-2</v>
      </c>
      <c r="CZ34" s="23">
        <v>3.2274189745531499E-2</v>
      </c>
      <c r="DA34" s="23">
        <v>121.41391494116399</v>
      </c>
      <c r="DB34" s="23">
        <v>4.1248001898179502E-2</v>
      </c>
      <c r="DC34" s="23">
        <v>0</v>
      </c>
      <c r="DD34" s="23">
        <v>3.26263601183882E-4</v>
      </c>
      <c r="DE34" s="23">
        <v>5.9825230644245603E-3</v>
      </c>
      <c r="DF34" s="23">
        <v>162.30199170567201</v>
      </c>
      <c r="DG34" s="23">
        <v>157.43100854578699</v>
      </c>
      <c r="DH34" s="23">
        <v>4.8709831598847</v>
      </c>
      <c r="DI34" s="23">
        <v>0</v>
      </c>
      <c r="DJ34" s="23">
        <v>0</v>
      </c>
      <c r="DK34" s="23">
        <v>0.64406769997299396</v>
      </c>
      <c r="DL34" s="23">
        <v>0</v>
      </c>
      <c r="DM34" s="23">
        <v>6.9114032783831201</v>
      </c>
      <c r="DN34" s="23">
        <v>0</v>
      </c>
      <c r="DO34" s="23">
        <v>0.17963352696087301</v>
      </c>
      <c r="DP34" s="23">
        <v>27.6456363414297</v>
      </c>
      <c r="DQ34" s="23">
        <v>4.3105650721939099</v>
      </c>
      <c r="DR34" s="23">
        <v>0</v>
      </c>
      <c r="DS34" s="23">
        <v>0.46443358279733399</v>
      </c>
      <c r="DT34" s="23">
        <v>6.2973605054095802E-4</v>
      </c>
      <c r="DU34" s="23">
        <v>3.6459316280229501</v>
      </c>
      <c r="DV34" s="23">
        <v>4.7524521290279296</v>
      </c>
      <c r="DW34" s="23">
        <v>0</v>
      </c>
      <c r="DX34" s="23">
        <v>0</v>
      </c>
      <c r="DY34" s="23">
        <v>6.0606319428633898E-2</v>
      </c>
      <c r="DZ34" s="23">
        <v>5.1971162580189496</v>
      </c>
      <c r="EA34" s="23">
        <v>4.9761707094135899</v>
      </c>
      <c r="EB34" s="23">
        <v>0</v>
      </c>
      <c r="EC34" s="23">
        <v>0.45383133318588498</v>
      </c>
      <c r="ED34" s="23">
        <v>231.449635169342</v>
      </c>
      <c r="EE34" s="23">
        <v>3.8036061256188698</v>
      </c>
      <c r="EF34" s="23">
        <v>4.2430746100086596</v>
      </c>
      <c r="EI34" s="61">
        <f t="shared" si="34"/>
        <v>1.0154623084735372</v>
      </c>
      <c r="EJ34" s="31">
        <f t="shared" si="0"/>
        <v>8.0000114510073769E-3</v>
      </c>
      <c r="EK34" s="46">
        <f t="shared" si="1"/>
        <v>-1.1861165046021976E-6</v>
      </c>
      <c r="EL34" s="46">
        <f t="shared" si="2"/>
        <v>-2.1496887685915143E-6</v>
      </c>
      <c r="EM34" s="46">
        <f t="shared" si="3"/>
        <v>3.2536874050843406E-7</v>
      </c>
      <c r="EN34" s="46">
        <f t="shared" si="4"/>
        <v>-2.5613720455957442E-5</v>
      </c>
      <c r="EO34" s="46">
        <f t="shared" si="5"/>
        <v>-2.642665065649942E-5</v>
      </c>
      <c r="EP34" s="46">
        <f t="shared" si="6"/>
        <v>1.7786769326469616E-6</v>
      </c>
      <c r="EQ34" s="46">
        <f t="shared" si="7"/>
        <v>-2.7418768904660802E-7</v>
      </c>
      <c r="ER34" s="46">
        <f t="shared" si="8"/>
        <v>6.8298100061310539E-7</v>
      </c>
      <c r="ES34" s="46">
        <f t="shared" si="9"/>
        <v>-5.7809924960815562E-7</v>
      </c>
      <c r="ET34" s="46">
        <f t="shared" si="10"/>
        <v>-1.3289281492545123E-6</v>
      </c>
      <c r="EU34" s="46">
        <f t="shared" si="11"/>
        <v>1.0316121857679241E-6</v>
      </c>
      <c r="EV34" s="46">
        <f t="shared" si="12"/>
        <v>0</v>
      </c>
      <c r="EW34" s="46">
        <f t="shared" si="13"/>
        <v>3.8358231863732872E-6</v>
      </c>
      <c r="EX34" s="46">
        <f t="shared" si="14"/>
        <v>0</v>
      </c>
      <c r="EY34" s="46">
        <f t="shared" si="15"/>
        <v>-6.7439588547225125E-6</v>
      </c>
      <c r="EZ34" s="46">
        <f t="shared" si="16"/>
        <v>8.452305029727811E-7</v>
      </c>
      <c r="FA34" s="46">
        <f t="shared" si="17"/>
        <v>-5.1336655495992461E-6</v>
      </c>
      <c r="FB34" s="46">
        <f t="shared" si="18"/>
        <v>0</v>
      </c>
      <c r="FC34" s="46">
        <f t="shared" si="19"/>
        <v>-9.0143475958948609E-8</v>
      </c>
      <c r="FD34" s="46">
        <f t="shared" si="20"/>
        <v>-1.0206069428132611E-6</v>
      </c>
      <c r="FE34" s="46">
        <f t="shared" si="21"/>
        <v>-5.9119609541555942E-7</v>
      </c>
      <c r="FF34" s="46">
        <f t="shared" si="22"/>
        <v>4.1291076168684575E-7</v>
      </c>
      <c r="FG34" s="46">
        <f t="shared" si="23"/>
        <v>-1.3778960638403619E-6</v>
      </c>
      <c r="FH34" s="46">
        <f t="shared" si="24"/>
        <v>9.2115713247329594E-6</v>
      </c>
      <c r="FI34" s="46">
        <f t="shared" si="25"/>
        <v>-3.7644475991116062E-6</v>
      </c>
      <c r="FJ34" s="46">
        <f t="shared" si="26"/>
        <v>7.021595964554494E-6</v>
      </c>
      <c r="FK34" s="46">
        <f t="shared" si="27"/>
        <v>-5.8060762100755317E-6</v>
      </c>
      <c r="FL34" s="46">
        <f t="shared" si="28"/>
        <v>-3.419102590561257E-6</v>
      </c>
      <c r="FM34" s="46">
        <f t="shared" si="29"/>
        <v>-4.4013130812574404E-7</v>
      </c>
      <c r="FN34" s="46">
        <f t="shared" si="30"/>
        <v>-4.7420092227508936E-7</v>
      </c>
      <c r="FO34" s="46">
        <f t="shared" si="31"/>
        <v>3.5217172371703344E-6</v>
      </c>
      <c r="FP34" s="46">
        <f t="shared" si="32"/>
        <v>1.5592263131095331E-6</v>
      </c>
      <c r="FQ34" s="46">
        <f t="shared" si="33"/>
        <v>0</v>
      </c>
      <c r="FR34" s="46">
        <f t="shared" si="35"/>
        <v>7.9345784015402801E-6</v>
      </c>
    </row>
    <row r="35" spans="1:174" x14ac:dyDescent="0.3">
      <c r="A35" s="21" t="s">
        <v>33</v>
      </c>
      <c r="B35" s="21">
        <v>2121.4434317</v>
      </c>
      <c r="C35" s="21">
        <v>6.6374606603000004</v>
      </c>
      <c r="D35" s="21">
        <v>10350.949774999999</v>
      </c>
      <c r="E35" s="21">
        <v>314.27239767999998</v>
      </c>
      <c r="F35" s="21">
        <v>304.84035377999999</v>
      </c>
      <c r="G35" s="21">
        <v>7.4811128579000004</v>
      </c>
      <c r="H35" s="21">
        <v>440.34686091999998</v>
      </c>
      <c r="I35" s="23">
        <v>34.479161673999997</v>
      </c>
      <c r="J35" s="23">
        <v>7.0455498655</v>
      </c>
      <c r="K35" s="23">
        <v>0.3246036135</v>
      </c>
      <c r="L35" s="23">
        <v>9.9078046255000007</v>
      </c>
      <c r="N35" s="23">
        <v>0.81904513150000002</v>
      </c>
      <c r="P35" s="23">
        <v>1.5685815000000001E-3</v>
      </c>
      <c r="Q35" s="23">
        <v>98.197353207999996</v>
      </c>
      <c r="R35" s="23">
        <v>4.3021133999999999E-3</v>
      </c>
      <c r="T35" s="23">
        <v>0.69759536420000001</v>
      </c>
      <c r="U35" s="23">
        <v>1.2021469116000001</v>
      </c>
      <c r="V35" s="23">
        <v>1.2197836916</v>
      </c>
      <c r="W35" s="23">
        <v>9.4674578732000008</v>
      </c>
      <c r="X35" s="23">
        <v>7.2393024199999996</v>
      </c>
      <c r="Y35" s="23">
        <v>0.5975577768</v>
      </c>
      <c r="Z35" s="23">
        <v>2.9386609999999997E-4</v>
      </c>
      <c r="AA35" s="23">
        <v>3.7620881999999999E-3</v>
      </c>
      <c r="AB35" s="23">
        <v>4.3589960000000004E-3</v>
      </c>
      <c r="AC35" s="23">
        <v>0.65761252039999996</v>
      </c>
      <c r="AD35" s="23">
        <v>314.27239767999998</v>
      </c>
      <c r="AE35" s="23">
        <v>304.84035377999999</v>
      </c>
      <c r="AF35" s="23">
        <v>1.6909318974000001</v>
      </c>
      <c r="AG35" s="23">
        <v>1.2285677909999999</v>
      </c>
      <c r="AI35" s="23">
        <v>6.4930990000000002E-4</v>
      </c>
      <c r="AJ35" s="21"/>
      <c r="AK35" s="23" t="s">
        <v>33</v>
      </c>
      <c r="AL35" s="23">
        <v>0</v>
      </c>
      <c r="AM35" s="23">
        <v>0</v>
      </c>
      <c r="AN35" s="23">
        <v>7.0455407938826102</v>
      </c>
      <c r="AO35" s="23">
        <v>34.479079192939302</v>
      </c>
      <c r="AP35" s="23">
        <v>34.479079192939302</v>
      </c>
      <c r="AQ35" s="23">
        <v>7.5378372462408398</v>
      </c>
      <c r="AR35" s="23">
        <v>0.32236796049109001</v>
      </c>
      <c r="AS35" s="23">
        <v>5.5182661188180999E-2</v>
      </c>
      <c r="AT35" s="23">
        <v>0.269420580840732</v>
      </c>
      <c r="AU35" s="23">
        <v>9.9078079401276895</v>
      </c>
      <c r="AV35" s="23">
        <v>6.4931806402853201E-4</v>
      </c>
      <c r="AW35" s="23">
        <v>0</v>
      </c>
      <c r="AX35" s="23">
        <v>0</v>
      </c>
      <c r="AY35" s="23">
        <v>0.81904586674296498</v>
      </c>
      <c r="AZ35" s="23">
        <v>0</v>
      </c>
      <c r="BA35" s="23">
        <v>0</v>
      </c>
      <c r="BB35" s="23">
        <v>0</v>
      </c>
      <c r="BC35" s="23">
        <v>3.1371593336529998E-4</v>
      </c>
      <c r="BD35" s="23">
        <v>1.254883904606E-3</v>
      </c>
      <c r="BE35" s="23">
        <v>2121.44330813229</v>
      </c>
      <c r="BF35" s="23">
        <v>9.4320573061723891</v>
      </c>
      <c r="BG35" s="23">
        <v>235.09276174760299</v>
      </c>
      <c r="BH35" s="23">
        <v>14.970405840705</v>
      </c>
      <c r="BI35" s="23">
        <v>0.34782263389496099</v>
      </c>
      <c r="BJ35" s="23">
        <v>53.529932268500801</v>
      </c>
      <c r="BK35" s="23">
        <v>0.899280297623967</v>
      </c>
      <c r="BL35" s="23">
        <v>75.341744699105206</v>
      </c>
      <c r="BM35" s="23">
        <v>6.80859319444279</v>
      </c>
      <c r="BN35" s="23">
        <v>24.6404270447104</v>
      </c>
      <c r="BO35" s="23">
        <v>1.6909324654702</v>
      </c>
      <c r="BP35" s="23">
        <v>0</v>
      </c>
      <c r="BQ35" s="23">
        <v>0</v>
      </c>
      <c r="BR35" s="23">
        <v>98.197307095886003</v>
      </c>
      <c r="BS35" s="23">
        <v>98.197307095886003</v>
      </c>
      <c r="BT35" s="23">
        <v>1.2285705365440001</v>
      </c>
      <c r="BU35" s="23">
        <v>1.2475928293903199E-3</v>
      </c>
      <c r="BV35" s="23">
        <v>2.4091808404276302E-3</v>
      </c>
      <c r="BW35" s="23">
        <v>82.807517007005103</v>
      </c>
      <c r="BX35" s="23">
        <v>9.0257986474099408</v>
      </c>
      <c r="BY35" s="23">
        <v>0.56352515711940598</v>
      </c>
      <c r="BZ35" s="23">
        <v>1.0312117299880901</v>
      </c>
      <c r="CA35" s="23">
        <v>4.4111483579664501</v>
      </c>
      <c r="CB35" s="23">
        <v>0</v>
      </c>
      <c r="CC35" s="23">
        <v>0</v>
      </c>
      <c r="CD35" s="23">
        <v>0.230206635746842</v>
      </c>
      <c r="CE35" s="23">
        <v>0.46738932786587001</v>
      </c>
      <c r="CF35" s="23">
        <v>0</v>
      </c>
      <c r="CG35" s="23">
        <v>1.20214442686182</v>
      </c>
      <c r="CH35" s="23">
        <v>6.6374526295849297</v>
      </c>
      <c r="CI35" s="23">
        <v>0</v>
      </c>
      <c r="CJ35" s="23">
        <v>0.62208796529924903</v>
      </c>
      <c r="CK35" s="23">
        <v>0.597694778793741</v>
      </c>
      <c r="CL35" s="23">
        <v>447.15541165252898</v>
      </c>
      <c r="CM35" s="23">
        <v>9315.8486051158197</v>
      </c>
      <c r="CN35" s="23">
        <v>952.28837751616197</v>
      </c>
      <c r="CO35" s="23">
        <v>10350.944499638899</v>
      </c>
      <c r="CP35" s="23">
        <v>0</v>
      </c>
      <c r="CQ35" s="23">
        <v>27.8901311116641</v>
      </c>
      <c r="CR35" s="23">
        <v>0.59756482787645204</v>
      </c>
      <c r="CS35" s="23">
        <v>2.9386862198956101E-4</v>
      </c>
      <c r="CT35" s="23">
        <v>3.7620499572016798E-3</v>
      </c>
      <c r="CU35" s="23">
        <v>4.3590113859554502E-3</v>
      </c>
      <c r="CV35" s="23">
        <v>0.65761750681459696</v>
      </c>
      <c r="CW35" s="23">
        <v>0</v>
      </c>
      <c r="CX35" s="23">
        <v>115.981989315937</v>
      </c>
      <c r="CY35" s="23">
        <v>0.177721927060081</v>
      </c>
      <c r="CZ35" s="23">
        <v>6.2492293523371698E-2</v>
      </c>
      <c r="DA35" s="23">
        <v>235.09276174760299</v>
      </c>
      <c r="DB35" s="23">
        <v>7.9868158005257997E-2</v>
      </c>
      <c r="DC35" s="23">
        <v>0</v>
      </c>
      <c r="DD35" s="23">
        <v>6.4532516697255696E-4</v>
      </c>
      <c r="DE35" s="23">
        <v>1.15839543577109E-2</v>
      </c>
      <c r="DF35" s="23">
        <v>314.26433945077298</v>
      </c>
      <c r="DG35" s="23">
        <v>304.83228214460001</v>
      </c>
      <c r="DH35" s="23">
        <v>9.4320573061723891</v>
      </c>
      <c r="DI35" s="23">
        <v>0</v>
      </c>
      <c r="DJ35" s="23">
        <v>0</v>
      </c>
      <c r="DK35" s="23">
        <v>1.2471017606111201</v>
      </c>
      <c r="DL35" s="23">
        <v>0</v>
      </c>
      <c r="DM35" s="23">
        <v>13.382497743459099</v>
      </c>
      <c r="DN35" s="23">
        <v>0</v>
      </c>
      <c r="DO35" s="23">
        <v>0.34782263389496099</v>
      </c>
      <c r="DP35" s="23">
        <v>53.529932268500801</v>
      </c>
      <c r="DQ35" s="23">
        <v>8.2011116494485101</v>
      </c>
      <c r="DR35" s="23">
        <v>0</v>
      </c>
      <c r="DS35" s="23">
        <v>0.899280297623967</v>
      </c>
      <c r="DT35" s="23">
        <v>1.2193599607577201E-3</v>
      </c>
      <c r="DU35" s="23">
        <v>7.4811128497936004</v>
      </c>
      <c r="DV35" s="23">
        <v>9.0418509366699293</v>
      </c>
      <c r="DW35" s="23">
        <v>0</v>
      </c>
      <c r="DX35" s="23">
        <v>0</v>
      </c>
      <c r="DY35" s="23">
        <v>0.11530836251094</v>
      </c>
      <c r="DZ35" s="23">
        <v>9.8878490930671905</v>
      </c>
      <c r="EA35" s="23">
        <v>9.4674485234167403</v>
      </c>
      <c r="EB35" s="23">
        <v>0</v>
      </c>
      <c r="EC35" s="23">
        <v>0.86344081661198102</v>
      </c>
      <c r="ED35" s="23">
        <v>440.34663204307702</v>
      </c>
      <c r="EE35" s="23">
        <v>7.2392913084297597</v>
      </c>
      <c r="EF35" s="23">
        <v>8.0727042762943597</v>
      </c>
      <c r="EI35" s="61">
        <f t="shared" si="34"/>
        <v>1.0154623178968378</v>
      </c>
      <c r="EJ35" s="31">
        <f t="shared" ref="EJ35:EJ51" si="36">BW35/(CO35)</f>
        <v>7.999996233183735E-3</v>
      </c>
      <c r="EK35" s="46">
        <f t="shared" ref="EK35:EK51" si="37">(BE35-B35)/(B35+1E-50)</f>
        <v>-5.8246997392217648E-8</v>
      </c>
      <c r="EL35" s="46">
        <f t="shared" ref="EL35:EL51" si="38">(CH35-C35)/(C35+1E-50)</f>
        <v>-1.209907746610146E-6</v>
      </c>
      <c r="EM35" s="46">
        <f t="shared" ref="EM35:EM51" si="39">(CO35-D35)/(D35+1E-50)</f>
        <v>-5.0964995623775422E-7</v>
      </c>
      <c r="EN35" s="46">
        <f t="shared" ref="EN35:EN51" si="40">(DF35-E35)/(E35+1E-50)</f>
        <v>-2.5640906699063061E-5</v>
      </c>
      <c r="EO35" s="46">
        <f t="shared" ref="EO35:EO51" si="41">(DG35-F35)/(F35+1E-50)</f>
        <v>-2.6478237870689271E-5</v>
      </c>
      <c r="EP35" s="46">
        <f t="shared" ref="EP35:EP51" si="42">(DU35-G35)/(G35+1E-50)</f>
        <v>-1.0835821019797403E-9</v>
      </c>
      <c r="EQ35" s="46">
        <f t="shared" ref="EQ35:EQ51" si="43">(ED35-H35)/(H35+1E-50)</f>
        <v>-5.1976508355850203E-7</v>
      </c>
      <c r="ER35" s="46">
        <f t="shared" ref="ER35:ER51" si="44">(AP35-I35)/(I35+1E-50)</f>
        <v>-2.3922002940258046E-6</v>
      </c>
      <c r="ES35" s="46">
        <f t="shared" ref="ES35:ES51" si="45">(AN35-J35)/(J35+1E-50)</f>
        <v>-1.2875669838266457E-6</v>
      </c>
      <c r="ET35" s="46">
        <f t="shared" ref="ET35:ET51" si="46">(AS35+AT35-K35)/(K35+1E-50)</f>
        <v>-1.1443837084757261E-6</v>
      </c>
      <c r="EU35" s="46">
        <f t="shared" ref="EU35:EU51" si="47">(AU35-L35)/(L35+1E-50)</f>
        <v>3.3454713875114006E-7</v>
      </c>
      <c r="EV35" s="46">
        <f t="shared" ref="EV35:EV51" si="48">(AW35+AX35-M35)/(M35+1E-50)</f>
        <v>0</v>
      </c>
      <c r="EW35" s="46">
        <f t="shared" ref="EW35:EW51" si="49">(AY35-N35)/(N35+1E-50)</f>
        <v>8.9768309056290164E-7</v>
      </c>
      <c r="EX35" s="46">
        <f t="shared" ref="EX35:EX51" si="50">(AZ35+BA35-O35)/(O35+1E-50)</f>
        <v>0</v>
      </c>
      <c r="EY35" s="46">
        <f t="shared" ref="EY35:EY51" si="51">(BC35+BD35-P35)/(P35+1E-50)</f>
        <v>1.1690799171024575E-5</v>
      </c>
      <c r="EZ35" s="46">
        <f t="shared" ref="EZ35:EZ51" si="52">(BS35-Q35)/(Q35+1E-50)</f>
        <v>-4.695861190311992E-7</v>
      </c>
      <c r="FA35" s="46">
        <f t="shared" ref="FA35:FA51" si="53">(BU35+BV35+DD35-R35)/(R35+1E-50)</f>
        <v>-3.3851291536159634E-6</v>
      </c>
      <c r="FB35" s="46">
        <f t="shared" ref="FB35:FB51" si="54">(CC35+CB35-S35)/(S35+1E-50)</f>
        <v>0</v>
      </c>
      <c r="FC35" s="46">
        <f t="shared" ref="FC35:FC51" si="55">(CD35+CE35-T35)/(T35+1E-50)</f>
        <v>8.5925558394248445E-7</v>
      </c>
      <c r="FD35" s="46">
        <f t="shared" ref="FD35:FD51" si="56">(CG35-U35)/(U35+1E-50)</f>
        <v>-2.0669172429103158E-6</v>
      </c>
      <c r="FE35" s="46">
        <f t="shared" ref="FE35:FE51" si="57">(CJ35+CK35-V35)/(V35+1E-50)</f>
        <v>-7.7678281525479401E-7</v>
      </c>
      <c r="FF35" s="46">
        <f t="shared" ref="FF35:FF51" si="58">(EA35-W35)/(W35+1E-50)</f>
        <v>-9.8757062199037964E-7</v>
      </c>
      <c r="FG35" s="46">
        <f t="shared" ref="FG35:FG51" si="59">(EE35-X35)/(X35+1E-50)</f>
        <v>-1.5348951591276295E-6</v>
      </c>
      <c r="FH35" s="46">
        <f t="shared" ref="FH35:FH51" si="60">(CR35-Y35)/(Y35+1E-50)</f>
        <v>1.1799823758978575E-5</v>
      </c>
      <c r="FI35" s="46">
        <f t="shared" ref="FI35:FI51" si="61">(CS35-Z35)/(Z35+1E-50)</f>
        <v>8.582104438164519E-6</v>
      </c>
      <c r="FJ35" s="46">
        <f t="shared" ref="FJ35:FJ51" si="62">(CT35-AA35)/(AA35+1E-50)</f>
        <v>-1.0165311467186097E-5</v>
      </c>
      <c r="FK35" s="46">
        <f t="shared" ref="FK35:FK51" si="63">(CU35-AB35)/(AB35+1E-50)</f>
        <v>3.5297016674946046E-6</v>
      </c>
      <c r="FL35" s="46">
        <f t="shared" ref="FL35:FL51" si="64">(CV35-AC35)/(AC35+1E-50)</f>
        <v>7.5826028889701682E-6</v>
      </c>
      <c r="FM35" s="46">
        <f t="shared" ref="FM35:FM51" si="65">(SUM(BF35:BK35)-AD35)/(AD35+1E-50)</f>
        <v>-4.3779059454265874E-7</v>
      </c>
      <c r="FN35" s="46">
        <f t="shared" ref="FN35:FN51" si="66">(SUM(BG35:BK35)-AE35)/(AE35+1E-50)</f>
        <v>-4.9531392532564071E-7</v>
      </c>
      <c r="FO35" s="46">
        <f t="shared" ref="FO35:FO51" si="67">(BO35-AF35)/(AF35+1E-50)</f>
        <v>3.3595096340930574E-7</v>
      </c>
      <c r="FP35" s="46">
        <f t="shared" ref="FP35:FP51" si="68">(BT35-AG35)/(AG35+1E-50)</f>
        <v>2.2347517330844021E-6</v>
      </c>
      <c r="FQ35" s="46">
        <f t="shared" ref="FQ35:FQ51" si="69">(DW35-AH35)/(AH35+1E-50)</f>
        <v>0</v>
      </c>
      <c r="FR35" s="46">
        <f t="shared" si="35"/>
        <v>1.2573392969960173E-5</v>
      </c>
    </row>
    <row r="36" spans="1:174" x14ac:dyDescent="0.3">
      <c r="A36" s="21" t="s">
        <v>34</v>
      </c>
      <c r="B36" s="21">
        <v>4274.5040118999996</v>
      </c>
      <c r="C36" s="21">
        <v>13.373848521999999</v>
      </c>
      <c r="D36" s="21">
        <v>20757.165813</v>
      </c>
      <c r="E36" s="21">
        <v>628.91338455000005</v>
      </c>
      <c r="F36" s="21">
        <v>610.03806491</v>
      </c>
      <c r="G36" s="21">
        <v>15.07371363</v>
      </c>
      <c r="H36" s="21">
        <v>879.22515091000002</v>
      </c>
      <c r="I36" s="23">
        <v>68.843328154000005</v>
      </c>
      <c r="J36" s="23">
        <v>14.067602580999999</v>
      </c>
      <c r="K36" s="23">
        <v>0.65089123900000001</v>
      </c>
      <c r="L36" s="23">
        <v>19.782565000000002</v>
      </c>
      <c r="N36" s="23">
        <v>1.6353587914000001</v>
      </c>
      <c r="P36" s="23">
        <v>3.1453005999999999E-3</v>
      </c>
      <c r="Q36" s="23">
        <v>196.06720336999999</v>
      </c>
      <c r="R36" s="23">
        <v>8.6266681999999997E-3</v>
      </c>
      <c r="T36" s="23">
        <v>1.3988097371999999</v>
      </c>
      <c r="U36" s="23">
        <v>2.4002845775999999</v>
      </c>
      <c r="V36" s="23">
        <v>2.4458956765000002</v>
      </c>
      <c r="W36" s="23">
        <v>18.903341487999999</v>
      </c>
      <c r="X36" s="23">
        <v>14.454461541000001</v>
      </c>
      <c r="Y36" s="23">
        <v>1.1941405039999999</v>
      </c>
      <c r="Z36" s="23">
        <v>5.8807670000000001E-4</v>
      </c>
      <c r="AA36" s="23">
        <v>7.5256465999999998E-3</v>
      </c>
      <c r="AB36" s="23">
        <v>8.7202925000000008E-3</v>
      </c>
      <c r="AC36" s="23">
        <v>1.3133611501</v>
      </c>
      <c r="AD36" s="23">
        <v>628.91338455000005</v>
      </c>
      <c r="AE36" s="23">
        <v>610.03806491</v>
      </c>
      <c r="AF36" s="23">
        <v>3.3762244434999999</v>
      </c>
      <c r="AG36" s="23">
        <v>2.4530382022000001</v>
      </c>
      <c r="AI36" s="23">
        <v>1.2993810000000001E-3</v>
      </c>
      <c r="AJ36" s="21"/>
      <c r="AK36" s="23" t="s">
        <v>34</v>
      </c>
      <c r="AL36" s="23">
        <v>0</v>
      </c>
      <c r="AM36" s="23">
        <v>0</v>
      </c>
      <c r="AN36" s="23">
        <v>14.067589656105399</v>
      </c>
      <c r="AO36" s="23">
        <v>68.843266811718493</v>
      </c>
      <c r="AP36" s="23">
        <v>68.843266811718493</v>
      </c>
      <c r="AQ36" s="23">
        <v>15.050513812827701</v>
      </c>
      <c r="AR36" s="23">
        <v>0.643656665246226</v>
      </c>
      <c r="AS36" s="23">
        <v>0.110651383173112</v>
      </c>
      <c r="AT36" s="23">
        <v>0.54023903108627103</v>
      </c>
      <c r="AU36" s="23">
        <v>19.7825646790318</v>
      </c>
      <c r="AV36" s="23">
        <v>1.2993825074408701E-3</v>
      </c>
      <c r="AW36" s="23">
        <v>0</v>
      </c>
      <c r="AX36" s="23">
        <v>0</v>
      </c>
      <c r="AY36" s="23">
        <v>1.6353580124151399</v>
      </c>
      <c r="AZ36" s="23">
        <v>0</v>
      </c>
      <c r="BA36" s="23">
        <v>0</v>
      </c>
      <c r="BB36" s="23">
        <v>0</v>
      </c>
      <c r="BC36" s="23">
        <v>6.2906052983459804E-4</v>
      </c>
      <c r="BD36" s="23">
        <v>2.5162432062589201E-3</v>
      </c>
      <c r="BE36" s="23">
        <v>4274.5022511611096</v>
      </c>
      <c r="BF36" s="23">
        <v>18.875299688597099</v>
      </c>
      <c r="BG36" s="23">
        <v>470.46115008129499</v>
      </c>
      <c r="BH36" s="23">
        <v>29.958317079426902</v>
      </c>
      <c r="BI36" s="23">
        <v>0.69605307587647502</v>
      </c>
      <c r="BJ36" s="23">
        <v>107.122644087479</v>
      </c>
      <c r="BK36" s="23">
        <v>1.7996102555090701</v>
      </c>
      <c r="BL36" s="23">
        <v>150.43224973129901</v>
      </c>
      <c r="BM36" s="23">
        <v>13.594486460467101</v>
      </c>
      <c r="BN36" s="23">
        <v>49.198903179748697</v>
      </c>
      <c r="BO36" s="23">
        <v>3.3762189242459302</v>
      </c>
      <c r="BP36" s="23">
        <v>0</v>
      </c>
      <c r="BQ36" s="23">
        <v>0</v>
      </c>
      <c r="BR36" s="23">
        <v>196.06714750999799</v>
      </c>
      <c r="BS36" s="23">
        <v>196.06714750999799</v>
      </c>
      <c r="BT36" s="23">
        <v>2.4530427654331</v>
      </c>
      <c r="BU36" s="23">
        <v>2.5017302476868898E-3</v>
      </c>
      <c r="BV36" s="23">
        <v>4.8309194099317998E-3</v>
      </c>
      <c r="BW36" s="23">
        <v>166.057358416971</v>
      </c>
      <c r="BX36" s="23">
        <v>18.0215580678693</v>
      </c>
      <c r="BY36" s="23">
        <v>1.12516712012139</v>
      </c>
      <c r="BZ36" s="23">
        <v>2.0589905667116799</v>
      </c>
      <c r="CA36" s="23">
        <v>8.8076029588673297</v>
      </c>
      <c r="CB36" s="23">
        <v>0</v>
      </c>
      <c r="CC36" s="23">
        <v>0</v>
      </c>
      <c r="CD36" s="23">
        <v>0.46160731790869503</v>
      </c>
      <c r="CE36" s="23">
        <v>0.93720165962400104</v>
      </c>
      <c r="CF36" s="23">
        <v>0</v>
      </c>
      <c r="CG36" s="23">
        <v>2.40028882989222</v>
      </c>
      <c r="CH36" s="23">
        <v>13.3738391675336</v>
      </c>
      <c r="CI36" s="23">
        <v>0</v>
      </c>
      <c r="CJ36" s="23">
        <v>1.2474050850432901</v>
      </c>
      <c r="CK36" s="23">
        <v>1.19848677283023</v>
      </c>
      <c r="CL36" s="23">
        <v>892.81928302882102</v>
      </c>
      <c r="CM36" s="23">
        <v>18681.440130525301</v>
      </c>
      <c r="CN36" s="23">
        <v>1909.65872603405</v>
      </c>
      <c r="CO36" s="23">
        <v>20757.156214976301</v>
      </c>
      <c r="CP36" s="23">
        <v>0</v>
      </c>
      <c r="CQ36" s="23">
        <v>55.687299383508901</v>
      </c>
      <c r="CR36" s="23">
        <v>1.19413616523079</v>
      </c>
      <c r="CS36" s="23">
        <v>5.8807737147448399E-4</v>
      </c>
      <c r="CT36" s="23">
        <v>7.5256546095184597E-3</v>
      </c>
      <c r="CU36" s="23">
        <v>8.7202427109376694E-3</v>
      </c>
      <c r="CV36" s="23">
        <v>1.3133496221180401</v>
      </c>
      <c r="CW36" s="23">
        <v>0</v>
      </c>
      <c r="CX36" s="23">
        <v>231.57760188064699</v>
      </c>
      <c r="CY36" s="23">
        <v>0.35565217207295002</v>
      </c>
      <c r="CZ36" s="23">
        <v>0.125057783298996</v>
      </c>
      <c r="DA36" s="23">
        <v>470.46115008129499</v>
      </c>
      <c r="DB36" s="23">
        <v>0.15982995458985699</v>
      </c>
      <c r="DC36" s="23">
        <v>0</v>
      </c>
      <c r="DD36" s="23">
        <v>1.2940116939631899E-3</v>
      </c>
      <c r="DE36" s="23">
        <v>2.3181404032694499E-2</v>
      </c>
      <c r="DF36" s="23">
        <v>628.89723453803799</v>
      </c>
      <c r="DG36" s="23">
        <v>610.02193484944098</v>
      </c>
      <c r="DH36" s="23">
        <v>18.875299688597099</v>
      </c>
      <c r="DI36" s="23">
        <v>0</v>
      </c>
      <c r="DJ36" s="23">
        <v>0</v>
      </c>
      <c r="DK36" s="23">
        <v>2.4956645222088101</v>
      </c>
      <c r="DL36" s="23">
        <v>0</v>
      </c>
      <c r="DM36" s="23">
        <v>26.780651356448701</v>
      </c>
      <c r="DN36" s="23">
        <v>0</v>
      </c>
      <c r="DO36" s="23">
        <v>0.69605307587647502</v>
      </c>
      <c r="DP36" s="23">
        <v>107.122644087479</v>
      </c>
      <c r="DQ36" s="23">
        <v>16.3748285917336</v>
      </c>
      <c r="DR36" s="23">
        <v>0</v>
      </c>
      <c r="DS36" s="23">
        <v>1.7996102555090701</v>
      </c>
      <c r="DT36" s="23">
        <v>2.4401566287030698E-3</v>
      </c>
      <c r="DU36" s="23">
        <v>15.073699708033001</v>
      </c>
      <c r="DV36" s="23">
        <v>18.053479401020599</v>
      </c>
      <c r="DW36" s="23">
        <v>0</v>
      </c>
      <c r="DX36" s="23">
        <v>0</v>
      </c>
      <c r="DY36" s="23">
        <v>0.23023424219927499</v>
      </c>
      <c r="DZ36" s="23">
        <v>19.7426308866327</v>
      </c>
      <c r="EA36" s="23">
        <v>18.903318549290301</v>
      </c>
      <c r="EB36" s="23">
        <v>0</v>
      </c>
      <c r="EC36" s="23">
        <v>1.7240011589777899</v>
      </c>
      <c r="ED36" s="23">
        <v>879.22459309633598</v>
      </c>
      <c r="EE36" s="23">
        <v>14.4544435249601</v>
      </c>
      <c r="EF36" s="23">
        <v>16.118474318643202</v>
      </c>
      <c r="EI36" s="61">
        <f t="shared" si="34"/>
        <v>1.0154621356582043</v>
      </c>
      <c r="EJ36" s="31">
        <f t="shared" si="36"/>
        <v>8.000005236611386E-3</v>
      </c>
      <c r="EK36" s="46">
        <f t="shared" si="37"/>
        <v>-4.1191653699908085E-7</v>
      </c>
      <c r="EL36" s="46">
        <f t="shared" si="38"/>
        <v>-6.9945957473090042E-7</v>
      </c>
      <c r="EM36" s="46">
        <f t="shared" si="39"/>
        <v>-4.6239567505569167E-7</v>
      </c>
      <c r="EN36" s="46">
        <f t="shared" si="40"/>
        <v>-2.567923081110728E-5</v>
      </c>
      <c r="EO36" s="46">
        <f t="shared" si="41"/>
        <v>-2.6441072265549572E-5</v>
      </c>
      <c r="EP36" s="46">
        <f t="shared" si="42"/>
        <v>-9.2359237686239962E-7</v>
      </c>
      <c r="EQ36" s="46">
        <f t="shared" si="43"/>
        <v>-6.3443779271763542E-7</v>
      </c>
      <c r="ER36" s="46">
        <f t="shared" si="44"/>
        <v>-8.9104177785958794E-7</v>
      </c>
      <c r="ES36" s="46">
        <f t="shared" si="45"/>
        <v>-9.1877024002483886E-7</v>
      </c>
      <c r="ET36" s="46">
        <f t="shared" si="46"/>
        <v>-1.2670943586360588E-6</v>
      </c>
      <c r="EU36" s="46">
        <f t="shared" si="47"/>
        <v>-1.6224802059314572E-8</v>
      </c>
      <c r="EV36" s="46">
        <f t="shared" si="48"/>
        <v>0</v>
      </c>
      <c r="EW36" s="46">
        <f t="shared" si="49"/>
        <v>-4.7633880972725075E-7</v>
      </c>
      <c r="EX36" s="46">
        <f t="shared" si="50"/>
        <v>0</v>
      </c>
      <c r="EY36" s="46">
        <f t="shared" si="51"/>
        <v>9.9707274977823618E-7</v>
      </c>
      <c r="EZ36" s="46">
        <f t="shared" si="52"/>
        <v>-2.8490232447216145E-7</v>
      </c>
      <c r="FA36" s="46">
        <f t="shared" si="53"/>
        <v>-7.9386594708623808E-7</v>
      </c>
      <c r="FB36" s="46">
        <f t="shared" si="54"/>
        <v>0</v>
      </c>
      <c r="FC36" s="46">
        <f t="shared" si="55"/>
        <v>-5.4308122380659782E-7</v>
      </c>
      <c r="FD36" s="46">
        <f t="shared" si="56"/>
        <v>1.7715783619170466E-6</v>
      </c>
      <c r="FE36" s="46">
        <f t="shared" si="57"/>
        <v>-1.5612384929583761E-6</v>
      </c>
      <c r="FF36" s="46">
        <f t="shared" si="58"/>
        <v>-1.2134738036923851E-6</v>
      </c>
      <c r="FG36" s="46">
        <f t="shared" si="59"/>
        <v>-1.2463999333155417E-6</v>
      </c>
      <c r="FH36" s="46">
        <f t="shared" si="60"/>
        <v>-3.6333825001137466E-6</v>
      </c>
      <c r="FI36" s="46">
        <f t="shared" si="61"/>
        <v>1.1418144673640627E-6</v>
      </c>
      <c r="FJ36" s="46">
        <f t="shared" si="62"/>
        <v>1.0642963835069044E-6</v>
      </c>
      <c r="FK36" s="46">
        <f t="shared" si="63"/>
        <v>-5.7095633353272343E-6</v>
      </c>
      <c r="FL36" s="46">
        <f t="shared" si="64"/>
        <v>-8.77746532934654E-6</v>
      </c>
      <c r="FM36" s="46">
        <f t="shared" si="65"/>
        <v>-4.933617636900373E-7</v>
      </c>
      <c r="FN36" s="46">
        <f t="shared" si="66"/>
        <v>-4.7592179943705603E-7</v>
      </c>
      <c r="FO36" s="46">
        <f t="shared" si="67"/>
        <v>-1.634741458139853E-6</v>
      </c>
      <c r="FP36" s="46">
        <f t="shared" si="68"/>
        <v>1.8602372746326075E-6</v>
      </c>
      <c r="FQ36" s="46">
        <f t="shared" si="69"/>
        <v>0</v>
      </c>
      <c r="FR36" s="46">
        <f t="shared" si="35"/>
        <v>1.1601222967294556E-6</v>
      </c>
    </row>
    <row r="37" spans="1:174" x14ac:dyDescent="0.3">
      <c r="A37" s="21" t="s">
        <v>35</v>
      </c>
      <c r="B37" s="21">
        <v>2791.7993701999999</v>
      </c>
      <c r="C37" s="21">
        <v>8.7348384558000003</v>
      </c>
      <c r="D37" s="21">
        <v>13492.5458</v>
      </c>
      <c r="E37" s="21">
        <v>408.60073254000002</v>
      </c>
      <c r="F37" s="21">
        <v>396.33750437999998</v>
      </c>
      <c r="G37" s="21">
        <v>9.8450724171000008</v>
      </c>
      <c r="H37" s="21">
        <v>570.20062690999998</v>
      </c>
      <c r="I37" s="23">
        <v>44.646709839000003</v>
      </c>
      <c r="J37" s="23">
        <v>9.1232106218000002</v>
      </c>
      <c r="K37" s="23">
        <v>0.42355130019999998</v>
      </c>
      <c r="L37" s="23">
        <v>12.829514318999999</v>
      </c>
      <c r="N37" s="23">
        <v>1.0605732886999999</v>
      </c>
      <c r="P37" s="23">
        <v>2.0467262000000001E-3</v>
      </c>
      <c r="Q37" s="23">
        <v>127.15474233</v>
      </c>
      <c r="R37" s="23">
        <v>5.6136531000000002E-3</v>
      </c>
      <c r="T37" s="23">
        <v>0.91024073750000001</v>
      </c>
      <c r="U37" s="23">
        <v>1.5566477756999999</v>
      </c>
      <c r="V37" s="23">
        <v>1.5916058471000001</v>
      </c>
      <c r="W37" s="23">
        <v>12.259313326999999</v>
      </c>
      <c r="X37" s="23">
        <v>9.3740987548000003</v>
      </c>
      <c r="Y37" s="23">
        <v>0.77495793909999999</v>
      </c>
      <c r="Z37" s="23">
        <v>3.8206939999999999E-4</v>
      </c>
      <c r="AA37" s="23">
        <v>4.8878354000000002E-3</v>
      </c>
      <c r="AB37" s="23">
        <v>5.6640546000000002E-3</v>
      </c>
      <c r="AC37" s="23">
        <v>0.85191956719999995</v>
      </c>
      <c r="AD37" s="23">
        <v>408.60073254000002</v>
      </c>
      <c r="AE37" s="23">
        <v>396.33750437999998</v>
      </c>
      <c r="AF37" s="23">
        <v>2.1895703751000002</v>
      </c>
      <c r="AG37" s="23">
        <v>1.5908598748</v>
      </c>
      <c r="AI37" s="23">
        <v>8.4419889999999998E-4</v>
      </c>
      <c r="AJ37" s="21"/>
      <c r="AK37" s="23" t="s">
        <v>35</v>
      </c>
      <c r="AL37" s="23">
        <v>0</v>
      </c>
      <c r="AM37" s="23">
        <v>0</v>
      </c>
      <c r="AN37" s="23">
        <v>9.1231982728336707</v>
      </c>
      <c r="AO37" s="23">
        <v>44.646694033237701</v>
      </c>
      <c r="AP37" s="23">
        <v>44.646694033237701</v>
      </c>
      <c r="AQ37" s="23">
        <v>9.7606413476892797</v>
      </c>
      <c r="AR37" s="23">
        <v>0.417430616276661</v>
      </c>
      <c r="AS37" s="23">
        <v>7.2003542133081994E-2</v>
      </c>
      <c r="AT37" s="23">
        <v>0.35154733646389602</v>
      </c>
      <c r="AU37" s="23">
        <v>12.829508931410899</v>
      </c>
      <c r="AV37" s="23">
        <v>8.4419864859884303E-4</v>
      </c>
      <c r="AW37" s="23">
        <v>0</v>
      </c>
      <c r="AX37" s="23">
        <v>0</v>
      </c>
      <c r="AY37" s="23">
        <v>1.06057130295678</v>
      </c>
      <c r="AZ37" s="23">
        <v>0</v>
      </c>
      <c r="BA37" s="23">
        <v>0</v>
      </c>
      <c r="BB37" s="23">
        <v>0</v>
      </c>
      <c r="BC37" s="23">
        <v>4.0934775554048999E-4</v>
      </c>
      <c r="BD37" s="23">
        <v>1.6373617476038501E-3</v>
      </c>
      <c r="BE37" s="23">
        <v>2791.7971017774698</v>
      </c>
      <c r="BF37" s="23">
        <v>12.2632165672933</v>
      </c>
      <c r="BG37" s="23">
        <v>305.655371014732</v>
      </c>
      <c r="BH37" s="23">
        <v>19.463732052668401</v>
      </c>
      <c r="BI37" s="23">
        <v>0.45222085219663</v>
      </c>
      <c r="BJ37" s="23">
        <v>69.596832549038993</v>
      </c>
      <c r="BK37" s="23">
        <v>1.16919558733885</v>
      </c>
      <c r="BL37" s="23">
        <v>97.559241155569097</v>
      </c>
      <c r="BM37" s="23">
        <v>8.8163641439011808</v>
      </c>
      <c r="BN37" s="23">
        <v>31.9067306258321</v>
      </c>
      <c r="BO37" s="23">
        <v>2.1895727995277601</v>
      </c>
      <c r="BP37" s="23">
        <v>0</v>
      </c>
      <c r="BQ37" s="23">
        <v>0</v>
      </c>
      <c r="BR37" s="23">
        <v>127.15470695173001</v>
      </c>
      <c r="BS37" s="23">
        <v>127.15470695173001</v>
      </c>
      <c r="BT37" s="23">
        <v>1.5908656458994801</v>
      </c>
      <c r="BU37" s="23">
        <v>1.6279346636558999E-3</v>
      </c>
      <c r="BV37" s="23">
        <v>3.1436360189435499E-3</v>
      </c>
      <c r="BW37" s="23">
        <v>107.94033968088</v>
      </c>
      <c r="BX37" s="23">
        <v>11.6874503542226</v>
      </c>
      <c r="BY37" s="23">
        <v>0.72970423946831497</v>
      </c>
      <c r="BZ37" s="23">
        <v>1.3352954938969901</v>
      </c>
      <c r="CA37" s="23">
        <v>5.7119626113674604</v>
      </c>
      <c r="CB37" s="23">
        <v>0</v>
      </c>
      <c r="CC37" s="23">
        <v>0</v>
      </c>
      <c r="CD37" s="23">
        <v>0.30037897130133301</v>
      </c>
      <c r="CE37" s="23">
        <v>0.60986065885128105</v>
      </c>
      <c r="CF37" s="23">
        <v>0</v>
      </c>
      <c r="CG37" s="23">
        <v>1.5566429650196201</v>
      </c>
      <c r="CH37" s="23">
        <v>8.7348330882454999</v>
      </c>
      <c r="CI37" s="23">
        <v>0</v>
      </c>
      <c r="CJ37" s="23">
        <v>0.811718618142936</v>
      </c>
      <c r="CK37" s="23">
        <v>0.77988814045646604</v>
      </c>
      <c r="CL37" s="23">
        <v>579.01686209538298</v>
      </c>
      <c r="CM37" s="23">
        <v>12143.284565666299</v>
      </c>
      <c r="CN37" s="23">
        <v>1241.3145683896801</v>
      </c>
      <c r="CO37" s="23">
        <v>13492.539473736801</v>
      </c>
      <c r="CP37" s="23">
        <v>0</v>
      </c>
      <c r="CQ37" s="23">
        <v>36.1146235674697</v>
      </c>
      <c r="CR37" s="23">
        <v>0.77495738779664503</v>
      </c>
      <c r="CS37" s="23">
        <v>3.8206954481213802E-4</v>
      </c>
      <c r="CT37" s="23">
        <v>4.8878726626123596E-3</v>
      </c>
      <c r="CU37" s="23">
        <v>5.6639629194398097E-3</v>
      </c>
      <c r="CV37" s="23">
        <v>0.851918816576553</v>
      </c>
      <c r="CW37" s="23">
        <v>0</v>
      </c>
      <c r="CX37" s="23">
        <v>150.18397583925599</v>
      </c>
      <c r="CY37" s="23">
        <v>0.231064421193031</v>
      </c>
      <c r="CZ37" s="23">
        <v>8.1249222088107698E-2</v>
      </c>
      <c r="DA37" s="23">
        <v>305.655371014732</v>
      </c>
      <c r="DB37" s="23">
        <v>0.10384043779383401</v>
      </c>
      <c r="DC37" s="23">
        <v>0</v>
      </c>
      <c r="DD37" s="23">
        <v>8.4204479703698797E-4</v>
      </c>
      <c r="DE37" s="23">
        <v>1.5060803137177E-2</v>
      </c>
      <c r="DF37" s="23">
        <v>408.59026732767597</v>
      </c>
      <c r="DG37" s="23">
        <v>396.32705076038297</v>
      </c>
      <c r="DH37" s="23">
        <v>12.2632165672933</v>
      </c>
      <c r="DI37" s="23">
        <v>0</v>
      </c>
      <c r="DJ37" s="23">
        <v>0</v>
      </c>
      <c r="DK37" s="23">
        <v>1.62141579810071</v>
      </c>
      <c r="DL37" s="23">
        <v>0</v>
      </c>
      <c r="DM37" s="23">
        <v>17.399214746606201</v>
      </c>
      <c r="DN37" s="23">
        <v>0</v>
      </c>
      <c r="DO37" s="23">
        <v>0.45222085219663</v>
      </c>
      <c r="DP37" s="23">
        <v>69.596832549038993</v>
      </c>
      <c r="DQ37" s="23">
        <v>10.619503443369201</v>
      </c>
      <c r="DR37" s="23">
        <v>0</v>
      </c>
      <c r="DS37" s="23">
        <v>1.16919558733885</v>
      </c>
      <c r="DT37" s="23">
        <v>1.5853281569911299E-3</v>
      </c>
      <c r="DU37" s="23">
        <v>9.8450645705120792</v>
      </c>
      <c r="DV37" s="23">
        <v>11.708145789804499</v>
      </c>
      <c r="DW37" s="23">
        <v>0</v>
      </c>
      <c r="DX37" s="23">
        <v>0</v>
      </c>
      <c r="DY37" s="23">
        <v>0.14931305645950499</v>
      </c>
      <c r="DZ37" s="23">
        <v>12.80363803889</v>
      </c>
      <c r="EA37" s="23">
        <v>12.259313951557999</v>
      </c>
      <c r="EB37" s="23">
        <v>0</v>
      </c>
      <c r="EC37" s="23">
        <v>1.1180622840814101</v>
      </c>
      <c r="ED37" s="23">
        <v>570.20039845235499</v>
      </c>
      <c r="EE37" s="23">
        <v>9.3740918409330405</v>
      </c>
      <c r="EF37" s="23">
        <v>10.453242771699999</v>
      </c>
      <c r="EI37" s="61">
        <f t="shared" si="34"/>
        <v>1.0154620439883202</v>
      </c>
      <c r="EJ37" s="31">
        <f t="shared" si="36"/>
        <v>8.0000017706811713E-3</v>
      </c>
      <c r="EK37" s="46">
        <f t="shared" si="37"/>
        <v>-8.1253064036918177E-7</v>
      </c>
      <c r="EL37" s="46">
        <f t="shared" si="38"/>
        <v>-6.1449957289820553E-7</v>
      </c>
      <c r="EM37" s="46">
        <f t="shared" si="39"/>
        <v>-4.6887098202760296E-7</v>
      </c>
      <c r="EN37" s="46">
        <f t="shared" si="40"/>
        <v>-2.5612319045525331E-5</v>
      </c>
      <c r="EO37" s="46">
        <f t="shared" si="41"/>
        <v>-2.6375549882323229E-5</v>
      </c>
      <c r="EP37" s="46">
        <f t="shared" si="42"/>
        <v>-7.9700662313108305E-7</v>
      </c>
      <c r="EQ37" s="46">
        <f t="shared" si="43"/>
        <v>-4.0066186217970505E-7</v>
      </c>
      <c r="ER37" s="46">
        <f t="shared" si="44"/>
        <v>-3.5401852363883604E-7</v>
      </c>
      <c r="ES37" s="46">
        <f t="shared" si="45"/>
        <v>-1.3535768099010881E-6</v>
      </c>
      <c r="ET37" s="46">
        <f t="shared" si="46"/>
        <v>-9.954001362746571E-7</v>
      </c>
      <c r="EU37" s="46">
        <f t="shared" si="47"/>
        <v>-4.1993710488339259E-7</v>
      </c>
      <c r="EV37" s="46">
        <f t="shared" si="48"/>
        <v>0</v>
      </c>
      <c r="EW37" s="46">
        <f t="shared" si="49"/>
        <v>-1.8723300322702846E-6</v>
      </c>
      <c r="EX37" s="46">
        <f t="shared" si="50"/>
        <v>0</v>
      </c>
      <c r="EY37" s="46">
        <f t="shared" si="51"/>
        <v>-8.157835503253942E-6</v>
      </c>
      <c r="EZ37" s="46">
        <f t="shared" si="52"/>
        <v>-2.7823004750441017E-7</v>
      </c>
      <c r="FA37" s="46">
        <f t="shared" si="53"/>
        <v>-6.701583245713956E-6</v>
      </c>
      <c r="FB37" s="46">
        <f t="shared" si="54"/>
        <v>0</v>
      </c>
      <c r="FC37" s="46">
        <f t="shared" si="55"/>
        <v>-1.2165434266756453E-6</v>
      </c>
      <c r="FD37" s="46">
        <f t="shared" si="56"/>
        <v>-3.0904103387591991E-6</v>
      </c>
      <c r="FE37" s="46">
        <f t="shared" si="57"/>
        <v>5.7269166459608523E-7</v>
      </c>
      <c r="FF37" s="46">
        <f t="shared" si="58"/>
        <v>5.0945594041441585E-8</v>
      </c>
      <c r="FG37" s="46">
        <f t="shared" si="59"/>
        <v>-7.3755004514906519E-7</v>
      </c>
      <c r="FH37" s="46">
        <f t="shared" si="60"/>
        <v>-7.113977767720095E-7</v>
      </c>
      <c r="FI37" s="46">
        <f t="shared" si="61"/>
        <v>3.7902050787021592E-7</v>
      </c>
      <c r="FJ37" s="46">
        <f t="shared" si="62"/>
        <v>7.6235407516825045E-6</v>
      </c>
      <c r="FK37" s="46">
        <f t="shared" si="63"/>
        <v>-1.6186383547657556E-5</v>
      </c>
      <c r="FL37" s="46">
        <f t="shared" si="64"/>
        <v>-8.8109661504971101E-7</v>
      </c>
      <c r="FM37" s="46">
        <f t="shared" si="65"/>
        <v>-4.0116602561240076E-7</v>
      </c>
      <c r="FN37" s="46">
        <f t="shared" si="66"/>
        <v>-3.843290718051897E-7</v>
      </c>
      <c r="FO37" s="46">
        <f t="shared" si="67"/>
        <v>1.1072618571454749E-6</v>
      </c>
      <c r="FP37" s="46">
        <f t="shared" si="68"/>
        <v>3.6276604693446819E-6</v>
      </c>
      <c r="FQ37" s="46">
        <f t="shared" si="69"/>
        <v>0</v>
      </c>
      <c r="FR37" s="46">
        <f t="shared" si="35"/>
        <v>-2.9779848912982406E-7</v>
      </c>
    </row>
    <row r="38" spans="1:174" x14ac:dyDescent="0.3">
      <c r="A38" s="21" t="s">
        <v>36</v>
      </c>
      <c r="B38" s="21">
        <v>1128.6580911999999</v>
      </c>
      <c r="C38" s="21">
        <v>3.5312876044000001</v>
      </c>
      <c r="D38" s="21">
        <v>5724.4016165000003</v>
      </c>
      <c r="E38" s="21">
        <v>173.63732569000001</v>
      </c>
      <c r="F38" s="21">
        <v>168.42626751</v>
      </c>
      <c r="G38" s="21">
        <v>3.9801273634999998</v>
      </c>
      <c r="H38" s="21">
        <v>246.37335712999999</v>
      </c>
      <c r="I38" s="23">
        <v>19.291032875999999</v>
      </c>
      <c r="J38" s="23">
        <v>3.9419736251000002</v>
      </c>
      <c r="K38" s="23">
        <v>0.1773325738</v>
      </c>
      <c r="L38" s="23">
        <v>5.5434003244000003</v>
      </c>
      <c r="N38" s="23">
        <v>0.45825441970000003</v>
      </c>
      <c r="P38" s="23">
        <v>8.5692389999999998E-4</v>
      </c>
      <c r="Q38" s="23">
        <v>54.941253846999999</v>
      </c>
      <c r="R38" s="23">
        <v>2.3500770999999999E-3</v>
      </c>
      <c r="T38" s="23">
        <v>0.38109981580000002</v>
      </c>
      <c r="U38" s="23">
        <v>0.67259924780000002</v>
      </c>
      <c r="V38" s="23">
        <v>0.66637396380000002</v>
      </c>
      <c r="W38" s="23">
        <v>5.2970271735000001</v>
      </c>
      <c r="X38" s="23">
        <v>4.0503777649000003</v>
      </c>
      <c r="Y38" s="23">
        <v>0.33275774460000002</v>
      </c>
      <c r="Z38" s="23">
        <v>1.623629E-4</v>
      </c>
      <c r="AA38" s="23">
        <v>2.0831635E-3</v>
      </c>
      <c r="AB38" s="23">
        <v>2.4127649999999999E-3</v>
      </c>
      <c r="AC38" s="23">
        <v>0.36742368650000001</v>
      </c>
      <c r="AD38" s="23">
        <v>173.63732569000001</v>
      </c>
      <c r="AE38" s="23">
        <v>168.42626751</v>
      </c>
      <c r="AF38" s="23">
        <v>0.94607362080000001</v>
      </c>
      <c r="AG38" s="23">
        <v>0.68738161330000003</v>
      </c>
      <c r="AI38" s="23">
        <v>3.5874790000000001E-4</v>
      </c>
      <c r="AJ38" s="21"/>
      <c r="AK38" s="23" t="s">
        <v>36</v>
      </c>
      <c r="AL38" s="23">
        <v>0</v>
      </c>
      <c r="AM38" s="23">
        <v>0</v>
      </c>
      <c r="AN38" s="23">
        <v>3.94196406112387</v>
      </c>
      <c r="AO38" s="23">
        <v>19.291012752138499</v>
      </c>
      <c r="AP38" s="23">
        <v>19.291012752138499</v>
      </c>
      <c r="AQ38" s="23">
        <v>4.2174060885431297</v>
      </c>
      <c r="AR38" s="23">
        <v>0.180366916036268</v>
      </c>
      <c r="AS38" s="23">
        <v>3.0146537696280298E-2</v>
      </c>
      <c r="AT38" s="23">
        <v>0.147185980367841</v>
      </c>
      <c r="AU38" s="23">
        <v>5.5433950948809203</v>
      </c>
      <c r="AV38" s="23">
        <v>3.5874646500455299E-4</v>
      </c>
      <c r="AW38" s="23">
        <v>0</v>
      </c>
      <c r="AX38" s="23">
        <v>0</v>
      </c>
      <c r="AY38" s="23">
        <v>0.45825346335379002</v>
      </c>
      <c r="AZ38" s="23">
        <v>0</v>
      </c>
      <c r="BA38" s="23">
        <v>0</v>
      </c>
      <c r="BB38" s="23">
        <v>0</v>
      </c>
      <c r="BC38" s="23">
        <v>1.7138439645717201E-4</v>
      </c>
      <c r="BD38" s="23">
        <v>6.8553700072201398E-4</v>
      </c>
      <c r="BE38" s="23">
        <v>1128.65781290475</v>
      </c>
      <c r="BF38" s="23">
        <v>5.2110500272821998</v>
      </c>
      <c r="BG38" s="23">
        <v>129.890331795609</v>
      </c>
      <c r="BH38" s="23">
        <v>8.2712439392185608</v>
      </c>
      <c r="BI38" s="23">
        <v>0.192174107817038</v>
      </c>
      <c r="BJ38" s="23">
        <v>29.5756244536671</v>
      </c>
      <c r="BK38" s="23">
        <v>0.49685713906204398</v>
      </c>
      <c r="BL38" s="23">
        <v>42.153618878040298</v>
      </c>
      <c r="BM38" s="23">
        <v>3.8093960964086602</v>
      </c>
      <c r="BN38" s="23">
        <v>13.786343257553099</v>
      </c>
      <c r="BO38" s="23">
        <v>0.94606817029282897</v>
      </c>
      <c r="BP38" s="23">
        <v>0</v>
      </c>
      <c r="BQ38" s="23">
        <v>0</v>
      </c>
      <c r="BR38" s="23">
        <v>54.941208593909899</v>
      </c>
      <c r="BS38" s="23">
        <v>54.941208593909899</v>
      </c>
      <c r="BT38" s="23">
        <v>0.687380334083731</v>
      </c>
      <c r="BU38" s="23">
        <v>6.8152232953631203E-4</v>
      </c>
      <c r="BV38" s="23">
        <v>1.31602518763824E-3</v>
      </c>
      <c r="BW38" s="23">
        <v>45.795229870643801</v>
      </c>
      <c r="BX38" s="23">
        <v>5.0499274616974397</v>
      </c>
      <c r="BY38" s="23">
        <v>0.31529012220579</v>
      </c>
      <c r="BZ38" s="23">
        <v>0.57696220255070896</v>
      </c>
      <c r="CA38" s="23">
        <v>2.46802797096292</v>
      </c>
      <c r="CB38" s="23">
        <v>0</v>
      </c>
      <c r="CC38" s="23">
        <v>0</v>
      </c>
      <c r="CD38" s="23">
        <v>0.12576286248119101</v>
      </c>
      <c r="CE38" s="23">
        <v>0.25533670420035598</v>
      </c>
      <c r="CF38" s="23">
        <v>0</v>
      </c>
      <c r="CG38" s="23">
        <v>0.67259782442763505</v>
      </c>
      <c r="CH38" s="23">
        <v>3.53128401296317</v>
      </c>
      <c r="CI38" s="23">
        <v>0</v>
      </c>
      <c r="CJ38" s="23">
        <v>0.33985019825063201</v>
      </c>
      <c r="CK38" s="23">
        <v>0.32652414700419402</v>
      </c>
      <c r="CL38" s="23">
        <v>250.182782563644</v>
      </c>
      <c r="CM38" s="23">
        <v>5151.9593102178696</v>
      </c>
      <c r="CN38" s="23">
        <v>526.64536694720505</v>
      </c>
      <c r="CO38" s="23">
        <v>5724.3999070357204</v>
      </c>
      <c r="CP38" s="23">
        <v>0</v>
      </c>
      <c r="CQ38" s="23">
        <v>15.6044990831197</v>
      </c>
      <c r="CR38" s="23">
        <v>0.33276069236153599</v>
      </c>
      <c r="CS38" s="23">
        <v>1.6236432006261101E-4</v>
      </c>
      <c r="CT38" s="23">
        <v>2.0831813477515601E-3</v>
      </c>
      <c r="CU38" s="23">
        <v>2.4127326912151302E-3</v>
      </c>
      <c r="CV38" s="23">
        <v>0.36742413646169197</v>
      </c>
      <c r="CW38" s="23">
        <v>0</v>
      </c>
      <c r="CX38" s="23">
        <v>64.891669772846697</v>
      </c>
      <c r="CY38" s="23">
        <v>9.8192607682005301E-2</v>
      </c>
      <c r="CZ38" s="23">
        <v>3.4527471463924098E-2</v>
      </c>
      <c r="DA38" s="23">
        <v>129.890331795609</v>
      </c>
      <c r="DB38" s="23">
        <v>4.4127565050127597E-2</v>
      </c>
      <c r="DC38" s="23">
        <v>0</v>
      </c>
      <c r="DD38" s="23">
        <v>3.52501560321213E-4</v>
      </c>
      <c r="DE38" s="23">
        <v>6.4001792688371199E-3</v>
      </c>
      <c r="DF38" s="23">
        <v>173.63290465046899</v>
      </c>
      <c r="DG38" s="23">
        <v>168.42185462318699</v>
      </c>
      <c r="DH38" s="23">
        <v>5.2110500272821998</v>
      </c>
      <c r="DI38" s="23">
        <v>0</v>
      </c>
      <c r="DJ38" s="23">
        <v>0</v>
      </c>
      <c r="DK38" s="23">
        <v>0.68903190043927098</v>
      </c>
      <c r="DL38" s="23">
        <v>0</v>
      </c>
      <c r="DM38" s="23">
        <v>7.3939136769236704</v>
      </c>
      <c r="DN38" s="23">
        <v>0</v>
      </c>
      <c r="DO38" s="23">
        <v>0.192174107817038</v>
      </c>
      <c r="DP38" s="23">
        <v>29.5756244536671</v>
      </c>
      <c r="DQ38" s="23">
        <v>4.5884918313420098</v>
      </c>
      <c r="DR38" s="23">
        <v>0</v>
      </c>
      <c r="DS38" s="23">
        <v>0.49685713906204398</v>
      </c>
      <c r="DT38" s="23">
        <v>6.7372620358581805E-4</v>
      </c>
      <c r="DU38" s="23">
        <v>3.9801286590937899</v>
      </c>
      <c r="DV38" s="23">
        <v>5.0588832714003802</v>
      </c>
      <c r="DW38" s="23">
        <v>0</v>
      </c>
      <c r="DX38" s="23">
        <v>0</v>
      </c>
      <c r="DY38" s="23">
        <v>6.4514708196244303E-2</v>
      </c>
      <c r="DZ38" s="23">
        <v>5.5322163848842303</v>
      </c>
      <c r="EA38" s="23">
        <v>5.2970311162459698</v>
      </c>
      <c r="EB38" s="23">
        <v>0</v>
      </c>
      <c r="EC38" s="23">
        <v>0.48309415020089602</v>
      </c>
      <c r="ED38" s="23">
        <v>246.373272044841</v>
      </c>
      <c r="EE38" s="23">
        <v>4.0503877097163201</v>
      </c>
      <c r="EF38" s="23">
        <v>4.5166633458368404</v>
      </c>
      <c r="EI38" s="61">
        <f t="shared" si="34"/>
        <v>1.0154623530677047</v>
      </c>
      <c r="EJ38" s="31">
        <f t="shared" si="36"/>
        <v>8.0000053480467018E-3</v>
      </c>
      <c r="EK38" s="46">
        <f t="shared" si="37"/>
        <v>-2.4657179361688706E-7</v>
      </c>
      <c r="EL38" s="46">
        <f t="shared" si="38"/>
        <v>-1.0170332276752736E-6</v>
      </c>
      <c r="EM38" s="46">
        <f t="shared" si="39"/>
        <v>-2.9862759366087747E-7</v>
      </c>
      <c r="EN38" s="46">
        <f t="shared" si="40"/>
        <v>-2.5461343138384188E-5</v>
      </c>
      <c r="EO38" s="46">
        <f t="shared" si="41"/>
        <v>-2.6200704190944749E-5</v>
      </c>
      <c r="EP38" s="46">
        <f t="shared" si="42"/>
        <v>3.2551566110942485E-7</v>
      </c>
      <c r="EQ38" s="46">
        <f t="shared" si="43"/>
        <v>-3.4535048747612852E-7</v>
      </c>
      <c r="ER38" s="46">
        <f t="shared" si="44"/>
        <v>-1.0431718005566504E-6</v>
      </c>
      <c r="ES38" s="46">
        <f t="shared" si="45"/>
        <v>-2.4261897820090787E-6</v>
      </c>
      <c r="ET38" s="46">
        <f t="shared" si="46"/>
        <v>-3.1430141398039002E-7</v>
      </c>
      <c r="EU38" s="46">
        <f t="shared" si="47"/>
        <v>-9.4337748926020748E-7</v>
      </c>
      <c r="EV38" s="46">
        <f t="shared" si="48"/>
        <v>0</v>
      </c>
      <c r="EW38" s="46">
        <f t="shared" si="49"/>
        <v>-2.0869328671780029E-6</v>
      </c>
      <c r="EX38" s="46">
        <f t="shared" si="50"/>
        <v>0</v>
      </c>
      <c r="EY38" s="46">
        <f t="shared" si="51"/>
        <v>-2.920703710082703E-6</v>
      </c>
      <c r="EZ38" s="46">
        <f t="shared" si="52"/>
        <v>-8.2366322083005008E-7</v>
      </c>
      <c r="FA38" s="46">
        <f t="shared" si="53"/>
        <v>-1.1924078675983783E-5</v>
      </c>
      <c r="FB38" s="46">
        <f t="shared" si="54"/>
        <v>0</v>
      </c>
      <c r="FC38" s="46">
        <f t="shared" si="55"/>
        <v>-6.5368295313902276E-7</v>
      </c>
      <c r="FD38" s="46">
        <f t="shared" si="56"/>
        <v>-2.1162265191765889E-6</v>
      </c>
      <c r="FE38" s="46">
        <f t="shared" si="57"/>
        <v>5.7243356850888768E-7</v>
      </c>
      <c r="FF38" s="46">
        <f t="shared" si="58"/>
        <v>7.4433183756999451E-7</v>
      </c>
      <c r="FG38" s="46">
        <f t="shared" si="59"/>
        <v>2.4552811853634685E-6</v>
      </c>
      <c r="FH38" s="46">
        <f t="shared" si="60"/>
        <v>8.8585813067093138E-6</v>
      </c>
      <c r="FI38" s="46">
        <f t="shared" si="61"/>
        <v>8.7462259605671558E-6</v>
      </c>
      <c r="FJ38" s="46">
        <f t="shared" si="62"/>
        <v>8.5676191811554491E-6</v>
      </c>
      <c r="FK38" s="46">
        <f t="shared" si="63"/>
        <v>-1.339077152963744E-5</v>
      </c>
      <c r="FL38" s="46">
        <f t="shared" si="64"/>
        <v>1.224639859906703E-6</v>
      </c>
      <c r="FM38" s="46">
        <f t="shared" si="65"/>
        <v>-2.5471104145879291E-7</v>
      </c>
      <c r="FN38" s="46">
        <f t="shared" si="66"/>
        <v>-2.1418646160895013E-7</v>
      </c>
      <c r="FO38" s="46">
        <f t="shared" si="67"/>
        <v>-5.7611871330228909E-6</v>
      </c>
      <c r="FP38" s="46">
        <f t="shared" si="68"/>
        <v>-1.8609986712942334E-6</v>
      </c>
      <c r="FQ38" s="46">
        <f t="shared" si="69"/>
        <v>0</v>
      </c>
      <c r="FR38" s="46">
        <f t="shared" si="35"/>
        <v>-4.0000107234458831E-6</v>
      </c>
    </row>
    <row r="39" spans="1:174" x14ac:dyDescent="0.3">
      <c r="A39" s="21" t="s">
        <v>126</v>
      </c>
      <c r="B39" s="21">
        <v>2560.8460234999998</v>
      </c>
      <c r="C39" s="21">
        <v>8.0122481979</v>
      </c>
      <c r="D39" s="21">
        <v>12887.362805000001</v>
      </c>
      <c r="E39" s="21">
        <v>390.66653957</v>
      </c>
      <c r="F39" s="21">
        <v>378.94209758</v>
      </c>
      <c r="G39" s="21">
        <v>9.0306299883999994</v>
      </c>
      <c r="H39" s="21">
        <v>552.85001332000002</v>
      </c>
      <c r="I39" s="23">
        <v>43.288156594</v>
      </c>
      <c r="J39" s="23">
        <v>8.8456006178000006</v>
      </c>
      <c r="K39" s="23">
        <v>0.39993892730000002</v>
      </c>
      <c r="L39" s="23">
        <v>12.439125421</v>
      </c>
      <c r="N39" s="23">
        <v>1.0283009833000001</v>
      </c>
      <c r="P39" s="23">
        <v>1.9326241E-3</v>
      </c>
      <c r="Q39" s="23">
        <v>123.28555206</v>
      </c>
      <c r="R39" s="23">
        <v>5.3002301E-3</v>
      </c>
      <c r="T39" s="23">
        <v>0.85949601450000002</v>
      </c>
      <c r="U39" s="23">
        <v>1.5092806223999999</v>
      </c>
      <c r="V39" s="23">
        <v>1.5028761262999999</v>
      </c>
      <c r="W39" s="23">
        <v>11.886276179999999</v>
      </c>
      <c r="X39" s="23">
        <v>9.0888544660000008</v>
      </c>
      <c r="Y39" s="23">
        <v>0.74743279650000005</v>
      </c>
      <c r="Z39" s="23">
        <v>3.653002E-4</v>
      </c>
      <c r="AA39" s="23">
        <v>4.6847271000000001E-3</v>
      </c>
      <c r="AB39" s="23">
        <v>5.4263901000000002E-3</v>
      </c>
      <c r="AC39" s="23">
        <v>0.82472068679999999</v>
      </c>
      <c r="AD39" s="23">
        <v>390.66653957</v>
      </c>
      <c r="AE39" s="23">
        <v>378.94209758</v>
      </c>
      <c r="AF39" s="23">
        <v>2.1229439477000001</v>
      </c>
      <c r="AG39" s="23">
        <v>1.5424514511</v>
      </c>
      <c r="AI39" s="23">
        <v>8.0714670000000004E-4</v>
      </c>
      <c r="AJ39" s="21"/>
      <c r="AK39" s="23" t="s">
        <v>126</v>
      </c>
      <c r="AL39" s="23">
        <v>0</v>
      </c>
      <c r="AM39" s="23">
        <v>0</v>
      </c>
      <c r="AN39" s="23">
        <v>8.8455889408227701</v>
      </c>
      <c r="AO39" s="23">
        <v>43.288189136801101</v>
      </c>
      <c r="AP39" s="23">
        <v>43.288189136801101</v>
      </c>
      <c r="AQ39" s="23">
        <v>9.4636474675027795</v>
      </c>
      <c r="AR39" s="23">
        <v>0.40473277241390798</v>
      </c>
      <c r="AS39" s="23">
        <v>6.7989665069418004E-2</v>
      </c>
      <c r="AT39" s="23">
        <v>0.33194963521222198</v>
      </c>
      <c r="AU39" s="23">
        <v>12.439133722767201</v>
      </c>
      <c r="AV39" s="23">
        <v>8.0715056269099403E-4</v>
      </c>
      <c r="AW39" s="23">
        <v>0</v>
      </c>
      <c r="AX39" s="23">
        <v>0</v>
      </c>
      <c r="AY39" s="23">
        <v>1.02829907288814</v>
      </c>
      <c r="AZ39" s="23">
        <v>0</v>
      </c>
      <c r="BA39" s="23">
        <v>0</v>
      </c>
      <c r="BB39" s="23">
        <v>0</v>
      </c>
      <c r="BC39" s="23">
        <v>3.8653348804268102E-4</v>
      </c>
      <c r="BD39" s="23">
        <v>1.5460868266119899E-3</v>
      </c>
      <c r="BE39" s="23">
        <v>2560.84483065923</v>
      </c>
      <c r="BF39" s="23">
        <v>11.7244519254617</v>
      </c>
      <c r="BG39" s="23">
        <v>292.24000268853598</v>
      </c>
      <c r="BH39" s="23">
        <v>18.6094747418663</v>
      </c>
      <c r="BI39" s="23">
        <v>0.43237195180696297</v>
      </c>
      <c r="BJ39" s="23">
        <v>66.542255419787494</v>
      </c>
      <c r="BK39" s="23">
        <v>1.1178780593814901</v>
      </c>
      <c r="BL39" s="23">
        <v>94.590778539259603</v>
      </c>
      <c r="BM39" s="23">
        <v>8.5480982017032296</v>
      </c>
      <c r="BN39" s="23">
        <v>30.9358568818032</v>
      </c>
      <c r="BO39" s="23">
        <v>2.1229473431080201</v>
      </c>
      <c r="BP39" s="23">
        <v>0</v>
      </c>
      <c r="BQ39" s="23">
        <v>0</v>
      </c>
      <c r="BR39" s="23">
        <v>123.285371338971</v>
      </c>
      <c r="BS39" s="23">
        <v>123.285371338971</v>
      </c>
      <c r="BT39" s="23">
        <v>1.54245059876932</v>
      </c>
      <c r="BU39" s="23">
        <v>1.5370759429731301E-3</v>
      </c>
      <c r="BV39" s="23">
        <v>2.9681675350059699E-3</v>
      </c>
      <c r="BW39" s="23">
        <v>103.09893969653299</v>
      </c>
      <c r="BX39" s="23">
        <v>11.3318198822793</v>
      </c>
      <c r="BY39" s="23">
        <v>0.70749459567702799</v>
      </c>
      <c r="BZ39" s="23">
        <v>1.2946800596025401</v>
      </c>
      <c r="CA39" s="23">
        <v>5.5381501271116598</v>
      </c>
      <c r="CB39" s="23">
        <v>0</v>
      </c>
      <c r="CC39" s="23">
        <v>0</v>
      </c>
      <c r="CD39" s="23">
        <v>0.28363365197837298</v>
      </c>
      <c r="CE39" s="23">
        <v>0.57586230810694605</v>
      </c>
      <c r="CF39" s="23">
        <v>0</v>
      </c>
      <c r="CG39" s="23">
        <v>1.5092782395336699</v>
      </c>
      <c r="CH39" s="23">
        <v>8.0122535412843003</v>
      </c>
      <c r="CI39" s="23">
        <v>0</v>
      </c>
      <c r="CJ39" s="23">
        <v>0.76646796055931299</v>
      </c>
      <c r="CK39" s="23">
        <v>0.736407985030616</v>
      </c>
      <c r="CL39" s="23">
        <v>561.39782022079203</v>
      </c>
      <c r="CM39" s="23">
        <v>11598.6224350005</v>
      </c>
      <c r="CN39" s="23">
        <v>1185.6364278994899</v>
      </c>
      <c r="CO39" s="23">
        <v>12887.3578025966</v>
      </c>
      <c r="CP39" s="23">
        <v>0</v>
      </c>
      <c r="CQ39" s="23">
        <v>35.015741304755899</v>
      </c>
      <c r="CR39" s="23">
        <v>0.74744204954391902</v>
      </c>
      <c r="CS39" s="23">
        <v>3.6530337630846999E-4</v>
      </c>
      <c r="CT39" s="23">
        <v>4.68476693734574E-3</v>
      </c>
      <c r="CU39" s="23">
        <v>5.4264018231253803E-3</v>
      </c>
      <c r="CV39" s="23">
        <v>0.82473355845830698</v>
      </c>
      <c r="CW39" s="23">
        <v>0</v>
      </c>
      <c r="CX39" s="23">
        <v>145.61401133254799</v>
      </c>
      <c r="CY39" s="23">
        <v>0.22092296395994199</v>
      </c>
      <c r="CZ39" s="23">
        <v>7.7683221294443897E-2</v>
      </c>
      <c r="DA39" s="23">
        <v>292.24000268853598</v>
      </c>
      <c r="DB39" s="23">
        <v>9.9282504329326393E-2</v>
      </c>
      <c r="DC39" s="23">
        <v>0</v>
      </c>
      <c r="DD39" s="23">
        <v>7.9502959859345101E-4</v>
      </c>
      <c r="DE39" s="23">
        <v>1.4399761453286799E-2</v>
      </c>
      <c r="DF39" s="23">
        <v>390.65658201776898</v>
      </c>
      <c r="DG39" s="23">
        <v>378.93213009230698</v>
      </c>
      <c r="DH39" s="23">
        <v>11.7244519254617</v>
      </c>
      <c r="DI39" s="23">
        <v>0</v>
      </c>
      <c r="DJ39" s="23">
        <v>0</v>
      </c>
      <c r="DK39" s="23">
        <v>1.5502495879010301</v>
      </c>
      <c r="DL39" s="23">
        <v>0</v>
      </c>
      <c r="DM39" s="23">
        <v>16.635568201634701</v>
      </c>
      <c r="DN39" s="23">
        <v>0</v>
      </c>
      <c r="DO39" s="23">
        <v>0.43237195180696297</v>
      </c>
      <c r="DP39" s="23">
        <v>66.542255419787494</v>
      </c>
      <c r="DQ39" s="23">
        <v>10.296358808408799</v>
      </c>
      <c r="DR39" s="23">
        <v>0</v>
      </c>
      <c r="DS39" s="23">
        <v>1.1178780593814901</v>
      </c>
      <c r="DT39" s="23">
        <v>1.5157322218731499E-3</v>
      </c>
      <c r="DU39" s="23">
        <v>9.0306143675655992</v>
      </c>
      <c r="DV39" s="23">
        <v>11.3518911501608</v>
      </c>
      <c r="DW39" s="23">
        <v>0</v>
      </c>
      <c r="DX39" s="23">
        <v>0</v>
      </c>
      <c r="DY39" s="23">
        <v>0.14476903523898599</v>
      </c>
      <c r="DZ39" s="23">
        <v>12.414032127307401</v>
      </c>
      <c r="EA39" s="23">
        <v>11.886292159425601</v>
      </c>
      <c r="EB39" s="23">
        <v>0</v>
      </c>
      <c r="EC39" s="23">
        <v>1.08404098781236</v>
      </c>
      <c r="ED39" s="23">
        <v>552.84986668209899</v>
      </c>
      <c r="EE39" s="23">
        <v>9.0888425648366606</v>
      </c>
      <c r="EF39" s="23">
        <v>10.1351588542452</v>
      </c>
      <c r="EI39" s="61">
        <f t="shared" si="34"/>
        <v>1.0154616181604477</v>
      </c>
      <c r="EJ39" s="31">
        <f t="shared" si="36"/>
        <v>8.0000059962454205E-3</v>
      </c>
      <c r="EK39" s="46">
        <f t="shared" si="37"/>
        <v>-4.657994892592374E-7</v>
      </c>
      <c r="EL39" s="46">
        <f t="shared" si="38"/>
        <v>6.6690199409459045E-7</v>
      </c>
      <c r="EM39" s="46">
        <f t="shared" si="39"/>
        <v>-3.8816346497624027E-7</v>
      </c>
      <c r="EN39" s="46">
        <f t="shared" si="40"/>
        <v>-2.5488623218089769E-5</v>
      </c>
      <c r="EO39" s="46">
        <f t="shared" si="41"/>
        <v>-2.6303458382355505E-5</v>
      </c>
      <c r="EP39" s="46">
        <f t="shared" si="42"/>
        <v>-1.7297613145788049E-6</v>
      </c>
      <c r="EQ39" s="46">
        <f t="shared" si="43"/>
        <v>-2.6523993396458172E-7</v>
      </c>
      <c r="ER39" s="46">
        <f t="shared" si="44"/>
        <v>7.5177146964715625E-7</v>
      </c>
      <c r="ES39" s="46">
        <f t="shared" si="45"/>
        <v>-1.3200886785439583E-6</v>
      </c>
      <c r="ET39" s="46">
        <f t="shared" si="46"/>
        <v>9.3259649036980426E-7</v>
      </c>
      <c r="EU39" s="46">
        <f t="shared" si="47"/>
        <v>6.6739155043617539E-7</v>
      </c>
      <c r="EV39" s="46">
        <f t="shared" si="48"/>
        <v>0</v>
      </c>
      <c r="EW39" s="46">
        <f t="shared" si="49"/>
        <v>-1.8578333494431549E-6</v>
      </c>
      <c r="EX39" s="46">
        <f t="shared" si="50"/>
        <v>0</v>
      </c>
      <c r="EY39" s="46">
        <f t="shared" si="51"/>
        <v>-1.9586557619103655E-6</v>
      </c>
      <c r="EZ39" s="46">
        <f t="shared" si="52"/>
        <v>-1.4658735429829389E-6</v>
      </c>
      <c r="FA39" s="46">
        <f t="shared" si="53"/>
        <v>8.1084352452361308E-6</v>
      </c>
      <c r="FB39" s="46">
        <f t="shared" si="54"/>
        <v>0</v>
      </c>
      <c r="FC39" s="46">
        <f t="shared" si="55"/>
        <v>-6.3309986393576127E-8</v>
      </c>
      <c r="FD39" s="46">
        <f t="shared" si="56"/>
        <v>-1.5788093311908862E-6</v>
      </c>
      <c r="FE39" s="46">
        <f t="shared" si="57"/>
        <v>-1.2024282490410661E-7</v>
      </c>
      <c r="FF39" s="46">
        <f t="shared" si="58"/>
        <v>1.3443592727782946E-6</v>
      </c>
      <c r="FG39" s="46">
        <f t="shared" si="59"/>
        <v>-1.3094239086648349E-6</v>
      </c>
      <c r="FH39" s="46">
        <f t="shared" si="60"/>
        <v>1.2379767067080282E-5</v>
      </c>
      <c r="FI39" s="46">
        <f t="shared" si="61"/>
        <v>8.6950635942347338E-6</v>
      </c>
      <c r="FJ39" s="46">
        <f t="shared" si="62"/>
        <v>8.5036641173633837E-6</v>
      </c>
      <c r="FK39" s="46">
        <f t="shared" si="63"/>
        <v>2.1603911926954402E-6</v>
      </c>
      <c r="FL39" s="46">
        <f t="shared" si="64"/>
        <v>1.5607294097269739E-5</v>
      </c>
      <c r="FM39" s="46">
        <f t="shared" si="65"/>
        <v>-2.6821636740797745E-7</v>
      </c>
      <c r="FN39" s="46">
        <f t="shared" si="66"/>
        <v>-3.0273390727250992E-7</v>
      </c>
      <c r="FO39" s="46">
        <f t="shared" si="67"/>
        <v>1.599386561175063E-6</v>
      </c>
      <c r="FP39" s="46">
        <f t="shared" si="68"/>
        <v>-5.5258185236669902E-7</v>
      </c>
      <c r="FQ39" s="46">
        <f t="shared" si="69"/>
        <v>0</v>
      </c>
      <c r="FR39" s="46">
        <f t="shared" si="35"/>
        <v>4.7856120752180113E-6</v>
      </c>
    </row>
    <row r="40" spans="1:174" x14ac:dyDescent="0.3">
      <c r="A40" s="21" t="s">
        <v>37</v>
      </c>
      <c r="B40" s="21">
        <v>6.5796633801000004</v>
      </c>
      <c r="C40" s="21">
        <v>2.0586155700000001E-2</v>
      </c>
      <c r="D40" s="21">
        <v>53.022383875999999</v>
      </c>
      <c r="E40" s="21">
        <v>1.5517961532</v>
      </c>
      <c r="F40" s="21">
        <v>1.5052421499999999</v>
      </c>
      <c r="G40" s="21">
        <v>2.3202735400000001E-2</v>
      </c>
      <c r="H40" s="21">
        <v>2.4527808822999999</v>
      </c>
      <c r="I40" s="23">
        <v>0.19205267770000001</v>
      </c>
      <c r="J40" s="6">
        <v>3.92444775E-2</v>
      </c>
      <c r="K40" s="23">
        <v>1.4209603999999999E-3</v>
      </c>
      <c r="L40" s="23">
        <v>5.5187560699999999E-2</v>
      </c>
      <c r="N40" s="23">
        <v>4.5621719999999998E-3</v>
      </c>
      <c r="P40" s="6">
        <v>6.8665036999999997E-6</v>
      </c>
      <c r="Q40" s="23">
        <v>0.54696998470000002</v>
      </c>
      <c r="R40" s="23">
        <v>1.88155E-5</v>
      </c>
      <c r="T40" s="23">
        <v>3.0537399000000001E-3</v>
      </c>
      <c r="U40" s="23">
        <v>6.6960891999999998E-3</v>
      </c>
      <c r="V40" s="23">
        <v>5.3396329999999999E-3</v>
      </c>
      <c r="W40" s="23">
        <v>5.2734784100000001E-2</v>
      </c>
      <c r="X40" s="23">
        <v>4.0323709499999999E-2</v>
      </c>
      <c r="Y40" s="23">
        <v>3.1861206E-3</v>
      </c>
      <c r="Z40" s="6">
        <v>1.4510533999999999E-6</v>
      </c>
      <c r="AA40" s="23">
        <v>1.89916E-5</v>
      </c>
      <c r="AB40" s="23">
        <v>2.1921700000000001E-5</v>
      </c>
      <c r="AC40" s="23">
        <v>3.6169307000000002E-3</v>
      </c>
      <c r="AD40" s="23">
        <v>1.5517961532</v>
      </c>
      <c r="AE40" s="23">
        <v>1.5052421499999999</v>
      </c>
      <c r="AF40" s="23">
        <v>9.4186754999999994E-3</v>
      </c>
      <c r="AG40" s="23">
        <v>6.8432563000000004E-3</v>
      </c>
      <c r="AI40" s="6">
        <v>3.2061658999999999E-6</v>
      </c>
      <c r="AJ40" s="21"/>
      <c r="AK40" s="23" t="s">
        <v>37</v>
      </c>
      <c r="AL40" s="23">
        <v>0</v>
      </c>
      <c r="AM40" s="23">
        <v>0</v>
      </c>
      <c r="AN40" s="23">
        <v>3.9244631355798497E-2</v>
      </c>
      <c r="AO40" s="23">
        <v>0.19205252464386</v>
      </c>
      <c r="AP40" s="23">
        <v>0.19205252464386</v>
      </c>
      <c r="AQ40" s="23">
        <v>4.1985753683096601E-2</v>
      </c>
      <c r="AR40" s="23">
        <v>1.79558930388399E-3</v>
      </c>
      <c r="AS40" s="23">
        <v>2.4156493989649301E-4</v>
      </c>
      <c r="AT40" s="6">
        <v>1.1793917447929601E-3</v>
      </c>
      <c r="AU40" s="23">
        <v>5.5187837709904701E-2</v>
      </c>
      <c r="AV40" s="6">
        <v>3.2061477621168799E-6</v>
      </c>
      <c r="AW40" s="23">
        <v>0</v>
      </c>
      <c r="AX40" s="23">
        <v>0</v>
      </c>
      <c r="AY40" s="23">
        <v>4.5621946373716298E-3</v>
      </c>
      <c r="AZ40" s="6">
        <v>0</v>
      </c>
      <c r="BA40" s="23">
        <v>0</v>
      </c>
      <c r="BB40" s="23">
        <v>0</v>
      </c>
      <c r="BC40" s="6">
        <v>1.3733953934423401E-6</v>
      </c>
      <c r="BD40" s="6">
        <v>5.4933029095498598E-6</v>
      </c>
      <c r="BE40" s="23">
        <v>6.5796281419996996</v>
      </c>
      <c r="BF40" s="23">
        <v>4.6553867182548399E-2</v>
      </c>
      <c r="BG40" s="23">
        <v>1.1608529682479301</v>
      </c>
      <c r="BH40" s="23">
        <v>7.3921005087165204E-2</v>
      </c>
      <c r="BI40" s="23">
        <v>1.7174798966032301E-3</v>
      </c>
      <c r="BJ40" s="6">
        <v>0.26432130601806603</v>
      </c>
      <c r="BK40" s="23">
        <v>4.4404664980130897E-3</v>
      </c>
      <c r="BL40" s="23">
        <v>0.41966511210965701</v>
      </c>
      <c r="BM40" s="23">
        <v>3.7925096972172001E-2</v>
      </c>
      <c r="BN40" s="23">
        <v>0.13725028202648801</v>
      </c>
      <c r="BO40" s="23">
        <v>9.4191819467914304E-3</v>
      </c>
      <c r="BP40" s="23">
        <v>0</v>
      </c>
      <c r="BQ40" s="23">
        <v>0</v>
      </c>
      <c r="BR40" s="23">
        <v>0.54696932232014495</v>
      </c>
      <c r="BS40" s="6">
        <v>0.54696932232014495</v>
      </c>
      <c r="BT40" s="23">
        <v>6.8433124555630801E-3</v>
      </c>
      <c r="BU40" s="6">
        <v>5.4565061452294603E-6</v>
      </c>
      <c r="BV40" s="6">
        <v>1.05368626747576E-5</v>
      </c>
      <c r="BW40" s="23">
        <v>0.42417699388768498</v>
      </c>
      <c r="BX40" s="23">
        <v>5.0274871727376297E-2</v>
      </c>
      <c r="BY40" s="23">
        <v>3.13892635895655E-3</v>
      </c>
      <c r="BZ40" s="23">
        <v>5.7439602633222297E-3</v>
      </c>
      <c r="CA40" s="23">
        <v>2.4570939834763598E-2</v>
      </c>
      <c r="CB40" s="23">
        <v>0</v>
      </c>
      <c r="CC40" s="23">
        <v>0</v>
      </c>
      <c r="CD40" s="23">
        <v>1.00772708984385E-3</v>
      </c>
      <c r="CE40" s="23">
        <v>2.0460092483892398E-3</v>
      </c>
      <c r="CF40" s="23">
        <v>0</v>
      </c>
      <c r="CG40" s="23">
        <v>6.6961857820069699E-3</v>
      </c>
      <c r="CH40" s="23">
        <v>2.0586075497280001E-2</v>
      </c>
      <c r="CI40" s="6">
        <v>0</v>
      </c>
      <c r="CJ40" s="23">
        <v>2.72321511047911E-3</v>
      </c>
      <c r="CK40" s="6">
        <v>2.6164220087413199E-3</v>
      </c>
      <c r="CL40" s="23">
        <v>2.4907139558083502</v>
      </c>
      <c r="CM40" s="23">
        <v>47.720021274602402</v>
      </c>
      <c r="CN40" s="6">
        <v>4.8780620733367401</v>
      </c>
      <c r="CO40" s="23">
        <v>53.022260341826801</v>
      </c>
      <c r="CP40" s="23">
        <v>0</v>
      </c>
      <c r="CQ40" s="23">
        <v>0.155351435925417</v>
      </c>
      <c r="CR40" s="23">
        <v>3.1860201755981501E-3</v>
      </c>
      <c r="CS40" s="6">
        <v>1.4510725199380499E-6</v>
      </c>
      <c r="CT40" s="6">
        <v>1.89914935542365E-5</v>
      </c>
      <c r="CU40" s="6">
        <v>2.1921102266902499E-5</v>
      </c>
      <c r="CV40" s="23">
        <v>3.6168790004243901E-3</v>
      </c>
      <c r="CW40" s="23">
        <v>0</v>
      </c>
      <c r="CX40" s="6">
        <v>0.64603491036557903</v>
      </c>
      <c r="CY40" s="23">
        <v>8.7755441282649197E-4</v>
      </c>
      <c r="CZ40" s="6">
        <v>3.0855603873520897E-4</v>
      </c>
      <c r="DA40" s="23">
        <v>1.1608529682479301</v>
      </c>
      <c r="DB40" s="23">
        <v>3.9436663966004401E-4</v>
      </c>
      <c r="DC40" s="23">
        <v>0</v>
      </c>
      <c r="DD40" s="6">
        <v>2.82234538710405E-6</v>
      </c>
      <c r="DE40" s="6">
        <v>5.7199545847870002E-5</v>
      </c>
      <c r="DF40" s="23">
        <v>1.55176783653279</v>
      </c>
      <c r="DG40" s="23">
        <v>1.50521396935024</v>
      </c>
      <c r="DH40" s="23">
        <v>4.6553867182548399E-2</v>
      </c>
      <c r="DI40" s="23">
        <v>0</v>
      </c>
      <c r="DJ40" s="23">
        <v>0</v>
      </c>
      <c r="DK40" s="23">
        <v>6.1579394500570397E-3</v>
      </c>
      <c r="DL40" s="23">
        <v>0</v>
      </c>
      <c r="DM40" s="23">
        <v>6.6080111553872597E-2</v>
      </c>
      <c r="DN40" s="23">
        <v>0</v>
      </c>
      <c r="DO40" s="23">
        <v>1.7174798966032301E-3</v>
      </c>
      <c r="DP40" s="23">
        <v>0.26432130601806603</v>
      </c>
      <c r="DQ40" s="23">
        <v>4.5680721341732899E-2</v>
      </c>
      <c r="DR40" s="23">
        <v>0</v>
      </c>
      <c r="DS40" s="23">
        <v>4.4404664980130897E-3</v>
      </c>
      <c r="DT40" s="6">
        <v>6.0210486284495401E-6</v>
      </c>
      <c r="DU40" s="23">
        <v>2.3203347321659799E-2</v>
      </c>
      <c r="DV40" s="23">
        <v>5.0362358548256297E-2</v>
      </c>
      <c r="DW40" s="23">
        <v>0</v>
      </c>
      <c r="DX40" s="23">
        <v>0</v>
      </c>
      <c r="DY40" s="23">
        <v>6.4227899498558896E-4</v>
      </c>
      <c r="DZ40" s="23">
        <v>5.5076968917254998E-2</v>
      </c>
      <c r="EA40" s="23">
        <v>5.2735805814778602E-2</v>
      </c>
      <c r="EB40" s="23">
        <v>0</v>
      </c>
      <c r="EC40" s="23">
        <v>4.8096258827030804E-3</v>
      </c>
      <c r="ED40" s="23">
        <v>2.4527807558546502</v>
      </c>
      <c r="EE40" s="23">
        <v>4.0322799584704298E-2</v>
      </c>
      <c r="EF40" s="23">
        <v>4.4965494501672698E-2</v>
      </c>
      <c r="EI40" s="61">
        <f t="shared" si="34"/>
        <v>1.0154653855071047</v>
      </c>
      <c r="EJ40" s="31">
        <f t="shared" si="36"/>
        <v>7.9999794643434204E-3</v>
      </c>
      <c r="EK40" s="46">
        <f t="shared" si="37"/>
        <v>-5.3556083746461567E-6</v>
      </c>
      <c r="EL40" s="46">
        <f t="shared" si="38"/>
        <v>-3.8959542115982954E-6</v>
      </c>
      <c r="EM40" s="46">
        <f t="shared" si="39"/>
        <v>-2.3298494742774603E-6</v>
      </c>
      <c r="EN40" s="46">
        <f t="shared" si="40"/>
        <v>-1.8247671997081641E-5</v>
      </c>
      <c r="EO40" s="46">
        <f t="shared" si="41"/>
        <v>-1.872167196484421E-5</v>
      </c>
      <c r="EP40" s="46">
        <f t="shared" si="42"/>
        <v>2.6372824119614278E-5</v>
      </c>
      <c r="EQ40" s="46">
        <f t="shared" si="43"/>
        <v>-5.1551832721271593E-8</v>
      </c>
      <c r="ER40" s="46">
        <f t="shared" si="44"/>
        <v>-7.9694874263157565E-7</v>
      </c>
      <c r="ES40" s="46">
        <f t="shared" si="45"/>
        <v>3.9204445643926422E-6</v>
      </c>
      <c r="ET40" s="46">
        <f t="shared" si="46"/>
        <v>-2.614647492530267E-6</v>
      </c>
      <c r="EU40" s="46">
        <f t="shared" si="47"/>
        <v>5.0194265009791368E-6</v>
      </c>
      <c r="EV40" s="46">
        <f t="shared" si="48"/>
        <v>0</v>
      </c>
      <c r="EW40" s="46">
        <f t="shared" si="49"/>
        <v>4.9619724179615707E-6</v>
      </c>
      <c r="EX40" s="46">
        <f t="shared" si="50"/>
        <v>0</v>
      </c>
      <c r="EY40" s="46">
        <f t="shared" si="51"/>
        <v>2.8340914197733875E-5</v>
      </c>
      <c r="EZ40" s="46">
        <f t="shared" si="52"/>
        <v>-1.21099854398728E-6</v>
      </c>
      <c r="FA40" s="46">
        <f t="shared" si="53"/>
        <v>1.1384607962110317E-5</v>
      </c>
      <c r="FB40" s="46">
        <f t="shared" si="54"/>
        <v>0</v>
      </c>
      <c r="FC40" s="46">
        <f t="shared" si="55"/>
        <v>-1.1663622401138755E-6</v>
      </c>
      <c r="FD40" s="46">
        <f t="shared" si="56"/>
        <v>1.4423644023465559E-5</v>
      </c>
      <c r="FE40" s="46">
        <f t="shared" si="57"/>
        <v>7.7144261226047018E-7</v>
      </c>
      <c r="FF40" s="46">
        <f t="shared" si="58"/>
        <v>1.9374589202143826E-5</v>
      </c>
      <c r="FG40" s="46">
        <f t="shared" si="59"/>
        <v>-2.2565267605170836E-5</v>
      </c>
      <c r="FH40" s="46">
        <f t="shared" si="60"/>
        <v>-3.1519334782831056E-5</v>
      </c>
      <c r="FI40" s="46">
        <f t="shared" si="61"/>
        <v>1.3176591605814644E-5</v>
      </c>
      <c r="FJ40" s="46">
        <f t="shared" si="62"/>
        <v>-5.6048865550654341E-6</v>
      </c>
      <c r="FK40" s="46">
        <f t="shared" si="63"/>
        <v>-2.7266731024588651E-5</v>
      </c>
      <c r="FL40" s="46">
        <f t="shared" si="64"/>
        <v>-1.4293770021681375E-5</v>
      </c>
      <c r="FM40" s="46">
        <f t="shared" si="65"/>
        <v>7.0497212560605498E-6</v>
      </c>
      <c r="FN40" s="46">
        <f t="shared" si="66"/>
        <v>7.358116950027724E-6</v>
      </c>
      <c r="FO40" s="46">
        <f t="shared" si="67"/>
        <v>5.3770489431454913E-5</v>
      </c>
      <c r="FP40" s="46">
        <f t="shared" si="68"/>
        <v>8.2059710491616835E-6</v>
      </c>
      <c r="FQ40" s="46">
        <f t="shared" si="69"/>
        <v>0</v>
      </c>
      <c r="FR40" s="46">
        <f t="shared" si="35"/>
        <v>-5.6571879577347698E-6</v>
      </c>
    </row>
    <row r="41" spans="1:174" x14ac:dyDescent="0.3">
      <c r="A41" s="21" t="s">
        <v>38</v>
      </c>
      <c r="B41" s="21">
        <v>735.29840137999997</v>
      </c>
      <c r="C41" s="21">
        <v>2.3005621968000001</v>
      </c>
      <c r="D41" s="21">
        <v>3633.3526516000002</v>
      </c>
      <c r="E41" s="21">
        <v>111.51473631</v>
      </c>
      <c r="F41" s="21">
        <v>108.16799358999999</v>
      </c>
      <c r="G41" s="21">
        <v>2.5929722973999998</v>
      </c>
      <c r="H41" s="21">
        <v>157.41718710999999</v>
      </c>
      <c r="I41" s="23">
        <v>12.325765644000001</v>
      </c>
      <c r="J41" s="23">
        <v>2.5186749855000001</v>
      </c>
      <c r="K41" s="23">
        <v>0.1144126996</v>
      </c>
      <c r="L41" s="23">
        <v>3.5418866937</v>
      </c>
      <c r="N41" s="23">
        <v>0.29279597000000002</v>
      </c>
      <c r="P41" s="23">
        <v>5.5287619999999996E-4</v>
      </c>
      <c r="Q41" s="23">
        <v>35.104032881999998</v>
      </c>
      <c r="R41" s="23">
        <v>1.5162893E-3</v>
      </c>
      <c r="T41" s="23">
        <v>0.2458807033</v>
      </c>
      <c r="U41" s="23">
        <v>0.42974894130000002</v>
      </c>
      <c r="V41" s="23">
        <v>0.4299359244</v>
      </c>
      <c r="W41" s="23">
        <v>3.3844696965000001</v>
      </c>
      <c r="X41" s="23">
        <v>2.5879385509000001</v>
      </c>
      <c r="Y41" s="23">
        <v>0.2130185128</v>
      </c>
      <c r="Z41" s="23">
        <v>1.042739E-4</v>
      </c>
      <c r="AA41" s="23">
        <v>1.3366442E-3</v>
      </c>
      <c r="AB41" s="23">
        <v>1.5483691E-3</v>
      </c>
      <c r="AC41" s="23">
        <v>0.23489246420000001</v>
      </c>
      <c r="AD41" s="23">
        <v>111.51473631</v>
      </c>
      <c r="AE41" s="23">
        <v>108.16799358999999</v>
      </c>
      <c r="AF41" s="23">
        <v>0.60448199670000002</v>
      </c>
      <c r="AG41" s="23">
        <v>0.43919396329999999</v>
      </c>
      <c r="AI41" s="23">
        <v>2.303978E-4</v>
      </c>
      <c r="AJ41" s="21"/>
      <c r="AK41" s="23" t="s">
        <v>38</v>
      </c>
      <c r="AL41" s="23">
        <v>0</v>
      </c>
      <c r="AM41" s="23">
        <v>0</v>
      </c>
      <c r="AN41" s="23">
        <v>2.51867636856855</v>
      </c>
      <c r="AO41" s="23">
        <v>12.325792948738201</v>
      </c>
      <c r="AP41" s="23">
        <v>12.325792948738201</v>
      </c>
      <c r="AQ41" s="23">
        <v>2.69465863350915</v>
      </c>
      <c r="AR41" s="23">
        <v>0.115239966445873</v>
      </c>
      <c r="AS41" s="23">
        <v>1.9450149561555701E-2</v>
      </c>
      <c r="AT41" s="23">
        <v>9.4962464216229406E-2</v>
      </c>
      <c r="AU41" s="23">
        <v>3.5418805239959799</v>
      </c>
      <c r="AV41" s="23">
        <v>2.3039448854265401E-4</v>
      </c>
      <c r="AW41" s="23">
        <v>0</v>
      </c>
      <c r="AX41" s="23">
        <v>0</v>
      </c>
      <c r="AY41" s="23">
        <v>0.29279871938909902</v>
      </c>
      <c r="AZ41" s="23">
        <v>0</v>
      </c>
      <c r="BA41" s="23">
        <v>0</v>
      </c>
      <c r="BB41" s="23">
        <v>0</v>
      </c>
      <c r="BC41" s="23">
        <v>1.10575672327033E-4</v>
      </c>
      <c r="BD41" s="23">
        <v>4.4230090334386002E-4</v>
      </c>
      <c r="BE41" s="23">
        <v>735.298478824055</v>
      </c>
      <c r="BF41" s="23">
        <v>3.34673945005704</v>
      </c>
      <c r="BG41" s="23">
        <v>83.419131841906506</v>
      </c>
      <c r="BH41" s="23">
        <v>5.3120167044208202</v>
      </c>
      <c r="BI41" s="23">
        <v>0.123420042549204</v>
      </c>
      <c r="BJ41" s="23">
        <v>18.994291112617599</v>
      </c>
      <c r="BK41" s="23">
        <v>0.31909544789651501</v>
      </c>
      <c r="BL41" s="23">
        <v>26.933520785854199</v>
      </c>
      <c r="BM41" s="23">
        <v>2.4339629302895198</v>
      </c>
      <c r="BN41" s="23">
        <v>8.8085978174827506</v>
      </c>
      <c r="BO41" s="23">
        <v>0.60447950311264997</v>
      </c>
      <c r="BP41" s="23">
        <v>0</v>
      </c>
      <c r="BQ41" s="23">
        <v>0</v>
      </c>
      <c r="BR41" s="23">
        <v>35.1040935311349</v>
      </c>
      <c r="BS41" s="23">
        <v>35.1040935311349</v>
      </c>
      <c r="BT41" s="23">
        <v>0.43919631698523398</v>
      </c>
      <c r="BU41" s="23">
        <v>4.39729269165121E-4</v>
      </c>
      <c r="BV41" s="23">
        <v>8.4912286588336404E-4</v>
      </c>
      <c r="BW41" s="23">
        <v>29.066800139332098</v>
      </c>
      <c r="BX41" s="23">
        <v>3.2265952379470502</v>
      </c>
      <c r="BY41" s="23">
        <v>0.20145077766634101</v>
      </c>
      <c r="BZ41" s="23">
        <v>0.36864257118508498</v>
      </c>
      <c r="CA41" s="23">
        <v>1.5769196228817699</v>
      </c>
      <c r="CB41" s="23">
        <v>0</v>
      </c>
      <c r="CC41" s="23">
        <v>0</v>
      </c>
      <c r="CD41" s="23">
        <v>8.1140598224177005E-2</v>
      </c>
      <c r="CE41" s="23">
        <v>0.16474040565044501</v>
      </c>
      <c r="CF41" s="23">
        <v>0</v>
      </c>
      <c r="CG41" s="23">
        <v>0.42974943398758197</v>
      </c>
      <c r="CH41" s="23">
        <v>2.3005626729939301</v>
      </c>
      <c r="CI41" s="23">
        <v>0</v>
      </c>
      <c r="CJ41" s="23">
        <v>0.219267024587046</v>
      </c>
      <c r="CK41" s="23">
        <v>0.210668380209108</v>
      </c>
      <c r="CL41" s="23">
        <v>159.85109276498099</v>
      </c>
      <c r="CM41" s="23">
        <v>3270.0171558612601</v>
      </c>
      <c r="CN41" s="23">
        <v>334.26850076445203</v>
      </c>
      <c r="CO41" s="23">
        <v>3633.3524567650402</v>
      </c>
      <c r="CP41" s="23">
        <v>0</v>
      </c>
      <c r="CQ41" s="23">
        <v>9.9702770091381492</v>
      </c>
      <c r="CR41" s="23">
        <v>0.21301853159498799</v>
      </c>
      <c r="CS41" s="23">
        <v>1.0427497108528E-4</v>
      </c>
      <c r="CT41" s="23">
        <v>1.33664259439915E-3</v>
      </c>
      <c r="CU41" s="23">
        <v>1.54837318923924E-3</v>
      </c>
      <c r="CV41" s="23">
        <v>0.23489322360047801</v>
      </c>
      <c r="CW41" s="23">
        <v>0</v>
      </c>
      <c r="CX41" s="23">
        <v>41.461798507878697</v>
      </c>
      <c r="CY41" s="23">
        <v>6.3062013371032302E-2</v>
      </c>
      <c r="CZ41" s="23">
        <v>2.21744690443514E-2</v>
      </c>
      <c r="DA41" s="23">
        <v>83.419131841906506</v>
      </c>
      <c r="DB41" s="23">
        <v>2.8340013117500801E-2</v>
      </c>
      <c r="DC41" s="23">
        <v>0</v>
      </c>
      <c r="DD41" s="23">
        <v>2.27445056520996E-4</v>
      </c>
      <c r="DE41" s="23">
        <v>4.1103796579528996E-3</v>
      </c>
      <c r="DF41" s="23">
        <v>111.511891926082</v>
      </c>
      <c r="DG41" s="23">
        <v>108.165152476025</v>
      </c>
      <c r="DH41" s="23">
        <v>3.34673945005704</v>
      </c>
      <c r="DI41" s="23">
        <v>0</v>
      </c>
      <c r="DJ41" s="23">
        <v>0</v>
      </c>
      <c r="DK41" s="23">
        <v>0.44251544139288002</v>
      </c>
      <c r="DL41" s="23">
        <v>0</v>
      </c>
      <c r="DM41" s="23">
        <v>4.7485790417610501</v>
      </c>
      <c r="DN41" s="23">
        <v>0</v>
      </c>
      <c r="DO41" s="23">
        <v>0.123420042549204</v>
      </c>
      <c r="DP41" s="23">
        <v>18.994291112617599</v>
      </c>
      <c r="DQ41" s="23">
        <v>2.9317612163340399</v>
      </c>
      <c r="DR41" s="23">
        <v>0</v>
      </c>
      <c r="DS41" s="23">
        <v>0.31909544789651501</v>
      </c>
      <c r="DT41" s="23">
        <v>4.32672710637852E-4</v>
      </c>
      <c r="DU41" s="23">
        <v>2.5929720442908502</v>
      </c>
      <c r="DV41" s="23">
        <v>3.23231263087815</v>
      </c>
      <c r="DW41" s="23">
        <v>0</v>
      </c>
      <c r="DX41" s="23">
        <v>0</v>
      </c>
      <c r="DY41" s="23">
        <v>4.12210526512123E-2</v>
      </c>
      <c r="DZ41" s="23">
        <v>3.5347402106084198</v>
      </c>
      <c r="EA41" s="23">
        <v>3.3844723040354499</v>
      </c>
      <c r="EB41" s="23">
        <v>0</v>
      </c>
      <c r="EC41" s="23">
        <v>0.30866693538451301</v>
      </c>
      <c r="ED41" s="23">
        <v>157.41714516884599</v>
      </c>
      <c r="EE41" s="23">
        <v>2.5879379870022601</v>
      </c>
      <c r="EF41" s="23">
        <v>2.8858640312686998</v>
      </c>
      <c r="EI41" s="61">
        <f t="shared" si="34"/>
        <v>1.0154617693868373</v>
      </c>
      <c r="EJ41" s="31">
        <f t="shared" si="36"/>
        <v>7.9999946289856395E-3</v>
      </c>
      <c r="EK41" s="46">
        <f t="shared" si="37"/>
        <v>1.0532330123081067E-7</v>
      </c>
      <c r="EL41" s="46">
        <f t="shared" si="38"/>
        <v>2.0699024383173536E-7</v>
      </c>
      <c r="EM41" s="46">
        <f t="shared" si="39"/>
        <v>-5.3624015796675534E-8</v>
      </c>
      <c r="EN41" s="46">
        <f t="shared" si="40"/>
        <v>-2.5506798582168397E-5</v>
      </c>
      <c r="EO41" s="46">
        <f t="shared" si="41"/>
        <v>-2.6265754598017491E-5</v>
      </c>
      <c r="EP41" s="46">
        <f t="shared" si="42"/>
        <v>-9.7613518622308742E-8</v>
      </c>
      <c r="EQ41" s="46">
        <f t="shared" si="43"/>
        <v>-2.6643313074722976E-7</v>
      </c>
      <c r="ER41" s="46">
        <f t="shared" si="44"/>
        <v>2.2152569656815179E-6</v>
      </c>
      <c r="ES41" s="46">
        <f t="shared" si="45"/>
        <v>5.4912545599243957E-7</v>
      </c>
      <c r="ET41" s="46">
        <f t="shared" si="46"/>
        <v>-7.5011091592392958E-7</v>
      </c>
      <c r="EU41" s="46">
        <f t="shared" si="47"/>
        <v>-1.7419258586375519E-6</v>
      </c>
      <c r="EV41" s="46">
        <f t="shared" si="48"/>
        <v>0</v>
      </c>
      <c r="EW41" s="46">
        <f t="shared" si="49"/>
        <v>9.3901193346320824E-6</v>
      </c>
      <c r="EX41" s="46">
        <f t="shared" si="50"/>
        <v>0</v>
      </c>
      <c r="EY41" s="46">
        <f t="shared" si="51"/>
        <v>6.7948465325164739E-7</v>
      </c>
      <c r="EZ41" s="46">
        <f t="shared" si="52"/>
        <v>1.7276970741694665E-6</v>
      </c>
      <c r="FA41" s="46">
        <f t="shared" si="53"/>
        <v>5.2045275799316194E-6</v>
      </c>
      <c r="FB41" s="46">
        <f t="shared" si="54"/>
        <v>0</v>
      </c>
      <c r="FC41" s="46">
        <f t="shared" si="55"/>
        <v>1.2224408747461985E-6</v>
      </c>
      <c r="FD41" s="46">
        <f t="shared" si="56"/>
        <v>1.1464544402693116E-6</v>
      </c>
      <c r="FE41" s="46">
        <f t="shared" si="57"/>
        <v>-1.2085611285693169E-6</v>
      </c>
      <c r="FF41" s="46">
        <f t="shared" si="58"/>
        <v>7.7044136411679841E-7</v>
      </c>
      <c r="FG41" s="46">
        <f t="shared" si="59"/>
        <v>-2.1789456316952894E-7</v>
      </c>
      <c r="FH41" s="46">
        <f t="shared" si="60"/>
        <v>8.8231711580275368E-8</v>
      </c>
      <c r="FI41" s="46">
        <f t="shared" si="61"/>
        <v>1.0271844440444897E-5</v>
      </c>
      <c r="FJ41" s="46">
        <f t="shared" si="62"/>
        <v>-1.2012178334174128E-6</v>
      </c>
      <c r="FK41" s="46">
        <f t="shared" si="63"/>
        <v>2.6409977052471374E-6</v>
      </c>
      <c r="FL41" s="46">
        <f t="shared" si="64"/>
        <v>3.2329708004354861E-6</v>
      </c>
      <c r="FM41" s="46">
        <f t="shared" si="65"/>
        <v>-3.7403623686197607E-7</v>
      </c>
      <c r="FN41" s="46">
        <f t="shared" si="66"/>
        <v>-3.553787777969137E-7</v>
      </c>
      <c r="FO41" s="46">
        <f t="shared" si="67"/>
        <v>-4.1251639646223169E-6</v>
      </c>
      <c r="FP41" s="46">
        <f t="shared" si="68"/>
        <v>5.3591019701320976E-6</v>
      </c>
      <c r="FQ41" s="46">
        <f t="shared" si="69"/>
        <v>0</v>
      </c>
      <c r="FR41" s="46">
        <f t="shared" si="35"/>
        <v>-1.4372781970969003E-5</v>
      </c>
    </row>
    <row r="42" spans="1:174" x14ac:dyDescent="0.3">
      <c r="A42" s="21" t="s">
        <v>39</v>
      </c>
      <c r="B42" s="21">
        <v>477.26996796999998</v>
      </c>
      <c r="C42" s="21">
        <v>1.4932609721000001</v>
      </c>
      <c r="D42" s="21">
        <v>2505.0981304000002</v>
      </c>
      <c r="E42" s="21">
        <v>75.293710927000006</v>
      </c>
      <c r="F42" s="21">
        <v>73.034127952999995</v>
      </c>
      <c r="G42" s="21">
        <v>1.6830556800000001</v>
      </c>
      <c r="H42" s="21">
        <v>107.73079632</v>
      </c>
      <c r="I42" s="23">
        <v>8.4353209192000005</v>
      </c>
      <c r="J42" s="23">
        <v>1.7236925929</v>
      </c>
      <c r="K42" s="23">
        <v>7.6312477599999998E-2</v>
      </c>
      <c r="L42" s="23">
        <v>2.4239426694000001</v>
      </c>
      <c r="N42" s="23">
        <v>0.20037927899999999</v>
      </c>
      <c r="P42" s="23">
        <v>3.6876470000000002E-4</v>
      </c>
      <c r="Q42" s="23">
        <v>24.023967199000001</v>
      </c>
      <c r="R42" s="23">
        <v>1.0112656999999999E-3</v>
      </c>
      <c r="T42" s="23">
        <v>0.16400072330000001</v>
      </c>
      <c r="U42" s="23">
        <v>0.294105069</v>
      </c>
      <c r="V42" s="23">
        <v>0.2867642809</v>
      </c>
      <c r="W42" s="23">
        <v>2.3162118987000002</v>
      </c>
      <c r="X42" s="23">
        <v>1.7710942462999999</v>
      </c>
      <c r="Y42" s="23">
        <v>0.14505203110000001</v>
      </c>
      <c r="Z42" s="23">
        <v>7.0404899999999994E-5</v>
      </c>
      <c r="AA42" s="23">
        <v>9.0465770000000003E-4</v>
      </c>
      <c r="AB42" s="23">
        <v>1.0475281000000001E-3</v>
      </c>
      <c r="AC42" s="23">
        <v>0.16051592770000001</v>
      </c>
      <c r="AD42" s="23">
        <v>75.293710927000006</v>
      </c>
      <c r="AE42" s="23">
        <v>73.034127952999995</v>
      </c>
      <c r="AF42" s="23">
        <v>0.41368627749999998</v>
      </c>
      <c r="AG42" s="23">
        <v>0.30056893400000001</v>
      </c>
      <c r="AI42" s="23">
        <v>1.5556270000000001E-4</v>
      </c>
      <c r="AJ42" s="21"/>
      <c r="AK42" s="23" t="s">
        <v>39</v>
      </c>
      <c r="AL42" s="23">
        <v>0</v>
      </c>
      <c r="AM42" s="23">
        <v>0</v>
      </c>
      <c r="AN42" s="23">
        <v>1.72368860860147</v>
      </c>
      <c r="AO42" s="23">
        <v>8.4353017288107193</v>
      </c>
      <c r="AP42" s="23">
        <v>8.4353017288107193</v>
      </c>
      <c r="AQ42" s="23">
        <v>1.84412850459829</v>
      </c>
      <c r="AR42" s="23">
        <v>7.8867318775121598E-2</v>
      </c>
      <c r="AS42" s="23">
        <v>1.2973130375832901E-2</v>
      </c>
      <c r="AT42" s="23">
        <v>6.3339350518361801E-2</v>
      </c>
      <c r="AU42" s="23">
        <v>2.4239431129579998</v>
      </c>
      <c r="AV42" s="23">
        <v>1.55563585862984E-4</v>
      </c>
      <c r="AW42" s="23">
        <v>0</v>
      </c>
      <c r="AX42" s="23">
        <v>0</v>
      </c>
      <c r="AY42" s="23">
        <v>0.20037950682591801</v>
      </c>
      <c r="AZ42" s="23">
        <v>0</v>
      </c>
      <c r="BA42" s="23">
        <v>0</v>
      </c>
      <c r="BB42" s="23">
        <v>0</v>
      </c>
      <c r="BC42" s="6">
        <v>7.3751612625870097E-5</v>
      </c>
      <c r="BD42" s="23">
        <v>2.95011205211726E-4</v>
      </c>
      <c r="BE42" s="23">
        <v>477.26876958944302</v>
      </c>
      <c r="BF42" s="23">
        <v>2.2595813741408799</v>
      </c>
      <c r="BG42" s="23">
        <v>56.323911109641301</v>
      </c>
      <c r="BH42" s="23">
        <v>3.5866325234654499</v>
      </c>
      <c r="BI42" s="23">
        <v>8.33319155409315E-2</v>
      </c>
      <c r="BJ42" s="23">
        <v>12.824796566301201</v>
      </c>
      <c r="BK42" s="23">
        <v>0.21545045045938699</v>
      </c>
      <c r="BL42" s="23">
        <v>18.4323879028452</v>
      </c>
      <c r="BM42" s="23">
        <v>1.66572049032497</v>
      </c>
      <c r="BN42" s="23">
        <v>6.0282932565151404</v>
      </c>
      <c r="BO42" s="23">
        <v>0.41368488316476798</v>
      </c>
      <c r="BP42" s="23">
        <v>0</v>
      </c>
      <c r="BQ42" s="23">
        <v>0</v>
      </c>
      <c r="BR42" s="23">
        <v>24.023960715717401</v>
      </c>
      <c r="BS42" s="23">
        <v>24.023960715717401</v>
      </c>
      <c r="BT42" s="23">
        <v>0.30056898737239302</v>
      </c>
      <c r="BU42" s="23">
        <v>2.93270600637091E-4</v>
      </c>
      <c r="BV42" s="23">
        <v>5.6631103671288599E-4</v>
      </c>
      <c r="BW42" s="23">
        <v>20.040790744996901</v>
      </c>
      <c r="BX42" s="23">
        <v>2.2081626975616802</v>
      </c>
      <c r="BY42" s="23">
        <v>0.13786666436641501</v>
      </c>
      <c r="BZ42" s="23">
        <v>0.25228275645537701</v>
      </c>
      <c r="CA42" s="23">
        <v>1.07918822434938</v>
      </c>
      <c r="CB42" s="23">
        <v>0</v>
      </c>
      <c r="CC42" s="23">
        <v>0</v>
      </c>
      <c r="CD42" s="23">
        <v>5.4120286193003499E-2</v>
      </c>
      <c r="CE42" s="23">
        <v>0.109880502212889</v>
      </c>
      <c r="CF42" s="23">
        <v>0</v>
      </c>
      <c r="CG42" s="23">
        <v>0.29410386769695701</v>
      </c>
      <c r="CH42" s="23">
        <v>1.4932646394065101</v>
      </c>
      <c r="CI42" s="23">
        <v>0</v>
      </c>
      <c r="CJ42" s="23">
        <v>0.146250236831517</v>
      </c>
      <c r="CK42" s="23">
        <v>0.140515205388096</v>
      </c>
      <c r="CL42" s="23">
        <v>109.396517876728</v>
      </c>
      <c r="CM42" s="23">
        <v>2254.5876487640298</v>
      </c>
      <c r="CN42" s="23">
        <v>230.46828482216901</v>
      </c>
      <c r="CO42" s="23">
        <v>2505.0967243312002</v>
      </c>
      <c r="CP42" s="23">
        <v>0</v>
      </c>
      <c r="CQ42" s="23">
        <v>6.8233356847115001</v>
      </c>
      <c r="CR42" s="23">
        <v>0.14504984416651501</v>
      </c>
      <c r="CS42" s="6">
        <v>7.0404032917651798E-5</v>
      </c>
      <c r="CT42" s="23">
        <v>9.0466770178960099E-4</v>
      </c>
      <c r="CU42" s="23">
        <v>1.04753064656492E-3</v>
      </c>
      <c r="CV42" s="23">
        <v>0.160518647288039</v>
      </c>
      <c r="CW42" s="23">
        <v>0</v>
      </c>
      <c r="CX42" s="23">
        <v>28.3748865787298</v>
      </c>
      <c r="CY42" s="23">
        <v>4.2579057700468902E-2</v>
      </c>
      <c r="CZ42" s="23">
        <v>1.4971960008157099E-2</v>
      </c>
      <c r="DA42" s="23">
        <v>56.323911109641301</v>
      </c>
      <c r="DB42" s="23">
        <v>1.9134908149936299E-2</v>
      </c>
      <c r="DC42" s="23">
        <v>0</v>
      </c>
      <c r="DD42" s="23">
        <v>1.5168873537371101E-4</v>
      </c>
      <c r="DE42" s="23">
        <v>2.7752772157828899E-3</v>
      </c>
      <c r="DF42" s="23">
        <v>75.291815995474593</v>
      </c>
      <c r="DG42" s="23">
        <v>73.0322346213337</v>
      </c>
      <c r="DH42" s="23">
        <v>2.2595813741408799</v>
      </c>
      <c r="DI42" s="23">
        <v>0</v>
      </c>
      <c r="DJ42" s="23">
        <v>0</v>
      </c>
      <c r="DK42" s="23">
        <v>0.29878177163423097</v>
      </c>
      <c r="DL42" s="23">
        <v>0</v>
      </c>
      <c r="DM42" s="23">
        <v>3.2062094694026002</v>
      </c>
      <c r="DN42" s="23">
        <v>0</v>
      </c>
      <c r="DO42" s="23">
        <v>8.33319155409315E-2</v>
      </c>
      <c r="DP42" s="23">
        <v>12.824796566301201</v>
      </c>
      <c r="DQ42" s="23">
        <v>2.0063947793330699</v>
      </c>
      <c r="DR42" s="23">
        <v>0</v>
      </c>
      <c r="DS42" s="23">
        <v>0.21545045045938699</v>
      </c>
      <c r="DT42" s="23">
        <v>2.9213527968385697E-4</v>
      </c>
      <c r="DU42" s="23">
        <v>1.68305347976432</v>
      </c>
      <c r="DV42" s="23">
        <v>2.21207467071449</v>
      </c>
      <c r="DW42" s="23">
        <v>0</v>
      </c>
      <c r="DX42" s="23">
        <v>0</v>
      </c>
      <c r="DY42" s="23">
        <v>2.82094924547685E-2</v>
      </c>
      <c r="DZ42" s="23">
        <v>2.41904794754636</v>
      </c>
      <c r="EA42" s="23">
        <v>2.3162099594137699</v>
      </c>
      <c r="EB42" s="23">
        <v>0</v>
      </c>
      <c r="EC42" s="23">
        <v>0.21124108852461099</v>
      </c>
      <c r="ED42" s="23">
        <v>107.73071807845101</v>
      </c>
      <c r="EE42" s="23">
        <v>1.7710795900730301</v>
      </c>
      <c r="EF42" s="23">
        <v>1.9749792943437099</v>
      </c>
      <c r="EI42" s="61">
        <f t="shared" si="34"/>
        <v>1.0154626259621136</v>
      </c>
      <c r="EJ42" s="31">
        <f t="shared" si="36"/>
        <v>8.0000067663444432E-3</v>
      </c>
      <c r="EK42" s="46">
        <f t="shared" si="37"/>
        <v>-2.5109071120779545E-6</v>
      </c>
      <c r="EL42" s="46">
        <f t="shared" si="38"/>
        <v>2.4559046131548992E-6</v>
      </c>
      <c r="EM42" s="46">
        <f t="shared" si="39"/>
        <v>-5.6128292256848269E-7</v>
      </c>
      <c r="EN42" s="46">
        <f t="shared" si="40"/>
        <v>-2.516719526881226E-5</v>
      </c>
      <c r="EO42" s="46">
        <f t="shared" si="41"/>
        <v>-2.5923930624784952E-5</v>
      </c>
      <c r="EP42" s="46">
        <f t="shared" si="42"/>
        <v>-1.3072863282183921E-6</v>
      </c>
      <c r="EQ42" s="46">
        <f t="shared" si="43"/>
        <v>-7.2626910468967094E-7</v>
      </c>
      <c r="ER42" s="46">
        <f t="shared" si="44"/>
        <v>-2.275004053199749E-6</v>
      </c>
      <c r="ES42" s="46">
        <f t="shared" si="45"/>
        <v>-2.311490196339253E-6</v>
      </c>
      <c r="ET42" s="46">
        <f t="shared" si="46"/>
        <v>4.3167183300580488E-8</v>
      </c>
      <c r="EU42" s="46">
        <f t="shared" si="47"/>
        <v>1.8299030140548148E-7</v>
      </c>
      <c r="EV42" s="46">
        <f t="shared" si="48"/>
        <v>0</v>
      </c>
      <c r="EW42" s="46">
        <f t="shared" si="49"/>
        <v>1.1369734393542391E-6</v>
      </c>
      <c r="EX42" s="46">
        <f t="shared" si="50"/>
        <v>0</v>
      </c>
      <c r="EY42" s="46">
        <f t="shared" si="51"/>
        <v>-5.1039657643623519E-6</v>
      </c>
      <c r="EZ42" s="46">
        <f t="shared" si="52"/>
        <v>-2.69867276576431E-7</v>
      </c>
      <c r="FA42" s="46">
        <f t="shared" si="53"/>
        <v>4.6206686215269316E-6</v>
      </c>
      <c r="FB42" s="46">
        <f t="shared" si="54"/>
        <v>0</v>
      </c>
      <c r="FC42" s="46">
        <f t="shared" si="55"/>
        <v>3.9698539843430131E-7</v>
      </c>
      <c r="FD42" s="46">
        <f t="shared" si="56"/>
        <v>-4.0846050259195768E-6</v>
      </c>
      <c r="FE42" s="46">
        <f t="shared" si="57"/>
        <v>4.0497359340910108E-6</v>
      </c>
      <c r="FF42" s="46">
        <f t="shared" si="58"/>
        <v>-8.3726632755686683E-7</v>
      </c>
      <c r="FG42" s="46">
        <f t="shared" si="59"/>
        <v>-8.2752383169060479E-6</v>
      </c>
      <c r="FH42" s="46">
        <f t="shared" si="60"/>
        <v>-1.5076889778200951E-5</v>
      </c>
      <c r="FI42" s="46">
        <f t="shared" si="61"/>
        <v>-1.2315653430313123E-5</v>
      </c>
      <c r="FJ42" s="46">
        <f t="shared" si="62"/>
        <v>1.105588290572232E-5</v>
      </c>
      <c r="FK42" s="46">
        <f t="shared" si="63"/>
        <v>2.4310230149185233E-6</v>
      </c>
      <c r="FL42" s="46">
        <f t="shared" si="64"/>
        <v>1.6942792394245059E-5</v>
      </c>
      <c r="FM42" s="46">
        <f t="shared" si="65"/>
        <v>-9.2802583026773014E-8</v>
      </c>
      <c r="FN42" s="46">
        <f t="shared" si="66"/>
        <v>-7.3768139340004958E-8</v>
      </c>
      <c r="FO42" s="46">
        <f t="shared" si="67"/>
        <v>-3.3705136182495781E-6</v>
      </c>
      <c r="FP42" s="46">
        <f t="shared" si="68"/>
        <v>1.7757122233124706E-7</v>
      </c>
      <c r="FQ42" s="46">
        <f t="shared" si="69"/>
        <v>0</v>
      </c>
      <c r="FR42" s="46">
        <f t="shared" si="35"/>
        <v>5.6945719249411204E-6</v>
      </c>
    </row>
    <row r="43" spans="1:174" x14ac:dyDescent="0.3">
      <c r="A43" s="21" t="s">
        <v>40</v>
      </c>
      <c r="B43" s="21">
        <v>1746.9519625999999</v>
      </c>
      <c r="C43" s="21">
        <v>5.4657760519999998</v>
      </c>
      <c r="D43" s="21">
        <v>8462.5086381000001</v>
      </c>
      <c r="E43" s="21">
        <v>256.38891625999997</v>
      </c>
      <c r="F43" s="21">
        <v>248.69400031999999</v>
      </c>
      <c r="G43" s="21">
        <v>6.1604953047000004</v>
      </c>
      <c r="H43" s="21">
        <v>358.12570047999998</v>
      </c>
      <c r="I43" s="23">
        <v>28.041241621000001</v>
      </c>
      <c r="J43" s="23">
        <v>5.7300110072999999</v>
      </c>
      <c r="K43" s="23">
        <v>0.26554989969999998</v>
      </c>
      <c r="L43" s="23">
        <v>8.0578281613999998</v>
      </c>
      <c r="N43" s="23">
        <v>0.66611380249999996</v>
      </c>
      <c r="P43" s="23">
        <v>1.2832162000000001E-3</v>
      </c>
      <c r="Q43" s="23">
        <v>79.862030908999998</v>
      </c>
      <c r="R43" s="23">
        <v>3.5195176E-3</v>
      </c>
      <c r="T43" s="23">
        <v>0.57068490110000003</v>
      </c>
      <c r="U43" s="23">
        <v>0.97768320149999999</v>
      </c>
      <c r="V43" s="23">
        <v>0.99787394740000002</v>
      </c>
      <c r="W43" s="23">
        <v>7.6997027679999999</v>
      </c>
      <c r="X43" s="23">
        <v>5.8875866199000004</v>
      </c>
      <c r="Y43" s="23">
        <v>0.48655476910000001</v>
      </c>
      <c r="Z43" s="23">
        <v>2.3974099999999999E-4</v>
      </c>
      <c r="AA43" s="23">
        <v>3.0675196000000001E-3</v>
      </c>
      <c r="AB43" s="23">
        <v>3.5545602000000001E-3</v>
      </c>
      <c r="AC43" s="23">
        <v>0.53500888300000005</v>
      </c>
      <c r="AD43" s="23">
        <v>256.38891625999997</v>
      </c>
      <c r="AE43" s="23">
        <v>248.69400031999999</v>
      </c>
      <c r="AF43" s="23">
        <v>1.3752026399999999</v>
      </c>
      <c r="AG43" s="23">
        <v>0.99917064659999999</v>
      </c>
      <c r="AI43" s="23">
        <v>5.2971820000000005E-4</v>
      </c>
      <c r="AJ43" s="21"/>
      <c r="AK43" s="23" t="s">
        <v>40</v>
      </c>
      <c r="AL43" s="23">
        <v>0</v>
      </c>
      <c r="AM43" s="23">
        <v>0</v>
      </c>
      <c r="AN43" s="23">
        <v>5.7300055797747502</v>
      </c>
      <c r="AO43" s="23">
        <v>28.0412039052224</v>
      </c>
      <c r="AP43" s="23">
        <v>28.0412039052224</v>
      </c>
      <c r="AQ43" s="23">
        <v>6.1303698162205</v>
      </c>
      <c r="AR43" s="23">
        <v>0.26218143330961502</v>
      </c>
      <c r="AS43" s="23">
        <v>4.5143502167962701E-2</v>
      </c>
      <c r="AT43" s="23">
        <v>0.220406447591382</v>
      </c>
      <c r="AU43" s="23">
        <v>8.0578238607145298</v>
      </c>
      <c r="AV43" s="23">
        <v>5.2972923086490699E-4</v>
      </c>
      <c r="AW43" s="23">
        <v>0</v>
      </c>
      <c r="AX43" s="23">
        <v>0</v>
      </c>
      <c r="AY43" s="23">
        <v>0.66611491429111602</v>
      </c>
      <c r="AZ43" s="23">
        <v>0</v>
      </c>
      <c r="BA43" s="23">
        <v>0</v>
      </c>
      <c r="BB43" s="23">
        <v>0</v>
      </c>
      <c r="BC43" s="23">
        <v>2.5664390224197197E-4</v>
      </c>
      <c r="BD43" s="23">
        <v>1.02657234828566E-3</v>
      </c>
      <c r="BE43" s="23">
        <v>1746.95124967214</v>
      </c>
      <c r="BF43" s="23">
        <v>7.6949264593185296</v>
      </c>
      <c r="BG43" s="23">
        <v>191.792704818939</v>
      </c>
      <c r="BH43" s="23">
        <v>12.213104552626501</v>
      </c>
      <c r="BI43" s="23">
        <v>0.28375995284614502</v>
      </c>
      <c r="BJ43" s="23">
        <v>43.670682606377099</v>
      </c>
      <c r="BK43" s="23">
        <v>0.73364825830946501</v>
      </c>
      <c r="BL43" s="23">
        <v>61.274049167247298</v>
      </c>
      <c r="BM43" s="23">
        <v>5.5373020234128498</v>
      </c>
      <c r="BN43" s="23">
        <v>20.0396480002407</v>
      </c>
      <c r="BO43" s="23">
        <v>1.37520029676544</v>
      </c>
      <c r="BP43" s="23">
        <v>0</v>
      </c>
      <c r="BQ43" s="23">
        <v>0</v>
      </c>
      <c r="BR43" s="23">
        <v>79.861951191872294</v>
      </c>
      <c r="BS43" s="23">
        <v>79.861951191872294</v>
      </c>
      <c r="BT43" s="23">
        <v>0.99917319613431199</v>
      </c>
      <c r="BU43" s="23">
        <v>1.02064352873368E-3</v>
      </c>
      <c r="BV43" s="23">
        <v>1.97094007961685E-3</v>
      </c>
      <c r="BW43" s="23">
        <v>67.700080386015301</v>
      </c>
      <c r="BX43" s="23">
        <v>7.3405314171411096</v>
      </c>
      <c r="BY43" s="23">
        <v>0.45829977181197101</v>
      </c>
      <c r="BZ43" s="23">
        <v>0.83865725942004798</v>
      </c>
      <c r="CA43" s="23">
        <v>3.5875125089346098</v>
      </c>
      <c r="CB43" s="23">
        <v>0</v>
      </c>
      <c r="CC43" s="23">
        <v>0</v>
      </c>
      <c r="CD43" s="23">
        <v>0.18832578002283401</v>
      </c>
      <c r="CE43" s="23">
        <v>0.38235855999830298</v>
      </c>
      <c r="CF43" s="23">
        <v>0</v>
      </c>
      <c r="CG43" s="23">
        <v>0.97768306654512804</v>
      </c>
      <c r="CH43" s="23">
        <v>5.4657745549184904</v>
      </c>
      <c r="CI43" s="23">
        <v>0</v>
      </c>
      <c r="CJ43" s="23">
        <v>0.50891636562084097</v>
      </c>
      <c r="CK43" s="23">
        <v>0.48895769288914098</v>
      </c>
      <c r="CL43" s="23">
        <v>363.66280347625701</v>
      </c>
      <c r="CM43" s="23">
        <v>7616.2540543775103</v>
      </c>
      <c r="CN43" s="23">
        <v>778.55096061102699</v>
      </c>
      <c r="CO43" s="23">
        <v>8462.5050953745504</v>
      </c>
      <c r="CP43" s="23">
        <v>0</v>
      </c>
      <c r="CQ43" s="23">
        <v>22.682561668774301</v>
      </c>
      <c r="CR43" s="23">
        <v>0.48654801209447801</v>
      </c>
      <c r="CS43" s="23">
        <v>2.3974135051415201E-4</v>
      </c>
      <c r="CT43" s="23">
        <v>3.0674743300790099E-3</v>
      </c>
      <c r="CU43" s="23">
        <v>3.55465352593846E-3</v>
      </c>
      <c r="CV43" s="23">
        <v>0.53500789604638799</v>
      </c>
      <c r="CW43" s="23">
        <v>0</v>
      </c>
      <c r="CX43" s="23">
        <v>94.325848114210203</v>
      </c>
      <c r="CY43" s="23">
        <v>0.144988531830755</v>
      </c>
      <c r="CZ43" s="23">
        <v>5.0982285824182301E-2</v>
      </c>
      <c r="DA43" s="23">
        <v>191.792704818939</v>
      </c>
      <c r="DB43" s="23">
        <v>6.5157918079660898E-2</v>
      </c>
      <c r="DC43" s="23">
        <v>0</v>
      </c>
      <c r="DD43" s="23">
        <v>5.2792688587867105E-4</v>
      </c>
      <c r="DE43" s="23">
        <v>9.4503460212719704E-3</v>
      </c>
      <c r="DF43" s="23">
        <v>256.38234116267898</v>
      </c>
      <c r="DG43" s="23">
        <v>248.68741470336099</v>
      </c>
      <c r="DH43" s="23">
        <v>7.6949264593185296</v>
      </c>
      <c r="DI43" s="23">
        <v>0</v>
      </c>
      <c r="DJ43" s="23">
        <v>0</v>
      </c>
      <c r="DK43" s="23">
        <v>1.01740665066794</v>
      </c>
      <c r="DL43" s="23">
        <v>0</v>
      </c>
      <c r="DM43" s="23">
        <v>10.9176385550539</v>
      </c>
      <c r="DN43" s="23">
        <v>0</v>
      </c>
      <c r="DO43" s="23">
        <v>0.28375995284614502</v>
      </c>
      <c r="DP43" s="23">
        <v>43.670682606377099</v>
      </c>
      <c r="DQ43" s="23">
        <v>6.6697960498524198</v>
      </c>
      <c r="DR43" s="23">
        <v>0</v>
      </c>
      <c r="DS43" s="23">
        <v>0.73364825830946501</v>
      </c>
      <c r="DT43" s="23">
        <v>9.947794116481909E-4</v>
      </c>
      <c r="DU43" s="23">
        <v>6.1604888154448902</v>
      </c>
      <c r="DV43" s="23">
        <v>7.3535259694707804</v>
      </c>
      <c r="DW43" s="23">
        <v>0</v>
      </c>
      <c r="DX43" s="23">
        <v>0</v>
      </c>
      <c r="DY43" s="23">
        <v>9.3778173542287596E-2</v>
      </c>
      <c r="DZ43" s="23">
        <v>8.0415733288250806</v>
      </c>
      <c r="EA43" s="23">
        <v>7.6996949541961603</v>
      </c>
      <c r="EB43" s="23">
        <v>0</v>
      </c>
      <c r="EC43" s="23">
        <v>0.70221980328731903</v>
      </c>
      <c r="ED43" s="23">
        <v>358.12557643531301</v>
      </c>
      <c r="EE43" s="23">
        <v>5.8875853754644298</v>
      </c>
      <c r="EF43" s="23">
        <v>6.5653683271930197</v>
      </c>
      <c r="EI43" s="61">
        <f t="shared" si="34"/>
        <v>1.0154616911086332</v>
      </c>
      <c r="EJ43" s="31">
        <f t="shared" si="36"/>
        <v>8.0000046821855283E-3</v>
      </c>
      <c r="EK43" s="46">
        <f t="shared" si="37"/>
        <v>-4.0809814762234174E-7</v>
      </c>
      <c r="EL43" s="46">
        <f t="shared" si="38"/>
        <v>-2.7390099689128089E-7</v>
      </c>
      <c r="EM43" s="46">
        <f t="shared" si="39"/>
        <v>-4.1863773512542778E-7</v>
      </c>
      <c r="EN43" s="46">
        <f t="shared" si="40"/>
        <v>-2.5645013898816322E-5</v>
      </c>
      <c r="EO43" s="46">
        <f t="shared" si="41"/>
        <v>-2.6480802232971985E-5</v>
      </c>
      <c r="EP43" s="46">
        <f t="shared" si="42"/>
        <v>-1.0533658073244235E-6</v>
      </c>
      <c r="EQ43" s="46">
        <f t="shared" si="43"/>
        <v>-3.4637192137810479E-7</v>
      </c>
      <c r="ER43" s="46">
        <f t="shared" si="44"/>
        <v>-1.3450109703142281E-6</v>
      </c>
      <c r="ES43" s="46">
        <f t="shared" si="45"/>
        <v>-9.4721026587291751E-7</v>
      </c>
      <c r="ET43" s="46">
        <f t="shared" si="46"/>
        <v>1.885120076549496E-7</v>
      </c>
      <c r="EU43" s="46">
        <f t="shared" si="47"/>
        <v>-5.3372762285662602E-7</v>
      </c>
      <c r="EV43" s="46">
        <f t="shared" si="48"/>
        <v>0</v>
      </c>
      <c r="EW43" s="46">
        <f t="shared" si="49"/>
        <v>1.6690708282683198E-6</v>
      </c>
      <c r="EX43" s="46">
        <f t="shared" si="50"/>
        <v>0</v>
      </c>
      <c r="EY43" s="46">
        <f t="shared" si="51"/>
        <v>3.9375774538055176E-8</v>
      </c>
      <c r="EZ43" s="46">
        <f t="shared" si="52"/>
        <v>-9.981855807687341E-7</v>
      </c>
      <c r="FA43" s="46">
        <f t="shared" si="53"/>
        <v>-2.0189615755926716E-6</v>
      </c>
      <c r="FB43" s="46">
        <f t="shared" si="54"/>
        <v>0</v>
      </c>
      <c r="FC43" s="46">
        <f t="shared" si="55"/>
        <v>-9.8316752722169649E-7</v>
      </c>
      <c r="FD43" s="46">
        <f t="shared" si="56"/>
        <v>-1.3803537969887016E-7</v>
      </c>
      <c r="FE43" s="46">
        <f t="shared" si="57"/>
        <v>1.1134671084589157E-7</v>
      </c>
      <c r="FF43" s="46">
        <f t="shared" si="58"/>
        <v>-1.014818893008745E-6</v>
      </c>
      <c r="FG43" s="46">
        <f t="shared" si="59"/>
        <v>-2.1136598931466559E-7</v>
      </c>
      <c r="FH43" s="46">
        <f t="shared" si="60"/>
        <v>-1.3887451015009795E-5</v>
      </c>
      <c r="FI43" s="46">
        <f t="shared" si="61"/>
        <v>1.4620534327402331E-6</v>
      </c>
      <c r="FJ43" s="46">
        <f t="shared" si="62"/>
        <v>-1.4757826157081275E-5</v>
      </c>
      <c r="FK43" s="46">
        <f t="shared" si="63"/>
        <v>2.6255270190633029E-5</v>
      </c>
      <c r="FL43" s="46">
        <f t="shared" si="64"/>
        <v>-1.8447424770306197E-6</v>
      </c>
      <c r="FM43" s="46">
        <f t="shared" si="65"/>
        <v>-3.4951426349434713E-7</v>
      </c>
      <c r="FN43" s="46">
        <f t="shared" si="66"/>
        <v>-4.0262692970613498E-7</v>
      </c>
      <c r="FO43" s="46">
        <f t="shared" si="67"/>
        <v>-1.7039194746912253E-6</v>
      </c>
      <c r="FP43" s="46">
        <f t="shared" si="68"/>
        <v>2.5516505320462533E-6</v>
      </c>
      <c r="FQ43" s="46">
        <f t="shared" si="69"/>
        <v>0</v>
      </c>
      <c r="FR43" s="46">
        <f t="shared" si="35"/>
        <v>2.0824024749273769E-5</v>
      </c>
    </row>
    <row r="44" spans="1:174" x14ac:dyDescent="0.3">
      <c r="A44" s="21" t="s">
        <v>41</v>
      </c>
      <c r="B44" s="21">
        <v>10155.316782</v>
      </c>
      <c r="C44" s="21">
        <v>31.743461594999999</v>
      </c>
      <c r="D44" s="21">
        <v>39257.645955</v>
      </c>
      <c r="E44" s="21">
        <v>1102.6470830000001</v>
      </c>
      <c r="F44" s="21">
        <v>1069.5676656999999</v>
      </c>
      <c r="G44" s="21">
        <v>35.948194252</v>
      </c>
      <c r="H44" s="21">
        <v>1655.4876188999999</v>
      </c>
      <c r="I44" s="23">
        <v>4.3743519450999999</v>
      </c>
      <c r="J44" s="23">
        <v>0.88790716719999996</v>
      </c>
      <c r="K44" s="23">
        <v>2.96312972E-2</v>
      </c>
      <c r="L44" s="23">
        <v>1.1840063347000001</v>
      </c>
      <c r="M44" s="23">
        <v>2.9996868999999999E-2</v>
      </c>
      <c r="N44" s="23">
        <v>0.1518494199</v>
      </c>
      <c r="O44" s="23">
        <v>2.9996868999999999E-2</v>
      </c>
      <c r="P44" s="23">
        <v>1.777441E-4</v>
      </c>
      <c r="Q44" s="23">
        <v>12.142941118</v>
      </c>
      <c r="R44" s="23">
        <v>3.0384168E-2</v>
      </c>
      <c r="S44" s="23">
        <v>8.9990604500000002E-2</v>
      </c>
      <c r="T44" s="23">
        <v>6.5042456999999998E-2</v>
      </c>
      <c r="U44" s="23">
        <v>1.884251871</v>
      </c>
      <c r="V44" s="23">
        <v>0.1169241604</v>
      </c>
      <c r="W44" s="23">
        <v>6.2208445096</v>
      </c>
      <c r="X44" s="23">
        <v>8.5336100906999999</v>
      </c>
      <c r="Y44" s="23">
        <v>0.47571633569999999</v>
      </c>
      <c r="Z44" s="23">
        <v>1.0310632000000001E-3</v>
      </c>
      <c r="AA44" s="23">
        <v>2.1138489399999998E-2</v>
      </c>
      <c r="AB44" s="23">
        <v>1.48089528E-2</v>
      </c>
      <c r="AC44" s="23">
        <v>0.41315767799999997</v>
      </c>
      <c r="AD44" s="23">
        <v>1102.6470830000001</v>
      </c>
      <c r="AE44" s="23">
        <v>1069.5676656999999</v>
      </c>
      <c r="AF44" s="23">
        <v>3.4038082853999998</v>
      </c>
      <c r="AG44" s="23">
        <v>8.9684551879000001</v>
      </c>
      <c r="AH44" s="23">
        <v>3.3705735094999998</v>
      </c>
      <c r="AI44" s="23">
        <v>4.7429758999999998E-3</v>
      </c>
      <c r="AJ44" s="21"/>
      <c r="AK44" s="23" t="s">
        <v>41</v>
      </c>
      <c r="AL44" s="23">
        <v>0</v>
      </c>
      <c r="AM44" s="23">
        <v>0</v>
      </c>
      <c r="AN44" s="23">
        <v>0.88790670237810698</v>
      </c>
      <c r="AO44" s="23">
        <v>4.37435559462378</v>
      </c>
      <c r="AP44" s="23">
        <v>4.37435559462378</v>
      </c>
      <c r="AQ44" s="23">
        <v>41.580607768451799</v>
      </c>
      <c r="AR44" s="23">
        <v>1.7782651047398299</v>
      </c>
      <c r="AS44" s="23">
        <v>5.0373092130899296E-3</v>
      </c>
      <c r="AT44" s="23">
        <v>2.4593912900750099E-2</v>
      </c>
      <c r="AU44" s="23">
        <v>1.18400346702274</v>
      </c>
      <c r="AV44" s="23">
        <v>4.7429222606561097E-3</v>
      </c>
      <c r="AW44" s="23">
        <v>1.82981581172528E-2</v>
      </c>
      <c r="AX44" s="23">
        <v>1.1698705821083901E-2</v>
      </c>
      <c r="AY44" s="23">
        <v>0.15185155205970999</v>
      </c>
      <c r="AZ44" s="23">
        <v>1.85981188278024E-2</v>
      </c>
      <c r="BA44" s="23">
        <v>1.13988130661331E-2</v>
      </c>
      <c r="BB44" s="23">
        <v>0</v>
      </c>
      <c r="BC44" s="6">
        <v>3.5548507856501101E-5</v>
      </c>
      <c r="BD44" s="23">
        <v>1.4219633877786701E-4</v>
      </c>
      <c r="BE44" s="23">
        <v>10155.3132848364</v>
      </c>
      <c r="BF44" s="23">
        <v>33.079384129587702</v>
      </c>
      <c r="BG44" s="23">
        <v>824.85025188247096</v>
      </c>
      <c r="BH44" s="23">
        <v>52.525347224325699</v>
      </c>
      <c r="BI44" s="23">
        <v>1.2203761094704999</v>
      </c>
      <c r="BJ44" s="23">
        <v>187.81612895980399</v>
      </c>
      <c r="BK44" s="23">
        <v>3.1552191549683899</v>
      </c>
      <c r="BL44" s="23">
        <v>415.60396724658602</v>
      </c>
      <c r="BM44" s="23">
        <v>37.557896695174499</v>
      </c>
      <c r="BN44" s="23">
        <v>135.92320856990801</v>
      </c>
      <c r="BO44" s="23">
        <v>3.4038159788368501</v>
      </c>
      <c r="BP44" s="23">
        <v>0</v>
      </c>
      <c r="BQ44" s="23">
        <v>0</v>
      </c>
      <c r="BR44" s="23">
        <v>12.1429348536227</v>
      </c>
      <c r="BS44" s="23">
        <v>12.1429348536227</v>
      </c>
      <c r="BT44" s="23">
        <v>8.9684569151313607</v>
      </c>
      <c r="BU44" s="23">
        <v>8.8114394212297897E-3</v>
      </c>
      <c r="BV44" s="23">
        <v>1.7015084158265501E-2</v>
      </c>
      <c r="BW44" s="23">
        <v>314.06096013734799</v>
      </c>
      <c r="BX44" s="23">
        <v>49.788674760880802</v>
      </c>
      <c r="BY44" s="23">
        <v>3.10852894656961</v>
      </c>
      <c r="BZ44" s="23">
        <v>5.6884308654053601</v>
      </c>
      <c r="CA44" s="23">
        <v>24.333067699280299</v>
      </c>
      <c r="CB44" s="23">
        <v>1.0798863198906401E-2</v>
      </c>
      <c r="CC44" s="23">
        <v>7.9191660293104496E-2</v>
      </c>
      <c r="CD44" s="23">
        <v>2.1463968545930499E-2</v>
      </c>
      <c r="CE44" s="23">
        <v>4.3578417154604497E-2</v>
      </c>
      <c r="CF44" s="23">
        <v>0</v>
      </c>
      <c r="CG44" s="23">
        <v>1.88425182137352</v>
      </c>
      <c r="CH44" s="23">
        <v>31.743408366275901</v>
      </c>
      <c r="CI44" s="23">
        <v>0</v>
      </c>
      <c r="CJ44" s="23">
        <v>5.9631311837089397E-2</v>
      </c>
      <c r="CK44" s="23">
        <v>5.7292773464276803E-2</v>
      </c>
      <c r="CL44" s="23">
        <v>1693.04170294703</v>
      </c>
      <c r="CM44" s="23">
        <v>35331.862727474501</v>
      </c>
      <c r="CN44" s="23">
        <v>3611.7031653395902</v>
      </c>
      <c r="CO44" s="23">
        <v>39257.626852951398</v>
      </c>
      <c r="CP44" s="23">
        <v>0</v>
      </c>
      <c r="CQ44" s="23">
        <v>153.84912769226199</v>
      </c>
      <c r="CR44" s="23">
        <v>0.47571274817229098</v>
      </c>
      <c r="CS44" s="23">
        <v>1.03105932335684E-3</v>
      </c>
      <c r="CT44" s="23">
        <v>2.1138582351498299E-2</v>
      </c>
      <c r="CU44" s="23">
        <v>1.48087986349641E-2</v>
      </c>
      <c r="CV44" s="23">
        <v>0.41315688453565602</v>
      </c>
      <c r="CW44" s="23">
        <v>0</v>
      </c>
      <c r="CX44" s="23">
        <v>639.78623626225306</v>
      </c>
      <c r="CY44" s="23">
        <v>0.62355805626636196</v>
      </c>
      <c r="CZ44" s="23">
        <v>0.21926129724256899</v>
      </c>
      <c r="DA44" s="23">
        <v>824.85025188247096</v>
      </c>
      <c r="DB44" s="23">
        <v>0.28022681600004301</v>
      </c>
      <c r="DC44" s="23">
        <v>0</v>
      </c>
      <c r="DD44" s="23">
        <v>4.55760506928575E-3</v>
      </c>
      <c r="DE44" s="23">
        <v>4.0643611379487E-2</v>
      </c>
      <c r="DF44" s="23">
        <v>1102.61891942951</v>
      </c>
      <c r="DG44" s="23">
        <v>1069.5395352999201</v>
      </c>
      <c r="DH44" s="23">
        <v>33.079384129587702</v>
      </c>
      <c r="DI44" s="23">
        <v>0</v>
      </c>
      <c r="DJ44" s="23">
        <v>0</v>
      </c>
      <c r="DK44" s="23">
        <v>4.3756008522076497</v>
      </c>
      <c r="DL44" s="23">
        <v>0</v>
      </c>
      <c r="DM44" s="23">
        <v>46.953990310245402</v>
      </c>
      <c r="DN44" s="23">
        <v>0</v>
      </c>
      <c r="DO44" s="23">
        <v>1.2203761094704999</v>
      </c>
      <c r="DP44" s="23">
        <v>187.81612895980399</v>
      </c>
      <c r="DQ44" s="23">
        <v>45.239360077052403</v>
      </c>
      <c r="DR44" s="23">
        <v>0</v>
      </c>
      <c r="DS44" s="23">
        <v>3.1552191549683899</v>
      </c>
      <c r="DT44" s="23">
        <v>4.27824986627865E-3</v>
      </c>
      <c r="DU44" s="23">
        <v>35.948173180464799</v>
      </c>
      <c r="DV44" s="23">
        <v>49.876915881215503</v>
      </c>
      <c r="DW44" s="23">
        <v>3.37058366273518</v>
      </c>
      <c r="DX44" s="23">
        <v>0</v>
      </c>
      <c r="DY44" s="23">
        <v>0.63606581647905802</v>
      </c>
      <c r="DZ44" s="23">
        <v>54.543638723101502</v>
      </c>
      <c r="EA44" s="23">
        <v>6.2208491219217903</v>
      </c>
      <c r="EB44" s="23">
        <v>0</v>
      </c>
      <c r="EC44" s="23">
        <v>4.7629527542709997</v>
      </c>
      <c r="ED44" s="23">
        <v>1655.48716873184</v>
      </c>
      <c r="EE44" s="23">
        <v>8.5336095639910798</v>
      </c>
      <c r="EF44" s="23">
        <v>44.530999517487899</v>
      </c>
      <c r="EI44" s="61">
        <f t="shared" si="34"/>
        <v>1.0226848838967191</v>
      </c>
      <c r="EJ44" s="31">
        <f t="shared" si="36"/>
        <v>7.9999986069900914E-3</v>
      </c>
      <c r="EK44" s="46">
        <f t="shared" si="37"/>
        <v>-3.4436775087144607E-7</v>
      </c>
      <c r="EL44" s="46">
        <f t="shared" si="38"/>
        <v>-1.6768405657124323E-6</v>
      </c>
      <c r="EM44" s="46">
        <f t="shared" si="39"/>
        <v>-4.8658161071799174E-7</v>
      </c>
      <c r="EN44" s="46">
        <f t="shared" si="40"/>
        <v>-2.5541781159412829E-5</v>
      </c>
      <c r="EO44" s="46">
        <f t="shared" si="41"/>
        <v>-2.6300720358264347E-5</v>
      </c>
      <c r="EP44" s="46">
        <f t="shared" si="42"/>
        <v>-5.8616394062609886E-7</v>
      </c>
      <c r="EQ44" s="46">
        <f t="shared" si="43"/>
        <v>-2.7192481221083418E-7</v>
      </c>
      <c r="ER44" s="46">
        <f t="shared" si="44"/>
        <v>8.3430044629980046E-7</v>
      </c>
      <c r="ES44" s="46">
        <f t="shared" si="45"/>
        <v>-5.2350280541346172E-7</v>
      </c>
      <c r="ET44" s="46">
        <f t="shared" si="46"/>
        <v>-2.5340152834643764E-6</v>
      </c>
      <c r="EU44" s="46">
        <f t="shared" si="47"/>
        <v>-2.4220117545447488E-6</v>
      </c>
      <c r="EV44" s="46">
        <f t="shared" si="48"/>
        <v>-1.6873972081233613E-7</v>
      </c>
      <c r="EW44" s="46">
        <f t="shared" si="49"/>
        <v>1.4041276623825029E-5</v>
      </c>
      <c r="EX44" s="46">
        <f t="shared" si="50"/>
        <v>2.0966833405380395E-6</v>
      </c>
      <c r="EY44" s="46">
        <f t="shared" si="51"/>
        <v>4.200614074398369E-6</v>
      </c>
      <c r="EZ44" s="46">
        <f t="shared" si="52"/>
        <v>-5.1588632759427436E-7</v>
      </c>
      <c r="FA44" s="46">
        <f t="shared" si="53"/>
        <v>-1.2951224782740112E-6</v>
      </c>
      <c r="FB44" s="46">
        <f t="shared" si="54"/>
        <v>-9.0018274194805067E-7</v>
      </c>
      <c r="FC44" s="46">
        <f t="shared" si="55"/>
        <v>-1.0961988259258234E-6</v>
      </c>
      <c r="FD44" s="46">
        <f t="shared" si="56"/>
        <v>-2.6337498080945171E-8</v>
      </c>
      <c r="FE44" s="46">
        <f t="shared" si="57"/>
        <v>-6.422849952883645E-7</v>
      </c>
      <c r="FF44" s="46">
        <f t="shared" si="58"/>
        <v>7.4143016806774576E-7</v>
      </c>
      <c r="FG44" s="46">
        <f t="shared" si="59"/>
        <v>-6.1721699777271481E-8</v>
      </c>
      <c r="FH44" s="46">
        <f t="shared" si="60"/>
        <v>-7.5413170408281086E-6</v>
      </c>
      <c r="FI44" s="46">
        <f t="shared" si="61"/>
        <v>-3.7598501819570327E-6</v>
      </c>
      <c r="FJ44" s="46">
        <f t="shared" si="62"/>
        <v>4.3972630466411889E-6</v>
      </c>
      <c r="FK44" s="46">
        <f t="shared" si="63"/>
        <v>-1.0410259117062613E-5</v>
      </c>
      <c r="FL44" s="46">
        <f t="shared" si="64"/>
        <v>-1.9204879546038868E-6</v>
      </c>
      <c r="FM44" s="46">
        <f t="shared" si="65"/>
        <v>-3.4057984530434404E-7</v>
      </c>
      <c r="FN44" s="46">
        <f t="shared" si="66"/>
        <v>-3.2010032784785768E-7</v>
      </c>
      <c r="FO44" s="46">
        <f t="shared" si="67"/>
        <v>2.2602438813175931E-6</v>
      </c>
      <c r="FP44" s="46">
        <f t="shared" si="68"/>
        <v>1.9258961821369177E-7</v>
      </c>
      <c r="FQ44" s="46">
        <f t="shared" si="69"/>
        <v>3.0123167916524758E-6</v>
      </c>
      <c r="FR44" s="46">
        <f t="shared" si="35"/>
        <v>-1.1309217044553889E-5</v>
      </c>
    </row>
    <row r="45" spans="1:174" x14ac:dyDescent="0.3">
      <c r="A45" s="21" t="s">
        <v>42</v>
      </c>
      <c r="B45" s="21">
        <v>1292.7991182000001</v>
      </c>
      <c r="C45" s="21">
        <v>4.0432831915999996</v>
      </c>
      <c r="D45" s="21">
        <v>5588.3699447999998</v>
      </c>
      <c r="E45" s="21">
        <v>270.28477392999997</v>
      </c>
      <c r="F45" s="21">
        <v>269.58451087999998</v>
      </c>
      <c r="G45" s="21">
        <v>4.5577496874000003</v>
      </c>
      <c r="H45" s="21">
        <v>225.52389489000001</v>
      </c>
      <c r="I45" s="23">
        <v>17.658521361999998</v>
      </c>
      <c r="J45" s="23">
        <v>3.6083823664999999</v>
      </c>
      <c r="K45" s="23">
        <v>0.28351860750000002</v>
      </c>
      <c r="L45" s="23">
        <v>5.0742877269999997</v>
      </c>
      <c r="N45" s="23">
        <v>0.41947445090000002</v>
      </c>
      <c r="P45" s="23">
        <v>1.3680420999999999E-3</v>
      </c>
      <c r="Q45" s="23">
        <v>50.291829128000003</v>
      </c>
      <c r="R45" s="23">
        <v>3.7541297E-3</v>
      </c>
      <c r="T45" s="23">
        <v>0.60909860849999997</v>
      </c>
      <c r="U45" s="23">
        <v>0.61568024730000004</v>
      </c>
      <c r="V45" s="23">
        <v>1.0635543467999999</v>
      </c>
      <c r="W45" s="23">
        <v>4.8487638540000004</v>
      </c>
      <c r="X45" s="23">
        <v>3.7000676631</v>
      </c>
      <c r="Y45" s="23">
        <v>0.53653297570000003</v>
      </c>
      <c r="Z45" s="23">
        <v>2.5987949999999998E-4</v>
      </c>
      <c r="AA45" s="23">
        <v>3.3438841000000001E-3</v>
      </c>
      <c r="AB45" s="23">
        <v>3.8705784000000001E-3</v>
      </c>
      <c r="AC45" s="23">
        <v>0.44218361639999998</v>
      </c>
      <c r="AD45" s="23">
        <v>270.28477392999997</v>
      </c>
      <c r="AE45" s="23">
        <v>269.58451087999998</v>
      </c>
      <c r="AF45" s="23">
        <v>0.86601176849999995</v>
      </c>
      <c r="AG45" s="23">
        <v>0.62921167150000001</v>
      </c>
      <c r="AI45" s="23">
        <v>5.7421499999999999E-4</v>
      </c>
      <c r="AJ45" s="21"/>
      <c r="AK45" s="23" t="s">
        <v>42</v>
      </c>
      <c r="AL45" s="23">
        <v>0</v>
      </c>
      <c r="AM45" s="23">
        <v>0</v>
      </c>
      <c r="AN45" s="23">
        <v>3.6083674254657598</v>
      </c>
      <c r="AO45" s="23">
        <v>17.658509495608001</v>
      </c>
      <c r="AP45" s="23">
        <v>17.658509495608001</v>
      </c>
      <c r="AQ45" s="23">
        <v>3.8605123464025799</v>
      </c>
      <c r="AR45" s="23">
        <v>0.165103267476084</v>
      </c>
      <c r="AS45" s="23">
        <v>4.8198211063489399E-2</v>
      </c>
      <c r="AT45" s="23">
        <v>0.235320228308152</v>
      </c>
      <c r="AU45" s="23">
        <v>5.0742817066055004</v>
      </c>
      <c r="AV45" s="23">
        <v>5.7422181725932801E-4</v>
      </c>
      <c r="AW45" s="23">
        <v>0</v>
      </c>
      <c r="AX45" s="23">
        <v>0</v>
      </c>
      <c r="AY45" s="23">
        <v>0.41947459823933098</v>
      </c>
      <c r="AZ45" s="23">
        <v>0</v>
      </c>
      <c r="BA45" s="23">
        <v>0</v>
      </c>
      <c r="BB45" s="23">
        <v>0</v>
      </c>
      <c r="BC45" s="23">
        <v>2.7361252558259498E-4</v>
      </c>
      <c r="BD45" s="23">
        <v>1.0944099980517599E-3</v>
      </c>
      <c r="BE45" s="23">
        <v>1292.79892945641</v>
      </c>
      <c r="BF45" s="23">
        <v>0.70026226480801901</v>
      </c>
      <c r="BG45" s="23">
        <v>207.90353259528399</v>
      </c>
      <c r="BH45" s="23">
        <v>13.2390205538135</v>
      </c>
      <c r="BI45" s="23">
        <v>0.307595772886258</v>
      </c>
      <c r="BJ45" s="23">
        <v>47.339057429272501</v>
      </c>
      <c r="BK45" s="23">
        <v>0.79527207985885195</v>
      </c>
      <c r="BL45" s="23">
        <v>38.5862761948745</v>
      </c>
      <c r="BM45" s="23">
        <v>3.48703036807572</v>
      </c>
      <c r="BN45" s="23">
        <v>12.619639171004099</v>
      </c>
      <c r="BO45" s="23">
        <v>0.86600896940338101</v>
      </c>
      <c r="BP45" s="23">
        <v>0</v>
      </c>
      <c r="BQ45" s="23">
        <v>0</v>
      </c>
      <c r="BR45" s="23">
        <v>50.291787805884198</v>
      </c>
      <c r="BS45" s="23">
        <v>50.291787805884198</v>
      </c>
      <c r="BT45" s="23">
        <v>0.62921423204432503</v>
      </c>
      <c r="BU45" s="23">
        <v>1.0887153530960501E-3</v>
      </c>
      <c r="BV45" s="23">
        <v>2.10230121458257E-3</v>
      </c>
      <c r="BW45" s="23">
        <v>44.707058687673701</v>
      </c>
      <c r="BX45" s="23">
        <v>4.6225740253585199</v>
      </c>
      <c r="BY45" s="23">
        <v>0.288608271711709</v>
      </c>
      <c r="BZ45" s="23">
        <v>0.52813978986186305</v>
      </c>
      <c r="CA45" s="23">
        <v>2.2591764012427502</v>
      </c>
      <c r="CB45" s="23">
        <v>0</v>
      </c>
      <c r="CC45" s="23">
        <v>0</v>
      </c>
      <c r="CD45" s="23">
        <v>0.20100226890342099</v>
      </c>
      <c r="CE45" s="23">
        <v>0.40809497779478199</v>
      </c>
      <c r="CF45" s="23">
        <v>0</v>
      </c>
      <c r="CG45" s="23">
        <v>0.61568517478163498</v>
      </c>
      <c r="CH45" s="23">
        <v>4.0432776204517298</v>
      </c>
      <c r="CI45" s="23">
        <v>0</v>
      </c>
      <c r="CJ45" s="23">
        <v>0.54241363860837499</v>
      </c>
      <c r="CK45" s="23">
        <v>0.52114217743826996</v>
      </c>
      <c r="CL45" s="23">
        <v>229.01094102905199</v>
      </c>
      <c r="CM45" s="23">
        <v>5029.53007002699</v>
      </c>
      <c r="CN45" s="23">
        <v>514.13029772465097</v>
      </c>
      <c r="CO45" s="23">
        <v>5588.3674264393203</v>
      </c>
      <c r="CP45" s="23">
        <v>0</v>
      </c>
      <c r="CQ45" s="23">
        <v>14.283949096844101</v>
      </c>
      <c r="CR45" s="23">
        <v>0.53654613796072603</v>
      </c>
      <c r="CS45" s="23">
        <v>2.5988553034476199E-4</v>
      </c>
      <c r="CT45" s="23">
        <v>3.3439321425790102E-3</v>
      </c>
      <c r="CU45" s="23">
        <v>3.87057559665292E-3</v>
      </c>
      <c r="CV45" s="23">
        <v>0.44217811953942798</v>
      </c>
      <c r="CW45" s="23">
        <v>0</v>
      </c>
      <c r="CX45" s="23">
        <v>59.400219994568097</v>
      </c>
      <c r="CY45" s="23">
        <v>0.15716760122047099</v>
      </c>
      <c r="CZ45" s="23">
        <v>5.5264727155584101E-2</v>
      </c>
      <c r="DA45" s="23">
        <v>207.90353259528399</v>
      </c>
      <c r="DB45" s="23">
        <v>7.0631225941708495E-2</v>
      </c>
      <c r="DC45" s="23">
        <v>0</v>
      </c>
      <c r="DD45" s="23">
        <v>5.6313099096924103E-4</v>
      </c>
      <c r="DE45" s="23">
        <v>1.02442026718474E-2</v>
      </c>
      <c r="DF45" s="23">
        <v>270.277758346366</v>
      </c>
      <c r="DG45" s="23">
        <v>269.57749608155802</v>
      </c>
      <c r="DH45" s="23">
        <v>0.70026226480801901</v>
      </c>
      <c r="DI45" s="23">
        <v>0</v>
      </c>
      <c r="DJ45" s="23">
        <v>0</v>
      </c>
      <c r="DK45" s="23">
        <v>1.10287050755091</v>
      </c>
      <c r="DL45" s="23">
        <v>0</v>
      </c>
      <c r="DM45" s="23">
        <v>11.834781607933801</v>
      </c>
      <c r="DN45" s="23">
        <v>0</v>
      </c>
      <c r="DO45" s="23">
        <v>0.307595772886258</v>
      </c>
      <c r="DP45" s="23">
        <v>47.339057429272501</v>
      </c>
      <c r="DQ45" s="23">
        <v>4.2001988324538102</v>
      </c>
      <c r="DR45" s="23">
        <v>0</v>
      </c>
      <c r="DS45" s="23">
        <v>0.79527207985885195</v>
      </c>
      <c r="DT45" s="23">
        <v>1.0783317813792201E-3</v>
      </c>
      <c r="DU45" s="23">
        <v>4.5577578574919198</v>
      </c>
      <c r="DV45" s="23">
        <v>4.6307627877632402</v>
      </c>
      <c r="DW45" s="23">
        <v>0</v>
      </c>
      <c r="DX45" s="23">
        <v>0</v>
      </c>
      <c r="DY45" s="23">
        <v>5.9054117125694403E-2</v>
      </c>
      <c r="DZ45" s="23">
        <v>5.0640490075242299</v>
      </c>
      <c r="EA45" s="23">
        <v>4.8487642954912298</v>
      </c>
      <c r="EB45" s="23">
        <v>0</v>
      </c>
      <c r="EC45" s="23">
        <v>0.442212683080414</v>
      </c>
      <c r="ED45" s="23">
        <v>225.523883482287</v>
      </c>
      <c r="EE45" s="23">
        <v>3.70006194638276</v>
      </c>
      <c r="EF45" s="23">
        <v>4.1344347183381602</v>
      </c>
      <c r="EI45" s="61">
        <f t="shared" si="34"/>
        <v>1.015462032193317</v>
      </c>
      <c r="EJ45" s="31">
        <f t="shared" si="36"/>
        <v>8.0000213436501287E-3</v>
      </c>
      <c r="EK45" s="46">
        <f t="shared" si="37"/>
        <v>-1.4599606965862539E-7</v>
      </c>
      <c r="EL45" s="46">
        <f t="shared" si="38"/>
        <v>-1.3778773352796626E-6</v>
      </c>
      <c r="EM45" s="46">
        <f t="shared" si="39"/>
        <v>-4.5064315790389272E-7</v>
      </c>
      <c r="EN45" s="46">
        <f t="shared" si="40"/>
        <v>-2.5956266540523644E-5</v>
      </c>
      <c r="EO45" s="46">
        <f t="shared" si="41"/>
        <v>-2.6020777006288136E-5</v>
      </c>
      <c r="EP45" s="46">
        <f t="shared" si="42"/>
        <v>1.7925714398121653E-6</v>
      </c>
      <c r="EQ45" s="46">
        <f t="shared" si="43"/>
        <v>-5.0583167735410304E-8</v>
      </c>
      <c r="ER45" s="46">
        <f t="shared" si="44"/>
        <v>-6.7199239130820756E-7</v>
      </c>
      <c r="ES45" s="46">
        <f t="shared" si="45"/>
        <v>-4.140646063110557E-6</v>
      </c>
      <c r="ET45" s="46">
        <f t="shared" si="46"/>
        <v>-5.9300643476855399E-7</v>
      </c>
      <c r="EU45" s="46">
        <f t="shared" si="47"/>
        <v>-1.1864511480771779E-6</v>
      </c>
      <c r="EV45" s="46">
        <f t="shared" si="48"/>
        <v>0</v>
      </c>
      <c r="EW45" s="46">
        <f t="shared" si="49"/>
        <v>3.512474493786109E-7</v>
      </c>
      <c r="EX45" s="46">
        <f t="shared" si="50"/>
        <v>0</v>
      </c>
      <c r="EY45" s="46">
        <f t="shared" si="51"/>
        <v>-1.4309768423845895E-5</v>
      </c>
      <c r="EZ45" s="46">
        <f t="shared" si="52"/>
        <v>-8.2164670726871646E-7</v>
      </c>
      <c r="FA45" s="46">
        <f t="shared" si="53"/>
        <v>4.7570673599454112E-6</v>
      </c>
      <c r="FB45" s="46">
        <f t="shared" si="54"/>
        <v>0</v>
      </c>
      <c r="FC45" s="46">
        <f t="shared" si="55"/>
        <v>-2.2357657331525294E-6</v>
      </c>
      <c r="FD45" s="46">
        <f t="shared" si="56"/>
        <v>8.0033128503813443E-6</v>
      </c>
      <c r="FE45" s="46">
        <f t="shared" si="57"/>
        <v>1.3814495229459119E-6</v>
      </c>
      <c r="FF45" s="46">
        <f t="shared" si="58"/>
        <v>9.1052326458104301E-8</v>
      </c>
      <c r="FG45" s="46">
        <f t="shared" si="59"/>
        <v>-1.5450304590496303E-6</v>
      </c>
      <c r="FH45" s="46">
        <f t="shared" si="60"/>
        <v>2.4532062933941575E-5</v>
      </c>
      <c r="FI45" s="46">
        <f t="shared" si="61"/>
        <v>2.3204388041412232E-5</v>
      </c>
      <c r="FJ45" s="46">
        <f t="shared" si="62"/>
        <v>1.4367297900691159E-5</v>
      </c>
      <c r="FK45" s="46">
        <f t="shared" si="63"/>
        <v>-7.242708428484729E-7</v>
      </c>
      <c r="FL45" s="46">
        <f t="shared" si="64"/>
        <v>-1.2431171956908976E-5</v>
      </c>
      <c r="FM45" s="46">
        <f t="shared" si="65"/>
        <v>-1.2295948570177005E-7</v>
      </c>
      <c r="FN45" s="46">
        <f t="shared" si="66"/>
        <v>-1.2036628043597362E-7</v>
      </c>
      <c r="FO45" s="46">
        <f t="shared" si="67"/>
        <v>-3.2321692622966363E-6</v>
      </c>
      <c r="FP45" s="46">
        <f t="shared" si="68"/>
        <v>4.0694482333903927E-6</v>
      </c>
      <c r="FQ45" s="46">
        <f t="shared" si="69"/>
        <v>0</v>
      </c>
      <c r="FR45" s="46">
        <f t="shared" si="35"/>
        <v>1.187231146524368E-5</v>
      </c>
    </row>
    <row r="46" spans="1:174" x14ac:dyDescent="0.3">
      <c r="A46" s="21" t="s">
        <v>43</v>
      </c>
      <c r="B46" s="21">
        <v>72.692187735999994</v>
      </c>
      <c r="C46" s="21">
        <v>0.22743605359999999</v>
      </c>
      <c r="D46" s="21">
        <v>575.20871901999999</v>
      </c>
      <c r="E46" s="21">
        <v>17.208414567999998</v>
      </c>
      <c r="F46" s="21">
        <v>16.692161631000001</v>
      </c>
      <c r="G46" s="21">
        <v>0.2563440817</v>
      </c>
      <c r="H46" s="21">
        <v>27.197325391</v>
      </c>
      <c r="I46" s="23">
        <v>2.1295507838000001</v>
      </c>
      <c r="J46" s="23">
        <v>0.43515723169999998</v>
      </c>
      <c r="K46" s="23">
        <v>1.5757527600000001E-2</v>
      </c>
      <c r="L46" s="23">
        <v>0.61193989240000002</v>
      </c>
      <c r="N46" s="23">
        <v>5.05870286E-2</v>
      </c>
      <c r="P46" s="23">
        <v>7.6145100000000004E-5</v>
      </c>
      <c r="Q46" s="23">
        <v>6.0650036949999997</v>
      </c>
      <c r="R46" s="23">
        <v>2.0865200000000001E-4</v>
      </c>
      <c r="T46" s="23">
        <v>3.3864009100000002E-2</v>
      </c>
      <c r="U46" s="23">
        <v>7.4248700299999998E-2</v>
      </c>
      <c r="V46" s="23">
        <v>5.9213078699999998E-2</v>
      </c>
      <c r="W46" s="23">
        <v>0.58474250689999996</v>
      </c>
      <c r="X46" s="23">
        <v>0.44712405910000003</v>
      </c>
      <c r="Y46" s="23">
        <v>3.5329258099999997E-2</v>
      </c>
      <c r="Z46" s="23">
        <v>1.6091199999999999E-5</v>
      </c>
      <c r="AA46" s="23">
        <v>2.105966E-4</v>
      </c>
      <c r="AB46" s="23">
        <v>2.4308770000000001E-4</v>
      </c>
      <c r="AC46" s="23">
        <v>4.0105969200000001E-2</v>
      </c>
      <c r="AD46" s="23">
        <v>17.208414567999998</v>
      </c>
      <c r="AE46" s="23">
        <v>16.692161631000001</v>
      </c>
      <c r="AF46" s="23">
        <v>0.1044377264</v>
      </c>
      <c r="AG46" s="23">
        <v>7.5880544300000005E-2</v>
      </c>
      <c r="AI46" s="23">
        <v>3.5554299999999999E-5</v>
      </c>
      <c r="AJ46" s="21"/>
      <c r="AK46" s="23" t="s">
        <v>43</v>
      </c>
      <c r="AL46" s="23">
        <v>0</v>
      </c>
      <c r="AM46" s="23">
        <v>0</v>
      </c>
      <c r="AN46" s="23">
        <v>0.43515399056216802</v>
      </c>
      <c r="AO46" s="23">
        <v>2.12953930284363</v>
      </c>
      <c r="AP46" s="23">
        <v>2.12953930284363</v>
      </c>
      <c r="AQ46" s="23">
        <v>0.465561840743068</v>
      </c>
      <c r="AR46" s="23">
        <v>1.99103522543869E-2</v>
      </c>
      <c r="AS46" s="23">
        <v>2.6788034414149198E-3</v>
      </c>
      <c r="AT46" s="23">
        <v>1.3078735869750901E-2</v>
      </c>
      <c r="AU46" s="23">
        <v>0.61193876773363998</v>
      </c>
      <c r="AV46" s="6">
        <v>3.5554247970863697E-5</v>
      </c>
      <c r="AW46" s="23">
        <v>0</v>
      </c>
      <c r="AX46" s="23">
        <v>0</v>
      </c>
      <c r="AY46" s="23">
        <v>5.0586181472903502E-2</v>
      </c>
      <c r="AZ46" s="23">
        <v>0</v>
      </c>
      <c r="BA46" s="23">
        <v>0</v>
      </c>
      <c r="BB46" s="23">
        <v>0</v>
      </c>
      <c r="BC46" s="6">
        <v>1.5228836676091399E-5</v>
      </c>
      <c r="BD46" s="6">
        <v>6.0916216427740703E-5</v>
      </c>
      <c r="BE46" s="23">
        <v>72.692365010444206</v>
      </c>
      <c r="BF46" s="23">
        <v>0.516249890926327</v>
      </c>
      <c r="BG46" s="23">
        <v>12.8729818724956</v>
      </c>
      <c r="BH46" s="23">
        <v>0.81973638717571395</v>
      </c>
      <c r="BI46" s="23">
        <v>1.9045753071313901E-2</v>
      </c>
      <c r="BJ46" s="23">
        <v>2.9311415653918398</v>
      </c>
      <c r="BK46" s="23">
        <v>4.92417802322569E-2</v>
      </c>
      <c r="BL46" s="23">
        <v>4.6533592489518698</v>
      </c>
      <c r="BM46" s="23">
        <v>0.42052122533540498</v>
      </c>
      <c r="BN46" s="23">
        <v>1.52188280231683</v>
      </c>
      <c r="BO46" s="23">
        <v>0.104438408020618</v>
      </c>
      <c r="BP46" s="23">
        <v>0</v>
      </c>
      <c r="BQ46" s="23">
        <v>0</v>
      </c>
      <c r="BR46" s="23">
        <v>6.0650066280516102</v>
      </c>
      <c r="BS46" s="23">
        <v>6.0650066280516102</v>
      </c>
      <c r="BT46" s="23">
        <v>7.5880321158253203E-2</v>
      </c>
      <c r="BU46" s="6">
        <v>6.0508557845224397E-5</v>
      </c>
      <c r="BV46" s="23">
        <v>1.1684571443172E-4</v>
      </c>
      <c r="BW46" s="23">
        <v>4.6016652711409396</v>
      </c>
      <c r="BX46" s="23">
        <v>0.55746441081797005</v>
      </c>
      <c r="BY46" s="23">
        <v>3.4804292416979903E-2</v>
      </c>
      <c r="BZ46" s="23">
        <v>6.3693703381039607E-2</v>
      </c>
      <c r="CA46" s="23">
        <v>0.27244781592155898</v>
      </c>
      <c r="CB46" s="23">
        <v>0</v>
      </c>
      <c r="CC46" s="23">
        <v>0</v>
      </c>
      <c r="CD46" s="23">
        <v>1.11751129042036E-2</v>
      </c>
      <c r="CE46" s="23">
        <v>2.2688880217375699E-2</v>
      </c>
      <c r="CF46" s="23">
        <v>0</v>
      </c>
      <c r="CG46" s="23">
        <v>7.4246526736518395E-2</v>
      </c>
      <c r="CH46" s="23">
        <v>0.22743576822809</v>
      </c>
      <c r="CI46" s="23">
        <v>0</v>
      </c>
      <c r="CJ46" s="23">
        <v>3.0198669951553399E-2</v>
      </c>
      <c r="CK46" s="23">
        <v>2.9014460336094599E-2</v>
      </c>
      <c r="CL46" s="23">
        <v>27.6178638094765</v>
      </c>
      <c r="CM46" s="23">
        <v>517.68728627567702</v>
      </c>
      <c r="CN46" s="23">
        <v>52.919164904622498</v>
      </c>
      <c r="CO46" s="23">
        <v>575.20811645143999</v>
      </c>
      <c r="CP46" s="23">
        <v>0</v>
      </c>
      <c r="CQ46" s="23">
        <v>1.72258500596901</v>
      </c>
      <c r="CR46" s="23">
        <v>3.5328800222336101E-2</v>
      </c>
      <c r="CS46" s="6">
        <v>1.60912082122169E-5</v>
      </c>
      <c r="CT46" s="23">
        <v>2.10601995570914E-4</v>
      </c>
      <c r="CU46" s="23">
        <v>2.4308893135137799E-4</v>
      </c>
      <c r="CV46" s="23">
        <v>4.0106115938865698E-2</v>
      </c>
      <c r="CW46" s="23">
        <v>0</v>
      </c>
      <c r="CX46" s="23">
        <v>7.1634761618479299</v>
      </c>
      <c r="CY46" s="23">
        <v>9.7315361034408503E-3</v>
      </c>
      <c r="CZ46" s="6">
        <v>3.4218681195125498E-3</v>
      </c>
      <c r="DA46" s="23">
        <v>12.8729818724956</v>
      </c>
      <c r="DB46" s="23">
        <v>4.37333991412997E-3</v>
      </c>
      <c r="DC46" s="23">
        <v>0</v>
      </c>
      <c r="DD46" s="6">
        <v>3.1297275528144702E-5</v>
      </c>
      <c r="DE46" s="6">
        <v>6.3430055832051804E-4</v>
      </c>
      <c r="DF46" s="23">
        <v>17.207963198002702</v>
      </c>
      <c r="DG46" s="23">
        <v>16.691713307076299</v>
      </c>
      <c r="DH46" s="23">
        <v>0.516249890926327</v>
      </c>
      <c r="DI46" s="23">
        <v>0</v>
      </c>
      <c r="DJ46" s="23">
        <v>0</v>
      </c>
      <c r="DK46" s="23">
        <v>6.8287432111421603E-2</v>
      </c>
      <c r="DL46" s="23">
        <v>0</v>
      </c>
      <c r="DM46" s="23">
        <v>0.73278708973362605</v>
      </c>
      <c r="DN46" s="23">
        <v>0</v>
      </c>
      <c r="DO46" s="23">
        <v>1.9045753071313901E-2</v>
      </c>
      <c r="DP46" s="23">
        <v>2.9311415653918398</v>
      </c>
      <c r="DQ46" s="23">
        <v>0.50652842880426596</v>
      </c>
      <c r="DR46" s="23">
        <v>0</v>
      </c>
      <c r="DS46" s="23">
        <v>4.92417802322569E-2</v>
      </c>
      <c r="DT46" s="6">
        <v>6.6769344841460004E-5</v>
      </c>
      <c r="DU46" s="23">
        <v>0.25634472386558399</v>
      </c>
      <c r="DV46" s="23">
        <v>0.55844987057351503</v>
      </c>
      <c r="DW46" s="23">
        <v>0</v>
      </c>
      <c r="DX46" s="23">
        <v>0</v>
      </c>
      <c r="DY46" s="23">
        <v>7.1219226216694496E-3</v>
      </c>
      <c r="DZ46" s="23">
        <v>0.61070479063835803</v>
      </c>
      <c r="EA46" s="23">
        <v>0.58474187113699505</v>
      </c>
      <c r="EB46" s="23">
        <v>0</v>
      </c>
      <c r="EC46" s="23">
        <v>5.3328467693579601E-2</v>
      </c>
      <c r="ED46" s="23">
        <v>27.197324492799101</v>
      </c>
      <c r="EE46" s="23">
        <v>0.44712237755788498</v>
      </c>
      <c r="EF46" s="23">
        <v>0.49859683623185902</v>
      </c>
      <c r="EI46" s="61">
        <f t="shared" si="34"/>
        <v>1.0154625252490825</v>
      </c>
      <c r="EJ46" s="31">
        <f t="shared" si="36"/>
        <v>8.0000005902723034E-3</v>
      </c>
      <c r="EK46" s="46">
        <f t="shared" si="37"/>
        <v>2.4387000822692723E-6</v>
      </c>
      <c r="EL46" s="46">
        <f t="shared" si="38"/>
        <v>-1.2547347066329893E-6</v>
      </c>
      <c r="EM46" s="46">
        <f t="shared" si="39"/>
        <v>-1.0475650665111201E-6</v>
      </c>
      <c r="EN46" s="46">
        <f t="shared" si="40"/>
        <v>-2.6229609678054101E-5</v>
      </c>
      <c r="EO46" s="46">
        <f t="shared" si="41"/>
        <v>-2.6858350261234153E-5</v>
      </c>
      <c r="EP46" s="46">
        <f t="shared" si="42"/>
        <v>2.5050922951973481E-6</v>
      </c>
      <c r="EQ46" s="46">
        <f t="shared" si="43"/>
        <v>-3.3025339280023572E-8</v>
      </c>
      <c r="ER46" s="46">
        <f t="shared" si="44"/>
        <v>-5.3912573756799968E-6</v>
      </c>
      <c r="ES46" s="46">
        <f t="shared" si="45"/>
        <v>-7.448199399773946E-6</v>
      </c>
      <c r="ET46" s="46">
        <f t="shared" si="46"/>
        <v>7.4321087137785672E-7</v>
      </c>
      <c r="EU46" s="46">
        <f t="shared" si="47"/>
        <v>-1.8378706373118207E-6</v>
      </c>
      <c r="EV46" s="46">
        <f t="shared" si="48"/>
        <v>0</v>
      </c>
      <c r="EW46" s="46">
        <f t="shared" si="49"/>
        <v>-1.6745935073527068E-5</v>
      </c>
      <c r="EX46" s="46">
        <f t="shared" si="50"/>
        <v>0</v>
      </c>
      <c r="EY46" s="46">
        <f t="shared" si="51"/>
        <v>-6.1587899809554516E-7</v>
      </c>
      <c r="EZ46" s="46">
        <f t="shared" si="52"/>
        <v>4.8360260899666465E-7</v>
      </c>
      <c r="FA46" s="46">
        <f t="shared" si="53"/>
        <v>-2.1672205918831898E-6</v>
      </c>
      <c r="FB46" s="46">
        <f t="shared" si="54"/>
        <v>0</v>
      </c>
      <c r="FC46" s="46">
        <f t="shared" si="55"/>
        <v>-4.718407869967724E-7</v>
      </c>
      <c r="FD46" s="46">
        <f t="shared" si="56"/>
        <v>-2.9274094668601261E-5</v>
      </c>
      <c r="FE46" s="46">
        <f t="shared" si="57"/>
        <v>8.7122049947754558E-7</v>
      </c>
      <c r="FF46" s="46">
        <f t="shared" si="58"/>
        <v>-1.0872529316853833E-6</v>
      </c>
      <c r="FG46" s="46">
        <f t="shared" si="59"/>
        <v>-3.7607954231659715E-6</v>
      </c>
      <c r="FH46" s="46">
        <f t="shared" si="60"/>
        <v>-1.2960296607396563E-5</v>
      </c>
      <c r="FI46" s="46">
        <f t="shared" si="61"/>
        <v>5.1035453541644783E-7</v>
      </c>
      <c r="FJ46" s="46">
        <f t="shared" si="62"/>
        <v>2.5620408468104821E-5</v>
      </c>
      <c r="FK46" s="46">
        <f t="shared" si="63"/>
        <v>5.0654614691942873E-6</v>
      </c>
      <c r="FL46" s="46">
        <f t="shared" si="64"/>
        <v>3.6587786961465886E-6</v>
      </c>
      <c r="FM46" s="46">
        <f t="shared" si="65"/>
        <v>-1.0064092119907451E-6</v>
      </c>
      <c r="FN46" s="46">
        <f t="shared" si="66"/>
        <v>-8.5505002836954572E-7</v>
      </c>
      <c r="FO46" s="46">
        <f t="shared" si="67"/>
        <v>6.5265746536187395E-6</v>
      </c>
      <c r="FP46" s="46">
        <f t="shared" si="68"/>
        <v>-2.9406977620003704E-6</v>
      </c>
      <c r="FQ46" s="46">
        <f t="shared" si="69"/>
        <v>0</v>
      </c>
      <c r="FR46" s="46">
        <f t="shared" si="35"/>
        <v>-1.4633711338034627E-6</v>
      </c>
    </row>
    <row r="47" spans="1:174" x14ac:dyDescent="0.3">
      <c r="A47" s="21" t="s">
        <v>44</v>
      </c>
      <c r="B47" s="21">
        <v>1827.9218633999999</v>
      </c>
      <c r="C47" s="21">
        <v>5.5360673645</v>
      </c>
      <c r="D47" s="21">
        <v>8576.8984629000006</v>
      </c>
      <c r="E47" s="21">
        <v>259.24983773999998</v>
      </c>
      <c r="F47" s="21">
        <v>251.4403543</v>
      </c>
      <c r="G47" s="21">
        <v>19.667624877000002</v>
      </c>
      <c r="H47" s="21">
        <v>363.82702060000003</v>
      </c>
      <c r="I47" s="23">
        <v>28.487656193999999</v>
      </c>
      <c r="J47" s="23">
        <v>5.8212321236999998</v>
      </c>
      <c r="K47" s="23">
        <v>0.2674601828</v>
      </c>
      <c r="L47" s="23">
        <v>8.1861078615</v>
      </c>
      <c r="N47" s="23">
        <v>0.67671824899999999</v>
      </c>
      <c r="P47" s="23">
        <v>1.2924148E-3</v>
      </c>
      <c r="Q47" s="23">
        <v>81.133422843000005</v>
      </c>
      <c r="R47" s="23">
        <v>3.5447421000000001E-3</v>
      </c>
      <c r="T47" s="23">
        <v>0.57481480549999997</v>
      </c>
      <c r="U47" s="23">
        <v>0.99324774599999999</v>
      </c>
      <c r="V47" s="23">
        <v>1.0051035312000001</v>
      </c>
      <c r="W47" s="23">
        <v>7.8222808389000003</v>
      </c>
      <c r="X47" s="23">
        <v>5.9800556536</v>
      </c>
      <c r="Y47" s="23">
        <v>0.49322010760000001</v>
      </c>
      <c r="Z47" s="23">
        <v>2.4238849999999999E-4</v>
      </c>
      <c r="AA47" s="23">
        <v>3.1036026000000002E-3</v>
      </c>
      <c r="AB47" s="23">
        <v>3.5954146000000001E-3</v>
      </c>
      <c r="AC47" s="23">
        <v>0.54314549919999999</v>
      </c>
      <c r="AD47" s="23">
        <v>259.24983773999998</v>
      </c>
      <c r="AE47" s="23">
        <v>251.4403543</v>
      </c>
      <c r="AF47" s="23">
        <v>1.3970957080999999</v>
      </c>
      <c r="AG47" s="23">
        <v>1.0150773683000001</v>
      </c>
      <c r="AI47" s="23">
        <v>5.3556800000000005E-4</v>
      </c>
      <c r="AJ47" s="21"/>
      <c r="AK47" s="23" t="s">
        <v>44</v>
      </c>
      <c r="AL47" s="23">
        <v>0</v>
      </c>
      <c r="AM47" s="23">
        <v>0</v>
      </c>
      <c r="AN47" s="23">
        <v>5.82123855863777</v>
      </c>
      <c r="AO47" s="23">
        <v>28.487634826404001</v>
      </c>
      <c r="AP47" s="23">
        <v>28.487634826404001</v>
      </c>
      <c r="AQ47" s="23">
        <v>6.2279744128963701</v>
      </c>
      <c r="AR47" s="23">
        <v>0.266348560339773</v>
      </c>
      <c r="AS47" s="23">
        <v>4.5468210549116199E-2</v>
      </c>
      <c r="AT47" s="23">
        <v>0.22199194179797899</v>
      </c>
      <c r="AU47" s="23">
        <v>8.1861020627642294</v>
      </c>
      <c r="AV47" s="23">
        <v>5.3556329916364901E-4</v>
      </c>
      <c r="AW47" s="23">
        <v>0</v>
      </c>
      <c r="AX47" s="23">
        <v>0</v>
      </c>
      <c r="AY47" s="23">
        <v>0.67671690388782801</v>
      </c>
      <c r="AZ47" s="23">
        <v>0</v>
      </c>
      <c r="BA47" s="23">
        <v>0</v>
      </c>
      <c r="BB47" s="23">
        <v>0</v>
      </c>
      <c r="BC47" s="23">
        <v>2.5848494368844202E-4</v>
      </c>
      <c r="BD47" s="23">
        <v>1.0339231046038E-3</v>
      </c>
      <c r="BE47" s="23">
        <v>1827.92034401671</v>
      </c>
      <c r="BF47" s="23">
        <v>7.8094817211483898</v>
      </c>
      <c r="BG47" s="23">
        <v>193.910824810815</v>
      </c>
      <c r="BH47" s="23">
        <v>12.3479887150911</v>
      </c>
      <c r="BI47" s="23">
        <v>0.28689372371677202</v>
      </c>
      <c r="BJ47" s="23">
        <v>44.152973678026001</v>
      </c>
      <c r="BK47" s="23">
        <v>0.74175048223901396</v>
      </c>
      <c r="BL47" s="23">
        <v>62.249523557025</v>
      </c>
      <c r="BM47" s="23">
        <v>5.6254498257551502</v>
      </c>
      <c r="BN47" s="23">
        <v>20.358729767338001</v>
      </c>
      <c r="BO47" s="23">
        <v>1.3971020907198399</v>
      </c>
      <c r="BP47" s="23">
        <v>0</v>
      </c>
      <c r="BQ47" s="23">
        <v>0</v>
      </c>
      <c r="BR47" s="23">
        <v>81.133366560570494</v>
      </c>
      <c r="BS47" s="23">
        <v>81.133366560570494</v>
      </c>
      <c r="BT47" s="23">
        <v>1.01508192555924</v>
      </c>
      <c r="BU47" s="23">
        <v>1.0279782538791401E-3</v>
      </c>
      <c r="BV47" s="23">
        <v>1.9850270609763302E-3</v>
      </c>
      <c r="BW47" s="23">
        <v>68.615218517391597</v>
      </c>
      <c r="BX47" s="23">
        <v>7.4573869360901099</v>
      </c>
      <c r="BY47" s="23">
        <v>0.46559625404946497</v>
      </c>
      <c r="BZ47" s="23">
        <v>0.85201576564012704</v>
      </c>
      <c r="CA47" s="23">
        <v>3.6446179904095599</v>
      </c>
      <c r="CB47" s="23">
        <v>0</v>
      </c>
      <c r="CC47" s="23">
        <v>0</v>
      </c>
      <c r="CD47" s="23">
        <v>0.189688895363128</v>
      </c>
      <c r="CE47" s="23">
        <v>0.38512526277440601</v>
      </c>
      <c r="CF47" s="23">
        <v>0</v>
      </c>
      <c r="CG47" s="23">
        <v>0.993238901754527</v>
      </c>
      <c r="CH47" s="23">
        <v>5.53606846550593</v>
      </c>
      <c r="CI47" s="23">
        <v>0</v>
      </c>
      <c r="CJ47" s="23">
        <v>0.51260278800906101</v>
      </c>
      <c r="CK47" s="23">
        <v>0.49250022567613</v>
      </c>
      <c r="CL47" s="23">
        <v>369.45249870423299</v>
      </c>
      <c r="CM47" s="23">
        <v>7719.2067658834603</v>
      </c>
      <c r="CN47" s="23">
        <v>789.07486371754305</v>
      </c>
      <c r="CO47" s="23">
        <v>8576.8968481184093</v>
      </c>
      <c r="CP47" s="23">
        <v>0</v>
      </c>
      <c r="CQ47" s="23">
        <v>23.0436633167865</v>
      </c>
      <c r="CR47" s="23">
        <v>0.49322577568721898</v>
      </c>
      <c r="CS47" s="23">
        <v>2.4238925669987899E-4</v>
      </c>
      <c r="CT47" s="23">
        <v>3.10361339629028E-3</v>
      </c>
      <c r="CU47" s="23">
        <v>3.5954216488103298E-3</v>
      </c>
      <c r="CV47" s="23">
        <v>0.54314483328229501</v>
      </c>
      <c r="CW47" s="23">
        <v>0</v>
      </c>
      <c r="CX47" s="23">
        <v>95.827609505732497</v>
      </c>
      <c r="CY47" s="23">
        <v>0.14658958690895399</v>
      </c>
      <c r="CZ47" s="23">
        <v>5.1545245398678302E-2</v>
      </c>
      <c r="DA47" s="23">
        <v>193.910824810815</v>
      </c>
      <c r="DB47" s="23">
        <v>6.5877336925764807E-2</v>
      </c>
      <c r="DC47" s="23">
        <v>0</v>
      </c>
      <c r="DD47" s="23">
        <v>5.3171103458500698E-4</v>
      </c>
      <c r="DE47" s="23">
        <v>9.5546915876034005E-3</v>
      </c>
      <c r="DF47" s="23">
        <v>259.24337221556101</v>
      </c>
      <c r="DG47" s="23">
        <v>251.43389049441299</v>
      </c>
      <c r="DH47" s="23">
        <v>7.8094817211483898</v>
      </c>
      <c r="DI47" s="23">
        <v>0</v>
      </c>
      <c r="DJ47" s="23">
        <v>0</v>
      </c>
      <c r="DK47" s="23">
        <v>1.0286420534951499</v>
      </c>
      <c r="DL47" s="23">
        <v>0</v>
      </c>
      <c r="DM47" s="23">
        <v>11.038233130287599</v>
      </c>
      <c r="DN47" s="23">
        <v>0</v>
      </c>
      <c r="DO47" s="23">
        <v>0.28689372371677202</v>
      </c>
      <c r="DP47" s="23">
        <v>44.152973678026001</v>
      </c>
      <c r="DQ47" s="23">
        <v>6.7759748956222996</v>
      </c>
      <c r="DR47" s="23">
        <v>0</v>
      </c>
      <c r="DS47" s="23">
        <v>0.74175048223901396</v>
      </c>
      <c r="DT47" s="23">
        <v>1.00575501198763E-3</v>
      </c>
      <c r="DU47" s="23">
        <v>19.667606995583</v>
      </c>
      <c r="DV47" s="23">
        <v>7.4706137812730704</v>
      </c>
      <c r="DW47" s="23">
        <v>0</v>
      </c>
      <c r="DX47" s="23">
        <v>0</v>
      </c>
      <c r="DY47" s="23">
        <v>9.5270048737457397E-2</v>
      </c>
      <c r="DZ47" s="23">
        <v>8.1695983271185</v>
      </c>
      <c r="EA47" s="23">
        <v>7.8222805613464796</v>
      </c>
      <c r="EB47" s="23">
        <v>0</v>
      </c>
      <c r="EC47" s="23">
        <v>0.71340140703225896</v>
      </c>
      <c r="ED47" s="23">
        <v>363.82693944564801</v>
      </c>
      <c r="EE47" s="23">
        <v>5.9800484059748999</v>
      </c>
      <c r="EF47" s="23">
        <v>6.6698914812782597</v>
      </c>
      <c r="EI47" s="61">
        <f t="shared" si="34"/>
        <v>1.0154621844857241</v>
      </c>
      <c r="EJ47" s="31">
        <f t="shared" si="36"/>
        <v>8.0000050988656042E-3</v>
      </c>
      <c r="EK47" s="46">
        <f t="shared" si="37"/>
        <v>-8.312080074551087E-7</v>
      </c>
      <c r="EL47" s="46">
        <f t="shared" si="38"/>
        <v>1.9887870892653397E-7</v>
      </c>
      <c r="EM47" s="46">
        <f t="shared" si="39"/>
        <v>-1.8827103973862084E-7</v>
      </c>
      <c r="EN47" s="46">
        <f t="shared" si="40"/>
        <v>-2.4939357707331583E-5</v>
      </c>
      <c r="EO47" s="46">
        <f t="shared" si="41"/>
        <v>-2.5707112945328183E-5</v>
      </c>
      <c r="EP47" s="46">
        <f t="shared" si="42"/>
        <v>-9.0918029569655247E-7</v>
      </c>
      <c r="EQ47" s="46">
        <f t="shared" si="43"/>
        <v>-2.230575175074431E-7</v>
      </c>
      <c r="ER47" s="46">
        <f t="shared" si="44"/>
        <v>-7.5006507565394328E-7</v>
      </c>
      <c r="ES47" s="46">
        <f t="shared" si="45"/>
        <v>1.105425386490921E-6</v>
      </c>
      <c r="ET47" s="46">
        <f t="shared" si="46"/>
        <v>-1.1385958272426681E-7</v>
      </c>
      <c r="EU47" s="46">
        <f t="shared" si="47"/>
        <v>-7.0836298137969727E-7</v>
      </c>
      <c r="EV47" s="46">
        <f t="shared" si="48"/>
        <v>0</v>
      </c>
      <c r="EW47" s="46">
        <f t="shared" si="49"/>
        <v>-1.9876989780718275E-6</v>
      </c>
      <c r="EX47" s="46">
        <f t="shared" si="50"/>
        <v>0</v>
      </c>
      <c r="EY47" s="46">
        <f t="shared" si="51"/>
        <v>-5.2241027864919604E-6</v>
      </c>
      <c r="EZ47" s="46">
        <f t="shared" si="52"/>
        <v>-6.9370214566841072E-7</v>
      </c>
      <c r="FA47" s="46">
        <f t="shared" si="53"/>
        <v>-7.2644380878384797E-6</v>
      </c>
      <c r="FB47" s="46">
        <f t="shared" si="54"/>
        <v>0</v>
      </c>
      <c r="FC47" s="46">
        <f t="shared" si="55"/>
        <v>-1.1262104938360306E-6</v>
      </c>
      <c r="FD47" s="46">
        <f t="shared" si="56"/>
        <v>-8.9043700412113753E-6</v>
      </c>
      <c r="FE47" s="46">
        <f t="shared" si="57"/>
        <v>-5.1488706679654144E-7</v>
      </c>
      <c r="FF47" s="46">
        <f t="shared" si="58"/>
        <v>-3.5482428504860155E-8</v>
      </c>
      <c r="FG47" s="46">
        <f t="shared" si="59"/>
        <v>-1.2119661621723774E-6</v>
      </c>
      <c r="FH47" s="46">
        <f t="shared" si="60"/>
        <v>1.149200353276209E-5</v>
      </c>
      <c r="FI47" s="46">
        <f t="shared" si="61"/>
        <v>3.1218472782286151E-6</v>
      </c>
      <c r="FJ47" s="46">
        <f t="shared" si="62"/>
        <v>3.4786316649395032E-6</v>
      </c>
      <c r="FK47" s="46">
        <f t="shared" si="63"/>
        <v>1.9605000017785952E-6</v>
      </c>
      <c r="FL47" s="46">
        <f t="shared" si="64"/>
        <v>-1.2260392582819903E-6</v>
      </c>
      <c r="FM47" s="46">
        <f t="shared" si="65"/>
        <v>2.9080456489030402E-7</v>
      </c>
      <c r="FN47" s="46">
        <f t="shared" si="66"/>
        <v>3.066726822652189E-7</v>
      </c>
      <c r="FO47" s="46">
        <f t="shared" si="67"/>
        <v>4.568491480561665E-6</v>
      </c>
      <c r="FP47" s="46">
        <f t="shared" si="68"/>
        <v>4.4895683642432376E-6</v>
      </c>
      <c r="FQ47" s="46">
        <f t="shared" si="69"/>
        <v>0</v>
      </c>
      <c r="FR47" s="46">
        <f t="shared" si="35"/>
        <v>-8.7772913076184803E-6</v>
      </c>
    </row>
    <row r="48" spans="1:174" x14ac:dyDescent="0.3">
      <c r="A48" s="21" t="s">
        <v>45</v>
      </c>
      <c r="B48" s="21">
        <v>3159.1293817999999</v>
      </c>
      <c r="C48" s="21">
        <v>8.8936294303000007</v>
      </c>
      <c r="D48" s="21">
        <v>13180.648848999999</v>
      </c>
      <c r="E48" s="21">
        <v>350.56877997999999</v>
      </c>
      <c r="F48" s="21">
        <v>340.05170661</v>
      </c>
      <c r="G48" s="21">
        <v>11.162684299</v>
      </c>
      <c r="H48" s="21">
        <v>520.16355317</v>
      </c>
      <c r="I48" s="23">
        <v>40.728806397</v>
      </c>
      <c r="J48" s="23">
        <v>8.3226168686000008</v>
      </c>
      <c r="K48" s="23">
        <v>0.36101230020000002</v>
      </c>
      <c r="L48" s="23">
        <v>11.703679924999999</v>
      </c>
      <c r="N48" s="23">
        <v>0.96750421210000004</v>
      </c>
      <c r="P48" s="23">
        <v>1.7418893E-3</v>
      </c>
      <c r="Q48" s="23">
        <v>115.99647265</v>
      </c>
      <c r="R48" s="23">
        <v>4.7801006E-3</v>
      </c>
      <c r="T48" s="23">
        <v>0.77556077999999995</v>
      </c>
      <c r="U48" s="23">
        <v>1.4200465065000001</v>
      </c>
      <c r="V48" s="23">
        <v>1.3541597436999999</v>
      </c>
      <c r="W48" s="23">
        <v>11.183516345999999</v>
      </c>
      <c r="X48" s="23">
        <v>8.5330125773999992</v>
      </c>
      <c r="Y48" s="23">
        <v>0.66952984589999998</v>
      </c>
      <c r="Z48" s="23">
        <v>3.2780979999999998E-4</v>
      </c>
      <c r="AA48" s="23">
        <v>4.1999248999999997E-3</v>
      </c>
      <c r="AB48" s="23">
        <v>4.8615841E-3</v>
      </c>
      <c r="AC48" s="23">
        <v>0.76009924039999999</v>
      </c>
      <c r="AD48" s="23">
        <v>350.56877997999999</v>
      </c>
      <c r="AE48" s="23">
        <v>340.05170661</v>
      </c>
      <c r="AF48" s="23">
        <v>1.9974280562</v>
      </c>
      <c r="AG48" s="23">
        <v>1.4512563172999999</v>
      </c>
      <c r="AI48" s="23">
        <v>7.2431009999999996E-4</v>
      </c>
      <c r="AJ48" s="21"/>
      <c r="AK48" s="23" t="s">
        <v>45</v>
      </c>
      <c r="AL48" s="23">
        <v>0</v>
      </c>
      <c r="AM48" s="23">
        <v>0</v>
      </c>
      <c r="AN48" s="23">
        <v>8.3225933346364105</v>
      </c>
      <c r="AO48" s="23">
        <v>40.728774852681198</v>
      </c>
      <c r="AP48" s="23">
        <v>40.728774852681198</v>
      </c>
      <c r="AQ48" s="23">
        <v>8.9041344163593905</v>
      </c>
      <c r="AR48" s="23">
        <v>0.38079868437668801</v>
      </c>
      <c r="AS48" s="23">
        <v>6.1371958079112797E-2</v>
      </c>
      <c r="AT48" s="23">
        <v>0.29964010108191802</v>
      </c>
      <c r="AU48" s="23">
        <v>11.7036844728606</v>
      </c>
      <c r="AV48" s="23">
        <v>7.24309685701932E-4</v>
      </c>
      <c r="AW48" s="23">
        <v>0</v>
      </c>
      <c r="AX48" s="23">
        <v>0</v>
      </c>
      <c r="AY48" s="23">
        <v>0.96750436956235297</v>
      </c>
      <c r="AZ48" s="23">
        <v>0</v>
      </c>
      <c r="BA48" s="23">
        <v>0</v>
      </c>
      <c r="BB48" s="23">
        <v>0</v>
      </c>
      <c r="BC48" s="23">
        <v>3.4837305698396699E-4</v>
      </c>
      <c r="BD48" s="23">
        <v>1.3935212365724699E-3</v>
      </c>
      <c r="BE48" s="23">
        <v>3159.1294603636502</v>
      </c>
      <c r="BF48" s="23">
        <v>10.517079358675399</v>
      </c>
      <c r="BG48" s="23">
        <v>262.24795117864602</v>
      </c>
      <c r="BH48" s="23">
        <v>16.6996320805568</v>
      </c>
      <c r="BI48" s="23">
        <v>0.38799803744550398</v>
      </c>
      <c r="BJ48" s="23">
        <v>59.713067433875104</v>
      </c>
      <c r="BK48" s="23">
        <v>1.00315184940227</v>
      </c>
      <c r="BL48" s="23">
        <v>88.998201093147301</v>
      </c>
      <c r="BM48" s="23">
        <v>8.0427116723933896</v>
      </c>
      <c r="BN48" s="23">
        <v>29.1067913711126</v>
      </c>
      <c r="BO48" s="23">
        <v>1.99742953153651</v>
      </c>
      <c r="BP48" s="23">
        <v>0</v>
      </c>
      <c r="BQ48" s="23">
        <v>0</v>
      </c>
      <c r="BR48" s="23">
        <v>115.99659682763</v>
      </c>
      <c r="BS48" s="23">
        <v>115.99659682763</v>
      </c>
      <c r="BT48" s="23">
        <v>1.4512579445137901</v>
      </c>
      <c r="BU48" s="23">
        <v>1.38624963136491E-3</v>
      </c>
      <c r="BV48" s="23">
        <v>2.6768503674533799E-3</v>
      </c>
      <c r="BW48" s="23">
        <v>105.445121574982</v>
      </c>
      <c r="BX48" s="23">
        <v>10.6618274198702</v>
      </c>
      <c r="BY48" s="23">
        <v>0.66566680476834295</v>
      </c>
      <c r="BZ48" s="23">
        <v>1.2181316374867099</v>
      </c>
      <c r="CA48" s="23">
        <v>5.2107120239311602</v>
      </c>
      <c r="CB48" s="23">
        <v>0</v>
      </c>
      <c r="CC48" s="23">
        <v>0</v>
      </c>
      <c r="CD48" s="23">
        <v>0.25593504797808603</v>
      </c>
      <c r="CE48" s="23">
        <v>0.51962602060219298</v>
      </c>
      <c r="CF48" s="23">
        <v>0</v>
      </c>
      <c r="CG48" s="23">
        <v>1.4200481137685801</v>
      </c>
      <c r="CH48" s="23">
        <v>8.8936530632671396</v>
      </c>
      <c r="CI48" s="23">
        <v>0</v>
      </c>
      <c r="CJ48" s="23">
        <v>0.69062191328119404</v>
      </c>
      <c r="CK48" s="23">
        <v>0.66353947926828605</v>
      </c>
      <c r="CL48" s="23">
        <v>528.20593949414899</v>
      </c>
      <c r="CM48" s="23">
        <v>11862.582548939799</v>
      </c>
      <c r="CN48" s="23">
        <v>1212.62068211224</v>
      </c>
      <c r="CO48" s="23">
        <v>13180.648352627</v>
      </c>
      <c r="CP48" s="23">
        <v>0</v>
      </c>
      <c r="CQ48" s="23">
        <v>32.945398748132902</v>
      </c>
      <c r="CR48" s="23">
        <v>0.66953051150757503</v>
      </c>
      <c r="CS48" s="23">
        <v>3.2780828814850301E-4</v>
      </c>
      <c r="CT48" s="23">
        <v>4.1999730493780096E-3</v>
      </c>
      <c r="CU48" s="23">
        <v>4.86151536711916E-3</v>
      </c>
      <c r="CV48" s="23">
        <v>0.76009926910608105</v>
      </c>
      <c r="CW48" s="23">
        <v>0</v>
      </c>
      <c r="CX48" s="23">
        <v>137.00511650873801</v>
      </c>
      <c r="CY48" s="23">
        <v>0.19825018799913999</v>
      </c>
      <c r="CZ48" s="23">
        <v>6.9710588777371699E-2</v>
      </c>
      <c r="DA48" s="23">
        <v>262.24795117864602</v>
      </c>
      <c r="DB48" s="23">
        <v>8.9093529985614803E-2</v>
      </c>
      <c r="DC48" s="23">
        <v>0</v>
      </c>
      <c r="DD48" s="23">
        <v>7.1701580151788201E-4</v>
      </c>
      <c r="DE48" s="23">
        <v>1.29220304899221E-2</v>
      </c>
      <c r="DF48" s="23">
        <v>350.55999597910898</v>
      </c>
      <c r="DG48" s="23">
        <v>340.042916620433</v>
      </c>
      <c r="DH48" s="23">
        <v>10.517079358675399</v>
      </c>
      <c r="DI48" s="23">
        <v>0</v>
      </c>
      <c r="DJ48" s="23">
        <v>0</v>
      </c>
      <c r="DK48" s="23">
        <v>1.39115123089557</v>
      </c>
      <c r="DL48" s="23">
        <v>0</v>
      </c>
      <c r="DM48" s="23">
        <v>14.928260355936199</v>
      </c>
      <c r="DN48" s="23">
        <v>0</v>
      </c>
      <c r="DO48" s="23">
        <v>0.38799803744550398</v>
      </c>
      <c r="DP48" s="23">
        <v>59.713067433875104</v>
      </c>
      <c r="DQ48" s="23">
        <v>9.6876070988510694</v>
      </c>
      <c r="DR48" s="23">
        <v>0</v>
      </c>
      <c r="DS48" s="23">
        <v>1.00315184940227</v>
      </c>
      <c r="DT48" s="23">
        <v>1.3601969807701801E-3</v>
      </c>
      <c r="DU48" s="23">
        <v>11.1626741906005</v>
      </c>
      <c r="DV48" s="23">
        <v>10.680714372625999</v>
      </c>
      <c r="DW48" s="23">
        <v>0</v>
      </c>
      <c r="DX48" s="23">
        <v>0</v>
      </c>
      <c r="DY48" s="23">
        <v>0.136207767463282</v>
      </c>
      <c r="DZ48" s="23">
        <v>11.680049030689201</v>
      </c>
      <c r="EA48" s="23">
        <v>11.183513458198099</v>
      </c>
      <c r="EB48" s="23">
        <v>0</v>
      </c>
      <c r="EC48" s="23">
        <v>1.01994601806577</v>
      </c>
      <c r="ED48" s="23">
        <v>520.16339399350704</v>
      </c>
      <c r="EE48" s="23">
        <v>8.5330001284302401</v>
      </c>
      <c r="EF48" s="23">
        <v>9.5359461268181303</v>
      </c>
      <c r="EI48" s="61">
        <f t="shared" si="34"/>
        <v>1.0154615753309668</v>
      </c>
      <c r="EJ48" s="31">
        <f t="shared" si="36"/>
        <v>7.9999950498615656E-3</v>
      </c>
      <c r="EK48" s="46">
        <f t="shared" si="37"/>
        <v>2.4868766290336482E-8</v>
      </c>
      <c r="EL48" s="46">
        <f t="shared" si="38"/>
        <v>2.6572916404964207E-6</v>
      </c>
      <c r="EM48" s="46">
        <f t="shared" si="39"/>
        <v>-3.7659223349500076E-8</v>
      </c>
      <c r="EN48" s="46">
        <f t="shared" si="40"/>
        <v>-2.5056426563464051E-5</v>
      </c>
      <c r="EO48" s="46">
        <f t="shared" si="41"/>
        <v>-2.5848979423218025E-5</v>
      </c>
      <c r="EP48" s="46">
        <f t="shared" si="42"/>
        <v>-9.0555275324394643E-7</v>
      </c>
      <c r="EQ48" s="46">
        <f t="shared" si="43"/>
        <v>-3.0601239165469957E-7</v>
      </c>
      <c r="ER48" s="46">
        <f t="shared" si="44"/>
        <v>-7.7449651958872933E-7</v>
      </c>
      <c r="ES48" s="46">
        <f t="shared" si="45"/>
        <v>-2.827711999951459E-6</v>
      </c>
      <c r="ET48" s="46">
        <f t="shared" si="46"/>
        <v>-6.6767522628767346E-7</v>
      </c>
      <c r="EU48" s="46">
        <f t="shared" si="47"/>
        <v>3.8858381545431626E-7</v>
      </c>
      <c r="EV48" s="46">
        <f t="shared" si="48"/>
        <v>0</v>
      </c>
      <c r="EW48" s="46">
        <f t="shared" si="49"/>
        <v>1.6275107742690676E-7</v>
      </c>
      <c r="EX48" s="46">
        <f t="shared" si="50"/>
        <v>0</v>
      </c>
      <c r="EY48" s="46">
        <f t="shared" si="51"/>
        <v>2.8667472937799919E-6</v>
      </c>
      <c r="EZ48" s="46">
        <f t="shared" si="52"/>
        <v>1.0705293631975544E-6</v>
      </c>
      <c r="FA48" s="46">
        <f t="shared" si="53"/>
        <v>3.1799197222003085E-6</v>
      </c>
      <c r="FB48" s="46">
        <f t="shared" si="54"/>
        <v>0</v>
      </c>
      <c r="FC48" s="46">
        <f t="shared" si="55"/>
        <v>3.7209240906491861E-7</v>
      </c>
      <c r="FD48" s="46">
        <f t="shared" si="56"/>
        <v>1.1318422126663984E-6</v>
      </c>
      <c r="FE48" s="46">
        <f t="shared" si="57"/>
        <v>1.2176181486221275E-6</v>
      </c>
      <c r="FF48" s="46">
        <f t="shared" si="58"/>
        <v>-2.5821949112312661E-7</v>
      </c>
      <c r="FG48" s="46">
        <f t="shared" si="59"/>
        <v>-1.4589184823213125E-6</v>
      </c>
      <c r="FH48" s="46">
        <f t="shared" si="60"/>
        <v>9.9414175354931091E-7</v>
      </c>
      <c r="FI48" s="46">
        <f t="shared" si="61"/>
        <v>-4.6119777290573171E-6</v>
      </c>
      <c r="FJ48" s="46">
        <f t="shared" si="62"/>
        <v>1.1464342614757212E-5</v>
      </c>
      <c r="FK48" s="46">
        <f t="shared" si="63"/>
        <v>-1.4137959855510097E-5</v>
      </c>
      <c r="FL48" s="46">
        <f t="shared" si="64"/>
        <v>3.7766227805525214E-8</v>
      </c>
      <c r="FM48" s="46">
        <f t="shared" si="65"/>
        <v>2.8513263829716367E-7</v>
      </c>
      <c r="FN48" s="46">
        <f t="shared" si="66"/>
        <v>2.763401091720313E-7</v>
      </c>
      <c r="FO48" s="46">
        <f t="shared" si="67"/>
        <v>7.3861809715306564E-7</v>
      </c>
      <c r="FP48" s="46">
        <f t="shared" si="68"/>
        <v>1.1212449315525816E-6</v>
      </c>
      <c r="FQ48" s="46">
        <f t="shared" si="69"/>
        <v>0</v>
      </c>
      <c r="FR48" s="46">
        <f t="shared" si="35"/>
        <v>-5.7198990869510024E-7</v>
      </c>
    </row>
    <row r="49" spans="1:174" x14ac:dyDescent="0.3">
      <c r="A49" s="21" t="s">
        <v>46</v>
      </c>
      <c r="B49" s="21">
        <v>1049.5683907</v>
      </c>
      <c r="C49" s="21">
        <v>3.2838353131</v>
      </c>
      <c r="D49" s="21">
        <v>5114.0061046999999</v>
      </c>
      <c r="E49" s="21">
        <v>155.59485610999999</v>
      </c>
      <c r="F49" s="21">
        <v>150.92509623999999</v>
      </c>
      <c r="G49" s="21">
        <v>3.7012235948000001</v>
      </c>
      <c r="H49" s="21">
        <v>218.04853186</v>
      </c>
      <c r="I49" s="23">
        <v>17.073200787000001</v>
      </c>
      <c r="J49" s="23">
        <v>3.4887766439000001</v>
      </c>
      <c r="K49" s="23">
        <v>0.1606857455</v>
      </c>
      <c r="L49" s="23">
        <v>4.9060920454000003</v>
      </c>
      <c r="N49" s="23">
        <v>0.40557029369999997</v>
      </c>
      <c r="P49" s="23">
        <v>7.7648140000000001E-4</v>
      </c>
      <c r="Q49" s="23">
        <v>48.624823085999999</v>
      </c>
      <c r="R49" s="23">
        <v>2.1296359999999999E-3</v>
      </c>
      <c r="T49" s="23">
        <v>0.3453246304</v>
      </c>
      <c r="U49" s="23">
        <v>0.59527254880000002</v>
      </c>
      <c r="V49" s="23">
        <v>0.60381906139999997</v>
      </c>
      <c r="W49" s="23">
        <v>4.6880435195999999</v>
      </c>
      <c r="X49" s="23">
        <v>3.5847178429</v>
      </c>
      <c r="Y49" s="23">
        <v>0.2958769845</v>
      </c>
      <c r="Z49" s="23">
        <v>1.4549180000000001E-4</v>
      </c>
      <c r="AA49" s="23">
        <v>1.8626414999999999E-3</v>
      </c>
      <c r="AB49" s="23">
        <v>2.1581641999999998E-3</v>
      </c>
      <c r="AC49" s="23">
        <v>0.32562700550000001</v>
      </c>
      <c r="AD49" s="23">
        <v>155.59485610999999</v>
      </c>
      <c r="AE49" s="23">
        <v>150.92509623999999</v>
      </c>
      <c r="AF49" s="23">
        <v>0.83730632459999998</v>
      </c>
      <c r="AG49" s="23">
        <v>0.60835540659999998</v>
      </c>
      <c r="AI49" s="23">
        <v>3.2147049999999998E-4</v>
      </c>
      <c r="AJ49" s="21"/>
      <c r="AK49" s="23" t="s">
        <v>46</v>
      </c>
      <c r="AL49" s="23">
        <v>0</v>
      </c>
      <c r="AM49" s="23">
        <v>0</v>
      </c>
      <c r="AN49" s="23">
        <v>3.48877757741365</v>
      </c>
      <c r="AO49" s="23">
        <v>17.073193526762999</v>
      </c>
      <c r="AP49" s="23">
        <v>17.073193526762999</v>
      </c>
      <c r="AQ49" s="23">
        <v>3.7325346846343299</v>
      </c>
      <c r="AR49" s="23">
        <v>0.159627780931208</v>
      </c>
      <c r="AS49" s="23">
        <v>2.7316566378412298E-2</v>
      </c>
      <c r="AT49" s="23">
        <v>0.133368789276718</v>
      </c>
      <c r="AU49" s="23">
        <v>4.9060902105397002</v>
      </c>
      <c r="AV49" s="23">
        <v>3.2146548846800601E-4</v>
      </c>
      <c r="AW49" s="23">
        <v>0</v>
      </c>
      <c r="AX49" s="23">
        <v>0</v>
      </c>
      <c r="AY49" s="23">
        <v>0.405571266285222</v>
      </c>
      <c r="AZ49" s="23">
        <v>0</v>
      </c>
      <c r="BA49" s="23">
        <v>0</v>
      </c>
      <c r="BB49" s="23">
        <v>0</v>
      </c>
      <c r="BC49" s="23">
        <v>1.5529783109288601E-4</v>
      </c>
      <c r="BD49" s="23">
        <v>6.2117422466200303E-4</v>
      </c>
      <c r="BE49" s="23">
        <v>1049.5689965464601</v>
      </c>
      <c r="BF49" s="23">
        <v>4.6697589124599697</v>
      </c>
      <c r="BG49" s="23">
        <v>116.39338408373099</v>
      </c>
      <c r="BH49" s="23">
        <v>7.4117942679828097</v>
      </c>
      <c r="BI49" s="23">
        <v>0.17220545026648301</v>
      </c>
      <c r="BJ49" s="23">
        <v>26.502423912432398</v>
      </c>
      <c r="BK49" s="23">
        <v>0.44522868654133302</v>
      </c>
      <c r="BL49" s="23">
        <v>37.307385027036098</v>
      </c>
      <c r="BM49" s="23">
        <v>3.37143745630086</v>
      </c>
      <c r="BN49" s="23">
        <v>12.2013625481234</v>
      </c>
      <c r="BO49" s="23">
        <v>0.83730473661381</v>
      </c>
      <c r="BP49" s="23">
        <v>0</v>
      </c>
      <c r="BQ49" s="23">
        <v>0</v>
      </c>
      <c r="BR49" s="23">
        <v>48.624835945012698</v>
      </c>
      <c r="BS49" s="23">
        <v>48.624835945012698</v>
      </c>
      <c r="BT49" s="23">
        <v>0.60835389555713504</v>
      </c>
      <c r="BU49" s="23">
        <v>6.1758885440336801E-4</v>
      </c>
      <c r="BV49" s="23">
        <v>1.19261645125371E-3</v>
      </c>
      <c r="BW49" s="23">
        <v>40.911981424516497</v>
      </c>
      <c r="BX49" s="23">
        <v>4.4693554606083596</v>
      </c>
      <c r="BY49" s="23">
        <v>0.27904164366755602</v>
      </c>
      <c r="BZ49" s="23">
        <v>0.510626490660958</v>
      </c>
      <c r="CA49" s="23">
        <v>2.1842920092638201</v>
      </c>
      <c r="CB49" s="23">
        <v>0</v>
      </c>
      <c r="CC49" s="23">
        <v>0</v>
      </c>
      <c r="CD49" s="23">
        <v>0.113957411994245</v>
      </c>
      <c r="CE49" s="23">
        <v>0.23136720272050301</v>
      </c>
      <c r="CF49" s="23">
        <v>0</v>
      </c>
      <c r="CG49" s="23">
        <v>0.59527456101335896</v>
      </c>
      <c r="CH49" s="23">
        <v>3.2838308353863801</v>
      </c>
      <c r="CI49" s="23">
        <v>0</v>
      </c>
      <c r="CJ49" s="23">
        <v>0.30794767098221398</v>
      </c>
      <c r="CK49" s="23">
        <v>0.29587154814067601</v>
      </c>
      <c r="CL49" s="23">
        <v>221.420003725811</v>
      </c>
      <c r="CM49" s="23">
        <v>4602.6016366011199</v>
      </c>
      <c r="CN49" s="23">
        <v>470.48846736002002</v>
      </c>
      <c r="CO49" s="23">
        <v>5114.0020853856604</v>
      </c>
      <c r="CP49" s="23">
        <v>0</v>
      </c>
      <c r="CQ49" s="23">
        <v>13.8104785815407</v>
      </c>
      <c r="CR49" s="23">
        <v>0.29588068921664201</v>
      </c>
      <c r="CS49" s="23">
        <v>1.4549395427834399E-4</v>
      </c>
      <c r="CT49" s="23">
        <v>1.8626822469066399E-3</v>
      </c>
      <c r="CU49" s="23">
        <v>2.1581688471039502E-3</v>
      </c>
      <c r="CV49" s="23">
        <v>0.32562404004475398</v>
      </c>
      <c r="CW49" s="23">
        <v>0</v>
      </c>
      <c r="CX49" s="23">
        <v>57.431594499637903</v>
      </c>
      <c r="CY49" s="23">
        <v>8.7989219288237802E-2</v>
      </c>
      <c r="CZ49" s="23">
        <v>3.0939632577699099E-2</v>
      </c>
      <c r="DA49" s="23">
        <v>116.39338408373099</v>
      </c>
      <c r="DB49" s="23">
        <v>3.9542417698705298E-2</v>
      </c>
      <c r="DC49" s="23">
        <v>0</v>
      </c>
      <c r="DD49" s="23">
        <v>3.1944738471204802E-4</v>
      </c>
      <c r="DE49" s="23">
        <v>5.7351106775354599E-3</v>
      </c>
      <c r="DF49" s="23">
        <v>155.59086421133699</v>
      </c>
      <c r="DG49" s="23">
        <v>150.92110529887699</v>
      </c>
      <c r="DH49" s="23">
        <v>4.6697589124599697</v>
      </c>
      <c r="DI49" s="23">
        <v>0</v>
      </c>
      <c r="DJ49" s="23">
        <v>0</v>
      </c>
      <c r="DK49" s="23">
        <v>0.61743447764237702</v>
      </c>
      <c r="DL49" s="23">
        <v>0</v>
      </c>
      <c r="DM49" s="23">
        <v>6.6256186048049797</v>
      </c>
      <c r="DN49" s="23">
        <v>0</v>
      </c>
      <c r="DO49" s="23">
        <v>0.17220545026648301</v>
      </c>
      <c r="DP49" s="23">
        <v>26.502423912432398</v>
      </c>
      <c r="DQ49" s="23">
        <v>4.06098122417455</v>
      </c>
      <c r="DR49" s="23">
        <v>0</v>
      </c>
      <c r="DS49" s="23">
        <v>0.44522868654133302</v>
      </c>
      <c r="DT49" s="23">
        <v>6.0370321599232703E-4</v>
      </c>
      <c r="DU49" s="23">
        <v>3.7012228094600301</v>
      </c>
      <c r="DV49" s="23">
        <v>4.4772821322387504</v>
      </c>
      <c r="DW49" s="23">
        <v>0</v>
      </c>
      <c r="DX49" s="23">
        <v>0</v>
      </c>
      <c r="DY49" s="23">
        <v>5.7096647937307503E-2</v>
      </c>
      <c r="DZ49" s="23">
        <v>4.8961980141951198</v>
      </c>
      <c r="EA49" s="23">
        <v>4.6880315404386899</v>
      </c>
      <c r="EB49" s="23">
        <v>0</v>
      </c>
      <c r="EC49" s="23">
        <v>0.42755574904743698</v>
      </c>
      <c r="ED49" s="23">
        <v>218.04842927297</v>
      </c>
      <c r="EE49" s="23">
        <v>3.5847126354789198</v>
      </c>
      <c r="EF49" s="23">
        <v>3.9973886861364001</v>
      </c>
      <c r="EI49" s="61">
        <f t="shared" si="34"/>
        <v>1.0154625028214268</v>
      </c>
      <c r="EJ49" s="31">
        <f t="shared" si="36"/>
        <v>7.9999931054840819E-3</v>
      </c>
      <c r="EK49" s="46">
        <f t="shared" si="37"/>
        <v>5.7723390437805623E-7</v>
      </c>
      <c r="EL49" s="46">
        <f t="shared" si="38"/>
        <v>-1.363562174395735E-6</v>
      </c>
      <c r="EM49" s="46">
        <f t="shared" si="39"/>
        <v>-7.8594242111600656E-7</v>
      </c>
      <c r="EN49" s="46">
        <f t="shared" si="40"/>
        <v>-2.5655723863908637E-5</v>
      </c>
      <c r="EO49" s="46">
        <f t="shared" si="41"/>
        <v>-2.6443190843797394E-5</v>
      </c>
      <c r="EP49" s="46">
        <f t="shared" si="42"/>
        <v>-2.1218387644766672E-7</v>
      </c>
      <c r="EQ49" s="46">
        <f t="shared" si="43"/>
        <v>-4.7047796710520705E-7</v>
      </c>
      <c r="ER49" s="46">
        <f t="shared" si="44"/>
        <v>-4.252417043759092E-7</v>
      </c>
      <c r="ES49" s="46">
        <f t="shared" si="45"/>
        <v>2.6757621516667507E-7</v>
      </c>
      <c r="ET49" s="46">
        <f t="shared" si="46"/>
        <v>-2.4261322527782599E-6</v>
      </c>
      <c r="EU49" s="46">
        <f t="shared" si="47"/>
        <v>-3.7399630564680826E-7</v>
      </c>
      <c r="EV49" s="46">
        <f t="shared" si="48"/>
        <v>0</v>
      </c>
      <c r="EW49" s="46">
        <f t="shared" si="49"/>
        <v>2.3980681946713282E-6</v>
      </c>
      <c r="EX49" s="46">
        <f t="shared" si="50"/>
        <v>0</v>
      </c>
      <c r="EY49" s="46">
        <f t="shared" si="51"/>
        <v>-1.2034087501601349E-5</v>
      </c>
      <c r="EZ49" s="46">
        <f t="shared" si="52"/>
        <v>2.6445366549411839E-7</v>
      </c>
      <c r="FA49" s="46">
        <f t="shared" si="53"/>
        <v>7.8371933636863329E-6</v>
      </c>
      <c r="FB49" s="46">
        <f t="shared" si="54"/>
        <v>0</v>
      </c>
      <c r="FC49" s="46">
        <f t="shared" si="55"/>
        <v>-4.5421758557948726E-8</v>
      </c>
      <c r="FD49" s="46">
        <f t="shared" si="56"/>
        <v>3.3803227832254258E-6</v>
      </c>
      <c r="FE49" s="46">
        <f t="shared" si="57"/>
        <v>2.6120886214662156E-7</v>
      </c>
      <c r="FF49" s="46">
        <f t="shared" si="58"/>
        <v>-2.5552581284566016E-6</v>
      </c>
      <c r="FG49" s="46">
        <f t="shared" si="59"/>
        <v>-1.4526725138036352E-6</v>
      </c>
      <c r="FH49" s="46">
        <f t="shared" si="60"/>
        <v>1.2521138297652111E-5</v>
      </c>
      <c r="FI49" s="46">
        <f t="shared" si="61"/>
        <v>1.4806871204999757E-5</v>
      </c>
      <c r="FJ49" s="46">
        <f t="shared" si="62"/>
        <v>2.187587178747582E-5</v>
      </c>
      <c r="FK49" s="46">
        <f t="shared" si="63"/>
        <v>2.1532670917015092E-6</v>
      </c>
      <c r="FL49" s="46">
        <f t="shared" si="64"/>
        <v>-9.1069081984632274E-6</v>
      </c>
      <c r="FM49" s="46">
        <f t="shared" si="65"/>
        <v>-3.9073647762285858E-7</v>
      </c>
      <c r="FN49" s="46">
        <f t="shared" si="66"/>
        <v>-3.9648174799988396E-7</v>
      </c>
      <c r="FO49" s="46">
        <f t="shared" si="67"/>
        <v>-1.8965414966222054E-6</v>
      </c>
      <c r="FP49" s="46">
        <f t="shared" si="68"/>
        <v>-2.4838159545394477E-6</v>
      </c>
      <c r="FQ49" s="46">
        <f t="shared" si="69"/>
        <v>0</v>
      </c>
      <c r="FR49" s="46">
        <f t="shared" si="35"/>
        <v>-1.5589399319600158E-5</v>
      </c>
    </row>
    <row r="50" spans="1:174" x14ac:dyDescent="0.3">
      <c r="A50" s="21" t="s">
        <v>47</v>
      </c>
      <c r="B50" s="21">
        <v>2006.1689394</v>
      </c>
      <c r="C50" s="21">
        <v>6.2767996518000002</v>
      </c>
      <c r="D50" s="21">
        <v>9662.4682071999996</v>
      </c>
      <c r="E50" s="21">
        <v>293.16516231999998</v>
      </c>
      <c r="F50" s="21">
        <v>284.36643878000001</v>
      </c>
      <c r="G50" s="21">
        <v>7.0746018177999996</v>
      </c>
      <c r="H50" s="21">
        <v>408.8613373</v>
      </c>
      <c r="I50" s="23">
        <v>32.013842085999997</v>
      </c>
      <c r="J50" s="23">
        <v>6.5417817662999997</v>
      </c>
      <c r="K50" s="23">
        <v>0.30405281449999999</v>
      </c>
      <c r="L50" s="23">
        <v>9.1993798132000002</v>
      </c>
      <c r="N50" s="23">
        <v>0.76048210279999995</v>
      </c>
      <c r="P50" s="23">
        <v>1.4692737999999999E-3</v>
      </c>
      <c r="Q50" s="23">
        <v>91.176080761999998</v>
      </c>
      <c r="R50" s="23">
        <v>4.0298623E-3</v>
      </c>
      <c r="T50" s="23">
        <v>0.65343029640000005</v>
      </c>
      <c r="U50" s="23">
        <v>1.1161914747999999</v>
      </c>
      <c r="V50" s="23">
        <v>1.1425586999999999</v>
      </c>
      <c r="W50" s="23">
        <v>8.7905190410999996</v>
      </c>
      <c r="X50" s="23">
        <v>6.7216804979000004</v>
      </c>
      <c r="Y50" s="23">
        <v>0.55580931060000005</v>
      </c>
      <c r="Z50" s="23">
        <v>2.7412930000000001E-4</v>
      </c>
      <c r="AA50" s="23">
        <v>3.5065741999999998E-3</v>
      </c>
      <c r="AB50" s="23">
        <v>4.0635135000000001E-3</v>
      </c>
      <c r="AC50" s="23">
        <v>0.61090849579999995</v>
      </c>
      <c r="AD50" s="23">
        <v>293.16516231999998</v>
      </c>
      <c r="AE50" s="23">
        <v>284.36643878000001</v>
      </c>
      <c r="AF50" s="23">
        <v>1.5700275696999999</v>
      </c>
      <c r="AG50" s="23">
        <v>1.1407231761000001</v>
      </c>
      <c r="AI50" s="23">
        <v>6.0570049999999999E-4</v>
      </c>
      <c r="AJ50" s="21"/>
      <c r="AK50" s="23" t="s">
        <v>47</v>
      </c>
      <c r="AL50" s="23">
        <v>0</v>
      </c>
      <c r="AM50" s="23">
        <v>0</v>
      </c>
      <c r="AN50" s="23">
        <v>6.5417648347944297</v>
      </c>
      <c r="AO50" s="23">
        <v>32.013819898215303</v>
      </c>
      <c r="AP50" s="23">
        <v>32.013819898215303</v>
      </c>
      <c r="AQ50" s="23">
        <v>6.9988718196132496</v>
      </c>
      <c r="AR50" s="23">
        <v>0.29931288525496302</v>
      </c>
      <c r="AS50" s="23">
        <v>5.1688937512194298E-2</v>
      </c>
      <c r="AT50" s="23">
        <v>0.25236378339037702</v>
      </c>
      <c r="AU50" s="23">
        <v>9.1993831846145699</v>
      </c>
      <c r="AV50" s="23">
        <v>6.0569578173359003E-4</v>
      </c>
      <c r="AW50" s="23">
        <v>0</v>
      </c>
      <c r="AX50" s="23">
        <v>0</v>
      </c>
      <c r="AY50" s="23">
        <v>0.760481924368278</v>
      </c>
      <c r="AZ50" s="23">
        <v>0</v>
      </c>
      <c r="BA50" s="23">
        <v>0</v>
      </c>
      <c r="BB50" s="23">
        <v>0</v>
      </c>
      <c r="BC50" s="23">
        <v>2.9385682850245501E-4</v>
      </c>
      <c r="BD50" s="23">
        <v>1.1754010690652899E-3</v>
      </c>
      <c r="BE50" s="23">
        <v>2006.16865664225</v>
      </c>
      <c r="BF50" s="23">
        <v>8.7987332358890402</v>
      </c>
      <c r="BG50" s="23">
        <v>219.30331791354601</v>
      </c>
      <c r="BH50" s="23">
        <v>13.9649430604562</v>
      </c>
      <c r="BI50" s="23">
        <v>0.32446228557460699</v>
      </c>
      <c r="BJ50" s="23">
        <v>49.934739279860203</v>
      </c>
      <c r="BK50" s="23">
        <v>0.83888209349801801</v>
      </c>
      <c r="BL50" s="23">
        <v>69.9547539605868</v>
      </c>
      <c r="BM50" s="23">
        <v>6.3217645686076001</v>
      </c>
      <c r="BN50" s="23">
        <v>22.878722186679301</v>
      </c>
      <c r="BO50" s="23">
        <v>1.5700275064548099</v>
      </c>
      <c r="BP50" s="23">
        <v>0</v>
      </c>
      <c r="BQ50" s="23">
        <v>0</v>
      </c>
      <c r="BR50" s="23">
        <v>91.176043936279896</v>
      </c>
      <c r="BS50" s="23">
        <v>91.176043936279896</v>
      </c>
      <c r="BT50" s="23">
        <v>1.1407248983618199</v>
      </c>
      <c r="BU50" s="23">
        <v>1.1686598558701201E-3</v>
      </c>
      <c r="BV50" s="23">
        <v>2.2567497860448101E-3</v>
      </c>
      <c r="BW50" s="23">
        <v>77.299744365636499</v>
      </c>
      <c r="BX50" s="23">
        <v>8.3804666135301797</v>
      </c>
      <c r="BY50" s="23">
        <v>0.52323300211039203</v>
      </c>
      <c r="BZ50" s="23">
        <v>0.95747911423722099</v>
      </c>
      <c r="CA50" s="23">
        <v>4.0957554556782299</v>
      </c>
      <c r="CB50" s="23">
        <v>0</v>
      </c>
      <c r="CC50" s="23">
        <v>0</v>
      </c>
      <c r="CD50" s="23">
        <v>0.21563204948715001</v>
      </c>
      <c r="CE50" s="23">
        <v>0.43779818352375699</v>
      </c>
      <c r="CF50" s="23">
        <v>0</v>
      </c>
      <c r="CG50" s="23">
        <v>1.1161965277854</v>
      </c>
      <c r="CH50" s="23">
        <v>6.2767964800233598</v>
      </c>
      <c r="CI50" s="23">
        <v>0</v>
      </c>
      <c r="CJ50" s="23">
        <v>0.58270485241709202</v>
      </c>
      <c r="CK50" s="23">
        <v>0.55985364183711095</v>
      </c>
      <c r="CL50" s="23">
        <v>415.18309472378797</v>
      </c>
      <c r="CM50" s="23">
        <v>8696.21734165819</v>
      </c>
      <c r="CN50" s="23">
        <v>888.94694012290699</v>
      </c>
      <c r="CO50" s="23">
        <v>9662.4640261467393</v>
      </c>
      <c r="CP50" s="23">
        <v>0</v>
      </c>
      <c r="CQ50" s="23">
        <v>25.896043979473799</v>
      </c>
      <c r="CR50" s="23">
        <v>0.55580359234935495</v>
      </c>
      <c r="CS50" s="23">
        <v>2.7412806401014099E-4</v>
      </c>
      <c r="CT50" s="23">
        <v>3.5065694042119302E-3</v>
      </c>
      <c r="CU50" s="23">
        <v>4.0635128211022001E-3</v>
      </c>
      <c r="CV50" s="23">
        <v>0.61091051461604795</v>
      </c>
      <c r="CW50" s="23">
        <v>0</v>
      </c>
      <c r="CX50" s="23">
        <v>107.689167913533</v>
      </c>
      <c r="CY50" s="23">
        <v>0.165785418195847</v>
      </c>
      <c r="CZ50" s="23">
        <v>5.8295150573477297E-2</v>
      </c>
      <c r="DA50" s="23">
        <v>219.30331791354601</v>
      </c>
      <c r="DB50" s="23">
        <v>7.4503902023291796E-2</v>
      </c>
      <c r="DC50" s="23">
        <v>0</v>
      </c>
      <c r="DD50" s="23">
        <v>6.0446998787457799E-4</v>
      </c>
      <c r="DE50" s="23">
        <v>1.0805921422862999E-2</v>
      </c>
      <c r="DF50" s="23">
        <v>293.15766420145098</v>
      </c>
      <c r="DG50" s="23">
        <v>284.35893096556202</v>
      </c>
      <c r="DH50" s="23">
        <v>8.7987332358890402</v>
      </c>
      <c r="DI50" s="23">
        <v>0</v>
      </c>
      <c r="DJ50" s="23">
        <v>0</v>
      </c>
      <c r="DK50" s="23">
        <v>1.1633433300815099</v>
      </c>
      <c r="DL50" s="23">
        <v>0</v>
      </c>
      <c r="DM50" s="23">
        <v>12.483658220539301</v>
      </c>
      <c r="DN50" s="23">
        <v>0</v>
      </c>
      <c r="DO50" s="23">
        <v>0.32446228557460699</v>
      </c>
      <c r="DP50" s="23">
        <v>49.934739279860203</v>
      </c>
      <c r="DQ50" s="23">
        <v>7.6147008924178197</v>
      </c>
      <c r="DR50" s="23">
        <v>0</v>
      </c>
      <c r="DS50" s="23">
        <v>0.83888209349801801</v>
      </c>
      <c r="DT50" s="23">
        <v>1.13745024774439E-3</v>
      </c>
      <c r="DU50" s="23">
        <v>7.0745792928763098</v>
      </c>
      <c r="DV50" s="23">
        <v>8.39532209422471</v>
      </c>
      <c r="DW50" s="23">
        <v>0</v>
      </c>
      <c r="DX50" s="23">
        <v>0</v>
      </c>
      <c r="DY50" s="23">
        <v>0.107065029346969</v>
      </c>
      <c r="DZ50" s="23">
        <v>9.1808258279419697</v>
      </c>
      <c r="EA50" s="23">
        <v>8.7905421201705494</v>
      </c>
      <c r="EB50" s="23">
        <v>0</v>
      </c>
      <c r="EC50" s="23">
        <v>0.80170495345119996</v>
      </c>
      <c r="ED50" s="23">
        <v>408.86121285294598</v>
      </c>
      <c r="EE50" s="23">
        <v>6.7216755283899996</v>
      </c>
      <c r="EF50" s="23">
        <v>7.4954761417369102</v>
      </c>
      <c r="EI50" s="61">
        <f t="shared" si="34"/>
        <v>1.0154621707124754</v>
      </c>
      <c r="EJ50" s="31">
        <f t="shared" si="36"/>
        <v>8.0000033279774702E-3</v>
      </c>
      <c r="EK50" s="46">
        <f t="shared" si="37"/>
        <v>-1.4094413709393864E-7</v>
      </c>
      <c r="EL50" s="46">
        <f t="shared" si="38"/>
        <v>-5.0531748922925823E-7</v>
      </c>
      <c r="EM50" s="46">
        <f t="shared" si="39"/>
        <v>-4.3271068743475487E-7</v>
      </c>
      <c r="EN50" s="46">
        <f t="shared" si="40"/>
        <v>-2.5576431011301977E-5</v>
      </c>
      <c r="EO50" s="46">
        <f t="shared" si="41"/>
        <v>-2.6401900555481126E-5</v>
      </c>
      <c r="EP50" s="46">
        <f t="shared" si="42"/>
        <v>-3.1839139883662994E-6</v>
      </c>
      <c r="EQ50" s="46">
        <f t="shared" si="43"/>
        <v>-3.0437471745763473E-7</v>
      </c>
      <c r="ER50" s="46">
        <f t="shared" si="44"/>
        <v>-6.9306847439240238E-7</v>
      </c>
      <c r="ES50" s="46">
        <f t="shared" si="45"/>
        <v>-2.5882100893751569E-6</v>
      </c>
      <c r="ET50" s="46">
        <f t="shared" si="46"/>
        <v>-3.0783279822727155E-7</v>
      </c>
      <c r="EU50" s="46">
        <f t="shared" si="47"/>
        <v>3.6648281060252414E-7</v>
      </c>
      <c r="EV50" s="46">
        <f t="shared" si="48"/>
        <v>0</v>
      </c>
      <c r="EW50" s="46">
        <f t="shared" si="49"/>
        <v>-2.3462974512660599E-7</v>
      </c>
      <c r="EX50" s="46">
        <f t="shared" si="50"/>
        <v>0</v>
      </c>
      <c r="EY50" s="46">
        <f t="shared" si="51"/>
        <v>-1.082332799722974E-5</v>
      </c>
      <c r="EZ50" s="46">
        <f t="shared" si="52"/>
        <v>-4.0389672153052418E-7</v>
      </c>
      <c r="FA50" s="46">
        <f t="shared" si="53"/>
        <v>4.3003428449472676E-6</v>
      </c>
      <c r="FB50" s="46">
        <f t="shared" si="54"/>
        <v>0</v>
      </c>
      <c r="FC50" s="46">
        <f t="shared" si="55"/>
        <v>-9.700972457951535E-8</v>
      </c>
      <c r="FD50" s="46">
        <f t="shared" si="56"/>
        <v>4.5269879892297496E-6</v>
      </c>
      <c r="FE50" s="46">
        <f t="shared" si="57"/>
        <v>-1.8007459646849667E-7</v>
      </c>
      <c r="FF50" s="46">
        <f t="shared" si="58"/>
        <v>2.6254502654352547E-6</v>
      </c>
      <c r="FG50" s="46">
        <f t="shared" si="59"/>
        <v>-7.3932553063080791E-7</v>
      </c>
      <c r="FH50" s="46">
        <f t="shared" si="60"/>
        <v>-1.0288151954365034E-5</v>
      </c>
      <c r="FI50" s="46">
        <f t="shared" si="61"/>
        <v>-4.5087842088303128E-6</v>
      </c>
      <c r="FJ50" s="46">
        <f t="shared" si="62"/>
        <v>-1.3676562354272697E-6</v>
      </c>
      <c r="FK50" s="46">
        <f t="shared" si="63"/>
        <v>-1.6707162408993856E-7</v>
      </c>
      <c r="FL50" s="46">
        <f t="shared" si="64"/>
        <v>3.3046128215253941E-6</v>
      </c>
      <c r="FM50" s="46">
        <f t="shared" si="65"/>
        <v>-2.880668877088203E-7</v>
      </c>
      <c r="FN50" s="46">
        <f t="shared" si="66"/>
        <v>-3.3107656938357243E-7</v>
      </c>
      <c r="FO50" s="46">
        <f t="shared" si="67"/>
        <v>-4.0282853113280632E-8</v>
      </c>
      <c r="FP50" s="46">
        <f t="shared" si="68"/>
        <v>1.5097982191556674E-6</v>
      </c>
      <c r="FQ50" s="46">
        <f t="shared" si="69"/>
        <v>0</v>
      </c>
      <c r="FR50" s="46">
        <f t="shared" si="35"/>
        <v>-7.7897680618620962E-6</v>
      </c>
    </row>
    <row r="51" spans="1:174" x14ac:dyDescent="0.3">
      <c r="A51" s="21" t="s">
        <v>48</v>
      </c>
      <c r="B51" s="21">
        <v>3997.0773890999999</v>
      </c>
      <c r="C51" s="21">
        <v>12.505850062</v>
      </c>
      <c r="D51" s="21">
        <v>18715.437180000001</v>
      </c>
      <c r="E51" s="21">
        <v>567.64154609000002</v>
      </c>
      <c r="F51" s="21">
        <v>550.60449550999999</v>
      </c>
      <c r="G51" s="21">
        <v>14.095388517</v>
      </c>
      <c r="H51" s="21">
        <v>783.71203717000003</v>
      </c>
      <c r="I51" s="23">
        <v>61.364647404999999</v>
      </c>
      <c r="J51" s="23">
        <v>12.539391930000001</v>
      </c>
      <c r="K51" s="23">
        <v>0.59391978680000002</v>
      </c>
      <c r="L51" s="23">
        <v>17.633520147999999</v>
      </c>
      <c r="N51" s="23">
        <v>1.4577042524999999</v>
      </c>
      <c r="P51" s="23">
        <v>2.8699974000000001E-3</v>
      </c>
      <c r="Q51" s="23">
        <v>174.76778171999999</v>
      </c>
      <c r="R51" s="23">
        <v>7.8721941000000004E-3</v>
      </c>
      <c r="T51" s="23">
        <v>1.2763742621</v>
      </c>
      <c r="U51" s="23">
        <v>2.1395336674999998</v>
      </c>
      <c r="V51" s="23">
        <v>2.2318103124999999</v>
      </c>
      <c r="W51" s="23">
        <v>16.849807733999999</v>
      </c>
      <c r="X51" s="23">
        <v>12.8842242</v>
      </c>
      <c r="Y51" s="23">
        <v>1.0694686184</v>
      </c>
      <c r="Z51" s="23">
        <v>5.3078269999999996E-4</v>
      </c>
      <c r="AA51" s="23">
        <v>6.7777771999999997E-3</v>
      </c>
      <c r="AB51" s="23">
        <v>7.8566542999999999E-3</v>
      </c>
      <c r="AC51" s="23">
        <v>1.1723203527999999</v>
      </c>
      <c r="AD51" s="23">
        <v>567.64154609000002</v>
      </c>
      <c r="AE51" s="23">
        <v>550.60449550999999</v>
      </c>
      <c r="AF51" s="23">
        <v>3.0094540542999999</v>
      </c>
      <c r="AG51" s="23">
        <v>2.1865565168000001</v>
      </c>
      <c r="AI51" s="23">
        <v>1.1727876E-3</v>
      </c>
      <c r="AJ51" s="21"/>
      <c r="AK51" s="23" t="s">
        <v>48</v>
      </c>
      <c r="AL51" s="23">
        <v>0</v>
      </c>
      <c r="AM51" s="23">
        <v>0</v>
      </c>
      <c r="AN51" s="23">
        <v>12.5393937658902</v>
      </c>
      <c r="AO51" s="23">
        <v>61.364547542303498</v>
      </c>
      <c r="AP51" s="23">
        <v>61.364547542303498</v>
      </c>
      <c r="AQ51" s="23">
        <v>13.4155565667256</v>
      </c>
      <c r="AR51" s="23">
        <v>0.57373226166426505</v>
      </c>
      <c r="AS51" s="23">
        <v>0.10096616180823099</v>
      </c>
      <c r="AT51" s="23">
        <v>0.49295331393266001</v>
      </c>
      <c r="AU51" s="23">
        <v>17.633500838411202</v>
      </c>
      <c r="AV51" s="23">
        <v>1.1727934961201E-3</v>
      </c>
      <c r="AW51" s="23">
        <v>0</v>
      </c>
      <c r="AX51" s="23">
        <v>0</v>
      </c>
      <c r="AY51" s="23">
        <v>1.4577017455228201</v>
      </c>
      <c r="AZ51" s="23">
        <v>0</v>
      </c>
      <c r="BA51" s="23">
        <v>0</v>
      </c>
      <c r="BB51" s="23">
        <v>0</v>
      </c>
      <c r="BC51" s="23">
        <v>5.7401375143989399E-4</v>
      </c>
      <c r="BD51" s="23">
        <v>2.2959733659617299E-3</v>
      </c>
      <c r="BE51" s="23">
        <v>3997.0747975330301</v>
      </c>
      <c r="BF51" s="23">
        <v>17.0370183148972</v>
      </c>
      <c r="BG51" s="23">
        <v>424.62609304607099</v>
      </c>
      <c r="BH51" s="23">
        <v>27.039616300974998</v>
      </c>
      <c r="BI51" s="23">
        <v>0.62824049383532599</v>
      </c>
      <c r="BJ51" s="23">
        <v>96.686109338227496</v>
      </c>
      <c r="BK51" s="23">
        <v>1.62428321621279</v>
      </c>
      <c r="BL51" s="23">
        <v>134.090742342635</v>
      </c>
      <c r="BM51" s="23">
        <v>12.117662472844399</v>
      </c>
      <c r="BN51" s="23">
        <v>43.854165750396298</v>
      </c>
      <c r="BO51" s="23">
        <v>3.00945365233971</v>
      </c>
      <c r="BP51" s="23">
        <v>0</v>
      </c>
      <c r="BQ51" s="23">
        <v>0</v>
      </c>
      <c r="BR51" s="23">
        <v>174.76765909082499</v>
      </c>
      <c r="BS51" s="23">
        <v>174.76765909082499</v>
      </c>
      <c r="BT51" s="23">
        <v>2.1865574414821598</v>
      </c>
      <c r="BU51" s="23">
        <v>2.2829496472899099E-3</v>
      </c>
      <c r="BV51" s="23">
        <v>4.40847818581689E-3</v>
      </c>
      <c r="BW51" s="23">
        <v>149.72328193676</v>
      </c>
      <c r="BX51" s="23">
        <v>16.0637935001747</v>
      </c>
      <c r="BY51" s="23">
        <v>1.0029354619262201</v>
      </c>
      <c r="BZ51" s="23">
        <v>1.8353110410731399</v>
      </c>
      <c r="CA51" s="23">
        <v>7.8508069284853699</v>
      </c>
      <c r="CB51" s="23">
        <v>0</v>
      </c>
      <c r="CC51" s="23">
        <v>0</v>
      </c>
      <c r="CD51" s="23">
        <v>0.421202304160672</v>
      </c>
      <c r="CE51" s="23">
        <v>0.85517194629540805</v>
      </c>
      <c r="CF51" s="23">
        <v>0</v>
      </c>
      <c r="CG51" s="23">
        <v>2.1395328711394299</v>
      </c>
      <c r="CH51" s="23">
        <v>12.5058164157255</v>
      </c>
      <c r="CI51" s="23">
        <v>0</v>
      </c>
      <c r="CJ51" s="23">
        <v>1.1382252198834799</v>
      </c>
      <c r="CK51" s="23">
        <v>1.0935870136741599</v>
      </c>
      <c r="CL51" s="23">
        <v>795.82947750458698</v>
      </c>
      <c r="CM51" s="23">
        <v>16843.884701753199</v>
      </c>
      <c r="CN51" s="23">
        <v>1721.8197555691399</v>
      </c>
      <c r="CO51" s="23">
        <v>18715.427739259099</v>
      </c>
      <c r="CP51" s="23">
        <v>0</v>
      </c>
      <c r="CQ51" s="23">
        <v>49.637750642967099</v>
      </c>
      <c r="CR51" s="23">
        <v>1.0694675537977301</v>
      </c>
      <c r="CS51" s="23">
        <v>5.30779556826887E-4</v>
      </c>
      <c r="CT51" s="23">
        <v>6.7776464053528199E-3</v>
      </c>
      <c r="CU51" s="23">
        <v>7.8568153260470605E-3</v>
      </c>
      <c r="CV51" s="23">
        <v>1.17231701959798</v>
      </c>
      <c r="CW51" s="23">
        <v>0</v>
      </c>
      <c r="CX51" s="23">
        <v>206.420302080325</v>
      </c>
      <c r="CY51" s="23">
        <v>0.32100338100828302</v>
      </c>
      <c r="CZ51" s="23">
        <v>0.112873704260983</v>
      </c>
      <c r="DA51" s="23">
        <v>424.62609304607099</v>
      </c>
      <c r="DB51" s="23">
        <v>0.14425819033603901</v>
      </c>
      <c r="DC51" s="23">
        <v>0</v>
      </c>
      <c r="DD51" s="23">
        <v>1.1808523057590199E-3</v>
      </c>
      <c r="DE51" s="23">
        <v>2.0922978477377799E-2</v>
      </c>
      <c r="DF51" s="23">
        <v>567.62708372016095</v>
      </c>
      <c r="DG51" s="23">
        <v>550.59006540526298</v>
      </c>
      <c r="DH51" s="23">
        <v>17.0370183148972</v>
      </c>
      <c r="DI51" s="23">
        <v>0</v>
      </c>
      <c r="DJ51" s="23">
        <v>0</v>
      </c>
      <c r="DK51" s="23">
        <v>2.2525234090069799</v>
      </c>
      <c r="DL51" s="23">
        <v>0</v>
      </c>
      <c r="DM51" s="23">
        <v>24.171555218615801</v>
      </c>
      <c r="DN51" s="23">
        <v>0</v>
      </c>
      <c r="DO51" s="23">
        <v>0.62824049383532599</v>
      </c>
      <c r="DP51" s="23">
        <v>96.686109338227496</v>
      </c>
      <c r="DQ51" s="23">
        <v>14.5959954045589</v>
      </c>
      <c r="DR51" s="23">
        <v>0</v>
      </c>
      <c r="DS51" s="23">
        <v>1.62428321621279</v>
      </c>
      <c r="DT51" s="23">
        <v>2.20242921124136E-3</v>
      </c>
      <c r="DU51" s="23">
        <v>14.0954091930532</v>
      </c>
      <c r="DV51" s="23">
        <v>16.092276571035601</v>
      </c>
      <c r="DW51" s="23">
        <v>0</v>
      </c>
      <c r="DX51" s="23">
        <v>0</v>
      </c>
      <c r="DY51" s="23">
        <v>0.205225102578942</v>
      </c>
      <c r="DZ51" s="23">
        <v>17.597958007622001</v>
      </c>
      <c r="EA51" s="23">
        <v>16.849792545051301</v>
      </c>
      <c r="EB51" s="23">
        <v>0</v>
      </c>
      <c r="EC51" s="23">
        <v>1.5367140370085399</v>
      </c>
      <c r="ED51" s="23">
        <v>783.71172165545102</v>
      </c>
      <c r="EE51" s="23">
        <v>12.884188355507399</v>
      </c>
      <c r="EF51" s="23">
        <v>14.3674806778308</v>
      </c>
      <c r="EI51" s="61">
        <f t="shared" si="34"/>
        <v>1.0154620066464481</v>
      </c>
      <c r="EJ51" s="31">
        <f t="shared" si="36"/>
        <v>7.999992520752678E-3</v>
      </c>
      <c r="EK51" s="46">
        <f t="shared" si="37"/>
        <v>-6.4836547245940887E-7</v>
      </c>
      <c r="EL51" s="46">
        <f t="shared" si="38"/>
        <v>-2.6904428194761885E-6</v>
      </c>
      <c r="EM51" s="46">
        <f t="shared" si="39"/>
        <v>-5.0443603377701375E-7</v>
      </c>
      <c r="EN51" s="46">
        <f t="shared" si="40"/>
        <v>-2.5477997406435421E-5</v>
      </c>
      <c r="EO51" s="46">
        <f t="shared" si="41"/>
        <v>-2.6207749581939726E-5</v>
      </c>
      <c r="EP51" s="46">
        <f t="shared" si="42"/>
        <v>1.4668664985915448E-6</v>
      </c>
      <c r="EQ51" s="46">
        <f t="shared" si="43"/>
        <v>-4.0258989788493021E-7</v>
      </c>
      <c r="ER51" s="46">
        <f t="shared" si="44"/>
        <v>-1.6273652782902063E-6</v>
      </c>
      <c r="ES51" s="46">
        <f t="shared" si="45"/>
        <v>1.4640982666658507E-7</v>
      </c>
      <c r="ET51" s="46">
        <f t="shared" si="46"/>
        <v>-5.2373925896969016E-7</v>
      </c>
      <c r="EU51" s="46">
        <f t="shared" si="47"/>
        <v>-1.0950501451320361E-6</v>
      </c>
      <c r="EV51" s="46">
        <f t="shared" si="48"/>
        <v>0</v>
      </c>
      <c r="EW51" s="46">
        <f t="shared" si="49"/>
        <v>-1.7198119409686412E-6</v>
      </c>
      <c r="EX51" s="46">
        <f t="shared" si="50"/>
        <v>0</v>
      </c>
      <c r="EY51" s="46">
        <f t="shared" si="51"/>
        <v>-3.5827901363479709E-6</v>
      </c>
      <c r="EZ51" s="46">
        <f t="shared" si="52"/>
        <v>-7.0166923095873443E-7</v>
      </c>
      <c r="FA51" s="46">
        <f t="shared" si="53"/>
        <v>1.0929464483112852E-5</v>
      </c>
      <c r="FB51" s="46">
        <f t="shared" si="54"/>
        <v>0</v>
      </c>
      <c r="FC51" s="46">
        <f t="shared" si="55"/>
        <v>-9.1226534380419673E-9</v>
      </c>
      <c r="FD51" s="46">
        <f t="shared" si="56"/>
        <v>-3.7221221709631036E-7</v>
      </c>
      <c r="FE51" s="46">
        <f t="shared" si="57"/>
        <v>8.6076205888627894E-7</v>
      </c>
      <c r="FF51" s="46">
        <f t="shared" si="58"/>
        <v>-9.014315734445242E-7</v>
      </c>
      <c r="FG51" s="46">
        <f t="shared" si="59"/>
        <v>-2.7820450843090009E-6</v>
      </c>
      <c r="FH51" s="46">
        <f t="shared" si="60"/>
        <v>-9.9544975100663225E-7</v>
      </c>
      <c r="FI51" s="46">
        <f t="shared" si="61"/>
        <v>-5.9217700820929444E-6</v>
      </c>
      <c r="FJ51" s="46">
        <f t="shared" si="62"/>
        <v>-1.9297572540412041E-5</v>
      </c>
      <c r="FK51" s="46">
        <f t="shared" si="63"/>
        <v>2.0495498581450898E-5</v>
      </c>
      <c r="FL51" s="46">
        <f t="shared" si="64"/>
        <v>-2.8432518568746769E-6</v>
      </c>
      <c r="FM51" s="46">
        <f t="shared" si="65"/>
        <v>-3.2657895196625798E-7</v>
      </c>
      <c r="FN51" s="46">
        <f t="shared" si="66"/>
        <v>-2.7808468622703433E-7</v>
      </c>
      <c r="FO51" s="46">
        <f t="shared" si="67"/>
        <v>-1.3356585037992178E-7</v>
      </c>
      <c r="FP51" s="46">
        <f t="shared" si="68"/>
        <v>4.2289424152827807E-7</v>
      </c>
      <c r="FQ51" s="46">
        <f t="shared" si="69"/>
        <v>0</v>
      </c>
      <c r="FR51" s="46">
        <f t="shared" si="35"/>
        <v>5.0274406891494471E-6</v>
      </c>
    </row>
    <row r="52" spans="1:174" s="23" customFormat="1" x14ac:dyDescent="0.3">
      <c r="A52" s="21"/>
      <c r="B52" s="21"/>
      <c r="C52" s="21"/>
      <c r="D52" s="21"/>
      <c r="E52" s="21"/>
      <c r="F52" s="21"/>
      <c r="G52" s="21"/>
      <c r="H52" s="21"/>
      <c r="AJ52" s="21"/>
      <c r="EG52" s="34"/>
      <c r="EH52" s="21"/>
      <c r="EI52" s="21"/>
      <c r="EJ52" s="31"/>
    </row>
    <row r="53" spans="1:174" x14ac:dyDescent="0.3">
      <c r="I53" s="23"/>
      <c r="J53" s="23"/>
      <c r="L53" s="23"/>
      <c r="AK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</row>
    <row r="54" spans="1:174" x14ac:dyDescent="0.3">
      <c r="A54" s="21" t="s">
        <v>228</v>
      </c>
      <c r="B54" s="21">
        <v>10.536774798</v>
      </c>
      <c r="C54" s="21">
        <v>3.2966938000000001E-2</v>
      </c>
      <c r="D54" s="21">
        <v>70.217830864000007</v>
      </c>
      <c r="E54" s="21">
        <v>2.0721735404000001</v>
      </c>
      <c r="F54" s="21">
        <v>1.9064001364000001</v>
      </c>
      <c r="G54" s="21">
        <v>3.7157139200000001E-2</v>
      </c>
      <c r="H54" s="21">
        <v>3.0037027584999998</v>
      </c>
      <c r="I54" s="23">
        <v>5.28031084E-2</v>
      </c>
      <c r="J54" s="23">
        <v>8.7808150000000008E-3</v>
      </c>
      <c r="K54" s="6">
        <v>7.3976670000000001E-7</v>
      </c>
      <c r="L54" s="23">
        <v>7.2666459000000003E-3</v>
      </c>
      <c r="M54" s="23">
        <v>5.8054099999999997E-5</v>
      </c>
      <c r="N54" s="23">
        <v>9.1234368000000007E-3</v>
      </c>
      <c r="O54" s="23">
        <v>5.8054099999999997E-5</v>
      </c>
      <c r="P54" s="6">
        <v>4.2976914999999996E-6</v>
      </c>
      <c r="Q54" s="23">
        <v>0.1216673368</v>
      </c>
      <c r="R54" s="23">
        <v>5.8054099999999997E-5</v>
      </c>
      <c r="S54" s="23">
        <v>1.741623E-4</v>
      </c>
      <c r="T54" s="6">
        <v>4.2272364999999998E-6</v>
      </c>
      <c r="U54" s="23">
        <v>4.9225648000000002E-3</v>
      </c>
      <c r="V54" s="23">
        <v>1.35728E-5</v>
      </c>
      <c r="W54" s="23">
        <v>9.6118542000000005E-3</v>
      </c>
      <c r="X54" s="23">
        <v>1.44177764E-2</v>
      </c>
      <c r="Y54" s="23">
        <v>1.5256649E-3</v>
      </c>
      <c r="Z54" s="6">
        <v>1.8377697E-6</v>
      </c>
      <c r="AA54" s="23">
        <v>5.1270400000000003E-5</v>
      </c>
      <c r="AB54" s="23">
        <v>3.5003999999999999E-5</v>
      </c>
      <c r="AC54" s="23">
        <v>1.3044815999999999E-3</v>
      </c>
      <c r="AD54" s="23">
        <v>2.0721735404000001</v>
      </c>
      <c r="AE54" s="23">
        <v>1.9064001364000001</v>
      </c>
      <c r="AF54" s="23">
        <v>6.0074098000000003E-3</v>
      </c>
      <c r="AG54" s="23">
        <v>1.6520358400000001E-2</v>
      </c>
      <c r="AH54" s="23">
        <v>6.3077792000000004E-3</v>
      </c>
      <c r="AI54" s="6">
        <v>5.6948549999999997E-6</v>
      </c>
      <c r="AJ54" s="21"/>
      <c r="AK54" s="23" t="s">
        <v>49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6">
        <v>0</v>
      </c>
      <c r="AV54" s="23">
        <v>0</v>
      </c>
      <c r="AW54" s="23">
        <v>0</v>
      </c>
      <c r="AX54" s="23">
        <v>0</v>
      </c>
      <c r="AY54" s="23">
        <v>0</v>
      </c>
      <c r="AZ54" s="6">
        <v>0</v>
      </c>
      <c r="BA54" s="23">
        <v>0</v>
      </c>
      <c r="BB54" s="23">
        <v>0</v>
      </c>
      <c r="BC54" s="23">
        <v>0</v>
      </c>
      <c r="BD54" s="6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6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6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</v>
      </c>
      <c r="DL54" s="23">
        <v>0</v>
      </c>
      <c r="DM54" s="23">
        <v>0</v>
      </c>
      <c r="DN54" s="23">
        <v>0</v>
      </c>
      <c r="DO54" s="23">
        <v>0</v>
      </c>
      <c r="DP54" s="23">
        <v>0</v>
      </c>
      <c r="DQ54" s="23">
        <v>0</v>
      </c>
      <c r="DR54" s="23">
        <v>0</v>
      </c>
      <c r="DS54" s="23">
        <v>0</v>
      </c>
      <c r="DT54" s="23">
        <v>0</v>
      </c>
      <c r="DU54" s="23">
        <v>0</v>
      </c>
      <c r="DV54" s="23">
        <v>0</v>
      </c>
      <c r="DW54" s="23">
        <v>0</v>
      </c>
      <c r="DX54" s="23">
        <v>0</v>
      </c>
      <c r="DY54" s="23">
        <v>0</v>
      </c>
      <c r="DZ54" s="23">
        <v>0</v>
      </c>
      <c r="EA54" s="23">
        <v>0</v>
      </c>
      <c r="EB54" s="23">
        <v>0</v>
      </c>
      <c r="EC54" s="23">
        <v>0</v>
      </c>
      <c r="ED54" s="23">
        <v>0</v>
      </c>
      <c r="EE54" s="23">
        <v>0</v>
      </c>
      <c r="EF54" s="23">
        <v>0</v>
      </c>
      <c r="EJ54" s="31" t="e">
        <f>BC54/(BC54+BF54+BG54)</f>
        <v>#DIV/0!</v>
      </c>
    </row>
    <row r="55" spans="1:174" x14ac:dyDescent="0.3">
      <c r="A55" s="21" t="s">
        <v>1</v>
      </c>
      <c r="B55" s="21">
        <v>46.815675278999997</v>
      </c>
      <c r="C55" s="21">
        <v>0.1464747817</v>
      </c>
      <c r="D55" s="21">
        <v>377.26530274999999</v>
      </c>
      <c r="E55" s="21">
        <v>11.041350113</v>
      </c>
      <c r="F55" s="21">
        <v>10.710111481</v>
      </c>
      <c r="G55" s="21">
        <v>0.16509230659999999</v>
      </c>
      <c r="H55" s="21">
        <v>17.452041362999999</v>
      </c>
      <c r="I55" s="23">
        <v>1.3664948826000001</v>
      </c>
      <c r="J55" s="23">
        <v>0.27923264520000002</v>
      </c>
      <c r="K55" s="23">
        <v>1.01104279E-2</v>
      </c>
      <c r="L55" s="23">
        <v>0.39267089509999997</v>
      </c>
      <c r="N55" s="23">
        <v>3.2460797600000001E-2</v>
      </c>
      <c r="P55" s="23">
        <v>4.8856600000000002E-5</v>
      </c>
      <c r="Q55" s="23">
        <v>3.8918059143999999</v>
      </c>
      <c r="R55" s="23">
        <v>1.338764E-4</v>
      </c>
      <c r="T55" s="23">
        <v>2.1727998500000002E-2</v>
      </c>
      <c r="U55" s="23">
        <v>4.7644076E-2</v>
      </c>
      <c r="V55" s="23">
        <v>3.7992607800000001E-2</v>
      </c>
      <c r="W55" s="23">
        <v>0.37521882159999997</v>
      </c>
      <c r="X55" s="23">
        <v>0.28691150469999999</v>
      </c>
      <c r="Y55" s="23">
        <v>2.26699177E-2</v>
      </c>
      <c r="Z55" s="23">
        <v>1.0324500000000001E-5</v>
      </c>
      <c r="AA55" s="23">
        <v>1.3512910000000001E-4</v>
      </c>
      <c r="AB55" s="23">
        <v>1.559772E-4</v>
      </c>
      <c r="AC55" s="23">
        <v>2.5735213199999999E-2</v>
      </c>
      <c r="AD55" s="23">
        <v>11.041350113</v>
      </c>
      <c r="AE55" s="23">
        <v>10.710111481</v>
      </c>
      <c r="AF55" s="23">
        <v>6.7015828999999999E-2</v>
      </c>
      <c r="AG55" s="23">
        <v>4.8691194899999998E-2</v>
      </c>
      <c r="AI55" s="23">
        <v>2.2812499999999999E-5</v>
      </c>
      <c r="AJ55" s="21"/>
      <c r="AK55" s="23" t="s">
        <v>1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J55" s="31" t="e">
        <f t="shared" ref="EJ55" si="70">BW55/(CO55)</f>
        <v>#DIV/0!</v>
      </c>
      <c r="EK55" s="46">
        <f>(BE55-B55)/(B55+1E-50)</f>
        <v>-1</v>
      </c>
      <c r="EL55" s="46">
        <f>(CH55-C55)/(C55+1E-50)</f>
        <v>-1</v>
      </c>
      <c r="EM55" s="46">
        <f>(CO55-D55)/(D55+1E-50)</f>
        <v>-1</v>
      </c>
      <c r="EN55" s="46">
        <f>(DF55-E55)/(E55+1E-50)</f>
        <v>-1</v>
      </c>
      <c r="EO55" s="46">
        <f>(DG55-F55)/(F55+1E-50)</f>
        <v>-1</v>
      </c>
      <c r="EP55" s="46">
        <f>(DU55-G55)/(G55+1E-50)</f>
        <v>-1</v>
      </c>
      <c r="EQ55" s="46">
        <f>(ED55-H55)/(H55+1E-50)</f>
        <v>-1</v>
      </c>
      <c r="ER55" s="46">
        <f>(AP55-I55)/(I55+1E-50)</f>
        <v>-1</v>
      </c>
      <c r="ES55" s="46">
        <f>(AN55-J55)/(J55+1E-50)</f>
        <v>-1</v>
      </c>
      <c r="ET55" s="46">
        <f>(AS55+AT55-K55)/(K55+1E-50)</f>
        <v>-1</v>
      </c>
      <c r="EU55" s="46">
        <f>(AU55-L55)/(L55+1E-50)</f>
        <v>-1</v>
      </c>
      <c r="EV55" s="46">
        <f>(AW55+AX55-M55)/(M55+1E-50)</f>
        <v>0</v>
      </c>
      <c r="EW55" s="46">
        <f>(AY55-N55)/(N55+1E-50)</f>
        <v>-1</v>
      </c>
      <c r="EX55" s="46">
        <f>(AZ55+BA55-O55)/(O55+1E-50)</f>
        <v>0</v>
      </c>
      <c r="EY55" s="46">
        <f>(BC55+BD55-P55)/(P55+1E-50)</f>
        <v>-1</v>
      </c>
      <c r="EZ55" s="46">
        <f>(BS55-Q55)/(Q55+1E-50)</f>
        <v>-1</v>
      </c>
      <c r="FA55" s="46">
        <f>(BU55+BV55+DD55-R55)/(R55+1E-50)</f>
        <v>-1</v>
      </c>
      <c r="FB55" s="46">
        <f>(CC55+CB55-S55)/(S55+1E-50)</f>
        <v>0</v>
      </c>
      <c r="FC55" s="46">
        <f>(CD55+CE55-T55)/(T55+1E-50)</f>
        <v>-1</v>
      </c>
      <c r="FD55" s="46">
        <f>(CG55-U55)/(U55+1E-50)</f>
        <v>-1</v>
      </c>
      <c r="FE55" s="46">
        <f>(CJ55+CK55-V55)/(V55+1E-50)</f>
        <v>-1</v>
      </c>
      <c r="FF55" s="46">
        <f t="shared" ref="FF55" si="71">(EA55-W55)/(W55+1E-50)</f>
        <v>-1</v>
      </c>
      <c r="FG55" s="46">
        <f t="shared" ref="FG55" si="72">(EE55-X55)/(X55+1E-50)</f>
        <v>-1</v>
      </c>
      <c r="FH55" s="46">
        <f t="shared" ref="FH55" si="73">(CR55-Y55)/(Y55+1E-50)</f>
        <v>-1</v>
      </c>
      <c r="FI55" s="46">
        <f t="shared" ref="FI55" si="74">(CS55-Z55)/(Z55+1E-50)</f>
        <v>-1</v>
      </c>
      <c r="FJ55" s="46">
        <f t="shared" ref="FJ55" si="75">(CT55-AA55)/(AA55+1E-50)</f>
        <v>-1</v>
      </c>
      <c r="FK55" s="46">
        <f t="shared" ref="FK55" si="76">(CU55-AB55)/(AB55+1E-50)</f>
        <v>-1</v>
      </c>
      <c r="FL55" s="46">
        <f t="shared" ref="FL55" si="77">(CV55-AC55)/(AC55+1E-50)</f>
        <v>-1</v>
      </c>
      <c r="FM55" s="46">
        <f t="shared" ref="FM55" si="78">(SUM(BF55:BK55)-AD55)/(AD55+1E-50)</f>
        <v>-1</v>
      </c>
      <c r="FN55" s="46">
        <f t="shared" ref="FN55" si="79">(SUM(BG55:BK55)-AE55)/(AE55+1E-50)</f>
        <v>-1</v>
      </c>
      <c r="FO55" s="46">
        <f t="shared" ref="FO55" si="80">(BO55-AF55)/(AF55+1E-50)</f>
        <v>-1</v>
      </c>
      <c r="FP55" s="46">
        <f t="shared" ref="FP55" si="81">(BT55-AG55)/(AG55+1E-50)</f>
        <v>-1</v>
      </c>
      <c r="FQ55" s="46">
        <f t="shared" ref="FQ55" si="82">(DW55-AH55)/(AH55+1E-50)</f>
        <v>0</v>
      </c>
      <c r="FR55" s="46">
        <f t="shared" ref="FR55" si="83">(AV55-AI55)/(AI55+1E-50)</f>
        <v>-1</v>
      </c>
    </row>
    <row r="56" spans="1:174" s="23" customFormat="1" x14ac:dyDescent="0.3">
      <c r="A56" s="21" t="s">
        <v>11</v>
      </c>
      <c r="B56" s="21"/>
      <c r="C56" s="21"/>
      <c r="D56" s="21"/>
      <c r="E56" s="21"/>
      <c r="F56" s="21"/>
      <c r="G56" s="21"/>
      <c r="H56" s="21"/>
      <c r="K56" s="6"/>
      <c r="M56" s="6"/>
      <c r="O56" s="6"/>
      <c r="P56" s="6"/>
      <c r="R56" s="6"/>
      <c r="S56" s="6"/>
      <c r="T56" s="6"/>
      <c r="V56" s="6"/>
      <c r="Z56" s="6"/>
      <c r="AA56" s="6"/>
      <c r="AB56" s="6"/>
      <c r="AJ56" s="21"/>
      <c r="EG56" s="34"/>
      <c r="EH56" s="21"/>
      <c r="EI56" s="21"/>
      <c r="EJ56" s="31" t="e">
        <f>BC56/(BC56+BF56+BG56)</f>
        <v>#DIV/0!</v>
      </c>
      <c r="EK56"/>
      <c r="EL56"/>
      <c r="EM56"/>
      <c r="EN56"/>
      <c r="EO56"/>
      <c r="EP56"/>
      <c r="EQ56"/>
      <c r="ER56"/>
      <c r="ES56"/>
      <c r="EU56"/>
    </row>
    <row r="57" spans="1:174" s="23" customFormat="1" x14ac:dyDescent="0.3">
      <c r="A57" s="21" t="s">
        <v>56</v>
      </c>
      <c r="B57" s="21"/>
      <c r="C57" s="21"/>
      <c r="D57" s="21"/>
      <c r="E57" s="21"/>
      <c r="F57" s="21"/>
      <c r="G57" s="21"/>
      <c r="H57" s="21"/>
      <c r="K57" s="6"/>
      <c r="M57" s="6"/>
      <c r="O57" s="6"/>
      <c r="P57" s="6"/>
      <c r="R57" s="6"/>
      <c r="S57" s="6"/>
      <c r="T57" s="6"/>
      <c r="V57" s="6"/>
      <c r="Y57" s="6"/>
      <c r="Z57" s="6"/>
      <c r="AA57" s="6"/>
      <c r="AB57" s="6"/>
      <c r="AC57" s="6"/>
      <c r="AJ57" s="21"/>
      <c r="EG57" s="34"/>
      <c r="EH57" s="21"/>
      <c r="EI57" s="21"/>
      <c r="EJ57" s="31" t="e">
        <f>BC57/(BC57+BF57+BG57)</f>
        <v>#DIV/0!</v>
      </c>
      <c r="EK57"/>
      <c r="EL57"/>
      <c r="EM57"/>
      <c r="EN57"/>
      <c r="EO57"/>
      <c r="EP57"/>
      <c r="EQ57"/>
      <c r="ER57"/>
      <c r="ES57"/>
      <c r="EU57"/>
      <c r="EV57"/>
    </row>
    <row r="58" spans="1:174" s="23" customFormat="1" x14ac:dyDescent="0.3">
      <c r="A58" s="21" t="s">
        <v>173</v>
      </c>
      <c r="B58" s="21"/>
      <c r="C58" s="21"/>
      <c r="D58" s="21"/>
      <c r="E58" s="21"/>
      <c r="F58" s="21"/>
      <c r="G58" s="21"/>
      <c r="H58" s="21"/>
      <c r="AJ58" s="21"/>
      <c r="EG58" s="34"/>
      <c r="EH58" s="21"/>
      <c r="EI58" s="21"/>
      <c r="EJ58" s="31"/>
    </row>
    <row r="59" spans="1:174" s="23" customFormat="1" x14ac:dyDescent="0.3">
      <c r="A59" s="21" t="s">
        <v>229</v>
      </c>
      <c r="B59" s="21"/>
      <c r="C59" s="21"/>
      <c r="D59" s="21"/>
      <c r="E59" s="21"/>
      <c r="F59" s="21"/>
      <c r="G59" s="21"/>
      <c r="H59" s="21"/>
      <c r="AJ59" s="21"/>
      <c r="EG59" s="34"/>
      <c r="EH59" s="21"/>
      <c r="EI59" s="21"/>
      <c r="EJ59" s="31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</row>
    <row r="60" spans="1:174" s="23" customFormat="1" x14ac:dyDescent="0.3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EG60" s="34"/>
      <c r="EH60" s="21"/>
      <c r="EI60" s="21"/>
      <c r="EJ60" s="31"/>
    </row>
    <row r="61" spans="1:174" x14ac:dyDescent="0.3">
      <c r="A61" s="1" t="s">
        <v>53</v>
      </c>
      <c r="B61" s="1">
        <f t="shared" ref="B61:J61" si="84">SUM(B3:B59)</f>
        <v>108882.25641529108</v>
      </c>
      <c r="C61" s="1">
        <f t="shared" si="84"/>
        <v>338.88120334870013</v>
      </c>
      <c r="D61" s="1">
        <f t="shared" si="84"/>
        <v>516455.73172480008</v>
      </c>
      <c r="E61" s="1">
        <f t="shared" si="84"/>
        <v>15317.202370512905</v>
      </c>
      <c r="F61" s="1">
        <f t="shared" si="84"/>
        <v>14833.478721963205</v>
      </c>
      <c r="G61" s="1">
        <f t="shared" si="84"/>
        <v>675.21070943140035</v>
      </c>
      <c r="H61" s="1">
        <f t="shared" si="84"/>
        <v>21960.279656833205</v>
      </c>
      <c r="I61" s="1">
        <f t="shared" si="84"/>
        <v>1594.0571858051997</v>
      </c>
      <c r="J61" s="1">
        <f t="shared" si="84"/>
        <v>324.86438862060004</v>
      </c>
      <c r="K61" s="1">
        <f t="shared" ref="K61:AH61" si="85">SUM(K3:K59)</f>
        <v>14.570291329266702</v>
      </c>
      <c r="L61" s="1">
        <f t="shared" si="85"/>
        <v>457.98151049559988</v>
      </c>
      <c r="M61" s="1">
        <f t="shared" si="85"/>
        <v>3.0054923099999999E-2</v>
      </c>
      <c r="N61" s="1">
        <f t="shared" si="85"/>
        <v>37.922298976600011</v>
      </c>
      <c r="O61" s="1">
        <f t="shared" si="85"/>
        <v>3.0054923099999999E-2</v>
      </c>
      <c r="P61" s="1">
        <f t="shared" si="85"/>
        <v>7.0655091295200007E-2</v>
      </c>
      <c r="Q61" s="1">
        <f t="shared" si="85"/>
        <v>4539.5633911775994</v>
      </c>
      <c r="R61" s="1">
        <f t="shared" si="85"/>
        <v>0.22373116640000001</v>
      </c>
      <c r="S61" s="1">
        <f t="shared" si="85"/>
        <v>9.0164766800000004E-2</v>
      </c>
      <c r="T61" s="1">
        <f t="shared" si="85"/>
        <v>31.313439487136499</v>
      </c>
      <c r="U61" s="1">
        <f t="shared" si="85"/>
        <v>57.313056761799977</v>
      </c>
      <c r="V61" s="1">
        <f t="shared" si="85"/>
        <v>54.750599067800003</v>
      </c>
      <c r="W61" s="1">
        <f t="shared" si="85"/>
        <v>441.45852954279991</v>
      </c>
      <c r="X61" s="1">
        <f t="shared" si="85"/>
        <v>341.42273912730008</v>
      </c>
      <c r="Y61" s="1">
        <f t="shared" si="85"/>
        <v>27.550185542399998</v>
      </c>
      <c r="Z61" s="108">
        <f t="shared" si="85"/>
        <v>1.4299473475500001E-2</v>
      </c>
      <c r="AA61" s="108">
        <f t="shared" si="85"/>
        <v>0.19119664560000008</v>
      </c>
      <c r="AB61" s="108">
        <f t="shared" si="85"/>
        <v>0.21177404240000008</v>
      </c>
      <c r="AC61" s="1">
        <f t="shared" si="85"/>
        <v>30.521770627800006</v>
      </c>
      <c r="AD61" s="1">
        <f t="shared" si="85"/>
        <v>15317.202370512905</v>
      </c>
      <c r="AE61" s="1">
        <f t="shared" si="85"/>
        <v>14833.478721963205</v>
      </c>
      <c r="AF61" s="1">
        <f t="shared" si="85"/>
        <v>81.241956123799994</v>
      </c>
      <c r="AG61" s="1">
        <f t="shared" si="85"/>
        <v>65.813611407199986</v>
      </c>
      <c r="AH61" s="1">
        <f t="shared" si="85"/>
        <v>3.5215148955999998</v>
      </c>
      <c r="AI61" s="108">
        <f t="shared" ref="AI61" si="86">SUM(AI3:AI59)</f>
        <v>3.4061740420899995E-2</v>
      </c>
      <c r="AJ61" s="1"/>
      <c r="AK61" s="1" t="s">
        <v>53</v>
      </c>
      <c r="AL61" s="45">
        <f t="shared" ref="AL61:DB61" si="87">SUM(AL3:AL59)</f>
        <v>0</v>
      </c>
      <c r="AM61" s="45">
        <f t="shared" si="87"/>
        <v>0</v>
      </c>
      <c r="AN61" s="45">
        <f t="shared" si="87"/>
        <v>324.57613351036974</v>
      </c>
      <c r="AO61" s="45">
        <f t="shared" si="87"/>
        <v>1592.6374199475529</v>
      </c>
      <c r="AP61" s="45">
        <f t="shared" si="87"/>
        <v>1592.6374199475529</v>
      </c>
      <c r="AQ61" s="45">
        <f t="shared" si="87"/>
        <v>388.80657157944455</v>
      </c>
      <c r="AR61" s="45">
        <f t="shared" si="87"/>
        <v>16.627934560831431</v>
      </c>
      <c r="AS61" s="45">
        <f t="shared" si="87"/>
        <v>2.4752297672742114</v>
      </c>
      <c r="AT61" s="45">
        <f t="shared" si="87"/>
        <v>12.084944683956881</v>
      </c>
      <c r="AU61" s="45">
        <f t="shared" si="87"/>
        <v>457.58148291630613</v>
      </c>
      <c r="AV61" s="45">
        <f t="shared" si="87"/>
        <v>3.4033189703261961E-2</v>
      </c>
      <c r="AW61" s="45">
        <f t="shared" si="87"/>
        <v>1.82981581172528E-2</v>
      </c>
      <c r="AX61" s="45">
        <f t="shared" si="87"/>
        <v>1.1698705821083901E-2</v>
      </c>
      <c r="AY61" s="45">
        <f t="shared" si="87"/>
        <v>37.880706730961002</v>
      </c>
      <c r="AZ61" s="45">
        <f t="shared" si="87"/>
        <v>1.85981188278024E-2</v>
      </c>
      <c r="BA61" s="45">
        <f t="shared" si="87"/>
        <v>1.13988130661331E-2</v>
      </c>
      <c r="BB61" s="45">
        <f t="shared" si="87"/>
        <v>0</v>
      </c>
      <c r="BC61" s="45">
        <f t="shared" si="87"/>
        <v>1.4120445050307424E-2</v>
      </c>
      <c r="BD61" s="45">
        <f t="shared" si="87"/>
        <v>5.648135559680826E-2</v>
      </c>
      <c r="BE61" s="45">
        <f t="shared" si="87"/>
        <v>108824.86431565588</v>
      </c>
      <c r="BF61" s="45">
        <f t="shared" si="87"/>
        <v>483.22630970809723</v>
      </c>
      <c r="BG61" s="45">
        <f t="shared" si="87"/>
        <v>11429.844380036538</v>
      </c>
      <c r="BH61" s="45">
        <f t="shared" si="87"/>
        <v>727.83759714395649</v>
      </c>
      <c r="BI61" s="45">
        <f t="shared" si="87"/>
        <v>16.910596667519282</v>
      </c>
      <c r="BJ61" s="45">
        <f t="shared" si="87"/>
        <v>2602.543030503562</v>
      </c>
      <c r="BK61" s="45">
        <f t="shared" si="87"/>
        <v>43.721528489336265</v>
      </c>
      <c r="BL61" s="45">
        <f t="shared" si="87"/>
        <v>3886.1809485114777</v>
      </c>
      <c r="BM61" s="45">
        <f t="shared" si="87"/>
        <v>351.19188392436899</v>
      </c>
      <c r="BN61" s="45">
        <f t="shared" si="87"/>
        <v>1270.9747548658665</v>
      </c>
      <c r="BO61" s="45">
        <f t="shared" si="87"/>
        <v>81.168917200608291</v>
      </c>
      <c r="BP61" s="45">
        <f t="shared" si="87"/>
        <v>0</v>
      </c>
      <c r="BQ61" s="45">
        <f t="shared" si="87"/>
        <v>0</v>
      </c>
      <c r="BR61" s="45">
        <f t="shared" si="87"/>
        <v>4535.5493810618445</v>
      </c>
      <c r="BS61" s="45">
        <f t="shared" si="87"/>
        <v>4535.5493810618445</v>
      </c>
      <c r="BT61" s="45">
        <f t="shared" si="87"/>
        <v>65.748432853584262</v>
      </c>
      <c r="BU61" s="45">
        <f t="shared" si="87"/>
        <v>6.4826264106018522E-2</v>
      </c>
      <c r="BV61" s="45">
        <f t="shared" si="87"/>
        <v>0.12518231767295265</v>
      </c>
      <c r="BW61" s="45">
        <f t="shared" si="87"/>
        <v>4128.0648872657302</v>
      </c>
      <c r="BX61" s="45">
        <f t="shared" si="87"/>
        <v>465.55824497394883</v>
      </c>
      <c r="BY61" s="45">
        <f t="shared" si="87"/>
        <v>29.066922875179902</v>
      </c>
      <c r="BZ61" s="45">
        <f t="shared" si="87"/>
        <v>53.190659869355059</v>
      </c>
      <c r="CA61" s="45">
        <f t="shared" si="87"/>
        <v>227.53047672902306</v>
      </c>
      <c r="CB61" s="45">
        <f t="shared" si="87"/>
        <v>1.0798863198906401E-2</v>
      </c>
      <c r="CC61" s="45">
        <f t="shared" si="87"/>
        <v>7.9191660293104496E-2</v>
      </c>
      <c r="CD61" s="45">
        <f t="shared" si="87"/>
        <v>10.326264220992265</v>
      </c>
      <c r="CE61" s="45">
        <f t="shared" si="87"/>
        <v>20.965435393879638</v>
      </c>
      <c r="CF61" s="45">
        <f t="shared" si="87"/>
        <v>0</v>
      </c>
      <c r="CG61" s="45">
        <f t="shared" si="87"/>
        <v>57.260468482873407</v>
      </c>
      <c r="CH61" s="45">
        <f t="shared" si="87"/>
        <v>338.70154183323444</v>
      </c>
      <c r="CI61" s="45">
        <f t="shared" si="87"/>
        <v>0</v>
      </c>
      <c r="CJ61" s="45">
        <f t="shared" si="87"/>
        <v>27.903417410607624</v>
      </c>
      <c r="CK61" s="45">
        <f t="shared" si="87"/>
        <v>26.809163154113229</v>
      </c>
      <c r="CL61" s="45">
        <f t="shared" si="87"/>
        <v>22290.998258056934</v>
      </c>
      <c r="CM61" s="45">
        <f t="shared" si="87"/>
        <v>464407.22848721989</v>
      </c>
      <c r="CN61" s="45">
        <f t="shared" si="87"/>
        <v>47472.753111598402</v>
      </c>
      <c r="CO61" s="45">
        <f t="shared" si="87"/>
        <v>516008.04648608359</v>
      </c>
      <c r="CP61" s="45">
        <f t="shared" si="87"/>
        <v>0</v>
      </c>
      <c r="CQ61" s="45">
        <f t="shared" si="87"/>
        <v>1438.5936279371881</v>
      </c>
      <c r="CR61" s="45">
        <f t="shared" si="87"/>
        <v>27.525977939136382</v>
      </c>
      <c r="CS61" s="45">
        <f t="shared" si="87"/>
        <v>1.428732527754745E-2</v>
      </c>
      <c r="CT61" s="45">
        <f t="shared" si="87"/>
        <v>0.19101095597123616</v>
      </c>
      <c r="CU61" s="45">
        <f t="shared" si="87"/>
        <v>0.21158256889742205</v>
      </c>
      <c r="CV61" s="45">
        <f t="shared" si="87"/>
        <v>30.49471814423195</v>
      </c>
      <c r="CW61" s="45">
        <f t="shared" si="87"/>
        <v>0</v>
      </c>
      <c r="CX61" s="45">
        <f t="shared" si="87"/>
        <v>5982.4377583496289</v>
      </c>
      <c r="CY61" s="45">
        <f t="shared" si="87"/>
        <v>8.6405611539077523</v>
      </c>
      <c r="CZ61" s="45">
        <f t="shared" si="87"/>
        <v>3.0382756237817494</v>
      </c>
      <c r="DA61" s="45">
        <f t="shared" si="87"/>
        <v>11429.844380036538</v>
      </c>
      <c r="DB61" s="45">
        <f t="shared" si="87"/>
        <v>3.8830628894353576</v>
      </c>
      <c r="DC61" s="45">
        <f t="shared" ref="DC61:EF61" si="88">SUM(DC3:DC59)</f>
        <v>0</v>
      </c>
      <c r="DD61" s="45">
        <f t="shared" si="88"/>
        <v>3.3530957883066571E-2</v>
      </c>
      <c r="DE61" s="45">
        <f t="shared" si="88"/>
        <v>0.56319255731100704</v>
      </c>
      <c r="DF61" s="45">
        <f t="shared" si="88"/>
        <v>15303.698042200644</v>
      </c>
      <c r="DG61" s="45">
        <f t="shared" si="88"/>
        <v>14820.471732492548</v>
      </c>
      <c r="DH61" s="45">
        <f t="shared" si="88"/>
        <v>483.22630970809723</v>
      </c>
      <c r="DI61" s="45">
        <f t="shared" si="88"/>
        <v>0</v>
      </c>
      <c r="DJ61" s="45">
        <f t="shared" si="88"/>
        <v>0</v>
      </c>
      <c r="DK61" s="45">
        <f t="shared" si="88"/>
        <v>60.63213148684229</v>
      </c>
      <c r="DL61" s="45">
        <f t="shared" si="88"/>
        <v>0</v>
      </c>
      <c r="DM61" s="45">
        <f t="shared" si="88"/>
        <v>650.63568978179012</v>
      </c>
      <c r="DN61" s="45">
        <f t="shared" si="88"/>
        <v>0</v>
      </c>
      <c r="DO61" s="45">
        <f t="shared" si="88"/>
        <v>16.910596667519282</v>
      </c>
      <c r="DP61" s="45">
        <f t="shared" si="88"/>
        <v>2602.543030503562</v>
      </c>
      <c r="DQ61" s="45">
        <f t="shared" si="88"/>
        <v>423.01825640070928</v>
      </c>
      <c r="DR61" s="45">
        <f t="shared" si="88"/>
        <v>0</v>
      </c>
      <c r="DS61" s="45">
        <f t="shared" si="88"/>
        <v>43.721528489336265</v>
      </c>
      <c r="DT61" s="45">
        <f t="shared" si="88"/>
        <v>5.9283302509174865E-2</v>
      </c>
      <c r="DU61" s="45">
        <f t="shared" si="88"/>
        <v>675.00846926752945</v>
      </c>
      <c r="DV61" s="45">
        <f t="shared" si="88"/>
        <v>466.38322505518886</v>
      </c>
      <c r="DW61" s="45">
        <f t="shared" si="88"/>
        <v>3.515217932634076</v>
      </c>
      <c r="DX61" s="45">
        <f t="shared" si="88"/>
        <v>0</v>
      </c>
      <c r="DY61" s="45">
        <f t="shared" si="88"/>
        <v>5.9476900048644623</v>
      </c>
      <c r="DZ61" s="45">
        <f t="shared" si="88"/>
        <v>510.02048310616317</v>
      </c>
      <c r="EA61" s="45">
        <f t="shared" si="88"/>
        <v>441.0736630773759</v>
      </c>
      <c r="EB61" s="45">
        <f t="shared" si="88"/>
        <v>0</v>
      </c>
      <c r="EC61" s="45">
        <f t="shared" si="88"/>
        <v>44.536898148311373</v>
      </c>
      <c r="ED61" s="45">
        <f t="shared" si="88"/>
        <v>21939.818616646568</v>
      </c>
      <c r="EE61" s="45">
        <f t="shared" si="88"/>
        <v>341.12112183540188</v>
      </c>
      <c r="EF61" s="45">
        <f t="shared" si="88"/>
        <v>416.39509585896576</v>
      </c>
      <c r="EG61" s="45"/>
      <c r="EH61" s="1"/>
      <c r="EI61" s="1"/>
    </row>
    <row r="62" spans="1:174" x14ac:dyDescent="0.3">
      <c r="A62" s="21" t="s">
        <v>54</v>
      </c>
      <c r="B62" s="107">
        <f>SUM(B2:B51)</f>
        <v>108824.90396521408</v>
      </c>
      <c r="C62" s="107">
        <f t="shared" ref="C62:J62" si="89">SUM(C2:C51)</f>
        <v>338.70176162900009</v>
      </c>
      <c r="D62" s="107">
        <f t="shared" si="89"/>
        <v>516008.24859118607</v>
      </c>
      <c r="E62" s="107">
        <f t="shared" si="89"/>
        <v>15304.088846859504</v>
      </c>
      <c r="F62" s="107">
        <f t="shared" si="89"/>
        <v>14820.862210345806</v>
      </c>
      <c r="G62" s="107">
        <f t="shared" si="89"/>
        <v>675.00845998560044</v>
      </c>
      <c r="H62" s="107">
        <f t="shared" si="89"/>
        <v>21939.823912711705</v>
      </c>
      <c r="I62" s="107">
        <f t="shared" si="89"/>
        <v>1592.6378878141998</v>
      </c>
      <c r="J62" s="107">
        <f t="shared" si="89"/>
        <v>324.5763751604</v>
      </c>
      <c r="K62" s="107">
        <f t="shared" ref="K62:AH62" si="90">SUM(K2:K51)</f>
        <v>14.560180161600002</v>
      </c>
      <c r="L62" s="107">
        <f t="shared" si="90"/>
        <v>457.58157295459984</v>
      </c>
      <c r="M62" s="107">
        <f t="shared" si="90"/>
        <v>2.9996868999999999E-2</v>
      </c>
      <c r="N62" s="107">
        <f t="shared" si="90"/>
        <v>37.880714742200006</v>
      </c>
      <c r="O62" s="107">
        <f t="shared" si="90"/>
        <v>2.9996868999999999E-2</v>
      </c>
      <c r="P62" s="107">
        <f t="shared" si="90"/>
        <v>7.0601937003700016E-2</v>
      </c>
      <c r="Q62" s="107">
        <f t="shared" si="90"/>
        <v>4535.5499179263998</v>
      </c>
      <c r="R62" s="107">
        <f t="shared" si="90"/>
        <v>0.22353923589999999</v>
      </c>
      <c r="S62" s="107">
        <f t="shared" si="90"/>
        <v>8.9990604500000002E-2</v>
      </c>
      <c r="T62" s="107">
        <f t="shared" si="90"/>
        <v>31.291707261399999</v>
      </c>
      <c r="U62" s="107">
        <f t="shared" si="90"/>
        <v>57.260490120999982</v>
      </c>
      <c r="V62" s="107">
        <f t="shared" si="90"/>
        <v>54.712592887200003</v>
      </c>
      <c r="W62" s="107">
        <f t="shared" si="90"/>
        <v>441.07369886699991</v>
      </c>
      <c r="X62" s="107">
        <f t="shared" si="90"/>
        <v>341.12140984620004</v>
      </c>
      <c r="Y62" s="107">
        <f t="shared" si="90"/>
        <v>27.525989959799997</v>
      </c>
      <c r="Z62" s="109">
        <f t="shared" si="90"/>
        <v>1.4287311205800001E-2</v>
      </c>
      <c r="AA62" s="109">
        <f t="shared" si="90"/>
        <v>0.19101024610000009</v>
      </c>
      <c r="AB62" s="109">
        <f t="shared" si="90"/>
        <v>0.21158306120000009</v>
      </c>
      <c r="AC62" s="107">
        <f t="shared" si="90"/>
        <v>30.494730933000007</v>
      </c>
      <c r="AD62" s="107">
        <f t="shared" si="90"/>
        <v>15304.088846859504</v>
      </c>
      <c r="AE62" s="107">
        <f t="shared" si="90"/>
        <v>14820.862210345806</v>
      </c>
      <c r="AF62" s="107">
        <f t="shared" si="90"/>
        <v>81.16893288499999</v>
      </c>
      <c r="AG62" s="107">
        <f t="shared" si="90"/>
        <v>65.748399853899983</v>
      </c>
      <c r="AH62" s="107">
        <f t="shared" si="90"/>
        <v>3.5152071163999996</v>
      </c>
      <c r="AI62" s="109">
        <f t="shared" ref="AI62" si="91">SUM(AI2:AI51)</f>
        <v>3.4033233065899997E-2</v>
      </c>
    </row>
    <row r="63" spans="1:174" x14ac:dyDescent="0.3">
      <c r="A63" s="23" t="s">
        <v>235</v>
      </c>
      <c r="B63" s="21">
        <f>+B3+B5+B8+B9+B11+B12+B14+B15+B16+B17+B18+B19+B20+B21+B22+B23+B24+B25+B26+B28+B30+B31+B33+B34+B35+B36+B37+B39+B40+B41+B42+B43+B44+B46+B47+B49+B50</f>
        <v>77770.55026896311</v>
      </c>
      <c r="C63" s="21">
        <f t="shared" ref="C63:J63" si="92">+C3+C5+C8+C9+C11+C12+C14+C15+C16+C17+C18+C19+C20+C21+C22+C23+C24+C25+C26+C28+C30+C31+C33+C34+C35+C36+C37+C39+C40+C41+C42+C43+C44+C46+C47+C49+C50</f>
        <v>243.15910080559999</v>
      </c>
      <c r="D63" s="21">
        <f t="shared" si="92"/>
        <v>374269.56300859601</v>
      </c>
      <c r="E63" s="21">
        <f t="shared" si="92"/>
        <v>11261.813191891102</v>
      </c>
      <c r="F63" s="21">
        <f t="shared" si="92"/>
        <v>10923.808576884401</v>
      </c>
      <c r="G63" s="21">
        <f t="shared" si="92"/>
        <v>286.85967794079988</v>
      </c>
      <c r="H63" s="21">
        <f t="shared" si="92"/>
        <v>15989.193087274205</v>
      </c>
      <c r="I63" s="21">
        <f t="shared" si="92"/>
        <v>1126.7034930657996</v>
      </c>
      <c r="J63" s="21">
        <f t="shared" si="92"/>
        <v>229.36628143389999</v>
      </c>
      <c r="K63" s="21">
        <f t="shared" ref="K63:AH63" si="93">+K3+K5+K8+K9+K11+K12+K14+K15+K16+K17+K18+K19+K20+K21+K22+K23+K24+K25+K26+K28+K30+K31+K33+K34+K35+K36+K37+K39+K40+K41+K42+K43+K44+K46+K47+K49+K50</f>
        <v>10.413964088100004</v>
      </c>
      <c r="L63" s="21">
        <f t="shared" si="93"/>
        <v>323.69237858109994</v>
      </c>
      <c r="M63" s="21">
        <f t="shared" si="93"/>
        <v>2.9996868999999999E-2</v>
      </c>
      <c r="N63" s="21">
        <f t="shared" si="93"/>
        <v>26.812541491399998</v>
      </c>
      <c r="O63" s="21">
        <f t="shared" si="93"/>
        <v>2.9996868999999999E-2</v>
      </c>
      <c r="P63" s="21">
        <f t="shared" si="93"/>
        <v>5.0574540103699994E-2</v>
      </c>
      <c r="Q63" s="21">
        <f t="shared" si="93"/>
        <v>3208.5592380661997</v>
      </c>
      <c r="R63" s="21">
        <f t="shared" si="93"/>
        <v>0.16860156849999999</v>
      </c>
      <c r="S63" s="21">
        <f t="shared" si="93"/>
        <v>8.9990604500000002E-2</v>
      </c>
      <c r="T63" s="21">
        <f t="shared" si="93"/>
        <v>22.381980071600008</v>
      </c>
      <c r="U63" s="21">
        <f t="shared" si="93"/>
        <v>41.015267879999989</v>
      </c>
      <c r="V63" s="21">
        <f t="shared" si="93"/>
        <v>39.139529936500004</v>
      </c>
      <c r="W63" s="21">
        <f t="shared" si="93"/>
        <v>313.13513816559993</v>
      </c>
      <c r="X63" s="21">
        <f t="shared" si="93"/>
        <v>243.36592946959996</v>
      </c>
      <c r="Y63" s="21">
        <f t="shared" si="93"/>
        <v>19.874757853800002</v>
      </c>
      <c r="Z63" s="62">
        <f t="shared" si="93"/>
        <v>1.0530551611199998E-2</v>
      </c>
      <c r="AA63" s="62">
        <f t="shared" si="93"/>
        <v>0.14289580560000001</v>
      </c>
      <c r="AB63" s="62">
        <f t="shared" si="93"/>
        <v>0.15585001160000003</v>
      </c>
      <c r="AC63" s="21">
        <f t="shared" si="93"/>
        <v>21.801913165700007</v>
      </c>
      <c r="AD63" s="21">
        <f t="shared" si="93"/>
        <v>11261.813191891102</v>
      </c>
      <c r="AE63" s="21">
        <f t="shared" si="93"/>
        <v>10923.808576884401</v>
      </c>
      <c r="AF63" s="21">
        <f t="shared" si="93"/>
        <v>58.318510256599986</v>
      </c>
      <c r="AG63" s="21">
        <f t="shared" si="93"/>
        <v>49.146139743399999</v>
      </c>
      <c r="AH63" s="21">
        <f t="shared" si="93"/>
        <v>3.5152071163999996</v>
      </c>
      <c r="AI63" s="62">
        <f t="shared" ref="AI63" si="94">+AI3+AI5+AI8+AI9+AI11+AI12+AI14+AI15+AI16+AI17+AI18+AI19+AI20+AI21+AI22+AI23+AI24+AI25+AI26+AI28+AI30+AI31+AI33+AI34+AI35+AI36+AI37+AI39+AI40+AI41+AI42+AI43+AI44+AI46+AI47+AI49+AI50</f>
        <v>2.5732509065900001E-2</v>
      </c>
    </row>
  </sheetData>
  <sortState xmlns:xlrd2="http://schemas.microsoft.com/office/spreadsheetml/2017/richdata2" columnSort="1" ref="I2:Z59">
    <sortCondition ref="I2:Z2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Z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2" sqref="A2"/>
    </sheetView>
  </sheetViews>
  <sheetFormatPr defaultColWidth="9.109375" defaultRowHeight="14.4" x14ac:dyDescent="0.3"/>
  <cols>
    <col min="1" max="1" width="19.109375" style="23" customWidth="1"/>
    <col min="2" max="8" width="9.109375" style="21" customWidth="1"/>
    <col min="9" max="57" width="9.109375" style="23" customWidth="1"/>
    <col min="58" max="58" width="11.109375" style="23" customWidth="1"/>
    <col min="59" max="59" width="15.109375" style="23" bestFit="1" customWidth="1"/>
    <col min="60" max="175" width="9.109375" style="34" customWidth="1"/>
    <col min="176" max="176" width="9.109375" style="23"/>
    <col min="177" max="179" width="9.109375" style="23" customWidth="1"/>
    <col min="180" max="233" width="9.109375" style="23"/>
    <col min="234" max="234" width="9.109375" style="23" customWidth="1"/>
    <col min="235" max="16384" width="9.109375" style="23"/>
  </cols>
  <sheetData>
    <row r="1" spans="1:234" x14ac:dyDescent="0.3">
      <c r="B1" s="21" t="s">
        <v>586</v>
      </c>
      <c r="BG1" s="23" t="s">
        <v>636</v>
      </c>
      <c r="FW1" s="23" t="s">
        <v>362</v>
      </c>
      <c r="GH1" s="47"/>
    </row>
    <row r="2" spans="1:234" x14ac:dyDescent="0.3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481</v>
      </c>
      <c r="L2" s="23" t="s">
        <v>406</v>
      </c>
      <c r="M2" s="23" t="s">
        <v>62</v>
      </c>
      <c r="N2" s="23" t="s">
        <v>364</v>
      </c>
      <c r="O2" s="23" t="s">
        <v>311</v>
      </c>
      <c r="P2" s="23" t="s">
        <v>365</v>
      </c>
      <c r="Q2" s="23" t="s">
        <v>366</v>
      </c>
      <c r="R2" s="23" t="s">
        <v>367</v>
      </c>
      <c r="S2" s="23" t="s">
        <v>223</v>
      </c>
      <c r="T2" s="23" t="s">
        <v>368</v>
      </c>
      <c r="U2" s="23" t="s">
        <v>369</v>
      </c>
      <c r="V2" s="23" t="s">
        <v>370</v>
      </c>
      <c r="W2" s="23" t="s">
        <v>371</v>
      </c>
      <c r="X2" s="23" t="s">
        <v>373</v>
      </c>
      <c r="Y2" s="23" t="s">
        <v>393</v>
      </c>
      <c r="Z2" s="23" t="s">
        <v>63</v>
      </c>
      <c r="AA2" s="23" t="s">
        <v>64</v>
      </c>
      <c r="AB2" s="23" t="s">
        <v>313</v>
      </c>
      <c r="AC2" s="23" t="s">
        <v>374</v>
      </c>
      <c r="AD2" s="23" t="s">
        <v>394</v>
      </c>
      <c r="AE2" s="23" t="s">
        <v>316</v>
      </c>
      <c r="AF2" s="23" t="s">
        <v>375</v>
      </c>
      <c r="AG2" s="23" t="s">
        <v>65</v>
      </c>
      <c r="AH2" s="23" t="s">
        <v>312</v>
      </c>
      <c r="AI2" s="23" t="s">
        <v>317</v>
      </c>
      <c r="AJ2" s="23" t="s">
        <v>377</v>
      </c>
      <c r="AK2" s="23" t="s">
        <v>378</v>
      </c>
      <c r="AL2" s="23" t="s">
        <v>314</v>
      </c>
      <c r="AM2" s="23" t="s">
        <v>379</v>
      </c>
      <c r="AN2" s="23" t="s">
        <v>380</v>
      </c>
      <c r="AO2" s="23" t="s">
        <v>469</v>
      </c>
      <c r="AP2" s="23" t="s">
        <v>318</v>
      </c>
      <c r="AQ2" s="23" t="s">
        <v>381</v>
      </c>
      <c r="AR2" s="23" t="s">
        <v>376</v>
      </c>
      <c r="AS2" s="23" t="s">
        <v>319</v>
      </c>
      <c r="AT2" s="23" t="s">
        <v>320</v>
      </c>
      <c r="AU2" s="23" t="s">
        <v>321</v>
      </c>
      <c r="AV2" s="23" t="s">
        <v>323</v>
      </c>
      <c r="AW2" s="23" t="s">
        <v>457</v>
      </c>
      <c r="AX2" s="23" t="s">
        <v>459</v>
      </c>
      <c r="AY2" s="23" t="s">
        <v>465</v>
      </c>
      <c r="AZ2" s="23" t="s">
        <v>482</v>
      </c>
      <c r="BA2" s="23" t="s">
        <v>483</v>
      </c>
      <c r="BB2" s="23" t="s">
        <v>484</v>
      </c>
      <c r="BC2" s="23" t="s">
        <v>485</v>
      </c>
      <c r="BD2" s="23" t="s">
        <v>486</v>
      </c>
      <c r="BE2" s="23" t="s">
        <v>419</v>
      </c>
      <c r="BG2" s="23" t="s">
        <v>224</v>
      </c>
      <c r="BH2" s="23" t="s">
        <v>552</v>
      </c>
      <c r="BI2" s="23" t="s">
        <v>454</v>
      </c>
      <c r="BJ2" s="23" t="s">
        <v>488</v>
      </c>
      <c r="BK2" s="23" t="s">
        <v>175</v>
      </c>
      <c r="BL2" s="23" t="s">
        <v>490</v>
      </c>
      <c r="BM2" s="23" t="s">
        <v>384</v>
      </c>
      <c r="BN2" s="23" t="s">
        <v>127</v>
      </c>
      <c r="BO2" s="23" t="s">
        <v>128</v>
      </c>
      <c r="BP2" s="23" t="s">
        <v>129</v>
      </c>
      <c r="BQ2" s="23" t="s">
        <v>513</v>
      </c>
      <c r="BR2" s="23" t="s">
        <v>407</v>
      </c>
      <c r="BS2" s="23" t="s">
        <v>408</v>
      </c>
      <c r="BT2" s="23" t="s">
        <v>455</v>
      </c>
      <c r="BU2" s="23" t="s">
        <v>550</v>
      </c>
      <c r="BV2" s="23" t="s">
        <v>336</v>
      </c>
      <c r="BW2" s="23" t="s">
        <v>337</v>
      </c>
      <c r="BX2" s="23" t="s">
        <v>385</v>
      </c>
      <c r="BY2" s="23" t="s">
        <v>176</v>
      </c>
      <c r="BZ2" s="23" t="s">
        <v>338</v>
      </c>
      <c r="CA2" s="23" t="s">
        <v>339</v>
      </c>
      <c r="CB2" s="23" t="s">
        <v>366</v>
      </c>
      <c r="CC2" s="23" t="s">
        <v>491</v>
      </c>
      <c r="CD2" s="23" t="s">
        <v>130</v>
      </c>
      <c r="CE2" s="23" t="s">
        <v>367</v>
      </c>
      <c r="CF2" s="23" t="s">
        <v>483</v>
      </c>
      <c r="CG2" s="23" t="s">
        <v>324</v>
      </c>
      <c r="CH2" s="23" t="s">
        <v>325</v>
      </c>
      <c r="CI2" s="23" t="s">
        <v>131</v>
      </c>
      <c r="CJ2" s="23" t="s">
        <v>369</v>
      </c>
      <c r="CK2" s="23" t="s">
        <v>386</v>
      </c>
      <c r="CL2" s="23" t="s">
        <v>370</v>
      </c>
      <c r="CM2" s="23" t="s">
        <v>387</v>
      </c>
      <c r="CN2" s="23" t="s">
        <v>388</v>
      </c>
      <c r="CO2" s="23" t="s">
        <v>389</v>
      </c>
      <c r="CP2" s="23" t="s">
        <v>57</v>
      </c>
      <c r="CQ2" s="23" t="s">
        <v>390</v>
      </c>
      <c r="CR2" s="23" t="s">
        <v>132</v>
      </c>
      <c r="CS2" s="23" t="s">
        <v>133</v>
      </c>
      <c r="CT2" s="23" t="s">
        <v>456</v>
      </c>
      <c r="CU2" s="23" t="s">
        <v>457</v>
      </c>
      <c r="CV2" s="23" t="s">
        <v>134</v>
      </c>
      <c r="CW2" s="23" t="s">
        <v>393</v>
      </c>
      <c r="CX2" s="23" t="s">
        <v>553</v>
      </c>
      <c r="CY2" s="23" t="s">
        <v>135</v>
      </c>
      <c r="CZ2" s="23" t="s">
        <v>136</v>
      </c>
      <c r="DA2" s="23" t="s">
        <v>64</v>
      </c>
      <c r="DB2" s="23" t="s">
        <v>459</v>
      </c>
      <c r="DC2" s="23" t="s">
        <v>328</v>
      </c>
      <c r="DD2" s="23" t="s">
        <v>329</v>
      </c>
      <c r="DE2" s="23" t="s">
        <v>137</v>
      </c>
      <c r="DF2" s="23" t="s">
        <v>138</v>
      </c>
      <c r="DG2" s="23" t="s">
        <v>139</v>
      </c>
      <c r="DH2" s="23" t="s">
        <v>551</v>
      </c>
      <c r="DI2" s="23" t="s">
        <v>461</v>
      </c>
      <c r="DJ2" s="23" t="s">
        <v>340</v>
      </c>
      <c r="DK2" s="23" t="s">
        <v>341</v>
      </c>
      <c r="DL2" s="23" t="s">
        <v>400</v>
      </c>
      <c r="DM2" s="23" t="s">
        <v>330</v>
      </c>
      <c r="DN2" s="23" t="s">
        <v>331</v>
      </c>
      <c r="DO2" s="23" t="s">
        <v>140</v>
      </c>
      <c r="DP2" s="23" t="s">
        <v>489</v>
      </c>
      <c r="DQ2" s="23" t="s">
        <v>473</v>
      </c>
      <c r="DR2" s="23" t="s">
        <v>55</v>
      </c>
      <c r="DS2" s="23" t="s">
        <v>124</v>
      </c>
      <c r="DT2" s="23" t="s">
        <v>332</v>
      </c>
      <c r="DU2" s="23" t="s">
        <v>333</v>
      </c>
      <c r="DV2" s="23" t="s">
        <v>587</v>
      </c>
      <c r="DW2" s="23" t="s">
        <v>141</v>
      </c>
      <c r="DX2" s="23" t="s">
        <v>142</v>
      </c>
      <c r="DY2" s="23" t="s">
        <v>58</v>
      </c>
      <c r="DZ2" s="23" t="s">
        <v>143</v>
      </c>
      <c r="EA2" s="23" t="s">
        <v>144</v>
      </c>
      <c r="EB2" s="23" t="s">
        <v>318</v>
      </c>
      <c r="EC2" s="23" t="s">
        <v>381</v>
      </c>
      <c r="ED2" s="23" t="s">
        <v>376</v>
      </c>
      <c r="EE2" s="23" t="s">
        <v>319</v>
      </c>
      <c r="EF2" s="23" t="s">
        <v>320</v>
      </c>
      <c r="EG2" s="23" t="s">
        <v>321</v>
      </c>
      <c r="EH2" s="23" t="s">
        <v>323</v>
      </c>
      <c r="EI2" s="23" t="s">
        <v>145</v>
      </c>
      <c r="EJ2" s="23" t="s">
        <v>146</v>
      </c>
      <c r="EK2" s="23" t="s">
        <v>147</v>
      </c>
      <c r="EL2" s="23" t="s">
        <v>148</v>
      </c>
      <c r="EM2" s="23" t="s">
        <v>149</v>
      </c>
      <c r="EN2" s="23" t="s">
        <v>150</v>
      </c>
      <c r="EO2" s="23" t="s">
        <v>151</v>
      </c>
      <c r="EP2" s="23" t="s">
        <v>334</v>
      </c>
      <c r="EQ2" s="23" t="s">
        <v>152</v>
      </c>
      <c r="ER2" s="23" t="s">
        <v>52</v>
      </c>
      <c r="ES2" s="23" t="s">
        <v>51</v>
      </c>
      <c r="ET2" s="23" t="s">
        <v>153</v>
      </c>
      <c r="EU2" s="23" t="s">
        <v>155</v>
      </c>
      <c r="EV2" s="23" t="s">
        <v>156</v>
      </c>
      <c r="EW2" s="23" t="s">
        <v>157</v>
      </c>
      <c r="EX2" s="23" t="s">
        <v>158</v>
      </c>
      <c r="EY2" s="23" t="s">
        <v>159</v>
      </c>
      <c r="EZ2" s="23" t="s">
        <v>160</v>
      </c>
      <c r="FA2" s="23" t="s">
        <v>161</v>
      </c>
      <c r="FB2" s="23" t="s">
        <v>162</v>
      </c>
      <c r="FC2" s="23" t="s">
        <v>392</v>
      </c>
      <c r="FD2" s="23" t="s">
        <v>464</v>
      </c>
      <c r="FE2" s="23" t="s">
        <v>163</v>
      </c>
      <c r="FF2" s="23" t="s">
        <v>164</v>
      </c>
      <c r="FG2" s="23" t="s">
        <v>165</v>
      </c>
      <c r="FH2" s="23" t="s">
        <v>59</v>
      </c>
      <c r="FI2" s="23" t="s">
        <v>474</v>
      </c>
      <c r="FJ2" s="23" t="s">
        <v>465</v>
      </c>
      <c r="FK2" s="23" t="s">
        <v>166</v>
      </c>
      <c r="FL2" s="23" t="s">
        <v>167</v>
      </c>
      <c r="FM2" s="23" t="s">
        <v>168</v>
      </c>
      <c r="FN2" s="23" t="s">
        <v>335</v>
      </c>
      <c r="FO2" s="23" t="s">
        <v>169</v>
      </c>
      <c r="FP2" s="23" t="s">
        <v>170</v>
      </c>
      <c r="FQ2" s="23" t="s">
        <v>171</v>
      </c>
      <c r="FR2" s="23" t="s">
        <v>469</v>
      </c>
      <c r="FS2" s="23" t="s">
        <v>475</v>
      </c>
      <c r="FU2" s="23" t="s">
        <v>137</v>
      </c>
      <c r="FV2" s="23" t="s">
        <v>587</v>
      </c>
      <c r="FW2" s="23" t="s">
        <v>57</v>
      </c>
      <c r="FX2" s="23" t="s">
        <v>55</v>
      </c>
      <c r="FY2" s="23" t="s">
        <v>58</v>
      </c>
      <c r="FZ2" s="23" t="s">
        <v>52</v>
      </c>
      <c r="GA2" s="23" t="s">
        <v>51</v>
      </c>
      <c r="GB2" s="23" t="s">
        <v>59</v>
      </c>
      <c r="GC2" s="23" t="s">
        <v>60</v>
      </c>
      <c r="GD2" s="23" t="s">
        <v>61</v>
      </c>
      <c r="GE2" s="23" t="s">
        <v>310</v>
      </c>
      <c r="GF2" s="23" t="s">
        <v>481</v>
      </c>
      <c r="GG2" s="23" t="s">
        <v>406</v>
      </c>
      <c r="GH2" s="66" t="s">
        <v>62</v>
      </c>
      <c r="GI2" s="23" t="s">
        <v>364</v>
      </c>
      <c r="GJ2" s="23" t="s">
        <v>311</v>
      </c>
      <c r="GK2" s="23" t="s">
        <v>365</v>
      </c>
      <c r="GL2" s="23" t="s">
        <v>366</v>
      </c>
      <c r="GM2" s="23" t="s">
        <v>367</v>
      </c>
      <c r="GN2" s="23" t="s">
        <v>223</v>
      </c>
      <c r="GO2" s="23" t="s">
        <v>368</v>
      </c>
      <c r="GP2" s="23" t="s">
        <v>369</v>
      </c>
      <c r="GQ2" s="23" t="s">
        <v>370</v>
      </c>
      <c r="GR2" s="23" t="s">
        <v>371</v>
      </c>
      <c r="GS2" s="23" t="s">
        <v>373</v>
      </c>
      <c r="GT2" s="23" t="s">
        <v>393</v>
      </c>
      <c r="GU2" s="23" t="s">
        <v>63</v>
      </c>
      <c r="GV2" s="23" t="s">
        <v>64</v>
      </c>
      <c r="GW2" s="23" t="s">
        <v>313</v>
      </c>
      <c r="GX2" s="23" t="s">
        <v>374</v>
      </c>
      <c r="GY2" s="23" t="s">
        <v>394</v>
      </c>
      <c r="GZ2" s="23" t="s">
        <v>316</v>
      </c>
      <c r="HA2" s="23" t="s">
        <v>375</v>
      </c>
      <c r="HB2" s="23" t="s">
        <v>65</v>
      </c>
      <c r="HC2" s="23" t="s">
        <v>312</v>
      </c>
      <c r="HD2" s="23" t="s">
        <v>317</v>
      </c>
      <c r="HE2" s="23" t="s">
        <v>377</v>
      </c>
      <c r="HF2" s="23" t="s">
        <v>378</v>
      </c>
      <c r="HG2" s="23" t="s">
        <v>314</v>
      </c>
      <c r="HH2" s="23" t="s">
        <v>379</v>
      </c>
      <c r="HI2" s="23" t="s">
        <v>380</v>
      </c>
      <c r="HJ2" s="23" t="s">
        <v>469</v>
      </c>
      <c r="HK2" s="23" t="s">
        <v>318</v>
      </c>
      <c r="HL2" s="23" t="s">
        <v>381</v>
      </c>
      <c r="HM2" s="23" t="s">
        <v>376</v>
      </c>
      <c r="HN2" s="23" t="s">
        <v>319</v>
      </c>
      <c r="HO2" s="23" t="s">
        <v>320</v>
      </c>
      <c r="HP2" s="23" t="s">
        <v>321</v>
      </c>
      <c r="HQ2" s="23" t="s">
        <v>323</v>
      </c>
      <c r="HR2" s="23" t="s">
        <v>457</v>
      </c>
      <c r="HS2" s="23" t="s">
        <v>459</v>
      </c>
      <c r="HT2" s="23" t="s">
        <v>465</v>
      </c>
      <c r="HU2" s="23" t="s">
        <v>482</v>
      </c>
      <c r="HV2" s="23" t="s">
        <v>483</v>
      </c>
      <c r="HW2" s="23" t="s">
        <v>484</v>
      </c>
      <c r="HX2" s="23" t="s">
        <v>485</v>
      </c>
      <c r="HY2" s="23" t="s">
        <v>486</v>
      </c>
      <c r="HZ2" s="23" t="s">
        <v>550</v>
      </c>
    </row>
    <row r="3" spans="1:234" x14ac:dyDescent="0.3">
      <c r="A3" s="38" t="s">
        <v>0</v>
      </c>
      <c r="B3" s="21">
        <v>49082.726955999999</v>
      </c>
      <c r="C3" s="21">
        <v>382.84406609000001</v>
      </c>
      <c r="D3" s="21">
        <v>3193.0342236000001</v>
      </c>
      <c r="E3" s="21">
        <v>9596.4324355000008</v>
      </c>
      <c r="F3" s="21">
        <v>8715.7648047999992</v>
      </c>
      <c r="G3" s="21">
        <v>494.44467637000002</v>
      </c>
      <c r="H3" s="21">
        <v>14150.370929000001</v>
      </c>
      <c r="I3" s="23">
        <v>94.594702486000003</v>
      </c>
      <c r="J3" s="23">
        <v>4.4554465109999999</v>
      </c>
      <c r="K3" s="23">
        <v>2.9284739000000001E-2</v>
      </c>
      <c r="L3" s="23">
        <v>5.4563539999999996E-4</v>
      </c>
      <c r="M3" s="23">
        <v>229.79462067</v>
      </c>
      <c r="N3" s="23">
        <v>1.7012329999999999E-4</v>
      </c>
      <c r="O3" s="23">
        <v>24.198143769000001</v>
      </c>
      <c r="P3" s="23">
        <v>2.0854132E-3</v>
      </c>
      <c r="Q3" s="23">
        <v>8.4971254999999996E-2</v>
      </c>
      <c r="R3" s="23">
        <v>0.48858470999999998</v>
      </c>
      <c r="T3" s="23">
        <v>3.9465330000000001E-4</v>
      </c>
      <c r="U3" s="23">
        <v>0.56931751320000001</v>
      </c>
      <c r="V3" s="23">
        <v>2.32153615E-2</v>
      </c>
      <c r="W3" s="23">
        <v>2.13793966E-2</v>
      </c>
      <c r="Y3" s="23">
        <v>1.6842517000000001E-2</v>
      </c>
      <c r="Z3" s="23">
        <v>101.70301044999999</v>
      </c>
      <c r="AA3" s="23">
        <v>46.554644013999997</v>
      </c>
      <c r="AB3" s="23">
        <v>0.1574256222</v>
      </c>
      <c r="AC3" s="23">
        <v>1.1233935800000001E-2</v>
      </c>
      <c r="AE3" s="23">
        <v>3.1718080000000002E-4</v>
      </c>
      <c r="AF3" s="23">
        <v>3.5109183100000001</v>
      </c>
      <c r="AG3" s="23">
        <v>95.025999999999996</v>
      </c>
      <c r="AH3" s="23">
        <v>7.5329098588000001</v>
      </c>
      <c r="AI3" s="23">
        <v>4.3043619999999998E-4</v>
      </c>
      <c r="AJ3" s="23">
        <v>0.32395292999999997</v>
      </c>
      <c r="AK3" s="23">
        <v>8.7247279999999995E-4</v>
      </c>
      <c r="AL3" s="23">
        <v>246.08857384000001</v>
      </c>
      <c r="AM3" s="23">
        <v>1.3276760000000001E-4</v>
      </c>
      <c r="AN3" s="23">
        <v>5.0906889999999998E-4</v>
      </c>
      <c r="AO3" s="23">
        <v>93.467569881000003</v>
      </c>
      <c r="AP3" s="23">
        <v>15.281366708</v>
      </c>
      <c r="AS3" s="23">
        <v>4.49294623E-2</v>
      </c>
      <c r="AT3" s="23">
        <v>0.79668985479999999</v>
      </c>
      <c r="AU3" s="23">
        <v>0.41101600589999998</v>
      </c>
      <c r="AV3" s="23">
        <v>9.1961233187999998</v>
      </c>
      <c r="AW3" s="23">
        <v>55.846747852</v>
      </c>
      <c r="AX3" s="23">
        <v>219.99114254</v>
      </c>
      <c r="AY3" s="23">
        <v>118.62185301</v>
      </c>
      <c r="AZ3" s="23">
        <v>2.6174179999999998E-2</v>
      </c>
      <c r="BA3" s="23">
        <v>1.8056392E-3</v>
      </c>
      <c r="BD3" s="23">
        <v>27.107008</v>
      </c>
      <c r="BE3" s="23">
        <v>0.2423256573</v>
      </c>
      <c r="BG3" s="23" t="s">
        <v>0</v>
      </c>
      <c r="BH3" s="23">
        <v>43.9712754146138</v>
      </c>
      <c r="BI3" s="23">
        <v>3.6170347797708202</v>
      </c>
      <c r="BJ3" s="23">
        <v>2.6176236621857599E-2</v>
      </c>
      <c r="BK3" s="23">
        <v>4.45545362166109</v>
      </c>
      <c r="BL3" s="23">
        <v>0</v>
      </c>
      <c r="BM3" s="23">
        <v>2.9283247654679E-2</v>
      </c>
      <c r="BN3" s="23">
        <v>94.971663759491406</v>
      </c>
      <c r="BO3" s="23">
        <v>94.971586840981502</v>
      </c>
      <c r="BP3" s="23">
        <v>53.449042656823003</v>
      </c>
      <c r="BQ3" s="23">
        <v>10.0677464810174</v>
      </c>
      <c r="BR3" s="23">
        <v>2.2370485887663501E-4</v>
      </c>
      <c r="BS3" s="23">
        <v>3.21913983366126E-4</v>
      </c>
      <c r="BT3" s="23">
        <v>229.81946063305799</v>
      </c>
      <c r="BU3" s="23">
        <v>0.24232367757189499</v>
      </c>
      <c r="BV3" s="6">
        <v>5.4439182382865597E-5</v>
      </c>
      <c r="BW3" s="23">
        <v>1.15676836808368E-4</v>
      </c>
      <c r="BX3" s="23">
        <v>0</v>
      </c>
      <c r="BY3" s="23">
        <v>24.234129057989399</v>
      </c>
      <c r="BZ3" s="23">
        <v>5.0050913650468104E-4</v>
      </c>
      <c r="CA3" s="23">
        <v>1.5849088719500401E-3</v>
      </c>
      <c r="CB3" s="23">
        <v>8.49689766945049E-2</v>
      </c>
      <c r="CC3" s="23">
        <v>0</v>
      </c>
      <c r="CD3" s="23">
        <v>468.56751372085699</v>
      </c>
      <c r="CE3" s="23">
        <v>0.48858388123003699</v>
      </c>
      <c r="CF3" s="23">
        <v>1.8055935697095899E-3</v>
      </c>
      <c r="CG3" s="23">
        <v>1.1445105496673701E-4</v>
      </c>
      <c r="CH3" s="23">
        <v>2.80199549154802E-4</v>
      </c>
      <c r="CI3" s="23">
        <v>0</v>
      </c>
      <c r="CJ3" s="23">
        <v>0.56931057098372595</v>
      </c>
      <c r="CK3" s="23">
        <v>3.5109172991385398</v>
      </c>
      <c r="CL3" s="23">
        <v>2.3214728957970499E-2</v>
      </c>
      <c r="CM3" s="23">
        <v>1.32770481877594E-4</v>
      </c>
      <c r="CN3" s="23">
        <v>0.323953720309749</v>
      </c>
      <c r="CO3" s="23">
        <v>5.0906419962576496E-4</v>
      </c>
      <c r="CP3" s="23">
        <v>49148.540520841903</v>
      </c>
      <c r="CQ3" s="23">
        <v>2.1379433798351399E-2</v>
      </c>
      <c r="CR3" s="23">
        <v>629.27117287137003</v>
      </c>
      <c r="CS3" s="23">
        <v>14.1014509601911</v>
      </c>
      <c r="CT3" s="23">
        <v>65.682985186778495</v>
      </c>
      <c r="CU3" s="23">
        <v>55.856186496150698</v>
      </c>
      <c r="CV3" s="23">
        <v>445.187722468868</v>
      </c>
      <c r="CW3" s="23">
        <v>1.6842186623111401E-2</v>
      </c>
      <c r="CX3" s="23">
        <v>1.04375918982897E-3</v>
      </c>
      <c r="CY3" s="23">
        <v>102.180339993619</v>
      </c>
      <c r="CZ3" s="23">
        <v>102.180339993619</v>
      </c>
      <c r="DA3" s="23">
        <v>46.554476678538499</v>
      </c>
      <c r="DB3" s="23">
        <v>220.05093884258099</v>
      </c>
      <c r="DC3" s="23">
        <v>5.52055133262013E-2</v>
      </c>
      <c r="DD3" s="23">
        <v>8.4724954055358098E-2</v>
      </c>
      <c r="DE3" s="23">
        <v>0</v>
      </c>
      <c r="DF3" s="23">
        <v>906.91038188751997</v>
      </c>
      <c r="DG3" s="23">
        <v>2.6011736301203099</v>
      </c>
      <c r="DH3" s="23">
        <v>54.304312636473597</v>
      </c>
      <c r="DI3" s="23">
        <v>2.1743035608705998</v>
      </c>
      <c r="DJ3" s="23">
        <v>2.9207953702938198E-3</v>
      </c>
      <c r="DK3" s="23">
        <v>8.3131321946460692E-3</v>
      </c>
      <c r="DL3" s="23">
        <v>0</v>
      </c>
      <c r="DM3" s="23">
        <v>1.0467322356520399E-4</v>
      </c>
      <c r="DN3" s="23">
        <v>2.1250207379972099E-4</v>
      </c>
      <c r="DO3" s="23">
        <v>95.0266334559131</v>
      </c>
      <c r="DP3" s="23">
        <v>27.1070012241108</v>
      </c>
      <c r="DQ3" s="23">
        <v>7.5359312883362799</v>
      </c>
      <c r="DR3" s="23">
        <v>382.84386611727501</v>
      </c>
      <c r="DS3" s="23">
        <v>0</v>
      </c>
      <c r="DT3" s="23">
        <v>1.76482996963133E-4</v>
      </c>
      <c r="DU3" s="23">
        <v>2.53951566218577E-4</v>
      </c>
      <c r="DV3" s="23">
        <v>14111.548695580201</v>
      </c>
      <c r="DW3" s="23">
        <v>2874.9658340404599</v>
      </c>
      <c r="DX3" s="23">
        <v>319.44043791949798</v>
      </c>
      <c r="DY3" s="23">
        <v>3194.4062719599601</v>
      </c>
      <c r="DZ3" s="23">
        <v>5.2905445705973895E-4</v>
      </c>
      <c r="EA3" s="23">
        <v>470.99871504367798</v>
      </c>
      <c r="EB3" s="23">
        <v>15.281964400425499</v>
      </c>
      <c r="EC3" s="23">
        <v>0</v>
      </c>
      <c r="ED3" s="23">
        <v>0</v>
      </c>
      <c r="EE3" s="23">
        <v>4.4929612416431002E-2</v>
      </c>
      <c r="EF3" s="23">
        <v>0.79670791073485503</v>
      </c>
      <c r="EG3" s="23">
        <v>0.41101379057193299</v>
      </c>
      <c r="EH3" s="23">
        <v>9.1962237700138196</v>
      </c>
      <c r="EI3" s="23">
        <v>2.83420298869579</v>
      </c>
      <c r="EJ3" s="23">
        <v>9349.0059504489</v>
      </c>
      <c r="EK3" s="23">
        <v>3.17838580950963</v>
      </c>
      <c r="EL3" s="23">
        <v>675.39820102845601</v>
      </c>
      <c r="EM3" s="23">
        <v>848.57415135832298</v>
      </c>
      <c r="EN3" s="23">
        <v>1.7441396022861899</v>
      </c>
      <c r="EO3" s="23">
        <v>1.7490371423689699E-2</v>
      </c>
      <c r="EP3" s="23">
        <v>1.7493755849137701E-2</v>
      </c>
      <c r="EQ3" s="23">
        <v>520.13799765207705</v>
      </c>
      <c r="ER3" s="23">
        <v>9608.4496212803006</v>
      </c>
      <c r="ES3" s="23">
        <v>8725.3601835140198</v>
      </c>
      <c r="ET3" s="23">
        <v>883.089437766277</v>
      </c>
      <c r="EU3" s="23">
        <v>7.0482768663502897</v>
      </c>
      <c r="EV3" s="23">
        <v>8.0789561081808001E-2</v>
      </c>
      <c r="EW3" s="23">
        <v>206.58470730887299</v>
      </c>
      <c r="EX3" s="23">
        <v>52.628856793266998</v>
      </c>
      <c r="EY3" s="23">
        <v>2357.4139932869198</v>
      </c>
      <c r="EZ3" s="23">
        <v>132.090505508799</v>
      </c>
      <c r="FA3" s="23">
        <v>31.6290583927203</v>
      </c>
      <c r="FB3" s="23">
        <v>3758.1403687230199</v>
      </c>
      <c r="FC3" s="23">
        <v>8.71740439921295E-4</v>
      </c>
      <c r="FD3" s="23">
        <v>63.811278193497401</v>
      </c>
      <c r="FE3" s="23">
        <v>2.26552020392753</v>
      </c>
      <c r="FF3" s="23">
        <v>125.473577120432</v>
      </c>
      <c r="FG3" s="23">
        <v>0.11996093784619399</v>
      </c>
      <c r="FH3" s="23">
        <v>494.47173078038099</v>
      </c>
      <c r="FI3" s="23">
        <v>381.090682963853</v>
      </c>
      <c r="FJ3" s="23">
        <v>118.623763104603</v>
      </c>
      <c r="FK3" s="23">
        <v>3.6977342166989002E-2</v>
      </c>
      <c r="FL3" s="23">
        <v>26.812619138945902</v>
      </c>
      <c r="FM3" s="23">
        <v>671.24547424707305</v>
      </c>
      <c r="FN3" s="23">
        <v>246.14000652092699</v>
      </c>
      <c r="FO3" s="23">
        <v>0</v>
      </c>
      <c r="FP3" s="23">
        <v>312.94526523685897</v>
      </c>
      <c r="FQ3" s="23">
        <v>14154.6948375469</v>
      </c>
      <c r="FR3" s="23">
        <v>93.497274763559204</v>
      </c>
      <c r="FS3" s="23">
        <v>469.32993056121899</v>
      </c>
      <c r="FU3" s="31">
        <f t="shared" ref="FU3:FU34" si="0">DE3/DY3</f>
        <v>0</v>
      </c>
      <c r="FV3" s="106">
        <f>DV3/FQ3</f>
        <v>0.99695181404743183</v>
      </c>
      <c r="FW3" s="46">
        <f t="shared" ref="FW3:FW34" si="1">(CP3-B3)/(B3+1E-50)</f>
        <v>1.3408701782381207E-3</v>
      </c>
      <c r="FX3" s="46">
        <f t="shared" ref="FX3:FX34" si="2">(DR3-C3)/(C3+1E-50)</f>
        <v>-5.2233465975279726E-7</v>
      </c>
      <c r="FY3" s="46">
        <f t="shared" ref="FY3:FY34" si="3">(DY3-D3)/(D3+1E-50)</f>
        <v>4.2970048670918048E-4</v>
      </c>
      <c r="FZ3" s="46">
        <f t="shared" ref="FZ3:FZ34" si="4">(ER3-E3)/(E3+1E-50)</f>
        <v>1.2522555502860308E-3</v>
      </c>
      <c r="GA3" s="46">
        <f t="shared" ref="GA3:GA34" si="5">(ES3-F3)/(F3+1E-50)</f>
        <v>1.1009221713665564E-3</v>
      </c>
      <c r="GB3" s="46">
        <f t="shared" ref="GB3:GB34" si="6">(FH3-G3)/(G3+1E-50)</f>
        <v>5.4716759374560604E-5</v>
      </c>
      <c r="GC3" s="46">
        <f t="shared" ref="GC3:GC34" si="7">(FQ3-H3)/(H3+1E-50)</f>
        <v>3.0556856555880003E-4</v>
      </c>
      <c r="GD3" s="46">
        <f t="shared" ref="GD3:GD34" si="8">(BO3-I3)/(I3+1E-50)</f>
        <v>3.984201494129945E-3</v>
      </c>
      <c r="GE3" s="46">
        <f t="shared" ref="GE3:GE34" si="9">(BK3-J3)/(J3+1E-50)</f>
        <v>1.5959480318311588E-6</v>
      </c>
      <c r="GF3" s="46">
        <f t="shared" ref="GF3:GF34" si="10">(BM3-K3)/(K3+1E-50)</f>
        <v>-5.0925682520177458E-5</v>
      </c>
      <c r="GG3" s="46">
        <f t="shared" ref="GG3:GG34" si="11">(BR3+BS3-L3)/(L3+1E-50)</f>
        <v>-3.0345826606880521E-5</v>
      </c>
      <c r="GH3" s="46">
        <f t="shared" ref="GH3:GH34" si="12">(BT3-M3)/(M3+1E-50)</f>
        <v>1.0809636442124211E-4</v>
      </c>
      <c r="GI3" s="46">
        <f t="shared" ref="GI3:GI34" si="13">(BV3+BW3-N3)/(N3+1E-50)</f>
        <v>-4.2797246270236507E-5</v>
      </c>
      <c r="GJ3" s="46">
        <f t="shared" ref="GJ3:GJ34" si="14">(BY3-O3)/(O3+1E-50)</f>
        <v>1.4871094796741514E-3</v>
      </c>
      <c r="GK3" s="46">
        <f t="shared" ref="GK3:GK34" si="15">(BZ3+CA3-P3)/(P3+1E-50)</f>
        <v>2.3057563466080357E-6</v>
      </c>
      <c r="GL3" s="46">
        <f t="shared" ref="GL3:GL34" si="16">(CB3-Q3)/(Q3+1E-50)</f>
        <v>-2.6812661471175038E-5</v>
      </c>
      <c r="GM3" s="46">
        <f t="shared" ref="GM3:GM34" si="17">(CE3-R3)/(R3+1E-50)</f>
        <v>-1.6962666780762084E-6</v>
      </c>
      <c r="GN3" s="46">
        <f t="shared" ref="GN3:GN34" si="18">(CI3-S3)/(S3+1E-50)</f>
        <v>0</v>
      </c>
      <c r="GO3" s="46">
        <f t="shared" ref="GO3:GO34" si="19">(CG3+CH3-T3)/(T3+1E-50)</f>
        <v>-6.831004481669865E-6</v>
      </c>
      <c r="GP3" s="46">
        <f t="shared" ref="GP3:GP34" si="20">(CJ3-U3)/(U3+1E-50)</f>
        <v>-1.2193927137500878E-5</v>
      </c>
      <c r="GQ3" s="46">
        <f t="shared" ref="GQ3:GQ34" si="21">(CL3-V3)/(V3+1E-50)</f>
        <v>-2.7246701693684751E-5</v>
      </c>
      <c r="GR3" s="46">
        <f t="shared" ref="GR3:GR34" si="22">(CQ3-W3)/(W3+1E-50)</f>
        <v>1.7399158683060339E-6</v>
      </c>
      <c r="GS3" s="46">
        <f t="shared" ref="GS3:GS34" si="23">(BX3-X3)/(X3+1E-50)</f>
        <v>0</v>
      </c>
      <c r="GT3" s="46">
        <f t="shared" ref="GT3:GT34" si="24">(CW3-Y3)/(Y3+1E-50)</f>
        <v>-1.9615648219322841E-5</v>
      </c>
      <c r="GU3" s="46">
        <f t="shared" ref="GU3:GU34" si="25">(CZ3-Z3)/(Z3+1E-50)</f>
        <v>4.693366907301876E-3</v>
      </c>
      <c r="GV3" s="46">
        <f t="shared" ref="GV3:GV34" si="26">(DA3-AA3)/(AA3+1E-50)</f>
        <v>-3.5943881656064265E-6</v>
      </c>
      <c r="GW3" s="46">
        <f t="shared" ref="GW3:GW34" si="27">(DC3+DD3+EP3-AB3)/(AB3+1E-50)</f>
        <v>-8.8865413606191824E-6</v>
      </c>
      <c r="GX3" s="46">
        <f t="shared" ref="GX3:GX34" si="28">(DJ3+DK3-AC3)/(AC3+1E-50)</f>
        <v>-7.330520894786063E-7</v>
      </c>
      <c r="GY3" s="46">
        <f t="shared" ref="GY3:GY34" si="29">(DL3-AD3)/(AD3+1E-50)</f>
        <v>0</v>
      </c>
      <c r="GZ3" s="46">
        <f t="shared" ref="GZ3:GZ34" si="30">(DM3+DN3-AE3)/(AE3+1E-50)</f>
        <v>-1.7348575560137301E-5</v>
      </c>
      <c r="HA3" s="46">
        <f t="shared" ref="HA3:HA34" si="31">(CK3-AF3)/(AF3+1E-50)</f>
        <v>-2.8791939061535214E-7</v>
      </c>
      <c r="HB3" s="46">
        <f t="shared" ref="HB3:HB34" si="32">(DO3-AG3)/(AG3+1E-50)</f>
        <v>6.6661325648072711E-6</v>
      </c>
      <c r="HC3" s="46">
        <f t="shared" ref="HC3:HC34" si="33">(DQ3-AH3)/(AH3+1E-50)</f>
        <v>4.0109726425972857E-4</v>
      </c>
      <c r="HD3" s="46">
        <f t="shared" ref="HD3:HD34" si="34">(DT3+DU3-AI3)/(AI3+1E-50)</f>
        <v>-3.8026966366002907E-6</v>
      </c>
      <c r="HE3" s="46">
        <f t="shared" ref="HE3:HE34" si="35">(CN3-AJ3)/(AJ3+1E-50)</f>
        <v>2.4395820375277725E-6</v>
      </c>
      <c r="HF3" s="46">
        <f t="shared" ref="HF3:HF34" si="36">(FC3-AK3)/(AK3+1E-50)</f>
        <v>-8.394073473751276E-4</v>
      </c>
      <c r="HG3" s="46">
        <f t="shared" ref="HG3:HG34" si="37">(FN3-AL3)/(AL3+1E-50)</f>
        <v>2.0900068672192418E-4</v>
      </c>
      <c r="HH3" s="46">
        <f t="shared" ref="HH3:HH34" si="38">(CM3-AM3)/(AM3+1E-50)</f>
        <v>2.170618128206766E-5</v>
      </c>
      <c r="HI3" s="46">
        <f t="shared" ref="HI3:HI34" si="39">(CO3-AN3)/(AN3+1E-50)</f>
        <v>-9.2332771359949181E-6</v>
      </c>
      <c r="HJ3" s="46">
        <f t="shared" ref="HJ3:HJ34" si="40">(FR3-AO3)/(AO3+1E-50)</f>
        <v>3.1780950972643007E-4</v>
      </c>
      <c r="HK3" s="46">
        <f t="shared" ref="HK3:HK34" si="41">(EB3-AP3)/(AP3+1E-50)</f>
        <v>3.9112498045493465E-5</v>
      </c>
      <c r="HL3" s="46">
        <f t="shared" ref="HL3:HL34" si="42">(EC3-AQ3)/(AQ3+1E-50)</f>
        <v>0</v>
      </c>
      <c r="HM3" s="46">
        <f t="shared" ref="HM3:HM34" si="43">(ED3-AR3)/(AR3+1E-50)</f>
        <v>0</v>
      </c>
      <c r="HN3" s="46">
        <f t="shared" ref="HN3:HN34" si="44">(EE3-AS3)/(AS3+1E-50)</f>
        <v>3.3411579688791781E-6</v>
      </c>
      <c r="HO3" s="46">
        <f t="shared" ref="HO3:HO34" si="45">(EF3-AT3)/(AT3+1E-50)</f>
        <v>2.2663693715010681E-5</v>
      </c>
      <c r="HP3" s="46">
        <f t="shared" ref="HP3:HP34" si="46">(EG3-AU3)/(AU3+1E-50)</f>
        <v>-5.3898827179228752E-6</v>
      </c>
      <c r="HQ3" s="46">
        <f t="shared" ref="HQ3:HQ34" si="47">(EH3-AV3)/(AV3+1E-50)</f>
        <v>1.0923213003733401E-5</v>
      </c>
      <c r="HR3" s="46">
        <f t="shared" ref="HR3:HR34" si="48">(CU3-AW3)/(AW3+1E-50)</f>
        <v>1.6900973671218664E-4</v>
      </c>
      <c r="HS3" s="46">
        <f t="shared" ref="HS3:HS34" si="49">(DB3-AX3)/(AX3+1E-50)</f>
        <v>2.7181231885333422E-4</v>
      </c>
      <c r="HT3" s="46">
        <f t="shared" ref="HT3:HT34" si="50">(FJ3-AY3)/(AY3+1E-50)</f>
        <v>1.6102383789638151E-5</v>
      </c>
      <c r="HU3" s="46">
        <f t="shared" ref="HU3:HU34" si="51">(BJ3-AZ3)/(AZ3+1E-50)</f>
        <v>7.8574452288492557E-5</v>
      </c>
      <c r="HV3" s="46">
        <f t="shared" ref="HV3:HV34" si="52">(CF3-BA3)/(BA3+1E-50)</f>
        <v>-2.5270990134735354E-5</v>
      </c>
      <c r="HW3" s="46">
        <f t="shared" ref="HW3:HW34" si="53">(BL3-BB3)/(BB3+1E-50)</f>
        <v>0</v>
      </c>
      <c r="HX3" s="46">
        <f t="shared" ref="HX3:HX34" si="54">(CC3-BC3)/(BC3+1E-50)</f>
        <v>0</v>
      </c>
      <c r="HY3" s="46">
        <f t="shared" ref="HY3:HY34" si="55">(DP3-BD3)/(BD3+1E-50)</f>
        <v>-2.4996817062357055E-7</v>
      </c>
      <c r="HZ3" s="46">
        <f t="shared" ref="HZ3:HZ34" si="56">(BU3-BE3)/(BE3+1E-50)</f>
        <v>-8.1697007533754782E-6</v>
      </c>
    </row>
    <row r="4" spans="1:234" x14ac:dyDescent="0.3">
      <c r="A4" s="38" t="s">
        <v>2</v>
      </c>
      <c r="B4" s="21">
        <v>12636.541293</v>
      </c>
      <c r="C4" s="21">
        <v>4360.7271422000003</v>
      </c>
      <c r="D4" s="21">
        <v>7593.1624873000001</v>
      </c>
      <c r="E4" s="21">
        <v>5653.2153251999998</v>
      </c>
      <c r="F4" s="21">
        <v>4962.0361835000003</v>
      </c>
      <c r="G4" s="21">
        <v>599.88400352999997</v>
      </c>
      <c r="H4" s="21">
        <v>12249.547401</v>
      </c>
      <c r="I4" s="23">
        <v>76.495485715000001</v>
      </c>
      <c r="J4" s="23">
        <v>1.3678724983999999</v>
      </c>
      <c r="K4" s="23">
        <v>4.1156810500000002E-2</v>
      </c>
      <c r="L4" s="23">
        <v>0.4033883211</v>
      </c>
      <c r="M4" s="23">
        <v>113.81099236999999</v>
      </c>
      <c r="N4" s="23">
        <v>0.29968894810000002</v>
      </c>
      <c r="O4" s="23">
        <v>9.2380046731000007</v>
      </c>
      <c r="P4" s="23">
        <v>0.31190490430000001</v>
      </c>
      <c r="Q4" s="23">
        <v>0.1194187219</v>
      </c>
      <c r="R4" s="23">
        <v>0.68665764080000002</v>
      </c>
      <c r="T4" s="23">
        <v>2.2537646999999999E-3</v>
      </c>
      <c r="U4" s="23">
        <v>2.4068503985</v>
      </c>
      <c r="V4" s="23">
        <v>3.2626901799999997E-2</v>
      </c>
      <c r="W4" s="23">
        <v>2.4461447899999999E-2</v>
      </c>
      <c r="Y4" s="23">
        <v>2.3670496700000002E-2</v>
      </c>
      <c r="Z4" s="23">
        <v>107.17734043999999</v>
      </c>
      <c r="AA4" s="23">
        <v>18.810740241000001</v>
      </c>
      <c r="AB4" s="23">
        <v>0.15985347690000001</v>
      </c>
      <c r="AC4" s="23">
        <v>0.95995012540000002</v>
      </c>
      <c r="AE4" s="23">
        <v>0.6046673923</v>
      </c>
      <c r="AF4" s="23">
        <v>1.7786194603000001</v>
      </c>
      <c r="AG4" s="23">
        <v>151.76258073</v>
      </c>
      <c r="AH4" s="23">
        <v>9.9932372973000003</v>
      </c>
      <c r="AI4" s="23">
        <v>0.45688693809999997</v>
      </c>
      <c r="AJ4" s="23">
        <v>0.45528389720000001</v>
      </c>
      <c r="AK4" s="23">
        <v>1.2261743999999999E-3</v>
      </c>
      <c r="AL4" s="23">
        <v>176.37410864</v>
      </c>
      <c r="AM4" s="23">
        <v>1.865918E-4</v>
      </c>
      <c r="AN4" s="23">
        <v>7.1544610000000004E-4</v>
      </c>
      <c r="AO4" s="23">
        <v>79.463529937999994</v>
      </c>
      <c r="AP4" s="23">
        <v>11.729779422</v>
      </c>
      <c r="AS4" s="23">
        <v>1.41727908E-2</v>
      </c>
      <c r="AT4" s="23">
        <v>0.33477654959999997</v>
      </c>
      <c r="AU4" s="23">
        <v>0.11963674320000001</v>
      </c>
      <c r="AV4" s="23">
        <v>11.960656906000001</v>
      </c>
      <c r="AW4" s="23">
        <v>26.338359350000001</v>
      </c>
      <c r="AX4" s="23">
        <v>162.30042705</v>
      </c>
      <c r="AY4" s="23">
        <v>54.316586106999999</v>
      </c>
      <c r="AZ4" s="23">
        <v>3.6785231299999999E-2</v>
      </c>
      <c r="BA4" s="23">
        <v>2.5376477999999999E-3</v>
      </c>
      <c r="BD4" s="23">
        <v>7.7686709</v>
      </c>
      <c r="BE4" s="23">
        <v>0.10206224580000001</v>
      </c>
      <c r="BG4" s="23" t="s">
        <v>2</v>
      </c>
      <c r="BH4" s="23">
        <v>72.672967927105105</v>
      </c>
      <c r="BI4" s="23">
        <v>10.6732078040482</v>
      </c>
      <c r="BJ4" s="23">
        <v>3.6785575376769998E-2</v>
      </c>
      <c r="BK4" s="23">
        <v>1.3676755081171901</v>
      </c>
      <c r="BL4" s="23">
        <v>0</v>
      </c>
      <c r="BM4" s="23">
        <v>4.1156824553823197E-2</v>
      </c>
      <c r="BN4" s="23">
        <v>82.0011682439293</v>
      </c>
      <c r="BO4" s="23">
        <v>77.111042413508699</v>
      </c>
      <c r="BP4" s="23">
        <v>113.96651287289799</v>
      </c>
      <c r="BQ4" s="23">
        <v>17.232925740306101</v>
      </c>
      <c r="BR4" s="23">
        <v>0.164831224171475</v>
      </c>
      <c r="BS4" s="23">
        <v>0.23719743639941199</v>
      </c>
      <c r="BT4" s="23">
        <v>113.854211539142</v>
      </c>
      <c r="BU4" s="23">
        <v>0.102063483413742</v>
      </c>
      <c r="BV4" s="23">
        <v>9.5576085507586603E-2</v>
      </c>
      <c r="BW4" s="23">
        <v>0.20309841123684699</v>
      </c>
      <c r="BX4" s="23">
        <v>0</v>
      </c>
      <c r="BY4" s="23">
        <v>9.2982103016780897</v>
      </c>
      <c r="BZ4" s="23">
        <v>7.4613302479648494E-2</v>
      </c>
      <c r="CA4" s="23">
        <v>0.23627427385814301</v>
      </c>
      <c r="CB4" s="23">
        <v>0.119417587697061</v>
      </c>
      <c r="CC4" s="23">
        <v>0</v>
      </c>
      <c r="CD4" s="23">
        <v>1630.0488035000301</v>
      </c>
      <c r="CE4" s="23">
        <v>0.68665191365926204</v>
      </c>
      <c r="CF4" s="23">
        <v>2.5377618304458201E-3</v>
      </c>
      <c r="CG4" s="23">
        <v>6.5354232488412005E-4</v>
      </c>
      <c r="CH4" s="23">
        <v>1.6000450988497401E-3</v>
      </c>
      <c r="CI4" s="23">
        <v>0</v>
      </c>
      <c r="CJ4" s="23">
        <v>2.4068525478265199</v>
      </c>
      <c r="CK4" s="23">
        <v>1.7786262693000801</v>
      </c>
      <c r="CL4" s="23">
        <v>3.2627502866313697E-2</v>
      </c>
      <c r="CM4" s="23">
        <v>1.8660243638701001E-4</v>
      </c>
      <c r="CN4" s="23">
        <v>0.45528179426114901</v>
      </c>
      <c r="CO4" s="23">
        <v>7.1532904672144801E-4</v>
      </c>
      <c r="CP4" s="23">
        <v>12709.228747388899</v>
      </c>
      <c r="CQ4" s="23">
        <v>2.4461658792457701E-2</v>
      </c>
      <c r="CR4" s="23">
        <v>145.55596575352399</v>
      </c>
      <c r="CS4" s="23">
        <v>36.081970165404101</v>
      </c>
      <c r="CT4" s="23">
        <v>24.310079837217501</v>
      </c>
      <c r="CU4" s="23">
        <v>26.351255638653001</v>
      </c>
      <c r="CV4" s="23">
        <v>635.21255756755602</v>
      </c>
      <c r="CW4" s="23">
        <v>2.36701314478262E-2</v>
      </c>
      <c r="CX4" s="23">
        <v>1.3654777487752401</v>
      </c>
      <c r="CY4" s="23">
        <v>107.88327177308</v>
      </c>
      <c r="CZ4" s="23">
        <v>107.88327177308</v>
      </c>
      <c r="DA4" s="23">
        <v>18.8106565419512</v>
      </c>
      <c r="DB4" s="23">
        <v>162.356049998429</v>
      </c>
      <c r="DC4" s="23">
        <v>3.2877219177290098E-2</v>
      </c>
      <c r="DD4" s="23">
        <v>0.116938639639456</v>
      </c>
      <c r="DE4" s="23">
        <v>0</v>
      </c>
      <c r="DF4" s="23">
        <v>1182.6174114062001</v>
      </c>
      <c r="DG4" s="23">
        <v>3.6562253814527299</v>
      </c>
      <c r="DH4" s="23">
        <v>137.531891541633</v>
      </c>
      <c r="DI4" s="23">
        <v>7.0370788150774199</v>
      </c>
      <c r="DJ4" s="23">
        <v>0.24878150901965901</v>
      </c>
      <c r="DK4" s="23">
        <v>0.70806406851965098</v>
      </c>
      <c r="DL4" s="23">
        <v>0</v>
      </c>
      <c r="DM4" s="23">
        <v>0.198865084883458</v>
      </c>
      <c r="DN4" s="23">
        <v>0.40376600066138502</v>
      </c>
      <c r="DO4" s="23">
        <v>152.085835527315</v>
      </c>
      <c r="DP4" s="23">
        <v>7.7686504994626198</v>
      </c>
      <c r="DQ4" s="23">
        <v>9.9948745001843697</v>
      </c>
      <c r="DR4" s="23">
        <v>4360.44606962527</v>
      </c>
      <c r="DS4" s="23">
        <v>0</v>
      </c>
      <c r="DT4" s="23">
        <v>0.18669336871751499</v>
      </c>
      <c r="DU4" s="23">
        <v>0.26865558822070401</v>
      </c>
      <c r="DV4" s="23">
        <v>12209.288390681</v>
      </c>
      <c r="DW4" s="23">
        <v>6819.0688691281302</v>
      </c>
      <c r="DX4" s="23">
        <v>757.67414662720398</v>
      </c>
      <c r="DY4" s="23">
        <v>7576.7430157553299</v>
      </c>
      <c r="DZ4" s="23">
        <v>1.0748143037989299E-2</v>
      </c>
      <c r="EA4" s="23">
        <v>274.553382791106</v>
      </c>
      <c r="EB4" s="23">
        <v>11.730672799373799</v>
      </c>
      <c r="EC4" s="23">
        <v>0</v>
      </c>
      <c r="ED4" s="23">
        <v>0</v>
      </c>
      <c r="EE4" s="23">
        <v>1.41682535143327E-2</v>
      </c>
      <c r="EF4" s="23">
        <v>0.33476475673649703</v>
      </c>
      <c r="EG4" s="23">
        <v>0.11962175087551</v>
      </c>
      <c r="EH4" s="23">
        <v>11.9606191257571</v>
      </c>
      <c r="EI4" s="23">
        <v>3.0873867568356999</v>
      </c>
      <c r="EJ4" s="23">
        <v>7054.6359440863698</v>
      </c>
      <c r="EK4" s="23">
        <v>9.1404424808611093</v>
      </c>
      <c r="EL4" s="23">
        <v>154.64447902026501</v>
      </c>
      <c r="EM4" s="23">
        <v>296.12720922413803</v>
      </c>
      <c r="EN4" s="23">
        <v>5.6179967790472602</v>
      </c>
      <c r="EO4" s="23">
        <v>5.6682144479902101</v>
      </c>
      <c r="EP4" s="23">
        <v>1.0021941566494099E-2</v>
      </c>
      <c r="EQ4" s="23">
        <v>109.50943038079301</v>
      </c>
      <c r="ER4" s="23">
        <v>5666.4886933163598</v>
      </c>
      <c r="ES4" s="23">
        <v>4972.4693748752397</v>
      </c>
      <c r="ET4" s="23">
        <v>694.01931844111198</v>
      </c>
      <c r="EU4" s="23">
        <v>3.5899214856947501</v>
      </c>
      <c r="EV4" s="23">
        <v>0.47060010152284198</v>
      </c>
      <c r="EW4" s="23">
        <v>419.95164635658602</v>
      </c>
      <c r="EX4" s="23">
        <v>25.3159608128441</v>
      </c>
      <c r="EY4" s="23">
        <v>1176.67256491233</v>
      </c>
      <c r="EZ4" s="23">
        <v>23.572880305560599</v>
      </c>
      <c r="FA4" s="23">
        <v>20.6710840457018</v>
      </c>
      <c r="FB4" s="23">
        <v>2571.5626476407801</v>
      </c>
      <c r="FC4" s="23">
        <v>1.22511870932058E-3</v>
      </c>
      <c r="FD4" s="23">
        <v>42.7836140542395</v>
      </c>
      <c r="FE4" s="23">
        <v>16.635485506263901</v>
      </c>
      <c r="FF4" s="23">
        <v>128.222225863522</v>
      </c>
      <c r="FG4" s="23">
        <v>2.0091987544987999</v>
      </c>
      <c r="FH4" s="23">
        <v>598.44021653796995</v>
      </c>
      <c r="FI4" s="23">
        <v>414.61588512400198</v>
      </c>
      <c r="FJ4" s="23">
        <v>54.3165128477929</v>
      </c>
      <c r="FK4" s="23">
        <v>1.26792951993694E-3</v>
      </c>
      <c r="FL4" s="23">
        <v>43.8772903525972</v>
      </c>
      <c r="FM4" s="23">
        <v>893.66992802314905</v>
      </c>
      <c r="FN4" s="23">
        <v>176.43391192225599</v>
      </c>
      <c r="FO4" s="23">
        <v>0</v>
      </c>
      <c r="FP4" s="23">
        <v>346.66568050119798</v>
      </c>
      <c r="FQ4" s="23">
        <v>12254.783532135099</v>
      </c>
      <c r="FR4" s="23">
        <v>79.498048713738001</v>
      </c>
      <c r="FS4" s="23">
        <v>596.25304755370701</v>
      </c>
      <c r="FU4" s="31">
        <f t="shared" si="0"/>
        <v>0</v>
      </c>
      <c r="FV4" s="106">
        <f t="shared" ref="FV4:FV51" si="57">DV4/FQ4</f>
        <v>0.99628756058115597</v>
      </c>
      <c r="FW4" s="46">
        <f t="shared" si="1"/>
        <v>5.7521637213470795E-3</v>
      </c>
      <c r="FX4" s="46">
        <f t="shared" si="2"/>
        <v>-6.4455437261911716E-5</v>
      </c>
      <c r="FY4" s="46">
        <f t="shared" si="3"/>
        <v>-2.1624022365032579E-3</v>
      </c>
      <c r="FZ4" s="46">
        <f t="shared" si="4"/>
        <v>2.3479325220803217E-3</v>
      </c>
      <c r="GA4" s="46">
        <f t="shared" si="5"/>
        <v>2.1026028407314622E-3</v>
      </c>
      <c r="GB4" s="46">
        <f t="shared" si="6"/>
        <v>-2.4067769494337315E-3</v>
      </c>
      <c r="GC4" s="46">
        <f t="shared" si="7"/>
        <v>4.274550694560507E-4</v>
      </c>
      <c r="GD4" s="46">
        <f t="shared" si="8"/>
        <v>8.0469676446278619E-3</v>
      </c>
      <c r="GE4" s="46">
        <f t="shared" si="9"/>
        <v>-1.4401216709909628E-4</v>
      </c>
      <c r="GF4" s="46">
        <f t="shared" si="10"/>
        <v>3.4147017285195372E-7</v>
      </c>
      <c r="GG4" s="46">
        <f t="shared" si="11"/>
        <v>-3.3705996380989818E-3</v>
      </c>
      <c r="GH4" s="46">
        <f t="shared" si="12"/>
        <v>3.7974512164431497E-4</v>
      </c>
      <c r="GI4" s="46">
        <f t="shared" si="13"/>
        <v>-3.385014235586477E-3</v>
      </c>
      <c r="GJ4" s="46">
        <f t="shared" si="14"/>
        <v>6.5171680150152757E-3</v>
      </c>
      <c r="GK4" s="46">
        <f t="shared" si="15"/>
        <v>-3.2616606798525796E-3</v>
      </c>
      <c r="GL4" s="46">
        <f t="shared" si="16"/>
        <v>-9.4976978563592906E-6</v>
      </c>
      <c r="GM4" s="46">
        <f t="shared" si="17"/>
        <v>-8.3406058531807223E-6</v>
      </c>
      <c r="GN4" s="46">
        <f t="shared" si="18"/>
        <v>0</v>
      </c>
      <c r="GO4" s="46">
        <f t="shared" si="19"/>
        <v>-7.8657841317603192E-5</v>
      </c>
      <c r="GP4" s="46">
        <f t="shared" si="20"/>
        <v>8.9300378669694044E-7</v>
      </c>
      <c r="GQ4" s="46">
        <f t="shared" si="21"/>
        <v>1.8422414649877606E-5</v>
      </c>
      <c r="GR4" s="46">
        <f t="shared" si="22"/>
        <v>8.6214216985077877E-6</v>
      </c>
      <c r="GS4" s="46">
        <f t="shared" si="23"/>
        <v>0</v>
      </c>
      <c r="GT4" s="46">
        <f t="shared" si="24"/>
        <v>-1.5430693256275123E-5</v>
      </c>
      <c r="GU4" s="46">
        <f t="shared" si="25"/>
        <v>6.5865725925079912E-3</v>
      </c>
      <c r="GV4" s="46">
        <f t="shared" si="26"/>
        <v>-4.4495350915904682E-6</v>
      </c>
      <c r="GW4" s="46">
        <f t="shared" si="27"/>
        <v>-9.8068037454252099E-5</v>
      </c>
      <c r="GX4" s="46">
        <f t="shared" si="28"/>
        <v>-3.2340720403535583E-3</v>
      </c>
      <c r="GY4" s="46">
        <f t="shared" si="29"/>
        <v>0</v>
      </c>
      <c r="GZ4" s="46">
        <f t="shared" si="30"/>
        <v>-3.3676477036596775E-3</v>
      </c>
      <c r="HA4" s="46">
        <f t="shared" si="31"/>
        <v>3.8282500737058197E-6</v>
      </c>
      <c r="HB4" s="46">
        <f t="shared" si="32"/>
        <v>2.130003296992576E-3</v>
      </c>
      <c r="HC4" s="46">
        <f t="shared" si="33"/>
        <v>1.6383108252735669E-4</v>
      </c>
      <c r="HD4" s="46">
        <f t="shared" si="34"/>
        <v>-3.3662182774951148E-3</v>
      </c>
      <c r="HE4" s="46">
        <f t="shared" si="35"/>
        <v>-4.6189616279729224E-6</v>
      </c>
      <c r="HF4" s="46">
        <f t="shared" si="36"/>
        <v>-8.6096290986007362E-4</v>
      </c>
      <c r="HG4" s="46">
        <f t="shared" si="37"/>
        <v>3.3907064204105971E-4</v>
      </c>
      <c r="HH4" s="46">
        <f t="shared" si="38"/>
        <v>5.7003507174514039E-5</v>
      </c>
      <c r="HI4" s="46">
        <f t="shared" si="39"/>
        <v>-1.6360880093138202E-4</v>
      </c>
      <c r="HJ4" s="46">
        <f t="shared" si="40"/>
        <v>4.3439771383098759E-4</v>
      </c>
      <c r="HK4" s="46">
        <f t="shared" si="41"/>
        <v>7.6163186165612219E-5</v>
      </c>
      <c r="HL4" s="46">
        <f t="shared" si="42"/>
        <v>0</v>
      </c>
      <c r="HM4" s="46">
        <f t="shared" si="43"/>
        <v>0</v>
      </c>
      <c r="HN4" s="46">
        <f t="shared" si="44"/>
        <v>-3.2014059413756972E-4</v>
      </c>
      <c r="HO4" s="46">
        <f t="shared" si="45"/>
        <v>-3.5226073979903053E-5</v>
      </c>
      <c r="HP4" s="46">
        <f t="shared" si="46"/>
        <v>-1.2531538463017643E-4</v>
      </c>
      <c r="HQ4" s="46">
        <f t="shared" si="47"/>
        <v>-3.1587096927261155E-6</v>
      </c>
      <c r="HR4" s="46">
        <f t="shared" si="48"/>
        <v>4.8963902730713338E-4</v>
      </c>
      <c r="HS4" s="46">
        <f t="shared" si="49"/>
        <v>3.4271597086967914E-4</v>
      </c>
      <c r="HT4" s="46">
        <f t="shared" si="50"/>
        <v>-1.3487446901498946E-6</v>
      </c>
      <c r="HU4" s="46">
        <f t="shared" si="51"/>
        <v>9.3536660730314351E-6</v>
      </c>
      <c r="HV4" s="46">
        <f t="shared" si="52"/>
        <v>4.4935489400927664E-5</v>
      </c>
      <c r="HW4" s="46">
        <f t="shared" si="53"/>
        <v>0</v>
      </c>
      <c r="HX4" s="46">
        <f t="shared" si="54"/>
        <v>0</v>
      </c>
      <c r="HY4" s="46">
        <f t="shared" si="55"/>
        <v>-2.6260009778870815E-6</v>
      </c>
      <c r="HZ4" s="46">
        <f t="shared" si="56"/>
        <v>1.212606808999828E-5</v>
      </c>
    </row>
    <row r="5" spans="1:234" x14ac:dyDescent="0.3">
      <c r="A5" s="38" t="s">
        <v>3</v>
      </c>
      <c r="B5" s="21">
        <v>45823.621262000001</v>
      </c>
      <c r="C5" s="21">
        <v>595.87123913000005</v>
      </c>
      <c r="D5" s="21">
        <v>13120.752628</v>
      </c>
      <c r="E5" s="21">
        <v>17698.534919999998</v>
      </c>
      <c r="F5" s="21">
        <v>15403.745045</v>
      </c>
      <c r="G5" s="21">
        <v>1495.9533951000001</v>
      </c>
      <c r="H5" s="21">
        <v>15715.429534000001</v>
      </c>
      <c r="I5" s="23">
        <v>109.12765167000001</v>
      </c>
      <c r="J5" s="23">
        <v>4.6888311936999996</v>
      </c>
      <c r="K5" s="23">
        <v>1.8913035000000002E-2</v>
      </c>
      <c r="L5" s="23">
        <v>7.6866310000000002E-3</v>
      </c>
      <c r="M5" s="23">
        <v>178.90958477000001</v>
      </c>
      <c r="N5" s="23">
        <v>1.1833620999999999E-3</v>
      </c>
      <c r="O5" s="23">
        <v>19.084986497999999</v>
      </c>
      <c r="P5" s="23">
        <v>2.9387577E-3</v>
      </c>
      <c r="Q5" s="23">
        <v>5.4877200000000001E-2</v>
      </c>
      <c r="R5" s="23">
        <v>0.3163686127</v>
      </c>
      <c r="T5" s="23">
        <v>7.6536080000000003E-4</v>
      </c>
      <c r="U5" s="23">
        <v>0.34953669440000001</v>
      </c>
      <c r="V5" s="23">
        <v>1.4993235000000001E-2</v>
      </c>
      <c r="W5" s="23">
        <v>1.3842778700000001E-2</v>
      </c>
      <c r="X5" s="23">
        <v>1.6774199999999999E-5</v>
      </c>
      <c r="Y5" s="23">
        <v>1.0877444999999999E-2</v>
      </c>
      <c r="Z5" s="23">
        <v>102.7898694</v>
      </c>
      <c r="AA5" s="23">
        <v>30.783864320999999</v>
      </c>
      <c r="AB5" s="23">
        <v>9.8721514100000005E-2</v>
      </c>
      <c r="AC5" s="23">
        <v>4.4164682199999999E-2</v>
      </c>
      <c r="AE5" s="23">
        <v>1.37718939E-2</v>
      </c>
      <c r="AF5" s="23">
        <v>2.28739224</v>
      </c>
      <c r="AG5" s="23">
        <v>58.589530500000002</v>
      </c>
      <c r="AH5" s="23">
        <v>11.712115070999999</v>
      </c>
      <c r="AI5" s="23">
        <v>0.1381225079</v>
      </c>
      <c r="AJ5" s="23">
        <v>0.20921932500000001</v>
      </c>
      <c r="AK5" s="23">
        <v>5.6347129999999995E-4</v>
      </c>
      <c r="AL5" s="23">
        <v>250.50651121000001</v>
      </c>
      <c r="AM5" s="23">
        <v>8.5745600000000001E-5</v>
      </c>
      <c r="AN5" s="23">
        <v>3.2877319999999999E-4</v>
      </c>
      <c r="AO5" s="23">
        <v>97.423075432999994</v>
      </c>
      <c r="AP5" s="23">
        <v>10.584774984999999</v>
      </c>
      <c r="AS5" s="23">
        <v>2.9369367100000002E-2</v>
      </c>
      <c r="AT5" s="23">
        <v>0.51914384329999996</v>
      </c>
      <c r="AU5" s="23">
        <v>0.2683831585</v>
      </c>
      <c r="AV5" s="23">
        <v>7.5734132023000003</v>
      </c>
      <c r="AW5" s="23">
        <v>39.082487583999999</v>
      </c>
      <c r="AX5" s="23">
        <v>253.59273361000001</v>
      </c>
      <c r="AY5" s="23">
        <v>74.332726016999999</v>
      </c>
      <c r="AZ5" s="23">
        <v>1.6904137499999999E-2</v>
      </c>
      <c r="BA5" s="23">
        <v>1.1661404999999999E-3</v>
      </c>
      <c r="BD5" s="23">
        <v>17.698100350000001</v>
      </c>
      <c r="BE5" s="23">
        <v>0.1578697594</v>
      </c>
      <c r="BG5" s="23" t="s">
        <v>3</v>
      </c>
      <c r="BH5" s="23">
        <v>27.0996371189764</v>
      </c>
      <c r="BI5" s="23">
        <v>23.2600839631308</v>
      </c>
      <c r="BJ5" s="23">
        <v>1.6903930600731899E-2</v>
      </c>
      <c r="BK5" s="23">
        <v>4.6827971953159802</v>
      </c>
      <c r="BL5" s="23">
        <v>0</v>
      </c>
      <c r="BM5" s="23">
        <v>1.8913893417797902E-2</v>
      </c>
      <c r="BN5" s="23">
        <v>109.20457081913401</v>
      </c>
      <c r="BO5" s="23">
        <v>109.20452313354301</v>
      </c>
      <c r="BP5" s="23">
        <v>92.134620779030698</v>
      </c>
      <c r="BQ5" s="23">
        <v>6.2048820032403302</v>
      </c>
      <c r="BR5" s="23">
        <v>3.14145628510171E-3</v>
      </c>
      <c r="BS5" s="23">
        <v>4.5206021770642099E-3</v>
      </c>
      <c r="BT5" s="23">
        <v>178.88789119471301</v>
      </c>
      <c r="BU5" s="23">
        <v>0.15786762559654299</v>
      </c>
      <c r="BV5" s="23">
        <v>3.7753867590403301E-4</v>
      </c>
      <c r="BW5" s="23">
        <v>8.0227527891223996E-4</v>
      </c>
      <c r="BX5" s="6">
        <v>1.6717214771617201E-5</v>
      </c>
      <c r="BY5" s="23">
        <v>19.096732551114101</v>
      </c>
      <c r="BZ5" s="23">
        <v>7.04298636992455E-4</v>
      </c>
      <c r="CA5" s="23">
        <v>2.23026432094886E-3</v>
      </c>
      <c r="CB5" s="23">
        <v>5.48764027284852E-2</v>
      </c>
      <c r="CC5" s="23">
        <v>0</v>
      </c>
      <c r="CD5" s="23">
        <v>930.86658488546595</v>
      </c>
      <c r="CE5" s="23">
        <v>0.31636904696963702</v>
      </c>
      <c r="CF5" s="23">
        <v>1.1661220950065199E-3</v>
      </c>
      <c r="CG5" s="23">
        <v>2.2151823641263901E-4</v>
      </c>
      <c r="CH5" s="23">
        <v>5.4233697647117099E-4</v>
      </c>
      <c r="CI5" s="23">
        <v>0</v>
      </c>
      <c r="CJ5" s="23">
        <v>0.34953111997549802</v>
      </c>
      <c r="CK5" s="23">
        <v>2.2873851346583098</v>
      </c>
      <c r="CL5" s="23">
        <v>1.49934008052205E-2</v>
      </c>
      <c r="CM5" s="6">
        <v>8.57461533038741E-5</v>
      </c>
      <c r="CN5" s="23">
        <v>0.20921399497610699</v>
      </c>
      <c r="CO5" s="23">
        <v>3.2878352644444102E-4</v>
      </c>
      <c r="CP5" s="23">
        <v>45801.752446083097</v>
      </c>
      <c r="CQ5" s="23">
        <v>1.38427231656935E-2</v>
      </c>
      <c r="CR5" s="23">
        <v>379.70308177819999</v>
      </c>
      <c r="CS5" s="23">
        <v>21.090603364252999</v>
      </c>
      <c r="CT5" s="23">
        <v>56.584564540829</v>
      </c>
      <c r="CU5" s="23">
        <v>39.0854163138522</v>
      </c>
      <c r="CV5" s="23">
        <v>606.39809574851597</v>
      </c>
      <c r="CW5" s="23">
        <v>1.08781282407737E-2</v>
      </c>
      <c r="CX5" s="23">
        <v>8.5352521205707703E-4</v>
      </c>
      <c r="CY5" s="23">
        <v>102.968660470865</v>
      </c>
      <c r="CZ5" s="23">
        <v>102.968660470865</v>
      </c>
      <c r="DA5" s="23">
        <v>30.7838483333278</v>
      </c>
      <c r="DB5" s="23">
        <v>253.62756556184701</v>
      </c>
      <c r="DC5" s="23">
        <v>3.52330107917459E-2</v>
      </c>
      <c r="DD5" s="23">
        <v>5.2190126133291402E-2</v>
      </c>
      <c r="DE5" s="23">
        <v>0</v>
      </c>
      <c r="DF5" s="23">
        <v>1043.3768941676001</v>
      </c>
      <c r="DG5" s="23">
        <v>4.4881330310318104</v>
      </c>
      <c r="DH5" s="23">
        <v>129.482837939413</v>
      </c>
      <c r="DI5" s="23">
        <v>7.6986817441690496</v>
      </c>
      <c r="DJ5" s="23">
        <v>1.1452122786421701E-2</v>
      </c>
      <c r="DK5" s="23">
        <v>3.2594501187740099E-2</v>
      </c>
      <c r="DL5" s="23">
        <v>0</v>
      </c>
      <c r="DM5" s="23">
        <v>4.5296167738664104E-3</v>
      </c>
      <c r="DN5" s="23">
        <v>9.1964987130519101E-3</v>
      </c>
      <c r="DO5" s="23">
        <v>58.590604414134198</v>
      </c>
      <c r="DP5" s="23">
        <v>17.698099074918499</v>
      </c>
      <c r="DQ5" s="23">
        <v>11.6907623257653</v>
      </c>
      <c r="DR5" s="23">
        <v>594.97099759916603</v>
      </c>
      <c r="DS5" s="23">
        <v>0</v>
      </c>
      <c r="DT5" s="23">
        <v>5.6439081036392801E-2</v>
      </c>
      <c r="DU5" s="23">
        <v>8.1216948714980905E-2</v>
      </c>
      <c r="DV5" s="23">
        <v>15697.1379377965</v>
      </c>
      <c r="DW5" s="23">
        <v>11776.483588066299</v>
      </c>
      <c r="DX5" s="23">
        <v>1308.4987194938101</v>
      </c>
      <c r="DY5" s="23">
        <v>13084.9823075602</v>
      </c>
      <c r="DZ5" s="23">
        <v>7.4817777033171799E-3</v>
      </c>
      <c r="EA5" s="23">
        <v>401.888576585316</v>
      </c>
      <c r="EB5" s="23">
        <v>10.583038774230101</v>
      </c>
      <c r="EC5" s="23">
        <v>0</v>
      </c>
      <c r="ED5" s="23">
        <v>0</v>
      </c>
      <c r="EE5" s="23">
        <v>2.9368515018656501E-2</v>
      </c>
      <c r="EF5" s="23">
        <v>0.51914921177047602</v>
      </c>
      <c r="EG5" s="23">
        <v>0.26838736811124497</v>
      </c>
      <c r="EH5" s="23">
        <v>7.5681048747499098</v>
      </c>
      <c r="EI5" s="23">
        <v>5.3101678522021398</v>
      </c>
      <c r="EJ5" s="23">
        <v>10518.503520772399</v>
      </c>
      <c r="EK5" s="23">
        <v>68.6661119209422</v>
      </c>
      <c r="EL5" s="23">
        <v>448.52905184719702</v>
      </c>
      <c r="EM5" s="23">
        <v>878.29082590651296</v>
      </c>
      <c r="EN5" s="23">
        <v>3.11348122599028</v>
      </c>
      <c r="EO5" s="23">
        <v>1.43035854869734E-2</v>
      </c>
      <c r="EP5" s="23">
        <v>1.12965100503204E-2</v>
      </c>
      <c r="EQ5" s="23">
        <v>1203.40134272502</v>
      </c>
      <c r="ER5" s="23">
        <v>17664.46256131</v>
      </c>
      <c r="ES5" s="23">
        <v>15374.177053282399</v>
      </c>
      <c r="ET5" s="23">
        <v>2290.2855080275799</v>
      </c>
      <c r="EU5" s="23">
        <v>18.576346632715399</v>
      </c>
      <c r="EV5" s="23">
        <v>6.5667822230305803E-2</v>
      </c>
      <c r="EW5" s="23">
        <v>1859.07438780403</v>
      </c>
      <c r="EX5" s="23">
        <v>46.109020475426703</v>
      </c>
      <c r="EY5" s="23">
        <v>2816.3163629248702</v>
      </c>
      <c r="EZ5" s="23">
        <v>78.126618341352597</v>
      </c>
      <c r="FA5" s="23">
        <v>19.2237895919795</v>
      </c>
      <c r="FB5" s="23">
        <v>5798.8791485749898</v>
      </c>
      <c r="FC5" s="23">
        <v>5.6303892825553697E-4</v>
      </c>
      <c r="FD5" s="23">
        <v>76.933290264522398</v>
      </c>
      <c r="FE5" s="23">
        <v>1382.4042253454299</v>
      </c>
      <c r="FF5" s="23">
        <v>747.75311278294896</v>
      </c>
      <c r="FG5" s="23">
        <v>0.32308792308073803</v>
      </c>
      <c r="FH5" s="23">
        <v>1491.83037740703</v>
      </c>
      <c r="FI5" s="23">
        <v>481.80754021220798</v>
      </c>
      <c r="FJ5" s="23">
        <v>74.332850020916297</v>
      </c>
      <c r="FK5" s="23">
        <v>11.0370215537073</v>
      </c>
      <c r="FL5" s="23">
        <v>16.525037373173198</v>
      </c>
      <c r="FM5" s="23">
        <v>860.310454519166</v>
      </c>
      <c r="FN5" s="23">
        <v>250.521117508228</v>
      </c>
      <c r="FO5" s="23">
        <v>0</v>
      </c>
      <c r="FP5" s="23">
        <v>383.98354874372899</v>
      </c>
      <c r="FQ5" s="23">
        <v>15715.579290993501</v>
      </c>
      <c r="FR5" s="23">
        <v>97.432881898301801</v>
      </c>
      <c r="FS5" s="23">
        <v>664.36770207900804</v>
      </c>
      <c r="FU5" s="31">
        <f t="shared" si="0"/>
        <v>0</v>
      </c>
      <c r="FV5" s="106">
        <f t="shared" si="57"/>
        <v>0.99882655593818492</v>
      </c>
      <c r="FW5" s="46">
        <f t="shared" si="1"/>
        <v>-4.7723892862737015E-4</v>
      </c>
      <c r="FX5" s="46">
        <f t="shared" si="2"/>
        <v>-1.5107987627468278E-3</v>
      </c>
      <c r="FY5" s="46">
        <f t="shared" si="3"/>
        <v>-2.7262399843943118E-3</v>
      </c>
      <c r="FZ5" s="46">
        <f t="shared" si="4"/>
        <v>-1.9251513667097656E-3</v>
      </c>
      <c r="GA5" s="46">
        <f t="shared" si="5"/>
        <v>-1.9195326611302212E-3</v>
      </c>
      <c r="GB5" s="46">
        <f t="shared" si="6"/>
        <v>-2.7561137308655531E-3</v>
      </c>
      <c r="GC5" s="46">
        <f t="shared" si="7"/>
        <v>9.5292968719678518E-6</v>
      </c>
      <c r="GD5" s="46">
        <f t="shared" si="8"/>
        <v>7.0441782963916416E-4</v>
      </c>
      <c r="GE5" s="46">
        <f t="shared" si="9"/>
        <v>-1.2868875279892363E-3</v>
      </c>
      <c r="GF5" s="46">
        <f t="shared" si="10"/>
        <v>4.5387628051228026E-5</v>
      </c>
      <c r="GG5" s="46">
        <f t="shared" si="11"/>
        <v>-3.1967890528478218E-3</v>
      </c>
      <c r="GH5" s="46">
        <f t="shared" si="12"/>
        <v>-1.2125440520635827E-4</v>
      </c>
      <c r="GI5" s="46">
        <f t="shared" si="13"/>
        <v>-2.9983596599273709E-3</v>
      </c>
      <c r="GJ5" s="46">
        <f t="shared" si="14"/>
        <v>6.1546038375939966E-4</v>
      </c>
      <c r="GK5" s="46">
        <f t="shared" si="15"/>
        <v>-1.4273861566352448E-3</v>
      </c>
      <c r="GL5" s="46">
        <f t="shared" si="16"/>
        <v>-1.4528283418259748E-5</v>
      </c>
      <c r="GM5" s="46">
        <f t="shared" si="17"/>
        <v>1.3726697895923359E-6</v>
      </c>
      <c r="GN5" s="46">
        <f t="shared" si="18"/>
        <v>0</v>
      </c>
      <c r="GO5" s="46">
        <f t="shared" si="19"/>
        <v>-1.9671599540896736E-3</v>
      </c>
      <c r="GP5" s="46">
        <f t="shared" si="20"/>
        <v>-1.5948038049527596E-5</v>
      </c>
      <c r="GQ5" s="46">
        <f t="shared" si="21"/>
        <v>1.1058668826276668E-5</v>
      </c>
      <c r="GR5" s="46">
        <f t="shared" si="22"/>
        <v>-4.0117889409462573E-6</v>
      </c>
      <c r="GS5" s="46">
        <f t="shared" si="23"/>
        <v>-3.3971950008226072E-3</v>
      </c>
      <c r="GT5" s="46">
        <f t="shared" si="24"/>
        <v>6.2812615802783706E-5</v>
      </c>
      <c r="GU5" s="46">
        <f t="shared" si="25"/>
        <v>1.7393841621614428E-3</v>
      </c>
      <c r="GV5" s="46">
        <f t="shared" si="26"/>
        <v>-5.1935234747482464E-7</v>
      </c>
      <c r="GW5" s="46">
        <f t="shared" si="27"/>
        <v>-1.8913047062951199E-5</v>
      </c>
      <c r="GX5" s="46">
        <f t="shared" si="28"/>
        <v>-2.6731365416278164E-3</v>
      </c>
      <c r="GY5" s="46">
        <f t="shared" si="29"/>
        <v>0</v>
      </c>
      <c r="GZ5" s="46">
        <f t="shared" si="30"/>
        <v>-3.3240463086692648E-3</v>
      </c>
      <c r="HA5" s="46">
        <f t="shared" si="31"/>
        <v>-3.1063066341992517E-6</v>
      </c>
      <c r="HB5" s="46">
        <f t="shared" si="32"/>
        <v>1.8329454512283123E-5</v>
      </c>
      <c r="HC5" s="46">
        <f t="shared" si="33"/>
        <v>-1.8231331493292755E-3</v>
      </c>
      <c r="HD5" s="46">
        <f t="shared" si="34"/>
        <v>-3.377278299667321E-3</v>
      </c>
      <c r="HE5" s="46">
        <f t="shared" si="35"/>
        <v>-2.5475772340935916E-5</v>
      </c>
      <c r="HF5" s="46">
        <f t="shared" si="36"/>
        <v>-7.673358775557574E-4</v>
      </c>
      <c r="HG5" s="46">
        <f t="shared" si="37"/>
        <v>5.830706019351394E-5</v>
      </c>
      <c r="HH5" s="46">
        <f t="shared" si="38"/>
        <v>6.4528544216753108E-6</v>
      </c>
      <c r="HI5" s="46">
        <f t="shared" si="39"/>
        <v>3.140902129804585E-5</v>
      </c>
      <c r="HJ5" s="46">
        <f t="shared" si="40"/>
        <v>1.0065854786683663E-4</v>
      </c>
      <c r="HK5" s="46">
        <f t="shared" si="41"/>
        <v>-1.6402906744442287E-4</v>
      </c>
      <c r="HL5" s="46">
        <f t="shared" si="42"/>
        <v>0</v>
      </c>
      <c r="HM5" s="46">
        <f t="shared" si="43"/>
        <v>0</v>
      </c>
      <c r="HN5" s="46">
        <f t="shared" si="44"/>
        <v>-2.9012587864056577E-5</v>
      </c>
      <c r="HO5" s="46">
        <f t="shared" si="45"/>
        <v>1.0341007690522294E-5</v>
      </c>
      <c r="HP5" s="46">
        <f t="shared" si="46"/>
        <v>1.5685079751292663E-5</v>
      </c>
      <c r="HQ5" s="46">
        <f t="shared" si="47"/>
        <v>-7.0091614022569997E-4</v>
      </c>
      <c r="HR5" s="46">
        <f t="shared" si="48"/>
        <v>7.4937140219286138E-5</v>
      </c>
      <c r="HS5" s="46">
        <f t="shared" si="49"/>
        <v>1.3735390344647814E-4</v>
      </c>
      <c r="HT5" s="46">
        <f t="shared" si="50"/>
        <v>1.6682277503129069E-6</v>
      </c>
      <c r="HU5" s="46">
        <f t="shared" si="51"/>
        <v>-1.2239563722199982E-5</v>
      </c>
      <c r="HV5" s="46">
        <f t="shared" si="52"/>
        <v>-1.578282675201485E-5</v>
      </c>
      <c r="HW5" s="46">
        <f t="shared" si="53"/>
        <v>0</v>
      </c>
      <c r="HX5" s="46">
        <f t="shared" si="54"/>
        <v>0</v>
      </c>
      <c r="HY5" s="46">
        <f t="shared" si="55"/>
        <v>-7.2046235273893001E-8</v>
      </c>
      <c r="HZ5" s="46">
        <f t="shared" si="56"/>
        <v>-1.3516226699276526E-5</v>
      </c>
    </row>
    <row r="6" spans="1:234" x14ac:dyDescent="0.3">
      <c r="A6" s="38" t="s">
        <v>4</v>
      </c>
      <c r="B6" s="21">
        <v>79365.552135999998</v>
      </c>
      <c r="C6" s="21">
        <v>36056.928068000001</v>
      </c>
      <c r="D6" s="21">
        <v>47239.393988999997</v>
      </c>
      <c r="E6" s="21">
        <v>33332.123268000003</v>
      </c>
      <c r="F6" s="21">
        <v>22607.330317</v>
      </c>
      <c r="G6" s="21">
        <v>4268.6065963999999</v>
      </c>
      <c r="H6" s="21">
        <v>42875.364521000003</v>
      </c>
      <c r="I6" s="23">
        <v>592.25558068999999</v>
      </c>
      <c r="J6" s="23">
        <v>9.6279717800999993</v>
      </c>
      <c r="K6" s="23">
        <v>77.997386071999998</v>
      </c>
      <c r="L6" s="23">
        <v>0.12856013769999999</v>
      </c>
      <c r="M6" s="23">
        <v>594.30387222000002</v>
      </c>
      <c r="N6" s="23">
        <v>9.0369491299999993E-2</v>
      </c>
      <c r="O6" s="23">
        <v>66.517136872999998</v>
      </c>
      <c r="P6" s="23">
        <v>0.1136560407</v>
      </c>
      <c r="Q6" s="23">
        <v>0.10171302290000001</v>
      </c>
      <c r="R6" s="23">
        <v>0.58484989799999998</v>
      </c>
      <c r="T6" s="23">
        <v>1.15260591E-2</v>
      </c>
      <c r="U6" s="23">
        <v>77.962331403999997</v>
      </c>
      <c r="V6" s="23">
        <v>77.990120856999994</v>
      </c>
      <c r="W6" s="23">
        <v>3.04152829E-2</v>
      </c>
      <c r="Y6" s="23">
        <v>2.0160974700000001E-2</v>
      </c>
      <c r="Z6" s="23">
        <v>603.54623981999998</v>
      </c>
      <c r="AA6" s="23">
        <v>129.35171070000001</v>
      </c>
      <c r="AB6" s="23">
        <v>0.6746693748</v>
      </c>
      <c r="AC6" s="23">
        <v>1.9889107424000001</v>
      </c>
      <c r="AE6" s="23">
        <v>0.19001521430000001</v>
      </c>
      <c r="AF6" s="23">
        <v>241.33252719999999</v>
      </c>
      <c r="AG6" s="23">
        <v>12.182817169</v>
      </c>
      <c r="AH6" s="23">
        <v>12.119666656</v>
      </c>
      <c r="AI6" s="23">
        <v>0.36048701950000001</v>
      </c>
      <c r="AJ6" s="23">
        <v>156.47098058</v>
      </c>
      <c r="AK6" s="23">
        <v>1.0443748000000001E-3</v>
      </c>
      <c r="AL6" s="23">
        <v>3079.9040089999999</v>
      </c>
      <c r="AM6" s="23">
        <v>1.589266E-4</v>
      </c>
      <c r="AN6" s="23">
        <v>77.962940774000003</v>
      </c>
      <c r="AO6" s="23">
        <v>305.07303317999998</v>
      </c>
      <c r="AP6" s="23">
        <v>4.7797188613000001</v>
      </c>
      <c r="AS6" s="23">
        <v>9.7559632199999996E-2</v>
      </c>
      <c r="AT6" s="23">
        <v>1.6715271557</v>
      </c>
      <c r="AU6" s="23">
        <v>0.8896566105</v>
      </c>
      <c r="AV6" s="23">
        <v>8.8751558215999999</v>
      </c>
      <c r="AW6" s="23">
        <v>159.47196197</v>
      </c>
      <c r="AX6" s="23">
        <v>204.53907710999999</v>
      </c>
      <c r="AY6" s="23">
        <v>197.64016126999999</v>
      </c>
      <c r="AZ6" s="23">
        <v>3.1331246799999997E-2</v>
      </c>
      <c r="BA6" s="23">
        <v>2.1614018000000001E-3</v>
      </c>
      <c r="BD6" s="23">
        <v>59.071344387000003</v>
      </c>
      <c r="BE6" s="23">
        <v>0.50396199770000005</v>
      </c>
      <c r="BG6" s="23" t="s">
        <v>4</v>
      </c>
      <c r="BH6" s="23">
        <v>27.088557897950999</v>
      </c>
      <c r="BI6" s="23">
        <v>174.17493376014701</v>
      </c>
      <c r="BJ6" s="23">
        <v>3.1331968347095701E-2</v>
      </c>
      <c r="BK6" s="23">
        <v>9.6279573960739597</v>
      </c>
      <c r="BL6" s="23">
        <v>0</v>
      </c>
      <c r="BM6" s="23">
        <v>77.997205085239301</v>
      </c>
      <c r="BN6" s="23">
        <v>602.40844194064096</v>
      </c>
      <c r="BO6" s="23">
        <v>594.75334581515096</v>
      </c>
      <c r="BP6" s="23">
        <v>825.233353598995</v>
      </c>
      <c r="BQ6" s="23">
        <v>91.002832408633395</v>
      </c>
      <c r="BR6" s="23">
        <v>5.2544836312328799E-2</v>
      </c>
      <c r="BS6" s="23">
        <v>7.5613309613805302E-2</v>
      </c>
      <c r="BT6" s="23">
        <v>594.48321458808095</v>
      </c>
      <c r="BU6" s="23">
        <v>0.50395463200776103</v>
      </c>
      <c r="BV6" s="23">
        <v>2.8825329877588301E-2</v>
      </c>
      <c r="BW6" s="23">
        <v>6.1253849234720499E-2</v>
      </c>
      <c r="BX6" s="23">
        <v>0</v>
      </c>
      <c r="BY6" s="23">
        <v>66.758366028312295</v>
      </c>
      <c r="BZ6" s="23">
        <v>2.7206720845252001E-2</v>
      </c>
      <c r="CA6" s="23">
        <v>8.6154875697900604E-2</v>
      </c>
      <c r="CB6" s="23">
        <v>0.10170565369012199</v>
      </c>
      <c r="CC6" s="23">
        <v>0</v>
      </c>
      <c r="CD6" s="23">
        <v>821691.62419381598</v>
      </c>
      <c r="CE6" s="23">
        <v>0.58485827325028095</v>
      </c>
      <c r="CF6" s="23">
        <v>2.1614971109042802E-3</v>
      </c>
      <c r="CG6" s="23">
        <v>3.3361700667449302E-3</v>
      </c>
      <c r="CH6" s="23">
        <v>8.1678739419192292E-3</v>
      </c>
      <c r="CI6" s="23">
        <v>0</v>
      </c>
      <c r="CJ6" s="23">
        <v>77.962110771925694</v>
      </c>
      <c r="CK6" s="23">
        <v>241.331281149451</v>
      </c>
      <c r="CL6" s="23">
        <v>77.989381154578794</v>
      </c>
      <c r="CM6" s="23">
        <v>1.58921080616966E-4</v>
      </c>
      <c r="CN6" s="23">
        <v>156.47102415674499</v>
      </c>
      <c r="CO6" s="23">
        <v>77.962825006661106</v>
      </c>
      <c r="CP6" s="23">
        <v>79711.671465066102</v>
      </c>
      <c r="CQ6" s="23">
        <v>3.0415164915570302E-2</v>
      </c>
      <c r="CR6" s="23">
        <v>894.42414213771303</v>
      </c>
      <c r="CS6" s="23">
        <v>17331.204004425701</v>
      </c>
      <c r="CT6" s="23">
        <v>135.97991826663099</v>
      </c>
      <c r="CU6" s="23">
        <v>159.496743310173</v>
      </c>
      <c r="CV6" s="23">
        <v>8494.3532455085297</v>
      </c>
      <c r="CW6" s="23">
        <v>2.0161005540867999E-2</v>
      </c>
      <c r="CX6" s="23">
        <v>12.617204185047299</v>
      </c>
      <c r="CY6" s="23">
        <v>606.44645616503703</v>
      </c>
      <c r="CZ6" s="23">
        <v>606.44645616503703</v>
      </c>
      <c r="DA6" s="23">
        <v>129.350967521938</v>
      </c>
      <c r="DB6" s="23">
        <v>204.64047724305101</v>
      </c>
      <c r="DC6" s="23">
        <v>0.12971278356521501</v>
      </c>
      <c r="DD6" s="23">
        <v>0.50690755187154901</v>
      </c>
      <c r="DE6" s="23">
        <v>0</v>
      </c>
      <c r="DF6" s="23">
        <v>1770.9169196716</v>
      </c>
      <c r="DG6" s="23">
        <v>22.251666431047699</v>
      </c>
      <c r="DH6" s="23">
        <v>2820.4074468508902</v>
      </c>
      <c r="DI6" s="23">
        <v>99.724704154354299</v>
      </c>
      <c r="DJ6" s="23">
        <v>0.515419743789855</v>
      </c>
      <c r="DK6" s="23">
        <v>1.46696325194971</v>
      </c>
      <c r="DL6" s="23">
        <v>0</v>
      </c>
      <c r="DM6" s="23">
        <v>6.2502682542149496E-2</v>
      </c>
      <c r="DN6" s="23">
        <v>0.12689983167931501</v>
      </c>
      <c r="DO6" s="23">
        <v>15.186953859273</v>
      </c>
      <c r="DP6" s="23">
        <v>59.071349079111897</v>
      </c>
      <c r="DQ6" s="23">
        <v>12.1364214757497</v>
      </c>
      <c r="DR6" s="23">
        <v>36048.721543682899</v>
      </c>
      <c r="DS6" s="23">
        <v>0</v>
      </c>
      <c r="DT6" s="23">
        <v>0.14730419184951199</v>
      </c>
      <c r="DU6" s="23">
        <v>0.21197462155789501</v>
      </c>
      <c r="DV6" s="23">
        <v>59576.7179710864</v>
      </c>
      <c r="DW6" s="23">
        <v>42453.0120764276</v>
      </c>
      <c r="DX6" s="23">
        <v>4717.00399365465</v>
      </c>
      <c r="DY6" s="23">
        <v>47170.016070082303</v>
      </c>
      <c r="DZ6" s="23">
        <v>9.5661835210849505E-2</v>
      </c>
      <c r="EA6" s="23">
        <v>1019.17221314164</v>
      </c>
      <c r="EB6" s="23">
        <v>4.7837188732264897</v>
      </c>
      <c r="EC6" s="23">
        <v>0</v>
      </c>
      <c r="ED6" s="23">
        <v>0</v>
      </c>
      <c r="EE6" s="23">
        <v>9.7556869814996894E-2</v>
      </c>
      <c r="EF6" s="23">
        <v>1.6715078601793101</v>
      </c>
      <c r="EG6" s="23">
        <v>0.88964136372431502</v>
      </c>
      <c r="EH6" s="23">
        <v>8.8759076706542501</v>
      </c>
      <c r="EI6" s="23">
        <v>25.1621110459851</v>
      </c>
      <c r="EJ6" s="23">
        <v>14866.213143969901</v>
      </c>
      <c r="EK6" s="23">
        <v>58.532110598940697</v>
      </c>
      <c r="EL6" s="23">
        <v>603.37397093021798</v>
      </c>
      <c r="EM6" s="23">
        <v>1332.24825815241</v>
      </c>
      <c r="EN6" s="23">
        <v>77.131005240937597</v>
      </c>
      <c r="EO6" s="23">
        <v>94.790125176783107</v>
      </c>
      <c r="EP6" s="23">
        <v>3.7924064187569197E-2</v>
      </c>
      <c r="EQ6" s="23">
        <v>363.36503693689798</v>
      </c>
      <c r="ER6" s="23">
        <v>33406.379850285099</v>
      </c>
      <c r="ES6" s="23">
        <v>22665.934226533602</v>
      </c>
      <c r="ET6" s="23">
        <v>10740.4456237514</v>
      </c>
      <c r="EU6" s="23">
        <v>11.482280890546001</v>
      </c>
      <c r="EV6" s="23">
        <v>5.66702969847577</v>
      </c>
      <c r="EW6" s="23">
        <v>3608.5845482674399</v>
      </c>
      <c r="EX6" s="23">
        <v>157.22308923678099</v>
      </c>
      <c r="EY6" s="23">
        <v>4579.7286812678803</v>
      </c>
      <c r="EZ6" s="23">
        <v>137.03622372283399</v>
      </c>
      <c r="FA6" s="23">
        <v>154.70719547743801</v>
      </c>
      <c r="FB6" s="23">
        <v>10416.7467711591</v>
      </c>
      <c r="FC6" s="23">
        <v>1.04347228544117E-3</v>
      </c>
      <c r="FD6" s="23">
        <v>898.326904696513</v>
      </c>
      <c r="FE6" s="23">
        <v>92.7521432399124</v>
      </c>
      <c r="FF6" s="23">
        <v>918.63324748866</v>
      </c>
      <c r="FG6" s="23">
        <v>28.770398002364299</v>
      </c>
      <c r="FH6" s="23">
        <v>4262.1683393512903</v>
      </c>
      <c r="FI6" s="23">
        <v>986.30409487523298</v>
      </c>
      <c r="FJ6" s="23">
        <v>197.641824912961</v>
      </c>
      <c r="FK6" s="23">
        <v>23.457595947199302</v>
      </c>
      <c r="FL6" s="23">
        <v>180.25281291780399</v>
      </c>
      <c r="FM6" s="23">
        <v>4695.3485236982697</v>
      </c>
      <c r="FN6" s="23">
        <v>3079.9727274584602</v>
      </c>
      <c r="FO6" s="23">
        <v>0</v>
      </c>
      <c r="FP6" s="23">
        <v>1206.60764881209</v>
      </c>
      <c r="FQ6" s="23">
        <v>42886.515128336498</v>
      </c>
      <c r="FR6" s="23">
        <v>305.124787646058</v>
      </c>
      <c r="FS6" s="23">
        <v>880.827854310318</v>
      </c>
      <c r="FU6" s="31">
        <f t="shared" si="0"/>
        <v>0</v>
      </c>
      <c r="FV6" s="106">
        <f t="shared" si="57"/>
        <v>1.3891713465830697</v>
      </c>
      <c r="FW6" s="46">
        <f t="shared" si="1"/>
        <v>4.3610775676706254E-3</v>
      </c>
      <c r="FX6" s="46">
        <f t="shared" si="2"/>
        <v>-2.2759909833763785E-4</v>
      </c>
      <c r="FY6" s="46">
        <f t="shared" si="3"/>
        <v>-1.4686454050161636E-3</v>
      </c>
      <c r="FZ6" s="46">
        <f t="shared" si="4"/>
        <v>2.2277783412731028E-3</v>
      </c>
      <c r="GA6" s="46">
        <f t="shared" si="5"/>
        <v>2.5922525442791246E-3</v>
      </c>
      <c r="GB6" s="46">
        <f t="shared" si="6"/>
        <v>-1.5082807242390087E-3</v>
      </c>
      <c r="GC6" s="46">
        <f t="shared" si="7"/>
        <v>2.6007026321683992E-4</v>
      </c>
      <c r="GD6" s="46">
        <f t="shared" si="8"/>
        <v>4.217377103042215E-3</v>
      </c>
      <c r="GE6" s="46">
        <f t="shared" si="9"/>
        <v>-1.4939829870839033E-6</v>
      </c>
      <c r="GF6" s="46">
        <f t="shared" si="10"/>
        <v>-2.320420847558726E-6</v>
      </c>
      <c r="GG6" s="46">
        <f t="shared" si="11"/>
        <v>-3.1268772813851653E-3</v>
      </c>
      <c r="GH6" s="46">
        <f t="shared" si="12"/>
        <v>3.0176880290382687E-4</v>
      </c>
      <c r="GI6" s="46">
        <f t="shared" si="13"/>
        <v>-3.2125021787214247E-3</v>
      </c>
      <c r="GJ6" s="46">
        <f t="shared" si="14"/>
        <v>3.6265715370893299E-3</v>
      </c>
      <c r="GK6" s="46">
        <f t="shared" si="15"/>
        <v>-2.5906599863407083E-3</v>
      </c>
      <c r="GL6" s="46">
        <f t="shared" si="16"/>
        <v>-7.245099661678553E-5</v>
      </c>
      <c r="GM6" s="46">
        <f t="shared" si="17"/>
        <v>1.4320341526275735E-5</v>
      </c>
      <c r="GN6" s="46">
        <f t="shared" si="18"/>
        <v>0</v>
      </c>
      <c r="GO6" s="46">
        <f t="shared" si="19"/>
        <v>-1.9100276291174113E-3</v>
      </c>
      <c r="GP6" s="46">
        <f t="shared" si="20"/>
        <v>-2.8299830229482416E-6</v>
      </c>
      <c r="GQ6" s="46">
        <f t="shared" si="21"/>
        <v>-9.4845656484619122E-6</v>
      </c>
      <c r="GR6" s="46">
        <f t="shared" si="22"/>
        <v>-3.8791166298291401E-6</v>
      </c>
      <c r="GS6" s="46">
        <f t="shared" si="23"/>
        <v>0</v>
      </c>
      <c r="GT6" s="46">
        <f t="shared" si="24"/>
        <v>1.5297310004717338E-6</v>
      </c>
      <c r="GU6" s="46">
        <f t="shared" si="25"/>
        <v>4.8052927078163958E-3</v>
      </c>
      <c r="GV6" s="46">
        <f t="shared" si="26"/>
        <v>-5.7454057467638852E-6</v>
      </c>
      <c r="GW6" s="46">
        <f t="shared" si="27"/>
        <v>-1.8523914132582926E-4</v>
      </c>
      <c r="GX6" s="46">
        <f t="shared" si="28"/>
        <v>-3.2820711966984684E-3</v>
      </c>
      <c r="GY6" s="46">
        <f t="shared" si="29"/>
        <v>0</v>
      </c>
      <c r="GZ6" s="46">
        <f t="shared" si="30"/>
        <v>-3.2244790544411956E-3</v>
      </c>
      <c r="HA6" s="46">
        <f t="shared" si="31"/>
        <v>-5.1632101293700879E-6</v>
      </c>
      <c r="HB6" s="46">
        <f t="shared" si="32"/>
        <v>0.24658801397079397</v>
      </c>
      <c r="HC6" s="46">
        <f t="shared" si="33"/>
        <v>1.3824488928006235E-3</v>
      </c>
      <c r="HD6" s="46">
        <f t="shared" si="34"/>
        <v>-3.3515938916991537E-3</v>
      </c>
      <c r="HE6" s="46">
        <f t="shared" si="35"/>
        <v>2.7849729594750709E-7</v>
      </c>
      <c r="HF6" s="46">
        <f t="shared" si="36"/>
        <v>-8.6416730739779829E-4</v>
      </c>
      <c r="HG6" s="46">
        <f t="shared" si="37"/>
        <v>2.2311883181925769E-5</v>
      </c>
      <c r="HH6" s="46">
        <f t="shared" si="38"/>
        <v>-3.4729133033749468E-5</v>
      </c>
      <c r="HI6" s="46">
        <f t="shared" si="39"/>
        <v>-1.4849021566924581E-6</v>
      </c>
      <c r="HJ6" s="46">
        <f t="shared" si="40"/>
        <v>1.6964615167240282E-4</v>
      </c>
      <c r="HK6" s="46">
        <f t="shared" si="41"/>
        <v>8.3687179990365459E-4</v>
      </c>
      <c r="HL6" s="46">
        <f t="shared" si="42"/>
        <v>0</v>
      </c>
      <c r="HM6" s="46">
        <f t="shared" si="43"/>
        <v>0</v>
      </c>
      <c r="HN6" s="46">
        <f t="shared" si="44"/>
        <v>-2.8314836175676145E-5</v>
      </c>
      <c r="HO6" s="46">
        <f t="shared" si="45"/>
        <v>-1.1543647749970181E-5</v>
      </c>
      <c r="HP6" s="46">
        <f t="shared" si="46"/>
        <v>-1.7137820935671003E-5</v>
      </c>
      <c r="HQ6" s="46">
        <f t="shared" si="47"/>
        <v>8.4713899041678384E-5</v>
      </c>
      <c r="HR6" s="46">
        <f t="shared" si="48"/>
        <v>1.553962205448311E-4</v>
      </c>
      <c r="HS6" s="46">
        <f t="shared" si="49"/>
        <v>4.9574944056525222E-4</v>
      </c>
      <c r="HT6" s="46">
        <f t="shared" si="50"/>
        <v>8.4175349297212319E-6</v>
      </c>
      <c r="HU6" s="46">
        <f t="shared" si="51"/>
        <v>2.3029632376589989E-5</v>
      </c>
      <c r="HV6" s="46">
        <f t="shared" si="52"/>
        <v>4.4096800641164836E-5</v>
      </c>
      <c r="HW6" s="46">
        <f t="shared" si="53"/>
        <v>0</v>
      </c>
      <c r="HX6" s="46">
        <f t="shared" si="54"/>
        <v>0</v>
      </c>
      <c r="HY6" s="46">
        <f t="shared" si="55"/>
        <v>7.9431269804009234E-8</v>
      </c>
      <c r="HZ6" s="46">
        <f t="shared" si="56"/>
        <v>-1.4615570762559658E-5</v>
      </c>
    </row>
    <row r="7" spans="1:234" x14ac:dyDescent="0.3">
      <c r="A7" s="38" t="s">
        <v>5</v>
      </c>
      <c r="B7" s="21">
        <v>7924.5852659000002</v>
      </c>
      <c r="C7" s="21">
        <v>1318.2002653</v>
      </c>
      <c r="D7" s="21">
        <v>6647.8352946000005</v>
      </c>
      <c r="E7" s="21">
        <v>3136.18174</v>
      </c>
      <c r="F7" s="21">
        <v>2847.5768546999998</v>
      </c>
      <c r="G7" s="21">
        <v>79.712737450000006</v>
      </c>
      <c r="H7" s="21">
        <v>3001.0243897999999</v>
      </c>
      <c r="I7" s="23">
        <v>54.201181032000001</v>
      </c>
      <c r="J7" s="23">
        <v>1.5744365380000001</v>
      </c>
      <c r="L7" s="23">
        <v>7.3814910000000004E-4</v>
      </c>
      <c r="M7" s="23">
        <v>98.116655223999999</v>
      </c>
      <c r="N7" s="23">
        <v>1.3456119999999999E-4</v>
      </c>
      <c r="O7" s="23">
        <v>9.1720935476999994</v>
      </c>
      <c r="P7" s="23">
        <v>3.4921739999999998E-3</v>
      </c>
      <c r="T7" s="23">
        <v>6.6238009999999999E-4</v>
      </c>
      <c r="U7" s="23">
        <v>0.72609135579999995</v>
      </c>
      <c r="W7" s="23">
        <v>1.7756803000000001E-3</v>
      </c>
      <c r="Z7" s="23">
        <v>64.037794441000003</v>
      </c>
      <c r="AA7" s="23">
        <v>19.851451081</v>
      </c>
      <c r="AB7" s="23">
        <v>0.1116809538</v>
      </c>
      <c r="AC7" s="23">
        <v>1.11296143E-2</v>
      </c>
      <c r="AE7" s="23">
        <v>2.286868E-4</v>
      </c>
      <c r="AF7" s="23">
        <v>1.0032593324000001</v>
      </c>
      <c r="AG7" s="23">
        <v>117.00790600000001</v>
      </c>
      <c r="AH7" s="23">
        <v>7.1179321390999997</v>
      </c>
      <c r="AI7" s="23">
        <v>5.9090469999999997E-4</v>
      </c>
      <c r="AL7" s="23">
        <v>90.200903045999993</v>
      </c>
      <c r="AO7" s="23">
        <v>38.922444257000002</v>
      </c>
      <c r="AP7" s="23">
        <v>18.821650249000001</v>
      </c>
      <c r="AS7" s="23">
        <v>1.598173E-2</v>
      </c>
      <c r="AT7" s="23">
        <v>0.31017232839999997</v>
      </c>
      <c r="AU7" s="23">
        <v>0.14619882410000001</v>
      </c>
      <c r="AV7" s="23">
        <v>8.4450028819000007</v>
      </c>
      <c r="AW7" s="23">
        <v>20.367394561000001</v>
      </c>
      <c r="AX7" s="23">
        <v>69.656821162</v>
      </c>
      <c r="AY7" s="23">
        <v>40.250638058</v>
      </c>
      <c r="BD7" s="23">
        <v>9.6419438419999999</v>
      </c>
      <c r="BE7" s="23">
        <v>9.4941115699999995E-2</v>
      </c>
      <c r="BG7" s="23" t="s">
        <v>5</v>
      </c>
      <c r="BH7" s="23">
        <v>54.642057132309802</v>
      </c>
      <c r="BI7" s="23">
        <v>4.3296731988717001</v>
      </c>
      <c r="BJ7" s="23">
        <v>0</v>
      </c>
      <c r="BK7" s="23">
        <v>1.57443726256922</v>
      </c>
      <c r="BL7" s="23">
        <v>0</v>
      </c>
      <c r="BM7" s="23">
        <v>0</v>
      </c>
      <c r="BN7" s="23">
        <v>54.619950881660998</v>
      </c>
      <c r="BO7" s="23">
        <v>54.619795791801799</v>
      </c>
      <c r="BP7" s="23">
        <v>66.713068744021797</v>
      </c>
      <c r="BQ7" s="23">
        <v>12.5108812042099</v>
      </c>
      <c r="BR7" s="23">
        <v>3.02646295518555E-4</v>
      </c>
      <c r="BS7" s="23">
        <v>4.3551616737490099E-4</v>
      </c>
      <c r="BT7" s="23">
        <v>98.144743060378502</v>
      </c>
      <c r="BU7" s="23">
        <v>9.4941277214598996E-2</v>
      </c>
      <c r="BV7" s="6">
        <v>4.3059036789629403E-5</v>
      </c>
      <c r="BW7" s="6">
        <v>9.1503451660907007E-5</v>
      </c>
      <c r="BX7" s="23">
        <v>0</v>
      </c>
      <c r="BY7" s="23">
        <v>9.21205764468891</v>
      </c>
      <c r="BZ7" s="23">
        <v>8.3815107524926004E-4</v>
      </c>
      <c r="CA7" s="23">
        <v>2.6540371092996398E-3</v>
      </c>
      <c r="CB7" s="23">
        <v>0</v>
      </c>
      <c r="CC7" s="23">
        <v>0</v>
      </c>
      <c r="CD7" s="23">
        <v>823.75512001901097</v>
      </c>
      <c r="CE7" s="23">
        <v>0</v>
      </c>
      <c r="CF7" s="23">
        <v>0</v>
      </c>
      <c r="CG7" s="23">
        <v>1.9208922281563299E-4</v>
      </c>
      <c r="CH7" s="23">
        <v>4.7030019841597901E-4</v>
      </c>
      <c r="CI7" s="23">
        <v>0</v>
      </c>
      <c r="CJ7" s="23">
        <v>0.72608446522800796</v>
      </c>
      <c r="CK7" s="23">
        <v>1.0032591831197599</v>
      </c>
      <c r="CL7" s="23">
        <v>0</v>
      </c>
      <c r="CM7" s="23">
        <v>0</v>
      </c>
      <c r="CN7" s="23">
        <v>0</v>
      </c>
      <c r="CO7" s="23">
        <v>0</v>
      </c>
      <c r="CP7" s="23">
        <v>7994.64976691634</v>
      </c>
      <c r="CQ7" s="23">
        <v>1.77570354689098E-3</v>
      </c>
      <c r="CR7" s="23">
        <v>70.693637784041996</v>
      </c>
      <c r="CS7" s="23">
        <v>17.357882701770599</v>
      </c>
      <c r="CT7" s="23">
        <v>11.9133084854776</v>
      </c>
      <c r="CU7" s="23">
        <v>20.377922887677801</v>
      </c>
      <c r="CV7" s="23">
        <v>239.232851471484</v>
      </c>
      <c r="CW7" s="23">
        <v>0</v>
      </c>
      <c r="CX7" s="23">
        <v>1.82963847341915E-3</v>
      </c>
      <c r="CY7" s="23">
        <v>64.567827886711001</v>
      </c>
      <c r="CZ7" s="23">
        <v>64.567827886711001</v>
      </c>
      <c r="DA7" s="23">
        <v>19.851435145043101</v>
      </c>
      <c r="DB7" s="23">
        <v>69.731434108644294</v>
      </c>
      <c r="DC7" s="23">
        <v>2.66245026809824E-2</v>
      </c>
      <c r="DD7" s="23">
        <v>7.6807072150510594E-2</v>
      </c>
      <c r="DE7" s="23">
        <v>0</v>
      </c>
      <c r="DF7" s="23">
        <v>97.602655179478205</v>
      </c>
      <c r="DG7" s="23">
        <v>0.38174903367980401</v>
      </c>
      <c r="DH7" s="23">
        <v>59.386551812050797</v>
      </c>
      <c r="DI7" s="23">
        <v>2.7176160867018502</v>
      </c>
      <c r="DJ7" s="23">
        <v>2.8936970408461301E-3</v>
      </c>
      <c r="DK7" s="23">
        <v>8.2359077233419998E-3</v>
      </c>
      <c r="DL7" s="23">
        <v>0</v>
      </c>
      <c r="DM7" s="6">
        <v>7.5467663618776699E-5</v>
      </c>
      <c r="DN7" s="23">
        <v>1.5322029019439201E-4</v>
      </c>
      <c r="DO7" s="23">
        <v>117.008666231254</v>
      </c>
      <c r="DP7" s="23">
        <v>9.6419419795962096</v>
      </c>
      <c r="DQ7" s="23">
        <v>7.1213157445329403</v>
      </c>
      <c r="DR7" s="23">
        <v>1318.1966103633699</v>
      </c>
      <c r="DS7" s="23">
        <v>0</v>
      </c>
      <c r="DT7" s="23">
        <v>2.4227139414783E-4</v>
      </c>
      <c r="DU7" s="23">
        <v>3.4863292790334902E-4</v>
      </c>
      <c r="DV7" s="23">
        <v>2674.7870068398402</v>
      </c>
      <c r="DW7" s="23">
        <v>5984.33968325755</v>
      </c>
      <c r="DX7" s="23">
        <v>664.92719178337404</v>
      </c>
      <c r="DY7" s="23">
        <v>6649.2668750409202</v>
      </c>
      <c r="DZ7" s="23">
        <v>6.6681963491279804E-4</v>
      </c>
      <c r="EA7" s="23">
        <v>56.690157631359597</v>
      </c>
      <c r="EB7" s="23">
        <v>18.822301931192602</v>
      </c>
      <c r="EC7" s="23">
        <v>0</v>
      </c>
      <c r="ED7" s="23">
        <v>0</v>
      </c>
      <c r="EE7" s="23">
        <v>1.59818095690255E-2</v>
      </c>
      <c r="EF7" s="23">
        <v>0.31016790987505299</v>
      </c>
      <c r="EG7" s="23">
        <v>0.146198666347615</v>
      </c>
      <c r="EH7" s="23">
        <v>8.4451184373639308</v>
      </c>
      <c r="EI7" s="23">
        <v>1.16560733191135</v>
      </c>
      <c r="EJ7" s="23">
        <v>1262.35623607447</v>
      </c>
      <c r="EK7" s="23">
        <v>1.5187983121413999</v>
      </c>
      <c r="EL7" s="23">
        <v>113.652554484476</v>
      </c>
      <c r="EM7" s="23">
        <v>181.27766356366101</v>
      </c>
      <c r="EN7" s="23">
        <v>1.4059806590717401</v>
      </c>
      <c r="EO7" s="23">
        <v>3.0661705936495798E-2</v>
      </c>
      <c r="EP7" s="23">
        <v>8.2477029933254904E-3</v>
      </c>
      <c r="EQ7" s="23">
        <v>81.159905256369896</v>
      </c>
      <c r="ER7" s="23">
        <v>3149.54249843347</v>
      </c>
      <c r="ES7" s="23">
        <v>2858.2861303167101</v>
      </c>
      <c r="ET7" s="23">
        <v>291.25636811675599</v>
      </c>
      <c r="EU7" s="23">
        <v>2.3043509547666701</v>
      </c>
      <c r="EV7" s="23">
        <v>0.107023432897479</v>
      </c>
      <c r="EW7" s="23">
        <v>66.147500290458893</v>
      </c>
      <c r="EX7" s="23">
        <v>13.305690425877801</v>
      </c>
      <c r="EY7" s="23">
        <v>758.08143981657497</v>
      </c>
      <c r="EZ7" s="23">
        <v>19.6930171299128</v>
      </c>
      <c r="FA7" s="23">
        <v>12.0310088725012</v>
      </c>
      <c r="FB7" s="23">
        <v>1578.7013163797899</v>
      </c>
      <c r="FC7" s="23">
        <v>0</v>
      </c>
      <c r="FD7" s="23">
        <v>8.1948493787458894</v>
      </c>
      <c r="FE7" s="23">
        <v>1.6800946048490599</v>
      </c>
      <c r="FF7" s="23">
        <v>25.934611654734098</v>
      </c>
      <c r="FG7" s="23">
        <v>8.89054407866091E-2</v>
      </c>
      <c r="FH7" s="23">
        <v>79.712636617228</v>
      </c>
      <c r="FI7" s="23">
        <v>81.397691472635202</v>
      </c>
      <c r="FJ7" s="23">
        <v>40.250630021412299</v>
      </c>
      <c r="FK7" s="23">
        <v>2.5421696666854E-2</v>
      </c>
      <c r="FL7" s="23">
        <v>33.318599225682398</v>
      </c>
      <c r="FM7" s="23">
        <v>74.671800728892904</v>
      </c>
      <c r="FN7" s="23">
        <v>90.265028707567694</v>
      </c>
      <c r="FO7" s="23">
        <v>0</v>
      </c>
      <c r="FP7" s="23">
        <v>58.200202108969997</v>
      </c>
      <c r="FQ7" s="23">
        <v>3005.7938065554399</v>
      </c>
      <c r="FR7" s="23">
        <v>38.959348862289403</v>
      </c>
      <c r="FS7" s="23">
        <v>77.661426769436602</v>
      </c>
      <c r="FU7" s="31">
        <f t="shared" si="0"/>
        <v>0</v>
      </c>
      <c r="FV7" s="106">
        <f t="shared" si="57"/>
        <v>0.88987707706573371</v>
      </c>
      <c r="FW7" s="46">
        <f t="shared" si="1"/>
        <v>8.8414091924572842E-3</v>
      </c>
      <c r="FX7" s="46">
        <f t="shared" si="2"/>
        <v>-2.7726717451357845E-6</v>
      </c>
      <c r="FY7" s="46">
        <f t="shared" si="3"/>
        <v>2.1534535340889883E-4</v>
      </c>
      <c r="FZ7" s="46">
        <f t="shared" si="4"/>
        <v>4.2601990385512491E-3</v>
      </c>
      <c r="GA7" s="46">
        <f t="shared" si="5"/>
        <v>3.7608381312112405E-3</v>
      </c>
      <c r="GB7" s="46">
        <f t="shared" si="6"/>
        <v>-1.2649518161264422E-6</v>
      </c>
      <c r="GC7" s="46">
        <f t="shared" si="7"/>
        <v>1.5892629102417547E-3</v>
      </c>
      <c r="GD7" s="46">
        <f t="shared" si="8"/>
        <v>7.723351259719801E-3</v>
      </c>
      <c r="GE7" s="46">
        <f t="shared" si="9"/>
        <v>4.602085904820701E-7</v>
      </c>
      <c r="GF7" s="46">
        <f t="shared" si="10"/>
        <v>0</v>
      </c>
      <c r="GG7" s="46">
        <f t="shared" si="11"/>
        <v>1.810324425775422E-5</v>
      </c>
      <c r="GH7" s="46">
        <f t="shared" si="12"/>
        <v>2.8626981132183016E-4</v>
      </c>
      <c r="GI7" s="46">
        <f t="shared" si="13"/>
        <v>9.5752009971777545E-6</v>
      </c>
      <c r="GJ7" s="46">
        <f t="shared" si="14"/>
        <v>4.3571401426593598E-3</v>
      </c>
      <c r="GK7" s="46">
        <f t="shared" si="15"/>
        <v>4.0618104653539471E-6</v>
      </c>
      <c r="GL7" s="46">
        <f t="shared" si="16"/>
        <v>0</v>
      </c>
      <c r="GM7" s="46">
        <f t="shared" si="17"/>
        <v>0</v>
      </c>
      <c r="GN7" s="46">
        <f t="shared" si="18"/>
        <v>0</v>
      </c>
      <c r="GO7" s="46">
        <f t="shared" si="19"/>
        <v>1.4072330391540798E-5</v>
      </c>
      <c r="GP7" s="46">
        <f t="shared" si="20"/>
        <v>-9.4899518317484782E-6</v>
      </c>
      <c r="GQ7" s="46">
        <f t="shared" si="21"/>
        <v>0</v>
      </c>
      <c r="GR7" s="46">
        <f t="shared" si="22"/>
        <v>1.3091822317294047E-5</v>
      </c>
      <c r="GS7" s="46">
        <f t="shared" si="23"/>
        <v>0</v>
      </c>
      <c r="GT7" s="46">
        <f t="shared" si="24"/>
        <v>0</v>
      </c>
      <c r="GU7" s="46">
        <f t="shared" si="25"/>
        <v>8.2768847730902793E-3</v>
      </c>
      <c r="GV7" s="46">
        <f t="shared" si="26"/>
        <v>-8.0276030371522166E-7</v>
      </c>
      <c r="GW7" s="46">
        <f t="shared" si="27"/>
        <v>-1.500681292991898E-5</v>
      </c>
      <c r="GX7" s="46">
        <f t="shared" si="28"/>
        <v>-8.5679625656919404E-7</v>
      </c>
      <c r="GY7" s="46">
        <f t="shared" si="29"/>
        <v>0</v>
      </c>
      <c r="GZ7" s="46">
        <f t="shared" si="30"/>
        <v>5.0453859545292818E-6</v>
      </c>
      <c r="HA7" s="46">
        <f t="shared" si="31"/>
        <v>-1.4879526693476011E-7</v>
      </c>
      <c r="HB7" s="46">
        <f t="shared" si="32"/>
        <v>6.497263988226621E-6</v>
      </c>
      <c r="HC7" s="46">
        <f t="shared" si="33"/>
        <v>4.7536354194132729E-4</v>
      </c>
      <c r="HD7" s="46">
        <f t="shared" si="34"/>
        <v>-6.3961044969593019E-7</v>
      </c>
      <c r="HE7" s="46">
        <f t="shared" si="35"/>
        <v>0</v>
      </c>
      <c r="HF7" s="46">
        <f t="shared" si="36"/>
        <v>0</v>
      </c>
      <c r="HG7" s="46">
        <f t="shared" si="37"/>
        <v>7.1092039438893978E-4</v>
      </c>
      <c r="HH7" s="46">
        <f t="shared" si="38"/>
        <v>0</v>
      </c>
      <c r="HI7" s="46">
        <f t="shared" si="39"/>
        <v>0</v>
      </c>
      <c r="HJ7" s="46">
        <f t="shared" si="40"/>
        <v>9.4815744473096769E-4</v>
      </c>
      <c r="HK7" s="46">
        <f t="shared" si="41"/>
        <v>3.4624073021185425E-5</v>
      </c>
      <c r="HL7" s="46">
        <f t="shared" si="42"/>
        <v>0</v>
      </c>
      <c r="HM7" s="46">
        <f t="shared" si="43"/>
        <v>0</v>
      </c>
      <c r="HN7" s="46">
        <f t="shared" si="44"/>
        <v>4.9787492030200198E-6</v>
      </c>
      <c r="HO7" s="46">
        <f t="shared" si="45"/>
        <v>-1.4245387297356365E-5</v>
      </c>
      <c r="HP7" s="46">
        <f t="shared" si="46"/>
        <v>-1.079026360076107E-6</v>
      </c>
      <c r="HQ7" s="46">
        <f t="shared" si="47"/>
        <v>1.368329478936213E-5</v>
      </c>
      <c r="HR7" s="46">
        <f t="shared" si="48"/>
        <v>5.1692064226811524E-4</v>
      </c>
      <c r="HS7" s="46">
        <f t="shared" si="49"/>
        <v>1.0711506123824879E-3</v>
      </c>
      <c r="HT7" s="46">
        <f t="shared" si="50"/>
        <v>-1.9966361004062997E-7</v>
      </c>
      <c r="HU7" s="46">
        <f t="shared" si="51"/>
        <v>0</v>
      </c>
      <c r="HV7" s="46">
        <f t="shared" si="52"/>
        <v>0</v>
      </c>
      <c r="HW7" s="46">
        <f t="shared" si="53"/>
        <v>0</v>
      </c>
      <c r="HX7" s="46">
        <f t="shared" si="54"/>
        <v>0</v>
      </c>
      <c r="HY7" s="46">
        <f t="shared" si="55"/>
        <v>-1.9315646521249643E-7</v>
      </c>
      <c r="HZ7" s="46">
        <f t="shared" si="56"/>
        <v>1.7012081415936285E-6</v>
      </c>
    </row>
    <row r="8" spans="1:234" x14ac:dyDescent="0.3">
      <c r="A8" s="38" t="s">
        <v>6</v>
      </c>
      <c r="B8" s="21">
        <v>8176.5746157000003</v>
      </c>
      <c r="C8" s="21">
        <v>808.44746154999996</v>
      </c>
      <c r="D8" s="21">
        <v>10464.849021</v>
      </c>
      <c r="E8" s="21">
        <v>3716.0485382000002</v>
      </c>
      <c r="F8" s="21">
        <v>3317.8789821</v>
      </c>
      <c r="G8" s="21">
        <v>1440.1706538999999</v>
      </c>
      <c r="H8" s="21">
        <v>4325.9982053000003</v>
      </c>
      <c r="I8" s="23">
        <v>31.158609634000001</v>
      </c>
      <c r="J8" s="23">
        <v>0.22967531799999999</v>
      </c>
      <c r="K8" s="23">
        <v>5.2603957051999997</v>
      </c>
      <c r="L8" s="23">
        <v>0.1175943993</v>
      </c>
      <c r="M8" s="23">
        <v>49.599906760000003</v>
      </c>
      <c r="N8" s="23">
        <v>7.06327016E-2</v>
      </c>
      <c r="O8" s="23">
        <v>0.96300868029999998</v>
      </c>
      <c r="P8" s="23">
        <v>7.9445473000000003E-2</v>
      </c>
      <c r="Q8" s="23">
        <v>5.5039104999999998E-2</v>
      </c>
      <c r="R8" s="23">
        <v>0.31647486000000002</v>
      </c>
      <c r="T8" s="23">
        <v>1.31602882E-2</v>
      </c>
      <c r="U8" s="23">
        <v>5.9883098086000004</v>
      </c>
      <c r="V8" s="23">
        <v>5.2564643402</v>
      </c>
      <c r="W8" s="23">
        <v>1.0614684500000001E-2</v>
      </c>
      <c r="Y8" s="23">
        <v>1.0909537E-2</v>
      </c>
      <c r="Z8" s="23">
        <v>44.026351148000003</v>
      </c>
      <c r="AA8" s="23">
        <v>2.6695872435000001</v>
      </c>
      <c r="AB8" s="23">
        <v>0.1319344335</v>
      </c>
      <c r="AC8" s="23">
        <v>0.25686257439999999</v>
      </c>
      <c r="AE8" s="23">
        <v>0.1940611005</v>
      </c>
      <c r="AF8" s="23">
        <v>16.205072254000001</v>
      </c>
      <c r="AG8" s="23">
        <v>71.256859449999993</v>
      </c>
      <c r="AH8" s="23">
        <v>5.4373820616000001</v>
      </c>
      <c r="AI8" s="23">
        <v>1.5873444441</v>
      </c>
      <c r="AJ8" s="23">
        <v>10.692690322000001</v>
      </c>
      <c r="AK8" s="23">
        <v>5.6513370000000002E-4</v>
      </c>
      <c r="AL8" s="23">
        <v>260.79938980999998</v>
      </c>
      <c r="AM8" s="23">
        <v>8.59986E-5</v>
      </c>
      <c r="AN8" s="23">
        <v>5.2417566143999998</v>
      </c>
      <c r="AO8" s="23">
        <v>52.404911095999999</v>
      </c>
      <c r="AP8" s="23">
        <v>12.453467917999999</v>
      </c>
      <c r="AS8" s="23">
        <v>3.567129E-4</v>
      </c>
      <c r="AT8" s="23">
        <v>3.6671543399999999E-2</v>
      </c>
      <c r="AU8" s="23">
        <v>4.6565069999999998E-4</v>
      </c>
      <c r="AV8" s="23">
        <v>5.0439685073999998</v>
      </c>
      <c r="AW8" s="23">
        <v>13.235408673</v>
      </c>
      <c r="AX8" s="23">
        <v>80.212026987000002</v>
      </c>
      <c r="AY8" s="23">
        <v>9.2593520004999998</v>
      </c>
      <c r="AZ8" s="23">
        <v>1.6954009999999999E-2</v>
      </c>
      <c r="BA8" s="23">
        <v>1.169581E-3</v>
      </c>
      <c r="BE8" s="23">
        <v>1.11987705E-2</v>
      </c>
      <c r="BG8" s="23" t="s">
        <v>6</v>
      </c>
      <c r="BH8" s="23">
        <v>33.015386688639403</v>
      </c>
      <c r="BI8" s="23">
        <v>11.465572501426101</v>
      </c>
      <c r="BJ8" s="23">
        <v>1.69525592519718E-2</v>
      </c>
      <c r="BK8" s="23">
        <v>0.228958398901844</v>
      </c>
      <c r="BL8" s="23">
        <v>0</v>
      </c>
      <c r="BM8" s="23">
        <v>5.2604034405330697</v>
      </c>
      <c r="BN8" s="23">
        <v>31.442373594669199</v>
      </c>
      <c r="BO8" s="23">
        <v>31.4422817197824</v>
      </c>
      <c r="BP8" s="23">
        <v>63.195553681277801</v>
      </c>
      <c r="BQ8" s="23">
        <v>7.55903580079839</v>
      </c>
      <c r="BR8" s="23">
        <v>4.81795327303692E-2</v>
      </c>
      <c r="BS8" s="23">
        <v>6.9331442208590402E-2</v>
      </c>
      <c r="BT8" s="23">
        <v>49.616845170230697</v>
      </c>
      <c r="BU8" s="23">
        <v>1.11985463528122E-2</v>
      </c>
      <c r="BV8" s="23">
        <v>2.26014715851783E-2</v>
      </c>
      <c r="BW8" s="23">
        <v>4.8028168124472997E-2</v>
      </c>
      <c r="BX8" s="23">
        <v>0</v>
      </c>
      <c r="BY8" s="23">
        <v>0.99060187933698196</v>
      </c>
      <c r="BZ8" s="23">
        <v>1.9060642206385599E-2</v>
      </c>
      <c r="CA8" s="23">
        <v>6.0358868036839E-2</v>
      </c>
      <c r="CB8" s="23">
        <v>5.5041485098877303E-2</v>
      </c>
      <c r="CC8" s="23">
        <v>0</v>
      </c>
      <c r="CD8" s="23">
        <v>52637.534477392997</v>
      </c>
      <c r="CE8" s="23">
        <v>0.316479763905267</v>
      </c>
      <c r="CF8" s="23">
        <v>1.16955851541857E-3</v>
      </c>
      <c r="CG8" s="23">
        <v>3.81629196911324E-3</v>
      </c>
      <c r="CH8" s="23">
        <v>9.3432932753517699E-3</v>
      </c>
      <c r="CI8" s="23">
        <v>0</v>
      </c>
      <c r="CJ8" s="23">
        <v>5.9882730283476704</v>
      </c>
      <c r="CK8" s="23">
        <v>16.204782790571901</v>
      </c>
      <c r="CL8" s="23">
        <v>5.2564394371750502</v>
      </c>
      <c r="CM8" s="6">
        <v>8.5997654284958498E-5</v>
      </c>
      <c r="CN8" s="23">
        <v>10.692633984699899</v>
      </c>
      <c r="CO8" s="23">
        <v>5.2417690093531002</v>
      </c>
      <c r="CP8" s="23">
        <v>8211.8638615056407</v>
      </c>
      <c r="CQ8" s="23">
        <v>1.0614618072649899E-2</v>
      </c>
      <c r="CR8" s="23">
        <v>40.8672904074472</v>
      </c>
      <c r="CS8" s="23">
        <v>346.97191073410499</v>
      </c>
      <c r="CT8" s="23">
        <v>10.131094239911301</v>
      </c>
      <c r="CU8" s="23">
        <v>13.241976781096399</v>
      </c>
      <c r="CV8" s="23">
        <v>172.19328139223001</v>
      </c>
      <c r="CW8" s="23">
        <v>1.09085840446436E-2</v>
      </c>
      <c r="CX8" s="23">
        <v>1.18279128416475E-3</v>
      </c>
      <c r="CY8" s="23">
        <v>44.384879294708298</v>
      </c>
      <c r="CZ8" s="23">
        <v>44.384879294708298</v>
      </c>
      <c r="DA8" s="23">
        <v>2.6695748472472598</v>
      </c>
      <c r="DB8" s="23">
        <v>80.2585799682535</v>
      </c>
      <c r="DC8" s="23">
        <v>3.6206602129036501E-2</v>
      </c>
      <c r="DD8" s="23">
        <v>8.6477028110363494E-2</v>
      </c>
      <c r="DE8" s="23">
        <v>0</v>
      </c>
      <c r="DF8" s="23">
        <v>199.19346264708901</v>
      </c>
      <c r="DG8" s="23">
        <v>0.86386723728688197</v>
      </c>
      <c r="DH8" s="23">
        <v>54.851170026067003</v>
      </c>
      <c r="DI8" s="23">
        <v>4.8006696249342697</v>
      </c>
      <c r="DJ8" s="23">
        <v>6.6748617316203407E-2</v>
      </c>
      <c r="DK8" s="23">
        <v>0.18997704272006199</v>
      </c>
      <c r="DL8" s="23">
        <v>0</v>
      </c>
      <c r="DM8" s="23">
        <v>6.3978144369670906E-2</v>
      </c>
      <c r="DN8" s="23">
        <v>0.129895261826419</v>
      </c>
      <c r="DO8" s="23">
        <v>71.257706685156705</v>
      </c>
      <c r="DP8" s="23">
        <v>0</v>
      </c>
      <c r="DQ8" s="23">
        <v>5.43725877445923</v>
      </c>
      <c r="DR8" s="23">
        <v>808.20595747284199</v>
      </c>
      <c r="DS8" s="23">
        <v>0</v>
      </c>
      <c r="DT8" s="23">
        <v>0.64867201618192605</v>
      </c>
      <c r="DU8" s="23">
        <v>0.93345497555625401</v>
      </c>
      <c r="DV8" s="23">
        <v>4609.7323922904297</v>
      </c>
      <c r="DW8" s="23">
        <v>9404.2503846514192</v>
      </c>
      <c r="DX8" s="23">
        <v>1044.91689183573</v>
      </c>
      <c r="DY8" s="23">
        <v>10449.1672764871</v>
      </c>
      <c r="DZ8" s="23">
        <v>1.3577074101357499E-3</v>
      </c>
      <c r="EA8" s="23">
        <v>65.2965198928554</v>
      </c>
      <c r="EB8" s="23">
        <v>12.4536299267514</v>
      </c>
      <c r="EC8" s="23">
        <v>0</v>
      </c>
      <c r="ED8" s="23">
        <v>0</v>
      </c>
      <c r="EE8" s="23">
        <v>3.5644564709513501E-4</v>
      </c>
      <c r="EF8" s="23">
        <v>3.6670204247204199E-2</v>
      </c>
      <c r="EG8" s="23">
        <v>4.6541344426991098E-4</v>
      </c>
      <c r="EH8" s="23">
        <v>5.0433807133054396</v>
      </c>
      <c r="EI8" s="23">
        <v>0.89918137535342901</v>
      </c>
      <c r="EJ8" s="23">
        <v>2549.6431794507198</v>
      </c>
      <c r="EK8" s="23">
        <v>8.4491569194816893</v>
      </c>
      <c r="EL8" s="23">
        <v>23.0815391568423</v>
      </c>
      <c r="EM8" s="23">
        <v>149.71992349961599</v>
      </c>
      <c r="EN8" s="23">
        <v>1.8841385902544701</v>
      </c>
      <c r="EO8" s="23">
        <v>1.9819602396424E-2</v>
      </c>
      <c r="EP8" s="23">
        <v>9.2417659022139796E-3</v>
      </c>
      <c r="EQ8" s="23">
        <v>106.968468945143</v>
      </c>
      <c r="ER8" s="23">
        <v>3720.8425332941902</v>
      </c>
      <c r="ES8" s="23">
        <v>3321.4041178662501</v>
      </c>
      <c r="ET8" s="23">
        <v>399.43841542794399</v>
      </c>
      <c r="EU8" s="23">
        <v>3.01783633988657</v>
      </c>
      <c r="EV8" s="23">
        <v>0.105417313668105</v>
      </c>
      <c r="EW8" s="23">
        <v>384.12962515914501</v>
      </c>
      <c r="EX8" s="23">
        <v>7.5790143135082602</v>
      </c>
      <c r="EY8" s="23">
        <v>659.26445344665103</v>
      </c>
      <c r="EZ8" s="23">
        <v>1.08668302496183</v>
      </c>
      <c r="FA8" s="23">
        <v>8.1050341881754999</v>
      </c>
      <c r="FB8" s="23">
        <v>1641.90894845042</v>
      </c>
      <c r="FC8" s="23">
        <v>5.64682071683281E-4</v>
      </c>
      <c r="FD8" s="23">
        <v>36.486002695935099</v>
      </c>
      <c r="FE8" s="23">
        <v>159.03949238578599</v>
      </c>
      <c r="FF8" s="23">
        <v>166.08048997723699</v>
      </c>
      <c r="FG8" s="23">
        <v>6.4895177720090097E-2</v>
      </c>
      <c r="FH8" s="23">
        <v>1439.31710052525</v>
      </c>
      <c r="FI8" s="23">
        <v>120.262527829614</v>
      </c>
      <c r="FJ8" s="23">
        <v>9.2593553036315797</v>
      </c>
      <c r="FK8" s="23">
        <v>20.035147330698798</v>
      </c>
      <c r="FL8" s="23">
        <v>20.131473587178501</v>
      </c>
      <c r="FM8" s="23">
        <v>396.67453650371198</v>
      </c>
      <c r="FN8" s="23">
        <v>260.83639340022899</v>
      </c>
      <c r="FO8" s="23">
        <v>0</v>
      </c>
      <c r="FP8" s="23">
        <v>131.767399814811</v>
      </c>
      <c r="FQ8" s="23">
        <v>4328.3736555388296</v>
      </c>
      <c r="FR8" s="23">
        <v>52.426937371307901</v>
      </c>
      <c r="FS8" s="23">
        <v>127.484625027392</v>
      </c>
      <c r="FU8" s="31">
        <f t="shared" si="0"/>
        <v>0</v>
      </c>
      <c r="FV8" s="106">
        <f t="shared" si="57"/>
        <v>1.0650033382380373</v>
      </c>
      <c r="FW8" s="46">
        <f t="shared" si="1"/>
        <v>4.3158960156592686E-3</v>
      </c>
      <c r="FX8" s="46">
        <f t="shared" si="2"/>
        <v>-2.9872575355106542E-4</v>
      </c>
      <c r="FY8" s="46">
        <f t="shared" si="3"/>
        <v>-1.4985160781040539E-3</v>
      </c>
      <c r="FZ8" s="46">
        <f t="shared" si="4"/>
        <v>1.2900787072367297E-3</v>
      </c>
      <c r="GA8" s="46">
        <f t="shared" si="5"/>
        <v>1.0624666497085072E-3</v>
      </c>
      <c r="GB8" s="46">
        <f t="shared" si="6"/>
        <v>-5.9267516140431187E-4</v>
      </c>
      <c r="GC8" s="46">
        <f t="shared" si="7"/>
        <v>5.4911031537621343E-4</v>
      </c>
      <c r="GD8" s="46">
        <f t="shared" si="8"/>
        <v>9.1041317027464094E-3</v>
      </c>
      <c r="GE8" s="46">
        <f t="shared" si="9"/>
        <v>-3.1214459803468896E-3</v>
      </c>
      <c r="GF8" s="46">
        <f t="shared" si="10"/>
        <v>1.4704850173977803E-6</v>
      </c>
      <c r="GG8" s="46">
        <f t="shared" si="11"/>
        <v>-7.094246115206315E-4</v>
      </c>
      <c r="GH8" s="46">
        <f t="shared" si="12"/>
        <v>3.4150084823049643E-4</v>
      </c>
      <c r="GI8" s="46">
        <f t="shared" si="13"/>
        <v>-4.3349472402117412E-5</v>
      </c>
      <c r="GJ8" s="46">
        <f t="shared" si="14"/>
        <v>2.8653115596409838E-2</v>
      </c>
      <c r="GK8" s="46">
        <f t="shared" si="15"/>
        <v>-3.2679970041083048E-4</v>
      </c>
      <c r="GL8" s="46">
        <f t="shared" si="16"/>
        <v>4.3243778715249678E-5</v>
      </c>
      <c r="GM8" s="46">
        <f t="shared" si="17"/>
        <v>1.5495402279261741E-5</v>
      </c>
      <c r="GN8" s="46">
        <f t="shared" si="18"/>
        <v>0</v>
      </c>
      <c r="GO8" s="46">
        <f t="shared" si="19"/>
        <v>-5.3414904317191836E-5</v>
      </c>
      <c r="GP8" s="46">
        <f t="shared" si="20"/>
        <v>-6.1420089316659899E-6</v>
      </c>
      <c r="GQ8" s="46">
        <f t="shared" si="21"/>
        <v>-4.7375999032806131E-6</v>
      </c>
      <c r="GR8" s="46">
        <f t="shared" si="22"/>
        <v>-6.2580616599053641E-6</v>
      </c>
      <c r="GS8" s="46">
        <f t="shared" si="23"/>
        <v>0</v>
      </c>
      <c r="GT8" s="46">
        <f t="shared" si="24"/>
        <v>-8.7350669088902388E-5</v>
      </c>
      <c r="GU8" s="46">
        <f t="shared" si="25"/>
        <v>8.1434899181869174E-3</v>
      </c>
      <c r="GV8" s="46">
        <f t="shared" si="26"/>
        <v>-4.6435091306648891E-6</v>
      </c>
      <c r="GW8" s="46">
        <f t="shared" si="27"/>
        <v>-6.8498860731702689E-5</v>
      </c>
      <c r="GX8" s="46">
        <f t="shared" si="28"/>
        <v>-5.3302573975364627E-4</v>
      </c>
      <c r="GY8" s="46">
        <f t="shared" si="29"/>
        <v>0</v>
      </c>
      <c r="GZ8" s="46">
        <f t="shared" si="30"/>
        <v>-9.6719179385519128E-4</v>
      </c>
      <c r="HA8" s="46">
        <f t="shared" si="31"/>
        <v>-1.786252005315364E-5</v>
      </c>
      <c r="HB8" s="46">
        <f t="shared" si="32"/>
        <v>1.1889875069594371E-5</v>
      </c>
      <c r="HC8" s="46">
        <f t="shared" si="33"/>
        <v>-2.2673988947884756E-5</v>
      </c>
      <c r="HD8" s="46">
        <f t="shared" si="34"/>
        <v>-3.2869062421911985E-3</v>
      </c>
      <c r="HE8" s="46">
        <f t="shared" si="35"/>
        <v>-5.2687675790580231E-6</v>
      </c>
      <c r="HF8" s="46">
        <f t="shared" si="36"/>
        <v>-7.9915304417170637E-4</v>
      </c>
      <c r="HG8" s="46">
        <f t="shared" si="37"/>
        <v>1.4188526382659012E-4</v>
      </c>
      <c r="HH8" s="46">
        <f t="shared" si="38"/>
        <v>-1.0996865547837651E-5</v>
      </c>
      <c r="HI8" s="46">
        <f t="shared" si="39"/>
        <v>2.364656357049562E-6</v>
      </c>
      <c r="HJ8" s="46">
        <f t="shared" si="40"/>
        <v>4.2030937267599873E-4</v>
      </c>
      <c r="HK8" s="46">
        <f t="shared" si="41"/>
        <v>1.3009127454913057E-5</v>
      </c>
      <c r="HL8" s="46">
        <f t="shared" si="42"/>
        <v>0</v>
      </c>
      <c r="HM8" s="46">
        <f t="shared" si="43"/>
        <v>0</v>
      </c>
      <c r="HN8" s="46">
        <f t="shared" si="44"/>
        <v>-7.4921009266834613E-4</v>
      </c>
      <c r="HO8" s="46">
        <f t="shared" si="45"/>
        <v>-3.6517492083516319E-5</v>
      </c>
      <c r="HP8" s="46">
        <f t="shared" si="46"/>
        <v>-5.0951438511529304E-4</v>
      </c>
      <c r="HQ8" s="46">
        <f t="shared" si="47"/>
        <v>-1.1653405323563607E-4</v>
      </c>
      <c r="HR8" s="46">
        <f t="shared" si="48"/>
        <v>4.9625276095916079E-4</v>
      </c>
      <c r="HS8" s="46">
        <f t="shared" si="49"/>
        <v>5.803740785785531E-4</v>
      </c>
      <c r="HT8" s="46">
        <f t="shared" si="50"/>
        <v>3.5673463754637366E-7</v>
      </c>
      <c r="HU8" s="46">
        <f t="shared" si="51"/>
        <v>-8.5569610269102891E-5</v>
      </c>
      <c r="HV8" s="46">
        <f t="shared" si="52"/>
        <v>-1.9224475628465816E-5</v>
      </c>
      <c r="HW8" s="46">
        <f t="shared" si="53"/>
        <v>0</v>
      </c>
      <c r="HX8" s="46">
        <f t="shared" si="54"/>
        <v>0</v>
      </c>
      <c r="HY8" s="46">
        <f t="shared" si="55"/>
        <v>0</v>
      </c>
      <c r="HZ8" s="46">
        <f t="shared" si="56"/>
        <v>-2.0015338987454017E-5</v>
      </c>
    </row>
    <row r="9" spans="1:234" x14ac:dyDescent="0.3">
      <c r="A9" s="38" t="s">
        <v>7</v>
      </c>
      <c r="B9" s="21">
        <v>2833.9895029999998</v>
      </c>
      <c r="C9" s="21">
        <v>63.658187796999997</v>
      </c>
      <c r="D9" s="21">
        <v>2816.7950569</v>
      </c>
      <c r="E9" s="21">
        <v>703.84161669000002</v>
      </c>
      <c r="F9" s="21">
        <v>647.61748250999995</v>
      </c>
      <c r="G9" s="21">
        <v>134.35495179</v>
      </c>
      <c r="H9" s="21">
        <v>1478.9133231999999</v>
      </c>
      <c r="I9" s="23">
        <v>13.625908522</v>
      </c>
      <c r="J9" s="23">
        <v>0.2404043052</v>
      </c>
      <c r="K9" s="23">
        <v>7.3643249999999997E-3</v>
      </c>
      <c r="L9" s="23">
        <v>0.15660403910000001</v>
      </c>
      <c r="M9" s="23">
        <v>13.090777215999999</v>
      </c>
      <c r="N9" s="23">
        <v>0.11736637849999999</v>
      </c>
      <c r="O9" s="23">
        <v>0.73158021439999998</v>
      </c>
      <c r="P9" s="23">
        <v>0.11795894279999999</v>
      </c>
      <c r="Q9" s="23">
        <v>2.1367984999999999E-2</v>
      </c>
      <c r="R9" s="23">
        <v>0.1228659</v>
      </c>
      <c r="T9" s="23">
        <v>9.0023260000000004E-4</v>
      </c>
      <c r="U9" s="23">
        <v>0.19341348019999999</v>
      </c>
      <c r="V9" s="23">
        <v>5.8380385E-3</v>
      </c>
      <c r="W9" s="23">
        <v>4.1712388999999997E-3</v>
      </c>
      <c r="Y9" s="23">
        <v>4.23544E-3</v>
      </c>
      <c r="Z9" s="23">
        <v>22.780445552</v>
      </c>
      <c r="AA9" s="23">
        <v>1.1985350511999999</v>
      </c>
      <c r="AB9" s="23">
        <v>2.5175952500000001E-2</v>
      </c>
      <c r="AC9" s="23">
        <v>0.35630253750000002</v>
      </c>
      <c r="AE9" s="23">
        <v>0.2347658265</v>
      </c>
      <c r="AF9" s="23">
        <v>0.20210139869999999</v>
      </c>
      <c r="AG9" s="23">
        <v>24.06234555</v>
      </c>
      <c r="AH9" s="23">
        <v>2.3658195842</v>
      </c>
      <c r="AI9" s="23">
        <v>0.11861510209999999</v>
      </c>
      <c r="AJ9" s="23">
        <v>8.1465449999999995E-2</v>
      </c>
      <c r="AK9" s="23">
        <v>2.1940339999999999E-4</v>
      </c>
      <c r="AL9" s="23">
        <v>17.128453219000001</v>
      </c>
      <c r="AM9" s="23">
        <v>3.3387499999999998E-5</v>
      </c>
      <c r="AN9" s="23">
        <v>1.280171E-4</v>
      </c>
      <c r="AO9" s="23">
        <v>8.6006458593000001</v>
      </c>
      <c r="AP9" s="23">
        <v>3.0714145944000002</v>
      </c>
      <c r="AS9" s="23">
        <v>9.2193349999999995E-4</v>
      </c>
      <c r="AT9" s="23">
        <v>1.8593243700000001E-2</v>
      </c>
      <c r="AU9" s="23">
        <v>4.8050745000000001E-3</v>
      </c>
      <c r="AV9" s="23">
        <v>1.3969706260999999</v>
      </c>
      <c r="AW9" s="23">
        <v>2.6523865560000002</v>
      </c>
      <c r="AX9" s="23">
        <v>12.386654516</v>
      </c>
      <c r="AY9" s="23">
        <v>3.4192009772</v>
      </c>
      <c r="AZ9" s="23">
        <v>6.5821025E-3</v>
      </c>
      <c r="BA9" s="23">
        <v>4.540697E-4</v>
      </c>
      <c r="BD9" s="23">
        <v>0.2735546512</v>
      </c>
      <c r="BE9" s="23">
        <v>5.2205172000000001E-3</v>
      </c>
      <c r="BG9" s="23" t="s">
        <v>7</v>
      </c>
      <c r="BH9" s="23">
        <v>19.276611889624998</v>
      </c>
      <c r="BI9" s="23">
        <v>2.2300081048101501</v>
      </c>
      <c r="BJ9" s="23">
        <v>6.5825319945766398E-3</v>
      </c>
      <c r="BK9" s="23">
        <v>0.24040024738531801</v>
      </c>
      <c r="BL9" s="23">
        <v>0</v>
      </c>
      <c r="BM9" s="23">
        <v>7.3638987483258499E-3</v>
      </c>
      <c r="BN9" s="23">
        <v>13.699778797595799</v>
      </c>
      <c r="BO9" s="23">
        <v>13.6961771272176</v>
      </c>
      <c r="BP9" s="23">
        <v>16.122852137105301</v>
      </c>
      <c r="BQ9" s="23">
        <v>2.5730403634106498</v>
      </c>
      <c r="BR9" s="23">
        <v>6.3995497059585293E-2</v>
      </c>
      <c r="BS9" s="23">
        <v>9.2091157812353594E-2</v>
      </c>
      <c r="BT9" s="23">
        <v>13.097426298089999</v>
      </c>
      <c r="BU9" s="23">
        <v>5.2202907534846599E-3</v>
      </c>
      <c r="BV9" s="23">
        <v>3.7433015757535798E-2</v>
      </c>
      <c r="BW9" s="23">
        <v>7.9545102707826901E-2</v>
      </c>
      <c r="BX9" s="23">
        <v>0</v>
      </c>
      <c r="BY9" s="23">
        <v>0.73874651046231998</v>
      </c>
      <c r="BZ9" s="23">
        <v>2.8216993226298899E-2</v>
      </c>
      <c r="CA9" s="23">
        <v>8.9353870489480999E-2</v>
      </c>
      <c r="CB9" s="23">
        <v>2.1366134705892399E-2</v>
      </c>
      <c r="CC9" s="23">
        <v>0</v>
      </c>
      <c r="CD9" s="23">
        <v>257.10723486124601</v>
      </c>
      <c r="CE9" s="23">
        <v>0.122867597099158</v>
      </c>
      <c r="CF9" s="23">
        <v>4.54057062892351E-4</v>
      </c>
      <c r="CG9" s="23">
        <v>2.6078336833170699E-4</v>
      </c>
      <c r="CH9" s="23">
        <v>6.3845720553139696E-4</v>
      </c>
      <c r="CI9" s="23">
        <v>0</v>
      </c>
      <c r="CJ9" s="23">
        <v>0.193412202176623</v>
      </c>
      <c r="CK9" s="23">
        <v>0.20210116688437199</v>
      </c>
      <c r="CL9" s="23">
        <v>5.8376865123266099E-3</v>
      </c>
      <c r="CM9" s="6">
        <v>3.3390518535359199E-5</v>
      </c>
      <c r="CN9" s="23">
        <v>8.1465882868433898E-2</v>
      </c>
      <c r="CO9" s="23">
        <v>1.2802822053936E-4</v>
      </c>
      <c r="CP9" s="23">
        <v>2842.67605438802</v>
      </c>
      <c r="CQ9" s="23">
        <v>4.1709347079515102E-3</v>
      </c>
      <c r="CR9" s="23">
        <v>16.4340469067279</v>
      </c>
      <c r="CS9" s="23">
        <v>12.4109403484184</v>
      </c>
      <c r="CT9" s="23">
        <v>3.0771115455778002</v>
      </c>
      <c r="CU9" s="23">
        <v>2.65767422531732</v>
      </c>
      <c r="CV9" s="23">
        <v>80.977440853422493</v>
      </c>
      <c r="CW9" s="23">
        <v>4.2355706774582598E-3</v>
      </c>
      <c r="CX9" s="23">
        <v>6.2044006107767098</v>
      </c>
      <c r="CY9" s="23">
        <v>22.840248317730101</v>
      </c>
      <c r="CZ9" s="23">
        <v>22.840248317730101</v>
      </c>
      <c r="DA9" s="23">
        <v>1.1985376231970299</v>
      </c>
      <c r="DB9" s="23">
        <v>12.4011153556606</v>
      </c>
      <c r="DC9" s="23">
        <v>7.1337811370337798E-3</v>
      </c>
      <c r="DD9" s="23">
        <v>1.59243786049151E-2</v>
      </c>
      <c r="DE9" s="23">
        <v>0</v>
      </c>
      <c r="DF9" s="23">
        <v>61.421141148608001</v>
      </c>
      <c r="DG9" s="23">
        <v>0.46597020475988798</v>
      </c>
      <c r="DH9" s="23">
        <v>16.588327057693899</v>
      </c>
      <c r="DI9" s="23">
        <v>2.4188908565838201</v>
      </c>
      <c r="DJ9" s="23">
        <v>9.2334606502532501E-2</v>
      </c>
      <c r="DK9" s="23">
        <v>0.26279754735803601</v>
      </c>
      <c r="DL9" s="23">
        <v>0</v>
      </c>
      <c r="DM9" s="23">
        <v>7.7216512618705005E-2</v>
      </c>
      <c r="DN9" s="23">
        <v>0.156772852284814</v>
      </c>
      <c r="DO9" s="23">
        <v>24.0697467964252</v>
      </c>
      <c r="DP9" s="23">
        <v>0.27355471815010202</v>
      </c>
      <c r="DQ9" s="23">
        <v>2.36533474402371</v>
      </c>
      <c r="DR9" s="23">
        <v>63.5662991451577</v>
      </c>
      <c r="DS9" s="23">
        <v>0</v>
      </c>
      <c r="DT9" s="23">
        <v>4.8471368023060402E-2</v>
      </c>
      <c r="DU9" s="23">
        <v>6.9751555636391696E-2</v>
      </c>
      <c r="DV9" s="23">
        <v>1467.08124009986</v>
      </c>
      <c r="DW9" s="23">
        <v>2529.1214321224402</v>
      </c>
      <c r="DX9" s="23">
        <v>281.013626548057</v>
      </c>
      <c r="DY9" s="23">
        <v>2810.1350586704998</v>
      </c>
      <c r="DZ9" s="23">
        <v>3.4286733279320002E-4</v>
      </c>
      <c r="EA9" s="23">
        <v>25.026450132001699</v>
      </c>
      <c r="EB9" s="23">
        <v>3.0715082699780001</v>
      </c>
      <c r="EC9" s="23">
        <v>0</v>
      </c>
      <c r="ED9" s="23">
        <v>0</v>
      </c>
      <c r="EE9" s="23">
        <v>9.2038956552411904E-4</v>
      </c>
      <c r="EF9" s="23">
        <v>1.8587087220357401E-2</v>
      </c>
      <c r="EG9" s="23">
        <v>4.8028745316556097E-3</v>
      </c>
      <c r="EH9" s="23">
        <v>1.39695394346247</v>
      </c>
      <c r="EI9" s="23">
        <v>0.31911937366689203</v>
      </c>
      <c r="EJ9" s="23">
        <v>904.26812432083705</v>
      </c>
      <c r="EK9" s="23">
        <v>0.43043751825702598</v>
      </c>
      <c r="EL9" s="23">
        <v>9.3635433786934303</v>
      </c>
      <c r="EM9" s="23">
        <v>32.881912178882999</v>
      </c>
      <c r="EN9" s="23">
        <v>0.50531019582554804</v>
      </c>
      <c r="EO9" s="23">
        <v>0.116212498002061</v>
      </c>
      <c r="EP9" s="23">
        <v>2.1125768172974599E-3</v>
      </c>
      <c r="EQ9" s="23">
        <v>6.0408359926586002</v>
      </c>
      <c r="ER9" s="23">
        <v>706.00345983222803</v>
      </c>
      <c r="ES9" s="23">
        <v>649.32379041529498</v>
      </c>
      <c r="ET9" s="23">
        <v>56.679669416932597</v>
      </c>
      <c r="EU9" s="23">
        <v>0.40153684198922901</v>
      </c>
      <c r="EV9" s="23">
        <v>3.76081080485237E-2</v>
      </c>
      <c r="EW9" s="23">
        <v>46.093087517981402</v>
      </c>
      <c r="EX9" s="23">
        <v>2.9119371021346199</v>
      </c>
      <c r="EY9" s="23">
        <v>162.15893494711599</v>
      </c>
      <c r="EZ9" s="23">
        <v>1.25967224987185</v>
      </c>
      <c r="FA9" s="23">
        <v>2.37710145119242</v>
      </c>
      <c r="FB9" s="23">
        <v>364.41140880856699</v>
      </c>
      <c r="FC9" s="23">
        <v>2.1925083301641701E-4</v>
      </c>
      <c r="FD9" s="23">
        <v>42.144247757888401</v>
      </c>
      <c r="FE9" s="23">
        <v>1.2088819480039801</v>
      </c>
      <c r="FF9" s="23">
        <v>18.783369213556199</v>
      </c>
      <c r="FG9" s="23">
        <v>2.2881090846960599E-2</v>
      </c>
      <c r="FH9" s="23">
        <v>134.06076546680001</v>
      </c>
      <c r="FI9" s="23">
        <v>49.447163753626803</v>
      </c>
      <c r="FJ9" s="23">
        <v>3.4192050585051499</v>
      </c>
      <c r="FK9" s="23">
        <v>7.2142415053158895E-2</v>
      </c>
      <c r="FL9" s="23">
        <v>7.2793025844748804</v>
      </c>
      <c r="FM9" s="23">
        <v>57.805398758026101</v>
      </c>
      <c r="FN9" s="23">
        <v>17.152890540615999</v>
      </c>
      <c r="FO9" s="23">
        <v>0</v>
      </c>
      <c r="FP9" s="23">
        <v>37.058039326047002</v>
      </c>
      <c r="FQ9" s="23">
        <v>1480.01228117748</v>
      </c>
      <c r="FR9" s="23">
        <v>8.6146999639489099</v>
      </c>
      <c r="FS9" s="23">
        <v>51.581511322607803</v>
      </c>
      <c r="FU9" s="31">
        <f t="shared" si="0"/>
        <v>0</v>
      </c>
      <c r="FV9" s="106">
        <f t="shared" si="57"/>
        <v>0.99126288258410111</v>
      </c>
      <c r="FW9" s="46">
        <f t="shared" si="1"/>
        <v>3.0651318146467516E-3</v>
      </c>
      <c r="FX9" s="46">
        <f t="shared" si="2"/>
        <v>-1.4434694895073179E-3</v>
      </c>
      <c r="FY9" s="46">
        <f t="shared" si="3"/>
        <v>-2.3643886384939082E-3</v>
      </c>
      <c r="FZ9" s="46">
        <f t="shared" si="4"/>
        <v>3.0714909305798697E-3</v>
      </c>
      <c r="GA9" s="46">
        <f t="shared" si="5"/>
        <v>2.6347465153068765E-3</v>
      </c>
      <c r="GB9" s="46">
        <f t="shared" si="6"/>
        <v>-2.1896202505421224E-3</v>
      </c>
      <c r="GC9" s="46">
        <f t="shared" si="7"/>
        <v>7.430847773432517E-4</v>
      </c>
      <c r="GD9" s="46">
        <f t="shared" si="8"/>
        <v>5.1569849529040394E-3</v>
      </c>
      <c r="GE9" s="46">
        <f t="shared" si="9"/>
        <v>-1.6879126514038363E-5</v>
      </c>
      <c r="GF9" s="46">
        <f t="shared" si="10"/>
        <v>-5.7880616913270639E-5</v>
      </c>
      <c r="GG9" s="46">
        <f t="shared" si="11"/>
        <v>-3.3037732042832564E-3</v>
      </c>
      <c r="GH9" s="46">
        <f t="shared" si="12"/>
        <v>5.0792110967050135E-4</v>
      </c>
      <c r="GI9" s="46">
        <f t="shared" si="13"/>
        <v>-3.3081027087948738E-3</v>
      </c>
      <c r="GJ9" s="46">
        <f t="shared" si="14"/>
        <v>9.795639522861322E-3</v>
      </c>
      <c r="GK9" s="46">
        <f t="shared" si="15"/>
        <v>-3.2899505116630186E-3</v>
      </c>
      <c r="GL9" s="46">
        <f t="shared" si="16"/>
        <v>-8.6591885364976711E-5</v>
      </c>
      <c r="GM9" s="46">
        <f t="shared" si="17"/>
        <v>1.381261324742021E-5</v>
      </c>
      <c r="GN9" s="46">
        <f t="shared" si="18"/>
        <v>0</v>
      </c>
      <c r="GO9" s="46">
        <f t="shared" si="19"/>
        <v>-1.1019664661068129E-3</v>
      </c>
      <c r="GP9" s="46">
        <f t="shared" si="20"/>
        <v>-6.6077264917972121E-6</v>
      </c>
      <c r="GQ9" s="46">
        <f t="shared" si="21"/>
        <v>-6.0292112391879479E-5</v>
      </c>
      <c r="GR9" s="46">
        <f t="shared" si="22"/>
        <v>-7.2926067238570424E-5</v>
      </c>
      <c r="GS9" s="46">
        <f t="shared" si="23"/>
        <v>0</v>
      </c>
      <c r="GT9" s="46">
        <f t="shared" si="24"/>
        <v>3.0853337140822317E-5</v>
      </c>
      <c r="GU9" s="46">
        <f t="shared" si="25"/>
        <v>2.6251798101837678E-3</v>
      </c>
      <c r="GV9" s="46">
        <f t="shared" si="26"/>
        <v>2.1459506148324378E-6</v>
      </c>
      <c r="GW9" s="46">
        <f t="shared" si="27"/>
        <v>-2.0717948024655104E-4</v>
      </c>
      <c r="GX9" s="46">
        <f t="shared" si="28"/>
        <v>-3.2848029869321509E-3</v>
      </c>
      <c r="GY9" s="46">
        <f t="shared" si="29"/>
        <v>0</v>
      </c>
      <c r="GZ9" s="46">
        <f t="shared" si="30"/>
        <v>-3.3073876554217392E-3</v>
      </c>
      <c r="HA9" s="46">
        <f t="shared" si="31"/>
        <v>-1.1470263416787043E-6</v>
      </c>
      <c r="HB9" s="46">
        <f t="shared" si="32"/>
        <v>3.0758624132550596E-4</v>
      </c>
      <c r="HC9" s="46">
        <f t="shared" si="33"/>
        <v>-2.0493539724161715E-4</v>
      </c>
      <c r="HD9" s="46">
        <f t="shared" si="34"/>
        <v>-3.306311199877952E-3</v>
      </c>
      <c r="HE9" s="46">
        <f t="shared" si="35"/>
        <v>5.3135216696498672E-6</v>
      </c>
      <c r="HF9" s="46">
        <f t="shared" si="36"/>
        <v>-6.9537201147737795E-4</v>
      </c>
      <c r="HG9" s="46">
        <f t="shared" si="37"/>
        <v>1.4267091898812596E-3</v>
      </c>
      <c r="HH9" s="46">
        <f t="shared" si="38"/>
        <v>9.0409145913921863E-5</v>
      </c>
      <c r="HI9" s="46">
        <f t="shared" si="39"/>
        <v>8.6867608780375185E-5</v>
      </c>
      <c r="HJ9" s="46">
        <f t="shared" si="40"/>
        <v>1.6340754960527607E-3</v>
      </c>
      <c r="HK9" s="46">
        <f t="shared" si="41"/>
        <v>3.0499164186652227E-5</v>
      </c>
      <c r="HL9" s="46">
        <f t="shared" si="42"/>
        <v>0</v>
      </c>
      <c r="HM9" s="46">
        <f t="shared" si="43"/>
        <v>0</v>
      </c>
      <c r="HN9" s="46">
        <f t="shared" si="44"/>
        <v>-1.6746701100251893E-3</v>
      </c>
      <c r="HO9" s="46">
        <f t="shared" si="45"/>
        <v>-3.3111380359093339E-4</v>
      </c>
      <c r="HP9" s="46">
        <f t="shared" si="46"/>
        <v>-4.5784271282170295E-4</v>
      </c>
      <c r="HQ9" s="46">
        <f t="shared" si="47"/>
        <v>-1.1942010245717313E-5</v>
      </c>
      <c r="HR9" s="46">
        <f t="shared" si="48"/>
        <v>1.9935515452521512E-3</v>
      </c>
      <c r="HS9" s="46">
        <f t="shared" si="49"/>
        <v>1.1674532168408384E-3</v>
      </c>
      <c r="HT9" s="46">
        <f t="shared" si="50"/>
        <v>1.1936429525652376E-6</v>
      </c>
      <c r="HU9" s="46">
        <f t="shared" si="51"/>
        <v>6.5251882151602203E-5</v>
      </c>
      <c r="HV9" s="46">
        <f t="shared" si="52"/>
        <v>-2.7830766177524934E-5</v>
      </c>
      <c r="HW9" s="46">
        <f t="shared" si="53"/>
        <v>0</v>
      </c>
      <c r="HX9" s="46">
        <f t="shared" si="54"/>
        <v>0</v>
      </c>
      <c r="HY9" s="46">
        <f t="shared" si="55"/>
        <v>2.4474123077110626E-7</v>
      </c>
      <c r="HZ9" s="46">
        <f t="shared" si="56"/>
        <v>-4.3376260754432389E-5</v>
      </c>
    </row>
    <row r="10" spans="1:234" x14ac:dyDescent="0.3">
      <c r="A10" s="38" t="s">
        <v>8</v>
      </c>
      <c r="B10" s="21">
        <v>947.51431760000003</v>
      </c>
      <c r="C10" s="21">
        <v>126.68452789</v>
      </c>
      <c r="D10" s="21">
        <v>1103.356358</v>
      </c>
      <c r="E10" s="21">
        <v>468.71964162</v>
      </c>
      <c r="F10" s="21">
        <v>431.45466313999998</v>
      </c>
      <c r="G10" s="21">
        <v>12.278458755000001</v>
      </c>
      <c r="H10" s="21">
        <v>238.81280957000001</v>
      </c>
      <c r="I10" s="23">
        <v>5.4128588228999996</v>
      </c>
      <c r="J10" s="23">
        <v>7.4539582999999998E-3</v>
      </c>
      <c r="K10" s="23">
        <v>6.6107800000000001E-3</v>
      </c>
      <c r="L10" s="23">
        <v>1.2310488000000001E-3</v>
      </c>
      <c r="M10" s="23">
        <v>7.5767608170000003</v>
      </c>
      <c r="N10" s="23">
        <v>1.9002830000000001E-4</v>
      </c>
      <c r="O10" s="23">
        <v>7.0830398399999994E-2</v>
      </c>
      <c r="P10" s="23">
        <v>7.5005489999999998E-4</v>
      </c>
      <c r="Q10" s="23">
        <v>1.918154E-2</v>
      </c>
      <c r="R10" s="23">
        <v>0.11029385</v>
      </c>
      <c r="T10" s="23">
        <v>8.6068299999999997E-5</v>
      </c>
      <c r="U10" s="23">
        <v>0.19523073499999999</v>
      </c>
      <c r="V10" s="23">
        <v>5.2406700000000002E-3</v>
      </c>
      <c r="W10" s="23">
        <v>3.6992975E-3</v>
      </c>
      <c r="Y10" s="23">
        <v>3.8020555000000001E-3</v>
      </c>
      <c r="Z10" s="23">
        <v>7.416577245</v>
      </c>
      <c r="AA10" s="23">
        <v>0.35909627220000001</v>
      </c>
      <c r="AB10" s="23">
        <v>7.3802445E-3</v>
      </c>
      <c r="AC10" s="23">
        <v>4.7646038999999999E-3</v>
      </c>
      <c r="AE10" s="23">
        <v>2.5087771999999999E-3</v>
      </c>
      <c r="AF10" s="23">
        <v>0.15584999999999999</v>
      </c>
      <c r="AG10" s="23">
        <v>0.19524069999999999</v>
      </c>
      <c r="AH10" s="23">
        <v>0.42390272629999998</v>
      </c>
      <c r="AI10" s="23">
        <v>6.1401658499999998E-2</v>
      </c>
      <c r="AJ10" s="23">
        <v>7.3129650000000004E-2</v>
      </c>
      <c r="AK10" s="23">
        <v>1.9695340000000001E-4</v>
      </c>
      <c r="AL10" s="23">
        <v>6.7077201549999996</v>
      </c>
      <c r="AM10" s="23">
        <v>2.9971199999999999E-5</v>
      </c>
      <c r="AN10" s="23">
        <v>1.14918E-4</v>
      </c>
      <c r="AO10" s="23">
        <v>4.0085847662000003</v>
      </c>
      <c r="AP10" s="23">
        <v>3.0713375396</v>
      </c>
      <c r="AS10" s="6">
        <v>5.2280092000000001E-6</v>
      </c>
      <c r="AT10" s="23">
        <v>9.2650982999999999E-3</v>
      </c>
      <c r="AU10" s="6">
        <v>4.9563310000000001E-6</v>
      </c>
      <c r="AV10" s="23">
        <v>1.2086045831000001</v>
      </c>
      <c r="AW10" s="23">
        <v>1.1049545257</v>
      </c>
      <c r="AX10" s="23">
        <v>4.7865662660000003</v>
      </c>
      <c r="AY10" s="23">
        <v>2.4164554549999999</v>
      </c>
      <c r="AZ10" s="23">
        <v>5.9086E-3</v>
      </c>
      <c r="BA10" s="23">
        <v>4.0760779999999999E-4</v>
      </c>
      <c r="BE10" s="23">
        <v>2.91684E-3</v>
      </c>
      <c r="BG10" s="23" t="s">
        <v>8</v>
      </c>
      <c r="BH10" s="23">
        <v>2.7664954887922399E-4</v>
      </c>
      <c r="BI10" s="23">
        <v>3.2711188073325702E-2</v>
      </c>
      <c r="BJ10" s="23">
        <v>5.9078451749091498E-3</v>
      </c>
      <c r="BK10" s="23">
        <v>7.4510791408147004E-3</v>
      </c>
      <c r="BL10" s="23">
        <v>0</v>
      </c>
      <c r="BM10" s="23">
        <v>6.6115830067737498E-3</v>
      </c>
      <c r="BN10" s="23">
        <v>5.4487838994824704</v>
      </c>
      <c r="BO10" s="23">
        <v>5.4487683603895603</v>
      </c>
      <c r="BP10" s="23">
        <v>13.056608824550599</v>
      </c>
      <c r="BQ10" s="23">
        <v>1.32592323274744E-4</v>
      </c>
      <c r="BR10" s="23">
        <v>5.0338144920826695E-4</v>
      </c>
      <c r="BS10" s="23">
        <v>7.24378820196542E-4</v>
      </c>
      <c r="BT10" s="23">
        <v>7.5793368656910998</v>
      </c>
      <c r="BU10" s="23">
        <v>2.91680950637412E-3</v>
      </c>
      <c r="BV10" s="6">
        <v>6.0787887806787002E-5</v>
      </c>
      <c r="BW10" s="23">
        <v>1.2917714688845099E-4</v>
      </c>
      <c r="BX10" s="23">
        <v>0</v>
      </c>
      <c r="BY10" s="23">
        <v>7.4255368614869005E-2</v>
      </c>
      <c r="BZ10" s="23">
        <v>1.7977027838864099E-4</v>
      </c>
      <c r="CA10" s="23">
        <v>5.6928454504869398E-4</v>
      </c>
      <c r="CB10" s="23">
        <v>1.9179576355925099E-2</v>
      </c>
      <c r="CC10" s="23">
        <v>0</v>
      </c>
      <c r="CD10" s="23">
        <v>168.065753874016</v>
      </c>
      <c r="CE10" s="23">
        <v>0.1102931328794</v>
      </c>
      <c r="CF10" s="23">
        <v>4.0753277887090001E-4</v>
      </c>
      <c r="CG10" s="6">
        <v>2.4960630962813401E-5</v>
      </c>
      <c r="CH10" s="6">
        <v>6.1119507046522697E-5</v>
      </c>
      <c r="CI10" s="23">
        <v>0</v>
      </c>
      <c r="CJ10" s="23">
        <v>0.19523177473966</v>
      </c>
      <c r="CK10" s="23">
        <v>0.15585067158848401</v>
      </c>
      <c r="CL10" s="23">
        <v>5.2408606432314897E-3</v>
      </c>
      <c r="CM10" s="6">
        <v>2.9971304585062299E-5</v>
      </c>
      <c r="CN10" s="23">
        <v>7.31324768321783E-2</v>
      </c>
      <c r="CO10" s="23">
        <v>1.14919365950715E-4</v>
      </c>
      <c r="CP10" s="23">
        <v>952.08256309352805</v>
      </c>
      <c r="CQ10" s="23">
        <v>3.6994932854379401E-3</v>
      </c>
      <c r="CR10" s="23">
        <v>7.4279665948841798</v>
      </c>
      <c r="CS10" s="23">
        <v>3.3161819478165899</v>
      </c>
      <c r="CT10" s="23">
        <v>1.68182313222771</v>
      </c>
      <c r="CU10" s="23">
        <v>1.1056206141691001</v>
      </c>
      <c r="CV10" s="23">
        <v>6.1016451561258096</v>
      </c>
      <c r="CW10" s="23">
        <v>3.8018575985052701E-3</v>
      </c>
      <c r="CX10" s="23">
        <v>1.5908693692576499E-4</v>
      </c>
      <c r="CY10" s="23">
        <v>7.4606427349438</v>
      </c>
      <c r="CZ10" s="23">
        <v>7.4606427349438</v>
      </c>
      <c r="DA10" s="23">
        <v>0.35909333167986701</v>
      </c>
      <c r="DB10" s="23">
        <v>4.7908462075265703</v>
      </c>
      <c r="DC10" s="23">
        <v>6.0186065615062002E-4</v>
      </c>
      <c r="DD10" s="23">
        <v>6.59157775580505E-3</v>
      </c>
      <c r="DE10" s="23">
        <v>0</v>
      </c>
      <c r="DF10" s="23">
        <v>7.6649042661640099</v>
      </c>
      <c r="DG10" s="23">
        <v>4.0795639484779801E-2</v>
      </c>
      <c r="DH10" s="23">
        <v>6.4557007368011901</v>
      </c>
      <c r="DI10" s="23">
        <v>0.28461729581066703</v>
      </c>
      <c r="DJ10" s="23">
        <v>1.2358288551949099E-3</v>
      </c>
      <c r="DK10" s="23">
        <v>3.51735169783451E-3</v>
      </c>
      <c r="DL10" s="23">
        <v>0</v>
      </c>
      <c r="DM10" s="23">
        <v>8.2542855095708097E-4</v>
      </c>
      <c r="DN10" s="23">
        <v>1.6758746011012E-3</v>
      </c>
      <c r="DO10" s="23">
        <v>0.195273470692305</v>
      </c>
      <c r="DP10" s="23">
        <v>0</v>
      </c>
      <c r="DQ10" s="23">
        <v>0.42418211244332599</v>
      </c>
      <c r="DR10" s="23">
        <v>126.674129642796</v>
      </c>
      <c r="DS10" s="23">
        <v>0</v>
      </c>
      <c r="DT10" s="23">
        <v>2.5088464866592799E-2</v>
      </c>
      <c r="DU10" s="23">
        <v>3.6102827978857603E-2</v>
      </c>
      <c r="DV10" s="23">
        <v>215.85271438570899</v>
      </c>
      <c r="DW10" s="23">
        <v>991.48091249304105</v>
      </c>
      <c r="DX10" s="23">
        <v>110.164540198526</v>
      </c>
      <c r="DY10" s="23">
        <v>1101.64545269156</v>
      </c>
      <c r="DZ10" s="23">
        <v>1.30131344918621E-4</v>
      </c>
      <c r="EA10" s="23">
        <v>5.0285093393298901</v>
      </c>
      <c r="EB10" s="23">
        <v>3.0713983531473699</v>
      </c>
      <c r="EC10" s="23">
        <v>0</v>
      </c>
      <c r="ED10" s="23">
        <v>0</v>
      </c>
      <c r="EE10" s="6">
        <v>5.2125603928636502E-6</v>
      </c>
      <c r="EF10" s="23">
        <v>9.26502805932637E-3</v>
      </c>
      <c r="EG10" s="6">
        <v>4.9427005076142001E-6</v>
      </c>
      <c r="EH10" s="23">
        <v>1.2086201072548499</v>
      </c>
      <c r="EI10" s="23">
        <v>0.20764603691639399</v>
      </c>
      <c r="EJ10" s="23">
        <v>105.99263795367</v>
      </c>
      <c r="EK10" s="23">
        <v>0.273426158942222</v>
      </c>
      <c r="EL10" s="23">
        <v>3.7908756207388801</v>
      </c>
      <c r="EM10" s="23">
        <v>15.2956133533953</v>
      </c>
      <c r="EN10" s="23">
        <v>0.35992052337726099</v>
      </c>
      <c r="EO10" s="23">
        <v>2.6660085870026501E-3</v>
      </c>
      <c r="EP10" s="23">
        <v>1.8644014175719299E-4</v>
      </c>
      <c r="EQ10" s="23">
        <v>1.20830425988083</v>
      </c>
      <c r="ER10" s="23">
        <v>469.865990981994</v>
      </c>
      <c r="ES10" s="23">
        <v>432.37641531661097</v>
      </c>
      <c r="ET10" s="23">
        <v>37.489575665382503</v>
      </c>
      <c r="EU10" s="23">
        <v>0.34162098138747998</v>
      </c>
      <c r="EV10" s="23">
        <v>2.7597431615381599E-2</v>
      </c>
      <c r="EW10" s="23">
        <v>11.979613088840701</v>
      </c>
      <c r="EX10" s="23">
        <v>1.4198098513533599</v>
      </c>
      <c r="EY10" s="23">
        <v>112.059724312019</v>
      </c>
      <c r="EZ10" s="23">
        <v>0.106087854186301</v>
      </c>
      <c r="FA10" s="23">
        <v>2.01842093949965</v>
      </c>
      <c r="FB10" s="23">
        <v>280.13115516680699</v>
      </c>
      <c r="FC10" s="23">
        <v>1.9677929198564799E-4</v>
      </c>
      <c r="FD10" s="23">
        <v>4.2958302444595002</v>
      </c>
      <c r="FE10" s="23">
        <v>0.559976741238005</v>
      </c>
      <c r="FF10" s="23">
        <v>2.5794639461631199</v>
      </c>
      <c r="FG10" s="23">
        <v>1.4493041661844E-2</v>
      </c>
      <c r="FH10" s="23">
        <v>12.2590217430843</v>
      </c>
      <c r="FI10" s="23">
        <v>10.654159763084699</v>
      </c>
      <c r="FJ10" s="23">
        <v>2.4164404983547998</v>
      </c>
      <c r="FK10" s="23">
        <v>4.3910334672641098E-2</v>
      </c>
      <c r="FL10" s="23">
        <v>1.17792849407782E-4</v>
      </c>
      <c r="FM10" s="23">
        <v>9.7213423179836607</v>
      </c>
      <c r="FN10" s="23">
        <v>6.7114183996957699</v>
      </c>
      <c r="FO10" s="23">
        <v>0</v>
      </c>
      <c r="FP10" s="23">
        <v>8.8667892643727502</v>
      </c>
      <c r="FQ10" s="23">
        <v>239.08711541747201</v>
      </c>
      <c r="FR10" s="23">
        <v>4.0106910798293596</v>
      </c>
      <c r="FS10" s="23">
        <v>7.7703181458026602</v>
      </c>
      <c r="FU10" s="31">
        <f t="shared" si="0"/>
        <v>0</v>
      </c>
      <c r="FV10" s="106">
        <f t="shared" si="57"/>
        <v>0.90282035486858736</v>
      </c>
      <c r="FW10" s="46">
        <f t="shared" si="1"/>
        <v>4.8212944212802306E-3</v>
      </c>
      <c r="FX10" s="46">
        <f t="shared" si="2"/>
        <v>-8.2079851242949716E-5</v>
      </c>
      <c r="FY10" s="46">
        <f t="shared" si="3"/>
        <v>-1.5506371047168362E-3</v>
      </c>
      <c r="FZ10" s="46">
        <f t="shared" si="4"/>
        <v>2.4457037004721161E-3</v>
      </c>
      <c r="GA10" s="46">
        <f t="shared" si="5"/>
        <v>2.1363824646203917E-3</v>
      </c>
      <c r="GB10" s="46">
        <f t="shared" si="6"/>
        <v>-1.5830172421099078E-3</v>
      </c>
      <c r="GC10" s="46">
        <f t="shared" si="7"/>
        <v>1.1486228396454146E-3</v>
      </c>
      <c r="GD10" s="46">
        <f t="shared" si="8"/>
        <v>6.6341167697999684E-3</v>
      </c>
      <c r="GE10" s="46">
        <f t="shared" si="9"/>
        <v>-3.8625909475498317E-4</v>
      </c>
      <c r="GF10" s="46">
        <f t="shared" si="10"/>
        <v>1.2146929314690628E-4</v>
      </c>
      <c r="GG10" s="46">
        <f t="shared" si="11"/>
        <v>-2.6713243172741892E-3</v>
      </c>
      <c r="GH10" s="46">
        <f t="shared" si="12"/>
        <v>3.3999340263185035E-4</v>
      </c>
      <c r="GI10" s="46">
        <f t="shared" si="13"/>
        <v>-3.329256998142277E-4</v>
      </c>
      <c r="GJ10" s="46">
        <f t="shared" si="14"/>
        <v>4.8354524218926477E-2</v>
      </c>
      <c r="GK10" s="46">
        <f t="shared" si="15"/>
        <v>-1.3333378165584651E-3</v>
      </c>
      <c r="GL10" s="46">
        <f t="shared" si="16"/>
        <v>-1.0237155488567186E-4</v>
      </c>
      <c r="GM10" s="46">
        <f t="shared" si="17"/>
        <v>-6.5019092179619264E-6</v>
      </c>
      <c r="GN10" s="46">
        <f t="shared" si="18"/>
        <v>0</v>
      </c>
      <c r="GO10" s="46">
        <f t="shared" si="19"/>
        <v>1.3754203738311981E-4</v>
      </c>
      <c r="GP10" s="46">
        <f t="shared" si="20"/>
        <v>5.3256965918206645E-6</v>
      </c>
      <c r="GQ10" s="46">
        <f t="shared" si="21"/>
        <v>3.6377644745712346E-5</v>
      </c>
      <c r="GR10" s="46">
        <f t="shared" si="22"/>
        <v>5.2925031831068155E-5</v>
      </c>
      <c r="GS10" s="46">
        <f t="shared" si="23"/>
        <v>0</v>
      </c>
      <c r="GT10" s="46">
        <f t="shared" si="24"/>
        <v>-5.2051185136553576E-5</v>
      </c>
      <c r="GU10" s="46">
        <f t="shared" si="25"/>
        <v>5.9414860100739089E-3</v>
      </c>
      <c r="GV10" s="46">
        <f t="shared" si="26"/>
        <v>-8.188667944069675E-6</v>
      </c>
      <c r="GW10" s="46">
        <f t="shared" si="27"/>
        <v>-4.9584575028206419E-5</v>
      </c>
      <c r="GX10" s="46">
        <f t="shared" si="28"/>
        <v>-2.3975438903913629E-3</v>
      </c>
      <c r="GY10" s="46">
        <f t="shared" si="29"/>
        <v>0</v>
      </c>
      <c r="GZ10" s="46">
        <f t="shared" si="30"/>
        <v>-2.9791597044644329E-3</v>
      </c>
      <c r="HA10" s="46">
        <f t="shared" si="31"/>
        <v>4.3091978442037787E-6</v>
      </c>
      <c r="HB10" s="46">
        <f t="shared" si="32"/>
        <v>1.6784764808263031E-4</v>
      </c>
      <c r="HC10" s="46">
        <f t="shared" si="33"/>
        <v>6.5908078903999798E-4</v>
      </c>
      <c r="HD10" s="46">
        <f t="shared" si="34"/>
        <v>-3.4260581829332688E-3</v>
      </c>
      <c r="HE10" s="46">
        <f t="shared" si="35"/>
        <v>3.8655075995795616E-5</v>
      </c>
      <c r="HF10" s="46">
        <f t="shared" si="36"/>
        <v>-8.8400613724882136E-4</v>
      </c>
      <c r="HG10" s="46">
        <f t="shared" si="37"/>
        <v>5.5134153040263382E-4</v>
      </c>
      <c r="HH10" s="46">
        <f t="shared" si="38"/>
        <v>3.4895186812789819E-6</v>
      </c>
      <c r="HI10" s="46">
        <f t="shared" si="39"/>
        <v>1.1886307758620223E-5</v>
      </c>
      <c r="HJ10" s="46">
        <f t="shared" si="40"/>
        <v>5.2545068951006006E-4</v>
      </c>
      <c r="HK10" s="46">
        <f t="shared" si="41"/>
        <v>1.9800346456802886E-5</v>
      </c>
      <c r="HL10" s="46">
        <f t="shared" si="42"/>
        <v>0</v>
      </c>
      <c r="HM10" s="46">
        <f t="shared" si="43"/>
        <v>0</v>
      </c>
      <c r="HN10" s="46">
        <f t="shared" si="44"/>
        <v>-2.9550076415989987E-3</v>
      </c>
      <c r="HO10" s="46">
        <f t="shared" si="45"/>
        <v>-7.5812119154650444E-6</v>
      </c>
      <c r="HP10" s="46">
        <f t="shared" si="46"/>
        <v>-2.7501174529707636E-3</v>
      </c>
      <c r="HQ10" s="46">
        <f t="shared" si="47"/>
        <v>1.2844693017815307E-5</v>
      </c>
      <c r="HR10" s="46">
        <f t="shared" si="48"/>
        <v>6.0281980263226435E-4</v>
      </c>
      <c r="HS10" s="46">
        <f t="shared" si="49"/>
        <v>8.9415695693409697E-4</v>
      </c>
      <c r="HT10" s="46">
        <f t="shared" si="50"/>
        <v>-6.1894975838178493E-6</v>
      </c>
      <c r="HU10" s="46">
        <f t="shared" si="51"/>
        <v>-1.2775024385644468E-4</v>
      </c>
      <c r="HV10" s="46">
        <f t="shared" si="52"/>
        <v>-1.8405224114940148E-4</v>
      </c>
      <c r="HW10" s="46">
        <f t="shared" si="53"/>
        <v>0</v>
      </c>
      <c r="HX10" s="46">
        <f t="shared" si="54"/>
        <v>0</v>
      </c>
      <c r="HY10" s="46">
        <f t="shared" si="55"/>
        <v>0</v>
      </c>
      <c r="HZ10" s="46">
        <f t="shared" si="56"/>
        <v>-1.0454336158311907E-5</v>
      </c>
    </row>
    <row r="11" spans="1:234" x14ac:dyDescent="0.3">
      <c r="A11" s="38" t="s">
        <v>9</v>
      </c>
      <c r="B11" s="21">
        <v>90776.634281000006</v>
      </c>
      <c r="C11" s="21">
        <v>708.75395659000003</v>
      </c>
      <c r="D11" s="21">
        <v>6213.2355865999998</v>
      </c>
      <c r="E11" s="21">
        <v>23654.568805999999</v>
      </c>
      <c r="F11" s="21">
        <v>21605.295300000002</v>
      </c>
      <c r="G11" s="21">
        <v>864.95064272000002</v>
      </c>
      <c r="H11" s="21">
        <v>42412.642989</v>
      </c>
      <c r="I11" s="23">
        <v>210.24305501000001</v>
      </c>
      <c r="J11" s="23">
        <v>3.9138849227999999</v>
      </c>
      <c r="K11" s="23">
        <v>8.4358282500000006E-2</v>
      </c>
      <c r="L11" s="23">
        <v>3.1551321000000002E-3</v>
      </c>
      <c r="M11" s="23">
        <v>447.77698800000002</v>
      </c>
      <c r="N11" s="23">
        <v>2.5888490000000001E-4</v>
      </c>
      <c r="O11" s="23">
        <v>22.700353474</v>
      </c>
      <c r="P11" s="23">
        <v>1.7147143199999999E-2</v>
      </c>
      <c r="Q11" s="23">
        <v>0.24477014999999999</v>
      </c>
      <c r="R11" s="23">
        <v>1.4074283000000001</v>
      </c>
      <c r="T11" s="23">
        <v>3.2564156000000001E-3</v>
      </c>
      <c r="U11" s="23">
        <v>4.8076645369</v>
      </c>
      <c r="V11" s="23">
        <v>6.6874701999999994E-2</v>
      </c>
      <c r="W11" s="23">
        <v>5.1441862999999997E-2</v>
      </c>
      <c r="Y11" s="23">
        <v>4.85169425E-2</v>
      </c>
      <c r="Z11" s="23">
        <v>239.70408291999999</v>
      </c>
      <c r="AA11" s="23">
        <v>58.279421812000002</v>
      </c>
      <c r="AB11" s="23">
        <v>0.43505197229999998</v>
      </c>
      <c r="AC11" s="23">
        <v>8.1816418599999996E-2</v>
      </c>
      <c r="AE11" s="23">
        <v>3.1438560000000002E-4</v>
      </c>
      <c r="AF11" s="23">
        <v>4.3822059455</v>
      </c>
      <c r="AG11" s="23">
        <v>455.22672649999998</v>
      </c>
      <c r="AH11" s="23">
        <v>30.887183410999999</v>
      </c>
      <c r="AI11" s="23">
        <v>2.5542201999999999E-3</v>
      </c>
      <c r="AJ11" s="23">
        <v>0.933186195</v>
      </c>
      <c r="AK11" s="23">
        <v>2.5132650000000002E-3</v>
      </c>
      <c r="AL11" s="23">
        <v>725.73549748999994</v>
      </c>
      <c r="AM11" s="23">
        <v>3.8245340000000002E-4</v>
      </c>
      <c r="AN11" s="23">
        <v>1.4664355E-3</v>
      </c>
      <c r="AO11" s="23">
        <v>322.03980202999998</v>
      </c>
      <c r="AP11" s="23">
        <v>78.894455581000003</v>
      </c>
      <c r="AS11" s="23">
        <v>3.8127133299999998E-2</v>
      </c>
      <c r="AT11" s="23">
        <v>0.87649362929999997</v>
      </c>
      <c r="AU11" s="23">
        <v>0.3487832172</v>
      </c>
      <c r="AV11" s="23">
        <v>33.81053386</v>
      </c>
      <c r="AW11" s="23">
        <v>106.54442048</v>
      </c>
      <c r="AX11" s="23">
        <v>757.91166570999997</v>
      </c>
      <c r="AY11" s="23">
        <v>177.43120020999999</v>
      </c>
      <c r="AZ11" s="23">
        <v>7.5397954500000003E-2</v>
      </c>
      <c r="BA11" s="23">
        <v>5.2013655999999997E-3</v>
      </c>
      <c r="BD11" s="23">
        <v>23.002522626000001</v>
      </c>
      <c r="BE11" s="23">
        <v>0.26871390849999999</v>
      </c>
      <c r="BG11" s="23" t="s">
        <v>9</v>
      </c>
      <c r="BH11" s="23">
        <v>211.42548514915401</v>
      </c>
      <c r="BI11" s="23">
        <v>18.0221533341902</v>
      </c>
      <c r="BJ11" s="23">
        <v>7.5394463393243794E-2</v>
      </c>
      <c r="BK11" s="23">
        <v>3.9136276360486502</v>
      </c>
      <c r="BL11" s="23">
        <v>0</v>
      </c>
      <c r="BM11" s="23">
        <v>8.4356835335703304E-2</v>
      </c>
      <c r="BN11" s="23">
        <v>211.601462801406</v>
      </c>
      <c r="BO11" s="23">
        <v>211.60054541220799</v>
      </c>
      <c r="BP11" s="23">
        <v>343.159369707667</v>
      </c>
      <c r="BQ11" s="23">
        <v>48.410156199634599</v>
      </c>
      <c r="BR11" s="23">
        <v>1.2935896448905101E-3</v>
      </c>
      <c r="BS11" s="23">
        <v>1.86155489012715E-3</v>
      </c>
      <c r="BT11" s="23">
        <v>447.860284526599</v>
      </c>
      <c r="BU11" s="23">
        <v>0.268720514487717</v>
      </c>
      <c r="BV11" s="6">
        <v>8.2840490374069299E-5</v>
      </c>
      <c r="BW11" s="23">
        <v>1.7604206385687501E-4</v>
      </c>
      <c r="BX11" s="23">
        <v>0</v>
      </c>
      <c r="BY11" s="23">
        <v>22.830112984731102</v>
      </c>
      <c r="BZ11" s="23">
        <v>4.1152949089766702E-3</v>
      </c>
      <c r="CA11" s="23">
        <v>1.3031742486923801E-2</v>
      </c>
      <c r="CB11" s="23">
        <v>0.244762914657327</v>
      </c>
      <c r="CC11" s="23">
        <v>0</v>
      </c>
      <c r="CD11" s="23">
        <v>2667.9065040808</v>
      </c>
      <c r="CE11" s="23">
        <v>1.4074338915145601</v>
      </c>
      <c r="CF11" s="23">
        <v>5.2015934273064498E-3</v>
      </c>
      <c r="CG11" s="23">
        <v>9.4435986452597997E-4</v>
      </c>
      <c r="CH11" s="23">
        <v>2.3120785010775102E-3</v>
      </c>
      <c r="CI11" s="23">
        <v>0</v>
      </c>
      <c r="CJ11" s="23">
        <v>4.8076734315923302</v>
      </c>
      <c r="CK11" s="23">
        <v>4.38221648949221</v>
      </c>
      <c r="CL11" s="23">
        <v>6.6875956246945797E-2</v>
      </c>
      <c r="CM11" s="23">
        <v>3.82452391165694E-4</v>
      </c>
      <c r="CN11" s="23">
        <v>0.933186684211049</v>
      </c>
      <c r="CO11" s="23">
        <v>1.46655241557675E-3</v>
      </c>
      <c r="CP11" s="23">
        <v>90944.042905030394</v>
      </c>
      <c r="CQ11" s="23">
        <v>5.1438819243113103E-2</v>
      </c>
      <c r="CR11" s="23">
        <v>1222.55376139848</v>
      </c>
      <c r="CS11" s="23">
        <v>87.815324885461393</v>
      </c>
      <c r="CT11" s="23">
        <v>145.526334702009</v>
      </c>
      <c r="CU11" s="23">
        <v>106.562617096867</v>
      </c>
      <c r="CV11" s="23">
        <v>1789.7967383755399</v>
      </c>
      <c r="CW11" s="23">
        <v>4.8515724595570998E-2</v>
      </c>
      <c r="CX11" s="23">
        <v>9.2035079931739299E-3</v>
      </c>
      <c r="CY11" s="23">
        <v>241.420406213821</v>
      </c>
      <c r="CZ11" s="23">
        <v>241.420406213821</v>
      </c>
      <c r="DA11" s="23">
        <v>58.279232625803999</v>
      </c>
      <c r="DB11" s="23">
        <v>758.146360794374</v>
      </c>
      <c r="DC11" s="23">
        <v>8.3342694741138798E-2</v>
      </c>
      <c r="DD11" s="23">
        <v>0.32603728763440698</v>
      </c>
      <c r="DE11" s="23">
        <v>0</v>
      </c>
      <c r="DF11" s="23">
        <v>2684.0063909198502</v>
      </c>
      <c r="DG11" s="23">
        <v>8.7138474394324597</v>
      </c>
      <c r="DH11" s="23">
        <v>298.46162283308098</v>
      </c>
      <c r="DI11" s="23">
        <v>12.5953324708503</v>
      </c>
      <c r="DJ11" s="23">
        <v>2.1261008151589701E-2</v>
      </c>
      <c r="DK11" s="23">
        <v>6.0512116481202798E-2</v>
      </c>
      <c r="DL11" s="23">
        <v>0</v>
      </c>
      <c r="DM11" s="23">
        <v>1.0374675899623499E-4</v>
      </c>
      <c r="DN11" s="23">
        <v>2.1063879122780899E-4</v>
      </c>
      <c r="DO11" s="23">
        <v>455.23102019794698</v>
      </c>
      <c r="DP11" s="23">
        <v>23.002534723986798</v>
      </c>
      <c r="DQ11" s="23">
        <v>30.8970890535306</v>
      </c>
      <c r="DR11" s="23">
        <v>708.69431670232598</v>
      </c>
      <c r="DS11" s="23">
        <v>0</v>
      </c>
      <c r="DT11" s="23">
        <v>1.04723202940965E-3</v>
      </c>
      <c r="DU11" s="23">
        <v>1.5069985923488499E-3</v>
      </c>
      <c r="DV11" s="23">
        <v>42544.968450205801</v>
      </c>
      <c r="DW11" s="23">
        <v>5586.6008874264899</v>
      </c>
      <c r="DX11" s="23">
        <v>620.73445127950697</v>
      </c>
      <c r="DY11" s="23">
        <v>6207.3353387059897</v>
      </c>
      <c r="DZ11" s="23">
        <v>3.6852769339953701E-3</v>
      </c>
      <c r="EA11" s="23">
        <v>1136.7637596785601</v>
      </c>
      <c r="EB11" s="23">
        <v>78.896379386453603</v>
      </c>
      <c r="EC11" s="23">
        <v>0</v>
      </c>
      <c r="ED11" s="23">
        <v>0</v>
      </c>
      <c r="EE11" s="23">
        <v>3.8126712993314403E-2</v>
      </c>
      <c r="EF11" s="23">
        <v>0.87648543351135599</v>
      </c>
      <c r="EG11" s="23">
        <v>0.34879374820879999</v>
      </c>
      <c r="EH11" s="23">
        <v>33.810680826071803</v>
      </c>
      <c r="EI11" s="23">
        <v>7.9549270424444796</v>
      </c>
      <c r="EJ11" s="23">
        <v>27882.594502191499</v>
      </c>
      <c r="EK11" s="23">
        <v>11.7244790742792</v>
      </c>
      <c r="EL11" s="23">
        <v>1054.74698556523</v>
      </c>
      <c r="EM11" s="23">
        <v>1541.78843245864</v>
      </c>
      <c r="EN11" s="23">
        <v>9.1087815056465793</v>
      </c>
      <c r="EO11" s="23">
        <v>0.15422386117495299</v>
      </c>
      <c r="EP11" s="23">
        <v>2.56652461184874E-2</v>
      </c>
      <c r="EQ11" s="23">
        <v>814.77709089105304</v>
      </c>
      <c r="ER11" s="23">
        <v>23689.825896223399</v>
      </c>
      <c r="ES11" s="23">
        <v>21632.740533921398</v>
      </c>
      <c r="ET11" s="23">
        <v>2057.0853623020598</v>
      </c>
      <c r="EU11" s="23">
        <v>17.7457852786366</v>
      </c>
      <c r="EV11" s="23">
        <v>0.65044099395382404</v>
      </c>
      <c r="EW11" s="23">
        <v>575.08008070018695</v>
      </c>
      <c r="EX11" s="23">
        <v>104.43164353467</v>
      </c>
      <c r="EY11" s="23">
        <v>5719.3794087203796</v>
      </c>
      <c r="EZ11" s="23">
        <v>192.13898673368701</v>
      </c>
      <c r="FA11" s="23">
        <v>83.377025336618203</v>
      </c>
      <c r="FB11" s="23">
        <v>11199.5465202797</v>
      </c>
      <c r="FC11" s="23">
        <v>2.5112397713746301E-3</v>
      </c>
      <c r="FD11" s="23">
        <v>146.448039741694</v>
      </c>
      <c r="FE11" s="23">
        <v>67.726844182829197</v>
      </c>
      <c r="FF11" s="23">
        <v>231.9977048893</v>
      </c>
      <c r="FG11" s="23">
        <v>0.41117287289803001</v>
      </c>
      <c r="FH11" s="23">
        <v>864.29801099445001</v>
      </c>
      <c r="FI11" s="23">
        <v>1303.6898860333099</v>
      </c>
      <c r="FJ11" s="23">
        <v>177.39883761162801</v>
      </c>
      <c r="FK11" s="23">
        <v>2.7733340679839302E-2</v>
      </c>
      <c r="FL11" s="23">
        <v>128.92165163265699</v>
      </c>
      <c r="FM11" s="23">
        <v>2168.55059763796</v>
      </c>
      <c r="FN11" s="23">
        <v>725.93648058456301</v>
      </c>
      <c r="FO11" s="23">
        <v>0</v>
      </c>
      <c r="FP11" s="23">
        <v>1048.05481722442</v>
      </c>
      <c r="FQ11" s="23">
        <v>42423.658124528003</v>
      </c>
      <c r="FR11" s="23">
        <v>322.155459815006</v>
      </c>
      <c r="FS11" s="23">
        <v>1600.00839962332</v>
      </c>
      <c r="FU11" s="31">
        <f t="shared" si="0"/>
        <v>0</v>
      </c>
      <c r="FV11" s="106">
        <f t="shared" si="57"/>
        <v>1.0028594970599121</v>
      </c>
      <c r="FW11" s="46">
        <f t="shared" si="1"/>
        <v>1.8441818795811773E-3</v>
      </c>
      <c r="FX11" s="46">
        <f t="shared" si="2"/>
        <v>-8.4147519910852142E-5</v>
      </c>
      <c r="FY11" s="46">
        <f t="shared" si="3"/>
        <v>-9.496256518479871E-4</v>
      </c>
      <c r="FZ11" s="46">
        <f t="shared" si="4"/>
        <v>1.4904981152925167E-3</v>
      </c>
      <c r="GA11" s="46">
        <f t="shared" si="5"/>
        <v>1.2703012636627428E-3</v>
      </c>
      <c r="GB11" s="46">
        <f t="shared" si="6"/>
        <v>-7.5453059783583216E-4</v>
      </c>
      <c r="GC11" s="46">
        <f t="shared" si="7"/>
        <v>2.5971348993412188E-4</v>
      </c>
      <c r="GD11" s="46">
        <f t="shared" si="8"/>
        <v>6.4567669174300131E-3</v>
      </c>
      <c r="GE11" s="46">
        <f t="shared" si="9"/>
        <v>-6.5736922884708767E-5</v>
      </c>
      <c r="GF11" s="46">
        <f t="shared" si="10"/>
        <v>-1.7154975822354909E-5</v>
      </c>
      <c r="GG11" s="46">
        <f t="shared" si="11"/>
        <v>3.9412034949885228E-6</v>
      </c>
      <c r="GH11" s="46">
        <f t="shared" si="12"/>
        <v>1.8602234780092263E-4</v>
      </c>
      <c r="GI11" s="46">
        <f t="shared" si="13"/>
        <v>-9.0610501256408835E-6</v>
      </c>
      <c r="GJ11" s="46">
        <f t="shared" si="14"/>
        <v>5.7161889958992369E-3</v>
      </c>
      <c r="GK11" s="46">
        <f t="shared" si="15"/>
        <v>-6.1703630917516362E-6</v>
      </c>
      <c r="GL11" s="46">
        <f t="shared" si="16"/>
        <v>-2.9559742774988762E-5</v>
      </c>
      <c r="GM11" s="46">
        <f t="shared" si="17"/>
        <v>3.9728592639729544E-6</v>
      </c>
      <c r="GN11" s="46">
        <f t="shared" si="18"/>
        <v>0</v>
      </c>
      <c r="GO11" s="46">
        <f t="shared" si="19"/>
        <v>6.9910006235146469E-6</v>
      </c>
      <c r="GP11" s="46">
        <f t="shared" si="20"/>
        <v>1.8501066915050492E-6</v>
      </c>
      <c r="GQ11" s="46">
        <f t="shared" si="21"/>
        <v>1.8755178091159613E-5</v>
      </c>
      <c r="GR11" s="46">
        <f t="shared" si="22"/>
        <v>-5.9168869659612092E-5</v>
      </c>
      <c r="GS11" s="46">
        <f t="shared" si="23"/>
        <v>0</v>
      </c>
      <c r="GT11" s="46">
        <f t="shared" si="24"/>
        <v>-2.510266241533491E-5</v>
      </c>
      <c r="GU11" s="46">
        <f t="shared" si="25"/>
        <v>7.1601754668226486E-3</v>
      </c>
      <c r="GV11" s="46">
        <f t="shared" si="26"/>
        <v>-3.2461920540934863E-6</v>
      </c>
      <c r="GW11" s="46">
        <f t="shared" si="27"/>
        <v>-1.5501150198484102E-5</v>
      </c>
      <c r="GX11" s="46">
        <f t="shared" si="28"/>
        <v>-5.2915989172244769E-4</v>
      </c>
      <c r="GY11" s="46">
        <f t="shared" si="29"/>
        <v>0</v>
      </c>
      <c r="GZ11" s="46">
        <f t="shared" si="30"/>
        <v>-1.5832772250032755E-7</v>
      </c>
      <c r="HA11" s="46">
        <f t="shared" si="31"/>
        <v>2.4060923519210137E-6</v>
      </c>
      <c r="HB11" s="46">
        <f t="shared" si="32"/>
        <v>9.4319988195847176E-6</v>
      </c>
      <c r="HC11" s="46">
        <f t="shared" si="33"/>
        <v>3.2070397610528827E-4</v>
      </c>
      <c r="HD11" s="46">
        <f t="shared" si="34"/>
        <v>4.0802114477157132E-6</v>
      </c>
      <c r="HE11" s="46">
        <f t="shared" si="35"/>
        <v>5.2423734044202449E-7</v>
      </c>
      <c r="HF11" s="46">
        <f t="shared" si="36"/>
        <v>-8.0581579155801508E-4</v>
      </c>
      <c r="HG11" s="46">
        <f t="shared" si="37"/>
        <v>2.7693711449720078E-4</v>
      </c>
      <c r="HH11" s="46">
        <f t="shared" si="38"/>
        <v>-2.6377966728072789E-6</v>
      </c>
      <c r="HI11" s="46">
        <f t="shared" si="39"/>
        <v>7.9727732143639651E-5</v>
      </c>
      <c r="HJ11" s="46">
        <f t="shared" si="40"/>
        <v>3.5914127470258294E-4</v>
      </c>
      <c r="HK11" s="46">
        <f t="shared" si="41"/>
        <v>2.4384545649411724E-5</v>
      </c>
      <c r="HL11" s="46">
        <f t="shared" si="42"/>
        <v>0</v>
      </c>
      <c r="HM11" s="46">
        <f t="shared" si="43"/>
        <v>0</v>
      </c>
      <c r="HN11" s="46">
        <f t="shared" si="44"/>
        <v>-1.1023820812527821E-5</v>
      </c>
      <c r="HO11" s="46">
        <f t="shared" si="45"/>
        <v>-9.3506539808139136E-6</v>
      </c>
      <c r="HP11" s="46">
        <f t="shared" si="46"/>
        <v>3.0193565173630085E-5</v>
      </c>
      <c r="HQ11" s="46">
        <f t="shared" si="47"/>
        <v>4.3467539557797036E-6</v>
      </c>
      <c r="HR11" s="46">
        <f t="shared" si="48"/>
        <v>1.7078901724766865E-4</v>
      </c>
      <c r="HS11" s="46">
        <f t="shared" si="49"/>
        <v>3.0966020842835293E-4</v>
      </c>
      <c r="HT11" s="46">
        <f t="shared" si="50"/>
        <v>-1.8239519505967435E-4</v>
      </c>
      <c r="HU11" s="46">
        <f t="shared" si="51"/>
        <v>-4.6302406734513452E-5</v>
      </c>
      <c r="HV11" s="46">
        <f t="shared" si="52"/>
        <v>4.380144061592635E-5</v>
      </c>
      <c r="HW11" s="46">
        <f t="shared" si="53"/>
        <v>0</v>
      </c>
      <c r="HX11" s="46">
        <f t="shared" si="54"/>
        <v>0</v>
      </c>
      <c r="HY11" s="46">
        <f t="shared" si="55"/>
        <v>5.2594174099710413E-7</v>
      </c>
      <c r="HZ11" s="46">
        <f t="shared" si="56"/>
        <v>2.4583720857203608E-5</v>
      </c>
    </row>
    <row r="12" spans="1:234" x14ac:dyDescent="0.3">
      <c r="A12" s="38" t="s">
        <v>10</v>
      </c>
      <c r="B12" s="21">
        <v>196084.03146999999</v>
      </c>
      <c r="C12" s="21">
        <v>1424.167162</v>
      </c>
      <c r="D12" s="21">
        <v>18881.692873</v>
      </c>
      <c r="E12" s="21">
        <v>28417.615922000001</v>
      </c>
      <c r="F12" s="21">
        <v>27296.214070999999</v>
      </c>
      <c r="G12" s="21">
        <v>418.99837927999999</v>
      </c>
      <c r="H12" s="21">
        <v>40684.954122000003</v>
      </c>
      <c r="I12" s="23">
        <v>159.01191047</v>
      </c>
      <c r="J12" s="23">
        <v>5.5721052659000003</v>
      </c>
      <c r="K12" s="23">
        <v>4.2222031E-2</v>
      </c>
      <c r="L12" s="23">
        <v>1.19884194E-2</v>
      </c>
      <c r="M12" s="23">
        <v>359.85383723000001</v>
      </c>
      <c r="N12" s="23">
        <v>4.6451979999999999E-4</v>
      </c>
      <c r="O12" s="23">
        <v>30.437654958</v>
      </c>
      <c r="P12" s="23">
        <v>7.8898195000000008E-3</v>
      </c>
      <c r="Q12" s="23">
        <v>0.12250952</v>
      </c>
      <c r="R12" s="23">
        <v>0.70442978000000001</v>
      </c>
      <c r="T12" s="23">
        <v>8.6961989999999995E-4</v>
      </c>
      <c r="U12" s="23">
        <v>2.2092161875</v>
      </c>
      <c r="V12" s="23">
        <v>3.3471351000000003E-2</v>
      </c>
      <c r="W12" s="23">
        <v>2.9785572100000001E-2</v>
      </c>
      <c r="Y12" s="23">
        <v>2.4283137E-2</v>
      </c>
      <c r="Z12" s="23">
        <v>181.95962831</v>
      </c>
      <c r="AA12" s="23">
        <v>59.883402013000001</v>
      </c>
      <c r="AB12" s="23">
        <v>0.24845030800000001</v>
      </c>
      <c r="AC12" s="23">
        <v>4.6241584500000002E-2</v>
      </c>
      <c r="AE12" s="23">
        <v>2.5305736400000001E-2</v>
      </c>
      <c r="AF12" s="23">
        <v>4.4750755455000002</v>
      </c>
      <c r="AG12" s="23">
        <v>205.09733790000001</v>
      </c>
      <c r="AH12" s="23">
        <v>15.538902496</v>
      </c>
      <c r="AI12" s="23">
        <v>0.70190609510000002</v>
      </c>
      <c r="AJ12" s="23">
        <v>0.46706755</v>
      </c>
      <c r="AK12" s="23">
        <v>1.2579102E-3</v>
      </c>
      <c r="AL12" s="23">
        <v>471.54077168999999</v>
      </c>
      <c r="AM12" s="23">
        <v>1.914211E-4</v>
      </c>
      <c r="AN12" s="23">
        <v>7.3396330000000001E-4</v>
      </c>
      <c r="AO12" s="23">
        <v>188.23405116000001</v>
      </c>
      <c r="AP12" s="23">
        <v>36.761001573000001</v>
      </c>
      <c r="AS12" s="23">
        <v>5.5866782300000001E-2</v>
      </c>
      <c r="AT12" s="23">
        <v>1.0529028002</v>
      </c>
      <c r="AU12" s="23">
        <v>0.50745197860000002</v>
      </c>
      <c r="AV12" s="23">
        <v>18.512544344999998</v>
      </c>
      <c r="AW12" s="23">
        <v>119.3911353</v>
      </c>
      <c r="AX12" s="23">
        <v>458.44561546</v>
      </c>
      <c r="AY12" s="23">
        <v>243.92636259</v>
      </c>
      <c r="AZ12" s="23">
        <v>3.7737307499999997E-2</v>
      </c>
      <c r="BA12" s="23">
        <v>2.6033273E-3</v>
      </c>
      <c r="BD12" s="23">
        <v>33.441935585000003</v>
      </c>
      <c r="BE12" s="23">
        <v>0.32035057049999999</v>
      </c>
      <c r="BG12" s="23" t="s">
        <v>10</v>
      </c>
      <c r="BH12" s="23">
        <v>97.120781868071802</v>
      </c>
      <c r="BI12" s="23">
        <v>11.6139630355937</v>
      </c>
      <c r="BJ12" s="23">
        <v>3.77380911268098E-2</v>
      </c>
      <c r="BK12" s="23">
        <v>5.5718684098082898</v>
      </c>
      <c r="BL12" s="23">
        <v>0</v>
      </c>
      <c r="BM12" s="23">
        <v>4.2220970260128797E-2</v>
      </c>
      <c r="BN12" s="23">
        <v>159.90577753037201</v>
      </c>
      <c r="BO12" s="23">
        <v>159.76556400724201</v>
      </c>
      <c r="BP12" s="23">
        <v>166.05051867170499</v>
      </c>
      <c r="BQ12" s="23">
        <v>22.719678900203998</v>
      </c>
      <c r="BR12" s="23">
        <v>4.9000112232896204E-3</v>
      </c>
      <c r="BS12" s="23">
        <v>7.0512471241257202E-3</v>
      </c>
      <c r="BT12" s="23">
        <v>359.90277376821899</v>
      </c>
      <c r="BU12" s="23">
        <v>0.32035129882665597</v>
      </c>
      <c r="BV12" s="23">
        <v>1.4836786681878499E-4</v>
      </c>
      <c r="BW12" s="23">
        <v>3.1528724797036899E-4</v>
      </c>
      <c r="BX12" s="23">
        <v>0</v>
      </c>
      <c r="BY12" s="23">
        <v>30.509707586980401</v>
      </c>
      <c r="BZ12" s="23">
        <v>1.8908472989522501E-3</v>
      </c>
      <c r="CA12" s="23">
        <v>5.9876909582940599E-3</v>
      </c>
      <c r="CB12" s="23">
        <v>0.122508936217938</v>
      </c>
      <c r="CC12" s="23">
        <v>0</v>
      </c>
      <c r="CD12" s="23">
        <v>1780.70259930406</v>
      </c>
      <c r="CE12" s="23">
        <v>0.70442616859406204</v>
      </c>
      <c r="CF12" s="23">
        <v>2.60329149823101E-3</v>
      </c>
      <c r="CG12" s="23">
        <v>2.5218594338530698E-4</v>
      </c>
      <c r="CH12" s="23">
        <v>6.1740876601795605E-4</v>
      </c>
      <c r="CI12" s="23">
        <v>0</v>
      </c>
      <c r="CJ12" s="23">
        <v>2.2092177585192401</v>
      </c>
      <c r="CK12" s="23">
        <v>4.4750861855470498</v>
      </c>
      <c r="CL12" s="23">
        <v>3.3471857639083502E-2</v>
      </c>
      <c r="CM12" s="23">
        <v>1.9142558782436799E-4</v>
      </c>
      <c r="CN12" s="23">
        <v>0.46705851830155898</v>
      </c>
      <c r="CO12" s="23">
        <v>7.3397467612725095E-4</v>
      </c>
      <c r="CP12" s="23">
        <v>196164.96596835199</v>
      </c>
      <c r="CQ12" s="23">
        <v>2.9785148010686598E-2</v>
      </c>
      <c r="CR12" s="23">
        <v>2562.2837254092401</v>
      </c>
      <c r="CS12" s="23">
        <v>45.581077790967001</v>
      </c>
      <c r="CT12" s="23">
        <v>264.52269891489902</v>
      </c>
      <c r="CU12" s="23">
        <v>119.399153079984</v>
      </c>
      <c r="CV12" s="23">
        <v>4896.5440132558097</v>
      </c>
      <c r="CW12" s="23">
        <v>2.42812064124114E-2</v>
      </c>
      <c r="CX12" s="23">
        <v>1.11092067255534</v>
      </c>
      <c r="CY12" s="6">
        <v>182.90475001141701</v>
      </c>
      <c r="CZ12" s="23">
        <v>182.90475001141701</v>
      </c>
      <c r="DA12" s="6">
        <v>59.883376575104201</v>
      </c>
      <c r="DB12" s="23">
        <v>458.56999978261803</v>
      </c>
      <c r="DC12" s="23">
        <v>7.38980151365487E-2</v>
      </c>
      <c r="DD12" s="23">
        <v>0.15131654758933299</v>
      </c>
      <c r="DE12" s="23">
        <v>0</v>
      </c>
      <c r="DF12" s="23">
        <v>2278.09770663262</v>
      </c>
      <c r="DG12" s="23">
        <v>6.6998880602390898</v>
      </c>
      <c r="DH12" s="23">
        <v>173.75048870905599</v>
      </c>
      <c r="DI12" s="23">
        <v>8.2429674725258906</v>
      </c>
      <c r="DJ12" s="23">
        <v>1.19988038184052E-2</v>
      </c>
      <c r="DK12" s="23">
        <v>3.4150448237129101E-2</v>
      </c>
      <c r="DL12" s="23">
        <v>0</v>
      </c>
      <c r="DM12" s="23">
        <v>8.3230139480921696E-3</v>
      </c>
      <c r="DN12" s="23">
        <v>1.6898271414320098E-2</v>
      </c>
      <c r="DO12" s="23">
        <v>205.362933034733</v>
      </c>
      <c r="DP12" s="23">
        <v>33.441860236465502</v>
      </c>
      <c r="DQ12" s="23">
        <v>15.544725809849</v>
      </c>
      <c r="DR12" s="23">
        <v>1423.9615664911701</v>
      </c>
      <c r="DS12" s="23">
        <v>0</v>
      </c>
      <c r="DT12" s="23">
        <v>0.28680806296400402</v>
      </c>
      <c r="DU12" s="23">
        <v>0.41272331355787301</v>
      </c>
      <c r="DV12" s="23">
        <v>40446.907497809101</v>
      </c>
      <c r="DW12" s="23">
        <v>16973.646522285901</v>
      </c>
      <c r="DX12" s="23">
        <v>1885.9609107624101</v>
      </c>
      <c r="DY12" s="23">
        <v>18859.607433048401</v>
      </c>
      <c r="DZ12" s="23">
        <v>9.4670852283667596E-3</v>
      </c>
      <c r="EA12" s="23">
        <v>1614.29362929077</v>
      </c>
      <c r="EB12" s="23">
        <v>36.762072872631201</v>
      </c>
      <c r="EC12" s="23">
        <v>0</v>
      </c>
      <c r="ED12" s="23">
        <v>0</v>
      </c>
      <c r="EE12" s="23">
        <v>5.5864381647844699E-2</v>
      </c>
      <c r="EF12" s="23">
        <v>1.0528929768900499</v>
      </c>
      <c r="EG12" s="23">
        <v>0.50744989890705805</v>
      </c>
      <c r="EH12" s="23">
        <v>18.512584840005001</v>
      </c>
      <c r="EI12" s="23">
        <v>8.80547176794148</v>
      </c>
      <c r="EJ12" s="23">
        <v>23818.741551404601</v>
      </c>
      <c r="EK12" s="23">
        <v>10.063072147908001</v>
      </c>
      <c r="EL12" s="23">
        <v>1988.3904230118401</v>
      </c>
      <c r="EM12" s="23">
        <v>2549.0781441491999</v>
      </c>
      <c r="EN12" s="23">
        <v>6.2780014149263899</v>
      </c>
      <c r="EO12" s="23">
        <v>13.3911290205415</v>
      </c>
      <c r="EP12" s="23">
        <v>2.32329826000209E-2</v>
      </c>
      <c r="EQ12" s="23">
        <v>1526.79382540496</v>
      </c>
      <c r="ER12" s="23">
        <v>28436.399579762201</v>
      </c>
      <c r="ES12" s="23">
        <v>27310.307217443598</v>
      </c>
      <c r="ET12" s="23">
        <v>1126.0923623186</v>
      </c>
      <c r="EU12" s="23">
        <v>21.345113868725701</v>
      </c>
      <c r="EV12" s="23">
        <v>0.30648153975627901</v>
      </c>
      <c r="EW12" s="23">
        <v>1168.22876110164</v>
      </c>
      <c r="EX12" s="23">
        <v>157.26794048622901</v>
      </c>
      <c r="EY12" s="23">
        <v>7185.3568290921903</v>
      </c>
      <c r="EZ12" s="23">
        <v>387.749045112077</v>
      </c>
      <c r="FA12" s="23">
        <v>99.402108712114895</v>
      </c>
      <c r="FB12" s="23">
        <v>11705.6710869337</v>
      </c>
      <c r="FC12" s="23">
        <v>1.25694925881049E-3</v>
      </c>
      <c r="FD12" s="23">
        <v>288.29309772545099</v>
      </c>
      <c r="FE12" s="23">
        <v>9.5673689157117803</v>
      </c>
      <c r="FF12" s="23">
        <v>472.23084163649099</v>
      </c>
      <c r="FG12" s="23">
        <v>0.381573127642101</v>
      </c>
      <c r="FH12" s="23">
        <v>418.17494808137201</v>
      </c>
      <c r="FI12" s="23">
        <v>861.468434694027</v>
      </c>
      <c r="FJ12" s="23">
        <v>243.905745328428</v>
      </c>
      <c r="FK12" s="23">
        <v>3.2354027594592098E-2</v>
      </c>
      <c r="FL12" s="23">
        <v>58.867468716559202</v>
      </c>
      <c r="FM12" s="23">
        <v>1402.39824950958</v>
      </c>
      <c r="FN12" s="23">
        <v>471.64657883828897</v>
      </c>
      <c r="FO12" s="23">
        <v>0</v>
      </c>
      <c r="FP12" s="23">
        <v>702.53965519264398</v>
      </c>
      <c r="FQ12" s="23">
        <v>40689.496546349401</v>
      </c>
      <c r="FR12" s="23">
        <v>188.29473404992001</v>
      </c>
      <c r="FS12" s="23">
        <v>1137.8374999663999</v>
      </c>
      <c r="FU12" s="31">
        <f t="shared" si="0"/>
        <v>0</v>
      </c>
      <c r="FV12" s="106">
        <f t="shared" si="57"/>
        <v>0.99403804251389627</v>
      </c>
      <c r="FW12" s="46">
        <f t="shared" si="1"/>
        <v>4.1275415313144078E-4</v>
      </c>
      <c r="FX12" s="46">
        <f t="shared" si="2"/>
        <v>-1.4436192205216815E-4</v>
      </c>
      <c r="FY12" s="46">
        <f t="shared" si="3"/>
        <v>-1.1696747797005254E-3</v>
      </c>
      <c r="FZ12" s="46">
        <f t="shared" si="4"/>
        <v>6.6098640412894257E-4</v>
      </c>
      <c r="GA12" s="46">
        <f t="shared" si="5"/>
        <v>5.1630407084814938E-4</v>
      </c>
      <c r="GB12" s="46">
        <f t="shared" si="6"/>
        <v>-1.9652371926663706E-3</v>
      </c>
      <c r="GC12" s="46">
        <f t="shared" si="7"/>
        <v>1.1164875191396094E-4</v>
      </c>
      <c r="GD12" s="46">
        <f t="shared" si="8"/>
        <v>4.7396043165218744E-3</v>
      </c>
      <c r="GE12" s="46">
        <f t="shared" si="9"/>
        <v>-4.2507468974077039E-5</v>
      </c>
      <c r="GF12" s="46">
        <f t="shared" si="10"/>
        <v>-2.5122900203525083E-5</v>
      </c>
      <c r="GG12" s="46">
        <f t="shared" si="11"/>
        <v>-3.0997457917312835E-3</v>
      </c>
      <c r="GH12" s="46">
        <f t="shared" si="12"/>
        <v>1.3599004138923211E-4</v>
      </c>
      <c r="GI12" s="46">
        <f t="shared" si="13"/>
        <v>-1.8614603959745395E-3</v>
      </c>
      <c r="GJ12" s="46">
        <f t="shared" si="14"/>
        <v>2.3672201120560885E-3</v>
      </c>
      <c r="GK12" s="46">
        <f t="shared" si="15"/>
        <v>-1.4298480153684822E-3</v>
      </c>
      <c r="GL12" s="46">
        <f t="shared" si="16"/>
        <v>-4.7651975291139848E-6</v>
      </c>
      <c r="GM12" s="46">
        <f t="shared" si="17"/>
        <v>-5.1267082120866397E-6</v>
      </c>
      <c r="GN12" s="46">
        <f t="shared" si="18"/>
        <v>0</v>
      </c>
      <c r="GO12" s="46">
        <f t="shared" si="19"/>
        <v>-2.8967364634733807E-5</v>
      </c>
      <c r="GP12" s="46">
        <f t="shared" si="20"/>
        <v>7.1112064492420843E-7</v>
      </c>
      <c r="GQ12" s="46">
        <f t="shared" si="21"/>
        <v>1.5136499375204151E-5</v>
      </c>
      <c r="GR12" s="46">
        <f t="shared" si="22"/>
        <v>-1.42380784891073E-5</v>
      </c>
      <c r="GS12" s="46">
        <f t="shared" si="23"/>
        <v>0</v>
      </c>
      <c r="GT12" s="46">
        <f t="shared" si="24"/>
        <v>-7.9503220222329008E-5</v>
      </c>
      <c r="GU12" s="46">
        <f t="shared" si="25"/>
        <v>5.1941285558510181E-3</v>
      </c>
      <c r="GV12" s="46">
        <f t="shared" si="26"/>
        <v>-4.2479042514866782E-7</v>
      </c>
      <c r="GW12" s="46">
        <f t="shared" si="27"/>
        <v>-1.1119624361287851E-5</v>
      </c>
      <c r="GX12" s="46">
        <f t="shared" si="28"/>
        <v>-1.9967404980618881E-3</v>
      </c>
      <c r="GY12" s="46">
        <f t="shared" si="29"/>
        <v>0</v>
      </c>
      <c r="GZ12" s="46">
        <f t="shared" si="30"/>
        <v>-3.3372290081916294E-3</v>
      </c>
      <c r="HA12" s="46">
        <f t="shared" si="31"/>
        <v>2.3776240068946921E-6</v>
      </c>
      <c r="HB12" s="46">
        <f t="shared" si="32"/>
        <v>1.2949711461515286E-3</v>
      </c>
      <c r="HC12" s="46">
        <f t="shared" si="33"/>
        <v>3.7475708792809642E-4</v>
      </c>
      <c r="HD12" s="46">
        <f t="shared" si="34"/>
        <v>-3.3832425657803521E-3</v>
      </c>
      <c r="HE12" s="46">
        <f t="shared" si="35"/>
        <v>-1.9337028318537478E-5</v>
      </c>
      <c r="HF12" s="46">
        <f t="shared" si="36"/>
        <v>-7.6391875152132947E-4</v>
      </c>
      <c r="HG12" s="46">
        <f t="shared" si="37"/>
        <v>2.2438600146870924E-4</v>
      </c>
      <c r="HH12" s="46">
        <f t="shared" si="38"/>
        <v>2.344477368475193E-5</v>
      </c>
      <c r="HI12" s="46">
        <f t="shared" si="39"/>
        <v>1.5499585947877311E-5</v>
      </c>
      <c r="HJ12" s="46">
        <f t="shared" si="40"/>
        <v>3.2237998144353638E-4</v>
      </c>
      <c r="HK12" s="46">
        <f t="shared" si="41"/>
        <v>2.914228626421031E-5</v>
      </c>
      <c r="HL12" s="46">
        <f t="shared" si="42"/>
        <v>0</v>
      </c>
      <c r="HM12" s="46">
        <f t="shared" si="43"/>
        <v>0</v>
      </c>
      <c r="HN12" s="46">
        <f t="shared" si="44"/>
        <v>-4.2971011690100648E-5</v>
      </c>
      <c r="HO12" s="46">
        <f t="shared" si="45"/>
        <v>-9.3297405499112307E-6</v>
      </c>
      <c r="HP12" s="46">
        <f t="shared" si="46"/>
        <v>-4.0983049227778618E-6</v>
      </c>
      <c r="HQ12" s="46">
        <f t="shared" si="47"/>
        <v>2.1874359487230811E-6</v>
      </c>
      <c r="HR12" s="46">
        <f t="shared" si="48"/>
        <v>6.7155572010056512E-5</v>
      </c>
      <c r="HS12" s="46">
        <f t="shared" si="49"/>
        <v>2.7131750947867917E-4</v>
      </c>
      <c r="HT12" s="46">
        <f t="shared" si="50"/>
        <v>-8.4522481920715954E-5</v>
      </c>
      <c r="HU12" s="46">
        <f t="shared" si="51"/>
        <v>2.0765307906577773E-5</v>
      </c>
      <c r="HV12" s="46">
        <f t="shared" si="52"/>
        <v>-1.3752311893309544E-5</v>
      </c>
      <c r="HW12" s="46">
        <f t="shared" si="53"/>
        <v>0</v>
      </c>
      <c r="HX12" s="46">
        <f t="shared" si="54"/>
        <v>0</v>
      </c>
      <c r="HY12" s="46">
        <f t="shared" si="55"/>
        <v>-2.2531152334174684E-6</v>
      </c>
      <c r="HZ12" s="46">
        <f t="shared" si="56"/>
        <v>2.27353007315913E-6</v>
      </c>
    </row>
    <row r="13" spans="1:234" x14ac:dyDescent="0.3">
      <c r="A13" s="38" t="s">
        <v>12</v>
      </c>
      <c r="B13" s="21">
        <v>12307.057387999999</v>
      </c>
      <c r="C13" s="21">
        <v>967.32601221000004</v>
      </c>
      <c r="D13" s="21">
        <v>4832.4931210000004</v>
      </c>
      <c r="E13" s="21">
        <v>4740.6062392000003</v>
      </c>
      <c r="F13" s="21">
        <v>4019.7769520000002</v>
      </c>
      <c r="G13" s="21">
        <v>245.158987</v>
      </c>
      <c r="H13" s="21">
        <v>15124.451526000001</v>
      </c>
      <c r="I13" s="23">
        <v>25.701972282</v>
      </c>
      <c r="J13" s="23">
        <v>4.0504880552999998</v>
      </c>
      <c r="K13" s="23">
        <v>3.3985335430000001</v>
      </c>
      <c r="L13" s="23">
        <v>0.17788641499999999</v>
      </c>
      <c r="M13" s="23">
        <v>210.25980407</v>
      </c>
      <c r="N13" s="23">
        <v>4.7983502900000002E-2</v>
      </c>
      <c r="O13" s="23">
        <v>2.9099375636999998</v>
      </c>
      <c r="P13" s="23">
        <v>9.64217832E-2</v>
      </c>
      <c r="Q13" s="23">
        <v>0.27788032019999998</v>
      </c>
      <c r="R13" s="23">
        <v>0.36165231419999999</v>
      </c>
      <c r="S13" s="23">
        <v>4.2337037874999996</v>
      </c>
      <c r="T13" s="23">
        <v>4.0003050399999997E-2</v>
      </c>
      <c r="U13" s="23">
        <v>0.89392765279999997</v>
      </c>
      <c r="V13" s="23">
        <v>3.8981034649000001</v>
      </c>
      <c r="W13" s="23">
        <v>0.31907969260000002</v>
      </c>
      <c r="X13" s="23">
        <v>0.30128301010000003</v>
      </c>
      <c r="Y13" s="23">
        <v>6.0421816999999996E-3</v>
      </c>
      <c r="Z13" s="23">
        <v>25.942285729999998</v>
      </c>
      <c r="AA13" s="23">
        <v>118.27151548000001</v>
      </c>
      <c r="AB13" s="23">
        <v>0.1035761853</v>
      </c>
      <c r="AC13" s="23">
        <v>0.4201987452</v>
      </c>
      <c r="AE13" s="23">
        <v>8.6690456418000004</v>
      </c>
      <c r="AF13" s="23">
        <v>14.019238960999999</v>
      </c>
      <c r="AG13" s="23">
        <v>29.789956188000001</v>
      </c>
      <c r="AH13" s="23">
        <v>4.2932283243000002</v>
      </c>
      <c r="AI13" s="23">
        <v>0.28527234559999998</v>
      </c>
      <c r="AJ13" s="23">
        <v>6.5386387615999997</v>
      </c>
      <c r="AK13" s="23">
        <v>0.38329888439999998</v>
      </c>
      <c r="AL13" s="23">
        <v>462.09372311999999</v>
      </c>
      <c r="AM13" s="23">
        <v>1.8716805598999999</v>
      </c>
      <c r="AN13" s="23">
        <v>4.7209044700999998</v>
      </c>
      <c r="AO13" s="23">
        <v>135.75906731000001</v>
      </c>
      <c r="AP13" s="23">
        <v>0.65897602789999998</v>
      </c>
      <c r="AQ13" s="23">
        <v>5.0829199999999998E-5</v>
      </c>
      <c r="AR13" s="23">
        <v>4.518155E-4</v>
      </c>
      <c r="AS13" s="23">
        <v>3.2568484999999999E-3</v>
      </c>
      <c r="AT13" s="23">
        <v>8.2011123500000005E-2</v>
      </c>
      <c r="AU13" s="23">
        <v>4.4691637800000003E-2</v>
      </c>
      <c r="AV13" s="23">
        <v>3.174288711</v>
      </c>
      <c r="AW13" s="23">
        <v>31.076125731000001</v>
      </c>
      <c r="AX13" s="23">
        <v>374.69913480999998</v>
      </c>
      <c r="AY13" s="23">
        <v>26.651496638000001</v>
      </c>
      <c r="AZ13" s="23">
        <v>9.3898773999999997E-3</v>
      </c>
      <c r="BA13" s="23">
        <v>6.4776549999999997E-4</v>
      </c>
      <c r="BC13" s="23">
        <v>0.2983272153</v>
      </c>
      <c r="BD13" s="23">
        <v>1.7081144554000001</v>
      </c>
      <c r="BE13" s="23">
        <v>3.93002634E-2</v>
      </c>
      <c r="BG13" s="23" t="s">
        <v>12</v>
      </c>
      <c r="BH13" s="23">
        <v>13.8539920082276</v>
      </c>
      <c r="BI13" s="23">
        <v>11.414261110029701</v>
      </c>
      <c r="BJ13" s="23">
        <v>9.3895693981381999E-3</v>
      </c>
      <c r="BK13" s="23">
        <v>4.0490504240824796</v>
      </c>
      <c r="BL13" s="23">
        <v>0</v>
      </c>
      <c r="BM13" s="23">
        <v>3.39852786799164</v>
      </c>
      <c r="BN13" s="23">
        <v>25.687207842865298</v>
      </c>
      <c r="BO13" s="23">
        <v>25.680896106124301</v>
      </c>
      <c r="BP13" s="23">
        <v>39.110454707749803</v>
      </c>
      <c r="BQ13" s="23">
        <v>3.1940238586583898</v>
      </c>
      <c r="BR13" s="23">
        <v>7.2692117892160804E-2</v>
      </c>
      <c r="BS13" s="23">
        <v>0.104605670728682</v>
      </c>
      <c r="BT13" s="23">
        <v>210.25194172842899</v>
      </c>
      <c r="BU13" s="23">
        <v>3.9253243279552402E-2</v>
      </c>
      <c r="BV13" s="23">
        <v>1.53041579512447E-2</v>
      </c>
      <c r="BW13" s="23">
        <v>3.2521455741662403E-2</v>
      </c>
      <c r="BX13" s="23">
        <v>0.30028527175834901</v>
      </c>
      <c r="BY13" s="23">
        <v>2.9089617378117101</v>
      </c>
      <c r="BZ13" s="23">
        <v>2.30760532724857E-2</v>
      </c>
      <c r="CA13" s="23">
        <v>7.3073960063272603E-2</v>
      </c>
      <c r="CB13" s="23">
        <v>0.27705877878344098</v>
      </c>
      <c r="CC13" s="23">
        <v>0.298323163501931</v>
      </c>
      <c r="CD13" s="23">
        <v>51046.306942367301</v>
      </c>
      <c r="CE13" s="23">
        <v>0.36114514510698198</v>
      </c>
      <c r="CF13" s="23">
        <v>6.4775995758130898E-4</v>
      </c>
      <c r="CG13" s="23">
        <v>1.15626560040123E-2</v>
      </c>
      <c r="CH13" s="23">
        <v>2.83084877637968E-2</v>
      </c>
      <c r="CI13" s="23">
        <v>4.2193549516296001</v>
      </c>
      <c r="CJ13" s="23">
        <v>0.89340088152601205</v>
      </c>
      <c r="CK13" s="23">
        <v>14.0139694465351</v>
      </c>
      <c r="CL13" s="23">
        <v>3.89755074391425</v>
      </c>
      <c r="CM13" s="23">
        <v>1.8716724191868199</v>
      </c>
      <c r="CN13" s="23">
        <v>6.5379494514257797</v>
      </c>
      <c r="CO13" s="23">
        <v>4.7205737253151199</v>
      </c>
      <c r="CP13" s="23">
        <v>12315.1600459002</v>
      </c>
      <c r="CQ13" s="23">
        <v>0.31908120715215399</v>
      </c>
      <c r="CR13" s="23">
        <v>105.227545099466</v>
      </c>
      <c r="CS13" s="23">
        <v>333.87006694305097</v>
      </c>
      <c r="CT13" s="23">
        <v>16.855029424121099</v>
      </c>
      <c r="CU13" s="23">
        <v>31.080322629484598</v>
      </c>
      <c r="CV13" s="23">
        <v>656.39637353826799</v>
      </c>
      <c r="CW13" s="23">
        <v>6.0419595966091904E-3</v>
      </c>
      <c r="CX13" s="23">
        <v>5.0770937645477403E-2</v>
      </c>
      <c r="CY13" s="23">
        <v>25.933229247082998</v>
      </c>
      <c r="CZ13" s="23">
        <v>25.933229247082998</v>
      </c>
      <c r="DA13" s="23">
        <v>117.926162360199</v>
      </c>
      <c r="DB13" s="23">
        <v>374.64372928561897</v>
      </c>
      <c r="DC13" s="23">
        <v>3.9789788273294803E-2</v>
      </c>
      <c r="DD13" s="23">
        <v>5.2809731868586902E-2</v>
      </c>
      <c r="DE13" s="23">
        <v>0</v>
      </c>
      <c r="DF13" s="23">
        <v>1053.58597650818</v>
      </c>
      <c r="DG13" s="23">
        <v>3.96533530193885</v>
      </c>
      <c r="DH13" s="23">
        <v>53.565229301844603</v>
      </c>
      <c r="DI13" s="23">
        <v>4.5143585955918599</v>
      </c>
      <c r="DJ13" s="23">
        <v>0.10889659887453999</v>
      </c>
      <c r="DK13" s="23">
        <v>0.30993579825504097</v>
      </c>
      <c r="DL13" s="23">
        <v>0</v>
      </c>
      <c r="DM13" s="23">
        <v>2.8510815583370501</v>
      </c>
      <c r="DN13" s="23">
        <v>5.7885529055264202</v>
      </c>
      <c r="DO13" s="23">
        <v>29.801970057735499</v>
      </c>
      <c r="DP13" s="23">
        <v>1.7076962906298001</v>
      </c>
      <c r="DQ13" s="23">
        <v>4.2881593508455698</v>
      </c>
      <c r="DR13" s="23">
        <v>967.09440817253403</v>
      </c>
      <c r="DS13" s="23">
        <v>0</v>
      </c>
      <c r="DT13" s="23">
        <v>0.116602576916505</v>
      </c>
      <c r="DU13" s="23">
        <v>0.16779443437666999</v>
      </c>
      <c r="DV13" s="23">
        <v>15459.791020684799</v>
      </c>
      <c r="DW13" s="23">
        <v>4339.9274463400398</v>
      </c>
      <c r="DX13" s="23">
        <v>482.21396241913101</v>
      </c>
      <c r="DY13" s="23">
        <v>4822.1414087591802</v>
      </c>
      <c r="DZ13" s="23">
        <v>2.2857766274716001E-3</v>
      </c>
      <c r="EA13" s="23">
        <v>292.86386132111897</v>
      </c>
      <c r="EB13" s="23">
        <v>0.65851992617492605</v>
      </c>
      <c r="EC13" s="6">
        <v>5.0730622257951597E-5</v>
      </c>
      <c r="ED13" s="23">
        <v>4.5096014263022299E-4</v>
      </c>
      <c r="EE13" s="23">
        <v>3.25642559226618E-3</v>
      </c>
      <c r="EF13" s="23">
        <v>8.2005116821816798E-2</v>
      </c>
      <c r="EG13" s="23">
        <v>4.4657276391474703E-2</v>
      </c>
      <c r="EH13" s="23">
        <v>3.1729589950451098</v>
      </c>
      <c r="EI13" s="23">
        <v>0.74687540567800303</v>
      </c>
      <c r="EJ13" s="23">
        <v>10316.217824322401</v>
      </c>
      <c r="EK13" s="23">
        <v>16.313154304910199</v>
      </c>
      <c r="EL13" s="23">
        <v>92.359406317344394</v>
      </c>
      <c r="EM13" s="23">
        <v>206.51176467864801</v>
      </c>
      <c r="EN13" s="23">
        <v>0.83580051610200801</v>
      </c>
      <c r="EO13" s="23">
        <v>0.233496581623373</v>
      </c>
      <c r="EP13" s="23">
        <v>1.0761404178860901E-2</v>
      </c>
      <c r="EQ13" s="23">
        <v>270.954007142975</v>
      </c>
      <c r="ER13" s="23">
        <v>4735.4297603330197</v>
      </c>
      <c r="ES13" s="23">
        <v>4014.9944338891301</v>
      </c>
      <c r="ET13" s="23">
        <v>720.43532644388904</v>
      </c>
      <c r="EU13" s="23">
        <v>4.7422939239515598</v>
      </c>
      <c r="EV13" s="23">
        <v>5.1694985866719501E-2</v>
      </c>
      <c r="EW13" s="23">
        <v>487.15846569332598</v>
      </c>
      <c r="EX13" s="23">
        <v>11.372148197005</v>
      </c>
      <c r="EY13" s="23">
        <v>751.62869079625295</v>
      </c>
      <c r="EZ13" s="23">
        <v>14.9616489514266</v>
      </c>
      <c r="FA13" s="23">
        <v>6.2964522257312403</v>
      </c>
      <c r="FB13" s="23">
        <v>1644.04078951922</v>
      </c>
      <c r="FC13" s="23">
        <v>0.38239223964130797</v>
      </c>
      <c r="FD13" s="23">
        <v>29.9187302682897</v>
      </c>
      <c r="FE13" s="23">
        <v>327.700399219563</v>
      </c>
      <c r="FF13" s="23">
        <v>179.05106104377799</v>
      </c>
      <c r="FG13" s="23">
        <v>3.6284385720663302E-2</v>
      </c>
      <c r="FH13" s="23">
        <v>244.65077437215001</v>
      </c>
      <c r="FI13" s="23">
        <v>513.22400680734404</v>
      </c>
      <c r="FJ13" s="23">
        <v>26.709461940657</v>
      </c>
      <c r="FK13" s="23">
        <v>0.39418301802697298</v>
      </c>
      <c r="FL13" s="23">
        <v>8.4317979981506195</v>
      </c>
      <c r="FM13" s="23">
        <v>1107.65868219954</v>
      </c>
      <c r="FN13" s="23">
        <v>462.12377517984999</v>
      </c>
      <c r="FO13" s="23">
        <v>0</v>
      </c>
      <c r="FP13" s="23">
        <v>435.28050085246099</v>
      </c>
      <c r="FQ13" s="23">
        <v>15125.488956056301</v>
      </c>
      <c r="FR13" s="23">
        <v>135.77775076924601</v>
      </c>
      <c r="FS13" s="23">
        <v>747.34211221108103</v>
      </c>
      <c r="FU13" s="31">
        <f t="shared" si="0"/>
        <v>0</v>
      </c>
      <c r="FV13" s="106">
        <f t="shared" si="57"/>
        <v>1.0221019013401642</v>
      </c>
      <c r="FW13" s="46">
        <f t="shared" si="1"/>
        <v>6.5837491812636203E-4</v>
      </c>
      <c r="FX13" s="46">
        <f t="shared" si="2"/>
        <v>-2.3942707478410456E-4</v>
      </c>
      <c r="FY13" s="46">
        <f t="shared" si="3"/>
        <v>-2.1421059444111795E-3</v>
      </c>
      <c r="FZ13" s="46">
        <f t="shared" si="4"/>
        <v>-1.0919444910181451E-3</v>
      </c>
      <c r="GA13" s="46">
        <f t="shared" si="5"/>
        <v>-1.1897471347236369E-3</v>
      </c>
      <c r="GB13" s="46">
        <f t="shared" si="6"/>
        <v>-2.0729920369999964E-3</v>
      </c>
      <c r="GC13" s="46">
        <f t="shared" si="7"/>
        <v>6.8592904312360587E-5</v>
      </c>
      <c r="GD13" s="46">
        <f t="shared" si="8"/>
        <v>-8.2002173391413843E-4</v>
      </c>
      <c r="GE13" s="46">
        <f t="shared" si="9"/>
        <v>-3.5492789952535362E-4</v>
      </c>
      <c r="GF13" s="46">
        <f t="shared" si="10"/>
        <v>-1.6698403262246942E-6</v>
      </c>
      <c r="GG13" s="46">
        <f t="shared" si="11"/>
        <v>-3.3090013037655893E-3</v>
      </c>
      <c r="GH13" s="46">
        <f t="shared" si="12"/>
        <v>-3.7393459990075319E-5</v>
      </c>
      <c r="GI13" s="46">
        <f t="shared" si="13"/>
        <v>-3.2904893880288115E-3</v>
      </c>
      <c r="GJ13" s="46">
        <f t="shared" si="14"/>
        <v>-3.3534255183432111E-4</v>
      </c>
      <c r="GK13" s="46">
        <f t="shared" si="15"/>
        <v>-2.8185525637706432E-3</v>
      </c>
      <c r="GL13" s="46">
        <f t="shared" si="16"/>
        <v>-2.956457715205234E-3</v>
      </c>
      <c r="GM13" s="46">
        <f t="shared" si="17"/>
        <v>-1.4023665081195594E-3</v>
      </c>
      <c r="GN13" s="46">
        <f t="shared" si="18"/>
        <v>-3.3891922039431511E-3</v>
      </c>
      <c r="GO13" s="46">
        <f t="shared" si="19"/>
        <v>-3.2974143439545786E-3</v>
      </c>
      <c r="GP13" s="46">
        <f t="shared" si="20"/>
        <v>-5.8927730039220561E-4</v>
      </c>
      <c r="GQ13" s="46">
        <f t="shared" si="21"/>
        <v>-1.4179228199738881E-4</v>
      </c>
      <c r="GR13" s="46">
        <f t="shared" si="22"/>
        <v>4.7466265923356685E-6</v>
      </c>
      <c r="GS13" s="46">
        <f t="shared" si="23"/>
        <v>-3.3116316161334414E-3</v>
      </c>
      <c r="GT13" s="46">
        <f t="shared" si="24"/>
        <v>-3.6758806973510573E-5</v>
      </c>
      <c r="GU13" s="46">
        <f t="shared" si="25"/>
        <v>-3.4910119375205486E-4</v>
      </c>
      <c r="GV13" s="46">
        <f t="shared" si="26"/>
        <v>-2.9200024908736717E-3</v>
      </c>
      <c r="GW13" s="46">
        <f t="shared" si="27"/>
        <v>-2.0782864191600256E-3</v>
      </c>
      <c r="GX13" s="46">
        <f t="shared" si="28"/>
        <v>-3.2516709914702075E-3</v>
      </c>
      <c r="GY13" s="46">
        <f t="shared" si="29"/>
        <v>0</v>
      </c>
      <c r="GZ13" s="46">
        <f t="shared" si="30"/>
        <v>-3.3926661770838384E-3</v>
      </c>
      <c r="HA13" s="46">
        <f t="shared" si="31"/>
        <v>-3.7587735536561816E-4</v>
      </c>
      <c r="HB13" s="46">
        <f t="shared" si="32"/>
        <v>4.0328591487948817E-4</v>
      </c>
      <c r="HC13" s="46">
        <f t="shared" si="33"/>
        <v>-1.1806903969536614E-3</v>
      </c>
      <c r="HD13" s="46">
        <f t="shared" si="34"/>
        <v>-3.0684162707183046E-3</v>
      </c>
      <c r="HE13" s="46">
        <f t="shared" si="35"/>
        <v>-1.0542105159076753E-4</v>
      </c>
      <c r="HF13" s="46">
        <f t="shared" si="36"/>
        <v>-2.3653728085100845E-3</v>
      </c>
      <c r="HG13" s="46">
        <f t="shared" si="37"/>
        <v>6.5034555429762419E-5</v>
      </c>
      <c r="HH13" s="46">
        <f t="shared" si="38"/>
        <v>-4.3494137591725625E-6</v>
      </c>
      <c r="HI13" s="46">
        <f t="shared" si="39"/>
        <v>-7.0059622467413918E-5</v>
      </c>
      <c r="HJ13" s="46">
        <f t="shared" si="40"/>
        <v>1.37622183300236E-4</v>
      </c>
      <c r="HK13" s="46">
        <f t="shared" si="41"/>
        <v>-6.9213705167306264E-4</v>
      </c>
      <c r="HL13" s="46">
        <f t="shared" si="42"/>
        <v>-1.9393919646266411E-3</v>
      </c>
      <c r="HM13" s="46">
        <f t="shared" si="43"/>
        <v>-1.8931563210580827E-3</v>
      </c>
      <c r="HN13" s="46">
        <f t="shared" si="44"/>
        <v>-1.2985182879089721E-4</v>
      </c>
      <c r="HO13" s="46">
        <f t="shared" si="45"/>
        <v>-7.3242237477784116E-5</v>
      </c>
      <c r="HP13" s="46">
        <f t="shared" si="46"/>
        <v>-7.6885543284566104E-4</v>
      </c>
      <c r="HQ13" s="46">
        <f t="shared" si="47"/>
        <v>-4.1890202056361599E-4</v>
      </c>
      <c r="HR13" s="46">
        <f t="shared" si="48"/>
        <v>1.3505217867009199E-4</v>
      </c>
      <c r="HS13" s="46">
        <f t="shared" si="49"/>
        <v>-1.4786669952973307E-4</v>
      </c>
      <c r="HT13" s="46">
        <f t="shared" si="50"/>
        <v>2.1749361187600891E-3</v>
      </c>
      <c r="HU13" s="46">
        <f t="shared" si="51"/>
        <v>-3.2801478515561437E-5</v>
      </c>
      <c r="HV13" s="46">
        <f t="shared" si="52"/>
        <v>-8.5562116089665223E-6</v>
      </c>
      <c r="HW13" s="46">
        <f t="shared" si="53"/>
        <v>0</v>
      </c>
      <c r="HX13" s="46">
        <f t="shared" si="54"/>
        <v>-1.3581724566865844E-5</v>
      </c>
      <c r="HY13" s="46">
        <f t="shared" si="55"/>
        <v>-2.4481074372854813E-4</v>
      </c>
      <c r="HZ13" s="46">
        <f t="shared" si="56"/>
        <v>-1.1964327050184127E-3</v>
      </c>
    </row>
    <row r="14" spans="1:234" x14ac:dyDescent="0.3">
      <c r="A14" s="38" t="s">
        <v>13</v>
      </c>
      <c r="B14" s="21">
        <v>52216.518472000003</v>
      </c>
      <c r="C14" s="21">
        <v>4428.8346813999997</v>
      </c>
      <c r="D14" s="21">
        <v>39622.758708000001</v>
      </c>
      <c r="E14" s="21">
        <v>13544.509728999999</v>
      </c>
      <c r="F14" s="21">
        <v>11990.633691000001</v>
      </c>
      <c r="G14" s="21">
        <v>4408.9340024000003</v>
      </c>
      <c r="H14" s="21">
        <v>23328.978832000001</v>
      </c>
      <c r="I14" s="23">
        <v>181.41482633000001</v>
      </c>
      <c r="J14" s="23">
        <v>50.652295488</v>
      </c>
      <c r="K14" s="23">
        <v>0.12820011680000001</v>
      </c>
      <c r="L14" s="23">
        <v>3.0597405599999999E-2</v>
      </c>
      <c r="M14" s="23">
        <v>465.14774957999998</v>
      </c>
      <c r="N14" s="23">
        <v>2.15098684E-2</v>
      </c>
      <c r="O14" s="23">
        <v>43.615813111000001</v>
      </c>
      <c r="P14" s="23">
        <v>2.2048346399999998E-2</v>
      </c>
      <c r="Q14" s="23">
        <v>0.37197968129999998</v>
      </c>
      <c r="R14" s="23">
        <v>2.1388832208999999</v>
      </c>
      <c r="T14" s="23">
        <v>5.2100810000000001E-3</v>
      </c>
      <c r="U14" s="23">
        <v>2.0484410174000001</v>
      </c>
      <c r="V14" s="23">
        <v>0.10163015</v>
      </c>
      <c r="W14" s="23">
        <v>0.11168131019999999</v>
      </c>
      <c r="Y14" s="23">
        <v>7.3731682600000001E-2</v>
      </c>
      <c r="Z14" s="23">
        <v>243.38725467</v>
      </c>
      <c r="AA14" s="23">
        <v>217.7798306</v>
      </c>
      <c r="AB14" s="23">
        <v>8.8175835399999999E-2</v>
      </c>
      <c r="AC14" s="23">
        <v>0.1953968687</v>
      </c>
      <c r="AE14" s="23">
        <v>4.7344234999999998E-2</v>
      </c>
      <c r="AF14" s="23">
        <v>7.6080641100999999</v>
      </c>
      <c r="AG14" s="23">
        <v>251.07143764</v>
      </c>
      <c r="AH14" s="23">
        <v>20.529126890000001</v>
      </c>
      <c r="AI14" s="23">
        <v>0.14749129129999999</v>
      </c>
      <c r="AJ14" s="23">
        <v>1.4181722042</v>
      </c>
      <c r="AK14" s="23">
        <v>3.8194338E-3</v>
      </c>
      <c r="AL14" s="23">
        <v>375.82908125</v>
      </c>
      <c r="AM14" s="23">
        <v>5.8121819999999995E-4</v>
      </c>
      <c r="AN14" s="23">
        <v>2.2285565000000002E-3</v>
      </c>
      <c r="AO14" s="23">
        <v>161.18256088000001</v>
      </c>
      <c r="AP14" s="23">
        <v>5.5457306044000001</v>
      </c>
      <c r="AS14" s="23">
        <v>8.0724252900000001E-2</v>
      </c>
      <c r="AT14" s="23">
        <v>1.7681522299000001</v>
      </c>
      <c r="AU14" s="23">
        <v>0.88884444880000002</v>
      </c>
      <c r="AV14" s="23">
        <v>9.5031495601000007</v>
      </c>
      <c r="AW14" s="23">
        <v>94.247484068999995</v>
      </c>
      <c r="AX14" s="23">
        <v>208.12575246</v>
      </c>
      <c r="AY14" s="23">
        <v>221.06597920999999</v>
      </c>
      <c r="AZ14" s="23">
        <v>0.1145830167</v>
      </c>
      <c r="BA14" s="23">
        <v>7.9045671000000008E-3</v>
      </c>
      <c r="BD14" s="23">
        <v>44.036488925999997</v>
      </c>
      <c r="BE14" s="23">
        <v>0.56083195809999997</v>
      </c>
      <c r="BG14" s="23" t="s">
        <v>13</v>
      </c>
      <c r="BH14" s="23">
        <v>116.37492160635701</v>
      </c>
      <c r="BI14" s="23">
        <v>12.035755747906</v>
      </c>
      <c r="BJ14" s="23">
        <v>0.114581723341346</v>
      </c>
      <c r="BK14" s="23">
        <v>50.6522366165253</v>
      </c>
      <c r="BL14" s="23">
        <v>0</v>
      </c>
      <c r="BM14" s="23">
        <v>0.12819857592827999</v>
      </c>
      <c r="BN14" s="23">
        <v>182.450001698075</v>
      </c>
      <c r="BO14" s="23">
        <v>182.38475562061501</v>
      </c>
      <c r="BP14" s="23">
        <v>113.90291133185001</v>
      </c>
      <c r="BQ14" s="23">
        <v>26.8706706518205</v>
      </c>
      <c r="BR14" s="23">
        <v>1.2503578219436999E-2</v>
      </c>
      <c r="BS14" s="23">
        <v>1.7992974284186801E-2</v>
      </c>
      <c r="BT14" s="23">
        <v>466.69300192242298</v>
      </c>
      <c r="BU14" s="23">
        <v>0.56082441431020102</v>
      </c>
      <c r="BV14" s="23">
        <v>6.8604769732744696E-3</v>
      </c>
      <c r="BW14" s="23">
        <v>1.45785228426396E-2</v>
      </c>
      <c r="BX14" s="23">
        <v>0</v>
      </c>
      <c r="BY14" s="23">
        <v>43.709220428827102</v>
      </c>
      <c r="BZ14" s="23">
        <v>5.2741728253884197E-3</v>
      </c>
      <c r="CA14" s="23">
        <v>1.67015964704001E-2</v>
      </c>
      <c r="CB14" s="23">
        <v>0.37197985882210399</v>
      </c>
      <c r="CC14" s="23">
        <v>0</v>
      </c>
      <c r="CD14" s="23">
        <v>8514.0805511084509</v>
      </c>
      <c r="CE14" s="23">
        <v>2.13885199289845</v>
      </c>
      <c r="CF14" s="23">
        <v>7.9054654937378392E-3</v>
      </c>
      <c r="CG14" s="23">
        <v>1.5069687450519999E-3</v>
      </c>
      <c r="CH14" s="23">
        <v>3.6895163164073399E-3</v>
      </c>
      <c r="CI14" s="23">
        <v>0</v>
      </c>
      <c r="CJ14" s="23">
        <v>2.0484305961613098</v>
      </c>
      <c r="CK14" s="23">
        <v>7.6080715005869903</v>
      </c>
      <c r="CL14" s="23">
        <v>0.101629937896345</v>
      </c>
      <c r="CM14" s="23">
        <v>5.81238030501149E-4</v>
      </c>
      <c r="CN14" s="23">
        <v>1.4181771623986901</v>
      </c>
      <c r="CO14" s="23">
        <v>2.2285832668157602E-3</v>
      </c>
      <c r="CP14" s="23">
        <v>52465.545198829401</v>
      </c>
      <c r="CQ14" s="23">
        <v>0.111680811944161</v>
      </c>
      <c r="CR14" s="23">
        <v>816.55596760557205</v>
      </c>
      <c r="CS14" s="23">
        <v>247.02819198259601</v>
      </c>
      <c r="CT14" s="23">
        <v>34.141160774672798</v>
      </c>
      <c r="CU14" s="23">
        <v>94.374727116419294</v>
      </c>
      <c r="CV14" s="23">
        <v>1083.38680471524</v>
      </c>
      <c r="CW14" s="23">
        <v>7.3730166168840594E-2</v>
      </c>
      <c r="CX14" s="23">
        <v>0.51959986114601697</v>
      </c>
      <c r="CY14" s="23">
        <v>244.75655759531199</v>
      </c>
      <c r="CZ14" s="23">
        <v>244.75655759531199</v>
      </c>
      <c r="DA14" s="23">
        <v>217.78000575130699</v>
      </c>
      <c r="DB14" s="23">
        <v>208.190041038434</v>
      </c>
      <c r="DC14" s="23">
        <v>8.6260532862417298E-3</v>
      </c>
      <c r="DD14" s="23">
        <v>7.73226081626954E-2</v>
      </c>
      <c r="DE14" s="23">
        <v>0</v>
      </c>
      <c r="DF14" s="23">
        <v>1174.13477083566</v>
      </c>
      <c r="DG14" s="23">
        <v>4.5504539323490096</v>
      </c>
      <c r="DH14" s="23">
        <v>139.627403850192</v>
      </c>
      <c r="DI14" s="23">
        <v>6.3189354189339602</v>
      </c>
      <c r="DJ14" s="23">
        <v>5.0642550372856601E-2</v>
      </c>
      <c r="DK14" s="23">
        <v>0.14413682021858801</v>
      </c>
      <c r="DL14" s="23">
        <v>0</v>
      </c>
      <c r="DM14" s="23">
        <v>1.55720702072895E-2</v>
      </c>
      <c r="DN14" s="23">
        <v>3.1615942313861001E-2</v>
      </c>
      <c r="DO14" s="23">
        <v>251.19557340187001</v>
      </c>
      <c r="DP14" s="23">
        <v>44.036485505481203</v>
      </c>
      <c r="DQ14" s="23">
        <v>20.605522546612999</v>
      </c>
      <c r="DR14" s="23">
        <v>4427.7486962974399</v>
      </c>
      <c r="DS14" s="23">
        <v>0</v>
      </c>
      <c r="DT14" s="23">
        <v>6.0267459578806901E-2</v>
      </c>
      <c r="DU14" s="23">
        <v>8.6726366800597504E-2</v>
      </c>
      <c r="DV14" s="23">
        <v>22144.1234656657</v>
      </c>
      <c r="DW14" s="23">
        <v>35611.1967272166</v>
      </c>
      <c r="DX14" s="23">
        <v>3956.7974865677902</v>
      </c>
      <c r="DY14" s="23">
        <v>39567.994213784397</v>
      </c>
      <c r="DZ14" s="23">
        <v>4.7970314952166197E-3</v>
      </c>
      <c r="EA14" s="23">
        <v>421.38651046059999</v>
      </c>
      <c r="EB14" s="23">
        <v>5.5532958403853598</v>
      </c>
      <c r="EC14" s="23">
        <v>0</v>
      </c>
      <c r="ED14" s="23">
        <v>0</v>
      </c>
      <c r="EE14" s="23">
        <v>8.0723874676940199E-2</v>
      </c>
      <c r="EF14" s="23">
        <v>1.7681546747796699</v>
      </c>
      <c r="EG14" s="23">
        <v>0.88886302666380002</v>
      </c>
      <c r="EH14" s="23">
        <v>9.5275715264251399</v>
      </c>
      <c r="EI14" s="23">
        <v>48.888721205707697</v>
      </c>
      <c r="EJ14" s="23">
        <v>13642.1840153501</v>
      </c>
      <c r="EK14" s="23">
        <v>57.324289314748398</v>
      </c>
      <c r="EL14" s="23">
        <v>758.10109150834705</v>
      </c>
      <c r="EM14" s="23">
        <v>786.44178144479804</v>
      </c>
      <c r="EN14" s="23">
        <v>66.434912662797501</v>
      </c>
      <c r="EO14" s="23">
        <v>1.2557779163015199</v>
      </c>
      <c r="EP14" s="23">
        <v>2.1565109836472101E-3</v>
      </c>
      <c r="EQ14" s="23">
        <v>392.74722553834101</v>
      </c>
      <c r="ER14" s="23">
        <v>13572.852451012999</v>
      </c>
      <c r="ES14" s="23">
        <v>12012.4505442355</v>
      </c>
      <c r="ET14" s="23">
        <v>1560.40190677755</v>
      </c>
      <c r="EU14" s="23">
        <v>6.8923953548614598</v>
      </c>
      <c r="EV14" s="23">
        <v>1.37915507410285</v>
      </c>
      <c r="EW14" s="23">
        <v>1081.2402470278901</v>
      </c>
      <c r="EX14" s="23">
        <v>60.417763069274699</v>
      </c>
      <c r="EY14" s="23">
        <v>2635.9300182432398</v>
      </c>
      <c r="EZ14" s="23">
        <v>291.39063191080101</v>
      </c>
      <c r="FA14" s="23">
        <v>95.352285024553893</v>
      </c>
      <c r="FB14" s="23">
        <v>5188.4550271444004</v>
      </c>
      <c r="FC14" s="23">
        <v>3.8162016239088898E-3</v>
      </c>
      <c r="FD14" s="23">
        <v>323.02236124398701</v>
      </c>
      <c r="FE14" s="23">
        <v>158.89134054244701</v>
      </c>
      <c r="FF14" s="23">
        <v>376.77101403793</v>
      </c>
      <c r="FG14" s="23">
        <v>4.5368672149561498</v>
      </c>
      <c r="FH14" s="23">
        <v>4399.7955629689604</v>
      </c>
      <c r="FI14" s="23">
        <v>759.17240044728101</v>
      </c>
      <c r="FJ14" s="23">
        <v>221.65027893769101</v>
      </c>
      <c r="FK14" s="23">
        <v>41.1314750706415</v>
      </c>
      <c r="FL14" s="23">
        <v>70.798198504167999</v>
      </c>
      <c r="FM14" s="23">
        <v>1066.7493160388799</v>
      </c>
      <c r="FN14" s="23">
        <v>376.47453459459598</v>
      </c>
      <c r="FO14" s="23">
        <v>0</v>
      </c>
      <c r="FP14" s="23">
        <v>608.61056405835996</v>
      </c>
      <c r="FQ14" s="23">
        <v>23337.451753060199</v>
      </c>
      <c r="FR14" s="23">
        <v>161.41139465879999</v>
      </c>
      <c r="FS14" s="23">
        <v>876.23213397550001</v>
      </c>
      <c r="FU14" s="31">
        <f t="shared" si="0"/>
        <v>0</v>
      </c>
      <c r="FV14" s="106">
        <f t="shared" si="57"/>
        <v>0.94886638438414683</v>
      </c>
      <c r="FW14" s="46">
        <f t="shared" si="1"/>
        <v>4.769117783349203E-3</v>
      </c>
      <c r="FX14" s="46">
        <f t="shared" si="2"/>
        <v>-2.45207866331217E-4</v>
      </c>
      <c r="FY14" s="46">
        <f t="shared" si="3"/>
        <v>-1.3821474324690758E-3</v>
      </c>
      <c r="FZ14" s="46">
        <f t="shared" si="4"/>
        <v>2.0925616785017653E-3</v>
      </c>
      <c r="GA14" s="46">
        <f t="shared" si="5"/>
        <v>1.8194912627407494E-3</v>
      </c>
      <c r="GB14" s="46">
        <f t="shared" si="6"/>
        <v>-2.0727095089346629E-3</v>
      </c>
      <c r="GC14" s="46">
        <f t="shared" si="7"/>
        <v>3.6319296790547715E-4</v>
      </c>
      <c r="GD14" s="46">
        <f t="shared" si="8"/>
        <v>5.3464720069277211E-3</v>
      </c>
      <c r="GE14" s="46">
        <f t="shared" si="9"/>
        <v>-1.1622666679257612E-6</v>
      </c>
      <c r="GF14" s="46">
        <f t="shared" si="10"/>
        <v>-1.2019269236920206E-5</v>
      </c>
      <c r="GG14" s="46">
        <f t="shared" si="11"/>
        <v>-3.2961322830652065E-3</v>
      </c>
      <c r="GH14" s="46">
        <f t="shared" si="12"/>
        <v>3.3220677597994757E-3</v>
      </c>
      <c r="GI14" s="46">
        <f t="shared" si="13"/>
        <v>-3.2947009608822451E-3</v>
      </c>
      <c r="GJ14" s="46">
        <f t="shared" si="14"/>
        <v>2.141592949084403E-3</v>
      </c>
      <c r="GK14" s="46">
        <f t="shared" si="15"/>
        <v>-3.2917255060669983E-3</v>
      </c>
      <c r="GL14" s="46">
        <f t="shared" si="16"/>
        <v>4.7723602374294719E-7</v>
      </c>
      <c r="GM14" s="46">
        <f t="shared" si="17"/>
        <v>-1.4600143310692997E-5</v>
      </c>
      <c r="GN14" s="46">
        <f t="shared" si="18"/>
        <v>0</v>
      </c>
      <c r="GO14" s="46">
        <f t="shared" si="19"/>
        <v>-2.6095445619098907E-3</v>
      </c>
      <c r="GP14" s="46">
        <f t="shared" si="20"/>
        <v>-5.0873999308235771E-6</v>
      </c>
      <c r="GQ14" s="46">
        <f t="shared" si="21"/>
        <v>-2.0870150737815878E-6</v>
      </c>
      <c r="GR14" s="46">
        <f t="shared" si="22"/>
        <v>-4.4614075363026648E-6</v>
      </c>
      <c r="GS14" s="46">
        <f t="shared" si="23"/>
        <v>0</v>
      </c>
      <c r="GT14" s="46">
        <f t="shared" si="24"/>
        <v>-2.0566886661648026E-5</v>
      </c>
      <c r="GU14" s="46">
        <f t="shared" si="25"/>
        <v>5.6260255992803447E-3</v>
      </c>
      <c r="GV14" s="46">
        <f t="shared" si="26"/>
        <v>8.04258624446412E-7</v>
      </c>
      <c r="GW14" s="46">
        <f t="shared" si="27"/>
        <v>-8.013869910628665E-4</v>
      </c>
      <c r="GX14" s="46">
        <f t="shared" si="28"/>
        <v>-3.1602252004531788E-3</v>
      </c>
      <c r="GY14" s="46">
        <f t="shared" si="29"/>
        <v>0</v>
      </c>
      <c r="GZ14" s="46">
        <f t="shared" si="30"/>
        <v>-3.2997149251540181E-3</v>
      </c>
      <c r="HA14" s="46">
        <f t="shared" si="31"/>
        <v>9.7140177625176806E-7</v>
      </c>
      <c r="HB14" s="46">
        <f t="shared" si="32"/>
        <v>4.944240692483727E-4</v>
      </c>
      <c r="HC14" s="46">
        <f t="shared" si="33"/>
        <v>3.721330041084782E-3</v>
      </c>
      <c r="HD14" s="46">
        <f t="shared" si="34"/>
        <v>-3.3728426689529079E-3</v>
      </c>
      <c r="HE14" s="46">
        <f t="shared" si="35"/>
        <v>3.4961894439756735E-6</v>
      </c>
      <c r="HF14" s="46">
        <f t="shared" si="36"/>
        <v>-8.4624482589805785E-4</v>
      </c>
      <c r="HG14" s="46">
        <f t="shared" si="37"/>
        <v>1.7174119215288327E-3</v>
      </c>
      <c r="HH14" s="46">
        <f t="shared" si="38"/>
        <v>3.4118857855885924E-5</v>
      </c>
      <c r="HI14" s="46">
        <f t="shared" si="39"/>
        <v>1.2010831118687646E-5</v>
      </c>
      <c r="HJ14" s="46">
        <f t="shared" si="40"/>
        <v>1.4197179741445287E-3</v>
      </c>
      <c r="HK14" s="46">
        <f t="shared" si="41"/>
        <v>1.3641549734416344E-3</v>
      </c>
      <c r="HL14" s="46">
        <f t="shared" si="42"/>
        <v>0</v>
      </c>
      <c r="HM14" s="46">
        <f t="shared" si="43"/>
        <v>0</v>
      </c>
      <c r="HN14" s="46">
        <f t="shared" si="44"/>
        <v>-4.6853708298867766E-6</v>
      </c>
      <c r="HO14" s="46">
        <f t="shared" si="45"/>
        <v>1.3827314348185896E-6</v>
      </c>
      <c r="HP14" s="46">
        <f t="shared" si="46"/>
        <v>2.0901141729665935E-5</v>
      </c>
      <c r="HQ14" s="46">
        <f t="shared" si="47"/>
        <v>2.5698812978465083E-3</v>
      </c>
      <c r="HR14" s="46">
        <f t="shared" si="48"/>
        <v>1.3500948983013929E-3</v>
      </c>
      <c r="HS14" s="46">
        <f t="shared" si="49"/>
        <v>3.0889295377494478E-4</v>
      </c>
      <c r="HT14" s="46">
        <f t="shared" si="50"/>
        <v>2.6431010767874285E-3</v>
      </c>
      <c r="HU14" s="46">
        <f t="shared" si="51"/>
        <v>-1.1287524898921822E-5</v>
      </c>
      <c r="HV14" s="46">
        <f t="shared" si="52"/>
        <v>1.1365502075861749E-4</v>
      </c>
      <c r="HW14" s="46">
        <f t="shared" si="53"/>
        <v>0</v>
      </c>
      <c r="HX14" s="46">
        <f t="shared" si="54"/>
        <v>0</v>
      </c>
      <c r="HY14" s="46">
        <f t="shared" si="55"/>
        <v>-7.7674648407505572E-8</v>
      </c>
      <c r="HZ14" s="46">
        <f t="shared" si="56"/>
        <v>-1.345106977231512E-5</v>
      </c>
    </row>
    <row r="15" spans="1:234" x14ac:dyDescent="0.3">
      <c r="A15" s="38" t="s">
        <v>14</v>
      </c>
      <c r="B15" s="21">
        <v>48205.339384999999</v>
      </c>
      <c r="C15" s="21">
        <v>1784.2026625000001</v>
      </c>
      <c r="D15" s="21">
        <v>23177.178753</v>
      </c>
      <c r="E15" s="21">
        <v>10395.514101000001</v>
      </c>
      <c r="F15" s="21">
        <v>9399.0681547999993</v>
      </c>
      <c r="G15" s="21">
        <v>610.65256238999996</v>
      </c>
      <c r="H15" s="21">
        <v>20747.480834999998</v>
      </c>
      <c r="I15" s="23">
        <v>114.36187805</v>
      </c>
      <c r="J15" s="23">
        <v>4.3264315206999999</v>
      </c>
      <c r="K15" s="23">
        <v>6.1638225999999997E-2</v>
      </c>
      <c r="L15" s="23">
        <v>8.3848967E-3</v>
      </c>
      <c r="M15" s="23">
        <v>259.50658804</v>
      </c>
      <c r="N15" s="23">
        <v>2.0586078999999999E-3</v>
      </c>
      <c r="O15" s="23">
        <v>22.897283356999999</v>
      </c>
      <c r="P15" s="23">
        <v>6.9517961999999997E-3</v>
      </c>
      <c r="Q15" s="23">
        <v>0.17884667000000001</v>
      </c>
      <c r="R15" s="23">
        <v>1.0283684099999999</v>
      </c>
      <c r="T15" s="23">
        <v>1.0031702999999999E-3</v>
      </c>
      <c r="U15" s="23">
        <v>1.2603882806</v>
      </c>
      <c r="V15" s="23">
        <v>4.8863465000000002E-2</v>
      </c>
      <c r="W15" s="23">
        <v>3.9047360000000003E-2</v>
      </c>
      <c r="Y15" s="23">
        <v>3.5449965E-2</v>
      </c>
      <c r="Z15" s="23">
        <v>137.91648255000001</v>
      </c>
      <c r="AA15" s="23">
        <v>44.554072701999999</v>
      </c>
      <c r="AB15" s="23">
        <v>0.1909766842</v>
      </c>
      <c r="AC15" s="23">
        <v>9.2077497899999999E-2</v>
      </c>
      <c r="AE15" s="23">
        <v>1.5702644799999999E-2</v>
      </c>
      <c r="AF15" s="23">
        <v>4.02698818</v>
      </c>
      <c r="AG15" s="23">
        <v>134.63652859999999</v>
      </c>
      <c r="AH15" s="23">
        <v>11.040099084</v>
      </c>
      <c r="AI15" s="23">
        <v>0.3360861047</v>
      </c>
      <c r="AJ15" s="23">
        <v>0.68185293000000002</v>
      </c>
      <c r="AK15" s="23">
        <v>1.8363721E-3</v>
      </c>
      <c r="AL15" s="23">
        <v>344.74135810000001</v>
      </c>
      <c r="AM15" s="23">
        <v>2.7944789999999998E-4</v>
      </c>
      <c r="AN15" s="23">
        <v>1.0714832000000001E-3</v>
      </c>
      <c r="AO15" s="23">
        <v>140.41095852000001</v>
      </c>
      <c r="AP15" s="23">
        <v>23.870290408999999</v>
      </c>
      <c r="AS15" s="23">
        <v>4.1186850800000001E-2</v>
      </c>
      <c r="AT15" s="23">
        <v>0.76181103839999997</v>
      </c>
      <c r="AU15" s="23">
        <v>0.37523754329999998</v>
      </c>
      <c r="AV15" s="23">
        <v>12.484857702999999</v>
      </c>
      <c r="AW15" s="23">
        <v>55.339422784999996</v>
      </c>
      <c r="AX15" s="23">
        <v>339.34632370999998</v>
      </c>
      <c r="AY15" s="23">
        <v>109.29316403</v>
      </c>
      <c r="AZ15" s="23">
        <v>5.5091161499999999E-2</v>
      </c>
      <c r="BA15" s="23">
        <v>3.8004916999999998E-3</v>
      </c>
      <c r="BD15" s="23">
        <v>24.736378250000001</v>
      </c>
      <c r="BE15" s="23">
        <v>0.23183740359999999</v>
      </c>
      <c r="BG15" s="23" t="s">
        <v>14</v>
      </c>
      <c r="BH15" s="23">
        <v>62.023272795615704</v>
      </c>
      <c r="BI15" s="23">
        <v>7.5355744723317297</v>
      </c>
      <c r="BJ15" s="23">
        <v>5.5094217149010298E-2</v>
      </c>
      <c r="BK15" s="23">
        <v>4.3256637249199796</v>
      </c>
      <c r="BL15" s="23">
        <v>0</v>
      </c>
      <c r="BM15" s="23">
        <v>6.1635960613568297E-2</v>
      </c>
      <c r="BN15" s="23">
        <v>114.91312833887901</v>
      </c>
      <c r="BO15" s="23">
        <v>114.912954883754</v>
      </c>
      <c r="BP15" s="23">
        <v>106.360324622447</v>
      </c>
      <c r="BQ15" s="23">
        <v>14.201119980265601</v>
      </c>
      <c r="BR15" s="23">
        <v>3.4302364809823799E-3</v>
      </c>
      <c r="BS15" s="23">
        <v>4.93616769346936E-3</v>
      </c>
      <c r="BT15" s="23">
        <v>259.53952622594801</v>
      </c>
      <c r="BU15" s="23">
        <v>0.23183853257335599</v>
      </c>
      <c r="BV15" s="23">
        <v>6.5844701003654098E-4</v>
      </c>
      <c r="BW15" s="23">
        <v>1.3992008901161201E-3</v>
      </c>
      <c r="BX15" s="23">
        <v>0</v>
      </c>
      <c r="BY15" s="23">
        <v>22.950426047071499</v>
      </c>
      <c r="BZ15" s="23">
        <v>1.6670149462347801E-3</v>
      </c>
      <c r="CA15" s="23">
        <v>5.2788400767208397E-3</v>
      </c>
      <c r="CB15" s="23">
        <v>0.17883846509781601</v>
      </c>
      <c r="CC15" s="23">
        <v>0</v>
      </c>
      <c r="CD15" s="23">
        <v>2343.7204090140499</v>
      </c>
      <c r="CE15" s="23">
        <v>1.0283624985231199</v>
      </c>
      <c r="CF15" s="23">
        <v>3.80050000836764E-3</v>
      </c>
      <c r="CG15" s="23">
        <v>2.90888925301895E-4</v>
      </c>
      <c r="CH15" s="23">
        <v>7.1216561340851101E-4</v>
      </c>
      <c r="CI15" s="23">
        <v>0</v>
      </c>
      <c r="CJ15" s="23">
        <v>1.26038460787752</v>
      </c>
      <c r="CK15" s="23">
        <v>4.0269983337852704</v>
      </c>
      <c r="CL15" s="23">
        <v>4.8864089842330198E-2</v>
      </c>
      <c r="CM15" s="23">
        <v>2.7943959910629998E-4</v>
      </c>
      <c r="CN15" s="23">
        <v>0.68184341856512098</v>
      </c>
      <c r="CO15" s="23">
        <v>1.07147394377938E-3</v>
      </c>
      <c r="CP15" s="23">
        <v>48256.622103760499</v>
      </c>
      <c r="CQ15" s="23">
        <v>3.9046770601926503E-2</v>
      </c>
      <c r="CR15" s="23">
        <v>425.91978645906499</v>
      </c>
      <c r="CS15" s="23">
        <v>27.529687814049801</v>
      </c>
      <c r="CT15" s="23">
        <v>51.090412702729502</v>
      </c>
      <c r="CU15" s="23">
        <v>55.351372339521703</v>
      </c>
      <c r="CV15" s="23">
        <v>882.71267783358599</v>
      </c>
      <c r="CW15" s="23">
        <v>3.5449746768490199E-2</v>
      </c>
      <c r="CX15" s="23">
        <v>1.86989241273003E-3</v>
      </c>
      <c r="CY15" s="23">
        <v>138.590592141717</v>
      </c>
      <c r="CZ15" s="23">
        <v>138.590592141717</v>
      </c>
      <c r="DA15" s="23">
        <v>44.554057343386397</v>
      </c>
      <c r="DB15" s="23">
        <v>339.42795285275002</v>
      </c>
      <c r="DC15" s="23">
        <v>5.7369323958277499E-2</v>
      </c>
      <c r="DD15" s="23">
        <v>0.11575253856614599</v>
      </c>
      <c r="DE15" s="23">
        <v>0</v>
      </c>
      <c r="DF15" s="23">
        <v>1298.7337690740201</v>
      </c>
      <c r="DG15" s="23">
        <v>4.4247278951803599</v>
      </c>
      <c r="DH15" s="23">
        <v>103.197904299092</v>
      </c>
      <c r="DI15" s="23">
        <v>4.3003522398897598</v>
      </c>
      <c r="DJ15" s="23">
        <v>2.38762162844403E-2</v>
      </c>
      <c r="DK15" s="23">
        <v>6.79554331696402E-2</v>
      </c>
      <c r="DL15" s="23">
        <v>0</v>
      </c>
      <c r="DM15" s="23">
        <v>5.1682587476644696E-3</v>
      </c>
      <c r="DN15" s="23">
        <v>1.04930076445267E-2</v>
      </c>
      <c r="DO15" s="23">
        <v>134.63711621779899</v>
      </c>
      <c r="DP15" s="23">
        <v>24.7364029043469</v>
      </c>
      <c r="DQ15" s="23">
        <v>11.0419256831773</v>
      </c>
      <c r="DR15" s="23">
        <v>1782.9549763719599</v>
      </c>
      <c r="DS15" s="23">
        <v>0</v>
      </c>
      <c r="DT15" s="23">
        <v>0.13733064791635599</v>
      </c>
      <c r="DU15" s="23">
        <v>0.19762210422350401</v>
      </c>
      <c r="DV15" s="23">
        <v>20470.669134961401</v>
      </c>
      <c r="DW15" s="23">
        <v>20814.331085963699</v>
      </c>
      <c r="DX15" s="23">
        <v>2312.7050083301601</v>
      </c>
      <c r="DY15" s="23">
        <v>23127.036094293799</v>
      </c>
      <c r="DZ15" s="23">
        <v>1.7795035497180801E-3</v>
      </c>
      <c r="EA15" s="23">
        <v>485.18731590397698</v>
      </c>
      <c r="EB15" s="23">
        <v>23.870886313916099</v>
      </c>
      <c r="EC15" s="23">
        <v>0</v>
      </c>
      <c r="ED15" s="23">
        <v>0</v>
      </c>
      <c r="EE15" s="23">
        <v>4.1186126834107703E-2</v>
      </c>
      <c r="EF15" s="23">
        <v>0.76179833193891</v>
      </c>
      <c r="EG15" s="23">
        <v>0.37523444977595499</v>
      </c>
      <c r="EH15" s="23">
        <v>12.484349918043099</v>
      </c>
      <c r="EI15" s="23">
        <v>3.3647994477421901</v>
      </c>
      <c r="EJ15" s="23">
        <v>13659.918066297399</v>
      </c>
      <c r="EK15" s="23">
        <v>11.2888285222969</v>
      </c>
      <c r="EL15" s="23">
        <v>502.05653819231998</v>
      </c>
      <c r="EM15" s="23">
        <v>726.24093564157204</v>
      </c>
      <c r="EN15" s="23">
        <v>3.6881390635868101</v>
      </c>
      <c r="EO15" s="23">
        <v>3.1335414055567501E-2</v>
      </c>
      <c r="EP15" s="23">
        <v>1.7850992355473199E-2</v>
      </c>
      <c r="EQ15" s="23">
        <v>473.16023060345998</v>
      </c>
      <c r="ER15" s="23">
        <v>10408.4201982827</v>
      </c>
      <c r="ES15" s="23">
        <v>9409.0367099093291</v>
      </c>
      <c r="ET15" s="23">
        <v>999.38348837337401</v>
      </c>
      <c r="EU15" s="23">
        <v>8.1538732948626702</v>
      </c>
      <c r="EV15" s="23">
        <v>0.179168247376224</v>
      </c>
      <c r="EW15" s="23">
        <v>417.83273224314701</v>
      </c>
      <c r="EX15" s="23">
        <v>45.612782651829498</v>
      </c>
      <c r="EY15" s="23">
        <v>2355.2417785787902</v>
      </c>
      <c r="EZ15" s="23">
        <v>96.071954055677693</v>
      </c>
      <c r="FA15" s="23">
        <v>32.856481886274501</v>
      </c>
      <c r="FB15" s="23">
        <v>4378.8989814646402</v>
      </c>
      <c r="FC15" s="23">
        <v>1.8349947884599E-3</v>
      </c>
      <c r="FD15" s="23">
        <v>137.18097003894499</v>
      </c>
      <c r="FE15" s="23">
        <v>158.474194258061</v>
      </c>
      <c r="FF15" s="23">
        <v>195.71994911732401</v>
      </c>
      <c r="FG15" s="23">
        <v>0.16400722630995801</v>
      </c>
      <c r="FH15" s="23">
        <v>609.85167576624303</v>
      </c>
      <c r="FI15" s="23">
        <v>671.98595113113504</v>
      </c>
      <c r="FJ15" s="23">
        <v>109.29300652590101</v>
      </c>
      <c r="FK15" s="23">
        <v>0.36514241044214701</v>
      </c>
      <c r="FL15" s="23">
        <v>37.820141548983699</v>
      </c>
      <c r="FM15" s="23">
        <v>1111.3366488305301</v>
      </c>
      <c r="FN15" s="23">
        <v>344.809686515409</v>
      </c>
      <c r="FO15" s="23">
        <v>0</v>
      </c>
      <c r="FP15" s="23">
        <v>535.86876243205097</v>
      </c>
      <c r="FQ15" s="23">
        <v>20750.6283417384</v>
      </c>
      <c r="FR15" s="23">
        <v>140.45049084288499</v>
      </c>
      <c r="FS15" s="23">
        <v>865.27348687844199</v>
      </c>
      <c r="FU15" s="31">
        <f t="shared" si="0"/>
        <v>0</v>
      </c>
      <c r="FV15" s="106">
        <f t="shared" si="57"/>
        <v>0.98650839858117056</v>
      </c>
      <c r="FW15" s="46">
        <f t="shared" si="1"/>
        <v>1.0638389733328469E-3</v>
      </c>
      <c r="FX15" s="46">
        <f t="shared" si="2"/>
        <v>-6.9929619222288666E-4</v>
      </c>
      <c r="FY15" s="46">
        <f t="shared" si="3"/>
        <v>-2.1634496260555924E-3</v>
      </c>
      <c r="FZ15" s="46">
        <f t="shared" si="4"/>
        <v>1.2415063995207015E-3</v>
      </c>
      <c r="GA15" s="46">
        <f t="shared" si="5"/>
        <v>1.0605897249759805E-3</v>
      </c>
      <c r="GB15" s="46">
        <f t="shared" si="6"/>
        <v>-1.3115258546076952E-3</v>
      </c>
      <c r="GC15" s="46">
        <f t="shared" si="7"/>
        <v>1.5170548961742017E-4</v>
      </c>
      <c r="GD15" s="46">
        <f t="shared" si="8"/>
        <v>4.8187109476556531E-3</v>
      </c>
      <c r="GE15" s="46">
        <f t="shared" si="9"/>
        <v>-1.7746629672669816E-4</v>
      </c>
      <c r="GF15" s="46">
        <f t="shared" si="10"/>
        <v>-3.6752946648731155E-5</v>
      </c>
      <c r="GG15" s="46">
        <f t="shared" si="11"/>
        <v>-2.2054565738728283E-3</v>
      </c>
      <c r="GH15" s="46">
        <f t="shared" si="12"/>
        <v>1.2692620328750645E-4</v>
      </c>
      <c r="GI15" s="46">
        <f t="shared" si="13"/>
        <v>-4.6633448134492567E-4</v>
      </c>
      <c r="GJ15" s="46">
        <f t="shared" si="14"/>
        <v>2.3209168198223538E-3</v>
      </c>
      <c r="GK15" s="46">
        <f t="shared" si="15"/>
        <v>-8.546247435130195E-4</v>
      </c>
      <c r="GL15" s="46">
        <f t="shared" si="16"/>
        <v>-4.5876740025440923E-5</v>
      </c>
      <c r="GM15" s="46">
        <f t="shared" si="17"/>
        <v>-5.7484038040462951E-6</v>
      </c>
      <c r="GN15" s="46">
        <f t="shared" si="18"/>
        <v>0</v>
      </c>
      <c r="GO15" s="46">
        <f t="shared" si="19"/>
        <v>-1.1539545139449312E-4</v>
      </c>
      <c r="GP15" s="46">
        <f t="shared" si="20"/>
        <v>-2.9139611470926779E-6</v>
      </c>
      <c r="GQ15" s="46">
        <f t="shared" si="21"/>
        <v>1.2787515789073268E-5</v>
      </c>
      <c r="GR15" s="46">
        <f t="shared" si="22"/>
        <v>-1.5094441045438221E-5</v>
      </c>
      <c r="GS15" s="46">
        <f t="shared" si="23"/>
        <v>0</v>
      </c>
      <c r="GT15" s="46">
        <f t="shared" si="24"/>
        <v>-6.1560430257310357E-6</v>
      </c>
      <c r="GU15" s="46">
        <f t="shared" si="25"/>
        <v>4.8878102113182435E-3</v>
      </c>
      <c r="GV15" s="46">
        <f t="shared" si="26"/>
        <v>-3.4471851103201179E-7</v>
      </c>
      <c r="GW15" s="46">
        <f t="shared" si="27"/>
        <v>-2.0051244052941381E-5</v>
      </c>
      <c r="GX15" s="46">
        <f t="shared" si="28"/>
        <v>-2.6700165787139902E-3</v>
      </c>
      <c r="GY15" s="46">
        <f t="shared" si="29"/>
        <v>0</v>
      </c>
      <c r="GZ15" s="46">
        <f t="shared" si="30"/>
        <v>-2.6351234671518529E-3</v>
      </c>
      <c r="HA15" s="46">
        <f t="shared" si="31"/>
        <v>2.5214340883318613E-6</v>
      </c>
      <c r="HB15" s="46">
        <f t="shared" si="32"/>
        <v>4.3644752661794551E-6</v>
      </c>
      <c r="HC15" s="46">
        <f t="shared" si="33"/>
        <v>1.6545133910511844E-4</v>
      </c>
      <c r="HD15" s="46">
        <f t="shared" si="34"/>
        <v>-3.3722089199483105E-3</v>
      </c>
      <c r="HE15" s="46">
        <f t="shared" si="35"/>
        <v>-1.3949393572363576E-5</v>
      </c>
      <c r="HF15" s="46">
        <f t="shared" si="36"/>
        <v>-7.5001767893338712E-4</v>
      </c>
      <c r="HG15" s="46">
        <f t="shared" si="37"/>
        <v>1.9820196736930099E-4</v>
      </c>
      <c r="HH15" s="46">
        <f t="shared" si="38"/>
        <v>-2.9704620074088008E-5</v>
      </c>
      <c r="HI15" s="46">
        <f t="shared" si="39"/>
        <v>-8.6386987869318282E-6</v>
      </c>
      <c r="HJ15" s="46">
        <f t="shared" si="40"/>
        <v>2.8154727595103968E-4</v>
      </c>
      <c r="HK15" s="46">
        <f t="shared" si="41"/>
        <v>2.4964292678872288E-5</v>
      </c>
      <c r="HL15" s="46">
        <f t="shared" si="42"/>
        <v>0</v>
      </c>
      <c r="HM15" s="46">
        <f t="shared" si="43"/>
        <v>0</v>
      </c>
      <c r="HN15" s="46">
        <f t="shared" si="44"/>
        <v>-1.7577597661285243E-5</v>
      </c>
      <c r="HO15" s="46">
        <f t="shared" si="45"/>
        <v>-1.6679281934086734E-5</v>
      </c>
      <c r="HP15" s="46">
        <f t="shared" si="46"/>
        <v>-8.2441751904083594E-6</v>
      </c>
      <c r="HQ15" s="46">
        <f t="shared" si="47"/>
        <v>-4.0672066032291674E-5</v>
      </c>
      <c r="HR15" s="46">
        <f t="shared" si="48"/>
        <v>2.1593204121647073E-4</v>
      </c>
      <c r="HS15" s="46">
        <f t="shared" si="49"/>
        <v>2.4054818645922606E-4</v>
      </c>
      <c r="HT15" s="46">
        <f t="shared" si="50"/>
        <v>-1.4411157403235767E-6</v>
      </c>
      <c r="HU15" s="46">
        <f t="shared" si="51"/>
        <v>5.5465321969998763E-5</v>
      </c>
      <c r="HV15" s="46">
        <f t="shared" si="52"/>
        <v>2.1861296632071481E-6</v>
      </c>
      <c r="HW15" s="46">
        <f t="shared" si="53"/>
        <v>0</v>
      </c>
      <c r="HX15" s="46">
        <f t="shared" si="54"/>
        <v>0</v>
      </c>
      <c r="HY15" s="46">
        <f t="shared" si="55"/>
        <v>9.9668377678713706E-7</v>
      </c>
      <c r="HZ15" s="46">
        <f t="shared" si="56"/>
        <v>4.8696773620874163E-6</v>
      </c>
    </row>
    <row r="16" spans="1:234" x14ac:dyDescent="0.3">
      <c r="A16" s="38" t="s">
        <v>15</v>
      </c>
      <c r="B16" s="21">
        <v>25330.056492</v>
      </c>
      <c r="C16" s="21">
        <v>902.19191173000002</v>
      </c>
      <c r="D16" s="21">
        <v>19825.554057000001</v>
      </c>
      <c r="E16" s="21">
        <v>11839.700783</v>
      </c>
      <c r="F16" s="21">
        <v>5766.5015677000001</v>
      </c>
      <c r="G16" s="21">
        <v>29678.998549</v>
      </c>
      <c r="H16" s="21">
        <v>10366.580377</v>
      </c>
      <c r="I16" s="23">
        <v>62.982265486000003</v>
      </c>
      <c r="J16" s="23">
        <v>2.5997843331000001</v>
      </c>
      <c r="K16" s="23">
        <v>2.1915845E-2</v>
      </c>
      <c r="L16" s="23">
        <v>0.22469779549999999</v>
      </c>
      <c r="M16" s="23">
        <v>146.59065638999999</v>
      </c>
      <c r="N16" s="23">
        <v>1.3454783000000001E-3</v>
      </c>
      <c r="O16" s="23">
        <v>13.829448338000001</v>
      </c>
      <c r="P16" s="23">
        <v>3.1676574899999997E-2</v>
      </c>
      <c r="Q16" s="23">
        <v>6.3590016599999993E-2</v>
      </c>
      <c r="R16" s="23">
        <v>0.3968285674</v>
      </c>
      <c r="T16" s="23">
        <v>1.7019712199999999E-2</v>
      </c>
      <c r="U16" s="23">
        <v>0.59594494129999998</v>
      </c>
      <c r="V16" s="23">
        <v>1.73737009E-2</v>
      </c>
      <c r="W16" s="23">
        <v>1.5058481E-2</v>
      </c>
      <c r="X16" s="23">
        <v>6.3429090000000001E-4</v>
      </c>
      <c r="Y16" s="23">
        <v>1.2604449699999999E-2</v>
      </c>
      <c r="Z16" s="23">
        <v>76.077953249999993</v>
      </c>
      <c r="AA16" s="23">
        <v>26.915364097000001</v>
      </c>
      <c r="AB16" s="23">
        <v>0.1009440898</v>
      </c>
      <c r="AC16" s="23">
        <v>0.2749458018</v>
      </c>
      <c r="AE16" s="23">
        <v>1.80420003E-2</v>
      </c>
      <c r="AF16" s="23">
        <v>2.0956698894999999</v>
      </c>
      <c r="AG16" s="23">
        <v>62.974075526</v>
      </c>
      <c r="AH16" s="23">
        <v>5.4951550365999999</v>
      </c>
      <c r="AI16" s="23">
        <v>0.41098794779999998</v>
      </c>
      <c r="AJ16" s="23">
        <v>0.24243693799999999</v>
      </c>
      <c r="AK16" s="23">
        <v>6.5293320000000003E-4</v>
      </c>
      <c r="AL16" s="23">
        <v>176.45014605</v>
      </c>
      <c r="AM16" s="23">
        <v>9.9359399999999996E-5</v>
      </c>
      <c r="AN16" s="23">
        <v>3.8097229999999998E-4</v>
      </c>
      <c r="AO16" s="23">
        <v>68.121299265999994</v>
      </c>
      <c r="AP16" s="23">
        <v>11.433710722000001</v>
      </c>
      <c r="AS16" s="23">
        <v>2.5340364800000001E-2</v>
      </c>
      <c r="AT16" s="23">
        <v>0.45905371239999998</v>
      </c>
      <c r="AU16" s="23">
        <v>0.23030546360000001</v>
      </c>
      <c r="AV16" s="23">
        <v>6.3691016040999999</v>
      </c>
      <c r="AW16" s="23">
        <v>29.276611108000001</v>
      </c>
      <c r="AX16" s="23">
        <v>167.93140747000001</v>
      </c>
      <c r="AY16" s="23">
        <v>61.286185568999997</v>
      </c>
      <c r="AZ16" s="23">
        <v>1.9587996100000001E-2</v>
      </c>
      <c r="BA16" s="23">
        <v>1.3512877999999999E-3</v>
      </c>
      <c r="BD16" s="23">
        <v>15.175177700000001</v>
      </c>
      <c r="BE16" s="23">
        <v>0.13952516030000001</v>
      </c>
      <c r="BG16" s="23" t="s">
        <v>15</v>
      </c>
      <c r="BH16" s="23">
        <v>29.106562538667699</v>
      </c>
      <c r="BI16" s="23">
        <v>3.3008530959001798</v>
      </c>
      <c r="BJ16" s="23">
        <v>1.9588165093393201E-2</v>
      </c>
      <c r="BK16" s="23">
        <v>2.59944411805006</v>
      </c>
      <c r="BL16" s="23">
        <v>0</v>
      </c>
      <c r="BM16" s="23">
        <v>2.1915978002391898E-2</v>
      </c>
      <c r="BN16" s="23">
        <v>63.2546895354401</v>
      </c>
      <c r="BO16" s="23">
        <v>63.2546358867218</v>
      </c>
      <c r="BP16" s="23">
        <v>49.909089654127797</v>
      </c>
      <c r="BQ16" s="23">
        <v>6.66439431013176</v>
      </c>
      <c r="BR16" s="23">
        <v>9.1816360455695398E-2</v>
      </c>
      <c r="BS16" s="23">
        <v>0.13212593374008599</v>
      </c>
      <c r="BT16" s="23">
        <v>146.60680308333301</v>
      </c>
      <c r="BU16" s="23">
        <v>0.13952487610464001</v>
      </c>
      <c r="BV16" s="23">
        <v>4.3019615436763102E-4</v>
      </c>
      <c r="BW16" s="23">
        <v>9.1416842562432098E-4</v>
      </c>
      <c r="BX16" s="23">
        <v>6.3213923577678198E-4</v>
      </c>
      <c r="BY16" s="23">
        <v>13.8556705675055</v>
      </c>
      <c r="BZ16" s="23">
        <v>7.57888860816702E-3</v>
      </c>
      <c r="CA16" s="23">
        <v>2.3999748816393499E-2</v>
      </c>
      <c r="CB16" s="23">
        <v>6.3589486220372304E-2</v>
      </c>
      <c r="CC16" s="23">
        <v>0</v>
      </c>
      <c r="CD16" s="23">
        <v>1250.5106518535599</v>
      </c>
      <c r="CE16" s="23">
        <v>0.39672091449694002</v>
      </c>
      <c r="CF16" s="23">
        <v>1.35120912690134E-3</v>
      </c>
      <c r="CG16" s="23">
        <v>4.9195083902401297E-3</v>
      </c>
      <c r="CH16" s="23">
        <v>1.20443677529941E-2</v>
      </c>
      <c r="CI16" s="23">
        <v>0</v>
      </c>
      <c r="CJ16" s="23">
        <v>0.59594696326463104</v>
      </c>
      <c r="CK16" s="23">
        <v>2.0956890478017098</v>
      </c>
      <c r="CL16" s="23">
        <v>1.73741296816592E-2</v>
      </c>
      <c r="CM16" s="6">
        <v>9.9360277368177197E-5</v>
      </c>
      <c r="CN16" s="23">
        <v>0.24243659600147699</v>
      </c>
      <c r="CO16" s="23">
        <v>3.8097354040245298E-4</v>
      </c>
      <c r="CP16" s="23">
        <v>25343.4121983939</v>
      </c>
      <c r="CQ16" s="23">
        <v>1.50579253861666E-2</v>
      </c>
      <c r="CR16" s="23">
        <v>174.84950687071199</v>
      </c>
      <c r="CS16" s="23">
        <v>18.979594533359599</v>
      </c>
      <c r="CT16" s="23">
        <v>26.576396677118598</v>
      </c>
      <c r="CU16" s="23">
        <v>29.282106030310199</v>
      </c>
      <c r="CV16" s="23">
        <v>406.60610303926899</v>
      </c>
      <c r="CW16" s="23">
        <v>1.26042320302825E-2</v>
      </c>
      <c r="CX16" s="23">
        <v>9.6220227442721197E-4</v>
      </c>
      <c r="CY16" s="23">
        <v>76.407643891596507</v>
      </c>
      <c r="CZ16" s="23">
        <v>76.407643891596507</v>
      </c>
      <c r="DA16" s="23">
        <v>26.915314849826601</v>
      </c>
      <c r="DB16" s="23">
        <v>167.968243065493</v>
      </c>
      <c r="DC16" s="23">
        <v>3.29823893776241E-2</v>
      </c>
      <c r="DD16" s="23">
        <v>5.7560934577114801E-2</v>
      </c>
      <c r="DE16" s="23">
        <v>0</v>
      </c>
      <c r="DF16" s="23">
        <v>644.59643841944001</v>
      </c>
      <c r="DG16" s="23">
        <v>2.2056805014375498</v>
      </c>
      <c r="DH16" s="23">
        <v>47.680490660891998</v>
      </c>
      <c r="DI16" s="23">
        <v>1.9593569866807701</v>
      </c>
      <c r="DJ16" s="23">
        <v>7.1253179682203793E-2</v>
      </c>
      <c r="DK16" s="23">
        <v>0.20279773816806901</v>
      </c>
      <c r="DL16" s="23">
        <v>0</v>
      </c>
      <c r="DM16" s="23">
        <v>5.9358116624503203E-3</v>
      </c>
      <c r="DN16" s="23">
        <v>1.20515394434431E-2</v>
      </c>
      <c r="DO16" s="23">
        <v>62.974425607290399</v>
      </c>
      <c r="DP16" s="23">
        <v>15.1752002054101</v>
      </c>
      <c r="DQ16" s="23">
        <v>5.4960282233133704</v>
      </c>
      <c r="DR16" s="23">
        <v>901.47035061095596</v>
      </c>
      <c r="DS16" s="23">
        <v>0</v>
      </c>
      <c r="DT16" s="23">
        <v>0.16793238170825101</v>
      </c>
      <c r="DU16" s="23">
        <v>0.24165932494474601</v>
      </c>
      <c r="DV16" s="23">
        <v>10193.739255058201</v>
      </c>
      <c r="DW16" s="23">
        <v>17797.166919338299</v>
      </c>
      <c r="DX16" s="23">
        <v>1977.4633084872401</v>
      </c>
      <c r="DY16" s="23">
        <v>19774.630227825601</v>
      </c>
      <c r="DZ16" s="23">
        <v>7.6134387811582001E-4</v>
      </c>
      <c r="EA16" s="23">
        <v>224.56274844899301</v>
      </c>
      <c r="EB16" s="23">
        <v>11.4340015374262</v>
      </c>
      <c r="EC16" s="23">
        <v>0</v>
      </c>
      <c r="ED16" s="23">
        <v>0</v>
      </c>
      <c r="EE16" s="23">
        <v>2.5339655986375401E-2</v>
      </c>
      <c r="EF16" s="23">
        <v>0.45905224685152402</v>
      </c>
      <c r="EG16" s="23">
        <v>0.23030004432612899</v>
      </c>
      <c r="EH16" s="23">
        <v>6.3688860741745001</v>
      </c>
      <c r="EI16" s="23">
        <v>78.639378631701305</v>
      </c>
      <c r="EJ16" s="23">
        <v>6876.0122934076298</v>
      </c>
      <c r="EK16" s="23">
        <v>49.190909804505097</v>
      </c>
      <c r="EL16" s="23">
        <v>245.41688409751001</v>
      </c>
      <c r="EM16" s="23">
        <v>408.59291831324299</v>
      </c>
      <c r="EN16" s="23">
        <v>39.534380018408598</v>
      </c>
      <c r="EO16" s="23">
        <v>1.6123972618594901E-2</v>
      </c>
      <c r="EP16" s="23">
        <v>1.03982137050326E-2</v>
      </c>
      <c r="EQ16" s="23">
        <v>225.207869618655</v>
      </c>
      <c r="ER16" s="23">
        <v>11823.009321706</v>
      </c>
      <c r="ES16" s="23">
        <v>5767.3297812595001</v>
      </c>
      <c r="ET16" s="23">
        <v>6055.6795404465402</v>
      </c>
      <c r="EU16" s="23">
        <v>3.7603112441233</v>
      </c>
      <c r="EV16" s="23">
        <v>0.45039846536263201</v>
      </c>
      <c r="EW16" s="23">
        <v>950.74716105314701</v>
      </c>
      <c r="EX16" s="23">
        <v>22.008218489062301</v>
      </c>
      <c r="EY16" s="23">
        <v>1144.0902658222899</v>
      </c>
      <c r="EZ16" s="23">
        <v>51.677599640646598</v>
      </c>
      <c r="FA16" s="23">
        <v>16.774917013619</v>
      </c>
      <c r="FB16" s="23">
        <v>2121.8971535023102</v>
      </c>
      <c r="FC16" s="23">
        <v>6.5238331338150399E-4</v>
      </c>
      <c r="FD16" s="23">
        <v>72.805437361684795</v>
      </c>
      <c r="FE16" s="23">
        <v>175.66006558750399</v>
      </c>
      <c r="FF16" s="23">
        <v>228.020517446827</v>
      </c>
      <c r="FG16" s="23">
        <v>5.6447085379498096</v>
      </c>
      <c r="FH16" s="23">
        <v>29578.930869976801</v>
      </c>
      <c r="FI16" s="23">
        <v>321.26630953562898</v>
      </c>
      <c r="FJ16" s="23">
        <v>61.286169885971397</v>
      </c>
      <c r="FK16" s="23">
        <v>660.83293523746499</v>
      </c>
      <c r="FL16" s="23">
        <v>17.7484470514671</v>
      </c>
      <c r="FM16" s="23">
        <v>570.46217084117097</v>
      </c>
      <c r="FN16" s="23">
        <v>176.48082868361101</v>
      </c>
      <c r="FO16" s="23">
        <v>0</v>
      </c>
      <c r="FP16" s="23">
        <v>259.411407719902</v>
      </c>
      <c r="FQ16" s="23">
        <v>10367.6388426836</v>
      </c>
      <c r="FR16" s="23">
        <v>68.138948889099197</v>
      </c>
      <c r="FS16" s="23">
        <v>422.45872992711497</v>
      </c>
      <c r="FU16" s="31">
        <f t="shared" si="0"/>
        <v>0</v>
      </c>
      <c r="FV16" s="106">
        <f t="shared" si="57"/>
        <v>0.98322669314931632</v>
      </c>
      <c r="FW16" s="46">
        <f t="shared" si="1"/>
        <v>5.2726713807838346E-4</v>
      </c>
      <c r="FX16" s="46">
        <f t="shared" si="2"/>
        <v>-7.9978673014306128E-4</v>
      </c>
      <c r="FY16" s="46">
        <f t="shared" si="3"/>
        <v>-2.5685955120341407E-3</v>
      </c>
      <c r="FZ16" s="46">
        <f t="shared" si="4"/>
        <v>-1.4097874262131987E-3</v>
      </c>
      <c r="GA16" s="46">
        <f t="shared" si="5"/>
        <v>1.4362496043339104E-4</v>
      </c>
      <c r="GB16" s="46">
        <f t="shared" si="6"/>
        <v>-3.3716662931866626E-3</v>
      </c>
      <c r="GC16" s="46">
        <f t="shared" si="7"/>
        <v>1.0210364894756595E-4</v>
      </c>
      <c r="GD16" s="46">
        <f t="shared" si="8"/>
        <v>4.3245570577695605E-3</v>
      </c>
      <c r="GE16" s="46">
        <f t="shared" si="9"/>
        <v>-1.3086279719764677E-4</v>
      </c>
      <c r="GF16" s="46">
        <f t="shared" si="10"/>
        <v>6.06877772217144E-6</v>
      </c>
      <c r="GG16" s="46">
        <f t="shared" si="11"/>
        <v>-3.3622995834804007E-3</v>
      </c>
      <c r="GH16" s="46">
        <f t="shared" si="12"/>
        <v>1.1014817540659229E-4</v>
      </c>
      <c r="GI16" s="46">
        <f t="shared" si="13"/>
        <v>-8.2775025658016438E-4</v>
      </c>
      <c r="GJ16" s="46">
        <f t="shared" si="14"/>
        <v>1.8961153666156949E-3</v>
      </c>
      <c r="GK16" s="46">
        <f t="shared" si="15"/>
        <v>-3.0917949856844778E-3</v>
      </c>
      <c r="GL16" s="46">
        <f t="shared" si="16"/>
        <v>-8.3406115621140077E-6</v>
      </c>
      <c r="GM16" s="46">
        <f t="shared" si="17"/>
        <v>-2.712831482000148E-4</v>
      </c>
      <c r="GN16" s="46">
        <f t="shared" si="18"/>
        <v>0</v>
      </c>
      <c r="GO16" s="46">
        <f t="shared" si="19"/>
        <v>-3.280669855614201E-3</v>
      </c>
      <c r="GP16" s="46">
        <f t="shared" si="20"/>
        <v>3.3928715405313792E-6</v>
      </c>
      <c r="GQ16" s="46">
        <f t="shared" si="21"/>
        <v>2.4679926382260123E-5</v>
      </c>
      <c r="GR16" s="46">
        <f t="shared" si="22"/>
        <v>-3.6897070388446322E-5</v>
      </c>
      <c r="GS16" s="46">
        <f t="shared" si="23"/>
        <v>-3.3922356811646307E-3</v>
      </c>
      <c r="GT16" s="46">
        <f t="shared" si="24"/>
        <v>-1.7269275746226718E-5</v>
      </c>
      <c r="GU16" s="46">
        <f t="shared" si="25"/>
        <v>4.3335897919482211E-3</v>
      </c>
      <c r="GV16" s="46">
        <f t="shared" si="26"/>
        <v>-1.8297048935738086E-6</v>
      </c>
      <c r="GW16" s="46">
        <f t="shared" si="27"/>
        <v>-2.5282710791102598E-5</v>
      </c>
      <c r="GX16" s="46">
        <f t="shared" si="28"/>
        <v>-3.2547649168258685E-3</v>
      </c>
      <c r="GY16" s="46">
        <f t="shared" si="29"/>
        <v>0</v>
      </c>
      <c r="GZ16" s="46">
        <f t="shared" si="30"/>
        <v>-3.0289986253119838E-3</v>
      </c>
      <c r="HA16" s="46">
        <f t="shared" si="31"/>
        <v>9.1418509212464009E-6</v>
      </c>
      <c r="HB16" s="46">
        <f t="shared" si="32"/>
        <v>5.5591334604798735E-6</v>
      </c>
      <c r="HC16" s="46">
        <f t="shared" si="33"/>
        <v>1.5890119706444319E-4</v>
      </c>
      <c r="HD16" s="46">
        <f t="shared" si="34"/>
        <v>-3.3972800284702903E-3</v>
      </c>
      <c r="HE16" s="46">
        <f t="shared" si="35"/>
        <v>-1.4106700316488858E-6</v>
      </c>
      <c r="HF16" s="46">
        <f t="shared" si="36"/>
        <v>-8.4217898323448608E-4</v>
      </c>
      <c r="HG16" s="46">
        <f t="shared" si="37"/>
        <v>1.738884001961287E-4</v>
      </c>
      <c r="HH16" s="46">
        <f t="shared" si="38"/>
        <v>8.8302483428979125E-6</v>
      </c>
      <c r="HI16" s="46">
        <f t="shared" si="39"/>
        <v>3.2558861969907667E-6</v>
      </c>
      <c r="HJ16" s="46">
        <f t="shared" si="40"/>
        <v>2.5909111084750005E-4</v>
      </c>
      <c r="HK16" s="46">
        <f t="shared" si="41"/>
        <v>2.5434912013259466E-5</v>
      </c>
      <c r="HL16" s="46">
        <f t="shared" si="42"/>
        <v>0</v>
      </c>
      <c r="HM16" s="46">
        <f t="shared" si="43"/>
        <v>0</v>
      </c>
      <c r="HN16" s="46">
        <f t="shared" si="44"/>
        <v>-2.7971721409483841E-5</v>
      </c>
      <c r="HO16" s="46">
        <f t="shared" si="45"/>
        <v>-3.1925424767899983E-6</v>
      </c>
      <c r="HP16" s="46">
        <f t="shared" si="46"/>
        <v>-2.3530808979972919E-5</v>
      </c>
      <c r="HQ16" s="46">
        <f t="shared" si="47"/>
        <v>-3.3839925769285314E-5</v>
      </c>
      <c r="HR16" s="46">
        <f t="shared" si="48"/>
        <v>1.8768983506759182E-4</v>
      </c>
      <c r="HS16" s="46">
        <f t="shared" si="49"/>
        <v>2.1934905475956708E-4</v>
      </c>
      <c r="HT16" s="46">
        <f t="shared" si="50"/>
        <v>-2.5589826572849573E-7</v>
      </c>
      <c r="HU16" s="46">
        <f t="shared" si="51"/>
        <v>8.627395693597282E-6</v>
      </c>
      <c r="HV16" s="46">
        <f t="shared" si="52"/>
        <v>-5.822083101753191E-5</v>
      </c>
      <c r="HW16" s="46">
        <f t="shared" si="53"/>
        <v>0</v>
      </c>
      <c r="HX16" s="46">
        <f t="shared" si="54"/>
        <v>0</v>
      </c>
      <c r="HY16" s="46">
        <f t="shared" si="55"/>
        <v>1.4830409596502984E-6</v>
      </c>
      <c r="HZ16" s="46">
        <f t="shared" si="56"/>
        <v>-2.0368753519736533E-6</v>
      </c>
    </row>
    <row r="17" spans="1:234" x14ac:dyDescent="0.3">
      <c r="A17" s="38" t="s">
        <v>16</v>
      </c>
      <c r="B17" s="21">
        <v>16377.555571000001</v>
      </c>
      <c r="C17" s="21">
        <v>701.26996483000005</v>
      </c>
      <c r="D17" s="21">
        <v>8647.8892025999994</v>
      </c>
      <c r="E17" s="21">
        <v>4103.0922640999997</v>
      </c>
      <c r="F17" s="21">
        <v>3438.6761459999998</v>
      </c>
      <c r="G17" s="21">
        <v>2577.7279133000002</v>
      </c>
      <c r="H17" s="21">
        <v>11835.535621000001</v>
      </c>
      <c r="I17" s="23">
        <v>46.705493877999999</v>
      </c>
      <c r="J17" s="23">
        <v>1.725659394</v>
      </c>
      <c r="K17" s="23">
        <v>2.2750454E-2</v>
      </c>
      <c r="L17" s="23">
        <v>1.58861777E-2</v>
      </c>
      <c r="M17" s="23">
        <v>123.91065244000001</v>
      </c>
      <c r="N17" s="23">
        <v>1.6000620000000001E-4</v>
      </c>
      <c r="O17" s="23">
        <v>9.3622792763000007</v>
      </c>
      <c r="P17" s="23">
        <v>4.1943275999999996E-3</v>
      </c>
      <c r="Q17" s="23">
        <v>6.6011680000000003E-2</v>
      </c>
      <c r="R17" s="23">
        <v>0.38141013880000002</v>
      </c>
      <c r="T17" s="23">
        <v>1.3156721E-3</v>
      </c>
      <c r="U17" s="23">
        <v>0.56012917949999996</v>
      </c>
      <c r="V17" s="23">
        <v>1.8035334E-2</v>
      </c>
      <c r="W17" s="23">
        <v>1.46077823E-2</v>
      </c>
      <c r="X17" s="23">
        <v>3.7483900000000002E-5</v>
      </c>
      <c r="Y17" s="23">
        <v>1.3084458E-2</v>
      </c>
      <c r="Z17" s="23">
        <v>56.428172033999999</v>
      </c>
      <c r="AA17" s="23">
        <v>18.704155704000001</v>
      </c>
      <c r="AB17" s="23">
        <v>8.4399244799999995E-2</v>
      </c>
      <c r="AC17" s="23">
        <v>4.5483698199999999E-2</v>
      </c>
      <c r="AE17" s="23">
        <v>6.2279531000000001E-3</v>
      </c>
      <c r="AF17" s="23">
        <v>1.5968263195000001</v>
      </c>
      <c r="AG17" s="23">
        <v>42.653242599999999</v>
      </c>
      <c r="AH17" s="23">
        <v>4.0928881383000002</v>
      </c>
      <c r="AI17" s="23">
        <v>0.1704699603</v>
      </c>
      <c r="AJ17" s="23">
        <v>0.25166950500000002</v>
      </c>
      <c r="AK17" s="23">
        <v>6.7779850000000003E-4</v>
      </c>
      <c r="AL17" s="23">
        <v>193.68240456999999</v>
      </c>
      <c r="AM17" s="23">
        <v>1.0314330000000001E-4</v>
      </c>
      <c r="AN17" s="23">
        <v>3.954807E-4</v>
      </c>
      <c r="AO17" s="23">
        <v>78.259066250000004</v>
      </c>
      <c r="AP17" s="23">
        <v>10.592745706000001</v>
      </c>
      <c r="AS17" s="23">
        <v>1.6988258999999999E-2</v>
      </c>
      <c r="AT17" s="23">
        <v>0.31557504040000001</v>
      </c>
      <c r="AU17" s="23">
        <v>0.15462247530000001</v>
      </c>
      <c r="AV17" s="23">
        <v>5.3945349021000002</v>
      </c>
      <c r="AW17" s="23">
        <v>24.425305235</v>
      </c>
      <c r="AX17" s="23">
        <v>205.46785578999999</v>
      </c>
      <c r="AY17" s="23">
        <v>44.074190213999998</v>
      </c>
      <c r="AZ17" s="23">
        <v>2.0333957499999999E-2</v>
      </c>
      <c r="BA17" s="23">
        <v>1.4027482E-3</v>
      </c>
      <c r="BD17" s="23">
        <v>10.191883349999999</v>
      </c>
      <c r="BE17" s="23">
        <v>9.6036043700000004E-2</v>
      </c>
      <c r="BG17" s="23" t="s">
        <v>16</v>
      </c>
      <c r="BH17" s="23">
        <v>19.605125048492798</v>
      </c>
      <c r="BI17" s="23">
        <v>1.9406429465022801</v>
      </c>
      <c r="BJ17" s="23">
        <v>2.0334898886004399E-2</v>
      </c>
      <c r="BK17" s="23">
        <v>1.72552459461686</v>
      </c>
      <c r="BL17" s="23">
        <v>0</v>
      </c>
      <c r="BM17" s="23">
        <v>2.27517935328185E-2</v>
      </c>
      <c r="BN17" s="23">
        <v>46.952754279997102</v>
      </c>
      <c r="BO17" s="23">
        <v>46.952656655646003</v>
      </c>
      <c r="BP17" s="23">
        <v>44.605521034107703</v>
      </c>
      <c r="BQ17" s="23">
        <v>4.48905959278318</v>
      </c>
      <c r="BR17" s="23">
        <v>6.4918926569553E-3</v>
      </c>
      <c r="BS17" s="23">
        <v>9.3419141597358892E-3</v>
      </c>
      <c r="BT17" s="23">
        <v>123.925826684285</v>
      </c>
      <c r="BU17" s="23">
        <v>9.6036796637316402E-2</v>
      </c>
      <c r="BV17" s="6">
        <v>5.1130717328879998E-5</v>
      </c>
      <c r="BW17" s="23">
        <v>1.08654218929986E-4</v>
      </c>
      <c r="BX17" s="6">
        <v>3.7359004504497699E-5</v>
      </c>
      <c r="BY17" s="23">
        <v>9.3859471025965409</v>
      </c>
      <c r="BZ17" s="23">
        <v>1.00467041143757E-3</v>
      </c>
      <c r="CA17" s="23">
        <v>3.1814924287769299E-3</v>
      </c>
      <c r="CB17" s="23">
        <v>6.6008074740446093E-2</v>
      </c>
      <c r="CC17" s="23">
        <v>0</v>
      </c>
      <c r="CD17" s="23">
        <v>858.68035810011895</v>
      </c>
      <c r="CE17" s="23">
        <v>0.38140536077491199</v>
      </c>
      <c r="CF17" s="23">
        <v>1.40281007952281E-3</v>
      </c>
      <c r="CG17" s="23">
        <v>3.8058727007170501E-4</v>
      </c>
      <c r="CH17" s="23">
        <v>9.3177861439507797E-4</v>
      </c>
      <c r="CI17" s="23">
        <v>0</v>
      </c>
      <c r="CJ17" s="23">
        <v>0.56012617256231501</v>
      </c>
      <c r="CK17" s="23">
        <v>1.59680766169744</v>
      </c>
      <c r="CL17" s="23">
        <v>1.80353947711182E-2</v>
      </c>
      <c r="CM17" s="23">
        <v>1.03145197962433E-4</v>
      </c>
      <c r="CN17" s="23">
        <v>0.25167513403363001</v>
      </c>
      <c r="CO17" s="23">
        <v>3.9551043785170499E-4</v>
      </c>
      <c r="CP17" s="23">
        <v>16406.178896432299</v>
      </c>
      <c r="CQ17" s="23">
        <v>1.4607403400504501E-2</v>
      </c>
      <c r="CR17" s="23">
        <v>142.35548623158999</v>
      </c>
      <c r="CS17" s="23">
        <v>12.0368888306211</v>
      </c>
      <c r="CT17" s="23">
        <v>17.782006898820999</v>
      </c>
      <c r="CU17" s="23">
        <v>24.430575581797498</v>
      </c>
      <c r="CV17" s="23">
        <v>429.06331065605798</v>
      </c>
      <c r="CW17" s="23">
        <v>1.3083886437418899E-2</v>
      </c>
      <c r="CX17" s="23">
        <v>9.24189181378382E-4</v>
      </c>
      <c r="CY17" s="23">
        <v>56.731918808025</v>
      </c>
      <c r="CZ17" s="23">
        <v>56.731918808025</v>
      </c>
      <c r="DA17" s="23">
        <v>18.704134370784299</v>
      </c>
      <c r="DB17" s="23">
        <v>205.503196984308</v>
      </c>
      <c r="DC17" s="23">
        <v>2.4373184121062399E-2</v>
      </c>
      <c r="DD17" s="23">
        <v>5.2463246294154997E-2</v>
      </c>
      <c r="DE17" s="23">
        <v>0</v>
      </c>
      <c r="DF17" s="23">
        <v>800.26350880495102</v>
      </c>
      <c r="DG17" s="23">
        <v>2.7383646582585399</v>
      </c>
      <c r="DH17" s="23">
        <v>40.214216506139103</v>
      </c>
      <c r="DI17" s="23">
        <v>1.48464431652458</v>
      </c>
      <c r="DJ17" s="23">
        <v>1.17939117423678E-2</v>
      </c>
      <c r="DK17" s="23">
        <v>3.3567227930355999E-2</v>
      </c>
      <c r="DL17" s="23">
        <v>0</v>
      </c>
      <c r="DM17" s="23">
        <v>2.0484465788124699E-3</v>
      </c>
      <c r="DN17" s="23">
        <v>4.1589517981448099E-3</v>
      </c>
      <c r="DO17" s="23">
        <v>42.6538621524872</v>
      </c>
      <c r="DP17" s="23">
        <v>10.191885264091599</v>
      </c>
      <c r="DQ17" s="23">
        <v>4.0944843490493996</v>
      </c>
      <c r="DR17" s="23">
        <v>700.93416891659297</v>
      </c>
      <c r="DS17" s="23">
        <v>0</v>
      </c>
      <c r="DT17" s="23">
        <v>6.9655883265265506E-2</v>
      </c>
      <c r="DU17" s="23">
        <v>0.100236467082237</v>
      </c>
      <c r="DV17" s="23">
        <v>11704.748028902601</v>
      </c>
      <c r="DW17" s="23">
        <v>7767.9251760137104</v>
      </c>
      <c r="DX17" s="23">
        <v>863.10234656988303</v>
      </c>
      <c r="DY17" s="23">
        <v>8631.0275225835903</v>
      </c>
      <c r="DZ17" s="23">
        <v>5.2973320987121601E-4</v>
      </c>
      <c r="EA17" s="23">
        <v>243.002186690559</v>
      </c>
      <c r="EB17" s="23">
        <v>10.5930877021831</v>
      </c>
      <c r="EC17" s="23">
        <v>0</v>
      </c>
      <c r="ED17" s="23">
        <v>0</v>
      </c>
      <c r="EE17" s="23">
        <v>1.69879505269597E-2</v>
      </c>
      <c r="EF17" s="23">
        <v>0.31557049850691898</v>
      </c>
      <c r="EG17" s="23">
        <v>0.15462149294796501</v>
      </c>
      <c r="EH17" s="23">
        <v>5.3944938085616396</v>
      </c>
      <c r="EI17" s="23">
        <v>5.8323737171580197</v>
      </c>
      <c r="EJ17" s="23">
        <v>8150.6737270493804</v>
      </c>
      <c r="EK17" s="23">
        <v>5.0774532927682801</v>
      </c>
      <c r="EL17" s="23">
        <v>181.476320100089</v>
      </c>
      <c r="EM17" s="23">
        <v>264.14953088950898</v>
      </c>
      <c r="EN17" s="23">
        <v>3.6780889418365601</v>
      </c>
      <c r="EO17" s="23">
        <v>1.5486821431130299E-2</v>
      </c>
      <c r="EP17" s="23">
        <v>7.5621105617927897E-3</v>
      </c>
      <c r="EQ17" s="23">
        <v>147.51398604474201</v>
      </c>
      <c r="ER17" s="23">
        <v>4108.8242094284897</v>
      </c>
      <c r="ES17" s="23">
        <v>3444.0489561890699</v>
      </c>
      <c r="ET17" s="23">
        <v>664.77525323941597</v>
      </c>
      <c r="EU17" s="23">
        <v>2.7474828975346699</v>
      </c>
      <c r="EV17" s="23">
        <v>9.9851307820345403E-2</v>
      </c>
      <c r="EW17" s="23">
        <v>159.60078272899099</v>
      </c>
      <c r="EX17" s="23">
        <v>16.842667380964102</v>
      </c>
      <c r="EY17" s="23">
        <v>874.83365796392195</v>
      </c>
      <c r="EZ17" s="23">
        <v>34.759511742367799</v>
      </c>
      <c r="FA17" s="23">
        <v>12.854002694048001</v>
      </c>
      <c r="FB17" s="23">
        <v>1642.91126859461</v>
      </c>
      <c r="FC17" s="23">
        <v>6.7725318152636897E-4</v>
      </c>
      <c r="FD17" s="23">
        <v>44.283837979564403</v>
      </c>
      <c r="FE17" s="23">
        <v>27.493523742125301</v>
      </c>
      <c r="FF17" s="23">
        <v>63.766664932731402</v>
      </c>
      <c r="FG17" s="23">
        <v>0.39630239642410298</v>
      </c>
      <c r="FH17" s="23">
        <v>2569.4115197760102</v>
      </c>
      <c r="FI17" s="23">
        <v>384.81642760112999</v>
      </c>
      <c r="FJ17" s="23">
        <v>44.074253002215499</v>
      </c>
      <c r="FK17" s="23">
        <v>53.4702303904715</v>
      </c>
      <c r="FL17" s="23">
        <v>11.95478550328</v>
      </c>
      <c r="FM17" s="23">
        <v>706.37962550981194</v>
      </c>
      <c r="FN17" s="23">
        <v>193.71241649960299</v>
      </c>
      <c r="FO17" s="23">
        <v>0</v>
      </c>
      <c r="FP17" s="23">
        <v>313.88713699459299</v>
      </c>
      <c r="FQ17" s="23">
        <v>11837.2368224783</v>
      </c>
      <c r="FR17" s="23">
        <v>78.276454939107694</v>
      </c>
      <c r="FS17" s="23">
        <v>510.96836895324799</v>
      </c>
      <c r="FU17" s="31">
        <f t="shared" si="0"/>
        <v>0</v>
      </c>
      <c r="FV17" s="106">
        <f t="shared" si="57"/>
        <v>0.98880745603364884</v>
      </c>
      <c r="FW17" s="46">
        <f t="shared" si="1"/>
        <v>1.7477165812816193E-3</v>
      </c>
      <c r="FX17" s="46">
        <f t="shared" si="2"/>
        <v>-4.78839719719759E-4</v>
      </c>
      <c r="FY17" s="46">
        <f t="shared" si="3"/>
        <v>-1.9498029659468343E-3</v>
      </c>
      <c r="FZ17" s="46">
        <f t="shared" si="4"/>
        <v>1.3969818272529663E-3</v>
      </c>
      <c r="GA17" s="46">
        <f t="shared" si="5"/>
        <v>1.5624647279796936E-3</v>
      </c>
      <c r="GB17" s="46">
        <f t="shared" si="6"/>
        <v>-3.226249551428936E-3</v>
      </c>
      <c r="GC17" s="46">
        <f t="shared" si="7"/>
        <v>1.4373675453107582E-4</v>
      </c>
      <c r="GD17" s="46">
        <f t="shared" si="8"/>
        <v>5.2919422775320798E-3</v>
      </c>
      <c r="GE17" s="46">
        <f t="shared" si="9"/>
        <v>-7.8114710010950727E-5</v>
      </c>
      <c r="GF17" s="46">
        <f t="shared" si="10"/>
        <v>5.887938845091323E-5</v>
      </c>
      <c r="GG17" s="46">
        <f t="shared" si="11"/>
        <v>-3.2966320972735315E-3</v>
      </c>
      <c r="GH17" s="46">
        <f t="shared" si="12"/>
        <v>1.2246117655090167E-4</v>
      </c>
      <c r="GI17" s="46">
        <f t="shared" si="13"/>
        <v>-1.3828447968516494E-3</v>
      </c>
      <c r="GJ17" s="46">
        <f t="shared" si="14"/>
        <v>2.5279983215683111E-3</v>
      </c>
      <c r="GK17" s="46">
        <f t="shared" si="15"/>
        <v>-1.946619473762584E-3</v>
      </c>
      <c r="GL17" s="46">
        <f t="shared" si="16"/>
        <v>-5.461547947135855E-5</v>
      </c>
      <c r="GM17" s="46">
        <f t="shared" si="17"/>
        <v>-1.2527262917180291E-5</v>
      </c>
      <c r="GN17" s="46">
        <f t="shared" si="18"/>
        <v>0</v>
      </c>
      <c r="GO17" s="46">
        <f t="shared" si="19"/>
        <v>-2.5129479702556108E-3</v>
      </c>
      <c r="GP17" s="46">
        <f t="shared" si="20"/>
        <v>-5.3682932348595857E-6</v>
      </c>
      <c r="GQ17" s="46">
        <f t="shared" si="21"/>
        <v>3.3695587894400448E-6</v>
      </c>
      <c r="GR17" s="46">
        <f t="shared" si="22"/>
        <v>-2.5938194293835349E-5</v>
      </c>
      <c r="GS17" s="46">
        <f t="shared" si="23"/>
        <v>-3.3319770755525159E-3</v>
      </c>
      <c r="GT17" s="46">
        <f t="shared" si="24"/>
        <v>-4.3682556900794353E-5</v>
      </c>
      <c r="GU17" s="46">
        <f t="shared" si="25"/>
        <v>5.382892322685599E-3</v>
      </c>
      <c r="GV17" s="46">
        <f t="shared" si="26"/>
        <v>-1.1405602070480199E-6</v>
      </c>
      <c r="GW17" s="46">
        <f t="shared" si="27"/>
        <v>-8.3392095684484147E-6</v>
      </c>
      <c r="GX17" s="46">
        <f t="shared" si="28"/>
        <v>-2.6945594163712201E-3</v>
      </c>
      <c r="GY17" s="46">
        <f t="shared" si="29"/>
        <v>0</v>
      </c>
      <c r="GZ17" s="46">
        <f t="shared" si="30"/>
        <v>-3.3003978534649208E-3</v>
      </c>
      <c r="HA17" s="46">
        <f t="shared" si="31"/>
        <v>-1.1684303002904912E-5</v>
      </c>
      <c r="HB17" s="46">
        <f t="shared" si="32"/>
        <v>1.4525331473890031E-5</v>
      </c>
      <c r="HC17" s="46">
        <f t="shared" si="33"/>
        <v>3.8999618251536473E-4</v>
      </c>
      <c r="HD17" s="46">
        <f t="shared" si="34"/>
        <v>-3.3883386344491584E-3</v>
      </c>
      <c r="HE17" s="46">
        <f t="shared" si="35"/>
        <v>2.2366768790659293E-5</v>
      </c>
      <c r="HF17" s="46">
        <f t="shared" si="36"/>
        <v>-8.0454364185086696E-4</v>
      </c>
      <c r="HG17" s="46">
        <f t="shared" si="37"/>
        <v>1.5495434223690327E-4</v>
      </c>
      <c r="HH17" s="46">
        <f t="shared" si="38"/>
        <v>1.8401218818831821E-5</v>
      </c>
      <c r="HI17" s="46">
        <f t="shared" si="39"/>
        <v>7.519419204273844E-5</v>
      </c>
      <c r="HJ17" s="46">
        <f t="shared" si="40"/>
        <v>2.2219392513759292E-4</v>
      </c>
      <c r="HK17" s="46">
        <f t="shared" si="41"/>
        <v>3.2285886265121398E-5</v>
      </c>
      <c r="HL17" s="46">
        <f t="shared" si="42"/>
        <v>0</v>
      </c>
      <c r="HM17" s="46">
        <f t="shared" si="43"/>
        <v>0</v>
      </c>
      <c r="HN17" s="46">
        <f t="shared" si="44"/>
        <v>-1.8158013737537859E-5</v>
      </c>
      <c r="HO17" s="46">
        <f t="shared" si="45"/>
        <v>-1.439243444369245E-5</v>
      </c>
      <c r="HP17" s="46">
        <f t="shared" si="46"/>
        <v>-6.3532292643032792E-6</v>
      </c>
      <c r="HQ17" s="46">
        <f t="shared" si="47"/>
        <v>-7.6176239669101746E-6</v>
      </c>
      <c r="HR17" s="46">
        <f t="shared" si="48"/>
        <v>2.1577404035657711E-4</v>
      </c>
      <c r="HS17" s="46">
        <f t="shared" si="49"/>
        <v>1.720035193443507E-4</v>
      </c>
      <c r="HT17" s="46">
        <f t="shared" si="50"/>
        <v>1.4246028162213836E-6</v>
      </c>
      <c r="HU17" s="46">
        <f t="shared" si="51"/>
        <v>4.629625120439117E-5</v>
      </c>
      <c r="HV17" s="46">
        <f t="shared" si="52"/>
        <v>4.4113065203031907E-5</v>
      </c>
      <c r="HW17" s="46">
        <f t="shared" si="53"/>
        <v>0</v>
      </c>
      <c r="HX17" s="46">
        <f t="shared" si="54"/>
        <v>0</v>
      </c>
      <c r="HY17" s="46">
        <f t="shared" si="55"/>
        <v>1.8780548541954142E-7</v>
      </c>
      <c r="HZ17" s="46">
        <f t="shared" si="56"/>
        <v>7.8401534193750412E-6</v>
      </c>
    </row>
    <row r="18" spans="1:234" x14ac:dyDescent="0.3">
      <c r="A18" s="38" t="s">
        <v>17</v>
      </c>
      <c r="B18" s="21">
        <v>30913.824881</v>
      </c>
      <c r="C18" s="21">
        <v>594.26688799999999</v>
      </c>
      <c r="D18" s="21">
        <v>5782.2759881000002</v>
      </c>
      <c r="E18" s="21">
        <v>8705.1295281000002</v>
      </c>
      <c r="F18" s="21">
        <v>7837.1378648999998</v>
      </c>
      <c r="G18" s="21">
        <v>455.48970467999999</v>
      </c>
      <c r="H18" s="21">
        <v>15843.147026000001</v>
      </c>
      <c r="I18" s="23">
        <v>99.856224385999994</v>
      </c>
      <c r="J18" s="23">
        <v>4.3155922541000002</v>
      </c>
      <c r="K18" s="23">
        <v>3.0429016E-2</v>
      </c>
      <c r="L18" s="23">
        <v>3.6416356E-3</v>
      </c>
      <c r="M18" s="23">
        <v>231.25577630000001</v>
      </c>
      <c r="N18" s="23">
        <v>1.1805597000000001E-3</v>
      </c>
      <c r="O18" s="23">
        <v>22.708799420999998</v>
      </c>
      <c r="P18" s="23">
        <v>3.2489528000000001E-3</v>
      </c>
      <c r="Q18" s="23">
        <v>8.8291450499999993E-2</v>
      </c>
      <c r="R18" s="23">
        <v>0.50778979000000002</v>
      </c>
      <c r="T18" s="23">
        <v>5.8961549999999999E-4</v>
      </c>
      <c r="U18" s="23">
        <v>0.83617987760000001</v>
      </c>
      <c r="V18" s="23">
        <v>2.4122483600000001E-2</v>
      </c>
      <c r="W18" s="23">
        <v>2.1632402200000001E-2</v>
      </c>
      <c r="X18" s="6">
        <v>2.3172195E-6</v>
      </c>
      <c r="Y18" s="23">
        <v>1.7500627800000002E-2</v>
      </c>
      <c r="Z18" s="23">
        <v>108.38536526999999</v>
      </c>
      <c r="AA18" s="23">
        <v>42.840881836000001</v>
      </c>
      <c r="AB18" s="23">
        <v>0.14412572870000001</v>
      </c>
      <c r="AC18" s="23">
        <v>1.9628627799999999E-2</v>
      </c>
      <c r="AE18" s="23">
        <v>4.6340968000000001E-3</v>
      </c>
      <c r="AF18" s="23">
        <v>3.3190615774999999</v>
      </c>
      <c r="AG18" s="23">
        <v>87.023005835000006</v>
      </c>
      <c r="AH18" s="23">
        <v>7.9982814359000001</v>
      </c>
      <c r="AI18" s="23">
        <v>6.6975670900000006E-2</v>
      </c>
      <c r="AJ18" s="23">
        <v>0.33661113999999998</v>
      </c>
      <c r="AK18" s="23">
        <v>9.06564E-4</v>
      </c>
      <c r="AL18" s="23">
        <v>278.50909675000003</v>
      </c>
      <c r="AM18" s="23">
        <v>1.3795539999999999E-4</v>
      </c>
      <c r="AN18" s="23">
        <v>5.2896040000000001E-4</v>
      </c>
      <c r="AO18" s="23">
        <v>105.67650752</v>
      </c>
      <c r="AP18" s="23">
        <v>16.862592371000002</v>
      </c>
      <c r="AS18" s="23">
        <v>4.1487229700000003E-2</v>
      </c>
      <c r="AT18" s="23">
        <v>0.74854573859999995</v>
      </c>
      <c r="AU18" s="23">
        <v>0.37916733209999998</v>
      </c>
      <c r="AV18" s="23">
        <v>9.7585217447999995</v>
      </c>
      <c r="AW18" s="23">
        <v>48.128354420000001</v>
      </c>
      <c r="AX18" s="23">
        <v>264.32252008</v>
      </c>
      <c r="AY18" s="23">
        <v>102.20211200999999</v>
      </c>
      <c r="AZ18" s="23">
        <v>2.7196917500000001E-2</v>
      </c>
      <c r="BA18" s="23">
        <v>1.8761932E-3</v>
      </c>
      <c r="BD18" s="23">
        <v>25.003886690000002</v>
      </c>
      <c r="BE18" s="23">
        <v>0.22764841990000001</v>
      </c>
      <c r="BG18" s="23" t="s">
        <v>17</v>
      </c>
      <c r="BH18" s="23">
        <v>40.218186822598398</v>
      </c>
      <c r="BI18" s="23">
        <v>5.6504513575393904</v>
      </c>
      <c r="BJ18" s="23">
        <v>2.7197764492867999E-2</v>
      </c>
      <c r="BK18" s="23">
        <v>4.3149097385230499</v>
      </c>
      <c r="BL18" s="23">
        <v>0</v>
      </c>
      <c r="BM18" s="23">
        <v>3.04291718326559E-2</v>
      </c>
      <c r="BN18" s="23">
        <v>100.19972372577401</v>
      </c>
      <c r="BO18" s="23">
        <v>100.199648506852</v>
      </c>
      <c r="BP18" s="23">
        <v>72.410792108268893</v>
      </c>
      <c r="BQ18" s="23">
        <v>9.2084156980048402</v>
      </c>
      <c r="BR18" s="23">
        <v>1.49041859697856E-3</v>
      </c>
      <c r="BS18" s="23">
        <v>2.1447390748303699E-3</v>
      </c>
      <c r="BT18" s="23">
        <v>231.27643429985</v>
      </c>
      <c r="BU18" s="23">
        <v>0.22764674272980701</v>
      </c>
      <c r="BV18" s="23">
        <v>3.7768171056620201E-4</v>
      </c>
      <c r="BW18" s="23">
        <v>8.0256540253641803E-4</v>
      </c>
      <c r="BX18" s="6">
        <v>2.3092293708559902E-6</v>
      </c>
      <c r="BY18" s="23">
        <v>22.742087702871899</v>
      </c>
      <c r="BZ18" s="23">
        <v>7.7935787231931699E-4</v>
      </c>
      <c r="CA18" s="23">
        <v>2.4679828744963799E-3</v>
      </c>
      <c r="CB18" s="23">
        <v>8.8292260075558002E-2</v>
      </c>
      <c r="CC18" s="23">
        <v>0</v>
      </c>
      <c r="CD18" s="23">
        <v>740.82339888295098</v>
      </c>
      <c r="CE18" s="23">
        <v>0.50779903748890798</v>
      </c>
      <c r="CF18" s="23">
        <v>1.8762963032713199E-3</v>
      </c>
      <c r="CG18" s="23">
        <v>1.70912227494943E-4</v>
      </c>
      <c r="CH18" s="23">
        <v>4.1845209995756001E-4</v>
      </c>
      <c r="CI18" s="23">
        <v>0</v>
      </c>
      <c r="CJ18" s="23">
        <v>0.83619802901446005</v>
      </c>
      <c r="CK18" s="23">
        <v>3.3190520656608098</v>
      </c>
      <c r="CL18" s="23">
        <v>2.4122017934939999E-2</v>
      </c>
      <c r="CM18" s="23">
        <v>1.3795919813885799E-4</v>
      </c>
      <c r="CN18" s="23">
        <v>0.33662770331233399</v>
      </c>
      <c r="CO18" s="23">
        <v>5.2892525849192803E-4</v>
      </c>
      <c r="CP18" s="23">
        <v>30958.761759905599</v>
      </c>
      <c r="CQ18" s="23">
        <v>2.1631862852584099E-2</v>
      </c>
      <c r="CR18" s="23">
        <v>356.09828395872802</v>
      </c>
      <c r="CS18" s="23">
        <v>18.5292521145556</v>
      </c>
      <c r="CT18" s="23">
        <v>41.655281297825603</v>
      </c>
      <c r="CU18" s="23">
        <v>48.134003669129697</v>
      </c>
      <c r="CV18" s="23">
        <v>595.39157110182305</v>
      </c>
      <c r="CW18" s="23">
        <v>1.7499741379440999E-2</v>
      </c>
      <c r="CX18" s="23">
        <v>9.17697930666017E-4</v>
      </c>
      <c r="CY18" s="23">
        <v>108.827094348664</v>
      </c>
      <c r="CZ18" s="23">
        <v>108.827094348664</v>
      </c>
      <c r="DA18" s="23">
        <v>42.8408422602446</v>
      </c>
      <c r="DB18" s="23">
        <v>264.374859449089</v>
      </c>
      <c r="DC18" s="23">
        <v>5.09844007009463E-2</v>
      </c>
      <c r="DD18" s="23">
        <v>7.6992998849816696E-2</v>
      </c>
      <c r="DE18" s="23">
        <v>0</v>
      </c>
      <c r="DF18" s="23">
        <v>1051.0108756470499</v>
      </c>
      <c r="DG18" s="23">
        <v>3.5452645180614599</v>
      </c>
      <c r="DH18" s="23">
        <v>71.881617240464905</v>
      </c>
      <c r="DI18" s="23">
        <v>3.0605861634409299</v>
      </c>
      <c r="DJ18" s="23">
        <v>5.0955527670761801E-3</v>
      </c>
      <c r="DK18" s="23">
        <v>1.45027143427195E-2</v>
      </c>
      <c r="DL18" s="23">
        <v>0</v>
      </c>
      <c r="DM18" s="23">
        <v>1.52647813290563E-3</v>
      </c>
      <c r="DN18" s="23">
        <v>3.09924236787425E-3</v>
      </c>
      <c r="DO18" s="23">
        <v>87.023839593738103</v>
      </c>
      <c r="DP18" s="23">
        <v>25.003832853816998</v>
      </c>
      <c r="DQ18" s="23">
        <v>7.9987516274204902</v>
      </c>
      <c r="DR18" s="23">
        <v>594.09865989318598</v>
      </c>
      <c r="DS18" s="23">
        <v>0</v>
      </c>
      <c r="DT18" s="23">
        <v>2.7368837305841599E-2</v>
      </c>
      <c r="DU18" s="23">
        <v>3.9384379895280403E-2</v>
      </c>
      <c r="DV18" s="23">
        <v>15762.654347900299</v>
      </c>
      <c r="DW18" s="23">
        <v>5198.1156751798098</v>
      </c>
      <c r="DX18" s="23">
        <v>577.56863147626996</v>
      </c>
      <c r="DY18" s="23">
        <v>5775.6843066560796</v>
      </c>
      <c r="DZ18" s="23">
        <v>1.4395286272258501E-3</v>
      </c>
      <c r="EA18" s="23">
        <v>391.633896016677</v>
      </c>
      <c r="EB18" s="23">
        <v>16.8629299849093</v>
      </c>
      <c r="EC18" s="23">
        <v>0</v>
      </c>
      <c r="ED18" s="23">
        <v>0</v>
      </c>
      <c r="EE18" s="23">
        <v>4.1487559767853198E-2</v>
      </c>
      <c r="EF18" s="23">
        <v>0.74854254146618404</v>
      </c>
      <c r="EG18" s="23">
        <v>0.37916352373551099</v>
      </c>
      <c r="EH18" s="23">
        <v>9.7580176138714805</v>
      </c>
      <c r="EI18" s="23">
        <v>2.6311199726626802</v>
      </c>
      <c r="EJ18" s="23">
        <v>10625.2185063754</v>
      </c>
      <c r="EK18" s="23">
        <v>10.0060266176138</v>
      </c>
      <c r="EL18" s="23">
        <v>452.89348259726501</v>
      </c>
      <c r="EM18" s="23">
        <v>631.77181913281197</v>
      </c>
      <c r="EN18" s="23">
        <v>2.1488750614262799</v>
      </c>
      <c r="EO18" s="23">
        <v>1.5377790362494899E-2</v>
      </c>
      <c r="EP18" s="23">
        <v>1.6148053054228201E-2</v>
      </c>
      <c r="EQ18" s="23">
        <v>439.51207810975598</v>
      </c>
      <c r="ER18" s="23">
        <v>8710.9763296163092</v>
      </c>
      <c r="ES18" s="23">
        <v>7841.4614060891299</v>
      </c>
      <c r="ET18" s="23">
        <v>869.51492352717503</v>
      </c>
      <c r="EU18" s="23">
        <v>6.9941835381978299</v>
      </c>
      <c r="EV18" s="23">
        <v>0.117398210644796</v>
      </c>
      <c r="EW18" s="23">
        <v>356.66170430507498</v>
      </c>
      <c r="EX18" s="23">
        <v>39.228909253349599</v>
      </c>
      <c r="EY18" s="23">
        <v>1958.21595308564</v>
      </c>
      <c r="EZ18" s="23">
        <v>85.959846172500605</v>
      </c>
      <c r="FA18" s="23">
        <v>25.265681342835201</v>
      </c>
      <c r="FB18" s="23">
        <v>3511.0519870809098</v>
      </c>
      <c r="FC18" s="23">
        <v>9.0580910402233397E-4</v>
      </c>
      <c r="FD18" s="23">
        <v>47.388773199973002</v>
      </c>
      <c r="FE18" s="23">
        <v>155.07311875141201</v>
      </c>
      <c r="FF18" s="23">
        <v>163.78040386470201</v>
      </c>
      <c r="FG18" s="23">
        <v>0.13344120195990899</v>
      </c>
      <c r="FH18" s="23">
        <v>454.87832916461298</v>
      </c>
      <c r="FI18" s="23">
        <v>495.602824184702</v>
      </c>
      <c r="FJ18" s="23">
        <v>102.19810649084801</v>
      </c>
      <c r="FK18" s="23">
        <v>1.75212082875488</v>
      </c>
      <c r="FL18" s="23">
        <v>24.524158740407199</v>
      </c>
      <c r="FM18" s="23">
        <v>870.58226276652601</v>
      </c>
      <c r="FN18" s="23">
        <v>278.552410794477</v>
      </c>
      <c r="FO18" s="23">
        <v>0</v>
      </c>
      <c r="FP18" s="23">
        <v>401.04673601539702</v>
      </c>
      <c r="FQ18" s="23">
        <v>15846.0877999526</v>
      </c>
      <c r="FR18" s="23">
        <v>105.701586711822</v>
      </c>
      <c r="FS18" s="23">
        <v>646.23708990776299</v>
      </c>
      <c r="FU18" s="31">
        <f t="shared" si="0"/>
        <v>0</v>
      </c>
      <c r="FV18" s="106">
        <f t="shared" si="57"/>
        <v>0.99473476020670859</v>
      </c>
      <c r="FW18" s="46">
        <f t="shared" si="1"/>
        <v>1.4536175668517031E-3</v>
      </c>
      <c r="FX18" s="46">
        <f t="shared" si="2"/>
        <v>-2.8308510908319829E-4</v>
      </c>
      <c r="FY18" s="46">
        <f t="shared" si="3"/>
        <v>-1.13998042595794E-3</v>
      </c>
      <c r="FZ18" s="46">
        <f t="shared" si="4"/>
        <v>6.7165014574861238E-4</v>
      </c>
      <c r="GA18" s="46">
        <f t="shared" si="5"/>
        <v>5.5167348892684695E-4</v>
      </c>
      <c r="GB18" s="46">
        <f t="shared" si="6"/>
        <v>-1.3422378356861575E-3</v>
      </c>
      <c r="GC18" s="46">
        <f t="shared" si="7"/>
        <v>1.8561804342113897E-4</v>
      </c>
      <c r="GD18" s="46">
        <f t="shared" si="8"/>
        <v>3.4391859191919834E-3</v>
      </c>
      <c r="GE18" s="46">
        <f t="shared" si="9"/>
        <v>-1.5815108026062842E-4</v>
      </c>
      <c r="GF18" s="46">
        <f t="shared" si="10"/>
        <v>5.1211861698312158E-6</v>
      </c>
      <c r="GG18" s="46">
        <f t="shared" si="11"/>
        <v>-1.7788512917301235E-3</v>
      </c>
      <c r="GH18" s="46">
        <f t="shared" si="12"/>
        <v>8.9329659913829431E-5</v>
      </c>
      <c r="GI18" s="46">
        <f t="shared" si="13"/>
        <v>-2.6477856001692451E-4</v>
      </c>
      <c r="GJ18" s="46">
        <f t="shared" si="14"/>
        <v>1.465875903642766E-3</v>
      </c>
      <c r="GK18" s="46">
        <f t="shared" si="15"/>
        <v>-4.9617624001897158E-4</v>
      </c>
      <c r="GL18" s="46">
        <f t="shared" si="16"/>
        <v>9.1693539229874153E-6</v>
      </c>
      <c r="GM18" s="46">
        <f t="shared" si="17"/>
        <v>1.8211254125372779E-5</v>
      </c>
      <c r="GN18" s="46">
        <f t="shared" si="18"/>
        <v>0</v>
      </c>
      <c r="GO18" s="46">
        <f t="shared" si="19"/>
        <v>-4.2599380019174495E-4</v>
      </c>
      <c r="GP18" s="46">
        <f t="shared" si="20"/>
        <v>2.1707547557998838E-5</v>
      </c>
      <c r="GQ18" s="46">
        <f t="shared" si="21"/>
        <v>-1.9304192210196053E-5</v>
      </c>
      <c r="GR18" s="46">
        <f t="shared" si="22"/>
        <v>-2.4932386653868307E-5</v>
      </c>
      <c r="GS18" s="46">
        <f t="shared" si="23"/>
        <v>-3.4481537653251412E-3</v>
      </c>
      <c r="GT18" s="46">
        <f t="shared" si="24"/>
        <v>-5.0650786310811254E-5</v>
      </c>
      <c r="GU18" s="46">
        <f t="shared" si="25"/>
        <v>4.075541726169531E-3</v>
      </c>
      <c r="GV18" s="46">
        <f t="shared" si="26"/>
        <v>-9.2378479866965055E-7</v>
      </c>
      <c r="GW18" s="46">
        <f t="shared" si="27"/>
        <v>-1.9156538622075809E-6</v>
      </c>
      <c r="GX18" s="46">
        <f t="shared" si="28"/>
        <v>-1.546755611939283E-3</v>
      </c>
      <c r="GY18" s="46">
        <f t="shared" si="29"/>
        <v>0</v>
      </c>
      <c r="GZ18" s="46">
        <f t="shared" si="30"/>
        <v>-1.8075365236479477E-3</v>
      </c>
      <c r="HA18" s="46">
        <f t="shared" si="31"/>
        <v>-2.8658218499317287E-6</v>
      </c>
      <c r="HB18" s="46">
        <f t="shared" si="32"/>
        <v>9.5809002469678362E-6</v>
      </c>
      <c r="HC18" s="46">
        <f t="shared" si="33"/>
        <v>5.8786568622062524E-5</v>
      </c>
      <c r="HD18" s="46">
        <f t="shared" si="34"/>
        <v>-3.3214105344334588E-3</v>
      </c>
      <c r="HE18" s="46">
        <f t="shared" si="35"/>
        <v>4.9206073019499528E-5</v>
      </c>
      <c r="HF18" s="46">
        <f t="shared" si="36"/>
        <v>-8.3270014876614233E-4</v>
      </c>
      <c r="HG18" s="46">
        <f t="shared" si="37"/>
        <v>1.5552111217341039E-4</v>
      </c>
      <c r="HH18" s="46">
        <f t="shared" si="38"/>
        <v>2.7531643255743452E-5</v>
      </c>
      <c r="HI18" s="46">
        <f t="shared" si="39"/>
        <v>-6.6435045179146255E-5</v>
      </c>
      <c r="HJ18" s="46">
        <f t="shared" si="40"/>
        <v>2.3732040744491183E-4</v>
      </c>
      <c r="HK18" s="46">
        <f t="shared" si="41"/>
        <v>2.0021471305868864E-5</v>
      </c>
      <c r="HL18" s="46">
        <f t="shared" si="42"/>
        <v>0</v>
      </c>
      <c r="HM18" s="46">
        <f t="shared" si="43"/>
        <v>0</v>
      </c>
      <c r="HN18" s="46">
        <f t="shared" si="44"/>
        <v>7.9558904169265273E-6</v>
      </c>
      <c r="HO18" s="46">
        <f t="shared" si="45"/>
        <v>-4.2711268678019748E-6</v>
      </c>
      <c r="HP18" s="46">
        <f t="shared" si="46"/>
        <v>-1.0044020585571382E-5</v>
      </c>
      <c r="HQ18" s="46">
        <f t="shared" si="47"/>
        <v>-5.1660583611202229E-5</v>
      </c>
      <c r="HR18" s="46">
        <f t="shared" si="48"/>
        <v>1.1737881333729679E-4</v>
      </c>
      <c r="HS18" s="46">
        <f t="shared" si="49"/>
        <v>1.9801327965985054E-4</v>
      </c>
      <c r="HT18" s="46">
        <f t="shared" si="50"/>
        <v>-3.9192136769114934E-5</v>
      </c>
      <c r="HU18" s="46">
        <f t="shared" si="51"/>
        <v>3.1142973022527793E-5</v>
      </c>
      <c r="HV18" s="46">
        <f t="shared" si="52"/>
        <v>5.4953440466512995E-5</v>
      </c>
      <c r="HW18" s="46">
        <f t="shared" si="53"/>
        <v>0</v>
      </c>
      <c r="HX18" s="46">
        <f t="shared" si="54"/>
        <v>0</v>
      </c>
      <c r="HY18" s="46">
        <f t="shared" si="55"/>
        <v>-2.1531125808801995E-6</v>
      </c>
      <c r="HZ18" s="46">
        <f t="shared" si="56"/>
        <v>-7.3673702358259271E-6</v>
      </c>
    </row>
    <row r="19" spans="1:234" x14ac:dyDescent="0.3">
      <c r="A19" s="38" t="s">
        <v>18</v>
      </c>
      <c r="B19" s="21">
        <v>51913.048531</v>
      </c>
      <c r="C19" s="21">
        <v>606.01884512000004</v>
      </c>
      <c r="D19" s="21">
        <v>9842.8264154999997</v>
      </c>
      <c r="E19" s="21">
        <v>23221.437015</v>
      </c>
      <c r="F19" s="21">
        <v>19710.016043</v>
      </c>
      <c r="G19" s="21">
        <v>5085.1560662000002</v>
      </c>
      <c r="H19" s="21">
        <v>34020.968359999999</v>
      </c>
      <c r="I19" s="23">
        <v>133.99638712999999</v>
      </c>
      <c r="J19" s="23">
        <v>4.9688555652000002</v>
      </c>
      <c r="K19" s="23">
        <v>3.5154826E-2</v>
      </c>
      <c r="L19" s="23">
        <v>3.7680287999999999E-2</v>
      </c>
      <c r="M19" s="23">
        <v>243.19602868000001</v>
      </c>
      <c r="N19" s="23">
        <v>1.7543189999999999E-4</v>
      </c>
      <c r="O19" s="23">
        <v>19.326599010999999</v>
      </c>
      <c r="P19" s="23">
        <v>7.1111626000000001E-3</v>
      </c>
      <c r="Q19" s="23">
        <v>0.10200364000000001</v>
      </c>
      <c r="R19" s="23">
        <v>0.59129765810000001</v>
      </c>
      <c r="T19" s="23">
        <v>3.3302215000000001E-3</v>
      </c>
      <c r="U19" s="23">
        <v>0.91219255450000003</v>
      </c>
      <c r="V19" s="23">
        <v>2.7868850000000001E-2</v>
      </c>
      <c r="W19" s="23">
        <v>2.2771426099999999E-2</v>
      </c>
      <c r="X19" s="23">
        <v>9.7154399999999999E-5</v>
      </c>
      <c r="Y19" s="23">
        <v>2.0218578000000001E-2</v>
      </c>
      <c r="Z19" s="23">
        <v>123.30284091999999</v>
      </c>
      <c r="AA19" s="23">
        <v>29.501530571</v>
      </c>
      <c r="AB19" s="23">
        <v>0.11977522</v>
      </c>
      <c r="AC19" s="23">
        <v>4.4831258399999997E-2</v>
      </c>
      <c r="AE19" s="23">
        <v>9.2921070000000008E-3</v>
      </c>
      <c r="AF19" s="23">
        <v>2.579881775</v>
      </c>
      <c r="AG19" s="23">
        <v>91.521307300000004</v>
      </c>
      <c r="AH19" s="23">
        <v>14.898757937999999</v>
      </c>
      <c r="AI19" s="23">
        <v>0.26132848339999998</v>
      </c>
      <c r="AJ19" s="23">
        <v>0.38888884499999998</v>
      </c>
      <c r="AK19" s="23">
        <v>1.0473588E-3</v>
      </c>
      <c r="AL19" s="23">
        <v>514.18253716000004</v>
      </c>
      <c r="AM19" s="23">
        <v>1.593807E-4</v>
      </c>
      <c r="AN19" s="23">
        <v>6.1111110000000005E-4</v>
      </c>
      <c r="AO19" s="23">
        <v>207.56376779999999</v>
      </c>
      <c r="AP19" s="23">
        <v>18.499391258999999</v>
      </c>
      <c r="AS19" s="23">
        <v>2.7900676900000001E-2</v>
      </c>
      <c r="AT19" s="23">
        <v>0.51983135319999996</v>
      </c>
      <c r="AU19" s="23">
        <v>0.25519107559999998</v>
      </c>
      <c r="AV19" s="23">
        <v>10.913210846</v>
      </c>
      <c r="AW19" s="23">
        <v>52.554354781999997</v>
      </c>
      <c r="AX19" s="23">
        <v>583.01278921999995</v>
      </c>
      <c r="AY19" s="23">
        <v>82.355863577999997</v>
      </c>
      <c r="AZ19" s="23">
        <v>3.1420762499999998E-2</v>
      </c>
      <c r="BA19" s="23">
        <v>2.1675773000000001E-3</v>
      </c>
      <c r="BD19" s="23">
        <v>16.829178299999999</v>
      </c>
      <c r="BE19" s="23">
        <v>0.15831883590000001</v>
      </c>
      <c r="BG19" s="23" t="s">
        <v>18</v>
      </c>
      <c r="BH19" s="23">
        <v>42.253919460452899</v>
      </c>
      <c r="BI19" s="23">
        <v>30.429372234177698</v>
      </c>
      <c r="BJ19" s="23">
        <v>3.1420203179175099E-2</v>
      </c>
      <c r="BK19" s="23">
        <v>4.9614536268805498</v>
      </c>
      <c r="BL19" s="23">
        <v>0</v>
      </c>
      <c r="BM19" s="23">
        <v>3.5154440106428098E-2</v>
      </c>
      <c r="BN19" s="23">
        <v>134.15350054204399</v>
      </c>
      <c r="BO19" s="23">
        <v>134.153480564598</v>
      </c>
      <c r="BP19" s="23">
        <v>142.328434443823</v>
      </c>
      <c r="BQ19" s="23">
        <v>9.6743620252936093</v>
      </c>
      <c r="BR19" s="23">
        <v>1.53970964720536E-2</v>
      </c>
      <c r="BS19" s="23">
        <v>2.2156823194827899E-2</v>
      </c>
      <c r="BT19" s="23">
        <v>243.174539846687</v>
      </c>
      <c r="BU19" s="23">
        <v>0.15831806800141099</v>
      </c>
      <c r="BV19" s="6">
        <v>5.6025918219547197E-5</v>
      </c>
      <c r="BW19" s="23">
        <v>1.19054666655643E-4</v>
      </c>
      <c r="BX19" s="6">
        <v>9.6824817765677203E-5</v>
      </c>
      <c r="BY19" s="23">
        <v>19.3469817209781</v>
      </c>
      <c r="BZ19" s="23">
        <v>1.7023361332032499E-3</v>
      </c>
      <c r="CA19" s="23">
        <v>5.3906877064766297E-3</v>
      </c>
      <c r="CB19" s="23">
        <v>0.102001795880051</v>
      </c>
      <c r="CC19" s="23">
        <v>0</v>
      </c>
      <c r="CD19" s="23">
        <v>722.89410778664706</v>
      </c>
      <c r="CE19" s="23">
        <v>0.59128530267046497</v>
      </c>
      <c r="CF19" s="23">
        <v>2.1678018638590802E-3</v>
      </c>
      <c r="CG19" s="23">
        <v>9.6281734916252E-4</v>
      </c>
      <c r="CH19" s="23">
        <v>2.3572728076412201E-3</v>
      </c>
      <c r="CI19" s="23">
        <v>0</v>
      </c>
      <c r="CJ19" s="23">
        <v>0.91219916851818394</v>
      </c>
      <c r="CK19" s="23">
        <v>2.5798823564047</v>
      </c>
      <c r="CL19" s="23">
        <v>2.7867412685202E-2</v>
      </c>
      <c r="CM19" s="23">
        <v>1.59385520355991E-4</v>
      </c>
      <c r="CN19" s="23">
        <v>0.38887555705528598</v>
      </c>
      <c r="CO19" s="23">
        <v>6.1110827139723202E-4</v>
      </c>
      <c r="CP19" s="23">
        <v>51914.232678891203</v>
      </c>
      <c r="CQ19" s="23">
        <v>2.27718781211118E-2</v>
      </c>
      <c r="CR19" s="23">
        <v>487.767628584401</v>
      </c>
      <c r="CS19" s="23">
        <v>33.842992866381998</v>
      </c>
      <c r="CT19" s="23">
        <v>74.253015408816196</v>
      </c>
      <c r="CU19" s="23">
        <v>52.559211997040201</v>
      </c>
      <c r="CV19" s="23">
        <v>675.598648627839</v>
      </c>
      <c r="CW19" s="23">
        <v>2.02189380519869E-2</v>
      </c>
      <c r="CX19" s="23">
        <v>9.1311994526887803E-4</v>
      </c>
      <c r="CY19" s="23">
        <v>123.618041956471</v>
      </c>
      <c r="CZ19" s="23">
        <v>123.618041956471</v>
      </c>
      <c r="DA19" s="23">
        <v>29.5014704340348</v>
      </c>
      <c r="DB19" s="23">
        <v>583.062887495577</v>
      </c>
      <c r="DC19" s="23">
        <v>3.6854953824130697E-2</v>
      </c>
      <c r="DD19" s="23">
        <v>7.1389526282015198E-2</v>
      </c>
      <c r="DE19" s="23">
        <v>0</v>
      </c>
      <c r="DF19" s="23">
        <v>2422.3816182322098</v>
      </c>
      <c r="DG19" s="23">
        <v>9.3535370731182699</v>
      </c>
      <c r="DH19" s="23">
        <v>181.202662912096</v>
      </c>
      <c r="DI19" s="23">
        <v>10.3163869252776</v>
      </c>
      <c r="DJ19" s="23">
        <v>1.162283723827E-2</v>
      </c>
      <c r="DK19" s="23">
        <v>3.30802809019108E-2</v>
      </c>
      <c r="DL19" s="23">
        <v>0</v>
      </c>
      <c r="DM19" s="23">
        <v>3.05612300578162E-3</v>
      </c>
      <c r="DN19" s="23">
        <v>6.2049500212194896E-3</v>
      </c>
      <c r="DO19" s="23">
        <v>91.520939074441998</v>
      </c>
      <c r="DP19" s="23">
        <v>16.829151835232</v>
      </c>
      <c r="DQ19" s="23">
        <v>14.8748690597387</v>
      </c>
      <c r="DR19" s="23">
        <v>605.33671733990298</v>
      </c>
      <c r="DS19" s="23">
        <v>0</v>
      </c>
      <c r="DT19" s="23">
        <v>0.106782238341683</v>
      </c>
      <c r="DU19" s="23">
        <v>0.15366219622238</v>
      </c>
      <c r="DV19" s="23">
        <v>34033.4229819717</v>
      </c>
      <c r="DW19" s="23">
        <v>8837.4173856490106</v>
      </c>
      <c r="DX19" s="23">
        <v>981.93547543003797</v>
      </c>
      <c r="DY19" s="23">
        <v>9819.3528610790509</v>
      </c>
      <c r="DZ19" s="23">
        <v>9.4959602982159098E-3</v>
      </c>
      <c r="EA19" s="23">
        <v>727.50288787121701</v>
      </c>
      <c r="EB19" s="23">
        <v>18.4974705993044</v>
      </c>
      <c r="EC19" s="23">
        <v>0</v>
      </c>
      <c r="ED19" s="23">
        <v>0</v>
      </c>
      <c r="EE19" s="23">
        <v>2.7901225213820699E-2</v>
      </c>
      <c r="EF19" s="23">
        <v>0.51984291630924195</v>
      </c>
      <c r="EG19" s="23">
        <v>0.25519654175498901</v>
      </c>
      <c r="EH19" s="23">
        <v>10.906725039765799</v>
      </c>
      <c r="EI19" s="23">
        <v>14.1524079741177</v>
      </c>
      <c r="EJ19" s="23">
        <v>24532.9329393673</v>
      </c>
      <c r="EK19" s="23">
        <v>88.999292979932406</v>
      </c>
      <c r="EL19" s="23">
        <v>526.378728153574</v>
      </c>
      <c r="EM19" s="23">
        <v>1077.0837780607001</v>
      </c>
      <c r="EN19" s="23">
        <v>7.7656760409398302</v>
      </c>
      <c r="EO19" s="23">
        <v>1.53016669698021E-2</v>
      </c>
      <c r="EP19" s="23">
        <v>1.1528935961242701E-2</v>
      </c>
      <c r="EQ19" s="23">
        <v>1459.0022058345301</v>
      </c>
      <c r="ER19" s="23">
        <v>23179.023948670201</v>
      </c>
      <c r="ES19" s="23">
        <v>19674.9527933932</v>
      </c>
      <c r="ET19" s="23">
        <v>3504.0711552770299</v>
      </c>
      <c r="EU19" s="23">
        <v>23.400011838819999</v>
      </c>
      <c r="EV19" s="23">
        <v>0.179715308784867</v>
      </c>
      <c r="EW19" s="23">
        <v>2383.71749599034</v>
      </c>
      <c r="EX19" s="23">
        <v>57.573291500631001</v>
      </c>
      <c r="EY19" s="23">
        <v>3626.25719219343</v>
      </c>
      <c r="EZ19" s="23">
        <v>88.652713944785205</v>
      </c>
      <c r="FA19" s="23">
        <v>26.108617606111199</v>
      </c>
      <c r="FB19" s="23">
        <v>7644.9964960840398</v>
      </c>
      <c r="FC19" s="23">
        <v>1.0465250127201101E-3</v>
      </c>
      <c r="FD19" s="23">
        <v>56.046092746390599</v>
      </c>
      <c r="FE19" s="23">
        <v>1713.9545050678701</v>
      </c>
      <c r="FF19" s="23">
        <v>935.73260737335704</v>
      </c>
      <c r="FG19" s="23">
        <v>0.98275577429079997</v>
      </c>
      <c r="FH19" s="23">
        <v>5069.0833196051499</v>
      </c>
      <c r="FI19" s="23">
        <v>978.52642995191297</v>
      </c>
      <c r="FJ19" s="23">
        <v>82.355465160634196</v>
      </c>
      <c r="FK19" s="23">
        <v>86.840397799125697</v>
      </c>
      <c r="FL19" s="23">
        <v>25.765110530790999</v>
      </c>
      <c r="FM19" s="23">
        <v>2161.3348447279</v>
      </c>
      <c r="FN19" s="23">
        <v>514.20736969398001</v>
      </c>
      <c r="FO19" s="23">
        <v>0</v>
      </c>
      <c r="FP19" s="23">
        <v>853.31642753663198</v>
      </c>
      <c r="FQ19" s="23">
        <v>34023.032407833001</v>
      </c>
      <c r="FR19" s="23">
        <v>207.57954431665101</v>
      </c>
      <c r="FS19" s="23">
        <v>1228.6873077968601</v>
      </c>
      <c r="FU19" s="31">
        <f t="shared" si="0"/>
        <v>0</v>
      </c>
      <c r="FV19" s="106">
        <f t="shared" si="57"/>
        <v>1.0003053982377039</v>
      </c>
      <c r="FW19" s="46">
        <f t="shared" si="1"/>
        <v>2.2810216789633662E-5</v>
      </c>
      <c r="FX19" s="46">
        <f t="shared" si="2"/>
        <v>-1.1255883964499344E-3</v>
      </c>
      <c r="FY19" s="46">
        <f t="shared" si="3"/>
        <v>-2.3848388084934482E-3</v>
      </c>
      <c r="FZ19" s="46">
        <f t="shared" si="4"/>
        <v>-1.826461743190199E-3</v>
      </c>
      <c r="GA19" s="46">
        <f t="shared" si="5"/>
        <v>-1.7789559141049968E-3</v>
      </c>
      <c r="GB19" s="46">
        <f t="shared" si="6"/>
        <v>-3.1607184490723048E-3</v>
      </c>
      <c r="GC19" s="46">
        <f t="shared" si="7"/>
        <v>6.0669873095946328E-5</v>
      </c>
      <c r="GD19" s="46">
        <f t="shared" si="8"/>
        <v>1.1723706732898883E-3</v>
      </c>
      <c r="GE19" s="46">
        <f t="shared" si="9"/>
        <v>-1.489666628929758E-3</v>
      </c>
      <c r="GF19" s="46">
        <f t="shared" si="10"/>
        <v>-1.0976972888517535E-5</v>
      </c>
      <c r="GG19" s="46">
        <f t="shared" si="11"/>
        <v>-3.3536987062970369E-3</v>
      </c>
      <c r="GH19" s="46">
        <f t="shared" si="12"/>
        <v>-8.8360132480987214E-5</v>
      </c>
      <c r="GI19" s="46">
        <f t="shared" si="13"/>
        <v>-2.0025726496138312E-3</v>
      </c>
      <c r="GJ19" s="46">
        <f t="shared" si="14"/>
        <v>1.0546454638242237E-3</v>
      </c>
      <c r="GK19" s="46">
        <f t="shared" si="15"/>
        <v>-2.5507447010310576E-3</v>
      </c>
      <c r="GL19" s="46">
        <f t="shared" si="16"/>
        <v>-1.8078962172427411E-5</v>
      </c>
      <c r="GM19" s="46">
        <f t="shared" si="17"/>
        <v>-2.0895448114473258E-5</v>
      </c>
      <c r="GN19" s="46">
        <f t="shared" si="18"/>
        <v>0</v>
      </c>
      <c r="GO19" s="46">
        <f t="shared" si="19"/>
        <v>-3.042243044872561E-3</v>
      </c>
      <c r="GP19" s="46">
        <f t="shared" si="20"/>
        <v>7.2506820531330222E-6</v>
      </c>
      <c r="GQ19" s="46">
        <f t="shared" si="21"/>
        <v>-5.157424142008491E-5</v>
      </c>
      <c r="GR19" s="46">
        <f t="shared" si="22"/>
        <v>1.9850364655083566E-5</v>
      </c>
      <c r="GS19" s="46">
        <f t="shared" si="23"/>
        <v>-3.3923552028811517E-3</v>
      </c>
      <c r="GT19" s="46">
        <f t="shared" si="24"/>
        <v>1.7807977737047447E-5</v>
      </c>
      <c r="GU19" s="46">
        <f t="shared" si="25"/>
        <v>2.5563160923073517E-3</v>
      </c>
      <c r="GV19" s="46">
        <f t="shared" si="26"/>
        <v>-2.0384354315057123E-6</v>
      </c>
      <c r="GW19" s="46">
        <f t="shared" si="27"/>
        <v>-1.5060983493910003E-5</v>
      </c>
      <c r="GX19" s="46">
        <f t="shared" si="28"/>
        <v>-2.8582793433074745E-3</v>
      </c>
      <c r="GY19" s="46">
        <f t="shared" si="29"/>
        <v>0</v>
      </c>
      <c r="GZ19" s="46">
        <f t="shared" si="30"/>
        <v>-3.3398208822704345E-3</v>
      </c>
      <c r="HA19" s="46">
        <f t="shared" si="31"/>
        <v>2.2536098575281607E-7</v>
      </c>
      <c r="HB19" s="46">
        <f t="shared" si="32"/>
        <v>-4.0233861258008339E-6</v>
      </c>
      <c r="HC19" s="46">
        <f t="shared" si="33"/>
        <v>-1.6034140806039851E-3</v>
      </c>
      <c r="HD19" s="46">
        <f t="shared" si="34"/>
        <v>-3.3829027147561099E-3</v>
      </c>
      <c r="HE19" s="46">
        <f t="shared" si="35"/>
        <v>-3.4169004549364707E-5</v>
      </c>
      <c r="HF19" s="46">
        <f t="shared" si="36"/>
        <v>-7.9608562021909915E-4</v>
      </c>
      <c r="HG19" s="46">
        <f t="shared" si="37"/>
        <v>4.8295171821923698E-5</v>
      </c>
      <c r="HH19" s="46">
        <f t="shared" si="38"/>
        <v>3.0244289245761193E-5</v>
      </c>
      <c r="HI19" s="46">
        <f t="shared" si="39"/>
        <v>-4.6286227954754174E-6</v>
      </c>
      <c r="HJ19" s="46">
        <f t="shared" si="40"/>
        <v>7.6008047156946921E-5</v>
      </c>
      <c r="HK19" s="46">
        <f t="shared" si="41"/>
        <v>-1.0382285928815193E-4</v>
      </c>
      <c r="HL19" s="46">
        <f t="shared" si="42"/>
        <v>0</v>
      </c>
      <c r="HM19" s="46">
        <f t="shared" si="43"/>
        <v>0</v>
      </c>
      <c r="HN19" s="46">
        <f t="shared" si="44"/>
        <v>1.9652348316255915E-5</v>
      </c>
      <c r="HO19" s="46">
        <f t="shared" si="45"/>
        <v>2.2243962721401605E-5</v>
      </c>
      <c r="HP19" s="46">
        <f t="shared" si="46"/>
        <v>2.1419851678508838E-5</v>
      </c>
      <c r="HQ19" s="46">
        <f t="shared" si="47"/>
        <v>-5.9430779132962864E-4</v>
      </c>
      <c r="HR19" s="46">
        <f t="shared" si="48"/>
        <v>9.2422693806286894E-5</v>
      </c>
      <c r="HS19" s="46">
        <f t="shared" si="49"/>
        <v>8.5929977014881389E-5</v>
      </c>
      <c r="HT19" s="46">
        <f t="shared" si="50"/>
        <v>-4.8377534821647107E-6</v>
      </c>
      <c r="HU19" s="46">
        <f t="shared" si="51"/>
        <v>-1.7800994641634435E-5</v>
      </c>
      <c r="HV19" s="46">
        <f t="shared" si="52"/>
        <v>1.0360131520114386E-4</v>
      </c>
      <c r="HW19" s="46">
        <f t="shared" si="53"/>
        <v>0</v>
      </c>
      <c r="HX19" s="46">
        <f t="shared" si="54"/>
        <v>0</v>
      </c>
      <c r="HY19" s="46">
        <f t="shared" si="55"/>
        <v>-1.5725525944657042E-6</v>
      </c>
      <c r="HZ19" s="46">
        <f t="shared" si="56"/>
        <v>-4.8503299348815905E-6</v>
      </c>
    </row>
    <row r="20" spans="1:234" x14ac:dyDescent="0.3">
      <c r="A20" s="38" t="s">
        <v>19</v>
      </c>
      <c r="B20" s="21">
        <v>27234.587153</v>
      </c>
      <c r="C20" s="21">
        <v>290.01225763999997</v>
      </c>
      <c r="D20" s="21">
        <v>12649.723835000001</v>
      </c>
      <c r="E20" s="21">
        <v>11570.186820999999</v>
      </c>
      <c r="F20" s="21">
        <v>10212.110064</v>
      </c>
      <c r="G20" s="21">
        <v>1763.1629828</v>
      </c>
      <c r="H20" s="21">
        <v>3921.3932911000002</v>
      </c>
      <c r="I20" s="23">
        <v>69.785460146000005</v>
      </c>
      <c r="J20" s="23">
        <v>3.0649103415000001</v>
      </c>
      <c r="K20" s="23">
        <v>7.4961200000000002E-3</v>
      </c>
      <c r="L20" s="23">
        <v>8.8962502799999996E-2</v>
      </c>
      <c r="M20" s="23">
        <v>93.485704510999994</v>
      </c>
      <c r="N20" s="23">
        <v>5.0653973200000001E-2</v>
      </c>
      <c r="O20" s="23">
        <v>12.113952723000001</v>
      </c>
      <c r="P20" s="23">
        <v>5.8118544799999998E-2</v>
      </c>
      <c r="Q20" s="23">
        <v>2.17504E-2</v>
      </c>
      <c r="R20" s="23">
        <v>0.1250648</v>
      </c>
      <c r="T20" s="23">
        <v>9.5231016999999998E-3</v>
      </c>
      <c r="U20" s="23">
        <v>0.24733635670000001</v>
      </c>
      <c r="V20" s="23">
        <v>5.9425199999999997E-3</v>
      </c>
      <c r="W20" s="23">
        <v>6.2722404999999998E-3</v>
      </c>
      <c r="Y20" s="23">
        <v>4.31124E-3</v>
      </c>
      <c r="Z20" s="23">
        <v>68.519105714999995</v>
      </c>
      <c r="AA20" s="23">
        <v>20.07451923</v>
      </c>
      <c r="AB20" s="23">
        <v>0.12815639619999999</v>
      </c>
      <c r="AC20" s="23">
        <v>0.18038643030000001</v>
      </c>
      <c r="AE20" s="23">
        <v>0.14977755300000001</v>
      </c>
      <c r="AF20" s="23">
        <v>1.3505210700000001</v>
      </c>
      <c r="AG20" s="23">
        <v>11.908027000000001</v>
      </c>
      <c r="AH20" s="23">
        <v>6.1624957080999998</v>
      </c>
      <c r="AI20" s="23">
        <v>1.4437069808</v>
      </c>
      <c r="AJ20" s="23">
        <v>8.2923399999999994E-2</v>
      </c>
      <c r="AK20" s="23">
        <v>2.2332999999999999E-4</v>
      </c>
      <c r="AL20" s="23">
        <v>69.150742413000003</v>
      </c>
      <c r="AM20" s="23">
        <v>3.3985000000000001E-5</v>
      </c>
      <c r="AN20" s="23">
        <v>1.303082E-4</v>
      </c>
      <c r="AO20" s="23">
        <v>23.841343152</v>
      </c>
      <c r="AP20" s="23">
        <v>5.1761013364000004</v>
      </c>
      <c r="AS20" s="23">
        <v>1.9549751099999998E-2</v>
      </c>
      <c r="AT20" s="23">
        <v>0.33426595949999999</v>
      </c>
      <c r="AU20" s="23">
        <v>0.17190320149999999</v>
      </c>
      <c r="AV20" s="23">
        <v>4.2704445209999999</v>
      </c>
      <c r="AW20" s="23">
        <v>20.216058574000002</v>
      </c>
      <c r="AX20" s="23">
        <v>45.604450645999997</v>
      </c>
      <c r="AY20" s="23">
        <v>47.004682686000002</v>
      </c>
      <c r="AZ20" s="23">
        <v>6.6999E-3</v>
      </c>
      <c r="BA20" s="23">
        <v>4.62196E-4</v>
      </c>
      <c r="BD20" s="23">
        <v>11.28093595</v>
      </c>
      <c r="BE20" s="23">
        <v>0.1008065834</v>
      </c>
      <c r="BG20" s="23" t="s">
        <v>19</v>
      </c>
      <c r="BH20" s="23">
        <v>5.4585169915108001</v>
      </c>
      <c r="BI20" s="23">
        <v>14.6307434034228</v>
      </c>
      <c r="BJ20" s="23">
        <v>6.7001768958371098E-3</v>
      </c>
      <c r="BK20" s="23">
        <v>3.0607929834211598</v>
      </c>
      <c r="BL20" s="23">
        <v>0</v>
      </c>
      <c r="BM20" s="23">
        <v>7.4968562522528103E-3</v>
      </c>
      <c r="BN20" s="23">
        <v>69.805224835778901</v>
      </c>
      <c r="BO20" s="23">
        <v>69.805217746067797</v>
      </c>
      <c r="BP20" s="23">
        <v>56.349417595694298</v>
      </c>
      <c r="BQ20" s="23">
        <v>1.2500729418780601</v>
      </c>
      <c r="BR20" s="23">
        <v>3.6443438879611101E-2</v>
      </c>
      <c r="BS20" s="23">
        <v>5.2443015041033499E-2</v>
      </c>
      <c r="BT20" s="23">
        <v>93.466460098032499</v>
      </c>
      <c r="BU20" s="23">
        <v>0.100803722110396</v>
      </c>
      <c r="BV20" s="23">
        <v>1.62083744881143E-2</v>
      </c>
      <c r="BW20" s="23">
        <v>3.44429603664081E-2</v>
      </c>
      <c r="BX20" s="23">
        <v>0</v>
      </c>
      <c r="BY20" s="23">
        <v>12.118754899831</v>
      </c>
      <c r="BZ20" s="23">
        <v>1.39427851981679E-2</v>
      </c>
      <c r="CA20" s="23">
        <v>4.4152138428214797E-2</v>
      </c>
      <c r="CB20" s="23">
        <v>2.17532539382457E-2</v>
      </c>
      <c r="CC20" s="23">
        <v>0</v>
      </c>
      <c r="CD20" s="6">
        <v>310.61924893956501</v>
      </c>
      <c r="CE20" s="23">
        <v>0.125067407875571</v>
      </c>
      <c r="CF20" s="23">
        <v>4.6218563190308497E-4</v>
      </c>
      <c r="CG20" s="23">
        <v>2.7614246267299398E-3</v>
      </c>
      <c r="CH20" s="23">
        <v>6.7607233034055903E-3</v>
      </c>
      <c r="CI20" s="23">
        <v>0</v>
      </c>
      <c r="CJ20" s="23">
        <v>0.24733406052229701</v>
      </c>
      <c r="CK20" s="23">
        <v>1.3505247139503</v>
      </c>
      <c r="CL20" s="23">
        <v>5.9429001994178096E-3</v>
      </c>
      <c r="CM20" s="6">
        <v>3.3982313357528999E-5</v>
      </c>
      <c r="CN20" s="23">
        <v>8.2921726901348303E-2</v>
      </c>
      <c r="CO20" s="23">
        <v>1.30319315382198E-4</v>
      </c>
      <c r="CP20" s="23">
        <v>27220.247851099801</v>
      </c>
      <c r="CQ20" s="23">
        <v>6.2721049470956802E-3</v>
      </c>
      <c r="CR20" s="23">
        <v>227.75164826081701</v>
      </c>
      <c r="CS20" s="23">
        <v>12.7349519746622</v>
      </c>
      <c r="CT20" s="23">
        <v>34.221668504079098</v>
      </c>
      <c r="CU20" s="23">
        <v>20.217320169981299</v>
      </c>
      <c r="CV20" s="23">
        <v>81.123400064127196</v>
      </c>
      <c r="CW20" s="23">
        <v>4.3110052039815397E-3</v>
      </c>
      <c r="CX20" s="23">
        <v>7.4458093696434802E-4</v>
      </c>
      <c r="CY20" s="23">
        <v>68.598535192034603</v>
      </c>
      <c r="CZ20" s="23">
        <v>68.598535192034603</v>
      </c>
      <c r="DA20" s="23">
        <v>20.074401312852299</v>
      </c>
      <c r="DB20" s="23">
        <v>45.622190124340698</v>
      </c>
      <c r="DC20" s="23">
        <v>4.2422389798166801E-2</v>
      </c>
      <c r="DD20" s="23">
        <v>7.3458965630196701E-2</v>
      </c>
      <c r="DE20" s="23">
        <v>0</v>
      </c>
      <c r="DF20" s="23">
        <v>201.84260805009899</v>
      </c>
      <c r="DG20" s="23">
        <v>1.22973500969713</v>
      </c>
      <c r="DH20" s="23">
        <v>69.138504883884494</v>
      </c>
      <c r="DI20" s="23">
        <v>4.5241274727447998</v>
      </c>
      <c r="DJ20" s="23">
        <v>4.6877989825669403E-2</v>
      </c>
      <c r="DK20" s="23">
        <v>0.13342215755330999</v>
      </c>
      <c r="DL20" s="23">
        <v>0</v>
      </c>
      <c r="DM20" s="23">
        <v>4.93699722768784E-2</v>
      </c>
      <c r="DN20" s="23">
        <v>0.100235958046043</v>
      </c>
      <c r="DO20" s="23">
        <v>11.9081622260288</v>
      </c>
      <c r="DP20" s="23">
        <v>11.280930078374301</v>
      </c>
      <c r="DQ20" s="23">
        <v>6.1495028865067098</v>
      </c>
      <c r="DR20" s="23">
        <v>289.58337555184397</v>
      </c>
      <c r="DS20" s="23">
        <v>0</v>
      </c>
      <c r="DT20" s="23">
        <v>0.58995817655715199</v>
      </c>
      <c r="DU20" s="23">
        <v>0.84896188869965805</v>
      </c>
      <c r="DV20" s="23">
        <v>3928.27959126308</v>
      </c>
      <c r="DW20" s="23">
        <v>11356.3290067626</v>
      </c>
      <c r="DX20" s="23">
        <v>1261.81524493901</v>
      </c>
      <c r="DY20" s="23">
        <v>12618.1442517016</v>
      </c>
      <c r="DZ20" s="23">
        <v>4.67595799476402E-3</v>
      </c>
      <c r="EA20" s="23">
        <v>141.30465895985901</v>
      </c>
      <c r="EB20" s="23">
        <v>5.1748320807773496</v>
      </c>
      <c r="EC20" s="23">
        <v>0</v>
      </c>
      <c r="ED20" s="23">
        <v>0</v>
      </c>
      <c r="EE20" s="23">
        <v>1.9547609411531299E-2</v>
      </c>
      <c r="EF20" s="23">
        <v>0.33425552547716297</v>
      </c>
      <c r="EG20" s="23">
        <v>0.17190263555945001</v>
      </c>
      <c r="EH20" s="23">
        <v>4.26690305064567</v>
      </c>
      <c r="EI20" s="23">
        <v>1.0684719665779301</v>
      </c>
      <c r="EJ20" s="23">
        <v>2496.63100661717</v>
      </c>
      <c r="EK20" s="23">
        <v>41.7777669383863</v>
      </c>
      <c r="EL20" s="23">
        <v>275.02940039793299</v>
      </c>
      <c r="EM20" s="23">
        <v>615.22441111790897</v>
      </c>
      <c r="EN20" s="23">
        <v>1.2955444699813099</v>
      </c>
      <c r="EO20" s="23">
        <v>1.2477396561892E-2</v>
      </c>
      <c r="EP20" s="23">
        <v>1.2268699989528E-2</v>
      </c>
      <c r="EQ20" s="23">
        <v>749.59554798635395</v>
      </c>
      <c r="ER20" s="23">
        <v>11547.172718382601</v>
      </c>
      <c r="ES20" s="23">
        <v>10191.726769320399</v>
      </c>
      <c r="ET20" s="23">
        <v>1355.4459490622</v>
      </c>
      <c r="EU20" s="23">
        <v>11.618504715135201</v>
      </c>
      <c r="EV20" s="23">
        <v>3.3702630885651702E-2</v>
      </c>
      <c r="EW20" s="23">
        <v>1361.24546768299</v>
      </c>
      <c r="EX20" s="23">
        <v>28.546435247496301</v>
      </c>
      <c r="EY20" s="23">
        <v>1815.83778347305</v>
      </c>
      <c r="EZ20" s="23">
        <v>47.123345954794097</v>
      </c>
      <c r="FA20" s="23">
        <v>11.67166444551</v>
      </c>
      <c r="FB20" s="23">
        <v>3781.8039320535399</v>
      </c>
      <c r="FC20" s="23">
        <v>2.2313145511113899E-4</v>
      </c>
      <c r="FD20" s="23">
        <v>38.845777520078002</v>
      </c>
      <c r="FE20" s="23">
        <v>867.701808892342</v>
      </c>
      <c r="FF20" s="23">
        <v>582.09061183771701</v>
      </c>
      <c r="FG20" s="23">
        <v>4.9892113295524003E-2</v>
      </c>
      <c r="FH20" s="23">
        <v>1760.41249641473</v>
      </c>
      <c r="FI20" s="23">
        <v>74.205513877246602</v>
      </c>
      <c r="FJ20" s="23">
        <v>47.004431616759398</v>
      </c>
      <c r="FK20" s="23">
        <v>13.982593429785499</v>
      </c>
      <c r="FL20" s="23">
        <v>3.32826609853658</v>
      </c>
      <c r="FM20" s="23">
        <v>133.87991032458601</v>
      </c>
      <c r="FN20" s="23">
        <v>69.155074364250694</v>
      </c>
      <c r="FO20" s="23">
        <v>0</v>
      </c>
      <c r="FP20" s="23">
        <v>66.522832544519503</v>
      </c>
      <c r="FQ20" s="23">
        <v>3920.5506470014402</v>
      </c>
      <c r="FR20" s="23">
        <v>23.844392576680601</v>
      </c>
      <c r="FS20" s="23">
        <v>93.844395665443002</v>
      </c>
      <c r="FU20" s="31">
        <f t="shared" si="0"/>
        <v>0</v>
      </c>
      <c r="FV20" s="106">
        <f t="shared" si="57"/>
        <v>1.001971392530677</v>
      </c>
      <c r="FW20" s="46">
        <f t="shared" si="1"/>
        <v>-5.2651071300047637E-4</v>
      </c>
      <c r="FX20" s="46">
        <f t="shared" si="2"/>
        <v>-1.4788412450082861E-3</v>
      </c>
      <c r="FY20" s="46">
        <f t="shared" si="3"/>
        <v>-2.4964642477825595E-3</v>
      </c>
      <c r="FZ20" s="46">
        <f t="shared" si="4"/>
        <v>-1.9890865180869797E-3</v>
      </c>
      <c r="GA20" s="46">
        <f t="shared" si="5"/>
        <v>-1.9959924591350371E-3</v>
      </c>
      <c r="GB20" s="46">
        <f t="shared" si="6"/>
        <v>-1.5599728511212997E-3</v>
      </c>
      <c r="GC20" s="46">
        <f t="shared" si="7"/>
        <v>-2.1488385275519919E-4</v>
      </c>
      <c r="GD20" s="46">
        <f t="shared" si="8"/>
        <v>2.8311914869452552E-4</v>
      </c>
      <c r="GE20" s="46">
        <f t="shared" si="9"/>
        <v>-1.3433861418684122E-3</v>
      </c>
      <c r="GF20" s="46">
        <f t="shared" si="10"/>
        <v>9.8217778372024317E-5</v>
      </c>
      <c r="GG20" s="46">
        <f t="shared" si="11"/>
        <v>-8.5484194983106033E-4</v>
      </c>
      <c r="GH20" s="46">
        <f t="shared" si="12"/>
        <v>-2.0585407221519048E-4</v>
      </c>
      <c r="GI20" s="46">
        <f t="shared" si="13"/>
        <v>-5.2085657075310537E-5</v>
      </c>
      <c r="GJ20" s="46">
        <f t="shared" si="14"/>
        <v>3.9641700284018613E-4</v>
      </c>
      <c r="GK20" s="46">
        <f t="shared" si="15"/>
        <v>-4.0643091974495787E-4</v>
      </c>
      <c r="GL20" s="46">
        <f t="shared" si="16"/>
        <v>1.3121313841126878E-4</v>
      </c>
      <c r="GM20" s="46">
        <f t="shared" si="17"/>
        <v>2.0852194790159994E-5</v>
      </c>
      <c r="GN20" s="46">
        <f t="shared" si="18"/>
        <v>0</v>
      </c>
      <c r="GO20" s="46">
        <f t="shared" si="19"/>
        <v>-1.0015327931135108E-4</v>
      </c>
      <c r="GP20" s="46">
        <f t="shared" si="20"/>
        <v>-9.2836238620148763E-6</v>
      </c>
      <c r="GQ20" s="46">
        <f t="shared" si="21"/>
        <v>6.3979493179638911E-5</v>
      </c>
      <c r="GR20" s="46">
        <f t="shared" si="22"/>
        <v>-2.1611560385737173E-5</v>
      </c>
      <c r="GS20" s="46">
        <f t="shared" si="23"/>
        <v>0</v>
      </c>
      <c r="GT20" s="46">
        <f t="shared" si="24"/>
        <v>-5.4461365746362246E-5</v>
      </c>
      <c r="GU20" s="46">
        <f t="shared" si="25"/>
        <v>1.1592310816925912E-3</v>
      </c>
      <c r="GV20" s="46">
        <f t="shared" si="26"/>
        <v>-5.8739711945401863E-6</v>
      </c>
      <c r="GW20" s="46">
        <f t="shared" si="27"/>
        <v>-4.9476907095509111E-5</v>
      </c>
      <c r="GX20" s="46">
        <f t="shared" si="28"/>
        <v>-4.7832268135201278E-4</v>
      </c>
      <c r="GY20" s="46">
        <f t="shared" si="29"/>
        <v>0</v>
      </c>
      <c r="GZ20" s="46">
        <f t="shared" si="30"/>
        <v>-1.145850453830006E-3</v>
      </c>
      <c r="HA20" s="46">
        <f t="shared" si="31"/>
        <v>2.6981810064965978E-6</v>
      </c>
      <c r="HB20" s="46">
        <f t="shared" si="32"/>
        <v>1.1355871866888705E-5</v>
      </c>
      <c r="HC20" s="46">
        <f t="shared" si="33"/>
        <v>-2.1083700839275494E-3</v>
      </c>
      <c r="HD20" s="46">
        <f t="shared" si="34"/>
        <v>-3.3157112951946216E-3</v>
      </c>
      <c r="HE20" s="46">
        <f t="shared" si="35"/>
        <v>-2.0176435743006549E-5</v>
      </c>
      <c r="HF20" s="46">
        <f t="shared" si="36"/>
        <v>-8.8902023400797676E-4</v>
      </c>
      <c r="HG20" s="46">
        <f t="shared" si="37"/>
        <v>6.2645043271101662E-5</v>
      </c>
      <c r="HH20" s="46">
        <f t="shared" si="38"/>
        <v>-7.9053772870430825E-5</v>
      </c>
      <c r="HI20" s="46">
        <f t="shared" si="39"/>
        <v>8.5300711682008152E-5</v>
      </c>
      <c r="HJ20" s="46">
        <f t="shared" si="40"/>
        <v>1.2790490288903692E-4</v>
      </c>
      <c r="HK20" s="46">
        <f t="shared" si="41"/>
        <v>-2.4521460075075763E-4</v>
      </c>
      <c r="HL20" s="46">
        <f t="shared" si="42"/>
        <v>0</v>
      </c>
      <c r="HM20" s="46">
        <f t="shared" si="43"/>
        <v>0</v>
      </c>
      <c r="HN20" s="46">
        <f t="shared" si="44"/>
        <v>-1.0955067702623386E-4</v>
      </c>
      <c r="HO20" s="46">
        <f t="shared" si="45"/>
        <v>-3.1214733479355882E-5</v>
      </c>
      <c r="HP20" s="46">
        <f t="shared" si="46"/>
        <v>-3.2922048283036797E-6</v>
      </c>
      <c r="HQ20" s="46">
        <f t="shared" si="47"/>
        <v>-8.2929782530008077E-4</v>
      </c>
      <c r="HR20" s="46">
        <f t="shared" si="48"/>
        <v>6.2405635434799813E-5</v>
      </c>
      <c r="HS20" s="46">
        <f t="shared" si="49"/>
        <v>3.8898568208620539E-4</v>
      </c>
      <c r="HT20" s="46">
        <f t="shared" si="50"/>
        <v>-5.3413665672842767E-6</v>
      </c>
      <c r="HU20" s="46">
        <f t="shared" si="51"/>
        <v>4.1328353723159658E-5</v>
      </c>
      <c r="HV20" s="46">
        <f t="shared" si="52"/>
        <v>-2.243225150159522E-5</v>
      </c>
      <c r="HW20" s="46">
        <f t="shared" si="53"/>
        <v>0</v>
      </c>
      <c r="HX20" s="46">
        <f t="shared" si="54"/>
        <v>0</v>
      </c>
      <c r="HY20" s="46">
        <f t="shared" si="55"/>
        <v>-5.2049100583957674E-7</v>
      </c>
      <c r="HZ20" s="46">
        <f t="shared" si="56"/>
        <v>-2.8383955764543239E-5</v>
      </c>
    </row>
    <row r="21" spans="1:234" x14ac:dyDescent="0.3">
      <c r="A21" s="38" t="s">
        <v>20</v>
      </c>
      <c r="B21" s="21">
        <v>31224.721753999998</v>
      </c>
      <c r="C21" s="21">
        <v>1041.7103881999999</v>
      </c>
      <c r="D21" s="21">
        <v>10675.609691</v>
      </c>
      <c r="E21" s="21">
        <v>9053.3017242000005</v>
      </c>
      <c r="F21" s="21">
        <v>8287.4680202</v>
      </c>
      <c r="G21" s="21">
        <v>659.90256497999997</v>
      </c>
      <c r="H21" s="21">
        <v>8407.0758115999997</v>
      </c>
      <c r="I21" s="23">
        <v>113.99512817999999</v>
      </c>
      <c r="J21" s="23">
        <v>1.9686972521999999</v>
      </c>
      <c r="K21" s="23">
        <v>1.7269734439</v>
      </c>
      <c r="L21" s="23">
        <v>3.1799163499999998E-2</v>
      </c>
      <c r="M21" s="23">
        <v>62.050768709000003</v>
      </c>
      <c r="N21" s="23">
        <v>1.8448805799999999E-2</v>
      </c>
      <c r="O21" s="23">
        <v>10.110009936999999</v>
      </c>
      <c r="P21" s="23">
        <v>2.2418547899999999E-2</v>
      </c>
      <c r="Q21" s="23">
        <v>8.4289934400000002E-2</v>
      </c>
      <c r="R21" s="23">
        <v>0.48466709569999999</v>
      </c>
      <c r="T21" s="23">
        <v>3.6696697999999998E-3</v>
      </c>
      <c r="U21" s="23">
        <v>2.8785683409999998</v>
      </c>
      <c r="V21" s="23">
        <v>1.7209527331000001</v>
      </c>
      <c r="W21" s="23">
        <v>1.8813347500000001E-2</v>
      </c>
      <c r="Y21" s="23">
        <v>1.6707470200000001E-2</v>
      </c>
      <c r="Z21" s="23">
        <v>115.50053953</v>
      </c>
      <c r="AA21" s="23">
        <v>7.5564796123000004</v>
      </c>
      <c r="AB21" s="23">
        <v>7.3913641799999999E-2</v>
      </c>
      <c r="AC21" s="23">
        <v>8.72398858E-2</v>
      </c>
      <c r="AE21" s="23">
        <v>5.2832895900000003E-2</v>
      </c>
      <c r="AF21" s="23">
        <v>6.0831255303000002</v>
      </c>
      <c r="AG21" s="23">
        <v>0.85795112640000004</v>
      </c>
      <c r="AH21" s="23">
        <v>6.4668170289000004</v>
      </c>
      <c r="AI21" s="23">
        <v>0.47655074930000002</v>
      </c>
      <c r="AJ21" s="23">
        <v>3.7172024334999998</v>
      </c>
      <c r="AK21" s="23">
        <v>8.6547709999999995E-4</v>
      </c>
      <c r="AL21" s="23">
        <v>149.79521990000001</v>
      </c>
      <c r="AM21" s="23">
        <v>1.31703E-4</v>
      </c>
      <c r="AN21" s="23">
        <v>1.6984285057999999</v>
      </c>
      <c r="AO21" s="23">
        <v>52.501089473</v>
      </c>
      <c r="AP21" s="23">
        <v>0.93432552170000005</v>
      </c>
      <c r="AS21" s="23">
        <v>5.2710524999999998E-3</v>
      </c>
      <c r="AT21" s="23">
        <v>0.16428966810000001</v>
      </c>
      <c r="AU21" s="23">
        <v>5.7066481099999997E-2</v>
      </c>
      <c r="AV21" s="23">
        <v>8.0002269879999997</v>
      </c>
      <c r="AW21" s="23">
        <v>23.340298511</v>
      </c>
      <c r="AX21" s="23">
        <v>61.660016560000003</v>
      </c>
      <c r="AY21" s="23">
        <v>37.412353889000002</v>
      </c>
      <c r="AZ21" s="23">
        <v>2.5964311600000001E-2</v>
      </c>
      <c r="BA21" s="23">
        <v>1.7911611999999999E-3</v>
      </c>
      <c r="BD21" s="23">
        <v>2.8195690166</v>
      </c>
      <c r="BE21" s="23">
        <v>5.1720003100000002E-2</v>
      </c>
      <c r="BG21" s="23" t="s">
        <v>20</v>
      </c>
      <c r="BH21" s="23">
        <v>44.131718120971598</v>
      </c>
      <c r="BI21" s="23">
        <v>13.4650529466017</v>
      </c>
      <c r="BJ21" s="23">
        <v>2.5963137161480299E-2</v>
      </c>
      <c r="BK21" s="23">
        <v>1.9673363540873501</v>
      </c>
      <c r="BL21" s="23">
        <v>0</v>
      </c>
      <c r="BM21" s="23">
        <v>1.7269678971334299</v>
      </c>
      <c r="BN21" s="23">
        <v>114.43607692404299</v>
      </c>
      <c r="BO21" s="23">
        <v>114.41588688350799</v>
      </c>
      <c r="BP21" s="23">
        <v>133.03837774632501</v>
      </c>
      <c r="BQ21" s="23">
        <v>0.13364198966197599</v>
      </c>
      <c r="BR21" s="23">
        <v>1.30273128413719E-2</v>
      </c>
      <c r="BS21" s="23">
        <v>1.8746634688624701E-2</v>
      </c>
      <c r="BT21" s="23">
        <v>62.052636189965398</v>
      </c>
      <c r="BU21" s="23">
        <v>5.1719766415983602E-2</v>
      </c>
      <c r="BV21" s="23">
        <v>5.9033169452757696E-3</v>
      </c>
      <c r="BW21" s="23">
        <v>1.25445267834014E-2</v>
      </c>
      <c r="BX21" s="23">
        <v>0</v>
      </c>
      <c r="BY21" s="23">
        <v>10.151189689829399</v>
      </c>
      <c r="BZ21" s="23">
        <v>5.3785411608437096E-3</v>
      </c>
      <c r="CA21" s="23">
        <v>1.7032075629557299E-2</v>
      </c>
      <c r="CB21" s="23">
        <v>8.4290404025706894E-2</v>
      </c>
      <c r="CC21" s="23">
        <v>0</v>
      </c>
      <c r="CD21" s="23">
        <v>18366.118994100201</v>
      </c>
      <c r="CE21" s="23">
        <v>0.484668515839002</v>
      </c>
      <c r="CF21" s="23">
        <v>1.7913015732720599E-3</v>
      </c>
      <c r="CG21" s="23">
        <v>1.0641901629766799E-3</v>
      </c>
      <c r="CH21" s="23">
        <v>2.6054122863583499E-3</v>
      </c>
      <c r="CI21" s="23">
        <v>0</v>
      </c>
      <c r="CJ21" s="23">
        <v>2.87858370252285</v>
      </c>
      <c r="CK21" s="23">
        <v>6.0831241577572399</v>
      </c>
      <c r="CL21" s="23">
        <v>1.7209549529775201</v>
      </c>
      <c r="CM21" s="23">
        <v>1.3170283147744601E-4</v>
      </c>
      <c r="CN21" s="23">
        <v>3.7172095049493699</v>
      </c>
      <c r="CO21" s="23">
        <v>1.6984384070641501</v>
      </c>
      <c r="CP21" s="23">
        <v>31280.719229264101</v>
      </c>
      <c r="CQ21" s="23">
        <v>1.88134167570186E-2</v>
      </c>
      <c r="CR21" s="23">
        <v>377.573709178326</v>
      </c>
      <c r="CS21" s="23">
        <v>152.69946502990399</v>
      </c>
      <c r="CT21" s="23">
        <v>50.505988824276102</v>
      </c>
      <c r="CU21" s="23">
        <v>23.263582976260601</v>
      </c>
      <c r="CV21" s="23">
        <v>633.29519414669596</v>
      </c>
      <c r="CW21" s="23">
        <v>1.67082470912947E-2</v>
      </c>
      <c r="CX21" s="23">
        <v>33.626734434336903</v>
      </c>
      <c r="CY21" s="23">
        <v>116.045128191826</v>
      </c>
      <c r="CZ21" s="23">
        <v>116.045128191826</v>
      </c>
      <c r="DA21" s="23">
        <v>7.5565066425481104</v>
      </c>
      <c r="DB21" s="23">
        <v>61.474663383430602</v>
      </c>
      <c r="DC21" s="23">
        <v>2.1344837078639899E-2</v>
      </c>
      <c r="DD21" s="23">
        <v>4.6081422614835998E-2</v>
      </c>
      <c r="DE21" s="23">
        <v>0</v>
      </c>
      <c r="DF21" s="23">
        <v>470.96099198571397</v>
      </c>
      <c r="DG21" s="23">
        <v>3.0735587648152198</v>
      </c>
      <c r="DH21" s="23">
        <v>81.061025074693504</v>
      </c>
      <c r="DI21" s="23">
        <v>14.4296243491636</v>
      </c>
      <c r="DJ21" s="23">
        <v>2.2660710814221999E-2</v>
      </c>
      <c r="DK21" s="23">
        <v>6.4495788951536806E-2</v>
      </c>
      <c r="DL21" s="23">
        <v>0</v>
      </c>
      <c r="DM21" s="23">
        <v>1.7416118079553799E-2</v>
      </c>
      <c r="DN21" s="23">
        <v>3.53600553360119E-2</v>
      </c>
      <c r="DO21" s="23">
        <v>0.89614034319372304</v>
      </c>
      <c r="DP21" s="23">
        <v>2.8195767732154899</v>
      </c>
      <c r="DQ21" s="23">
        <v>6.4655598517249002</v>
      </c>
      <c r="DR21" s="23">
        <v>1041.4863788830201</v>
      </c>
      <c r="DS21" s="23">
        <v>0</v>
      </c>
      <c r="DT21" s="23">
        <v>0.19473999063035599</v>
      </c>
      <c r="DU21" s="23">
        <v>0.28023477570727001</v>
      </c>
      <c r="DV21" s="23">
        <v>8375.8018379933492</v>
      </c>
      <c r="DW21" s="23">
        <v>9594.0356688878201</v>
      </c>
      <c r="DX21" s="23">
        <v>1066.0041103876199</v>
      </c>
      <c r="DY21" s="23">
        <v>10660.039779275399</v>
      </c>
      <c r="DZ21" s="23">
        <v>3.79806147587096E-3</v>
      </c>
      <c r="EA21" s="23">
        <v>279.08340489095298</v>
      </c>
      <c r="EB21" s="23">
        <v>0.93465448665928097</v>
      </c>
      <c r="EC21" s="23">
        <v>0</v>
      </c>
      <c r="ED21" s="23">
        <v>0</v>
      </c>
      <c r="EE21" s="23">
        <v>5.2709052298263196E-3</v>
      </c>
      <c r="EF21" s="23">
        <v>0.16428701846701599</v>
      </c>
      <c r="EG21" s="23">
        <v>5.70664504421039E-2</v>
      </c>
      <c r="EH21" s="23">
        <v>7.9991394862128402</v>
      </c>
      <c r="EI21" s="23">
        <v>3.5222778937041399</v>
      </c>
      <c r="EJ21" s="23">
        <v>4759.7428638436504</v>
      </c>
      <c r="EK21" s="23">
        <v>18.539257251828399</v>
      </c>
      <c r="EL21" s="23">
        <v>241.188022950114</v>
      </c>
      <c r="EM21" s="23">
        <v>462.10861632412298</v>
      </c>
      <c r="EN21" s="23">
        <v>4.4052263849159701</v>
      </c>
      <c r="EO21" s="23">
        <v>0.39663256888065801</v>
      </c>
      <c r="EP21" s="23">
        <v>6.4850925114502498E-3</v>
      </c>
      <c r="EQ21" s="23">
        <v>361.70906584654699</v>
      </c>
      <c r="ER21" s="23">
        <v>9058.7615949519604</v>
      </c>
      <c r="ES21" s="23">
        <v>8291.2513381686094</v>
      </c>
      <c r="ET21" s="23">
        <v>767.51025678334599</v>
      </c>
      <c r="EU21" s="23">
        <v>7.7441356823580598</v>
      </c>
      <c r="EV21" s="23">
        <v>0.279486344350931</v>
      </c>
      <c r="EW21" s="23">
        <v>594.14149682809898</v>
      </c>
      <c r="EX21" s="23">
        <v>32.84867702839</v>
      </c>
      <c r="EY21" s="23">
        <v>1901.6788472031601</v>
      </c>
      <c r="EZ21" s="23">
        <v>42.794369965332201</v>
      </c>
      <c r="FA21" s="23">
        <v>24.286347712980199</v>
      </c>
      <c r="FB21" s="23">
        <v>4056.9204713481699</v>
      </c>
      <c r="FC21" s="23">
        <v>8.6477037385748203E-4</v>
      </c>
      <c r="FD21" s="23">
        <v>67.0914433550643</v>
      </c>
      <c r="FE21" s="23">
        <v>313.49341424296</v>
      </c>
      <c r="FF21" s="23">
        <v>224.91584726378801</v>
      </c>
      <c r="FG21" s="23">
        <v>0.27914532890204202</v>
      </c>
      <c r="FH21" s="23">
        <v>659.32366377310098</v>
      </c>
      <c r="FI21" s="23">
        <v>239.17277223033301</v>
      </c>
      <c r="FJ21" s="23">
        <v>37.412341180933304</v>
      </c>
      <c r="FK21" s="23">
        <v>4.7012648452079704</v>
      </c>
      <c r="FL21" s="23">
        <v>2.6573943039421799</v>
      </c>
      <c r="FM21" s="23">
        <v>415.756169999718</v>
      </c>
      <c r="FN21" s="23">
        <v>149.42267922281999</v>
      </c>
      <c r="FO21" s="23">
        <v>0</v>
      </c>
      <c r="FP21" s="23">
        <v>197.998692166404</v>
      </c>
      <c r="FQ21" s="23">
        <v>8395.4538023666501</v>
      </c>
      <c r="FR21" s="23">
        <v>52.286511135238598</v>
      </c>
      <c r="FS21" s="23">
        <v>340.72888369278002</v>
      </c>
      <c r="FU21" s="31">
        <f t="shared" si="0"/>
        <v>0</v>
      </c>
      <c r="FV21" s="106">
        <f t="shared" si="57"/>
        <v>0.99765921356535114</v>
      </c>
      <c r="FW21" s="46">
        <f t="shared" si="1"/>
        <v>1.7933698722849101E-3</v>
      </c>
      <c r="FX21" s="46">
        <f t="shared" si="2"/>
        <v>-2.1503991850068568E-4</v>
      </c>
      <c r="FY21" s="46">
        <f t="shared" si="3"/>
        <v>-1.4584564418579761E-3</v>
      </c>
      <c r="FZ21" s="46">
        <f t="shared" si="4"/>
        <v>6.0308061282938867E-4</v>
      </c>
      <c r="GA21" s="46">
        <f t="shared" si="5"/>
        <v>4.5651071707160308E-4</v>
      </c>
      <c r="GB21" s="46">
        <f t="shared" si="6"/>
        <v>-8.7725254851303027E-4</v>
      </c>
      <c r="GC21" s="46">
        <f t="shared" si="7"/>
        <v>-1.382408044579988E-3</v>
      </c>
      <c r="GD21" s="46">
        <f t="shared" si="8"/>
        <v>3.6910235571086455E-3</v>
      </c>
      <c r="GE21" s="46">
        <f t="shared" si="9"/>
        <v>-6.9126835582720644E-4</v>
      </c>
      <c r="GF21" s="46">
        <f t="shared" si="10"/>
        <v>-3.2118424227337345E-6</v>
      </c>
      <c r="GG21" s="46">
        <f t="shared" si="11"/>
        <v>-7.9297589080917471E-4</v>
      </c>
      <c r="GH21" s="46">
        <f t="shared" si="12"/>
        <v>3.009601660460331E-5</v>
      </c>
      <c r="GI21" s="46">
        <f t="shared" si="13"/>
        <v>-5.2148162502191427E-5</v>
      </c>
      <c r="GJ21" s="46">
        <f t="shared" si="14"/>
        <v>4.0731664049797889E-3</v>
      </c>
      <c r="GK21" s="46">
        <f t="shared" si="15"/>
        <v>-3.5377445650656183E-4</v>
      </c>
      <c r="GL21" s="46">
        <f t="shared" si="16"/>
        <v>5.5715514578929181E-6</v>
      </c>
      <c r="GM21" s="46">
        <f t="shared" si="17"/>
        <v>2.9301328986553822E-6</v>
      </c>
      <c r="GN21" s="46">
        <f t="shared" si="18"/>
        <v>0</v>
      </c>
      <c r="GO21" s="46">
        <f t="shared" si="19"/>
        <v>-1.8353331128052402E-5</v>
      </c>
      <c r="GP21" s="46">
        <f t="shared" si="20"/>
        <v>5.3365149027042314E-6</v>
      </c>
      <c r="GQ21" s="46">
        <f t="shared" si="21"/>
        <v>1.289911964071138E-6</v>
      </c>
      <c r="GR21" s="46">
        <f t="shared" si="22"/>
        <v>3.6812703639914431E-6</v>
      </c>
      <c r="GS21" s="46">
        <f t="shared" si="23"/>
        <v>0</v>
      </c>
      <c r="GT21" s="46">
        <f t="shared" si="24"/>
        <v>4.6499636713325493E-5</v>
      </c>
      <c r="GU21" s="46">
        <f t="shared" si="25"/>
        <v>4.7150313240272501E-3</v>
      </c>
      <c r="GV21" s="46">
        <f t="shared" si="26"/>
        <v>3.5770953535053149E-6</v>
      </c>
      <c r="GW21" s="46">
        <f t="shared" si="27"/>
        <v>-3.0976623774475787E-5</v>
      </c>
      <c r="GX21" s="46">
        <f t="shared" si="28"/>
        <v>-9.5582466066453683E-4</v>
      </c>
      <c r="GY21" s="46">
        <f t="shared" si="29"/>
        <v>0</v>
      </c>
      <c r="GZ21" s="46">
        <f t="shared" si="30"/>
        <v>-1.0736205817993092E-3</v>
      </c>
      <c r="HA21" s="46">
        <f t="shared" si="31"/>
        <v>-2.2563117487869267E-7</v>
      </c>
      <c r="HB21" s="46">
        <f t="shared" si="32"/>
        <v>4.4512112192178828E-2</v>
      </c>
      <c r="HC21" s="46">
        <f t="shared" si="33"/>
        <v>-1.9440432124210805E-4</v>
      </c>
      <c r="HD21" s="46">
        <f t="shared" si="34"/>
        <v>-3.3070621852739359E-3</v>
      </c>
      <c r="HE21" s="46">
        <f t="shared" si="35"/>
        <v>1.9023578878398791E-6</v>
      </c>
      <c r="HF21" s="46">
        <f t="shared" si="36"/>
        <v>-8.1657405206667761E-4</v>
      </c>
      <c r="HG21" s="46">
        <f t="shared" si="37"/>
        <v>-2.4869997682750648E-3</v>
      </c>
      <c r="HH21" s="46">
        <f t="shared" si="38"/>
        <v>-1.2795650363659252E-6</v>
      </c>
      <c r="HI21" s="46">
        <f t="shared" si="39"/>
        <v>5.8296620177493514E-6</v>
      </c>
      <c r="HJ21" s="46">
        <f t="shared" si="40"/>
        <v>-4.0871216181476502E-3</v>
      </c>
      <c r="HK21" s="46">
        <f t="shared" si="41"/>
        <v>3.5208816589144405E-4</v>
      </c>
      <c r="HL21" s="46">
        <f t="shared" si="42"/>
        <v>0</v>
      </c>
      <c r="HM21" s="46">
        <f t="shared" si="43"/>
        <v>0</v>
      </c>
      <c r="HN21" s="46">
        <f t="shared" si="44"/>
        <v>-2.7939424560867834E-5</v>
      </c>
      <c r="HO21" s="46">
        <f t="shared" si="45"/>
        <v>-1.6127812629136155E-5</v>
      </c>
      <c r="HP21" s="46">
        <f t="shared" si="46"/>
        <v>-5.3723123462044637E-7</v>
      </c>
      <c r="HQ21" s="46">
        <f t="shared" si="47"/>
        <v>-1.3593386647536951E-4</v>
      </c>
      <c r="HR21" s="46">
        <f t="shared" si="48"/>
        <v>-3.2868274886563432E-3</v>
      </c>
      <c r="HS21" s="46">
        <f t="shared" si="49"/>
        <v>-3.0060513588905219E-3</v>
      </c>
      <c r="HT21" s="46">
        <f t="shared" si="50"/>
        <v>-3.3967567868656412E-7</v>
      </c>
      <c r="HU21" s="46">
        <f t="shared" si="51"/>
        <v>-4.523280022963553E-5</v>
      </c>
      <c r="HV21" s="46">
        <f t="shared" si="52"/>
        <v>7.8369982590064321E-5</v>
      </c>
      <c r="HW21" s="46">
        <f t="shared" si="53"/>
        <v>0</v>
      </c>
      <c r="HX21" s="46">
        <f t="shared" si="54"/>
        <v>0</v>
      </c>
      <c r="HY21" s="46">
        <f t="shared" si="55"/>
        <v>2.7509933057996467E-6</v>
      </c>
      <c r="HZ21" s="46">
        <f t="shared" si="56"/>
        <v>-4.5762568100031191E-6</v>
      </c>
    </row>
    <row r="22" spans="1:234" x14ac:dyDescent="0.3">
      <c r="A22" s="38" t="s">
        <v>125</v>
      </c>
      <c r="B22" s="21">
        <v>36750.629926000001</v>
      </c>
      <c r="C22" s="21">
        <v>10428.736403999999</v>
      </c>
      <c r="D22" s="21">
        <v>24883.048692</v>
      </c>
      <c r="E22" s="21">
        <v>10054.536955</v>
      </c>
      <c r="F22" s="21">
        <v>9056.5469572000002</v>
      </c>
      <c r="G22" s="21">
        <v>2617.6121357000002</v>
      </c>
      <c r="H22" s="21">
        <v>14725.326255</v>
      </c>
      <c r="I22" s="23">
        <v>107.81713967</v>
      </c>
      <c r="J22" s="23">
        <v>1.712262519</v>
      </c>
      <c r="K22" s="23">
        <v>12.189096115</v>
      </c>
      <c r="L22" s="23">
        <v>0.2057837713</v>
      </c>
      <c r="M22" s="23">
        <v>164.32477322</v>
      </c>
      <c r="N22" s="23">
        <v>0.1103416445</v>
      </c>
      <c r="O22" s="23">
        <v>11.214628268</v>
      </c>
      <c r="P22" s="23">
        <v>0.13058238890000001</v>
      </c>
      <c r="Q22" s="23">
        <v>0.15412192</v>
      </c>
      <c r="R22" s="23">
        <v>0.88620102000000001</v>
      </c>
      <c r="T22" s="23">
        <v>2.0368041900000002E-2</v>
      </c>
      <c r="U22" s="23">
        <v>13.462407863999999</v>
      </c>
      <c r="V22" s="23">
        <v>12.178087403999999</v>
      </c>
      <c r="W22" s="23">
        <v>3.1063722200000001E-2</v>
      </c>
      <c r="Y22" s="23">
        <v>3.0549168000000002E-2</v>
      </c>
      <c r="Z22" s="23">
        <v>142.15753046</v>
      </c>
      <c r="AA22" s="23">
        <v>16.150175467</v>
      </c>
      <c r="AB22" s="23">
        <v>0.2461343117</v>
      </c>
      <c r="AC22" s="23">
        <v>0.4353228784</v>
      </c>
      <c r="AE22" s="23">
        <v>0.35391912460000002</v>
      </c>
      <c r="AF22" s="23">
        <v>38.495190950000001</v>
      </c>
      <c r="AG22" s="23">
        <v>127.37327565</v>
      </c>
      <c r="AH22" s="23">
        <v>10.714300981999999</v>
      </c>
      <c r="AI22" s="23">
        <v>3.9350152870000001</v>
      </c>
      <c r="AJ22" s="23">
        <v>24.859547954</v>
      </c>
      <c r="AK22" s="23">
        <v>1.5825017000000001E-3</v>
      </c>
      <c r="AL22" s="23">
        <v>628.15310613999998</v>
      </c>
      <c r="AM22" s="23">
        <v>2.408155E-4</v>
      </c>
      <c r="AN22" s="23">
        <v>12.136902451999999</v>
      </c>
      <c r="AO22" s="23">
        <v>124.31917047</v>
      </c>
      <c r="AP22" s="23">
        <v>21.420234488999998</v>
      </c>
      <c r="AS22" s="23">
        <v>1.31076966E-2</v>
      </c>
      <c r="AT22" s="23">
        <v>0.27254454459999999</v>
      </c>
      <c r="AU22" s="23">
        <v>0.11149384230000001</v>
      </c>
      <c r="AV22" s="23">
        <v>9.6144167432999996</v>
      </c>
      <c r="AW22" s="23">
        <v>41.595734868000001</v>
      </c>
      <c r="AX22" s="23">
        <v>203.74736338</v>
      </c>
      <c r="AY22" s="23">
        <v>50.592764926000001</v>
      </c>
      <c r="AZ22" s="23">
        <v>4.7475057500000001E-2</v>
      </c>
      <c r="BA22" s="23">
        <v>3.2750905999999998E-3</v>
      </c>
      <c r="BD22" s="23">
        <v>7.2773359099999997</v>
      </c>
      <c r="BE22" s="23">
        <v>8.2461779900000004E-2</v>
      </c>
      <c r="BG22" s="23" t="s">
        <v>125</v>
      </c>
      <c r="BH22" s="23">
        <v>59.898256636172199</v>
      </c>
      <c r="BI22" s="23">
        <v>24.636204531095999</v>
      </c>
      <c r="BJ22" s="23">
        <v>4.7474366969251003E-2</v>
      </c>
      <c r="BK22" s="23">
        <v>1.7106563949912399</v>
      </c>
      <c r="BL22" s="23">
        <v>0</v>
      </c>
      <c r="BM22" s="23">
        <v>12.189133217833101</v>
      </c>
      <c r="BN22" s="23">
        <v>109.99585153701599</v>
      </c>
      <c r="BO22" s="23">
        <v>109.91241316365399</v>
      </c>
      <c r="BP22" s="23">
        <v>175.356628195902</v>
      </c>
      <c r="BQ22" s="23">
        <v>14.0024915040211</v>
      </c>
      <c r="BR22" s="23">
        <v>8.4287353450509098E-2</v>
      </c>
      <c r="BS22" s="23">
        <v>0.121291607885932</v>
      </c>
      <c r="BT22" s="23">
        <v>164.47261972119401</v>
      </c>
      <c r="BU22" s="23">
        <v>8.2461792547799895E-2</v>
      </c>
      <c r="BV22" s="23">
        <v>3.5307798566995702E-2</v>
      </c>
      <c r="BW22" s="23">
        <v>7.5029008901161404E-2</v>
      </c>
      <c r="BX22" s="23">
        <v>0</v>
      </c>
      <c r="BY22" s="23">
        <v>11.4172449449271</v>
      </c>
      <c r="BZ22" s="23">
        <v>3.1324754531876102E-2</v>
      </c>
      <c r="CA22" s="23">
        <v>9.9195206898262195E-2</v>
      </c>
      <c r="CB22" s="23">
        <v>0.15412135700036</v>
      </c>
      <c r="CC22" s="23">
        <v>0</v>
      </c>
      <c r="CD22" s="23">
        <v>122148.252881425</v>
      </c>
      <c r="CE22" s="23">
        <v>0.88619468386313105</v>
      </c>
      <c r="CF22" s="23">
        <v>3.2750933604975899E-3</v>
      </c>
      <c r="CG22" s="23">
        <v>5.9066474798414896E-3</v>
      </c>
      <c r="CH22" s="23">
        <v>1.44610604143587E-2</v>
      </c>
      <c r="CI22" s="23">
        <v>0</v>
      </c>
      <c r="CJ22" s="23">
        <v>13.4624082153607</v>
      </c>
      <c r="CK22" s="23">
        <v>38.495050957390099</v>
      </c>
      <c r="CL22" s="23">
        <v>12.1781657798468</v>
      </c>
      <c r="CM22" s="23">
        <v>2.4078505786140599E-4</v>
      </c>
      <c r="CN22" s="23">
        <v>24.8595043110831</v>
      </c>
      <c r="CO22" s="23">
        <v>12.136888217397701</v>
      </c>
      <c r="CP22" s="23">
        <v>36809.040587311298</v>
      </c>
      <c r="CQ22" s="23">
        <v>3.1061903766682501E-2</v>
      </c>
      <c r="CR22" s="23">
        <v>373.58119753511102</v>
      </c>
      <c r="CS22" s="23">
        <v>817.68830846862397</v>
      </c>
      <c r="CT22" s="23">
        <v>55.453208298818701</v>
      </c>
      <c r="CU22" s="23">
        <v>41.622714126571097</v>
      </c>
      <c r="CV22" s="23">
        <v>1133.12367701682</v>
      </c>
      <c r="CW22" s="23">
        <v>3.0548262565269001E-2</v>
      </c>
      <c r="CX22" s="23">
        <v>0.66306457567640398</v>
      </c>
      <c r="CY22" s="23">
        <v>144.80439212399401</v>
      </c>
      <c r="CZ22" s="23">
        <v>144.80439212399401</v>
      </c>
      <c r="DA22" s="23">
        <v>16.150181151121298</v>
      </c>
      <c r="DB22" s="23">
        <v>203.888096116751</v>
      </c>
      <c r="DC22" s="23">
        <v>6.8869436071441803E-2</v>
      </c>
      <c r="DD22" s="23">
        <v>0.15874128342851701</v>
      </c>
      <c r="DE22" s="23">
        <v>0</v>
      </c>
      <c r="DF22" s="23">
        <v>734.88870756945903</v>
      </c>
      <c r="DG22" s="23">
        <v>3.34308059578421</v>
      </c>
      <c r="DH22" s="23">
        <v>146.44073298625599</v>
      </c>
      <c r="DI22" s="23">
        <v>12.308342927052299</v>
      </c>
      <c r="DJ22" s="23">
        <v>0.11309978008895601</v>
      </c>
      <c r="DK22" s="23">
        <v>0.32189929959159302</v>
      </c>
      <c r="DL22" s="23">
        <v>0</v>
      </c>
      <c r="DM22" s="23">
        <v>0.116639406074835</v>
      </c>
      <c r="DN22" s="23">
        <v>0.23681475873168101</v>
      </c>
      <c r="DO22" s="23">
        <v>127.532314725425</v>
      </c>
      <c r="DP22" s="23">
        <v>7.2774318627291903</v>
      </c>
      <c r="DQ22" s="23">
        <v>10.7267483364668</v>
      </c>
      <c r="DR22" s="23">
        <v>10427.4648159967</v>
      </c>
      <c r="DS22" s="23">
        <v>0</v>
      </c>
      <c r="DT22" s="23">
        <v>1.6079912339820399</v>
      </c>
      <c r="DU22" s="23">
        <v>2.3139299960867898</v>
      </c>
      <c r="DV22" s="23">
        <v>15395.9868884516</v>
      </c>
      <c r="DW22" s="23">
        <v>22355.105610233801</v>
      </c>
      <c r="DX22" s="23">
        <v>2483.8998512431299</v>
      </c>
      <c r="DY22" s="23">
        <v>24839.0054614769</v>
      </c>
      <c r="DZ22" s="23">
        <v>7.71919863545032E-3</v>
      </c>
      <c r="EA22" s="23">
        <v>333.70266465538998</v>
      </c>
      <c r="EB22" s="23">
        <v>21.423150288309401</v>
      </c>
      <c r="EC22" s="23">
        <v>0</v>
      </c>
      <c r="ED22" s="23">
        <v>0</v>
      </c>
      <c r="EE22" s="23">
        <v>1.3105776703979799E-2</v>
      </c>
      <c r="EF22" s="23">
        <v>0.27253671434161703</v>
      </c>
      <c r="EG22" s="23">
        <v>0.111491762998726</v>
      </c>
      <c r="EH22" s="23">
        <v>9.6137990385643501</v>
      </c>
      <c r="EI22" s="23">
        <v>2.4556285774125399</v>
      </c>
      <c r="EJ22" s="23">
        <v>8580.16222252021</v>
      </c>
      <c r="EK22" s="23">
        <v>16.847826010130198</v>
      </c>
      <c r="EL22" s="23">
        <v>286.73268627677902</v>
      </c>
      <c r="EM22" s="23">
        <v>592.66374609368404</v>
      </c>
      <c r="EN22" s="23">
        <v>3.8660038459630499</v>
      </c>
      <c r="EO22" s="23">
        <v>1.7671142754785401</v>
      </c>
      <c r="EP22" s="23">
        <v>1.8505377006894901E-2</v>
      </c>
      <c r="EQ22" s="23">
        <v>391.56786157178499</v>
      </c>
      <c r="ER22" s="23">
        <v>10061.7985414868</v>
      </c>
      <c r="ES22" s="23">
        <v>9061.5851848948005</v>
      </c>
      <c r="ET22" s="23">
        <v>1000.21335659209</v>
      </c>
      <c r="EU22" s="23">
        <v>7.7181243219409499</v>
      </c>
      <c r="EV22" s="23">
        <v>0.18857690614372999</v>
      </c>
      <c r="EW22" s="23">
        <v>932.74240105380898</v>
      </c>
      <c r="EX22" s="23">
        <v>31.505195974360198</v>
      </c>
      <c r="EY22" s="23">
        <v>1949.8937971857999</v>
      </c>
      <c r="EZ22" s="23">
        <v>50.813750767484102</v>
      </c>
      <c r="FA22" s="23">
        <v>24.4187686965723</v>
      </c>
      <c r="FB22" s="23">
        <v>4076.8168712004599</v>
      </c>
      <c r="FC22" s="23">
        <v>1.5811942904369E-3</v>
      </c>
      <c r="FD22" s="23">
        <v>113.223709661654</v>
      </c>
      <c r="FE22" s="23">
        <v>301.57476093630299</v>
      </c>
      <c r="FF22" s="23">
        <v>389.86886125762601</v>
      </c>
      <c r="FG22" s="23">
        <v>0.143209943065637</v>
      </c>
      <c r="FH22" s="23">
        <v>2615.8064011023098</v>
      </c>
      <c r="FI22" s="23">
        <v>394.238247904525</v>
      </c>
      <c r="FJ22" s="23">
        <v>50.592774100844998</v>
      </c>
      <c r="FK22" s="23">
        <v>28.909697907196399</v>
      </c>
      <c r="FL22" s="23">
        <v>36.313177971045398</v>
      </c>
      <c r="FM22" s="23">
        <v>1092.4542811715301</v>
      </c>
      <c r="FN22" s="23">
        <v>628.27092010682702</v>
      </c>
      <c r="FO22" s="23">
        <v>0</v>
      </c>
      <c r="FP22" s="23">
        <v>403.34991137816399</v>
      </c>
      <c r="FQ22" s="23">
        <v>14743.0597579325</v>
      </c>
      <c r="FR22" s="23">
        <v>124.388128365212</v>
      </c>
      <c r="FS22" s="23">
        <v>470.594112488473</v>
      </c>
      <c r="FU22" s="31">
        <f t="shared" si="0"/>
        <v>0</v>
      </c>
      <c r="FV22" s="106">
        <f t="shared" si="57"/>
        <v>1.0442870843121823</v>
      </c>
      <c r="FW22" s="46">
        <f t="shared" si="1"/>
        <v>1.589378506678941E-3</v>
      </c>
      <c r="FX22" s="46">
        <f t="shared" si="2"/>
        <v>-1.2193116730916055E-4</v>
      </c>
      <c r="FY22" s="46">
        <f t="shared" si="3"/>
        <v>-1.7700094175863877E-3</v>
      </c>
      <c r="FZ22" s="46">
        <f t="shared" si="4"/>
        <v>7.2221988136302972E-4</v>
      </c>
      <c r="GA22" s="46">
        <f t="shared" si="5"/>
        <v>5.563077979510592E-4</v>
      </c>
      <c r="GB22" s="46">
        <f t="shared" si="6"/>
        <v>-6.8984039807238305E-4</v>
      </c>
      <c r="GC22" s="46">
        <f t="shared" si="7"/>
        <v>1.2042859102343478E-3</v>
      </c>
      <c r="GD22" s="46">
        <f t="shared" si="8"/>
        <v>1.9433584493774126E-2</v>
      </c>
      <c r="GE22" s="46">
        <f t="shared" si="9"/>
        <v>-9.3801271179968278E-4</v>
      </c>
      <c r="GF22" s="46">
        <f t="shared" si="10"/>
        <v>3.0439363797721736E-6</v>
      </c>
      <c r="GG22" s="46">
        <f t="shared" si="11"/>
        <v>-9.9526781079504675E-4</v>
      </c>
      <c r="GH22" s="46">
        <f t="shared" si="12"/>
        <v>8.9972131588504634E-4</v>
      </c>
      <c r="GI22" s="46">
        <f t="shared" si="13"/>
        <v>-4.3836865625987351E-5</v>
      </c>
      <c r="GJ22" s="46">
        <f t="shared" si="14"/>
        <v>1.8067177269285844E-2</v>
      </c>
      <c r="GK22" s="46">
        <f t="shared" si="15"/>
        <v>-4.7806959565976264E-4</v>
      </c>
      <c r="GL22" s="46">
        <f t="shared" si="16"/>
        <v>-3.6529498204499508E-6</v>
      </c>
      <c r="GM22" s="46">
        <f t="shared" si="17"/>
        <v>-7.1497738390735413E-6</v>
      </c>
      <c r="GN22" s="46">
        <f t="shared" si="18"/>
        <v>0</v>
      </c>
      <c r="GO22" s="46">
        <f t="shared" si="19"/>
        <v>-1.6398522815939339E-5</v>
      </c>
      <c r="GP22" s="46">
        <f t="shared" si="20"/>
        <v>2.6099395003038073E-8</v>
      </c>
      <c r="GQ22" s="46">
        <f t="shared" si="21"/>
        <v>6.4358091875161258E-6</v>
      </c>
      <c r="GR22" s="46">
        <f t="shared" si="22"/>
        <v>-5.8538809541008238E-5</v>
      </c>
      <c r="GS22" s="46">
        <f t="shared" si="23"/>
        <v>0</v>
      </c>
      <c r="GT22" s="46">
        <f t="shared" si="24"/>
        <v>-2.9638605247781536E-5</v>
      </c>
      <c r="GU22" s="46">
        <f t="shared" si="25"/>
        <v>1.8619215284826369E-2</v>
      </c>
      <c r="GV22" s="46">
        <f t="shared" si="26"/>
        <v>3.5195415119191564E-7</v>
      </c>
      <c r="GW22" s="46">
        <f t="shared" si="27"/>
        <v>-7.4005095106342324E-5</v>
      </c>
      <c r="GX22" s="46">
        <f t="shared" si="28"/>
        <v>-7.4381277786521468E-4</v>
      </c>
      <c r="GY22" s="46">
        <f t="shared" si="29"/>
        <v>0</v>
      </c>
      <c r="GZ22" s="46">
        <f t="shared" si="30"/>
        <v>-1.3137458847681262E-3</v>
      </c>
      <c r="HA22" s="46">
        <f t="shared" si="31"/>
        <v>-3.6366259381447773E-6</v>
      </c>
      <c r="HB22" s="46">
        <f t="shared" si="32"/>
        <v>1.2486063078256048E-3</v>
      </c>
      <c r="HC22" s="46">
        <f t="shared" si="33"/>
        <v>1.1617514280877681E-3</v>
      </c>
      <c r="HD22" s="46">
        <f t="shared" si="34"/>
        <v>-3.3275746029319455E-3</v>
      </c>
      <c r="HE22" s="46">
        <f t="shared" si="35"/>
        <v>-1.7555796662397852E-6</v>
      </c>
      <c r="HF22" s="46">
        <f t="shared" si="36"/>
        <v>-8.2616629296518415E-4</v>
      </c>
      <c r="HG22" s="46">
        <f t="shared" si="37"/>
        <v>1.8755613189753997E-4</v>
      </c>
      <c r="HH22" s="46">
        <f t="shared" si="38"/>
        <v>-1.2641270430684338E-4</v>
      </c>
      <c r="HI22" s="46">
        <f t="shared" si="39"/>
        <v>-1.1728365087346959E-6</v>
      </c>
      <c r="HJ22" s="46">
        <f t="shared" si="40"/>
        <v>5.5468432544468265E-4</v>
      </c>
      <c r="HK22" s="46">
        <f t="shared" si="41"/>
        <v>1.3612359430051078E-4</v>
      </c>
      <c r="HL22" s="46">
        <f t="shared" si="42"/>
        <v>0</v>
      </c>
      <c r="HM22" s="46">
        <f t="shared" si="43"/>
        <v>0</v>
      </c>
      <c r="HN22" s="46">
        <f t="shared" si="44"/>
        <v>-1.4647089254417716E-4</v>
      </c>
      <c r="HO22" s="46">
        <f t="shared" si="45"/>
        <v>-2.8730196726044232E-5</v>
      </c>
      <c r="HP22" s="46">
        <f t="shared" si="46"/>
        <v>-1.8649471855252351E-5</v>
      </c>
      <c r="HQ22" s="46">
        <f t="shared" si="47"/>
        <v>-6.4247759603300165E-5</v>
      </c>
      <c r="HR22" s="46">
        <f t="shared" si="48"/>
        <v>6.4860636929992932E-4</v>
      </c>
      <c r="HS22" s="46">
        <f t="shared" si="49"/>
        <v>6.9072175667142586E-4</v>
      </c>
      <c r="HT22" s="46">
        <f t="shared" si="50"/>
        <v>1.8134697739759352E-7</v>
      </c>
      <c r="HU22" s="46">
        <f t="shared" si="51"/>
        <v>-1.4545127175421361E-5</v>
      </c>
      <c r="HV22" s="46">
        <f t="shared" si="52"/>
        <v>8.4287671005616137E-7</v>
      </c>
      <c r="HW22" s="46">
        <f t="shared" si="53"/>
        <v>0</v>
      </c>
      <c r="HX22" s="46">
        <f t="shared" si="54"/>
        <v>0</v>
      </c>
      <c r="HY22" s="46">
        <f t="shared" si="55"/>
        <v>1.318514500048783E-5</v>
      </c>
      <c r="HZ22" s="46">
        <f t="shared" si="56"/>
        <v>1.5337772124345686E-7</v>
      </c>
    </row>
    <row r="23" spans="1:234" x14ac:dyDescent="0.3">
      <c r="A23" s="38" t="s">
        <v>21</v>
      </c>
      <c r="B23" s="21">
        <v>72125.579553000003</v>
      </c>
      <c r="C23" s="21">
        <v>3452.8370252999998</v>
      </c>
      <c r="D23" s="21">
        <v>30808.80934</v>
      </c>
      <c r="E23" s="21">
        <v>22671.308486999998</v>
      </c>
      <c r="F23" s="21">
        <v>20186.45289</v>
      </c>
      <c r="G23" s="21">
        <v>1143.6503293000001</v>
      </c>
      <c r="H23" s="21">
        <v>23768.654651000001</v>
      </c>
      <c r="I23" s="23">
        <v>195.33704818999999</v>
      </c>
      <c r="J23" s="23">
        <v>7.239574953</v>
      </c>
      <c r="K23" s="23">
        <v>8.68073605E-2</v>
      </c>
      <c r="L23" s="23">
        <v>8.3601566999999995E-3</v>
      </c>
      <c r="M23" s="23">
        <v>364.52610463000002</v>
      </c>
      <c r="N23" s="23">
        <v>4.4731064000000003E-3</v>
      </c>
      <c r="O23" s="23">
        <v>34.532547217999998</v>
      </c>
      <c r="P23" s="23">
        <v>1.20303897E-2</v>
      </c>
      <c r="Q23" s="23">
        <v>0.25187625600000002</v>
      </c>
      <c r="R23" s="23">
        <v>1.4482884499999999</v>
      </c>
      <c r="T23" s="23">
        <v>2.1715913000000002E-3</v>
      </c>
      <c r="U23" s="23">
        <v>1.8162365476</v>
      </c>
      <c r="V23" s="23">
        <v>6.8816195999999996E-2</v>
      </c>
      <c r="W23" s="23">
        <v>5.4985201900000003E-2</v>
      </c>
      <c r="Y23" s="23">
        <v>4.9925476000000003E-2</v>
      </c>
      <c r="Z23" s="23">
        <v>216.1369206</v>
      </c>
      <c r="AA23" s="23">
        <v>65.616753662999997</v>
      </c>
      <c r="AB23" s="23">
        <v>0.32112224519999999</v>
      </c>
      <c r="AC23" s="23">
        <v>8.1905837400000001E-2</v>
      </c>
      <c r="AE23" s="23">
        <v>1.1596947599999999E-2</v>
      </c>
      <c r="AF23" s="23">
        <v>5.6676164980000001</v>
      </c>
      <c r="AG23" s="23">
        <v>172.08087252000001</v>
      </c>
      <c r="AH23" s="23">
        <v>19.263994678</v>
      </c>
      <c r="AI23" s="23">
        <v>8.3992786299999997E-2</v>
      </c>
      <c r="AJ23" s="23">
        <v>0.96027837000000005</v>
      </c>
      <c r="AK23" s="23">
        <v>2.5862295E-3</v>
      </c>
      <c r="AL23" s="23">
        <v>423.35268752000002</v>
      </c>
      <c r="AM23" s="23">
        <v>3.9355670000000001E-4</v>
      </c>
      <c r="AN23" s="23">
        <v>1.5090088999999999E-3</v>
      </c>
      <c r="AO23" s="23">
        <v>175.38923685</v>
      </c>
      <c r="AP23" s="23">
        <v>36.736617342999999</v>
      </c>
      <c r="AS23" s="23">
        <v>5.7703295000000002E-2</v>
      </c>
      <c r="AT23" s="23">
        <v>1.0736333739999999</v>
      </c>
      <c r="AU23" s="23">
        <v>0.52770906090000003</v>
      </c>
      <c r="AV23" s="23">
        <v>19.657989701999998</v>
      </c>
      <c r="AW23" s="23">
        <v>77.487594442000002</v>
      </c>
      <c r="AX23" s="23">
        <v>392.46120380999997</v>
      </c>
      <c r="AY23" s="23">
        <v>155.08590719</v>
      </c>
      <c r="AZ23" s="23">
        <v>7.7586884999999994E-2</v>
      </c>
      <c r="BA23" s="23">
        <v>5.3523709999999999E-3</v>
      </c>
      <c r="BD23" s="23">
        <v>34.801225055000003</v>
      </c>
      <c r="BE23" s="23">
        <v>0.32705460990000002</v>
      </c>
      <c r="BG23" s="23" t="s">
        <v>21</v>
      </c>
      <c r="BH23" s="23">
        <v>79.164280133928798</v>
      </c>
      <c r="BI23" s="23">
        <v>24.090933508166302</v>
      </c>
      <c r="BJ23" s="23">
        <v>7.7584887748366804E-2</v>
      </c>
      <c r="BK23" s="23">
        <v>7.2345835686675501</v>
      </c>
      <c r="BL23" s="23">
        <v>0</v>
      </c>
      <c r="BM23" s="23">
        <v>8.6807314717456993E-2</v>
      </c>
      <c r="BN23" s="23">
        <v>196.06785041950499</v>
      </c>
      <c r="BO23" s="23">
        <v>196.06763549442601</v>
      </c>
      <c r="BP23" s="23">
        <v>195.65179594773301</v>
      </c>
      <c r="BQ23" s="23">
        <v>18.126554725022999</v>
      </c>
      <c r="BR23" s="23">
        <v>3.4258124054079302E-3</v>
      </c>
      <c r="BS23" s="23">
        <v>4.9297964218985102E-3</v>
      </c>
      <c r="BT23" s="23">
        <v>364.55363700338802</v>
      </c>
      <c r="BU23" s="23">
        <v>0.32705086247982401</v>
      </c>
      <c r="BV23" s="23">
        <v>1.4312831658371699E-3</v>
      </c>
      <c r="BW23" s="23">
        <v>3.0414485782943898E-3</v>
      </c>
      <c r="BX23" s="23">
        <v>0</v>
      </c>
      <c r="BY23" s="23">
        <v>34.6059618180591</v>
      </c>
      <c r="BZ23" s="23">
        <v>2.8869100536274201E-3</v>
      </c>
      <c r="CA23" s="23">
        <v>9.1419074775266305E-3</v>
      </c>
      <c r="CB23" s="23">
        <v>0.251875454766116</v>
      </c>
      <c r="CC23" s="23">
        <v>0</v>
      </c>
      <c r="CD23" s="23">
        <v>2815.1406661741098</v>
      </c>
      <c r="CE23" s="23">
        <v>1.4483104679647201</v>
      </c>
      <c r="CF23" s="23">
        <v>5.3523834766152304E-3</v>
      </c>
      <c r="CG23" s="23">
        <v>6.2974267718271298E-4</v>
      </c>
      <c r="CH23" s="23">
        <v>1.5417851513197401E-3</v>
      </c>
      <c r="CI23" s="23">
        <v>0</v>
      </c>
      <c r="CJ23" s="23">
        <v>1.8162463684669301</v>
      </c>
      <c r="CK23" s="23">
        <v>5.6676245382479902</v>
      </c>
      <c r="CL23" s="23">
        <v>6.8815632392019904E-2</v>
      </c>
      <c r="CM23" s="23">
        <v>3.9358889458785703E-4</v>
      </c>
      <c r="CN23" s="23">
        <v>0.960262314074531</v>
      </c>
      <c r="CO23" s="23">
        <v>1.5090248906989799E-3</v>
      </c>
      <c r="CP23" s="23">
        <v>72208.646163682104</v>
      </c>
      <c r="CQ23" s="23">
        <v>5.49857076912195E-2</v>
      </c>
      <c r="CR23" s="23">
        <v>639.12358453401998</v>
      </c>
      <c r="CS23" s="23">
        <v>48.560602082883001</v>
      </c>
      <c r="CT23" s="23">
        <v>87.465079891567996</v>
      </c>
      <c r="CU23" s="23">
        <v>77.505088195234705</v>
      </c>
      <c r="CV23" s="23">
        <v>991.29551130201696</v>
      </c>
      <c r="CW23" s="23">
        <v>4.9923864943316E-2</v>
      </c>
      <c r="CX23" s="23">
        <v>3.9308591437275699E-3</v>
      </c>
      <c r="CY23" s="23">
        <v>217.12049656416599</v>
      </c>
      <c r="CZ23" s="23">
        <v>217.12049656416599</v>
      </c>
      <c r="DA23" s="23">
        <v>65.6166569826662</v>
      </c>
      <c r="DB23" s="23">
        <v>392.59350877469802</v>
      </c>
      <c r="DC23" s="23">
        <v>8.9813821384306394E-2</v>
      </c>
      <c r="DD23" s="23">
        <v>0.20371680579103499</v>
      </c>
      <c r="DE23" s="23">
        <v>0</v>
      </c>
      <c r="DF23" s="23">
        <v>1431.3354299846001</v>
      </c>
      <c r="DG23" s="23">
        <v>5.5824504520904803</v>
      </c>
      <c r="DH23" s="23">
        <v>198.77530387278901</v>
      </c>
      <c r="DI23" s="23">
        <v>10.268630466437299</v>
      </c>
      <c r="DJ23" s="23">
        <v>2.12584946113526E-2</v>
      </c>
      <c r="DK23" s="23">
        <v>6.0505070211698798E-2</v>
      </c>
      <c r="DL23" s="23">
        <v>0</v>
      </c>
      <c r="DM23" s="23">
        <v>3.82363590998528E-3</v>
      </c>
      <c r="DN23" s="23">
        <v>7.76315861704062E-3</v>
      </c>
      <c r="DO23" s="23">
        <v>172.08193717247201</v>
      </c>
      <c r="DP23" s="23">
        <v>34.801250511995903</v>
      </c>
      <c r="DQ23" s="23">
        <v>19.2527929148712</v>
      </c>
      <c r="DR23" s="23">
        <v>3452.0989903088098</v>
      </c>
      <c r="DS23" s="23">
        <v>0</v>
      </c>
      <c r="DT23" s="23">
        <v>3.4325954992642099E-2</v>
      </c>
      <c r="DU23" s="23">
        <v>4.9395991832977798E-2</v>
      </c>
      <c r="DV23" s="23">
        <v>23012.806618054699</v>
      </c>
      <c r="DW23" s="23">
        <v>27692.449213957501</v>
      </c>
      <c r="DX23" s="23">
        <v>3076.93964819965</v>
      </c>
      <c r="DY23" s="23">
        <v>30769.388862157099</v>
      </c>
      <c r="DZ23" s="23">
        <v>7.3823680841217602E-3</v>
      </c>
      <c r="EA23" s="23">
        <v>606.80217814800699</v>
      </c>
      <c r="EB23" s="23">
        <v>36.7361595632864</v>
      </c>
      <c r="EC23" s="23">
        <v>0</v>
      </c>
      <c r="ED23" s="23">
        <v>0</v>
      </c>
      <c r="EE23" s="23">
        <v>5.7703412890204302E-2</v>
      </c>
      <c r="EF23" s="23">
        <v>1.07365272109216</v>
      </c>
      <c r="EG23" s="23">
        <v>0.52771713642090501</v>
      </c>
      <c r="EH23" s="23">
        <v>19.6537042138924</v>
      </c>
      <c r="EI23" s="23">
        <v>4.5385910364479098</v>
      </c>
      <c r="EJ23" s="23">
        <v>14784.391629990499</v>
      </c>
      <c r="EK23" s="23">
        <v>59.143702409100598</v>
      </c>
      <c r="EL23" s="23">
        <v>755.82793366292401</v>
      </c>
      <c r="EM23" s="23">
        <v>1279.0453567905099</v>
      </c>
      <c r="EN23" s="23">
        <v>4.4815006559852701</v>
      </c>
      <c r="EO23" s="23">
        <v>6.5870493063708097E-2</v>
      </c>
      <c r="EP23" s="23">
        <v>2.75883461476986E-2</v>
      </c>
      <c r="EQ23" s="23">
        <v>1279.9820515660999</v>
      </c>
      <c r="ER23" s="23">
        <v>22664.9045040686</v>
      </c>
      <c r="ES23" s="23">
        <v>20179.0723688371</v>
      </c>
      <c r="ET23" s="23">
        <v>2485.8321352315102</v>
      </c>
      <c r="EU23" s="23">
        <v>21.384273578156598</v>
      </c>
      <c r="EV23" s="23">
        <v>0.264515227985471</v>
      </c>
      <c r="EW23" s="23">
        <v>1690.28473153766</v>
      </c>
      <c r="EX23" s="23">
        <v>76.385976058907502</v>
      </c>
      <c r="EY23" s="23">
        <v>4326.3560343259596</v>
      </c>
      <c r="EZ23" s="23">
        <v>135.63733205465201</v>
      </c>
      <c r="FA23" s="23">
        <v>47.120849715328099</v>
      </c>
      <c r="FB23" s="23">
        <v>8654.1974545434405</v>
      </c>
      <c r="FC23" s="23">
        <v>2.5841950533917E-3</v>
      </c>
      <c r="FD23" s="23">
        <v>123.136073487028</v>
      </c>
      <c r="FE23" s="23">
        <v>1144.81852953917</v>
      </c>
      <c r="FF23" s="23">
        <v>699.27070403500898</v>
      </c>
      <c r="FG23" s="23">
        <v>0.266961606728506</v>
      </c>
      <c r="FH23" s="23">
        <v>1141.8729877447199</v>
      </c>
      <c r="FI23" s="23">
        <v>748.42408909621599</v>
      </c>
      <c r="FJ23" s="23">
        <v>155.085783435341</v>
      </c>
      <c r="FK23" s="23">
        <v>1.06539192863197</v>
      </c>
      <c r="FL23" s="23">
        <v>48.271865288683998</v>
      </c>
      <c r="FM23" s="23">
        <v>1173.40015185836</v>
      </c>
      <c r="FN23" s="23">
        <v>423.45320832117397</v>
      </c>
      <c r="FO23" s="23">
        <v>0</v>
      </c>
      <c r="FP23" s="23">
        <v>594.50152614620004</v>
      </c>
      <c r="FQ23" s="23">
        <v>23775.400300269499</v>
      </c>
      <c r="FR23" s="23">
        <v>175.44833268021401</v>
      </c>
      <c r="FS23" s="23">
        <v>935.40388928452796</v>
      </c>
      <c r="FU23" s="31">
        <f t="shared" si="0"/>
        <v>0</v>
      </c>
      <c r="FV23" s="106">
        <f t="shared" si="57"/>
        <v>0.96792509599907117</v>
      </c>
      <c r="FW23" s="46">
        <f t="shared" si="1"/>
        <v>1.1516941866797905E-3</v>
      </c>
      <c r="FX23" s="46">
        <f t="shared" si="2"/>
        <v>-2.137474157576E-4</v>
      </c>
      <c r="FY23" s="46">
        <f t="shared" si="3"/>
        <v>-1.2795196791886526E-3</v>
      </c>
      <c r="FZ23" s="46">
        <f t="shared" si="4"/>
        <v>-2.8247081261634758E-4</v>
      </c>
      <c r="GA23" s="46">
        <f t="shared" si="5"/>
        <v>-3.6561753583546741E-4</v>
      </c>
      <c r="GB23" s="46">
        <f t="shared" si="6"/>
        <v>-1.5540952594907324E-3</v>
      </c>
      <c r="GC23" s="46">
        <f t="shared" si="7"/>
        <v>2.838044209294126E-4</v>
      </c>
      <c r="GD23" s="46">
        <f t="shared" si="8"/>
        <v>3.7401369130724135E-3</v>
      </c>
      <c r="GE23" s="46">
        <f t="shared" si="9"/>
        <v>-6.894582022914838E-4</v>
      </c>
      <c r="GF23" s="46">
        <f t="shared" si="10"/>
        <v>-5.2740392914825902E-7</v>
      </c>
      <c r="GG23" s="46">
        <f t="shared" si="11"/>
        <v>-5.4399371408416571E-4</v>
      </c>
      <c r="GH23" s="46">
        <f t="shared" si="12"/>
        <v>7.552922284110336E-5</v>
      </c>
      <c r="GI23" s="46">
        <f t="shared" si="13"/>
        <v>-8.3757423798441535E-5</v>
      </c>
      <c r="GJ23" s="46">
        <f t="shared" si="14"/>
        <v>2.1259538022389305E-3</v>
      </c>
      <c r="GK23" s="46">
        <f t="shared" si="15"/>
        <v>-1.3068311876459054E-4</v>
      </c>
      <c r="GL23" s="46">
        <f t="shared" si="16"/>
        <v>-3.1810615924749262E-6</v>
      </c>
      <c r="GM23" s="46">
        <f t="shared" si="17"/>
        <v>1.5202748264768947E-5</v>
      </c>
      <c r="GN23" s="46">
        <f t="shared" si="18"/>
        <v>0</v>
      </c>
      <c r="GO23" s="46">
        <f t="shared" si="19"/>
        <v>-2.9228104545716253E-5</v>
      </c>
      <c r="GP23" s="46">
        <f t="shared" si="20"/>
        <v>5.4072620348433907E-6</v>
      </c>
      <c r="GQ23" s="46">
        <f t="shared" si="21"/>
        <v>-8.1900484602769692E-6</v>
      </c>
      <c r="GR23" s="46">
        <f t="shared" si="22"/>
        <v>9.1986789539734136E-6</v>
      </c>
      <c r="GS23" s="46">
        <f t="shared" si="23"/>
        <v>0</v>
      </c>
      <c r="GT23" s="46">
        <f t="shared" si="24"/>
        <v>-3.2269230322477005E-5</v>
      </c>
      <c r="GU23" s="46">
        <f t="shared" si="25"/>
        <v>4.5507077709609663E-3</v>
      </c>
      <c r="GV23" s="46">
        <f t="shared" si="26"/>
        <v>-1.4734092804092869E-6</v>
      </c>
      <c r="GW23" s="46">
        <f t="shared" si="27"/>
        <v>-1.0188882921948362E-5</v>
      </c>
      <c r="GX23" s="46">
        <f t="shared" si="28"/>
        <v>-1.7370260956345322E-3</v>
      </c>
      <c r="GY23" s="46">
        <f t="shared" si="29"/>
        <v>0</v>
      </c>
      <c r="GZ23" s="46">
        <f t="shared" si="30"/>
        <v>-8.754952875789124E-4</v>
      </c>
      <c r="HA23" s="46">
        <f t="shared" si="31"/>
        <v>1.4186295055244346E-6</v>
      </c>
      <c r="HB23" s="46">
        <f t="shared" si="32"/>
        <v>6.1869309261678859E-6</v>
      </c>
      <c r="HC23" s="46">
        <f t="shared" si="33"/>
        <v>-5.8148703402580225E-4</v>
      </c>
      <c r="HD23" s="46">
        <f t="shared" si="34"/>
        <v>-3.2245563733620253E-3</v>
      </c>
      <c r="HE23" s="46">
        <f t="shared" si="35"/>
        <v>-1.6720074064616855E-5</v>
      </c>
      <c r="HF23" s="46">
        <f t="shared" si="36"/>
        <v>-7.8664581325824784E-4</v>
      </c>
      <c r="HG23" s="46">
        <f t="shared" si="37"/>
        <v>2.3743985602833357E-4</v>
      </c>
      <c r="HH23" s="46">
        <f t="shared" si="38"/>
        <v>8.1804192018633448E-5</v>
      </c>
      <c r="HI23" s="46">
        <f t="shared" si="39"/>
        <v>1.0596822179121324E-5</v>
      </c>
      <c r="HJ23" s="46">
        <f t="shared" si="40"/>
        <v>3.3694103056361647E-4</v>
      </c>
      <c r="HK23" s="46">
        <f t="shared" si="41"/>
        <v>-1.2461128615224046E-5</v>
      </c>
      <c r="HL23" s="46">
        <f t="shared" si="42"/>
        <v>0</v>
      </c>
      <c r="HM23" s="46">
        <f t="shared" si="43"/>
        <v>0</v>
      </c>
      <c r="HN23" s="46">
        <f t="shared" si="44"/>
        <v>2.0430411174965088E-6</v>
      </c>
      <c r="HO23" s="46">
        <f t="shared" si="45"/>
        <v>1.8020203757298408E-5</v>
      </c>
      <c r="HP23" s="46">
        <f t="shared" si="46"/>
        <v>1.5302979431904029E-5</v>
      </c>
      <c r="HQ23" s="46">
        <f t="shared" si="47"/>
        <v>-2.1800235795027442E-4</v>
      </c>
      <c r="HR23" s="46">
        <f t="shared" si="48"/>
        <v>2.2576198629830005E-4</v>
      </c>
      <c r="HS23" s="46">
        <f t="shared" si="49"/>
        <v>3.371160344350949E-4</v>
      </c>
      <c r="HT23" s="46">
        <f t="shared" si="50"/>
        <v>-7.9797488529297205E-7</v>
      </c>
      <c r="HU23" s="46">
        <f t="shared" si="51"/>
        <v>-2.5742129397127997E-5</v>
      </c>
      <c r="HV23" s="46">
        <f t="shared" si="52"/>
        <v>2.3310445465279669E-6</v>
      </c>
      <c r="HW23" s="46">
        <f t="shared" si="53"/>
        <v>0</v>
      </c>
      <c r="HX23" s="46">
        <f t="shared" si="54"/>
        <v>0</v>
      </c>
      <c r="HY23" s="46">
        <f t="shared" si="55"/>
        <v>7.3149711998639373E-7</v>
      </c>
      <c r="HZ23" s="46">
        <f t="shared" si="56"/>
        <v>-1.1458087006170925E-5</v>
      </c>
    </row>
    <row r="24" spans="1:234" x14ac:dyDescent="0.3">
      <c r="A24" s="38" t="s">
        <v>22</v>
      </c>
      <c r="B24" s="21">
        <v>32672.427126999999</v>
      </c>
      <c r="C24" s="21">
        <v>1503.8966183</v>
      </c>
      <c r="D24" s="21">
        <v>21053.804851000001</v>
      </c>
      <c r="E24" s="21">
        <v>11227.449559000001</v>
      </c>
      <c r="F24" s="21">
        <v>7124.6079725</v>
      </c>
      <c r="G24" s="21">
        <v>6284.5821901999998</v>
      </c>
      <c r="H24" s="21">
        <v>15436.724274</v>
      </c>
      <c r="I24" s="23">
        <v>82.454382913000003</v>
      </c>
      <c r="J24" s="23">
        <v>15.010627829000001</v>
      </c>
      <c r="L24" s="23">
        <v>0.39654441540000002</v>
      </c>
      <c r="M24" s="23">
        <v>156.97935511</v>
      </c>
      <c r="N24" s="23">
        <v>0.1921344811</v>
      </c>
      <c r="O24" s="23">
        <v>10.298553502000001</v>
      </c>
      <c r="P24" s="23">
        <v>0.21074091210000001</v>
      </c>
      <c r="R24" s="23">
        <v>208.20056905000001</v>
      </c>
      <c r="T24" s="23">
        <v>1.29679155E-2</v>
      </c>
      <c r="U24" s="23">
        <v>0.94885898830000004</v>
      </c>
      <c r="W24" s="23">
        <v>9.0709700000000005E-4</v>
      </c>
      <c r="X24" s="23">
        <v>3.8682819999999999E-4</v>
      </c>
      <c r="Z24" s="23">
        <v>102.94935024</v>
      </c>
      <c r="AA24" s="23">
        <v>55.105583043999999</v>
      </c>
      <c r="AB24" s="23">
        <v>0.28824025720000002</v>
      </c>
      <c r="AC24" s="23">
        <v>0.74617915489999997</v>
      </c>
      <c r="AE24" s="23">
        <v>0.40615873930000002</v>
      </c>
      <c r="AF24" s="23">
        <v>3.3854804667999998</v>
      </c>
      <c r="AH24" s="23">
        <v>4.3762413960000002</v>
      </c>
      <c r="AI24" s="23">
        <v>0.76960833689999997</v>
      </c>
      <c r="AL24" s="23">
        <v>230.17004306000001</v>
      </c>
      <c r="AO24" s="23">
        <v>104.81023921000001</v>
      </c>
      <c r="AP24" s="23">
        <v>18.359017683000001</v>
      </c>
      <c r="AS24" s="23">
        <v>1.7228782500000001E-2</v>
      </c>
      <c r="AT24" s="23">
        <v>0.4010623203</v>
      </c>
      <c r="AU24" s="23">
        <v>0.18746892549999999</v>
      </c>
      <c r="AV24" s="23">
        <v>9.8903346418000009</v>
      </c>
      <c r="AW24" s="23">
        <v>34.719590971000002</v>
      </c>
      <c r="AX24" s="23">
        <v>261.63140632</v>
      </c>
      <c r="AY24" s="23">
        <v>60.139435175999999</v>
      </c>
      <c r="BD24" s="23">
        <v>9.9651505</v>
      </c>
      <c r="BE24" s="23">
        <v>0.12603871150000001</v>
      </c>
      <c r="BG24" s="23" t="s">
        <v>22</v>
      </c>
      <c r="BH24" s="23">
        <v>2.0325924137117699</v>
      </c>
      <c r="BI24" s="23">
        <v>8.4649772246654909</v>
      </c>
      <c r="BJ24" s="23">
        <v>0</v>
      </c>
      <c r="BK24" s="23">
        <v>15.0098422365948</v>
      </c>
      <c r="BL24" s="23">
        <v>0</v>
      </c>
      <c r="BM24" s="23">
        <v>0</v>
      </c>
      <c r="BN24" s="23">
        <v>83.038930587679005</v>
      </c>
      <c r="BO24" s="23">
        <v>82.891341502083705</v>
      </c>
      <c r="BP24" s="23">
        <v>87.116639446419498</v>
      </c>
      <c r="BQ24" s="23">
        <v>0.97449016854579096</v>
      </c>
      <c r="BR24" s="23">
        <v>0.16204495139359601</v>
      </c>
      <c r="BS24" s="23">
        <v>0.23318642410313201</v>
      </c>
      <c r="BT24" s="23">
        <v>157.00503079678001</v>
      </c>
      <c r="BU24" s="23">
        <v>0.12603643332598599</v>
      </c>
      <c r="BV24" s="23">
        <v>6.1282319570980501E-2</v>
      </c>
      <c r="BW24" s="23">
        <v>0.13022500887911501</v>
      </c>
      <c r="BX24" s="23">
        <v>3.8551803494848102E-4</v>
      </c>
      <c r="BY24" s="23">
        <v>10.340838932547999</v>
      </c>
      <c r="BZ24" s="23">
        <v>5.0412062743541701E-2</v>
      </c>
      <c r="CA24" s="23">
        <v>0.159638061883739</v>
      </c>
      <c r="CB24" s="23">
        <v>0</v>
      </c>
      <c r="CC24" s="23">
        <v>0</v>
      </c>
      <c r="CD24" s="23">
        <v>1627.7060249642</v>
      </c>
      <c r="CE24" s="23">
        <v>208.20104526036499</v>
      </c>
      <c r="CF24" s="23">
        <v>0</v>
      </c>
      <c r="CG24" s="23">
        <v>3.74919067885822E-3</v>
      </c>
      <c r="CH24" s="23">
        <v>9.1790903740692296E-3</v>
      </c>
      <c r="CI24" s="23">
        <v>0</v>
      </c>
      <c r="CJ24" s="23">
        <v>0.94885650193309601</v>
      </c>
      <c r="CK24" s="23">
        <v>3.3854682553001898</v>
      </c>
      <c r="CL24" s="23">
        <v>0</v>
      </c>
      <c r="CM24" s="23">
        <v>0</v>
      </c>
      <c r="CN24" s="23">
        <v>0</v>
      </c>
      <c r="CO24" s="23">
        <v>0</v>
      </c>
      <c r="CP24" s="23">
        <v>32717.088746661299</v>
      </c>
      <c r="CQ24" s="23">
        <v>9.07084939264809E-4</v>
      </c>
      <c r="CR24" s="23">
        <v>399.573295672597</v>
      </c>
      <c r="CS24" s="23">
        <v>28.991512819907101</v>
      </c>
      <c r="CT24" s="23">
        <v>51.534005632975003</v>
      </c>
      <c r="CU24" s="23">
        <v>34.7294022506942</v>
      </c>
      <c r="CV24" s="23">
        <v>429.57280608057198</v>
      </c>
      <c r="CW24" s="23">
        <v>0</v>
      </c>
      <c r="CX24" s="23">
        <v>1.16937098348931</v>
      </c>
      <c r="CY24" s="23">
        <v>103.494703244829</v>
      </c>
      <c r="CZ24" s="23">
        <v>103.494703244829</v>
      </c>
      <c r="DA24" s="23">
        <v>55.105576058367397</v>
      </c>
      <c r="DB24" s="23">
        <v>261.69993058708798</v>
      </c>
      <c r="DC24" s="23">
        <v>7.2414837218569394E-2</v>
      </c>
      <c r="DD24" s="23">
        <v>0.19747366284956799</v>
      </c>
      <c r="DE24" s="23">
        <v>0</v>
      </c>
      <c r="DF24" s="23">
        <v>1012.20039717756</v>
      </c>
      <c r="DG24" s="23">
        <v>4.4920805785675402</v>
      </c>
      <c r="DH24" s="23">
        <v>86.293028077713501</v>
      </c>
      <c r="DI24" s="23">
        <v>5.0041395359156002</v>
      </c>
      <c r="DJ24" s="23">
        <v>0.19337142169458199</v>
      </c>
      <c r="DK24" s="23">
        <v>0.55036413609131496</v>
      </c>
      <c r="DL24" s="23">
        <v>0</v>
      </c>
      <c r="DM24" s="23">
        <v>0.13359412091249301</v>
      </c>
      <c r="DN24" s="23">
        <v>0.27123643364914501</v>
      </c>
      <c r="DO24" s="23">
        <v>0.27844050245204699</v>
      </c>
      <c r="DP24" s="23">
        <v>9.96516786074009</v>
      </c>
      <c r="DQ24" s="23">
        <v>4.3768093156542998</v>
      </c>
      <c r="DR24" s="23">
        <v>1503.0630131195901</v>
      </c>
      <c r="DS24" s="23">
        <v>0</v>
      </c>
      <c r="DT24" s="23">
        <v>0.31448024444848599</v>
      </c>
      <c r="DU24" s="23">
        <v>0.45254332468019098</v>
      </c>
      <c r="DV24" s="23">
        <v>15080.008165368599</v>
      </c>
      <c r="DW24" s="23">
        <v>18910.532989588599</v>
      </c>
      <c r="DX24" s="23">
        <v>2101.1710284473302</v>
      </c>
      <c r="DY24" s="23">
        <v>21011.704018036002</v>
      </c>
      <c r="DZ24" s="23">
        <v>9.8531645341680893E-3</v>
      </c>
      <c r="EA24" s="23">
        <v>403.32538821557898</v>
      </c>
      <c r="EB24" s="23">
        <v>18.359338964241001</v>
      </c>
      <c r="EC24" s="23">
        <v>0</v>
      </c>
      <c r="ED24" s="23">
        <v>0</v>
      </c>
      <c r="EE24" s="23">
        <v>1.7228191607691901E-2</v>
      </c>
      <c r="EF24" s="23">
        <v>0.40105498169568499</v>
      </c>
      <c r="EG24" s="23">
        <v>0.18746848136966501</v>
      </c>
      <c r="EH24" s="23">
        <v>9.8897334531324894</v>
      </c>
      <c r="EI24" s="23">
        <v>49.272874228520102</v>
      </c>
      <c r="EJ24" s="23">
        <v>10418.6864077712</v>
      </c>
      <c r="EK24" s="23">
        <v>37.163414647508503</v>
      </c>
      <c r="EL24" s="23">
        <v>273.78817775866997</v>
      </c>
      <c r="EM24" s="23">
        <v>470.00326107684702</v>
      </c>
      <c r="EN24" s="23">
        <v>25.599572800476199</v>
      </c>
      <c r="EO24" s="23">
        <v>0.373256370530818</v>
      </c>
      <c r="EP24" s="23">
        <v>1.8253874711332298E-2</v>
      </c>
      <c r="EQ24" s="23">
        <v>302.37970034777902</v>
      </c>
      <c r="ER24" s="23">
        <v>11222.441358922901</v>
      </c>
      <c r="ES24" s="23">
        <v>7128.9531374466296</v>
      </c>
      <c r="ET24" s="23">
        <v>4093.4882214763202</v>
      </c>
      <c r="EU24" s="23">
        <v>5.6085144019136104</v>
      </c>
      <c r="EV24" s="23">
        <v>0.36215710216769398</v>
      </c>
      <c r="EW24" s="23">
        <v>864.262727051262</v>
      </c>
      <c r="EX24" s="23">
        <v>27.300830506456698</v>
      </c>
      <c r="EY24" s="23">
        <v>1513.4466171177801</v>
      </c>
      <c r="EZ24" s="23">
        <v>53.359068758852899</v>
      </c>
      <c r="FA24" s="23">
        <v>21.098642190953299</v>
      </c>
      <c r="FB24" s="23">
        <v>2989.29933155861</v>
      </c>
      <c r="FC24" s="23">
        <v>0</v>
      </c>
      <c r="FD24" s="23">
        <v>98.456193783147597</v>
      </c>
      <c r="FE24" s="23">
        <v>229.013403740141</v>
      </c>
      <c r="FF24" s="23">
        <v>263.05630297017598</v>
      </c>
      <c r="FG24" s="23">
        <v>3.5652848179808898</v>
      </c>
      <c r="FH24" s="23">
        <v>6264.4142345034297</v>
      </c>
      <c r="FI24" s="23">
        <v>422.49588892620199</v>
      </c>
      <c r="FJ24" s="23">
        <v>60.139356709160701</v>
      </c>
      <c r="FK24" s="23">
        <v>122.874940988001</v>
      </c>
      <c r="FL24" s="23">
        <v>0.865326881387257</v>
      </c>
      <c r="FM24" s="23">
        <v>853.603686146261</v>
      </c>
      <c r="FN24" s="23">
        <v>230.22666021267</v>
      </c>
      <c r="FO24" s="23">
        <v>0</v>
      </c>
      <c r="FP24" s="23">
        <v>364.76886150094998</v>
      </c>
      <c r="FQ24" s="23">
        <v>15439.6783487381</v>
      </c>
      <c r="FR24" s="23">
        <v>104.842956664431</v>
      </c>
      <c r="FS24" s="23">
        <v>603.59451239353496</v>
      </c>
      <c r="FU24" s="31">
        <f t="shared" si="0"/>
        <v>0</v>
      </c>
      <c r="FV24" s="106">
        <f t="shared" si="57"/>
        <v>0.97670481371142703</v>
      </c>
      <c r="FW24" s="46">
        <f t="shared" si="1"/>
        <v>1.3669513895523176E-3</v>
      </c>
      <c r="FX24" s="46">
        <f t="shared" si="2"/>
        <v>-5.5429686473542901E-4</v>
      </c>
      <c r="FY24" s="46">
        <f t="shared" si="3"/>
        <v>-1.9996781228832994E-3</v>
      </c>
      <c r="FZ24" s="46">
        <f t="shared" si="4"/>
        <v>-4.4606747514490435E-4</v>
      </c>
      <c r="GA24" s="46">
        <f t="shared" si="5"/>
        <v>6.0988126833102965E-4</v>
      </c>
      <c r="GB24" s="46">
        <f t="shared" si="6"/>
        <v>-3.2091163877241359E-3</v>
      </c>
      <c r="GC24" s="46">
        <f t="shared" si="7"/>
        <v>1.9136668412710257E-4</v>
      </c>
      <c r="GD24" s="46">
        <f t="shared" si="8"/>
        <v>5.2993979658394769E-3</v>
      </c>
      <c r="GE24" s="46">
        <f t="shared" si="9"/>
        <v>-5.2335745989464435E-5</v>
      </c>
      <c r="GF24" s="46">
        <f t="shared" si="10"/>
        <v>0</v>
      </c>
      <c r="GG24" s="46">
        <f t="shared" si="11"/>
        <v>-3.3112051318324354E-3</v>
      </c>
      <c r="GH24" s="46">
        <f t="shared" si="12"/>
        <v>1.6356091386675198E-4</v>
      </c>
      <c r="GI24" s="46">
        <f t="shared" si="13"/>
        <v>-3.2641337791840582E-3</v>
      </c>
      <c r="GJ24" s="46">
        <f t="shared" si="14"/>
        <v>4.1059582338225263E-3</v>
      </c>
      <c r="GK24" s="46">
        <f t="shared" si="15"/>
        <v>-3.2778992262855748E-3</v>
      </c>
      <c r="GL24" s="46">
        <f t="shared" si="16"/>
        <v>0</v>
      </c>
      <c r="GM24" s="46">
        <f t="shared" si="17"/>
        <v>2.2872673554759384E-6</v>
      </c>
      <c r="GN24" s="46">
        <f t="shared" si="18"/>
        <v>0</v>
      </c>
      <c r="GO24" s="46">
        <f t="shared" si="19"/>
        <v>-3.0563468024255185E-3</v>
      </c>
      <c r="GP24" s="46">
        <f t="shared" si="20"/>
        <v>-2.6203755612681309E-6</v>
      </c>
      <c r="GQ24" s="46">
        <f t="shared" si="21"/>
        <v>0</v>
      </c>
      <c r="GR24" s="46">
        <f t="shared" si="22"/>
        <v>-1.3295970762824222E-5</v>
      </c>
      <c r="GS24" s="46">
        <f t="shared" si="23"/>
        <v>-3.3869429672370678E-3</v>
      </c>
      <c r="GT24" s="46">
        <f t="shared" si="24"/>
        <v>0</v>
      </c>
      <c r="GU24" s="46">
        <f t="shared" si="25"/>
        <v>5.2972942865364926E-3</v>
      </c>
      <c r="GV24" s="46">
        <f t="shared" si="26"/>
        <v>-1.2676814609827172E-7</v>
      </c>
      <c r="GW24" s="46">
        <f t="shared" si="27"/>
        <v>-3.3958622394117773E-4</v>
      </c>
      <c r="GX24" s="46">
        <f t="shared" si="28"/>
        <v>-3.2748128891787465E-3</v>
      </c>
      <c r="GY24" s="46">
        <f t="shared" si="29"/>
        <v>0</v>
      </c>
      <c r="GZ24" s="46">
        <f t="shared" si="30"/>
        <v>-3.2701124211953962E-3</v>
      </c>
      <c r="HA24" s="46">
        <f t="shared" si="31"/>
        <v>-3.6070211982505913E-6</v>
      </c>
      <c r="HB24" s="46">
        <f t="shared" si="32"/>
        <v>2.7844050245204701E+49</v>
      </c>
      <c r="HC24" s="46">
        <f t="shared" si="33"/>
        <v>1.2977338380343469E-4</v>
      </c>
      <c r="HD24" s="46">
        <f t="shared" si="34"/>
        <v>-3.3585495990525482E-3</v>
      </c>
      <c r="HE24" s="46">
        <f t="shared" si="35"/>
        <v>0</v>
      </c>
      <c r="HF24" s="46">
        <f t="shared" si="36"/>
        <v>0</v>
      </c>
      <c r="HG24" s="46">
        <f t="shared" si="37"/>
        <v>2.4597967623105212E-4</v>
      </c>
      <c r="HH24" s="46">
        <f t="shared" si="38"/>
        <v>0</v>
      </c>
      <c r="HI24" s="46">
        <f t="shared" si="39"/>
        <v>0</v>
      </c>
      <c r="HJ24" s="46">
        <f t="shared" si="40"/>
        <v>3.1215895200315945E-4</v>
      </c>
      <c r="HK24" s="46">
        <f t="shared" si="41"/>
        <v>1.7499914567724192E-5</v>
      </c>
      <c r="HL24" s="46">
        <f t="shared" si="42"/>
        <v>0</v>
      </c>
      <c r="HM24" s="46">
        <f t="shared" si="43"/>
        <v>0</v>
      </c>
      <c r="HN24" s="46">
        <f t="shared" si="44"/>
        <v>-3.4296811634869602E-5</v>
      </c>
      <c r="HO24" s="46">
        <f t="shared" si="45"/>
        <v>-1.8297915170692044E-5</v>
      </c>
      <c r="HP24" s="46">
        <f t="shared" si="46"/>
        <v>-2.3690877503916826E-6</v>
      </c>
      <c r="HQ24" s="46">
        <f t="shared" si="47"/>
        <v>-6.078547281612014E-5</v>
      </c>
      <c r="HR24" s="46">
        <f t="shared" si="48"/>
        <v>2.8258626959034731E-4</v>
      </c>
      <c r="HS24" s="46">
        <f t="shared" si="49"/>
        <v>2.6191147328913768E-4</v>
      </c>
      <c r="HT24" s="46">
        <f t="shared" si="50"/>
        <v>-1.3047485243001453E-6</v>
      </c>
      <c r="HU24" s="46">
        <f t="shared" si="51"/>
        <v>0</v>
      </c>
      <c r="HV24" s="46">
        <f t="shared" si="52"/>
        <v>0</v>
      </c>
      <c r="HW24" s="46">
        <f t="shared" si="53"/>
        <v>0</v>
      </c>
      <c r="HX24" s="46">
        <f t="shared" si="54"/>
        <v>0</v>
      </c>
      <c r="HY24" s="46">
        <f t="shared" si="55"/>
        <v>1.7421452982527042E-6</v>
      </c>
      <c r="HZ24" s="46">
        <f t="shared" si="56"/>
        <v>-1.8075192826926531E-5</v>
      </c>
    </row>
    <row r="25" spans="1:234" x14ac:dyDescent="0.3">
      <c r="A25" s="38" t="s">
        <v>23</v>
      </c>
      <c r="B25" s="21">
        <v>55893.725713</v>
      </c>
      <c r="C25" s="21">
        <v>614.54920592999997</v>
      </c>
      <c r="D25" s="21">
        <v>14405.92978</v>
      </c>
      <c r="E25" s="21">
        <v>20271.909272000001</v>
      </c>
      <c r="F25" s="21">
        <v>17862.094278</v>
      </c>
      <c r="G25" s="21">
        <v>1052.1516056</v>
      </c>
      <c r="H25" s="21">
        <v>28520.857658000001</v>
      </c>
      <c r="I25" s="23">
        <v>126.06727382</v>
      </c>
      <c r="J25" s="23">
        <v>5.3594464612000001</v>
      </c>
      <c r="K25" s="23">
        <v>1.8362984999999998E-2</v>
      </c>
      <c r="L25" s="23">
        <v>1.9346134000000001E-3</v>
      </c>
      <c r="M25" s="23">
        <v>234.76496746999999</v>
      </c>
      <c r="N25" s="23">
        <v>7.87827E-5</v>
      </c>
      <c r="O25" s="23">
        <v>22.043617830999999</v>
      </c>
      <c r="P25" s="23">
        <v>1.4834754000000001E-3</v>
      </c>
      <c r="Q25" s="23">
        <v>5.3281200000000001E-2</v>
      </c>
      <c r="R25" s="23">
        <v>0.30636688000000001</v>
      </c>
      <c r="T25" s="23">
        <v>1.8270889999999999E-4</v>
      </c>
      <c r="U25" s="23">
        <v>0.5631430047</v>
      </c>
      <c r="V25" s="23">
        <v>1.4557185E-2</v>
      </c>
      <c r="W25" s="23">
        <v>1.4108002E-2</v>
      </c>
      <c r="Y25" s="23">
        <v>1.0561095E-2</v>
      </c>
      <c r="Z25" s="23">
        <v>120.13262361</v>
      </c>
      <c r="AA25" s="23">
        <v>35.063584698</v>
      </c>
      <c r="AB25" s="23">
        <v>0.1009671249</v>
      </c>
      <c r="AC25" s="23">
        <v>3.7566680399999997E-2</v>
      </c>
      <c r="AE25" s="23">
        <v>3.9933229000000004E-3</v>
      </c>
      <c r="AF25" s="23">
        <v>2.5981829835000001</v>
      </c>
      <c r="AG25" s="23">
        <v>58.255779500000003</v>
      </c>
      <c r="AH25" s="23">
        <v>12.300819602000001</v>
      </c>
      <c r="AI25" s="23">
        <v>0.1105666188</v>
      </c>
      <c r="AJ25" s="23">
        <v>0.20313457500000001</v>
      </c>
      <c r="AK25" s="23">
        <v>5.4708380000000002E-4</v>
      </c>
      <c r="AL25" s="23">
        <v>426.58963053999997</v>
      </c>
      <c r="AM25" s="23">
        <v>8.3251900000000002E-5</v>
      </c>
      <c r="AN25" s="23">
        <v>3.1921150000000003E-4</v>
      </c>
      <c r="AO25" s="23">
        <v>164.60870059000001</v>
      </c>
      <c r="AP25" s="23">
        <v>12.162811453</v>
      </c>
      <c r="AS25" s="23">
        <v>3.45608357E-2</v>
      </c>
      <c r="AT25" s="23">
        <v>0.61639186680000002</v>
      </c>
      <c r="AU25" s="23">
        <v>0.31559045159999999</v>
      </c>
      <c r="AV25" s="23">
        <v>8.7329065362999998</v>
      </c>
      <c r="AW25" s="23">
        <v>50.957266625000003</v>
      </c>
      <c r="AX25" s="23">
        <v>467.57921762000001</v>
      </c>
      <c r="AY25" s="23">
        <v>91.500331985000003</v>
      </c>
      <c r="AZ25" s="23">
        <v>1.64125125E-2</v>
      </c>
      <c r="BA25" s="23">
        <v>1.1322254999999999E-3</v>
      </c>
      <c r="BD25" s="23">
        <v>20.809617020000001</v>
      </c>
      <c r="BE25" s="23">
        <v>0.187328721</v>
      </c>
      <c r="BG25" s="23" t="s">
        <v>23</v>
      </c>
      <c r="BH25" s="23">
        <v>26.950809182048001</v>
      </c>
      <c r="BI25" s="23">
        <v>25.110868757162098</v>
      </c>
      <c r="BJ25" s="23">
        <v>1.64111069758924E-2</v>
      </c>
      <c r="BK25" s="23">
        <v>5.3528666826678801</v>
      </c>
      <c r="BL25" s="23">
        <v>0</v>
      </c>
      <c r="BM25" s="23">
        <v>1.83634273627429E-2</v>
      </c>
      <c r="BN25" s="23">
        <v>126.115439485081</v>
      </c>
      <c r="BO25" s="23">
        <v>126.115423911997</v>
      </c>
      <c r="BP25" s="23">
        <v>107.493217348435</v>
      </c>
      <c r="BQ25" s="23">
        <v>6.1706563261384799</v>
      </c>
      <c r="BR25" s="23">
        <v>7.9076743530812304E-4</v>
      </c>
      <c r="BS25" s="23">
        <v>1.1379490950577801E-3</v>
      </c>
      <c r="BT25" s="23">
        <v>234.738627949815</v>
      </c>
      <c r="BU25" s="23">
        <v>0.18732729286181701</v>
      </c>
      <c r="BV25" s="6">
        <v>2.5158749626592098E-5</v>
      </c>
      <c r="BW25" s="6">
        <v>5.3461719616175299E-5</v>
      </c>
      <c r="BX25" s="23">
        <v>0</v>
      </c>
      <c r="BY25" s="23">
        <v>22.052974510298299</v>
      </c>
      <c r="BZ25" s="23">
        <v>3.5560235850460399E-4</v>
      </c>
      <c r="CA25" s="23">
        <v>1.1260805954683901E-3</v>
      </c>
      <c r="CB25" s="23">
        <v>5.3278585580749001E-2</v>
      </c>
      <c r="CC25" s="23">
        <v>0</v>
      </c>
      <c r="CD25" s="23">
        <v>1060.8497843631601</v>
      </c>
      <c r="CE25" s="23">
        <v>0.306375043574661</v>
      </c>
      <c r="CF25" s="23">
        <v>1.13217888934594E-3</v>
      </c>
      <c r="CG25" s="6">
        <v>5.29832345111526E-5</v>
      </c>
      <c r="CH25" s="23">
        <v>1.2971946063923E-4</v>
      </c>
      <c r="CI25" s="23">
        <v>0</v>
      </c>
      <c r="CJ25" s="23">
        <v>0.56312699769782104</v>
      </c>
      <c r="CK25" s="23">
        <v>2.59818675449494</v>
      </c>
      <c r="CL25" s="23">
        <v>1.4556863122348499E-2</v>
      </c>
      <c r="CM25" s="6">
        <v>8.32501743935084E-5</v>
      </c>
      <c r="CN25" s="23">
        <v>0.20314121714898201</v>
      </c>
      <c r="CO25" s="23">
        <v>3.1920717246206601E-4</v>
      </c>
      <c r="CP25" s="23">
        <v>55851.538980781203</v>
      </c>
      <c r="CQ25" s="23">
        <v>1.41081214427499E-2</v>
      </c>
      <c r="CR25" s="23">
        <v>494.889092585448</v>
      </c>
      <c r="CS25" s="23">
        <v>24.3569725131679</v>
      </c>
      <c r="CT25" s="23">
        <v>69.812238672689702</v>
      </c>
      <c r="CU25" s="23">
        <v>50.955961340528603</v>
      </c>
      <c r="CV25" s="23">
        <v>749.00559176813795</v>
      </c>
      <c r="CW25" s="23">
        <v>1.05619060320656E-2</v>
      </c>
      <c r="CX25" s="23">
        <v>5.0192937823459395E-4</v>
      </c>
      <c r="CY25" s="23">
        <v>120.281395544894</v>
      </c>
      <c r="CZ25" s="23">
        <v>120.281395544894</v>
      </c>
      <c r="DA25" s="23">
        <v>35.063537007005102</v>
      </c>
      <c r="DB25" s="23">
        <v>467.609712969013</v>
      </c>
      <c r="DC25" s="23">
        <v>3.9272968879574703E-2</v>
      </c>
      <c r="DD25" s="23">
        <v>4.9060036179476102E-2</v>
      </c>
      <c r="DE25" s="23">
        <v>0</v>
      </c>
      <c r="DF25" s="23">
        <v>2000.3358894964999</v>
      </c>
      <c r="DG25" s="23">
        <v>7.7519986290096004</v>
      </c>
      <c r="DH25" s="23">
        <v>148.30027279327899</v>
      </c>
      <c r="DI25" s="23">
        <v>8.4807294637215094</v>
      </c>
      <c r="DJ25" s="23">
        <v>9.7392454681239308E-3</v>
      </c>
      <c r="DK25" s="23">
        <v>2.7719499661039301E-2</v>
      </c>
      <c r="DL25" s="23">
        <v>0</v>
      </c>
      <c r="DM25" s="23">
        <v>1.3133755627903899E-3</v>
      </c>
      <c r="DN25" s="23">
        <v>2.6665695739237299E-3</v>
      </c>
      <c r="DO25" s="23">
        <v>58.256427755379697</v>
      </c>
      <c r="DP25" s="23">
        <v>20.8095729788356</v>
      </c>
      <c r="DQ25" s="23">
        <v>12.278858341315299</v>
      </c>
      <c r="DR25" s="23">
        <v>613.339476285101</v>
      </c>
      <c r="DS25" s="23">
        <v>0</v>
      </c>
      <c r="DT25" s="23">
        <v>4.5178925483776701E-2</v>
      </c>
      <c r="DU25" s="23">
        <v>6.5013753828601598E-2</v>
      </c>
      <c r="DV25" s="23">
        <v>28519.5960282632</v>
      </c>
      <c r="DW25" s="23">
        <v>12929.1863467319</v>
      </c>
      <c r="DX25" s="23">
        <v>1436.5767303965499</v>
      </c>
      <c r="DY25" s="23">
        <v>14365.7630771284</v>
      </c>
      <c r="DZ25" s="23">
        <v>8.2127777595325507E-3</v>
      </c>
      <c r="EA25" s="23">
        <v>650.87128549099702</v>
      </c>
      <c r="EB25" s="23">
        <v>12.160946663827101</v>
      </c>
      <c r="EC25" s="23">
        <v>0</v>
      </c>
      <c r="ED25" s="23">
        <v>0</v>
      </c>
      <c r="EE25" s="23">
        <v>3.4560300695006999E-2</v>
      </c>
      <c r="EF25" s="23">
        <v>0.61641565321296099</v>
      </c>
      <c r="EG25" s="23">
        <v>0.31559085513980001</v>
      </c>
      <c r="EH25" s="23">
        <v>8.72712355107282</v>
      </c>
      <c r="EI25" s="23">
        <v>2.4149521281767199</v>
      </c>
      <c r="EJ25" s="23">
        <v>20236.323539334298</v>
      </c>
      <c r="EK25" s="23">
        <v>73.026062554936402</v>
      </c>
      <c r="EL25" s="23">
        <v>562.72078236522805</v>
      </c>
      <c r="EM25" s="23">
        <v>1053.00883914526</v>
      </c>
      <c r="EN25" s="23">
        <v>1.92471888247711</v>
      </c>
      <c r="EO25" s="23">
        <v>8.4109146976636493E-3</v>
      </c>
      <c r="EP25" s="23">
        <v>1.26318659259136E-2</v>
      </c>
      <c r="EQ25" s="23">
        <v>1366.4209745200801</v>
      </c>
      <c r="ER25" s="23">
        <v>20232.9460547854</v>
      </c>
      <c r="ES25" s="23">
        <v>17827.767471982599</v>
      </c>
      <c r="ET25" s="23">
        <v>2405.1785828028401</v>
      </c>
      <c r="EU25" s="23">
        <v>21.140626774803302</v>
      </c>
      <c r="EV25" s="23">
        <v>7.60237443244762E-2</v>
      </c>
      <c r="EW25" s="23">
        <v>2019.90691038762</v>
      </c>
      <c r="EX25" s="23">
        <v>56.460932517623199</v>
      </c>
      <c r="EY25" s="23">
        <v>3372.43960504197</v>
      </c>
      <c r="EZ25" s="23">
        <v>99.0890118222854</v>
      </c>
      <c r="FA25" s="23">
        <v>25.191091748651001</v>
      </c>
      <c r="FB25" s="23">
        <v>6849.2035297100301</v>
      </c>
      <c r="FC25" s="23">
        <v>5.4664987511367496E-4</v>
      </c>
      <c r="FD25" s="23">
        <v>95.488259211093506</v>
      </c>
      <c r="FE25" s="23">
        <v>1499.9861342592701</v>
      </c>
      <c r="FF25" s="23">
        <v>824.65282873945205</v>
      </c>
      <c r="FG25" s="23">
        <v>9.6036725695420502E-2</v>
      </c>
      <c r="FH25" s="23">
        <v>1049.6876518619599</v>
      </c>
      <c r="FI25" s="23">
        <v>832.94613699389799</v>
      </c>
      <c r="FJ25" s="23">
        <v>91.492799477603796</v>
      </c>
      <c r="FK25" s="23">
        <v>0</v>
      </c>
      <c r="FL25" s="23">
        <v>16.433968448419801</v>
      </c>
      <c r="FM25" s="23">
        <v>1739.2110938588401</v>
      </c>
      <c r="FN25" s="23">
        <v>426.59955439791702</v>
      </c>
      <c r="FO25" s="23">
        <v>0</v>
      </c>
      <c r="FP25" s="23">
        <v>701.54383941096796</v>
      </c>
      <c r="FQ25" s="23">
        <v>28519.598543296001</v>
      </c>
      <c r="FR25" s="23">
        <v>164.61586594222101</v>
      </c>
      <c r="FS25" s="23">
        <v>1113.2083961798301</v>
      </c>
      <c r="FU25" s="31">
        <f t="shared" si="0"/>
        <v>0</v>
      </c>
      <c r="FV25" s="106">
        <f t="shared" si="57"/>
        <v>0.99999991181387793</v>
      </c>
      <c r="FW25" s="46">
        <f t="shared" si="1"/>
        <v>-7.5476686659635731E-4</v>
      </c>
      <c r="FX25" s="46">
        <f t="shared" si="2"/>
        <v>-1.9684829680453038E-3</v>
      </c>
      <c r="FY25" s="46">
        <f t="shared" si="3"/>
        <v>-2.7882062098736771E-3</v>
      </c>
      <c r="FZ25" s="46">
        <f t="shared" si="4"/>
        <v>-1.9220299722048386E-3</v>
      </c>
      <c r="GA25" s="46">
        <f t="shared" si="5"/>
        <v>-1.9217682698988044E-3</v>
      </c>
      <c r="GB25" s="46">
        <f t="shared" si="6"/>
        <v>-2.341823863524899E-3</v>
      </c>
      <c r="GC25" s="46">
        <f t="shared" si="7"/>
        <v>-4.414715430715887E-5</v>
      </c>
      <c r="GD25" s="46">
        <f t="shared" si="8"/>
        <v>3.8193966235639275E-4</v>
      </c>
      <c r="GE25" s="46">
        <f t="shared" si="9"/>
        <v>-1.2276974086325248E-3</v>
      </c>
      <c r="GF25" s="46">
        <f t="shared" si="10"/>
        <v>2.4089914733442959E-5</v>
      </c>
      <c r="GG25" s="46">
        <f t="shared" si="11"/>
        <v>-3.0480868343499353E-3</v>
      </c>
      <c r="GH25" s="46">
        <f t="shared" si="12"/>
        <v>-1.121952754230938E-4</v>
      </c>
      <c r="GI25" s="46">
        <f t="shared" si="13"/>
        <v>-2.0592180419382257E-3</v>
      </c>
      <c r="GJ25" s="46">
        <f t="shared" si="14"/>
        <v>4.244620538259119E-4</v>
      </c>
      <c r="GK25" s="46">
        <f t="shared" si="15"/>
        <v>-1.2082748571401569E-3</v>
      </c>
      <c r="GL25" s="46">
        <f t="shared" si="16"/>
        <v>-4.9068325244175761E-5</v>
      </c>
      <c r="GM25" s="46">
        <f t="shared" si="17"/>
        <v>2.664640074994704E-5</v>
      </c>
      <c r="GN25" s="46">
        <f t="shared" si="18"/>
        <v>0</v>
      </c>
      <c r="GO25" s="46">
        <f t="shared" si="19"/>
        <v>-3.3960303068970602E-5</v>
      </c>
      <c r="GP25" s="46">
        <f t="shared" si="20"/>
        <v>-2.8424400277316949E-5</v>
      </c>
      <c r="GQ25" s="46">
        <f t="shared" si="21"/>
        <v>-2.2111256503309467E-5</v>
      </c>
      <c r="GR25" s="46">
        <f t="shared" si="22"/>
        <v>8.4663122319369977E-6</v>
      </c>
      <c r="GS25" s="46">
        <f t="shared" si="23"/>
        <v>0</v>
      </c>
      <c r="GT25" s="46">
        <f t="shared" si="24"/>
        <v>7.679431589243753E-5</v>
      </c>
      <c r="GU25" s="46">
        <f t="shared" si="25"/>
        <v>1.2383974512783092E-3</v>
      </c>
      <c r="GV25" s="46">
        <f t="shared" si="26"/>
        <v>-1.3601289003382917E-6</v>
      </c>
      <c r="GW25" s="46">
        <f t="shared" si="27"/>
        <v>-2.2323256582922653E-5</v>
      </c>
      <c r="GX25" s="46">
        <f t="shared" si="28"/>
        <v>-2.8731649878961942E-3</v>
      </c>
      <c r="GY25" s="46">
        <f t="shared" si="29"/>
        <v>0</v>
      </c>
      <c r="GZ25" s="46">
        <f t="shared" si="30"/>
        <v>-3.3500329477190189E-3</v>
      </c>
      <c r="HA25" s="46">
        <f t="shared" si="31"/>
        <v>1.4513969815886017E-6</v>
      </c>
      <c r="HB25" s="46">
        <f t="shared" si="32"/>
        <v>1.1127743637766661E-5</v>
      </c>
      <c r="HC25" s="46">
        <f t="shared" si="33"/>
        <v>-1.7853493828273686E-3</v>
      </c>
      <c r="HD25" s="46">
        <f t="shared" si="34"/>
        <v>-3.3820287866277473E-3</v>
      </c>
      <c r="HE25" s="46">
        <f t="shared" si="35"/>
        <v>3.2698269026799377E-5</v>
      </c>
      <c r="HF25" s="46">
        <f t="shared" si="36"/>
        <v>-7.9315981632990383E-4</v>
      </c>
      <c r="HG25" s="46">
        <f t="shared" si="37"/>
        <v>2.3263242251065722E-5</v>
      </c>
      <c r="HH25" s="46">
        <f t="shared" si="38"/>
        <v>-2.0727532844310402E-5</v>
      </c>
      <c r="HI25" s="46">
        <f t="shared" si="39"/>
        <v>-1.3556961243603656E-5</v>
      </c>
      <c r="HJ25" s="46">
        <f t="shared" si="40"/>
        <v>4.3529608066352312E-5</v>
      </c>
      <c r="HK25" s="46">
        <f t="shared" si="41"/>
        <v>-1.5331892466679146E-4</v>
      </c>
      <c r="HL25" s="46">
        <f t="shared" si="42"/>
        <v>0</v>
      </c>
      <c r="HM25" s="46">
        <f t="shared" si="43"/>
        <v>0</v>
      </c>
      <c r="HN25" s="46">
        <f t="shared" si="44"/>
        <v>-1.5480094221273823E-5</v>
      </c>
      <c r="HO25" s="46">
        <f t="shared" si="45"/>
        <v>3.8589757980513376E-5</v>
      </c>
      <c r="HP25" s="46">
        <f t="shared" si="46"/>
        <v>1.2786819055338288E-6</v>
      </c>
      <c r="HQ25" s="46">
        <f t="shared" si="47"/>
        <v>-6.6220624292057941E-4</v>
      </c>
      <c r="HR25" s="46">
        <f t="shared" si="48"/>
        <v>-2.561527644340478E-5</v>
      </c>
      <c r="HS25" s="46">
        <f t="shared" si="49"/>
        <v>6.5219641643222319E-5</v>
      </c>
      <c r="HT25" s="46">
        <f t="shared" si="50"/>
        <v>-8.2322186518854251E-5</v>
      </c>
      <c r="HU25" s="46">
        <f t="shared" si="51"/>
        <v>-8.5637351843633377E-5</v>
      </c>
      <c r="HV25" s="46">
        <f t="shared" si="52"/>
        <v>-4.116728872467906E-5</v>
      </c>
      <c r="HW25" s="46">
        <f t="shared" si="53"/>
        <v>0</v>
      </c>
      <c r="HX25" s="46">
        <f t="shared" si="54"/>
        <v>0</v>
      </c>
      <c r="HY25" s="46">
        <f t="shared" si="55"/>
        <v>-2.1163851481928873E-6</v>
      </c>
      <c r="HZ25" s="46">
        <f t="shared" si="56"/>
        <v>-7.6237011354526374E-6</v>
      </c>
    </row>
    <row r="26" spans="1:234" x14ac:dyDescent="0.3">
      <c r="A26" s="38" t="s">
        <v>24</v>
      </c>
      <c r="B26" s="21">
        <v>47114.250009000003</v>
      </c>
      <c r="C26" s="21">
        <v>1104.2784446000001</v>
      </c>
      <c r="D26" s="21">
        <v>11897.704696999999</v>
      </c>
      <c r="E26" s="21">
        <v>11071.542981000001</v>
      </c>
      <c r="F26" s="21">
        <v>9904.4976184000006</v>
      </c>
      <c r="G26" s="21">
        <v>1430.2699534000001</v>
      </c>
      <c r="H26" s="21">
        <v>17135.796050000001</v>
      </c>
      <c r="I26" s="23">
        <v>110.27468689</v>
      </c>
      <c r="J26" s="23">
        <v>4.2371792279999996</v>
      </c>
      <c r="K26" s="23">
        <v>3.6738650999999997E-2</v>
      </c>
      <c r="L26" s="23">
        <v>7.0919614000000001E-3</v>
      </c>
      <c r="M26" s="23">
        <v>246.10855197999999</v>
      </c>
      <c r="N26" s="23">
        <v>3.4854910000000001E-4</v>
      </c>
      <c r="O26" s="23">
        <v>22.607414886000001</v>
      </c>
      <c r="P26" s="23">
        <v>4.7470215000000003E-3</v>
      </c>
      <c r="Q26" s="23">
        <v>0.10659919499999999</v>
      </c>
      <c r="R26" s="23">
        <v>0.6136583095</v>
      </c>
      <c r="T26" s="23">
        <v>1.0942837E-3</v>
      </c>
      <c r="U26" s="23">
        <v>1.1749670968999999</v>
      </c>
      <c r="V26" s="23">
        <v>2.9124421000000001E-2</v>
      </c>
      <c r="W26" s="23">
        <v>2.5072751599999998E-2</v>
      </c>
      <c r="X26" s="23">
        <v>1.45001E-5</v>
      </c>
      <c r="Y26" s="23">
        <v>2.1129482000000002E-2</v>
      </c>
      <c r="Z26" s="23">
        <v>125.13312547</v>
      </c>
      <c r="AA26" s="23">
        <v>44.232283774000003</v>
      </c>
      <c r="AB26" s="23">
        <v>0.16428013329999999</v>
      </c>
      <c r="AC26" s="23">
        <v>1.6237524079000001</v>
      </c>
      <c r="AE26" s="23">
        <v>3.1699129999999999E-3</v>
      </c>
      <c r="AF26" s="23">
        <v>3.4167180955999998</v>
      </c>
      <c r="AG26" s="23">
        <v>123.95297650000001</v>
      </c>
      <c r="AH26" s="23">
        <v>10.197508600999999</v>
      </c>
      <c r="AI26" s="23">
        <v>7.2960001699999999E-2</v>
      </c>
      <c r="AJ26" s="23">
        <v>0.40640944499999998</v>
      </c>
      <c r="AK26" s="23">
        <v>1.0945453E-3</v>
      </c>
      <c r="AL26" s="23">
        <v>294.83128772999999</v>
      </c>
      <c r="AM26" s="23">
        <v>1.6656120000000001E-4</v>
      </c>
      <c r="AN26" s="23">
        <v>6.3864339999999996E-4</v>
      </c>
      <c r="AO26" s="23">
        <v>116.88958676999999</v>
      </c>
      <c r="AP26" s="23">
        <v>21.666447471000001</v>
      </c>
      <c r="AS26" s="23">
        <v>4.0676130900000003E-2</v>
      </c>
      <c r="AT26" s="23">
        <v>0.75044108200000004</v>
      </c>
      <c r="AU26" s="23">
        <v>0.3717233667</v>
      </c>
      <c r="AV26" s="23">
        <v>11.593152561</v>
      </c>
      <c r="AW26" s="23">
        <v>54.632127373000003</v>
      </c>
      <c r="AX26" s="23">
        <v>278.60999994999997</v>
      </c>
      <c r="AY26" s="23">
        <v>112.05957361999999</v>
      </c>
      <c r="AZ26" s="23">
        <v>3.2836357500000003E-2</v>
      </c>
      <c r="BA26" s="23">
        <v>2.2652328000000001E-3</v>
      </c>
      <c r="BD26" s="23">
        <v>24.51284227</v>
      </c>
      <c r="BE26" s="23">
        <v>0.2283947928</v>
      </c>
      <c r="BG26" s="23" t="s">
        <v>24</v>
      </c>
      <c r="BH26" s="23">
        <v>57.377771750263797</v>
      </c>
      <c r="BI26" s="23">
        <v>6.9742443576600897</v>
      </c>
      <c r="BJ26" s="23">
        <v>3.28359983733197E-2</v>
      </c>
      <c r="BK26" s="23">
        <v>4.2364991709025599</v>
      </c>
      <c r="BL26" s="23">
        <v>0</v>
      </c>
      <c r="BM26" s="23">
        <v>3.6735673727552702E-2</v>
      </c>
      <c r="BN26" s="23">
        <v>110.784182604859</v>
      </c>
      <c r="BO26" s="23">
        <v>110.78402890866199</v>
      </c>
      <c r="BP26" s="23">
        <v>98.593527121182504</v>
      </c>
      <c r="BQ26" s="23">
        <v>13.1375438660033</v>
      </c>
      <c r="BR26" s="23">
        <v>2.8990571118349602E-3</v>
      </c>
      <c r="BS26" s="23">
        <v>4.1718380407524298E-3</v>
      </c>
      <c r="BT26" s="23">
        <v>246.14006776368001</v>
      </c>
      <c r="BU26" s="23">
        <v>0.22839418839440601</v>
      </c>
      <c r="BV26" s="23">
        <v>1.11472911589146E-4</v>
      </c>
      <c r="BW26" s="23">
        <v>2.3688047829273999E-4</v>
      </c>
      <c r="BX26" s="6">
        <v>1.4450255450756099E-5</v>
      </c>
      <c r="BY26" s="23">
        <v>22.656550155482801</v>
      </c>
      <c r="BZ26" s="23">
        <v>1.13846278818542E-3</v>
      </c>
      <c r="CA26" s="23">
        <v>3.6051385494689598E-3</v>
      </c>
      <c r="CB26" s="23">
        <v>0.106595548881079</v>
      </c>
      <c r="CC26" s="23">
        <v>0</v>
      </c>
      <c r="CD26" s="23">
        <v>1356.3870541434401</v>
      </c>
      <c r="CE26" s="23">
        <v>0.61365568023952599</v>
      </c>
      <c r="CF26" s="23">
        <v>2.2653674910244298E-3</v>
      </c>
      <c r="CG26" s="23">
        <v>3.1695738697178598E-4</v>
      </c>
      <c r="CH26" s="23">
        <v>7.7599131555305598E-4</v>
      </c>
      <c r="CI26" s="23">
        <v>0</v>
      </c>
      <c r="CJ26" s="23">
        <v>1.1749773298761099</v>
      </c>
      <c r="CK26" s="23">
        <v>3.4167331171930799</v>
      </c>
      <c r="CL26" s="23">
        <v>2.9124184177529901E-2</v>
      </c>
      <c r="CM26" s="23">
        <v>1.66566133031713E-4</v>
      </c>
      <c r="CN26" s="23">
        <v>0.40640933692631698</v>
      </c>
      <c r="CO26" s="23">
        <v>6.3862831623373497E-4</v>
      </c>
      <c r="CP26" s="23">
        <v>47184.370400656902</v>
      </c>
      <c r="CQ26" s="23">
        <v>2.5074777684213401E-2</v>
      </c>
      <c r="CR26" s="23">
        <v>524.03106387103003</v>
      </c>
      <c r="CS26" s="23">
        <v>25.561964491532901</v>
      </c>
      <c r="CT26" s="23">
        <v>60.0816001772112</v>
      </c>
      <c r="CU26" s="23">
        <v>54.643759879130997</v>
      </c>
      <c r="CV26" s="23">
        <v>754.13784263567197</v>
      </c>
      <c r="CW26" s="23">
        <v>2.1129490922753898E-2</v>
      </c>
      <c r="CX26" s="23">
        <v>1.88880211084563E-3</v>
      </c>
      <c r="CY26" s="23">
        <v>125.777320603188</v>
      </c>
      <c r="CZ26" s="23">
        <v>125.777320603188</v>
      </c>
      <c r="DA26" s="23">
        <v>44.232277210712198</v>
      </c>
      <c r="DB26" s="23">
        <v>278.69102185728002</v>
      </c>
      <c r="DC26" s="23">
        <v>5.3044857771390501E-2</v>
      </c>
      <c r="DD26" s="23">
        <v>9.4412921335991995E-2</v>
      </c>
      <c r="DE26" s="23">
        <v>0</v>
      </c>
      <c r="DF26" s="23">
        <v>1076.6762011522501</v>
      </c>
      <c r="DG26" s="23">
        <v>3.5343696191940102</v>
      </c>
      <c r="DH26" s="23">
        <v>94.047898468168995</v>
      </c>
      <c r="DI26" s="23">
        <v>4.0042297291564504</v>
      </c>
      <c r="DJ26" s="23">
        <v>0.42214908164596798</v>
      </c>
      <c r="DK26" s="23">
        <v>1.20149362630665</v>
      </c>
      <c r="DL26" s="23">
        <v>0</v>
      </c>
      <c r="DM26" s="23">
        <v>1.0431407877114301E-3</v>
      </c>
      <c r="DN26" s="23">
        <v>2.1178778899562899E-3</v>
      </c>
      <c r="DO26" s="23">
        <v>123.95402680457499</v>
      </c>
      <c r="DP26" s="23">
        <v>24.512936026446901</v>
      </c>
      <c r="DQ26" s="23">
        <v>10.199250492960999</v>
      </c>
      <c r="DR26" s="23">
        <v>1104.00185416678</v>
      </c>
      <c r="DS26" s="23">
        <v>0</v>
      </c>
      <c r="DT26" s="23">
        <v>2.9813408061200301E-2</v>
      </c>
      <c r="DU26" s="23">
        <v>4.2902107276905903E-2</v>
      </c>
      <c r="DV26" s="23">
        <v>16929.3366015752</v>
      </c>
      <c r="DW26" s="23">
        <v>10692.668446277199</v>
      </c>
      <c r="DX26" s="23">
        <v>1188.0756795187301</v>
      </c>
      <c r="DY26" s="23">
        <v>11880.7441257959</v>
      </c>
      <c r="DZ26" s="23">
        <v>1.6782888656941999E-3</v>
      </c>
      <c r="EA26" s="23">
        <v>475.23283393200302</v>
      </c>
      <c r="EB26" s="23">
        <v>21.667007027001102</v>
      </c>
      <c r="EC26" s="23">
        <v>0</v>
      </c>
      <c r="ED26" s="23">
        <v>0</v>
      </c>
      <c r="EE26" s="23">
        <v>4.06761618959307E-2</v>
      </c>
      <c r="EF26" s="23">
        <v>0.75044464297800295</v>
      </c>
      <c r="EG26" s="23">
        <v>0.371723664033069</v>
      </c>
      <c r="EH26" s="23">
        <v>11.5926815245402</v>
      </c>
      <c r="EI26" s="23">
        <v>4.9611351662560503</v>
      </c>
      <c r="EJ26" s="23">
        <v>11034.846883816201</v>
      </c>
      <c r="EK26" s="23">
        <v>11.726756243103599</v>
      </c>
      <c r="EL26" s="23">
        <v>574.98248370508804</v>
      </c>
      <c r="EM26" s="23">
        <v>798.33005910591601</v>
      </c>
      <c r="EN26" s="23">
        <v>3.7887850374510101</v>
      </c>
      <c r="EO26" s="23">
        <v>3.1652247501887699E-2</v>
      </c>
      <c r="EP26" s="23">
        <v>1.6820135264582099E-2</v>
      </c>
      <c r="EQ26" s="23">
        <v>528.43915398733395</v>
      </c>
      <c r="ER26" s="23">
        <v>11082.999685250301</v>
      </c>
      <c r="ES26" s="23">
        <v>9913.6693024287997</v>
      </c>
      <c r="ET26" s="23">
        <v>1169.3303828215801</v>
      </c>
      <c r="EU26" s="23">
        <v>8.6151891593225098</v>
      </c>
      <c r="EV26" s="23">
        <v>0.17328324788218499</v>
      </c>
      <c r="EW26" s="23">
        <v>414.924231838048</v>
      </c>
      <c r="EX26" s="23">
        <v>50.263899454907197</v>
      </c>
      <c r="EY26" s="23">
        <v>2509.7576194491699</v>
      </c>
      <c r="EZ26" s="23">
        <v>109.55194502774999</v>
      </c>
      <c r="FA26" s="23">
        <v>33.7439024873647</v>
      </c>
      <c r="FB26" s="23">
        <v>4520.0161466514501</v>
      </c>
      <c r="FC26" s="23">
        <v>1.0936951712192001E-3</v>
      </c>
      <c r="FD26" s="23">
        <v>84.403076827092093</v>
      </c>
      <c r="FE26" s="23">
        <v>154.26173194883</v>
      </c>
      <c r="FF26" s="23">
        <v>189.81516203420401</v>
      </c>
      <c r="FG26" s="23">
        <v>0.28616563721842803</v>
      </c>
      <c r="FH26" s="23">
        <v>1426.7817992228699</v>
      </c>
      <c r="FI26" s="23">
        <v>530.99825978758599</v>
      </c>
      <c r="FJ26" s="23">
        <v>112.05972906961</v>
      </c>
      <c r="FK26" s="23">
        <v>20.3153565603928</v>
      </c>
      <c r="FL26" s="23">
        <v>34.987565283222402</v>
      </c>
      <c r="FM26" s="23">
        <v>847.43901124464696</v>
      </c>
      <c r="FN26" s="23">
        <v>294.89944776832198</v>
      </c>
      <c r="FO26" s="23">
        <v>0</v>
      </c>
      <c r="FP26" s="23">
        <v>416.89786227098301</v>
      </c>
      <c r="FQ26" s="23">
        <v>17140.490309253299</v>
      </c>
      <c r="FR26" s="23">
        <v>116.928957384564</v>
      </c>
      <c r="FS26" s="23">
        <v>697.63883924010202</v>
      </c>
      <c r="FU26" s="31">
        <f t="shared" si="0"/>
        <v>0</v>
      </c>
      <c r="FV26" s="106">
        <f t="shared" si="57"/>
        <v>0.98768099955903199</v>
      </c>
      <c r="FW26" s="46">
        <f t="shared" si="1"/>
        <v>1.4883053777467444E-3</v>
      </c>
      <c r="FX26" s="46">
        <f t="shared" si="2"/>
        <v>-2.5047164016698398E-4</v>
      </c>
      <c r="FY26" s="46">
        <f t="shared" si="3"/>
        <v>-1.4255330449053694E-3</v>
      </c>
      <c r="FZ26" s="46">
        <f t="shared" si="4"/>
        <v>1.0347884003125282E-3</v>
      </c>
      <c r="GA26" s="46">
        <f t="shared" si="5"/>
        <v>9.2601203838551507E-4</v>
      </c>
      <c r="GB26" s="46">
        <f t="shared" si="6"/>
        <v>-2.4388082605232521E-3</v>
      </c>
      <c r="GC26" s="46">
        <f t="shared" si="7"/>
        <v>2.7394462676846501E-4</v>
      </c>
      <c r="GD26" s="46">
        <f t="shared" si="8"/>
        <v>4.6188480151394115E-3</v>
      </c>
      <c r="GE26" s="46">
        <f t="shared" si="9"/>
        <v>-1.6049760013589853E-4</v>
      </c>
      <c r="GF26" s="46">
        <f t="shared" si="10"/>
        <v>-8.1039242494100315E-5</v>
      </c>
      <c r="GG26" s="46">
        <f t="shared" si="11"/>
        <v>-2.9704402244223305E-3</v>
      </c>
      <c r="GH26" s="46">
        <f t="shared" si="12"/>
        <v>1.2805643455487151E-4</v>
      </c>
      <c r="GI26" s="46">
        <f t="shared" si="13"/>
        <v>-5.6149942178600123E-4</v>
      </c>
      <c r="GJ26" s="46">
        <f t="shared" si="14"/>
        <v>2.1734138879022395E-3</v>
      </c>
      <c r="GK26" s="46">
        <f t="shared" si="15"/>
        <v>-7.2048596064291936E-4</v>
      </c>
      <c r="GL26" s="46">
        <f t="shared" si="16"/>
        <v>-3.4204000517959732E-5</v>
      </c>
      <c r="GM26" s="46">
        <f t="shared" si="17"/>
        <v>-4.2845675407699606E-6</v>
      </c>
      <c r="GN26" s="46">
        <f t="shared" si="18"/>
        <v>0</v>
      </c>
      <c r="GO26" s="46">
        <f t="shared" si="19"/>
        <v>-1.2199738286862878E-3</v>
      </c>
      <c r="GP26" s="46">
        <f t="shared" si="20"/>
        <v>8.7091597177686475E-6</v>
      </c>
      <c r="GQ26" s="46">
        <f t="shared" si="21"/>
        <v>-8.1314052595123282E-6</v>
      </c>
      <c r="GR26" s="46">
        <f t="shared" si="22"/>
        <v>8.0808211468993103E-5</v>
      </c>
      <c r="GS26" s="46">
        <f t="shared" si="23"/>
        <v>-3.4375314131558461E-3</v>
      </c>
      <c r="GT26" s="46">
        <f t="shared" si="24"/>
        <v>4.2228928739739807E-7</v>
      </c>
      <c r="GU26" s="46">
        <f t="shared" si="25"/>
        <v>5.1480783427122869E-3</v>
      </c>
      <c r="GV26" s="46">
        <f t="shared" si="26"/>
        <v>-1.483822955723783E-7</v>
      </c>
      <c r="GW26" s="46">
        <f t="shared" si="27"/>
        <v>-1.3506977324791382E-5</v>
      </c>
      <c r="GX26" s="46">
        <f t="shared" si="28"/>
        <v>-6.7559528686916194E-5</v>
      </c>
      <c r="GY26" s="46">
        <f t="shared" si="29"/>
        <v>0</v>
      </c>
      <c r="GZ26" s="46">
        <f t="shared" si="30"/>
        <v>-2.8058569217136141E-3</v>
      </c>
      <c r="HA26" s="46">
        <f t="shared" si="31"/>
        <v>4.3964976506061714E-6</v>
      </c>
      <c r="HB26" s="46">
        <f t="shared" si="32"/>
        <v>8.4734114875293752E-6</v>
      </c>
      <c r="HC26" s="46">
        <f t="shared" si="33"/>
        <v>1.7081544415950269E-4</v>
      </c>
      <c r="HD26" s="46">
        <f t="shared" si="34"/>
        <v>-3.350964311912767E-3</v>
      </c>
      <c r="HE26" s="46">
        <f t="shared" si="35"/>
        <v>-2.6592315787052462E-7</v>
      </c>
      <c r="HF26" s="46">
        <f t="shared" si="36"/>
        <v>-7.7669583963311725E-4</v>
      </c>
      <c r="HG26" s="46">
        <f t="shared" si="37"/>
        <v>2.3118319241752607E-4</v>
      </c>
      <c r="HH26" s="46">
        <f t="shared" si="38"/>
        <v>2.9616931872422505E-5</v>
      </c>
      <c r="HI26" s="46">
        <f t="shared" si="39"/>
        <v>-2.3618448519148718E-5</v>
      </c>
      <c r="HJ26" s="46">
        <f t="shared" si="40"/>
        <v>3.3681883606514096E-4</v>
      </c>
      <c r="HK26" s="46">
        <f t="shared" si="41"/>
        <v>2.5825922862952006E-5</v>
      </c>
      <c r="HL26" s="46">
        <f t="shared" si="42"/>
        <v>0</v>
      </c>
      <c r="HM26" s="46">
        <f t="shared" si="43"/>
        <v>0</v>
      </c>
      <c r="HN26" s="46">
        <f t="shared" si="44"/>
        <v>7.6201767501708468E-7</v>
      </c>
      <c r="HO26" s="46">
        <f t="shared" si="45"/>
        <v>4.7451799859145225E-6</v>
      </c>
      <c r="HP26" s="46">
        <f t="shared" si="46"/>
        <v>7.9987726259679735E-7</v>
      </c>
      <c r="HQ26" s="46">
        <f t="shared" si="47"/>
        <v>-4.0630575447124409E-5</v>
      </c>
      <c r="HR26" s="46">
        <f t="shared" si="48"/>
        <v>2.1292427533661451E-4</v>
      </c>
      <c r="HS26" s="46">
        <f t="shared" si="49"/>
        <v>2.9080760667092646E-4</v>
      </c>
      <c r="HT26" s="46">
        <f t="shared" si="50"/>
        <v>1.3872050819389489E-6</v>
      </c>
      <c r="HU26" s="46">
        <f t="shared" si="51"/>
        <v>-1.0936861078562782E-5</v>
      </c>
      <c r="HV26" s="46">
        <f t="shared" si="52"/>
        <v>5.9460124553059757E-5</v>
      </c>
      <c r="HW26" s="46">
        <f t="shared" si="53"/>
        <v>0</v>
      </c>
      <c r="HX26" s="46">
        <f t="shared" si="54"/>
        <v>0</v>
      </c>
      <c r="HY26" s="46">
        <f t="shared" si="55"/>
        <v>3.824788895083876E-6</v>
      </c>
      <c r="HZ26" s="46">
        <f t="shared" si="56"/>
        <v>-2.6463195004602595E-6</v>
      </c>
    </row>
    <row r="27" spans="1:234" x14ac:dyDescent="0.3">
      <c r="A27" s="38" t="s">
        <v>25</v>
      </c>
      <c r="B27" s="21">
        <v>9186.6254019000007</v>
      </c>
      <c r="C27" s="21">
        <v>297.38678081</v>
      </c>
      <c r="D27" s="21">
        <v>5573.2866663000004</v>
      </c>
      <c r="E27" s="21">
        <v>3792.2871098000001</v>
      </c>
      <c r="F27" s="21">
        <v>2253.0683153999998</v>
      </c>
      <c r="G27" s="21">
        <v>3041.8208958999999</v>
      </c>
      <c r="H27" s="21">
        <v>8921.8144080000002</v>
      </c>
      <c r="I27" s="23">
        <v>24.849503938000002</v>
      </c>
      <c r="J27" s="23">
        <v>1.0599526731</v>
      </c>
      <c r="K27" s="23">
        <v>4.5337514999999997E-3</v>
      </c>
      <c r="L27" s="23">
        <v>5.4174359700000001E-2</v>
      </c>
      <c r="M27" s="23">
        <v>75.423102044000004</v>
      </c>
      <c r="N27" s="23">
        <v>6.4663760000000002E-4</v>
      </c>
      <c r="O27" s="23">
        <v>5.5185366934999998</v>
      </c>
      <c r="P27" s="23">
        <v>8.4784283999999998E-3</v>
      </c>
      <c r="Q27" s="23">
        <v>1.3154927E-2</v>
      </c>
      <c r="R27" s="23">
        <v>8.3026933299999994E-2</v>
      </c>
      <c r="T27" s="23">
        <v>4.1897124999999997E-3</v>
      </c>
      <c r="U27" s="23">
        <v>0.21805661330000001</v>
      </c>
      <c r="V27" s="23">
        <v>3.5941139999999998E-3</v>
      </c>
      <c r="W27" s="23">
        <v>3.6497006999999999E-3</v>
      </c>
      <c r="X27" s="23">
        <v>1.5022580000000001E-4</v>
      </c>
      <c r="Y27" s="23">
        <v>2.6074944999999999E-3</v>
      </c>
      <c r="Z27" s="23">
        <v>28.725938710000001</v>
      </c>
      <c r="AA27" s="23">
        <v>10.981282113000001</v>
      </c>
      <c r="AB27" s="23">
        <v>3.9727216400000001E-2</v>
      </c>
      <c r="AC27" s="23">
        <v>6.9916421899999998E-2</v>
      </c>
      <c r="AE27" s="23">
        <v>5.4866348999999997E-3</v>
      </c>
      <c r="AF27" s="23">
        <v>0.73554741899999998</v>
      </c>
      <c r="AG27" s="23">
        <v>20.425328364999999</v>
      </c>
      <c r="AH27" s="23">
        <v>2.1088164220999999</v>
      </c>
      <c r="AI27" s="23">
        <v>0.1213925698</v>
      </c>
      <c r="AJ27" s="23">
        <v>5.0153160000000002E-2</v>
      </c>
      <c r="AK27" s="23">
        <v>1.3507290000000001E-4</v>
      </c>
      <c r="AL27" s="23">
        <v>137.57027543999999</v>
      </c>
      <c r="AM27" s="23">
        <v>2.0554600000000001E-5</v>
      </c>
      <c r="AN27" s="23">
        <v>7.8812099999999997E-5</v>
      </c>
      <c r="AO27" s="23">
        <v>53.331600838999996</v>
      </c>
      <c r="AP27" s="23">
        <v>4.2056749147000003</v>
      </c>
      <c r="AS27" s="23">
        <v>1.00902514E-2</v>
      </c>
      <c r="AT27" s="23">
        <v>0.18173224639999999</v>
      </c>
      <c r="AU27" s="23">
        <v>9.1688461499999999E-2</v>
      </c>
      <c r="AV27" s="23">
        <v>2.4221340317000002</v>
      </c>
      <c r="AW27" s="23">
        <v>14.247711035</v>
      </c>
      <c r="AX27" s="23">
        <v>153.82437313</v>
      </c>
      <c r="AY27" s="23">
        <v>24.428771394000002</v>
      </c>
      <c r="AZ27" s="23">
        <v>4.0521875000000002E-3</v>
      </c>
      <c r="BA27" s="23">
        <v>2.7954219999999999E-4</v>
      </c>
      <c r="BD27" s="23">
        <v>6.0418473150000001</v>
      </c>
      <c r="BE27" s="23">
        <v>5.5222546400000003E-2</v>
      </c>
      <c r="BG27" s="23" t="s">
        <v>25</v>
      </c>
      <c r="BH27" s="23">
        <v>9.4761423836998198</v>
      </c>
      <c r="BI27" s="23">
        <v>1.4548362903587699</v>
      </c>
      <c r="BJ27" s="23">
        <v>4.0521855551238096E-3</v>
      </c>
      <c r="BK27" s="23">
        <v>1.0597178394018401</v>
      </c>
      <c r="BL27" s="23">
        <v>0</v>
      </c>
      <c r="BM27" s="23">
        <v>4.5336472206815599E-3</v>
      </c>
      <c r="BN27" s="23">
        <v>24.933947298581099</v>
      </c>
      <c r="BO27" s="23">
        <v>24.933920236279601</v>
      </c>
      <c r="BP27" s="23">
        <v>18.718342121571101</v>
      </c>
      <c r="BQ27" s="23">
        <v>2.16980197778408</v>
      </c>
      <c r="BR27" s="23">
        <v>2.2137541756642801E-2</v>
      </c>
      <c r="BS27" s="23">
        <v>3.1856467365090797E-2</v>
      </c>
      <c r="BT27" s="23">
        <v>75.426207705050103</v>
      </c>
      <c r="BU27" s="23">
        <v>5.5221258249135499E-2</v>
      </c>
      <c r="BV27" s="23">
        <v>2.06879539707997E-4</v>
      </c>
      <c r="BW27" s="23">
        <v>4.3961546492721898E-4</v>
      </c>
      <c r="BX27" s="23">
        <v>1.4972048571790001E-4</v>
      </c>
      <c r="BY27" s="23">
        <v>5.5267645208249201</v>
      </c>
      <c r="BZ27" s="23">
        <v>2.0291700494386401E-3</v>
      </c>
      <c r="CA27" s="23">
        <v>6.4256736167374699E-3</v>
      </c>
      <c r="CB27" s="23">
        <v>1.3155710838444299E-2</v>
      </c>
      <c r="CC27" s="23">
        <v>0</v>
      </c>
      <c r="CD27" s="23">
        <v>361.930220675344</v>
      </c>
      <c r="CE27" s="23">
        <v>8.3001266160894094E-2</v>
      </c>
      <c r="CF27" s="23">
        <v>2.79573221688079E-4</v>
      </c>
      <c r="CG27" s="23">
        <v>1.2111888673203299E-3</v>
      </c>
      <c r="CH27" s="23">
        <v>2.9652867069010101E-3</v>
      </c>
      <c r="CI27" s="23">
        <v>0</v>
      </c>
      <c r="CJ27" s="23">
        <v>0.21805376560235001</v>
      </c>
      <c r="CK27" s="23">
        <v>0.73554655446022499</v>
      </c>
      <c r="CL27" s="23">
        <v>3.5940177187557599E-3</v>
      </c>
      <c r="CM27" s="6">
        <v>2.0553858756262401E-5</v>
      </c>
      <c r="CN27" s="23">
        <v>5.0153226448298997E-2</v>
      </c>
      <c r="CO27" s="6">
        <v>7.8811600583122393E-5</v>
      </c>
      <c r="CP27" s="23">
        <v>9192.6457633227892</v>
      </c>
      <c r="CQ27" s="23">
        <v>3.6496148893962201E-3</v>
      </c>
      <c r="CR27" s="23">
        <v>76.970459678309098</v>
      </c>
      <c r="CS27" s="23">
        <v>6.1884345382338601</v>
      </c>
      <c r="CT27" s="23">
        <v>10.5587090621313</v>
      </c>
      <c r="CU27" s="23">
        <v>14.249451425887701</v>
      </c>
      <c r="CV27" s="23">
        <v>179.999043883723</v>
      </c>
      <c r="CW27" s="23">
        <v>2.6073919278774399E-3</v>
      </c>
      <c r="CX27" s="23">
        <v>5.0058331497709798E-4</v>
      </c>
      <c r="CY27" s="23">
        <v>28.8310947190542</v>
      </c>
      <c r="CZ27" s="23">
        <v>28.8310947190542</v>
      </c>
      <c r="DA27" s="23">
        <v>10.9812829756598</v>
      </c>
      <c r="DB27" s="23">
        <v>153.83606568105401</v>
      </c>
      <c r="DC27" s="23">
        <v>1.31550945585299E-2</v>
      </c>
      <c r="DD27" s="23">
        <v>2.2390883088965301E-2</v>
      </c>
      <c r="DE27" s="23">
        <v>0</v>
      </c>
      <c r="DF27" s="23">
        <v>632.46036641855801</v>
      </c>
      <c r="DG27" s="23">
        <v>2.15786980922271</v>
      </c>
      <c r="DH27" s="23">
        <v>20.2708557913381</v>
      </c>
      <c r="DI27" s="23">
        <v>0.78978639424437103</v>
      </c>
      <c r="DJ27" s="23">
        <v>1.8122434529891901E-2</v>
      </c>
      <c r="DK27" s="23">
        <v>5.15793113973445E-2</v>
      </c>
      <c r="DL27" s="23">
        <v>0</v>
      </c>
      <c r="DM27" s="23">
        <v>1.80579857680627E-3</v>
      </c>
      <c r="DN27" s="23">
        <v>3.66633418718343E-3</v>
      </c>
      <c r="DO27" s="23">
        <v>20.4253937886395</v>
      </c>
      <c r="DP27" s="23">
        <v>6.0418382963937898</v>
      </c>
      <c r="DQ27" s="23">
        <v>2.1087246620550002</v>
      </c>
      <c r="DR27" s="23">
        <v>297.19970210828001</v>
      </c>
      <c r="DS27" s="23">
        <v>0</v>
      </c>
      <c r="DT27" s="23">
        <v>4.9602991083406302E-2</v>
      </c>
      <c r="DU27" s="23">
        <v>7.1379929727673999E-2</v>
      </c>
      <c r="DV27" s="23">
        <v>8857.5783727685102</v>
      </c>
      <c r="DW27" s="23">
        <v>5004.4418373782601</v>
      </c>
      <c r="DX27" s="23">
        <v>556.04945913986603</v>
      </c>
      <c r="DY27" s="23">
        <v>5560.4912965181202</v>
      </c>
      <c r="DZ27" s="23">
        <v>3.9947264656679002E-4</v>
      </c>
      <c r="EA27" s="23">
        <v>168.954828273191</v>
      </c>
      <c r="EB27" s="23">
        <v>4.2057009786658703</v>
      </c>
      <c r="EC27" s="23">
        <v>0</v>
      </c>
      <c r="ED27" s="23">
        <v>0</v>
      </c>
      <c r="EE27" s="23">
        <v>1.0089980141646899E-2</v>
      </c>
      <c r="EF27" s="23">
        <v>0.18173576221828999</v>
      </c>
      <c r="EG27" s="23">
        <v>9.1686009940640398E-2</v>
      </c>
      <c r="EH27" s="23">
        <v>2.4219441756201801</v>
      </c>
      <c r="EI27" s="23">
        <v>18.786666128849099</v>
      </c>
      <c r="EJ27" s="23">
        <v>6497.73429885513</v>
      </c>
      <c r="EK27" s="23">
        <v>13.349588201083501</v>
      </c>
      <c r="EL27" s="23">
        <v>103.57731879385101</v>
      </c>
      <c r="EM27" s="23">
        <v>164.348876017571</v>
      </c>
      <c r="EN27" s="23">
        <v>9.5203337449362699</v>
      </c>
      <c r="EO27" s="23">
        <v>8.3883834609258193E-3</v>
      </c>
      <c r="EP27" s="23">
        <v>4.1804262305924298E-3</v>
      </c>
      <c r="EQ27" s="23">
        <v>107.52733658515</v>
      </c>
      <c r="ER27" s="23">
        <v>3788.0689329711199</v>
      </c>
      <c r="ES27" s="23">
        <v>2252.9857603988298</v>
      </c>
      <c r="ET27" s="23">
        <v>1535.0831725722901</v>
      </c>
      <c r="EU27" s="23">
        <v>1.7340455690956</v>
      </c>
      <c r="EV27" s="23">
        <v>0.116976538294284</v>
      </c>
      <c r="EW27" s="23">
        <v>284.67819664235998</v>
      </c>
      <c r="EX27" s="23">
        <v>9.2314721462546192</v>
      </c>
      <c r="EY27" s="23">
        <v>477.154053682545</v>
      </c>
      <c r="EZ27" s="23">
        <v>20.739257157029702</v>
      </c>
      <c r="FA27" s="23">
        <v>6.4072428571900897</v>
      </c>
      <c r="FB27" s="23">
        <v>880.52853720023995</v>
      </c>
      <c r="FC27" s="23">
        <v>1.34965747055452E-4</v>
      </c>
      <c r="FD27" s="23">
        <v>22.0348800079013</v>
      </c>
      <c r="FE27" s="23">
        <v>73.163883169474801</v>
      </c>
      <c r="FF27" s="23">
        <v>80.769234023931105</v>
      </c>
      <c r="FG27" s="23">
        <v>1.34435355751032</v>
      </c>
      <c r="FH27" s="23">
        <v>3031.7429515593799</v>
      </c>
      <c r="FI27" s="23">
        <v>256.61706214728702</v>
      </c>
      <c r="FJ27" s="23">
        <v>24.4287501480018</v>
      </c>
      <c r="FK27" s="23">
        <v>65.468453335685695</v>
      </c>
      <c r="FL27" s="23">
        <v>5.7782995607342702</v>
      </c>
      <c r="FM27" s="23">
        <v>580.16621836137597</v>
      </c>
      <c r="FN27" s="23">
        <v>137.57964369121399</v>
      </c>
      <c r="FO27" s="23">
        <v>0</v>
      </c>
      <c r="FP27" s="23">
        <v>224.050390920815</v>
      </c>
      <c r="FQ27" s="23">
        <v>8922.1188421325296</v>
      </c>
      <c r="FR27" s="23">
        <v>53.337181699878698</v>
      </c>
      <c r="FS27" s="23">
        <v>330.06934346544801</v>
      </c>
      <c r="FU27" s="31">
        <f t="shared" si="0"/>
        <v>0</v>
      </c>
      <c r="FV27" s="106">
        <f t="shared" si="57"/>
        <v>0.99276623966728139</v>
      </c>
      <c r="FW27" s="46">
        <f t="shared" si="1"/>
        <v>6.5533981842160849E-4</v>
      </c>
      <c r="FX27" s="46">
        <f t="shared" si="2"/>
        <v>-6.2907537857078322E-4</v>
      </c>
      <c r="FY27" s="46">
        <f t="shared" si="3"/>
        <v>-2.2958391606249205E-3</v>
      </c>
      <c r="FZ27" s="46">
        <f t="shared" si="4"/>
        <v>-1.1123041865631828E-3</v>
      </c>
      <c r="GA27" s="46">
        <f t="shared" si="5"/>
        <v>-3.6641144259030208E-5</v>
      </c>
      <c r="GB27" s="46">
        <f t="shared" si="6"/>
        <v>-3.3131287756632244E-3</v>
      </c>
      <c r="GC27" s="46">
        <f t="shared" si="7"/>
        <v>3.412244624327122E-5</v>
      </c>
      <c r="GD27" s="46">
        <f t="shared" si="8"/>
        <v>3.3971019498103302E-3</v>
      </c>
      <c r="GE27" s="46">
        <f t="shared" si="9"/>
        <v>-2.2155111649758868E-4</v>
      </c>
      <c r="GF27" s="46">
        <f t="shared" si="10"/>
        <v>-2.3000669189700415E-5</v>
      </c>
      <c r="GG27" s="46">
        <f t="shared" si="11"/>
        <v>-3.329076324392677E-3</v>
      </c>
      <c r="GH27" s="46">
        <f t="shared" si="12"/>
        <v>4.1176522390817561E-5</v>
      </c>
      <c r="GI27" s="46">
        <f t="shared" si="13"/>
        <v>-2.2051820801019932E-4</v>
      </c>
      <c r="GJ27" s="46">
        <f t="shared" si="14"/>
        <v>1.4909436653037875E-3</v>
      </c>
      <c r="GK27" s="46">
        <f t="shared" si="15"/>
        <v>-2.7817341506226451E-3</v>
      </c>
      <c r="GL27" s="46">
        <f t="shared" si="16"/>
        <v>5.9585161080642449E-5</v>
      </c>
      <c r="GM27" s="46">
        <f t="shared" si="17"/>
        <v>-3.0914232389094471E-4</v>
      </c>
      <c r="GN27" s="46">
        <f t="shared" si="18"/>
        <v>0</v>
      </c>
      <c r="GO27" s="46">
        <f t="shared" si="19"/>
        <v>-3.1593876139854784E-3</v>
      </c>
      <c r="GP27" s="46">
        <f t="shared" si="20"/>
        <v>-1.3059441797693906E-5</v>
      </c>
      <c r="GQ27" s="46">
        <f t="shared" si="21"/>
        <v>-2.6788589410328434E-5</v>
      </c>
      <c r="GR27" s="46">
        <f t="shared" si="22"/>
        <v>-2.3511682418170576E-5</v>
      </c>
      <c r="GS27" s="46">
        <f t="shared" si="23"/>
        <v>-3.3636983933518845E-3</v>
      </c>
      <c r="GT27" s="46">
        <f t="shared" si="24"/>
        <v>-3.9337426238068474E-5</v>
      </c>
      <c r="GU27" s="46">
        <f t="shared" si="25"/>
        <v>3.6606639774522552E-3</v>
      </c>
      <c r="GV27" s="46">
        <f t="shared" si="26"/>
        <v>7.8557293284812999E-8</v>
      </c>
      <c r="GW27" s="46">
        <f t="shared" si="27"/>
        <v>-2.0452525648645772E-5</v>
      </c>
      <c r="GX27" s="46">
        <f t="shared" si="28"/>
        <v>-3.0704656635695115E-3</v>
      </c>
      <c r="GY27" s="46">
        <f t="shared" si="29"/>
        <v>0</v>
      </c>
      <c r="GZ27" s="46">
        <f t="shared" si="30"/>
        <v>-2.6431749650956027E-3</v>
      </c>
      <c r="HA27" s="46">
        <f t="shared" si="31"/>
        <v>-1.1753691912442025E-6</v>
      </c>
      <c r="HB27" s="46">
        <f t="shared" si="32"/>
        <v>3.2030642706125565E-6</v>
      </c>
      <c r="HC27" s="46">
        <f t="shared" si="33"/>
        <v>-4.3512580819287502E-5</v>
      </c>
      <c r="HD27" s="46">
        <f t="shared" si="34"/>
        <v>-3.3745804178510331E-3</v>
      </c>
      <c r="HE27" s="46">
        <f t="shared" si="35"/>
        <v>1.3249075231770677E-6</v>
      </c>
      <c r="HF27" s="46">
        <f t="shared" si="36"/>
        <v>-7.9329713471768416E-4</v>
      </c>
      <c r="HG27" s="46">
        <f t="shared" si="37"/>
        <v>6.8097931650104742E-5</v>
      </c>
      <c r="HH27" s="46">
        <f t="shared" si="38"/>
        <v>-3.6062182557683253E-5</v>
      </c>
      <c r="HI27" s="46">
        <f t="shared" si="39"/>
        <v>-6.3368045973129165E-6</v>
      </c>
      <c r="HJ27" s="46">
        <f t="shared" si="40"/>
        <v>1.0464454077704456E-4</v>
      </c>
      <c r="HK27" s="46">
        <f t="shared" si="41"/>
        <v>6.1973325087288377E-6</v>
      </c>
      <c r="HL27" s="46">
        <f t="shared" si="42"/>
        <v>0</v>
      </c>
      <c r="HM27" s="46">
        <f t="shared" si="43"/>
        <v>0</v>
      </c>
      <c r="HN27" s="46">
        <f t="shared" si="44"/>
        <v>-2.6883210571014133E-5</v>
      </c>
      <c r="HO27" s="46">
        <f t="shared" si="45"/>
        <v>1.9346144449578571E-5</v>
      </c>
      <c r="HP27" s="46">
        <f t="shared" si="46"/>
        <v>-2.6737926664860018E-5</v>
      </c>
      <c r="HQ27" s="46">
        <f t="shared" si="47"/>
        <v>-7.8383804254996678E-5</v>
      </c>
      <c r="HR27" s="46">
        <f t="shared" si="48"/>
        <v>1.2215231509295744E-4</v>
      </c>
      <c r="HS27" s="46">
        <f t="shared" si="49"/>
        <v>7.6012343272348281E-5</v>
      </c>
      <c r="HT27" s="46">
        <f t="shared" si="50"/>
        <v>-8.6971210540918974E-7</v>
      </c>
      <c r="HU27" s="46">
        <f t="shared" si="51"/>
        <v>-4.7995710727885479E-7</v>
      </c>
      <c r="HV27" s="46">
        <f t="shared" si="52"/>
        <v>1.1097318429565568E-4</v>
      </c>
      <c r="HW27" s="46">
        <f t="shared" si="53"/>
        <v>0</v>
      </c>
      <c r="HX27" s="46">
        <f t="shared" si="54"/>
        <v>0</v>
      </c>
      <c r="HY27" s="46">
        <f t="shared" si="55"/>
        <v>-1.4926901889568767E-6</v>
      </c>
      <c r="HZ27" s="46">
        <f t="shared" si="56"/>
        <v>-2.3326538678113403E-5</v>
      </c>
    </row>
    <row r="28" spans="1:234" x14ac:dyDescent="0.3">
      <c r="A28" s="38" t="s">
        <v>26</v>
      </c>
      <c r="B28" s="21">
        <v>13517.429908</v>
      </c>
      <c r="C28" s="21">
        <v>544.84697725000001</v>
      </c>
      <c r="D28" s="21">
        <v>12228.817279000001</v>
      </c>
      <c r="E28" s="21">
        <v>6648.9622683999996</v>
      </c>
      <c r="F28" s="21">
        <v>2954.0474933</v>
      </c>
      <c r="G28" s="21">
        <v>3272.4141663</v>
      </c>
      <c r="H28" s="21">
        <v>6648.9807675000002</v>
      </c>
      <c r="I28" s="23">
        <v>31.640546710999999</v>
      </c>
      <c r="J28" s="23">
        <v>1.1518344264</v>
      </c>
      <c r="K28" s="23">
        <v>7.4042520000000001E-3</v>
      </c>
      <c r="L28" s="23">
        <v>0.13749463270000001</v>
      </c>
      <c r="M28" s="23">
        <v>77.988439417999999</v>
      </c>
      <c r="N28" s="23">
        <v>1.9178690000000001E-4</v>
      </c>
      <c r="O28" s="23">
        <v>6.2455146126000001</v>
      </c>
      <c r="P28" s="23">
        <v>1.86747367E-2</v>
      </c>
      <c r="Q28" s="23">
        <v>2.1483840000000001E-2</v>
      </c>
      <c r="R28" s="23">
        <v>0.14290081269999999</v>
      </c>
      <c r="T28" s="23">
        <v>1.04625802E-2</v>
      </c>
      <c r="U28" s="23">
        <v>0.38462959660000001</v>
      </c>
      <c r="V28" s="23">
        <v>5.8696920000000001E-3</v>
      </c>
      <c r="W28" s="23">
        <v>5.3943209000000001E-3</v>
      </c>
      <c r="X28" s="23">
        <v>3.9394039999999999E-4</v>
      </c>
      <c r="Y28" s="23">
        <v>4.2584040000000004E-3</v>
      </c>
      <c r="Z28" s="23">
        <v>40.283892457</v>
      </c>
      <c r="AA28" s="23">
        <v>12.339736323</v>
      </c>
      <c r="AB28" s="23">
        <v>5.4405909000000002E-2</v>
      </c>
      <c r="AC28" s="23">
        <v>0.1742615901</v>
      </c>
      <c r="AE28" s="23">
        <v>6.0437336999999997E-3</v>
      </c>
      <c r="AF28" s="23">
        <v>0.8813762275</v>
      </c>
      <c r="AG28" s="23">
        <v>37.307046800000002</v>
      </c>
      <c r="AH28" s="23">
        <v>3.0865618190999999</v>
      </c>
      <c r="AI28" s="23">
        <v>0.16307124379999999</v>
      </c>
      <c r="AJ28" s="23">
        <v>8.1907140000000003E-2</v>
      </c>
      <c r="AK28" s="23">
        <v>2.2059299999999999E-4</v>
      </c>
      <c r="AL28" s="23">
        <v>109.26965638</v>
      </c>
      <c r="AM28" s="23">
        <v>3.3568500000000002E-5</v>
      </c>
      <c r="AN28" s="23">
        <v>1.2871120000000001E-4</v>
      </c>
      <c r="AO28" s="23">
        <v>43.021815707999998</v>
      </c>
      <c r="AP28" s="23">
        <v>7.3476949339999997</v>
      </c>
      <c r="AS28" s="23">
        <v>1.13505016E-2</v>
      </c>
      <c r="AT28" s="23">
        <v>0.2110140415</v>
      </c>
      <c r="AU28" s="23">
        <v>0.1031063314</v>
      </c>
      <c r="AV28" s="23">
        <v>3.712667545</v>
      </c>
      <c r="AW28" s="23">
        <v>14.869919318999999</v>
      </c>
      <c r="AX28" s="23">
        <v>111.68577148</v>
      </c>
      <c r="AY28" s="23">
        <v>28.543707597000001</v>
      </c>
      <c r="AZ28" s="23">
        <v>6.6177900000000001E-3</v>
      </c>
      <c r="BA28" s="23">
        <v>4.5653160000000003E-4</v>
      </c>
      <c r="BD28" s="23">
        <v>6.7929784499999997</v>
      </c>
      <c r="BE28" s="23">
        <v>6.4208767599999994E-2</v>
      </c>
      <c r="BG28" s="23" t="s">
        <v>26</v>
      </c>
      <c r="BH28" s="23">
        <v>17.319876128348699</v>
      </c>
      <c r="BI28" s="23">
        <v>1.6665961148892501</v>
      </c>
      <c r="BJ28" s="23">
        <v>6.6174868828298497E-3</v>
      </c>
      <c r="BK28" s="23">
        <v>1.15171325928909</v>
      </c>
      <c r="BL28" s="23">
        <v>0</v>
      </c>
      <c r="BM28" s="23">
        <v>7.4043658206033001E-3</v>
      </c>
      <c r="BN28" s="23">
        <v>31.8011805248175</v>
      </c>
      <c r="BO28" s="23">
        <v>31.801136136427399</v>
      </c>
      <c r="BP28" s="23">
        <v>30.622815992729699</v>
      </c>
      <c r="BQ28" s="23">
        <v>3.96562400858536</v>
      </c>
      <c r="BR28" s="23">
        <v>5.6182441012913503E-2</v>
      </c>
      <c r="BS28" s="23">
        <v>8.0847834173404506E-2</v>
      </c>
      <c r="BT28" s="23">
        <v>77.998179359347901</v>
      </c>
      <c r="BU28" s="23">
        <v>6.4210370191947599E-2</v>
      </c>
      <c r="BV28" s="6">
        <v>6.1304142310554001E-5</v>
      </c>
      <c r="BW28" s="23">
        <v>1.3027188615331999E-4</v>
      </c>
      <c r="BX28" s="23">
        <v>3.92619284665848E-4</v>
      </c>
      <c r="BY28" s="23">
        <v>6.2609194960578902</v>
      </c>
      <c r="BZ28" s="23">
        <v>4.4676970562784798E-3</v>
      </c>
      <c r="CA28" s="23">
        <v>1.41477022195032E-2</v>
      </c>
      <c r="CB28" s="23">
        <v>2.1485632935693302E-2</v>
      </c>
      <c r="CC28" s="23">
        <v>0</v>
      </c>
      <c r="CD28" s="23">
        <v>851.56523521516601</v>
      </c>
      <c r="CE28" s="23">
        <v>0.14283413684937901</v>
      </c>
      <c r="CF28" s="23">
        <v>4.5652089065328498E-4</v>
      </c>
      <c r="CG28" s="23">
        <v>3.0241037494006099E-3</v>
      </c>
      <c r="CH28" s="23">
        <v>7.4037622676741697E-3</v>
      </c>
      <c r="CI28" s="23">
        <v>0</v>
      </c>
      <c r="CJ28" s="23">
        <v>0.38463087203462099</v>
      </c>
      <c r="CK28" s="23">
        <v>0.88138067068403902</v>
      </c>
      <c r="CL28" s="23">
        <v>5.8698967657168201E-3</v>
      </c>
      <c r="CM28" s="6">
        <v>3.3568453402825702E-5</v>
      </c>
      <c r="CN28" s="23">
        <v>8.1902769519557606E-2</v>
      </c>
      <c r="CO28" s="23">
        <v>1.28714495355137E-4</v>
      </c>
      <c r="CP28" s="23">
        <v>13522.024410235999</v>
      </c>
      <c r="CQ28" s="23">
        <v>5.3942557044964496E-3</v>
      </c>
      <c r="CR28" s="23">
        <v>75.002354836640095</v>
      </c>
      <c r="CS28" s="23">
        <v>11.6608748296757</v>
      </c>
      <c r="CT28" s="23">
        <v>13.000356930714799</v>
      </c>
      <c r="CU28" s="23">
        <v>14.873314302132901</v>
      </c>
      <c r="CV28" s="23">
        <v>292.574738815736</v>
      </c>
      <c r="CW28" s="23">
        <v>4.2582795539661301E-3</v>
      </c>
      <c r="CX28" s="23">
        <v>5.59834541882306E-4</v>
      </c>
      <c r="CY28" s="23">
        <v>40.473575016985201</v>
      </c>
      <c r="CZ28" s="23">
        <v>40.473575016985201</v>
      </c>
      <c r="DA28" s="23">
        <v>12.3397416016909</v>
      </c>
      <c r="DB28" s="23">
        <v>111.708681643438</v>
      </c>
      <c r="DC28" s="23">
        <v>1.59779953941875E-2</v>
      </c>
      <c r="DD28" s="23">
        <v>3.3461423752102301E-2</v>
      </c>
      <c r="DE28" s="23">
        <v>0</v>
      </c>
      <c r="DF28" s="23">
        <v>422.07003573354802</v>
      </c>
      <c r="DG28" s="23">
        <v>1.4726645753674701</v>
      </c>
      <c r="DH28" s="23">
        <v>28.9748985706699</v>
      </c>
      <c r="DI28" s="23">
        <v>1.1267311354988601</v>
      </c>
      <c r="DJ28" s="23">
        <v>4.5159447986904501E-2</v>
      </c>
      <c r="DK28" s="23">
        <v>0.12853044668948399</v>
      </c>
      <c r="DL28" s="23">
        <v>0</v>
      </c>
      <c r="DM28" s="23">
        <v>1.9879314858160099E-3</v>
      </c>
      <c r="DN28" s="23">
        <v>4.0361119938050099E-3</v>
      </c>
      <c r="DO28" s="23">
        <v>37.307201352364203</v>
      </c>
      <c r="DP28" s="23">
        <v>6.7929522998329999</v>
      </c>
      <c r="DQ28" s="23">
        <v>3.0874326667281502</v>
      </c>
      <c r="DR28" s="23">
        <v>544.309298011431</v>
      </c>
      <c r="DS28" s="23">
        <v>0</v>
      </c>
      <c r="DT28" s="23">
        <v>6.6632249515809802E-2</v>
      </c>
      <c r="DU28" s="23">
        <v>9.5885497597513206E-2</v>
      </c>
      <c r="DV28" s="23">
        <v>6560.7038166415796</v>
      </c>
      <c r="DW28" s="23">
        <v>10975.933832823501</v>
      </c>
      <c r="DX28" s="23">
        <v>1219.5481838129999</v>
      </c>
      <c r="DY28" s="23">
        <v>12195.482016636501</v>
      </c>
      <c r="DZ28" s="23">
        <v>3.8388205090655501E-4</v>
      </c>
      <c r="EA28" s="23">
        <v>131.542086409332</v>
      </c>
      <c r="EB28" s="23">
        <v>7.3478813937046903</v>
      </c>
      <c r="EC28" s="23">
        <v>0</v>
      </c>
      <c r="ED28" s="23">
        <v>0</v>
      </c>
      <c r="EE28" s="23">
        <v>1.1350033086525799E-2</v>
      </c>
      <c r="EF28" s="23">
        <v>0.21101523732425001</v>
      </c>
      <c r="EG28" s="23">
        <v>0.103104673979397</v>
      </c>
      <c r="EH28" s="23">
        <v>3.7126031936595001</v>
      </c>
      <c r="EI28" s="23">
        <v>48.582344344317903</v>
      </c>
      <c r="EJ28" s="23">
        <v>4455.8868250999403</v>
      </c>
      <c r="EK28" s="23">
        <v>29.4929723207504</v>
      </c>
      <c r="EL28" s="23">
        <v>106.85629386508801</v>
      </c>
      <c r="EM28" s="23">
        <v>193.55154960675</v>
      </c>
      <c r="EN28" s="23">
        <v>24.495776470951299</v>
      </c>
      <c r="EO28" s="23">
        <v>9.3811902202968409E-3</v>
      </c>
      <c r="EP28" s="23">
        <v>4.96408804157917E-3</v>
      </c>
      <c r="EQ28" s="23">
        <v>93.098716722608899</v>
      </c>
      <c r="ER28" s="23">
        <v>6638.8721779516</v>
      </c>
      <c r="ES28" s="23">
        <v>2954.8213360505601</v>
      </c>
      <c r="ET28" s="23">
        <v>3684.0508419010398</v>
      </c>
      <c r="EU28" s="23">
        <v>1.7617247771953799</v>
      </c>
      <c r="EV28" s="23">
        <v>0.27998148886831198</v>
      </c>
      <c r="EW28" s="23">
        <v>549.774748022729</v>
      </c>
      <c r="EX28" s="23">
        <v>10.2368264201899</v>
      </c>
      <c r="EY28" s="23">
        <v>560.65416953543104</v>
      </c>
      <c r="EZ28" s="23">
        <v>23.298458163439602</v>
      </c>
      <c r="FA28" s="23">
        <v>8.8055394757408898</v>
      </c>
      <c r="FB28" s="23">
        <v>1088.0209453970199</v>
      </c>
      <c r="FC28" s="23">
        <v>2.2043129073033601E-4</v>
      </c>
      <c r="FD28" s="23">
        <v>48.456677060817299</v>
      </c>
      <c r="FE28" s="23">
        <v>90.827999903768301</v>
      </c>
      <c r="FF28" s="23">
        <v>121.584859605262</v>
      </c>
      <c r="FG28" s="23">
        <v>3.4890487402238701</v>
      </c>
      <c r="FH28" s="23">
        <v>3261.5626285460999</v>
      </c>
      <c r="FI28" s="23">
        <v>213.695551027606</v>
      </c>
      <c r="FJ28" s="23">
        <v>28.543676024008299</v>
      </c>
      <c r="FK28" s="23">
        <v>70.273802919142398</v>
      </c>
      <c r="FL28" s="23">
        <v>10.5611757205793</v>
      </c>
      <c r="FM28" s="23">
        <v>379.79154275597398</v>
      </c>
      <c r="FN28" s="23">
        <v>109.288882877289</v>
      </c>
      <c r="FO28" s="23">
        <v>0</v>
      </c>
      <c r="FP28" s="23">
        <v>169.173987158881</v>
      </c>
      <c r="FQ28" s="23">
        <v>6649.4365452471102</v>
      </c>
      <c r="FR28" s="23">
        <v>43.0329453947733</v>
      </c>
      <c r="FS28" s="23">
        <v>296.02348518486298</v>
      </c>
      <c r="FU28" s="31">
        <f t="shared" si="0"/>
        <v>0</v>
      </c>
      <c r="FV28" s="106">
        <f t="shared" si="57"/>
        <v>0.98665560186916057</v>
      </c>
      <c r="FW28" s="46">
        <f t="shared" si="1"/>
        <v>3.3989465950772836E-4</v>
      </c>
      <c r="FX28" s="46">
        <f t="shared" si="2"/>
        <v>-9.8684449215967886E-4</v>
      </c>
      <c r="FY28" s="46">
        <f t="shared" si="3"/>
        <v>-2.7259596413093216E-3</v>
      </c>
      <c r="FZ28" s="46">
        <f t="shared" si="4"/>
        <v>-1.5175436468265217E-3</v>
      </c>
      <c r="GA28" s="46">
        <f t="shared" si="5"/>
        <v>2.6196015883808222E-4</v>
      </c>
      <c r="GB28" s="46">
        <f t="shared" si="6"/>
        <v>-3.3160648996241253E-3</v>
      </c>
      <c r="GC28" s="46">
        <f t="shared" si="7"/>
        <v>6.8548513380852595E-5</v>
      </c>
      <c r="GD28" s="46">
        <f t="shared" si="8"/>
        <v>5.0754314359419744E-3</v>
      </c>
      <c r="GE28" s="46">
        <f t="shared" si="9"/>
        <v>-1.0519490313268216E-4</v>
      </c>
      <c r="GF28" s="46">
        <f t="shared" si="10"/>
        <v>1.5372329750539423E-5</v>
      </c>
      <c r="GG28" s="46">
        <f t="shared" si="11"/>
        <v>-3.3772773857667256E-3</v>
      </c>
      <c r="GH28" s="46">
        <f t="shared" si="12"/>
        <v>1.248895531259271E-4</v>
      </c>
      <c r="GI28" s="46">
        <f t="shared" si="13"/>
        <v>-1.0995095917709172E-3</v>
      </c>
      <c r="GJ28" s="46">
        <f t="shared" si="14"/>
        <v>2.4665515035080699E-3</v>
      </c>
      <c r="GK28" s="46">
        <f t="shared" si="15"/>
        <v>-3.1774169120317385E-3</v>
      </c>
      <c r="GL28" s="46">
        <f t="shared" si="16"/>
        <v>8.3455084998821383E-5</v>
      </c>
      <c r="GM28" s="46">
        <f t="shared" si="17"/>
        <v>-4.6658832347549404E-4</v>
      </c>
      <c r="GN28" s="46">
        <f t="shared" si="18"/>
        <v>0</v>
      </c>
      <c r="GO28" s="46">
        <f t="shared" si="19"/>
        <v>-3.3179370921543844E-3</v>
      </c>
      <c r="GP28" s="46">
        <f t="shared" si="20"/>
        <v>3.3160074842070175E-6</v>
      </c>
      <c r="GQ28" s="46">
        <f t="shared" si="21"/>
        <v>3.488525749221388E-5</v>
      </c>
      <c r="GR28" s="46">
        <f t="shared" si="22"/>
        <v>-1.2085952014916702E-5</v>
      </c>
      <c r="GS28" s="46">
        <f t="shared" si="23"/>
        <v>-3.3535918990588122E-3</v>
      </c>
      <c r="GT28" s="46">
        <f t="shared" si="24"/>
        <v>-2.9223632579297891E-5</v>
      </c>
      <c r="GU28" s="46">
        <f t="shared" si="25"/>
        <v>4.7086452777042962E-3</v>
      </c>
      <c r="GV28" s="46">
        <f t="shared" si="26"/>
        <v>4.2777987805645312E-7</v>
      </c>
      <c r="GW28" s="46">
        <f t="shared" si="27"/>
        <v>-4.4146163076424848E-5</v>
      </c>
      <c r="GX28" s="46">
        <f t="shared" si="28"/>
        <v>-3.280673746196454E-3</v>
      </c>
      <c r="GY28" s="46">
        <f t="shared" si="29"/>
        <v>0</v>
      </c>
      <c r="GZ28" s="46">
        <f t="shared" si="30"/>
        <v>-3.257956315808551E-3</v>
      </c>
      <c r="HA28" s="46">
        <f t="shared" si="31"/>
        <v>5.0411888821075353E-6</v>
      </c>
      <c r="HB28" s="46">
        <f t="shared" si="32"/>
        <v>4.1427123682384484E-6</v>
      </c>
      <c r="HC28" s="46">
        <f t="shared" si="33"/>
        <v>2.8214164471333656E-4</v>
      </c>
      <c r="HD28" s="46">
        <f t="shared" si="34"/>
        <v>-3.3942016616726129E-3</v>
      </c>
      <c r="HE28" s="46">
        <f t="shared" si="35"/>
        <v>-5.3358967757850405E-5</v>
      </c>
      <c r="HF28" s="46">
        <f t="shared" si="36"/>
        <v>-7.3306618824706214E-4</v>
      </c>
      <c r="HG28" s="46">
        <f t="shared" si="37"/>
        <v>1.7595458726560407E-4</v>
      </c>
      <c r="HH28" s="46">
        <f t="shared" si="38"/>
        <v>-1.3881220280996672E-6</v>
      </c>
      <c r="HI28" s="46">
        <f t="shared" si="39"/>
        <v>2.5602706967131893E-5</v>
      </c>
      <c r="HJ28" s="46">
        <f t="shared" si="40"/>
        <v>2.586986762446695E-4</v>
      </c>
      <c r="HK28" s="46">
        <f t="shared" si="41"/>
        <v>2.5376625780658174E-5</v>
      </c>
      <c r="HL28" s="46">
        <f t="shared" si="42"/>
        <v>0</v>
      </c>
      <c r="HM28" s="46">
        <f t="shared" si="43"/>
        <v>0</v>
      </c>
      <c r="HN28" s="46">
        <f t="shared" si="44"/>
        <v>-4.1276896009657822E-5</v>
      </c>
      <c r="HO28" s="46">
        <f t="shared" si="45"/>
        <v>5.6670363806617499E-6</v>
      </c>
      <c r="HP28" s="46">
        <f t="shared" si="46"/>
        <v>-1.6074867377145422E-5</v>
      </c>
      <c r="HQ28" s="46">
        <f t="shared" si="47"/>
        <v>-1.733291217699606E-5</v>
      </c>
      <c r="HR28" s="46">
        <f t="shared" si="48"/>
        <v>2.2831214212194815E-4</v>
      </c>
      <c r="HS28" s="46">
        <f t="shared" si="49"/>
        <v>2.051305473777498E-4</v>
      </c>
      <c r="HT28" s="46">
        <f t="shared" si="50"/>
        <v>-1.1061279125945226E-6</v>
      </c>
      <c r="HU28" s="46">
        <f t="shared" si="51"/>
        <v>-4.5803383025213409E-5</v>
      </c>
      <c r="HV28" s="46">
        <f t="shared" si="52"/>
        <v>-2.3458062300707987E-5</v>
      </c>
      <c r="HW28" s="46">
        <f t="shared" si="53"/>
        <v>0</v>
      </c>
      <c r="HX28" s="46">
        <f t="shared" si="54"/>
        <v>0</v>
      </c>
      <c r="HY28" s="46">
        <f t="shared" si="55"/>
        <v>-3.8495878048612739E-6</v>
      </c>
      <c r="HZ28" s="46">
        <f t="shared" si="56"/>
        <v>2.4959082809204544E-5</v>
      </c>
    </row>
    <row r="29" spans="1:234" x14ac:dyDescent="0.3">
      <c r="A29" s="38" t="s">
        <v>27</v>
      </c>
      <c r="B29" s="21">
        <v>12732.523118999999</v>
      </c>
      <c r="C29" s="21">
        <v>554.82574482999996</v>
      </c>
      <c r="D29" s="21">
        <v>9099.3675946999992</v>
      </c>
      <c r="E29" s="21">
        <v>2669.2711291000001</v>
      </c>
      <c r="F29" s="21">
        <v>2354.5139807999999</v>
      </c>
      <c r="G29" s="21">
        <v>206.56891468000001</v>
      </c>
      <c r="H29" s="21">
        <v>8635.6584887000008</v>
      </c>
      <c r="I29" s="23">
        <v>78.776738362000003</v>
      </c>
      <c r="J29" s="23">
        <v>0.38587534080000002</v>
      </c>
      <c r="K29" s="23">
        <v>3.2068936100000001E-2</v>
      </c>
      <c r="L29" s="23">
        <v>2.89639371E-2</v>
      </c>
      <c r="M29" s="23">
        <v>56.796593616999999</v>
      </c>
      <c r="N29" s="23">
        <v>1.6391523599999999E-2</v>
      </c>
      <c r="O29" s="23">
        <v>6.9848180546999998</v>
      </c>
      <c r="P29" s="23">
        <v>2.3026068899999998E-2</v>
      </c>
      <c r="Q29" s="23">
        <v>9.3049763800000004E-2</v>
      </c>
      <c r="R29" s="23">
        <v>0.53544681750000001</v>
      </c>
      <c r="T29" s="23">
        <v>4.1524303999999996E-3</v>
      </c>
      <c r="U29" s="23">
        <v>0.5976240867</v>
      </c>
      <c r="V29" s="23">
        <v>2.5422523999999998E-2</v>
      </c>
      <c r="W29" s="23">
        <v>1.8302650699999999E-2</v>
      </c>
      <c r="X29" s="6">
        <v>8.3525949999999999E-6</v>
      </c>
      <c r="Y29" s="23">
        <v>1.8443793600000001E-2</v>
      </c>
      <c r="Z29" s="23">
        <v>122.33587632</v>
      </c>
      <c r="AA29" s="23">
        <v>5.5346594381000003</v>
      </c>
      <c r="AB29" s="23">
        <v>9.8504876099999999E-2</v>
      </c>
      <c r="AC29" s="23">
        <v>0.44491186490000001</v>
      </c>
      <c r="AE29" s="23">
        <v>4.0876070299999998E-2</v>
      </c>
      <c r="AF29" s="23">
        <v>0.95793214169999996</v>
      </c>
      <c r="AG29" s="23">
        <v>69.569683655999995</v>
      </c>
      <c r="AH29" s="23">
        <v>4.7101655738000003</v>
      </c>
      <c r="AI29" s="23">
        <v>0.25106462130000001</v>
      </c>
      <c r="AJ29" s="23">
        <v>0.35475224179999998</v>
      </c>
      <c r="AK29" s="23">
        <v>9.5542170000000005E-4</v>
      </c>
      <c r="AL29" s="23">
        <v>126.37115851999999</v>
      </c>
      <c r="AM29" s="23">
        <v>1.4539030000000001E-4</v>
      </c>
      <c r="AN29" s="23">
        <v>5.5746780000000002E-4</v>
      </c>
      <c r="AO29" s="23">
        <v>59.180608849999999</v>
      </c>
      <c r="AP29" s="23">
        <v>8.4444551286999996</v>
      </c>
      <c r="AS29" s="23">
        <v>3.4276497999999999E-3</v>
      </c>
      <c r="AT29" s="23">
        <v>8.3945590400000006E-2</v>
      </c>
      <c r="AU29" s="23">
        <v>2.96416345E-2</v>
      </c>
      <c r="AV29" s="23">
        <v>4.0780033538999998</v>
      </c>
      <c r="AW29" s="23">
        <v>12.956801213</v>
      </c>
      <c r="AX29" s="23">
        <v>143.26721988</v>
      </c>
      <c r="AY29" s="23">
        <v>15.793105346999999</v>
      </c>
      <c r="AZ29" s="23">
        <v>2.8662652899999998E-2</v>
      </c>
      <c r="BA29" s="23">
        <v>1.9773077E-3</v>
      </c>
      <c r="BD29" s="23">
        <v>1.9403955015000001</v>
      </c>
      <c r="BE29" s="23">
        <v>2.5634495300000001E-2</v>
      </c>
      <c r="BG29" s="23" t="s">
        <v>27</v>
      </c>
      <c r="BH29" s="23">
        <v>32.537615691710798</v>
      </c>
      <c r="BI29" s="23">
        <v>3.8415896874854898</v>
      </c>
      <c r="BJ29" s="23">
        <v>2.8662303125850899E-2</v>
      </c>
      <c r="BK29" s="23">
        <v>0.38574257204609802</v>
      </c>
      <c r="BL29" s="23">
        <v>0</v>
      </c>
      <c r="BM29" s="23">
        <v>3.2069508992372001E-2</v>
      </c>
      <c r="BN29" s="23">
        <v>78.998183268792801</v>
      </c>
      <c r="BO29" s="23">
        <v>78.962788337534207</v>
      </c>
      <c r="BP29" s="23">
        <v>129.49737616399</v>
      </c>
      <c r="BQ29" s="23">
        <v>7.5731732130763003</v>
      </c>
      <c r="BR29" s="23">
        <v>1.18354114602864E-2</v>
      </c>
      <c r="BS29" s="23">
        <v>1.7031377296141299E-2</v>
      </c>
      <c r="BT29" s="23">
        <v>56.807237166498901</v>
      </c>
      <c r="BU29" s="23">
        <v>2.5634803435019199E-2</v>
      </c>
      <c r="BV29" s="23">
        <v>5.22721674337648E-3</v>
      </c>
      <c r="BW29" s="23">
        <v>1.11077548215634E-2</v>
      </c>
      <c r="BX29" s="6">
        <v>8.3231618545279998E-6</v>
      </c>
      <c r="BY29" s="23">
        <v>7.0040516227744503</v>
      </c>
      <c r="BZ29" s="23">
        <v>5.5115832870913902E-3</v>
      </c>
      <c r="CA29" s="23">
        <v>1.74532588201965E-2</v>
      </c>
      <c r="CB29" s="23">
        <v>9.3054101423175495E-2</v>
      </c>
      <c r="CC29" s="23">
        <v>0</v>
      </c>
      <c r="CD29" s="23">
        <v>1439.4642285391999</v>
      </c>
      <c r="CE29" s="23">
        <v>0.53544840169806396</v>
      </c>
      <c r="CF29" s="23">
        <v>1.9772835670984301E-3</v>
      </c>
      <c r="CG29" s="23">
        <v>1.2010486730710901E-3</v>
      </c>
      <c r="CH29" s="23">
        <v>2.9405077669934902E-3</v>
      </c>
      <c r="CI29" s="23">
        <v>0</v>
      </c>
      <c r="CJ29" s="23">
        <v>0.59762861262555</v>
      </c>
      <c r="CK29" s="23">
        <v>0.95794531588154597</v>
      </c>
      <c r="CL29" s="23">
        <v>2.5419495700428299E-2</v>
      </c>
      <c r="CM29" s="23">
        <v>1.4538268778576001E-4</v>
      </c>
      <c r="CN29" s="23">
        <v>0.354747824034016</v>
      </c>
      <c r="CO29" s="23">
        <v>5.5741580617514499E-4</v>
      </c>
      <c r="CP29" s="23">
        <v>12745.2830932169</v>
      </c>
      <c r="CQ29" s="23">
        <v>1.8301473128240101E-2</v>
      </c>
      <c r="CR29" s="23">
        <v>153.044442046461</v>
      </c>
      <c r="CS29" s="23">
        <v>42.408104273349302</v>
      </c>
      <c r="CT29" s="23">
        <v>26.8161535591811</v>
      </c>
      <c r="CU29" s="23">
        <v>12.9616106257224</v>
      </c>
      <c r="CV29" s="23">
        <v>388.73509646849698</v>
      </c>
      <c r="CW29" s="23">
        <v>1.8443493417803301E-2</v>
      </c>
      <c r="CX29" s="23">
        <v>0.28400226219795399</v>
      </c>
      <c r="CY29" s="23">
        <v>122.48452510616301</v>
      </c>
      <c r="CZ29" s="23">
        <v>122.48452510616301</v>
      </c>
      <c r="DA29" s="23">
        <v>5.53457310010638</v>
      </c>
      <c r="DB29" s="23">
        <v>143.301151940061</v>
      </c>
      <c r="DC29" s="23">
        <v>2.3401585472296101E-2</v>
      </c>
      <c r="DD29" s="23">
        <v>6.8547949284323395E-2</v>
      </c>
      <c r="DE29" s="23">
        <v>0</v>
      </c>
      <c r="DF29" s="23">
        <v>511.71457684145003</v>
      </c>
      <c r="DG29" s="23">
        <v>2.16197776848845</v>
      </c>
      <c r="DH29" s="23">
        <v>83.205782135154195</v>
      </c>
      <c r="DI29" s="23">
        <v>3.94811057209004</v>
      </c>
      <c r="DJ29" s="23">
        <v>0.11566069438427599</v>
      </c>
      <c r="DK29" s="23">
        <v>0.32918459502306702</v>
      </c>
      <c r="DL29" s="23">
        <v>0</v>
      </c>
      <c r="DM29" s="23">
        <v>1.3442724941594E-2</v>
      </c>
      <c r="DN29" s="23">
        <v>2.7292719091828E-2</v>
      </c>
      <c r="DO29" s="23">
        <v>69.636244338926005</v>
      </c>
      <c r="DP29" s="23">
        <v>1.94039253624563</v>
      </c>
      <c r="DQ29" s="23">
        <v>4.7111774264612301</v>
      </c>
      <c r="DR29" s="23">
        <v>554.71249403605702</v>
      </c>
      <c r="DS29" s="23">
        <v>0</v>
      </c>
      <c r="DT29" s="23">
        <v>0.102587556084591</v>
      </c>
      <c r="DU29" s="23">
        <v>0.14762668587818301</v>
      </c>
      <c r="DV29" s="23">
        <v>8572.8804213032599</v>
      </c>
      <c r="DW29" s="23">
        <v>8169.4450510623501</v>
      </c>
      <c r="DX29" s="23">
        <v>907.71891406229099</v>
      </c>
      <c r="DY29" s="23">
        <v>9077.1639651246405</v>
      </c>
      <c r="DZ29" s="23">
        <v>3.2713222464472399E-3</v>
      </c>
      <c r="EA29" s="23">
        <v>180.884527652022</v>
      </c>
      <c r="EB29" s="23">
        <v>8.4445874477465992</v>
      </c>
      <c r="EC29" s="23">
        <v>0</v>
      </c>
      <c r="ED29" s="23">
        <v>0</v>
      </c>
      <c r="EE29" s="23">
        <v>3.4267324120218E-3</v>
      </c>
      <c r="EF29" s="23">
        <v>8.3942420317795793E-2</v>
      </c>
      <c r="EG29" s="23">
        <v>2.9640657219861401E-2</v>
      </c>
      <c r="EH29" s="23">
        <v>4.0779338739948203</v>
      </c>
      <c r="EI29" s="23">
        <v>2.22612809493102</v>
      </c>
      <c r="EJ29" s="23">
        <v>5512.88112537905</v>
      </c>
      <c r="EK29" s="23">
        <v>2.6763434620281301</v>
      </c>
      <c r="EL29" s="23">
        <v>65.9692600186291</v>
      </c>
      <c r="EM29" s="23">
        <v>143.864811609539</v>
      </c>
      <c r="EN29" s="23">
        <v>2.6078750634104302</v>
      </c>
      <c r="EO29" s="23">
        <v>0.34716938437033201</v>
      </c>
      <c r="EP29" s="23">
        <v>6.4519085743260703E-3</v>
      </c>
      <c r="EQ29" s="23">
        <v>53.199158914664501</v>
      </c>
      <c r="ER29" s="23">
        <v>2674.19227785675</v>
      </c>
      <c r="ES29" s="23">
        <v>2358.4771932598901</v>
      </c>
      <c r="ET29" s="23">
        <v>315.715084596856</v>
      </c>
      <c r="EU29" s="23">
        <v>1.72563697999856</v>
      </c>
      <c r="EV29" s="23">
        <v>0.158034872669301</v>
      </c>
      <c r="EW29" s="23">
        <v>177.868509876155</v>
      </c>
      <c r="EX29" s="23">
        <v>8.5928828816613798</v>
      </c>
      <c r="EY29" s="23">
        <v>561.27476265590701</v>
      </c>
      <c r="EZ29" s="23">
        <v>11.3008791845103</v>
      </c>
      <c r="FA29" s="23">
        <v>8.0167443707733099</v>
      </c>
      <c r="FB29" s="23">
        <v>1228.4079300252899</v>
      </c>
      <c r="FC29" s="23">
        <v>9.5460818805480601E-4</v>
      </c>
      <c r="FD29" s="23">
        <v>42.864625704899403</v>
      </c>
      <c r="FE29" s="23">
        <v>16.843290750287899</v>
      </c>
      <c r="FF29" s="23">
        <v>70.989869553619201</v>
      </c>
      <c r="FG29" s="23">
        <v>2.40790556144557</v>
      </c>
      <c r="FH29" s="23">
        <v>206.06556251260699</v>
      </c>
      <c r="FI29" s="23">
        <v>293.83845525979501</v>
      </c>
      <c r="FJ29" s="23">
        <v>15.793261065052899</v>
      </c>
      <c r="FK29" s="23">
        <v>1.2853131358582801</v>
      </c>
      <c r="FL29" s="23">
        <v>19.750002726279899</v>
      </c>
      <c r="FM29" s="23">
        <v>452.15165725555403</v>
      </c>
      <c r="FN29" s="23">
        <v>126.398598571376</v>
      </c>
      <c r="FO29" s="23">
        <v>0</v>
      </c>
      <c r="FP29" s="23">
        <v>239.93267529688001</v>
      </c>
      <c r="FQ29" s="23">
        <v>8635.9366339831395</v>
      </c>
      <c r="FR29" s="23">
        <v>59.196714818315499</v>
      </c>
      <c r="FS29" s="23">
        <v>362.57986139422502</v>
      </c>
      <c r="FU29" s="31">
        <f t="shared" si="0"/>
        <v>0</v>
      </c>
      <c r="FV29" s="106">
        <f t="shared" si="57"/>
        <v>0.99269839331245813</v>
      </c>
      <c r="FW29" s="46">
        <f t="shared" si="1"/>
        <v>1.0021559825687245E-3</v>
      </c>
      <c r="FX29" s="46">
        <f t="shared" si="2"/>
        <v>-2.0411957267346909E-4</v>
      </c>
      <c r="FY29" s="46">
        <f t="shared" si="3"/>
        <v>-2.4401288709658682E-3</v>
      </c>
      <c r="FZ29" s="46">
        <f t="shared" si="4"/>
        <v>1.8436301592222439E-3</v>
      </c>
      <c r="GA29" s="46">
        <f t="shared" si="5"/>
        <v>1.6832401473121043E-3</v>
      </c>
      <c r="GB29" s="46">
        <f t="shared" si="6"/>
        <v>-2.4367275597723449E-3</v>
      </c>
      <c r="GC29" s="46">
        <f t="shared" si="7"/>
        <v>3.2208925758541373E-5</v>
      </c>
      <c r="GD29" s="46">
        <f t="shared" si="8"/>
        <v>2.3617374799049734E-3</v>
      </c>
      <c r="GE29" s="46">
        <f t="shared" si="9"/>
        <v>-3.4407162071238968E-4</v>
      </c>
      <c r="GF29" s="46">
        <f t="shared" si="10"/>
        <v>1.7864402180775117E-5</v>
      </c>
      <c r="GG29" s="46">
        <f t="shared" si="11"/>
        <v>-3.354113884341395E-3</v>
      </c>
      <c r="GH29" s="46">
        <f t="shared" si="12"/>
        <v>1.8739767336532114E-4</v>
      </c>
      <c r="GI29" s="46">
        <f t="shared" si="13"/>
        <v>-3.4500780061787169E-3</v>
      </c>
      <c r="GJ29" s="46">
        <f t="shared" si="14"/>
        <v>2.753624779318108E-3</v>
      </c>
      <c r="GK29" s="46">
        <f t="shared" si="15"/>
        <v>-2.6590206508115156E-3</v>
      </c>
      <c r="GL29" s="46">
        <f t="shared" si="16"/>
        <v>4.6616165354419395E-5</v>
      </c>
      <c r="GM29" s="46">
        <f t="shared" si="17"/>
        <v>2.9586468948487982E-6</v>
      </c>
      <c r="GN29" s="46">
        <f t="shared" si="18"/>
        <v>0</v>
      </c>
      <c r="GO29" s="46">
        <f t="shared" si="19"/>
        <v>-2.6186976994049399E-3</v>
      </c>
      <c r="GP29" s="46">
        <f t="shared" si="20"/>
        <v>7.5731980198363945E-6</v>
      </c>
      <c r="GQ29" s="46">
        <f t="shared" si="21"/>
        <v>-1.1911876144553743E-4</v>
      </c>
      <c r="GR29" s="46">
        <f t="shared" si="22"/>
        <v>-6.433886430985011E-5</v>
      </c>
      <c r="GS29" s="46">
        <f t="shared" si="23"/>
        <v>-3.5238324702682408E-3</v>
      </c>
      <c r="GT29" s="46">
        <f t="shared" si="24"/>
        <v>-1.6275512685220472E-5</v>
      </c>
      <c r="GU29" s="46">
        <f t="shared" si="25"/>
        <v>1.2150874349743501E-3</v>
      </c>
      <c r="GV29" s="46">
        <f t="shared" si="26"/>
        <v>-1.5599513318903071E-5</v>
      </c>
      <c r="GW29" s="46">
        <f t="shared" si="27"/>
        <v>-1.0500268935869019E-3</v>
      </c>
      <c r="GX29" s="46">
        <f t="shared" si="28"/>
        <v>-1.4963748532970158E-4</v>
      </c>
      <c r="GY29" s="46">
        <f t="shared" si="29"/>
        <v>0</v>
      </c>
      <c r="GZ29" s="46">
        <f t="shared" si="30"/>
        <v>-3.4403078756325704E-3</v>
      </c>
      <c r="HA29" s="46">
        <f t="shared" si="31"/>
        <v>1.375272941841736E-5</v>
      </c>
      <c r="HB29" s="46">
        <f t="shared" si="32"/>
        <v>9.5674839137017454E-4</v>
      </c>
      <c r="HC29" s="46">
        <f t="shared" si="33"/>
        <v>2.1482316181369168E-4</v>
      </c>
      <c r="HD29" s="46">
        <f t="shared" si="34"/>
        <v>-3.3870934615272178E-3</v>
      </c>
      <c r="HE29" s="46">
        <f t="shared" si="35"/>
        <v>-1.2453102372409733E-5</v>
      </c>
      <c r="HF29" s="46">
        <f t="shared" si="36"/>
        <v>-8.5146898505030313E-4</v>
      </c>
      <c r="HG29" s="46">
        <f t="shared" si="37"/>
        <v>2.1713855991643439E-4</v>
      </c>
      <c r="HH29" s="46">
        <f t="shared" si="38"/>
        <v>-5.2357098375878658E-5</v>
      </c>
      <c r="HI29" s="46">
        <f t="shared" si="39"/>
        <v>-9.3267853058112186E-5</v>
      </c>
      <c r="HJ29" s="46">
        <f t="shared" si="40"/>
        <v>2.7214941901531763E-4</v>
      </c>
      <c r="HK29" s="46">
        <f t="shared" si="41"/>
        <v>1.566934095604284E-5</v>
      </c>
      <c r="HL29" s="46">
        <f t="shared" si="42"/>
        <v>0</v>
      </c>
      <c r="HM29" s="46">
        <f t="shared" si="43"/>
        <v>0</v>
      </c>
      <c r="HN29" s="46">
        <f t="shared" si="44"/>
        <v>-2.6764343842825862E-4</v>
      </c>
      <c r="HO29" s="46">
        <f t="shared" si="45"/>
        <v>-3.7763534559790805E-5</v>
      </c>
      <c r="HP29" s="46">
        <f t="shared" si="46"/>
        <v>-3.2969846470478741E-5</v>
      </c>
      <c r="HQ29" s="46">
        <f t="shared" si="47"/>
        <v>-1.7037726345424216E-5</v>
      </c>
      <c r="HR29" s="46">
        <f t="shared" si="48"/>
        <v>3.7118827736391059E-4</v>
      </c>
      <c r="HS29" s="46">
        <f t="shared" si="49"/>
        <v>2.3684454887465869E-4</v>
      </c>
      <c r="HT29" s="46">
        <f t="shared" si="50"/>
        <v>9.8598755266161281E-6</v>
      </c>
      <c r="HU29" s="46">
        <f t="shared" si="51"/>
        <v>-1.2203132428791147E-5</v>
      </c>
      <c r="HV29" s="46">
        <f t="shared" si="52"/>
        <v>-1.220492974861813E-5</v>
      </c>
      <c r="HW29" s="46">
        <f t="shared" si="53"/>
        <v>0</v>
      </c>
      <c r="HX29" s="46">
        <f t="shared" si="54"/>
        <v>0</v>
      </c>
      <c r="HY29" s="46">
        <f t="shared" si="55"/>
        <v>-1.5281700909707383E-6</v>
      </c>
      <c r="HZ29" s="46">
        <f t="shared" si="56"/>
        <v>1.2020327125307514E-5</v>
      </c>
    </row>
    <row r="30" spans="1:234" x14ac:dyDescent="0.3">
      <c r="A30" s="38" t="s">
        <v>28</v>
      </c>
      <c r="B30" s="21">
        <v>16173.227777</v>
      </c>
      <c r="C30" s="21">
        <v>131.81954807</v>
      </c>
      <c r="D30" s="21">
        <v>9508.1888724</v>
      </c>
      <c r="E30" s="21">
        <v>3006.1968271999999</v>
      </c>
      <c r="F30" s="21">
        <v>2748.2824052999999</v>
      </c>
      <c r="G30" s="21">
        <v>4474.6951195000001</v>
      </c>
      <c r="H30" s="21">
        <v>3170.6393005</v>
      </c>
      <c r="I30" s="23">
        <v>17.352067304999998</v>
      </c>
      <c r="J30" s="23">
        <v>4.6439779100000002E-2</v>
      </c>
      <c r="K30" s="23">
        <v>0.85986407600000003</v>
      </c>
      <c r="L30" s="23">
        <v>0.62967127000000001</v>
      </c>
      <c r="M30" s="23">
        <v>17.704115353999999</v>
      </c>
      <c r="N30" s="23">
        <v>0.47037166759999999</v>
      </c>
      <c r="O30" s="23">
        <v>0.28138057</v>
      </c>
      <c r="P30" s="23">
        <v>0.47216332999999999</v>
      </c>
      <c r="Q30" s="23">
        <v>2.034592E-2</v>
      </c>
      <c r="R30" s="23">
        <v>0.11698904</v>
      </c>
      <c r="T30" s="23">
        <v>1.4102046300000001E-2</v>
      </c>
      <c r="U30" s="23">
        <v>1.09248498</v>
      </c>
      <c r="V30" s="23">
        <v>0.85841079600000003</v>
      </c>
      <c r="W30" s="23">
        <v>3.9238559999999999E-3</v>
      </c>
      <c r="Y30" s="23">
        <v>4.032852E-3</v>
      </c>
      <c r="Z30" s="23">
        <v>67.990473589999993</v>
      </c>
      <c r="AA30" s="23">
        <v>1.3911301186</v>
      </c>
      <c r="AB30" s="23">
        <v>6.7447359600000006E-2</v>
      </c>
      <c r="AC30" s="23">
        <v>1.3022779514</v>
      </c>
      <c r="AE30" s="23">
        <v>0.94596444430000004</v>
      </c>
      <c r="AF30" s="23">
        <v>2.7293335999999999</v>
      </c>
      <c r="AG30" s="23">
        <v>26.1775074</v>
      </c>
      <c r="AH30" s="23">
        <v>3.0098917557</v>
      </c>
      <c r="AI30" s="23">
        <v>0.62294241250000004</v>
      </c>
      <c r="AJ30" s="23">
        <v>1.7832728200000001</v>
      </c>
      <c r="AK30" s="23">
        <v>2.0890899999999999E-4</v>
      </c>
      <c r="AL30" s="23">
        <v>62.374576861999998</v>
      </c>
      <c r="AM30" s="23">
        <v>3.17905E-5</v>
      </c>
      <c r="AN30" s="23">
        <v>0.8529738939</v>
      </c>
      <c r="AO30" s="23">
        <v>18.402427305</v>
      </c>
      <c r="AP30" s="23">
        <v>3.8177745351999999</v>
      </c>
      <c r="AS30" s="23">
        <v>1.8843576999999999E-3</v>
      </c>
      <c r="AT30" s="23">
        <v>1.8211978100000002E-2</v>
      </c>
      <c r="AU30" s="23">
        <v>2.6753173000000001E-3</v>
      </c>
      <c r="AV30" s="23">
        <v>1.5534437066</v>
      </c>
      <c r="AW30" s="23">
        <v>7.8369309808000001</v>
      </c>
      <c r="AX30" s="23">
        <v>35.610589617999999</v>
      </c>
      <c r="AY30" s="23">
        <v>10.955257856999999</v>
      </c>
      <c r="AZ30" s="23">
        <v>6.2672700000000001E-3</v>
      </c>
      <c r="BA30" s="23">
        <v>4.3235080000000002E-4</v>
      </c>
      <c r="BE30" s="23">
        <v>3.5926810999999999E-3</v>
      </c>
      <c r="BG30" s="23" t="s">
        <v>28</v>
      </c>
      <c r="BH30" s="23">
        <v>12.248568170880199</v>
      </c>
      <c r="BI30" s="23">
        <v>3.04914730793663</v>
      </c>
      <c r="BJ30" s="23">
        <v>6.2663623547015998E-3</v>
      </c>
      <c r="BK30" s="23">
        <v>4.6303742323403597E-2</v>
      </c>
      <c r="BL30" s="23">
        <v>0</v>
      </c>
      <c r="BM30" s="23">
        <v>0.85986230827229204</v>
      </c>
      <c r="BN30" s="23">
        <v>17.446173925775199</v>
      </c>
      <c r="BO30" s="23">
        <v>17.4373836551556</v>
      </c>
      <c r="BP30" s="23">
        <v>19.992045327634401</v>
      </c>
      <c r="BQ30" s="23">
        <v>2.8346583367582201</v>
      </c>
      <c r="BR30" s="23">
        <v>0.25734636430275998</v>
      </c>
      <c r="BS30" s="23">
        <v>0.37032949618875899</v>
      </c>
      <c r="BT30" s="23">
        <v>17.7104977272935</v>
      </c>
      <c r="BU30" s="23">
        <v>3.5923950423880401E-3</v>
      </c>
      <c r="BV30" s="23">
        <v>0.15004159030407199</v>
      </c>
      <c r="BW30" s="23">
        <v>0.31883893119925899</v>
      </c>
      <c r="BX30" s="23">
        <v>0</v>
      </c>
      <c r="BY30" s="23">
        <v>0.292141154204621</v>
      </c>
      <c r="BZ30" s="23">
        <v>0.112961022283216</v>
      </c>
      <c r="CA30" s="23">
        <v>0.35770972624106401</v>
      </c>
      <c r="CB30" s="23">
        <v>2.03472467886688E-2</v>
      </c>
      <c r="CC30" s="23">
        <v>0</v>
      </c>
      <c r="CD30" s="23">
        <v>8678.6752401212507</v>
      </c>
      <c r="CE30" s="23">
        <v>0.116988626814596</v>
      </c>
      <c r="CF30" s="23">
        <v>4.3236591699598401E-4</v>
      </c>
      <c r="CG30" s="23">
        <v>4.0813015096148996E-3</v>
      </c>
      <c r="CH30" s="23">
        <v>9.9921360031305795E-3</v>
      </c>
      <c r="CI30" s="23">
        <v>0</v>
      </c>
      <c r="CJ30" s="23">
        <v>1.0924841078377601</v>
      </c>
      <c r="CK30" s="23">
        <v>2.72935671294168</v>
      </c>
      <c r="CL30" s="23">
        <v>0.85840899115378499</v>
      </c>
      <c r="CM30" s="6">
        <v>3.1787951933728999E-5</v>
      </c>
      <c r="CN30" s="23">
        <v>1.7832688270088199</v>
      </c>
      <c r="CO30" s="23">
        <v>0.85297327722570204</v>
      </c>
      <c r="CP30" s="23">
        <v>16185.8794570016</v>
      </c>
      <c r="CQ30" s="23">
        <v>3.9237636066058196E-3</v>
      </c>
      <c r="CR30" s="23">
        <v>190.911367031564</v>
      </c>
      <c r="CS30" s="23">
        <v>59.217779584814501</v>
      </c>
      <c r="CT30" s="23">
        <v>20.492396934998901</v>
      </c>
      <c r="CU30" s="23">
        <v>7.8394946224744801</v>
      </c>
      <c r="CV30" s="23">
        <v>94.585485024813195</v>
      </c>
      <c r="CW30" s="23">
        <v>4.0328758359827396E-3</v>
      </c>
      <c r="CX30" s="23">
        <v>6.9788259712737596E-2</v>
      </c>
      <c r="CY30" s="23">
        <v>67.948520391688604</v>
      </c>
      <c r="CZ30" s="23">
        <v>67.948520391688604</v>
      </c>
      <c r="DA30" s="23">
        <v>1.39111809046667</v>
      </c>
      <c r="DB30" s="23">
        <v>35.6284667728467</v>
      </c>
      <c r="DC30" s="23">
        <v>1.9342152409078599E-2</v>
      </c>
      <c r="DD30" s="23">
        <v>4.3145787185414203E-2</v>
      </c>
      <c r="DE30" s="23">
        <v>0</v>
      </c>
      <c r="DF30" s="23">
        <v>150.97237952512401</v>
      </c>
      <c r="DG30" s="23">
        <v>0.443282776511295</v>
      </c>
      <c r="DH30" s="23">
        <v>19.042024924905199</v>
      </c>
      <c r="DI30" s="23">
        <v>1.2876693719318499</v>
      </c>
      <c r="DJ30" s="23">
        <v>0.33753093404322099</v>
      </c>
      <c r="DK30" s="23">
        <v>0.96066508815732199</v>
      </c>
      <c r="DL30" s="23">
        <v>0</v>
      </c>
      <c r="DM30" s="23">
        <v>0.31117898918081699</v>
      </c>
      <c r="DN30" s="23">
        <v>0.63178774340404698</v>
      </c>
      <c r="DO30" s="23">
        <v>26.1941976218917</v>
      </c>
      <c r="DP30" s="23">
        <v>0</v>
      </c>
      <c r="DQ30" s="23">
        <v>3.0064098083172599</v>
      </c>
      <c r="DR30" s="23">
        <v>131.73788197776599</v>
      </c>
      <c r="DS30" s="23">
        <v>0</v>
      </c>
      <c r="DT30" s="23">
        <v>0.25458066006382302</v>
      </c>
      <c r="DU30" s="23">
        <v>0.36634824870340599</v>
      </c>
      <c r="DV30" s="23">
        <v>3196.2400468482101</v>
      </c>
      <c r="DW30" s="23">
        <v>8537.0994121375406</v>
      </c>
      <c r="DX30" s="23">
        <v>948.56681307561303</v>
      </c>
      <c r="DY30" s="23">
        <v>9485.6662252131591</v>
      </c>
      <c r="DZ30" s="23">
        <v>7.9269625823288501E-4</v>
      </c>
      <c r="EA30" s="23">
        <v>115.204550292387</v>
      </c>
      <c r="EB30" s="23">
        <v>3.81783811890628</v>
      </c>
      <c r="EC30" s="23">
        <v>0</v>
      </c>
      <c r="ED30" s="23">
        <v>0</v>
      </c>
      <c r="EE30" s="23">
        <v>1.8784078775552901E-3</v>
      </c>
      <c r="EF30" s="23">
        <v>1.8190060320662199E-2</v>
      </c>
      <c r="EG30" s="23">
        <v>2.6668491608657502E-3</v>
      </c>
      <c r="EH30" s="23">
        <v>1.5532612995144299</v>
      </c>
      <c r="EI30" s="23">
        <v>0.72873320656756901</v>
      </c>
      <c r="EJ30" s="23">
        <v>2060.0230317862301</v>
      </c>
      <c r="EK30" s="23">
        <v>1.72337015713443</v>
      </c>
      <c r="EL30" s="23">
        <v>139.72852835970599</v>
      </c>
      <c r="EM30" s="23">
        <v>242.344158137535</v>
      </c>
      <c r="EN30" s="23">
        <v>1.1203107381625499</v>
      </c>
      <c r="EO30" s="23">
        <v>0.23684071606122201</v>
      </c>
      <c r="EP30" s="23">
        <v>4.9323090659567697E-3</v>
      </c>
      <c r="EQ30" s="23">
        <v>116.710612719566</v>
      </c>
      <c r="ER30" s="23">
        <v>3007.8498755527198</v>
      </c>
      <c r="ES30" s="23">
        <v>2749.3095148765601</v>
      </c>
      <c r="ET30" s="23">
        <v>258.54036067615698</v>
      </c>
      <c r="EU30" s="23">
        <v>1.81733309743877</v>
      </c>
      <c r="EV30" s="23">
        <v>3.4184549568169603E-2</v>
      </c>
      <c r="EW30" s="23">
        <v>282.98131340355002</v>
      </c>
      <c r="EX30" s="23">
        <v>11.7599717808385</v>
      </c>
      <c r="EY30" s="23">
        <v>622.61607048176404</v>
      </c>
      <c r="EZ30" s="23">
        <v>26.8798732342356</v>
      </c>
      <c r="FA30" s="23">
        <v>7.78894385378947</v>
      </c>
      <c r="FB30" s="23">
        <v>1124.82420079697</v>
      </c>
      <c r="FC30" s="23">
        <v>2.0875911716463399E-4</v>
      </c>
      <c r="FD30" s="23">
        <v>34.496595823255397</v>
      </c>
      <c r="FE30" s="23">
        <v>21.4063794595369</v>
      </c>
      <c r="FF30" s="23">
        <v>146.565979375761</v>
      </c>
      <c r="FG30" s="23">
        <v>4.2710808379768199E-2</v>
      </c>
      <c r="FH30" s="23">
        <v>4470.5494098778099</v>
      </c>
      <c r="FI30" s="23">
        <v>56.322748443894803</v>
      </c>
      <c r="FJ30" s="23">
        <v>10.9552342477003</v>
      </c>
      <c r="FK30" s="23">
        <v>51.927534900378603</v>
      </c>
      <c r="FL30" s="23">
        <v>7.4465871345858901</v>
      </c>
      <c r="FM30" s="23">
        <v>128.017966012627</v>
      </c>
      <c r="FN30" s="23">
        <v>62.389453171717797</v>
      </c>
      <c r="FO30" s="23">
        <v>0</v>
      </c>
      <c r="FP30" s="23">
        <v>58.536319933464398</v>
      </c>
      <c r="FQ30" s="23">
        <v>3170.3234065818901</v>
      </c>
      <c r="FR30" s="23">
        <v>18.410985617391098</v>
      </c>
      <c r="FS30" s="23">
        <v>61.181557441916503</v>
      </c>
      <c r="FU30" s="31">
        <f t="shared" si="0"/>
        <v>0</v>
      </c>
      <c r="FV30" s="106">
        <f t="shared" si="57"/>
        <v>1.0081747623010682</v>
      </c>
      <c r="FW30" s="46">
        <f t="shared" si="1"/>
        <v>7.8226067029067248E-4</v>
      </c>
      <c r="FX30" s="46">
        <f t="shared" si="2"/>
        <v>-6.1952945090234222E-4</v>
      </c>
      <c r="FY30" s="46">
        <f t="shared" si="3"/>
        <v>-2.3687631250383315E-3</v>
      </c>
      <c r="FZ30" s="46">
        <f t="shared" si="4"/>
        <v>5.4988027988159759E-4</v>
      </c>
      <c r="GA30" s="46">
        <f t="shared" si="5"/>
        <v>3.7372781435394747E-4</v>
      </c>
      <c r="GB30" s="46">
        <f t="shared" si="6"/>
        <v>-9.2647867876492643E-4</v>
      </c>
      <c r="GC30" s="46">
        <f t="shared" si="7"/>
        <v>-9.9630985479816275E-5</v>
      </c>
      <c r="GD30" s="46">
        <f t="shared" si="8"/>
        <v>4.9167830354725061E-3</v>
      </c>
      <c r="GE30" s="46">
        <f t="shared" si="9"/>
        <v>-2.9293157554318413E-3</v>
      </c>
      <c r="GF30" s="46">
        <f t="shared" si="10"/>
        <v>-2.0558222599717368E-6</v>
      </c>
      <c r="GG30" s="46">
        <f t="shared" si="11"/>
        <v>-3.1689702286735967E-3</v>
      </c>
      <c r="GH30" s="46">
        <f t="shared" si="12"/>
        <v>3.6050224289005904E-4</v>
      </c>
      <c r="GI30" s="46">
        <f t="shared" si="13"/>
        <v>-3.1701443759938846E-3</v>
      </c>
      <c r="GJ30" s="46">
        <f t="shared" si="14"/>
        <v>3.8242101096820594E-2</v>
      </c>
      <c r="GK30" s="46">
        <f t="shared" si="15"/>
        <v>-3.1611550090515422E-3</v>
      </c>
      <c r="GL30" s="46">
        <f t="shared" si="16"/>
        <v>6.5211534735210616E-5</v>
      </c>
      <c r="GM30" s="46">
        <f t="shared" si="17"/>
        <v>-3.5318300244396371E-6</v>
      </c>
      <c r="GN30" s="46">
        <f t="shared" si="18"/>
        <v>0</v>
      </c>
      <c r="GO30" s="46">
        <f t="shared" si="19"/>
        <v>-2.0286975837344543E-3</v>
      </c>
      <c r="GP30" s="46">
        <f t="shared" si="20"/>
        <v>-7.9832881545366404E-7</v>
      </c>
      <c r="GQ30" s="46">
        <f t="shared" si="21"/>
        <v>-2.1025437045372695E-6</v>
      </c>
      <c r="GR30" s="46">
        <f t="shared" si="22"/>
        <v>-2.3546581266036851E-5</v>
      </c>
      <c r="GS30" s="46">
        <f t="shared" si="23"/>
        <v>0</v>
      </c>
      <c r="GT30" s="46">
        <f t="shared" si="24"/>
        <v>5.9104531333327507E-6</v>
      </c>
      <c r="GU30" s="46">
        <f t="shared" si="25"/>
        <v>-6.17045243196546E-4</v>
      </c>
      <c r="GV30" s="46">
        <f t="shared" si="26"/>
        <v>-8.6463035838198835E-6</v>
      </c>
      <c r="GW30" s="46">
        <f t="shared" si="27"/>
        <v>-4.0195701820230049E-4</v>
      </c>
      <c r="GX30" s="46">
        <f t="shared" si="28"/>
        <v>-3.1344531288951798E-3</v>
      </c>
      <c r="GY30" s="46">
        <f t="shared" si="29"/>
        <v>0</v>
      </c>
      <c r="GZ30" s="46">
        <f t="shared" si="30"/>
        <v>-3.1689475573834476E-3</v>
      </c>
      <c r="HA30" s="46">
        <f t="shared" si="31"/>
        <v>8.4683461487135821E-6</v>
      </c>
      <c r="HB30" s="46">
        <f t="shared" si="32"/>
        <v>6.3757872881740527E-4</v>
      </c>
      <c r="HC30" s="46">
        <f t="shared" si="33"/>
        <v>-1.1568347519960293E-3</v>
      </c>
      <c r="HD30" s="46">
        <f t="shared" si="34"/>
        <v>-3.2322469820131143E-3</v>
      </c>
      <c r="HE30" s="46">
        <f t="shared" si="35"/>
        <v>-2.2391364548169228E-6</v>
      </c>
      <c r="HF30" s="46">
        <f t="shared" si="36"/>
        <v>-7.1745513772023982E-4</v>
      </c>
      <c r="HG30" s="46">
        <f t="shared" si="37"/>
        <v>2.384995693151076E-4</v>
      </c>
      <c r="HH30" s="46">
        <f t="shared" si="38"/>
        <v>-8.0151814881824018E-5</v>
      </c>
      <c r="HI30" s="46">
        <f t="shared" si="39"/>
        <v>-7.2296972084345832E-7</v>
      </c>
      <c r="HJ30" s="46">
        <f t="shared" si="40"/>
        <v>4.650643227251488E-4</v>
      </c>
      <c r="HK30" s="46">
        <f t="shared" si="41"/>
        <v>1.6654651995260566E-5</v>
      </c>
      <c r="HL30" s="46">
        <f t="shared" si="42"/>
        <v>0</v>
      </c>
      <c r="HM30" s="46">
        <f t="shared" si="43"/>
        <v>0</v>
      </c>
      <c r="HN30" s="46">
        <f t="shared" si="44"/>
        <v>-3.1574803683556882E-3</v>
      </c>
      <c r="HO30" s="46">
        <f t="shared" si="45"/>
        <v>-1.2034815338264871E-3</v>
      </c>
      <c r="HP30" s="46">
        <f t="shared" si="46"/>
        <v>-3.1652840335050668E-3</v>
      </c>
      <c r="HQ30" s="46">
        <f t="shared" si="47"/>
        <v>-1.1742111078442512E-4</v>
      </c>
      <c r="HR30" s="46">
        <f t="shared" si="48"/>
        <v>3.2712316604048867E-4</v>
      </c>
      <c r="HS30" s="46">
        <f t="shared" si="49"/>
        <v>5.020179401260135E-4</v>
      </c>
      <c r="HT30" s="46">
        <f t="shared" si="50"/>
        <v>-2.1550656321758739E-6</v>
      </c>
      <c r="HU30" s="46">
        <f t="shared" si="51"/>
        <v>-1.4482307262975684E-4</v>
      </c>
      <c r="HV30" s="46">
        <f t="shared" si="52"/>
        <v>3.4964653665477763E-5</v>
      </c>
      <c r="HW30" s="46">
        <f t="shared" si="53"/>
        <v>0</v>
      </c>
      <c r="HX30" s="46">
        <f t="shared" si="54"/>
        <v>0</v>
      </c>
      <c r="HY30" s="46">
        <f t="shared" si="55"/>
        <v>0</v>
      </c>
      <c r="HZ30" s="46">
        <f t="shared" si="56"/>
        <v>-7.962232215930801E-5</v>
      </c>
    </row>
    <row r="31" spans="1:234" x14ac:dyDescent="0.3">
      <c r="A31" s="38" t="s">
        <v>29</v>
      </c>
      <c r="B31" s="21">
        <v>19492.151926999999</v>
      </c>
      <c r="C31" s="21">
        <v>403.83581191000002</v>
      </c>
      <c r="D31" s="21">
        <v>22301.614017</v>
      </c>
      <c r="E31" s="21">
        <v>6320.2279546999998</v>
      </c>
      <c r="F31" s="21">
        <v>5758.8822570000002</v>
      </c>
      <c r="G31" s="21">
        <v>366.60246341999999</v>
      </c>
      <c r="H31" s="21">
        <v>18566.639529</v>
      </c>
      <c r="I31" s="23">
        <v>65.355848402000007</v>
      </c>
      <c r="J31" s="23">
        <v>0.25389073290000003</v>
      </c>
      <c r="K31" s="23">
        <v>5.1605314293999998</v>
      </c>
      <c r="L31" s="23">
        <v>4.00668842E-2</v>
      </c>
      <c r="M31" s="23">
        <v>117.498368</v>
      </c>
      <c r="N31" s="23">
        <v>2.9527114399999999E-2</v>
      </c>
      <c r="O31" s="23">
        <v>1.8181593723</v>
      </c>
      <c r="P31" s="23">
        <v>3.37192355E-2</v>
      </c>
      <c r="Q31" s="23">
        <v>0.15092652149999999</v>
      </c>
      <c r="R31" s="23">
        <v>0.86782746499999996</v>
      </c>
      <c r="T31" s="23">
        <v>6.1116360000000002E-3</v>
      </c>
      <c r="U31" s="23">
        <v>6.9345111892000002</v>
      </c>
      <c r="V31" s="23">
        <v>5.1497509643999999</v>
      </c>
      <c r="W31" s="23">
        <v>2.9141073399999998E-2</v>
      </c>
      <c r="Y31" s="23">
        <v>2.9915797000000001E-2</v>
      </c>
      <c r="Z31" s="23">
        <v>94.987669749000005</v>
      </c>
      <c r="AA31" s="23">
        <v>5.4766005248000003</v>
      </c>
      <c r="AB31" s="23">
        <v>0.16721083279999999</v>
      </c>
      <c r="AC31" s="23">
        <v>0.1195607632</v>
      </c>
      <c r="AE31" s="23">
        <v>5.9003743300000001E-2</v>
      </c>
      <c r="AF31" s="23">
        <v>16.603735683</v>
      </c>
      <c r="AG31" s="23">
        <v>184.04160734999999</v>
      </c>
      <c r="AH31" s="23">
        <v>18.666967625000002</v>
      </c>
      <c r="AI31" s="23">
        <v>3.0096878600000002E-2</v>
      </c>
      <c r="AJ31" s="23">
        <v>10.792438685</v>
      </c>
      <c r="AK31" s="23">
        <v>1.5496919E-3</v>
      </c>
      <c r="AL31" s="23">
        <v>372.32372278999998</v>
      </c>
      <c r="AM31" s="23">
        <v>2.358227E-4</v>
      </c>
      <c r="AN31" s="23">
        <v>5.1094198940000002</v>
      </c>
      <c r="AO31" s="23">
        <v>658.42749642000001</v>
      </c>
      <c r="AP31" s="23">
        <v>28.333771850000002</v>
      </c>
      <c r="AS31" s="23">
        <v>4.2256619999999999E-4</v>
      </c>
      <c r="AT31" s="23">
        <v>9.1643805999999994E-2</v>
      </c>
      <c r="AU31" s="23">
        <v>2.9521866000000001E-3</v>
      </c>
      <c r="AV31" s="23">
        <v>11.30490651</v>
      </c>
      <c r="AW31" s="23">
        <v>142.75522373000001</v>
      </c>
      <c r="AX31" s="23">
        <v>132.73193273000001</v>
      </c>
      <c r="AY31" s="23">
        <v>23.099861634</v>
      </c>
      <c r="AZ31" s="23">
        <v>4.6490757000000001E-2</v>
      </c>
      <c r="BA31" s="23">
        <v>3.2071885999999999E-3</v>
      </c>
      <c r="BD31" s="23">
        <v>0.18402836959999999</v>
      </c>
      <c r="BE31" s="23">
        <v>2.8676841299999999E-2</v>
      </c>
      <c r="BG31" s="23" t="s">
        <v>29</v>
      </c>
      <c r="BH31" s="23">
        <v>86.823832140992096</v>
      </c>
      <c r="BI31" s="23">
        <v>18.684111880991502</v>
      </c>
      <c r="BJ31" s="23">
        <v>4.6489638020359499E-2</v>
      </c>
      <c r="BK31" s="23">
        <v>0.25330560579412098</v>
      </c>
      <c r="BL31" s="23">
        <v>0</v>
      </c>
      <c r="BM31" s="23">
        <v>5.1605290426891903</v>
      </c>
      <c r="BN31" s="23">
        <v>66.142078698267497</v>
      </c>
      <c r="BO31" s="23">
        <v>66.025729594437706</v>
      </c>
      <c r="BP31" s="23">
        <v>146.904332973263</v>
      </c>
      <c r="BQ31" s="23">
        <v>20.279516232293201</v>
      </c>
      <c r="BR31" s="23">
        <v>1.6409368993094E-2</v>
      </c>
      <c r="BS31" s="23">
        <v>2.3613453815925001E-2</v>
      </c>
      <c r="BT31" s="23">
        <v>117.54583857070401</v>
      </c>
      <c r="BU31" s="23">
        <v>2.86765185188467E-2</v>
      </c>
      <c r="BV31" s="23">
        <v>9.4381123365134996E-3</v>
      </c>
      <c r="BW31" s="23">
        <v>2.0055976234174901E-2</v>
      </c>
      <c r="BX31" s="23">
        <v>0</v>
      </c>
      <c r="BY31" s="23">
        <v>1.8826599798267301</v>
      </c>
      <c r="BZ31" s="23">
        <v>8.0846762016567701E-3</v>
      </c>
      <c r="CA31" s="23">
        <v>2.5601473789800301E-2</v>
      </c>
      <c r="CB31" s="23">
        <v>0.15092593684278399</v>
      </c>
      <c r="CC31" s="23">
        <v>0</v>
      </c>
      <c r="CD31" s="6">
        <v>53093.671554388799</v>
      </c>
      <c r="CE31" s="23">
        <v>0.86783735899557701</v>
      </c>
      <c r="CF31" s="23">
        <v>3.2072437838698798E-3</v>
      </c>
      <c r="CG31" s="23">
        <v>1.7706638557736299E-3</v>
      </c>
      <c r="CH31" s="23">
        <v>4.3350393028985202E-3</v>
      </c>
      <c r="CI31" s="23">
        <v>0</v>
      </c>
      <c r="CJ31" s="23">
        <v>6.9345272070646704</v>
      </c>
      <c r="CK31" s="23">
        <v>16.603774041568101</v>
      </c>
      <c r="CL31" s="23">
        <v>5.1497143903320701</v>
      </c>
      <c r="CM31" s="23">
        <v>2.35833241869077E-4</v>
      </c>
      <c r="CN31" s="23">
        <v>10.792444703354301</v>
      </c>
      <c r="CO31" s="23">
        <v>5.1094245331024002</v>
      </c>
      <c r="CP31" s="23">
        <v>19575.163333167999</v>
      </c>
      <c r="CQ31" s="23">
        <v>2.91433127773011E-2</v>
      </c>
      <c r="CR31" s="23">
        <v>105.291310103282</v>
      </c>
      <c r="CS31" s="23">
        <v>480.94733201980802</v>
      </c>
      <c r="CT31" s="23">
        <v>22.7152541663684</v>
      </c>
      <c r="CU31" s="23">
        <v>142.76154564976201</v>
      </c>
      <c r="CV31" s="23">
        <v>1996.28105221126</v>
      </c>
      <c r="CW31" s="23">
        <v>2.9915780572383699E-2</v>
      </c>
      <c r="CX31" s="23">
        <v>0.92121354642382702</v>
      </c>
      <c r="CY31" s="23">
        <v>95.812008144171202</v>
      </c>
      <c r="CZ31" s="23">
        <v>95.812008144171202</v>
      </c>
      <c r="DA31" s="23">
        <v>5.47657745131366</v>
      </c>
      <c r="DB31" s="23">
        <v>132.75962785363501</v>
      </c>
      <c r="DC31" s="23">
        <v>2.7570631550565699E-2</v>
      </c>
      <c r="DD31" s="23">
        <v>0.13244089711580301</v>
      </c>
      <c r="DE31" s="23">
        <v>0</v>
      </c>
      <c r="DF31" s="23">
        <v>615.90103509857397</v>
      </c>
      <c r="DG31" s="23">
        <v>8.3344703814026797</v>
      </c>
      <c r="DH31" s="23">
        <v>196.38954121777201</v>
      </c>
      <c r="DI31" s="23">
        <v>10.209440579551</v>
      </c>
      <c r="DJ31" s="23">
        <v>3.1044266274243899E-2</v>
      </c>
      <c r="DK31" s="23">
        <v>8.8356716987163506E-2</v>
      </c>
      <c r="DL31" s="23">
        <v>0</v>
      </c>
      <c r="DM31" s="23">
        <v>1.9449425530624901E-2</v>
      </c>
      <c r="DN31" s="23">
        <v>3.9488159857140402E-2</v>
      </c>
      <c r="DO31" s="23">
        <v>184.26190079916401</v>
      </c>
      <c r="DP31" s="23">
        <v>0.18402725779361401</v>
      </c>
      <c r="DQ31" s="23">
        <v>18.670078145926301</v>
      </c>
      <c r="DR31" s="23">
        <v>403.59095929716602</v>
      </c>
      <c r="DS31" s="23">
        <v>0</v>
      </c>
      <c r="DT31" s="23">
        <v>1.2326160242949301E-2</v>
      </c>
      <c r="DU31" s="23">
        <v>1.7737662769997199E-2</v>
      </c>
      <c r="DV31" s="23">
        <v>18546.8078749097</v>
      </c>
      <c r="DW31" s="23">
        <v>20041.866322084199</v>
      </c>
      <c r="DX31" s="23">
        <v>2226.8741896525999</v>
      </c>
      <c r="DY31" s="23">
        <v>22268.7405117368</v>
      </c>
      <c r="DZ31" s="23">
        <v>8.5616101663607592E-3</v>
      </c>
      <c r="EA31" s="23">
        <v>228.90382152151901</v>
      </c>
      <c r="EB31" s="23">
        <v>28.3346202489018</v>
      </c>
      <c r="EC31" s="23">
        <v>0</v>
      </c>
      <c r="ED31" s="23">
        <v>0</v>
      </c>
      <c r="EE31" s="23">
        <v>4.2243150321048101E-4</v>
      </c>
      <c r="EF31" s="23">
        <v>9.1641325445195695E-2</v>
      </c>
      <c r="EG31" s="23">
        <v>2.95197674445675E-3</v>
      </c>
      <c r="EH31" s="23">
        <v>11.304589710808701</v>
      </c>
      <c r="EI31" s="23">
        <v>3.5557659418971799</v>
      </c>
      <c r="EJ31" s="23">
        <v>10534.952362370401</v>
      </c>
      <c r="EK31" s="23">
        <v>10.744737302755199</v>
      </c>
      <c r="EL31" s="23">
        <v>54.614099395382397</v>
      </c>
      <c r="EM31" s="23">
        <v>214.531507134707</v>
      </c>
      <c r="EN31" s="23">
        <v>5.4469414220914096</v>
      </c>
      <c r="EO31" s="23">
        <v>2.81651805309831</v>
      </c>
      <c r="EP31" s="23">
        <v>7.1793376323462102E-3</v>
      </c>
      <c r="EQ31" s="23">
        <v>102.741407099985</v>
      </c>
      <c r="ER31" s="23">
        <v>6338.0595946045196</v>
      </c>
      <c r="ES31" s="23">
        <v>5772.9267107936003</v>
      </c>
      <c r="ET31" s="23">
        <v>565.13288381090899</v>
      </c>
      <c r="EU31" s="23">
        <v>4.7856912041094102</v>
      </c>
      <c r="EV31" s="23">
        <v>0.30055510364479099</v>
      </c>
      <c r="EW31" s="23">
        <v>517.18424290525002</v>
      </c>
      <c r="EX31" s="23">
        <v>16.535214008168101</v>
      </c>
      <c r="EY31" s="23">
        <v>1298.7995510287301</v>
      </c>
      <c r="EZ31" s="23">
        <v>7.9909366953818797</v>
      </c>
      <c r="FA31" s="23">
        <v>21.872926845130799</v>
      </c>
      <c r="FB31" s="23">
        <v>3237.58618363398</v>
      </c>
      <c r="FC31" s="23">
        <v>1.5484150031140199E-3</v>
      </c>
      <c r="FD31" s="23">
        <v>547.88299401902805</v>
      </c>
      <c r="FE31" s="23">
        <v>143.50438609544901</v>
      </c>
      <c r="FF31" s="23">
        <v>129.594234252109</v>
      </c>
      <c r="FG31" s="23">
        <v>0.32181267172627398</v>
      </c>
      <c r="FH31" s="23">
        <v>366.20371760115</v>
      </c>
      <c r="FI31" s="23">
        <v>1104.9435536123899</v>
      </c>
      <c r="FJ31" s="23">
        <v>23.099831909974299</v>
      </c>
      <c r="FK31" s="23">
        <v>0.22553296806274301</v>
      </c>
      <c r="FL31" s="23">
        <v>52.648892586393202</v>
      </c>
      <c r="FM31" s="23">
        <v>956.42317450308303</v>
      </c>
      <c r="FN31" s="23">
        <v>372.34696246106699</v>
      </c>
      <c r="FO31" s="23">
        <v>0</v>
      </c>
      <c r="FP31" s="23">
        <v>598.65331833066</v>
      </c>
      <c r="FQ31" s="23">
        <v>18570.862894337901</v>
      </c>
      <c r="FR31" s="23">
        <v>658.43972669863297</v>
      </c>
      <c r="FS31" s="23">
        <v>1157.30385575935</v>
      </c>
      <c r="FU31" s="31">
        <f t="shared" si="0"/>
        <v>0</v>
      </c>
      <c r="FV31" s="106">
        <f t="shared" si="57"/>
        <v>0.9987046902685639</v>
      </c>
      <c r="FW31" s="46">
        <f t="shared" si="1"/>
        <v>4.2587091706901038E-3</v>
      </c>
      <c r="FX31" s="46">
        <f t="shared" si="2"/>
        <v>-6.0631723490774385E-4</v>
      </c>
      <c r="FY31" s="46">
        <f t="shared" si="3"/>
        <v>-1.4740415307224559E-3</v>
      </c>
      <c r="FZ31" s="46">
        <f t="shared" si="4"/>
        <v>2.8213602471821239E-3</v>
      </c>
      <c r="GA31" s="46">
        <f t="shared" si="5"/>
        <v>2.4387464731595817E-3</v>
      </c>
      <c r="GB31" s="46">
        <f t="shared" si="6"/>
        <v>-1.0876790492080339E-3</v>
      </c>
      <c r="GC31" s="46">
        <f t="shared" si="7"/>
        <v>2.2747063793122663E-4</v>
      </c>
      <c r="GD31" s="46">
        <f t="shared" si="8"/>
        <v>1.0249751304845737E-2</v>
      </c>
      <c r="GE31" s="46">
        <f t="shared" si="9"/>
        <v>-2.3046414463245117E-3</v>
      </c>
      <c r="GF31" s="46">
        <f t="shared" si="10"/>
        <v>-4.6249322227453195E-7</v>
      </c>
      <c r="GG31" s="46">
        <f t="shared" si="11"/>
        <v>-1.0996959673993216E-3</v>
      </c>
      <c r="GH31" s="46">
        <f t="shared" si="12"/>
        <v>4.0401046850290965E-4</v>
      </c>
      <c r="GI31" s="46">
        <f t="shared" si="13"/>
        <v>-1.1184915960361366E-3</v>
      </c>
      <c r="GJ31" s="46">
        <f t="shared" si="14"/>
        <v>3.5475772096444855E-2</v>
      </c>
      <c r="GK31" s="46">
        <f t="shared" si="15"/>
        <v>-9.8120577327241395E-4</v>
      </c>
      <c r="GL31" s="46">
        <f t="shared" si="16"/>
        <v>-3.8737871262855579E-6</v>
      </c>
      <c r="GM31" s="46">
        <f t="shared" si="17"/>
        <v>1.1400878603269704E-5</v>
      </c>
      <c r="GN31" s="46">
        <f t="shared" si="18"/>
        <v>0</v>
      </c>
      <c r="GO31" s="46">
        <f t="shared" si="19"/>
        <v>-9.7074520273287895E-4</v>
      </c>
      <c r="GP31" s="46">
        <f t="shared" si="20"/>
        <v>2.3098765339293523E-6</v>
      </c>
      <c r="GQ31" s="46">
        <f t="shared" si="21"/>
        <v>-7.1021041954493063E-6</v>
      </c>
      <c r="GR31" s="46">
        <f t="shared" si="22"/>
        <v>7.6846081486524331E-5</v>
      </c>
      <c r="GS31" s="46">
        <f t="shared" si="23"/>
        <v>0</v>
      </c>
      <c r="GT31" s="46">
        <f t="shared" si="24"/>
        <v>-5.4912848559558556E-7</v>
      </c>
      <c r="GU31" s="46">
        <f t="shared" si="25"/>
        <v>8.6783726493077223E-3</v>
      </c>
      <c r="GV31" s="46">
        <f t="shared" si="26"/>
        <v>-4.2131037740922418E-6</v>
      </c>
      <c r="GW31" s="46">
        <f t="shared" si="27"/>
        <v>-1.1940913725943211E-4</v>
      </c>
      <c r="GX31" s="46">
        <f t="shared" si="28"/>
        <v>-1.3363910894857128E-3</v>
      </c>
      <c r="GY31" s="46">
        <f t="shared" si="29"/>
        <v>0</v>
      </c>
      <c r="GZ31" s="46">
        <f t="shared" si="30"/>
        <v>-1.1212494078268885E-3</v>
      </c>
      <c r="HA31" s="46">
        <f t="shared" si="31"/>
        <v>2.3102372161157316E-6</v>
      </c>
      <c r="HB31" s="46">
        <f t="shared" si="32"/>
        <v>1.1969763377749473E-3</v>
      </c>
      <c r="HC31" s="46">
        <f t="shared" si="33"/>
        <v>1.6663236304825015E-4</v>
      </c>
      <c r="HD31" s="46">
        <f t="shared" si="34"/>
        <v>-1.0983061563566976E-3</v>
      </c>
      <c r="HE31" s="46">
        <f t="shared" si="35"/>
        <v>5.5764544751289695E-7</v>
      </c>
      <c r="HF31" s="46">
        <f t="shared" si="36"/>
        <v>-8.2396822618749062E-4</v>
      </c>
      <c r="HG31" s="46">
        <f t="shared" si="37"/>
        <v>6.2417916572361584E-5</v>
      </c>
      <c r="HH31" s="46">
        <f t="shared" si="38"/>
        <v>4.4702520482555465E-5</v>
      </c>
      <c r="HI31" s="46">
        <f t="shared" si="39"/>
        <v>9.0795090171656733E-7</v>
      </c>
      <c r="HJ31" s="46">
        <f t="shared" si="40"/>
        <v>1.8574981603067908E-5</v>
      </c>
      <c r="HK31" s="46">
        <f t="shared" si="41"/>
        <v>2.9943027221708202E-5</v>
      </c>
      <c r="HL31" s="46">
        <f t="shared" si="42"/>
        <v>0</v>
      </c>
      <c r="HM31" s="46">
        <f t="shared" si="43"/>
        <v>0</v>
      </c>
      <c r="HN31" s="46">
        <f t="shared" si="44"/>
        <v>-3.1875902407476714E-4</v>
      </c>
      <c r="HO31" s="46">
        <f t="shared" si="45"/>
        <v>-2.7067348166431168E-5</v>
      </c>
      <c r="HP31" s="46">
        <f t="shared" si="46"/>
        <v>-7.1084782801367116E-5</v>
      </c>
      <c r="HQ31" s="46">
        <f t="shared" si="47"/>
        <v>-2.8023158884094655E-5</v>
      </c>
      <c r="HR31" s="46">
        <f t="shared" si="48"/>
        <v>4.4285032777213317E-5</v>
      </c>
      <c r="HS31" s="46">
        <f t="shared" si="49"/>
        <v>2.0865456462037239E-4</v>
      </c>
      <c r="HT31" s="46">
        <f t="shared" si="50"/>
        <v>-1.2867620668981742E-6</v>
      </c>
      <c r="HU31" s="46">
        <f t="shared" si="51"/>
        <v>-2.4068862559110506E-5</v>
      </c>
      <c r="HV31" s="46">
        <f t="shared" si="52"/>
        <v>1.7206306445443305E-5</v>
      </c>
      <c r="HW31" s="46">
        <f t="shared" si="53"/>
        <v>0</v>
      </c>
      <c r="HX31" s="46">
        <f t="shared" si="54"/>
        <v>0</v>
      </c>
      <c r="HY31" s="46">
        <f t="shared" si="55"/>
        <v>-6.0414945173966757E-6</v>
      </c>
      <c r="HZ31" s="46">
        <f t="shared" si="56"/>
        <v>-1.1255812658098168E-5</v>
      </c>
    </row>
    <row r="32" spans="1:234" x14ac:dyDescent="0.3">
      <c r="A32" s="38" t="s">
        <v>30</v>
      </c>
      <c r="B32" s="21">
        <v>12865.06227</v>
      </c>
      <c r="C32" s="21">
        <v>522.03488770000001</v>
      </c>
      <c r="D32" s="21">
        <v>10959.77478</v>
      </c>
      <c r="E32" s="21">
        <v>3110.3590690999999</v>
      </c>
      <c r="F32" s="21">
        <v>2501.6117528</v>
      </c>
      <c r="G32" s="21">
        <v>1127.6429945</v>
      </c>
      <c r="H32" s="21">
        <v>9089.0565924999992</v>
      </c>
      <c r="I32" s="23">
        <v>31.88586179</v>
      </c>
      <c r="J32" s="23">
        <v>1.1474741379</v>
      </c>
      <c r="K32" s="23">
        <v>5.6257570000000003E-3</v>
      </c>
      <c r="L32" s="23">
        <v>2.1780969300000001E-2</v>
      </c>
      <c r="M32" s="23">
        <v>86.421645278</v>
      </c>
      <c r="N32" s="23">
        <v>1.761089E-4</v>
      </c>
      <c r="O32" s="23">
        <v>5.9705993811000004</v>
      </c>
      <c r="P32" s="23">
        <v>5.4495975000000002E-3</v>
      </c>
      <c r="Q32" s="23">
        <v>1.6323440000000002E-2</v>
      </c>
      <c r="R32" s="23">
        <v>9.5872363899999993E-2</v>
      </c>
      <c r="T32" s="23">
        <v>1.3373701000000001E-3</v>
      </c>
      <c r="U32" s="23">
        <v>0.40766780889999998</v>
      </c>
      <c r="V32" s="23">
        <v>4.4597969999999997E-3</v>
      </c>
      <c r="W32" s="23">
        <v>4.3332249999999996E-3</v>
      </c>
      <c r="X32" s="23">
        <v>4.0933899999999998E-5</v>
      </c>
      <c r="Y32" s="23">
        <v>3.2355389999999999E-3</v>
      </c>
      <c r="Z32" s="23">
        <v>40.724328659000001</v>
      </c>
      <c r="AA32" s="23">
        <v>12.240005519</v>
      </c>
      <c r="AB32" s="23">
        <v>5.6493335700000001E-2</v>
      </c>
      <c r="AC32" s="23">
        <v>5.89097388E-2</v>
      </c>
      <c r="AE32" s="23">
        <v>1.7144332200000001E-2</v>
      </c>
      <c r="AF32" s="23">
        <v>0.80222813199999998</v>
      </c>
      <c r="AG32" s="23">
        <v>40.499524299999997</v>
      </c>
      <c r="AH32" s="23">
        <v>3.3007649398000001</v>
      </c>
      <c r="AI32" s="23">
        <v>0.48261060230000002</v>
      </c>
      <c r="AJ32" s="23">
        <v>6.2233114999999999E-2</v>
      </c>
      <c r="AK32" s="23">
        <v>1.6760669999999999E-4</v>
      </c>
      <c r="AL32" s="23">
        <v>141.28454932</v>
      </c>
      <c r="AM32" s="23">
        <v>2.5505400000000001E-5</v>
      </c>
      <c r="AN32" s="23">
        <v>9.7794900000000001E-5</v>
      </c>
      <c r="AO32" s="23">
        <v>55.900374397</v>
      </c>
      <c r="AP32" s="23">
        <v>7.5439796993000003</v>
      </c>
      <c r="AS32" s="23">
        <v>1.0971031399999999E-2</v>
      </c>
      <c r="AT32" s="23">
        <v>0.2027459606</v>
      </c>
      <c r="AU32" s="23">
        <v>9.7844504499999999E-2</v>
      </c>
      <c r="AV32" s="23">
        <v>3.7767152580999999</v>
      </c>
      <c r="AW32" s="23">
        <v>15.775271203999999</v>
      </c>
      <c r="AX32" s="23">
        <v>153.34657478</v>
      </c>
      <c r="AY32" s="23">
        <v>27.762453970999999</v>
      </c>
      <c r="AZ32" s="23">
        <v>5.0282024999999996E-3</v>
      </c>
      <c r="BA32" s="23">
        <v>3.4687310000000002E-4</v>
      </c>
      <c r="BD32" s="23">
        <v>6.4352726049999998</v>
      </c>
      <c r="BE32" s="23">
        <v>6.1532286499999998E-2</v>
      </c>
      <c r="BG32" s="23" t="s">
        <v>30</v>
      </c>
      <c r="BH32" s="23">
        <v>18.835019942526099</v>
      </c>
      <c r="BI32" s="23">
        <v>2.0261790532458801</v>
      </c>
      <c r="BJ32" s="23">
        <v>5.0285767953173804E-3</v>
      </c>
      <c r="BK32" s="23">
        <v>1.1471637090682201</v>
      </c>
      <c r="BL32" s="23">
        <v>0</v>
      </c>
      <c r="BM32" s="23">
        <v>5.6258884188054199E-3</v>
      </c>
      <c r="BN32" s="23">
        <v>32.032996544180797</v>
      </c>
      <c r="BO32" s="23">
        <v>32.032927739991003</v>
      </c>
      <c r="BP32" s="23">
        <v>32.245283275702199</v>
      </c>
      <c r="BQ32" s="23">
        <v>4.3128100831190004</v>
      </c>
      <c r="BR32" s="23">
        <v>8.9003103887299508E-3</v>
      </c>
      <c r="BS32" s="23">
        <v>1.28077475211781E-2</v>
      </c>
      <c r="BT32" s="23">
        <v>86.427712726458495</v>
      </c>
      <c r="BU32" s="23">
        <v>6.1532361730736597E-2</v>
      </c>
      <c r="BV32" s="6">
        <v>5.6182497616252503E-5</v>
      </c>
      <c r="BW32" s="23">
        <v>1.19389529588782E-4</v>
      </c>
      <c r="BX32" s="6">
        <v>4.0795844651551797E-5</v>
      </c>
      <c r="BY32" s="23">
        <v>5.9848132028379597</v>
      </c>
      <c r="BZ32" s="23">
        <v>1.3046475316501E-3</v>
      </c>
      <c r="CA32" s="23">
        <v>4.1313550025628603E-3</v>
      </c>
      <c r="CB32" s="23">
        <v>1.63237003027886E-2</v>
      </c>
      <c r="CC32" s="23">
        <v>0</v>
      </c>
      <c r="CD32" s="23">
        <v>882.20181124255498</v>
      </c>
      <c r="CE32" s="23">
        <v>9.5866274892655506E-2</v>
      </c>
      <c r="CF32" s="23">
        <v>3.4689175888093303E-4</v>
      </c>
      <c r="CG32" s="23">
        <v>3.8678937284015899E-4</v>
      </c>
      <c r="CH32" s="23">
        <v>9.4696218224507697E-4</v>
      </c>
      <c r="CI32" s="23">
        <v>0</v>
      </c>
      <c r="CJ32" s="23">
        <v>0.40767053132362902</v>
      </c>
      <c r="CK32" s="23">
        <v>0.80222996158997395</v>
      </c>
      <c r="CL32" s="23">
        <v>4.4595050964349502E-3</v>
      </c>
      <c r="CM32" s="6">
        <v>2.55045827341804E-5</v>
      </c>
      <c r="CN32" s="23">
        <v>6.2230326741513499E-2</v>
      </c>
      <c r="CO32" s="6">
        <v>9.7793833086691297E-5</v>
      </c>
      <c r="CP32" s="23">
        <v>12869.902257731301</v>
      </c>
      <c r="CQ32" s="23">
        <v>4.3331836599932502E-3</v>
      </c>
      <c r="CR32" s="23">
        <v>78.087910202135006</v>
      </c>
      <c r="CS32" s="23">
        <v>8.6863362884326101</v>
      </c>
      <c r="CT32" s="23">
        <v>10.6849873196101</v>
      </c>
      <c r="CU32" s="23">
        <v>15.778515663011399</v>
      </c>
      <c r="CV32" s="23">
        <v>425.117556118945</v>
      </c>
      <c r="CW32" s="23">
        <v>3.2355802144537699E-3</v>
      </c>
      <c r="CX32" s="23">
        <v>7.7403359360273796E-4</v>
      </c>
      <c r="CY32" s="23">
        <v>40.896360376564402</v>
      </c>
      <c r="CZ32" s="23">
        <v>40.896360376564402</v>
      </c>
      <c r="DA32" s="23">
        <v>12.2400040486009</v>
      </c>
      <c r="DB32" s="23">
        <v>153.368907024479</v>
      </c>
      <c r="DC32" s="23">
        <v>1.5822010453529298E-2</v>
      </c>
      <c r="DD32" s="23">
        <v>3.5735705691864302E-2</v>
      </c>
      <c r="DE32" s="23">
        <v>0</v>
      </c>
      <c r="DF32" s="23">
        <v>595.72893835967204</v>
      </c>
      <c r="DG32" s="23">
        <v>2.1034380651667601</v>
      </c>
      <c r="DH32" s="23">
        <v>33.874851796542202</v>
      </c>
      <c r="DI32" s="23">
        <v>1.2584749061650899</v>
      </c>
      <c r="DJ32" s="23">
        <v>1.52699460308536E-2</v>
      </c>
      <c r="DK32" s="23">
        <v>4.3460589912752E-2</v>
      </c>
      <c r="DL32" s="23">
        <v>0</v>
      </c>
      <c r="DM32" s="23">
        <v>5.6384971863511803E-3</v>
      </c>
      <c r="DN32" s="23">
        <v>1.1447850859527001E-2</v>
      </c>
      <c r="DO32" s="23">
        <v>40.499770214228697</v>
      </c>
      <c r="DP32" s="23">
        <v>6.4353076564261897</v>
      </c>
      <c r="DQ32" s="23">
        <v>3.3011553389178201</v>
      </c>
      <c r="DR32" s="23">
        <v>521.455327871382</v>
      </c>
      <c r="DS32" s="23">
        <v>0</v>
      </c>
      <c r="DT32" s="23">
        <v>0.19720107078490001</v>
      </c>
      <c r="DU32" s="23">
        <v>0.28377648076191703</v>
      </c>
      <c r="DV32" s="23">
        <v>9008.7342477003003</v>
      </c>
      <c r="DW32" s="23">
        <v>9836.8457413427204</v>
      </c>
      <c r="DX32" s="23">
        <v>1092.9838420035601</v>
      </c>
      <c r="DY32" s="23">
        <v>10929.8295833462</v>
      </c>
      <c r="DZ32" s="23">
        <v>4.7825610403406E-4</v>
      </c>
      <c r="EA32" s="23">
        <v>174.09992683504399</v>
      </c>
      <c r="EB32" s="23">
        <v>7.5440723474417997</v>
      </c>
      <c r="EC32" s="23">
        <v>0</v>
      </c>
      <c r="ED32" s="23">
        <v>0</v>
      </c>
      <c r="EE32" s="23">
        <v>1.09697977695839E-2</v>
      </c>
      <c r="EF32" s="23">
        <v>0.202743567655991</v>
      </c>
      <c r="EG32" s="23">
        <v>9.7846017096843499E-2</v>
      </c>
      <c r="EH32" s="23">
        <v>3.7765301583690198</v>
      </c>
      <c r="EI32" s="23">
        <v>5.9001309509085704</v>
      </c>
      <c r="EJ32" s="23">
        <v>6208.7637272421798</v>
      </c>
      <c r="EK32" s="23">
        <v>5.6219721291687996</v>
      </c>
      <c r="EL32" s="23">
        <v>106.073219442561</v>
      </c>
      <c r="EM32" s="23">
        <v>178.75282856308201</v>
      </c>
      <c r="EN32" s="23">
        <v>3.7739136672233302</v>
      </c>
      <c r="EO32" s="23">
        <v>1.29708306464502E-2</v>
      </c>
      <c r="EP32" s="23">
        <v>4.9318889642134796E-3</v>
      </c>
      <c r="EQ32" s="23">
        <v>99.423378472968594</v>
      </c>
      <c r="ER32" s="23">
        <v>3111.9823810171301</v>
      </c>
      <c r="ES32" s="23">
        <v>2503.6987724918599</v>
      </c>
      <c r="ET32" s="23">
        <v>608.28360852527203</v>
      </c>
      <c r="EU32" s="23">
        <v>1.95107868086443</v>
      </c>
      <c r="EV32" s="23">
        <v>8.0567096380561795E-2</v>
      </c>
      <c r="EW32" s="23">
        <v>194.29701475443201</v>
      </c>
      <c r="EX32" s="23">
        <v>10.4329901695905</v>
      </c>
      <c r="EY32" s="23">
        <v>586.973565524121</v>
      </c>
      <c r="EZ32" s="23">
        <v>20.6035491040967</v>
      </c>
      <c r="FA32" s="23">
        <v>8.5795959908949104</v>
      </c>
      <c r="FB32" s="23">
        <v>1158.4705990509001</v>
      </c>
      <c r="FC32" s="23">
        <v>1.6747602545748601E-4</v>
      </c>
      <c r="FD32" s="23">
        <v>53.361545040840802</v>
      </c>
      <c r="FE32" s="23">
        <v>43.541998865721901</v>
      </c>
      <c r="FF32" s="23">
        <v>78.8071336607197</v>
      </c>
      <c r="FG32" s="23">
        <v>0.402265537569514</v>
      </c>
      <c r="FH32" s="23">
        <v>1124.04488966638</v>
      </c>
      <c r="FI32" s="23">
        <v>302.31867798741899</v>
      </c>
      <c r="FJ32" s="23">
        <v>27.762458318413501</v>
      </c>
      <c r="FK32" s="23">
        <v>19.271498211941299</v>
      </c>
      <c r="FL32" s="23">
        <v>11.485369267340401</v>
      </c>
      <c r="FM32" s="23">
        <v>526.05287077412402</v>
      </c>
      <c r="FN32" s="23">
        <v>141.302566013617</v>
      </c>
      <c r="FO32" s="23">
        <v>0</v>
      </c>
      <c r="FP32" s="23">
        <v>237.90521201316099</v>
      </c>
      <c r="FQ32" s="23">
        <v>9088.9077197043607</v>
      </c>
      <c r="FR32" s="23">
        <v>55.910862433696501</v>
      </c>
      <c r="FS32" s="23">
        <v>430.44145419888099</v>
      </c>
      <c r="FU32" s="31">
        <f t="shared" si="0"/>
        <v>0</v>
      </c>
      <c r="FV32" s="106">
        <f t="shared" si="57"/>
        <v>0.99117897612380335</v>
      </c>
      <c r="FW32" s="46">
        <f t="shared" si="1"/>
        <v>3.7621176094784851E-4</v>
      </c>
      <c r="FX32" s="46">
        <f t="shared" si="2"/>
        <v>-1.1101936714832644E-3</v>
      </c>
      <c r="FY32" s="46">
        <f t="shared" si="3"/>
        <v>-2.7322821184652063E-3</v>
      </c>
      <c r="FZ32" s="46">
        <f t="shared" si="4"/>
        <v>5.2190498944544995E-4</v>
      </c>
      <c r="GA32" s="46">
        <f t="shared" si="5"/>
        <v>8.3427002192646175E-4</v>
      </c>
      <c r="GB32" s="46">
        <f t="shared" si="6"/>
        <v>-3.1908191255295626E-3</v>
      </c>
      <c r="GC32" s="46">
        <f t="shared" si="7"/>
        <v>-1.6379345218435408E-5</v>
      </c>
      <c r="GD32" s="46">
        <f t="shared" si="8"/>
        <v>4.6122620413893084E-3</v>
      </c>
      <c r="GE32" s="46">
        <f t="shared" si="9"/>
        <v>-2.705323122558686E-4</v>
      </c>
      <c r="GF32" s="46">
        <f t="shared" si="10"/>
        <v>2.3360199421980059E-5</v>
      </c>
      <c r="GG32" s="46">
        <f t="shared" si="11"/>
        <v>-3.3474814223235791E-3</v>
      </c>
      <c r="GH32" s="46">
        <f t="shared" si="12"/>
        <v>7.0207509229630645E-5</v>
      </c>
      <c r="GI32" s="46">
        <f t="shared" si="13"/>
        <v>-3.0485273314721064E-3</v>
      </c>
      <c r="GJ32" s="46">
        <f t="shared" si="14"/>
        <v>2.3806356499069888E-3</v>
      </c>
      <c r="GK32" s="46">
        <f t="shared" si="15"/>
        <v>-2.4946733748758883E-3</v>
      </c>
      <c r="GL32" s="46">
        <f t="shared" si="16"/>
        <v>1.5946564486297284E-5</v>
      </c>
      <c r="GM32" s="46">
        <f t="shared" si="17"/>
        <v>-6.3511601224708293E-5</v>
      </c>
      <c r="GN32" s="46">
        <f t="shared" si="18"/>
        <v>0</v>
      </c>
      <c r="GO32" s="46">
        <f t="shared" si="19"/>
        <v>-2.7057169251533835E-3</v>
      </c>
      <c r="GP32" s="46">
        <f t="shared" si="20"/>
        <v>6.6780441565331089E-6</v>
      </c>
      <c r="GQ32" s="46">
        <f t="shared" si="21"/>
        <v>-6.545220893451522E-5</v>
      </c>
      <c r="GR32" s="46">
        <f t="shared" si="22"/>
        <v>-9.5402400635603478E-6</v>
      </c>
      <c r="GS32" s="46">
        <f t="shared" si="23"/>
        <v>-3.3726409760174458E-3</v>
      </c>
      <c r="GT32" s="46">
        <f t="shared" si="24"/>
        <v>1.273804882894316E-5</v>
      </c>
      <c r="GU32" s="46">
        <f t="shared" si="25"/>
        <v>4.2242984287079854E-3</v>
      </c>
      <c r="GV32" s="46">
        <f t="shared" si="26"/>
        <v>-1.2013059127904619E-7</v>
      </c>
      <c r="GW32" s="46">
        <f t="shared" si="27"/>
        <v>-6.6035937632118107E-5</v>
      </c>
      <c r="GX32" s="46">
        <f t="shared" si="28"/>
        <v>-3.0419903405581412E-3</v>
      </c>
      <c r="GY32" s="46">
        <f t="shared" si="29"/>
        <v>0</v>
      </c>
      <c r="GZ32" s="46">
        <f t="shared" si="30"/>
        <v>-3.3821179760982452E-3</v>
      </c>
      <c r="HA32" s="46">
        <f t="shared" si="31"/>
        <v>2.2806355212276649E-6</v>
      </c>
      <c r="HB32" s="46">
        <f t="shared" si="32"/>
        <v>6.0720275842712061E-6</v>
      </c>
      <c r="HC32" s="46">
        <f t="shared" si="33"/>
        <v>1.1827534675755261E-4</v>
      </c>
      <c r="HD32" s="46">
        <f t="shared" si="34"/>
        <v>-3.3837854895857624E-3</v>
      </c>
      <c r="HE32" s="46">
        <f t="shared" si="35"/>
        <v>-4.480345369984552E-5</v>
      </c>
      <c r="HF32" s="46">
        <f t="shared" si="36"/>
        <v>-7.7964987386531549E-4</v>
      </c>
      <c r="HG32" s="46">
        <f t="shared" si="37"/>
        <v>1.2752062206174467E-4</v>
      </c>
      <c r="HH32" s="46">
        <f t="shared" si="38"/>
        <v>-3.2042854438717454E-5</v>
      </c>
      <c r="HI32" s="46">
        <f t="shared" si="39"/>
        <v>-1.0909702946719544E-5</v>
      </c>
      <c r="HJ32" s="46">
        <f t="shared" si="40"/>
        <v>1.8762015119997869E-4</v>
      </c>
      <c r="HK32" s="46">
        <f t="shared" si="41"/>
        <v>1.2281069871903256E-5</v>
      </c>
      <c r="HL32" s="46">
        <f t="shared" si="42"/>
        <v>0</v>
      </c>
      <c r="HM32" s="46">
        <f t="shared" si="43"/>
        <v>0</v>
      </c>
      <c r="HN32" s="46">
        <f t="shared" si="44"/>
        <v>-1.1244434284449511E-4</v>
      </c>
      <c r="HO32" s="46">
        <f t="shared" si="45"/>
        <v>-1.1802671687851171E-5</v>
      </c>
      <c r="HP32" s="46">
        <f t="shared" si="46"/>
        <v>1.545919059256269E-5</v>
      </c>
      <c r="HQ32" s="46">
        <f t="shared" si="47"/>
        <v>-4.9010772147313299E-5</v>
      </c>
      <c r="HR32" s="46">
        <f t="shared" si="48"/>
        <v>2.0566739990988907E-4</v>
      </c>
      <c r="HS32" s="46">
        <f t="shared" si="49"/>
        <v>1.4563249626567783E-4</v>
      </c>
      <c r="HT32" s="46">
        <f t="shared" si="50"/>
        <v>1.5659327182440688E-7</v>
      </c>
      <c r="HU32" s="46">
        <f t="shared" si="51"/>
        <v>7.4439189229317379E-5</v>
      </c>
      <c r="HV32" s="46">
        <f t="shared" si="52"/>
        <v>5.3791663098138919E-5</v>
      </c>
      <c r="HW32" s="46">
        <f t="shared" si="53"/>
        <v>0</v>
      </c>
      <c r="HX32" s="46">
        <f t="shared" si="54"/>
        <v>0</v>
      </c>
      <c r="HY32" s="46">
        <f t="shared" si="55"/>
        <v>5.4467663363237376E-6</v>
      </c>
      <c r="HZ32" s="46">
        <f t="shared" si="56"/>
        <v>1.2226221529839078E-6</v>
      </c>
    </row>
    <row r="33" spans="1:234" x14ac:dyDescent="0.3">
      <c r="A33" s="38" t="s">
        <v>31</v>
      </c>
      <c r="B33" s="21">
        <v>82278.189620000005</v>
      </c>
      <c r="C33" s="21">
        <v>1634.3289778999999</v>
      </c>
      <c r="D33" s="21">
        <v>51496.608029000003</v>
      </c>
      <c r="E33" s="21">
        <v>23691.631474000002</v>
      </c>
      <c r="F33" s="21">
        <v>21211.077240999999</v>
      </c>
      <c r="G33" s="21">
        <v>5160.7122215999998</v>
      </c>
      <c r="H33" s="21">
        <v>35351.488257999998</v>
      </c>
      <c r="I33" s="23">
        <v>153.53018567000001</v>
      </c>
      <c r="J33" s="23">
        <v>0.81602745070000005</v>
      </c>
      <c r="K33" s="23">
        <v>5.6426271695999999</v>
      </c>
      <c r="L33" s="23">
        <v>7.8943865799999999E-2</v>
      </c>
      <c r="M33" s="23">
        <v>233.98765420000001</v>
      </c>
      <c r="N33" s="23">
        <v>5.78328E-3</v>
      </c>
      <c r="O33" s="23">
        <v>3.8497814065</v>
      </c>
      <c r="P33" s="23">
        <v>0.25822971020000002</v>
      </c>
      <c r="Q33" s="23">
        <v>0.19098498480000001</v>
      </c>
      <c r="R33" s="23">
        <v>1.1000404879000001</v>
      </c>
      <c r="T33" s="23">
        <v>3.67686396E-2</v>
      </c>
      <c r="U33" s="23">
        <v>4.9226207597</v>
      </c>
      <c r="V33" s="23">
        <v>6.1913559499000002</v>
      </c>
      <c r="W33" s="23">
        <v>3.48503857E-2</v>
      </c>
      <c r="X33" s="23">
        <v>3.1572903999999998E-3</v>
      </c>
      <c r="Y33" s="23">
        <v>3.5818452200000003E-2</v>
      </c>
      <c r="Z33" s="23">
        <v>208.92134211999999</v>
      </c>
      <c r="AA33" s="23">
        <v>10.490583874</v>
      </c>
      <c r="AB33" s="23">
        <v>0.35568957359999998</v>
      </c>
      <c r="AC33" s="23">
        <v>0.64571536269999996</v>
      </c>
      <c r="AE33" s="23">
        <v>0.13260722690000001</v>
      </c>
      <c r="AF33" s="23">
        <v>21.320101314999999</v>
      </c>
      <c r="AG33" s="23">
        <v>398.51364097999999</v>
      </c>
      <c r="AH33" s="23">
        <v>27.873366145999999</v>
      </c>
      <c r="AI33" s="23">
        <v>1.665827086</v>
      </c>
      <c r="AJ33" s="23">
        <v>10.931779776999999</v>
      </c>
      <c r="AK33" s="23">
        <v>0.34137153149999999</v>
      </c>
      <c r="AL33" s="23">
        <v>727.83115103</v>
      </c>
      <c r="AM33" s="23">
        <v>3.0825491389000002</v>
      </c>
      <c r="AN33" s="23">
        <v>7.6176077818000003</v>
      </c>
      <c r="AO33" s="23">
        <v>371.46524846</v>
      </c>
      <c r="AP33" s="23">
        <v>68.871770101999999</v>
      </c>
      <c r="AS33" s="23">
        <v>9.9130269999999992E-4</v>
      </c>
      <c r="AT33" s="23">
        <v>0.2057598856</v>
      </c>
      <c r="AU33" s="23">
        <v>2.1913371999999999E-3</v>
      </c>
      <c r="AV33" s="23">
        <v>27.623496703000001</v>
      </c>
      <c r="AW33" s="23">
        <v>127.47687961</v>
      </c>
      <c r="AX33" s="23">
        <v>894.84561021000002</v>
      </c>
      <c r="AY33" s="23">
        <v>79.436651648999998</v>
      </c>
      <c r="AZ33" s="23">
        <v>5.5663812100000001E-2</v>
      </c>
      <c r="BA33" s="23">
        <v>3.8399963000000001E-3</v>
      </c>
      <c r="BC33" s="23">
        <v>0.49136293939999998</v>
      </c>
      <c r="BD33" s="23">
        <v>1.0114510398000001</v>
      </c>
      <c r="BE33" s="23">
        <v>6.3932709700000007E-2</v>
      </c>
      <c r="BG33" s="23" t="s">
        <v>31</v>
      </c>
      <c r="BH33" s="23">
        <v>185.24123951548299</v>
      </c>
      <c r="BI33" s="23">
        <v>34.7805571565275</v>
      </c>
      <c r="BJ33" s="23">
        <v>5.5662068921113E-2</v>
      </c>
      <c r="BK33" s="23">
        <v>0.813467171523091</v>
      </c>
      <c r="BL33" s="23">
        <v>0</v>
      </c>
      <c r="BM33" s="23">
        <v>5.6426938459528504</v>
      </c>
      <c r="BN33" s="23">
        <v>154.74170103197801</v>
      </c>
      <c r="BO33" s="23">
        <v>154.74114818504401</v>
      </c>
      <c r="BP33" s="23">
        <v>329.58502580254299</v>
      </c>
      <c r="BQ33" s="23">
        <v>42.412743530813401</v>
      </c>
      <c r="BR33" s="23">
        <v>3.2325610572264699E-2</v>
      </c>
      <c r="BS33" s="23">
        <v>4.65173786217805E-2</v>
      </c>
      <c r="BT33" s="23">
        <v>234.06175590013501</v>
      </c>
      <c r="BU33" s="23">
        <v>6.3930623523746899E-2</v>
      </c>
      <c r="BV33" s="23">
        <v>1.84809231082965E-3</v>
      </c>
      <c r="BW33" s="23">
        <v>3.9271636795141004E-3</v>
      </c>
      <c r="BX33" s="23">
        <v>3.1571851401219E-3</v>
      </c>
      <c r="BY33" s="23">
        <v>3.9672783436027799</v>
      </c>
      <c r="BZ33" s="23">
        <v>6.1968048105954097E-2</v>
      </c>
      <c r="CA33" s="23">
        <v>0.19623206699846199</v>
      </c>
      <c r="CB33" s="23">
        <v>0.190980182864774</v>
      </c>
      <c r="CC33" s="23">
        <v>0.49136390520048101</v>
      </c>
      <c r="CD33" s="23">
        <v>13881.7257246708</v>
      </c>
      <c r="CE33" s="23">
        <v>1.10004349171765</v>
      </c>
      <c r="CF33" s="23">
        <v>3.8398874814696E-3</v>
      </c>
      <c r="CG33" s="23">
        <v>1.06603397730341E-2</v>
      </c>
      <c r="CH33" s="23">
        <v>2.6099455458368399E-2</v>
      </c>
      <c r="CI33" s="23">
        <v>0</v>
      </c>
      <c r="CJ33" s="23">
        <v>4.9225844158972203</v>
      </c>
      <c r="CK33" s="23">
        <v>21.319897511002701</v>
      </c>
      <c r="CL33" s="23">
        <v>6.1913620915286796</v>
      </c>
      <c r="CM33" s="23">
        <v>3.08254964932416</v>
      </c>
      <c r="CN33" s="23">
        <v>10.9318216865978</v>
      </c>
      <c r="CO33" s="23">
        <v>7.6174814099363797</v>
      </c>
      <c r="CP33" s="23">
        <v>82424.447594261394</v>
      </c>
      <c r="CQ33" s="23">
        <v>3.4849394127977801E-2</v>
      </c>
      <c r="CR33" s="23">
        <v>801.16150479210899</v>
      </c>
      <c r="CS33" s="23">
        <v>141.25807557513701</v>
      </c>
      <c r="CT33" s="23">
        <v>108.088866565733</v>
      </c>
      <c r="CU33" s="23">
        <v>127.503818027101</v>
      </c>
      <c r="CV33" s="23">
        <v>1893.4205593059401</v>
      </c>
      <c r="CW33" s="23">
        <v>3.5815648532822701E-2</v>
      </c>
      <c r="CX33" s="23">
        <v>4.6477329175553996E-3</v>
      </c>
      <c r="CY33" s="23">
        <v>210.44965201918501</v>
      </c>
      <c r="CZ33" s="23">
        <v>210.44965201918501</v>
      </c>
      <c r="DA33" s="23">
        <v>10.490570107012299</v>
      </c>
      <c r="DB33" s="23">
        <v>895.03478671323899</v>
      </c>
      <c r="DC33" s="23">
        <v>6.0168486016558803E-2</v>
      </c>
      <c r="DD33" s="23">
        <v>0.27983438449528802</v>
      </c>
      <c r="DE33" s="23">
        <v>0</v>
      </c>
      <c r="DF33" s="23">
        <v>2078.0789878148498</v>
      </c>
      <c r="DG33" s="23">
        <v>7.5071298599710001</v>
      </c>
      <c r="DH33" s="23">
        <v>301.78600118715002</v>
      </c>
      <c r="DI33" s="23">
        <v>13.889940756271301</v>
      </c>
      <c r="DJ33" s="23">
        <v>0.16778509964340199</v>
      </c>
      <c r="DK33" s="23">
        <v>0.47754231143592502</v>
      </c>
      <c r="DL33" s="23">
        <v>0</v>
      </c>
      <c r="DM33" s="23">
        <v>4.3708498808952903E-2</v>
      </c>
      <c r="DN33" s="23">
        <v>8.8741274374025098E-2</v>
      </c>
      <c r="DO33" s="23">
        <v>398.51486527769401</v>
      </c>
      <c r="DP33" s="23">
        <v>1.01146347654326</v>
      </c>
      <c r="DQ33" s="23">
        <v>27.874118900587298</v>
      </c>
      <c r="DR33" s="23">
        <v>1633.55171555978</v>
      </c>
      <c r="DS33" s="23">
        <v>0</v>
      </c>
      <c r="DT33" s="23">
        <v>0.68130426087291995</v>
      </c>
      <c r="DU33" s="23">
        <v>0.98041545693546495</v>
      </c>
      <c r="DV33" s="23">
        <v>34393.019166432401</v>
      </c>
      <c r="DW33" s="23">
        <v>46286.713130419899</v>
      </c>
      <c r="DX33" s="23">
        <v>5142.9706166790702</v>
      </c>
      <c r="DY33" s="23">
        <v>51429.683747098898</v>
      </c>
      <c r="DZ33" s="23">
        <v>5.9256843129469701E-3</v>
      </c>
      <c r="EA33" s="23">
        <v>843.042717482321</v>
      </c>
      <c r="EB33" s="23">
        <v>68.872580108798104</v>
      </c>
      <c r="EC33" s="23">
        <v>0</v>
      </c>
      <c r="ED33" s="23">
        <v>0</v>
      </c>
      <c r="EE33" s="23">
        <v>9.9058962820196489E-4</v>
      </c>
      <c r="EF33" s="23">
        <v>0.205755976555167</v>
      </c>
      <c r="EG33" s="23">
        <v>2.19066360308867E-3</v>
      </c>
      <c r="EH33" s="23">
        <v>27.621462626300001</v>
      </c>
      <c r="EI33" s="23">
        <v>12.8662642338662</v>
      </c>
      <c r="EJ33" s="23">
        <v>21945.058473159199</v>
      </c>
      <c r="EK33" s="23">
        <v>53.034515383301098</v>
      </c>
      <c r="EL33" s="23">
        <v>626.23607963094605</v>
      </c>
      <c r="EM33" s="23">
        <v>1233.75625015845</v>
      </c>
      <c r="EN33" s="23">
        <v>12.2710034943258</v>
      </c>
      <c r="EO33" s="23">
        <v>7.7884977319951199E-2</v>
      </c>
      <c r="EP33" s="23">
        <v>1.5669127380853898E-2</v>
      </c>
      <c r="EQ33" s="23">
        <v>751.20683355655103</v>
      </c>
      <c r="ER33" s="23">
        <v>23713.921085643698</v>
      </c>
      <c r="ES33" s="23">
        <v>21228.468736453699</v>
      </c>
      <c r="ET33" s="23">
        <v>2485.45234919007</v>
      </c>
      <c r="EU33" s="23">
        <v>17.6122063669483</v>
      </c>
      <c r="EV33" s="23">
        <v>0.94445915111030199</v>
      </c>
      <c r="EW33" s="23">
        <v>1361.90832310939</v>
      </c>
      <c r="EX33" s="23">
        <v>105.695977336485</v>
      </c>
      <c r="EY33" s="23">
        <v>4838.1932378731999</v>
      </c>
      <c r="EZ33" s="23">
        <v>101.541687175162</v>
      </c>
      <c r="FA33" s="23">
        <v>118.261300297072</v>
      </c>
      <c r="FB33" s="23">
        <v>10629.6055290817</v>
      </c>
      <c r="FC33" s="23">
        <v>0.34110292864733999</v>
      </c>
      <c r="FD33" s="23">
        <v>202.193606342891</v>
      </c>
      <c r="FE33" s="23">
        <v>586.31613110886894</v>
      </c>
      <c r="FF33" s="23">
        <v>776.65086075056297</v>
      </c>
      <c r="FG33" s="23">
        <v>2.29019276839895</v>
      </c>
      <c r="FH33" s="23">
        <v>5147.0868166118198</v>
      </c>
      <c r="FI33" s="23">
        <v>1140.09851836951</v>
      </c>
      <c r="FJ33" s="23">
        <v>79.436533600329497</v>
      </c>
      <c r="FK33" s="23">
        <v>63.984229750491899</v>
      </c>
      <c r="FL33" s="23">
        <v>112.954371185952</v>
      </c>
      <c r="FM33" s="23">
        <v>1742.0710771433401</v>
      </c>
      <c r="FN33" s="23">
        <v>727.98781079519495</v>
      </c>
      <c r="FO33" s="23">
        <v>0</v>
      </c>
      <c r="FP33" s="23">
        <v>880.36657753183795</v>
      </c>
      <c r="FQ33" s="23">
        <v>35361.211308057304</v>
      </c>
      <c r="FR33" s="23">
        <v>371.55570452216301</v>
      </c>
      <c r="FS33" s="23">
        <v>1494.8722123699199</v>
      </c>
      <c r="FU33" s="31">
        <f t="shared" si="0"/>
        <v>0</v>
      </c>
      <c r="FV33" s="106">
        <f t="shared" si="57"/>
        <v>0.97261993846335537</v>
      </c>
      <c r="FW33" s="46">
        <f t="shared" si="1"/>
        <v>1.7776032134017301E-3</v>
      </c>
      <c r="FX33" s="46">
        <f t="shared" si="2"/>
        <v>-4.755849958792908E-4</v>
      </c>
      <c r="FY33" s="46">
        <f t="shared" si="3"/>
        <v>-1.299586214754516E-3</v>
      </c>
      <c r="FZ33" s="46">
        <f t="shared" si="4"/>
        <v>9.4082214929597479E-4</v>
      </c>
      <c r="GA33" s="46">
        <f t="shared" si="5"/>
        <v>8.1992513893082864E-4</v>
      </c>
      <c r="GB33" s="46">
        <f t="shared" si="6"/>
        <v>-2.6402179395222376E-3</v>
      </c>
      <c r="GC33" s="46">
        <f t="shared" si="7"/>
        <v>2.7503934166351934E-4</v>
      </c>
      <c r="GD33" s="46">
        <f t="shared" si="8"/>
        <v>7.8874555499259449E-3</v>
      </c>
      <c r="GE33" s="46">
        <f t="shared" si="9"/>
        <v>-3.1374914835435959E-3</v>
      </c>
      <c r="GF33" s="46">
        <f t="shared" si="10"/>
        <v>1.1816544110824346E-5</v>
      </c>
      <c r="GG33" s="46">
        <f t="shared" si="11"/>
        <v>-1.2778270348498689E-3</v>
      </c>
      <c r="GH33" s="46">
        <f t="shared" si="12"/>
        <v>3.1669064074493829E-4</v>
      </c>
      <c r="GI33" s="46">
        <f t="shared" si="13"/>
        <v>-1.3874496230944142E-3</v>
      </c>
      <c r="GJ33" s="46">
        <f t="shared" si="14"/>
        <v>3.0520417835775596E-2</v>
      </c>
      <c r="GK33" s="46">
        <f t="shared" si="15"/>
        <v>-1.1460763194522237E-4</v>
      </c>
      <c r="GL33" s="46">
        <f t="shared" si="16"/>
        <v>-2.5142998707647463E-5</v>
      </c>
      <c r="GM33" s="46">
        <f t="shared" si="17"/>
        <v>2.7306428108691886E-6</v>
      </c>
      <c r="GN33" s="46">
        <f t="shared" si="18"/>
        <v>0</v>
      </c>
      <c r="GO33" s="46">
        <f t="shared" si="19"/>
        <v>-2.4054108864829068E-4</v>
      </c>
      <c r="GP33" s="46">
        <f t="shared" si="20"/>
        <v>-7.3830190367824978E-6</v>
      </c>
      <c r="GQ33" s="46">
        <f t="shared" si="21"/>
        <v>9.9196827465566332E-7</v>
      </c>
      <c r="GR33" s="46">
        <f t="shared" si="22"/>
        <v>-2.8452253892823877E-5</v>
      </c>
      <c r="GS33" s="46">
        <f t="shared" si="23"/>
        <v>-3.3338674864926121E-5</v>
      </c>
      <c r="GT33" s="46">
        <f t="shared" si="24"/>
        <v>-7.827438108289132E-5</v>
      </c>
      <c r="GU33" s="46">
        <f t="shared" si="25"/>
        <v>7.315240672287034E-3</v>
      </c>
      <c r="GV33" s="46">
        <f t="shared" si="26"/>
        <v>-1.3123185388248483E-6</v>
      </c>
      <c r="GW33" s="46">
        <f t="shared" si="27"/>
        <v>-4.9413051727449055E-5</v>
      </c>
      <c r="GX33" s="46">
        <f t="shared" si="28"/>
        <v>-6.008090299273206E-4</v>
      </c>
      <c r="GY33" s="46">
        <f t="shared" si="29"/>
        <v>0</v>
      </c>
      <c r="GZ33" s="46">
        <f t="shared" si="30"/>
        <v>-1.1873690499593665E-3</v>
      </c>
      <c r="HA33" s="46">
        <f t="shared" si="31"/>
        <v>-9.5592415011009227E-6</v>
      </c>
      <c r="HB33" s="46">
        <f t="shared" si="32"/>
        <v>3.0721600671238333E-6</v>
      </c>
      <c r="HC33" s="46">
        <f t="shared" si="33"/>
        <v>2.7006231804106836E-5</v>
      </c>
      <c r="HD33" s="46">
        <f t="shared" si="34"/>
        <v>-2.4656629887545587E-3</v>
      </c>
      <c r="HE33" s="46">
        <f t="shared" si="35"/>
        <v>3.8337396705716256E-6</v>
      </c>
      <c r="HF33" s="46">
        <f t="shared" si="36"/>
        <v>-7.8683436629807199E-4</v>
      </c>
      <c r="HG33" s="46">
        <f t="shared" si="37"/>
        <v>2.1524190737542067E-4</v>
      </c>
      <c r="HH33" s="46">
        <f t="shared" si="38"/>
        <v>1.6558508456077279E-7</v>
      </c>
      <c r="HI33" s="46">
        <f t="shared" si="39"/>
        <v>-1.6589442150403347E-5</v>
      </c>
      <c r="HJ33" s="46">
        <f t="shared" si="40"/>
        <v>2.435115062257416E-4</v>
      </c>
      <c r="HK33" s="46">
        <f t="shared" si="41"/>
        <v>1.1761085810704335E-5</v>
      </c>
      <c r="HL33" s="46">
        <f t="shared" si="42"/>
        <v>0</v>
      </c>
      <c r="HM33" s="46">
        <f t="shared" si="43"/>
        <v>0</v>
      </c>
      <c r="HN33" s="46">
        <f t="shared" si="44"/>
        <v>-7.1932800953232998E-4</v>
      </c>
      <c r="HO33" s="46">
        <f t="shared" si="45"/>
        <v>-1.899809003876513E-5</v>
      </c>
      <c r="HP33" s="46">
        <f t="shared" si="46"/>
        <v>-3.0739080746217692E-4</v>
      </c>
      <c r="HQ33" s="46">
        <f t="shared" si="47"/>
        <v>-7.3635742855770491E-5</v>
      </c>
      <c r="HR33" s="46">
        <f t="shared" si="48"/>
        <v>2.113200227635178E-4</v>
      </c>
      <c r="HS33" s="46">
        <f t="shared" si="49"/>
        <v>2.1140686290518099E-4</v>
      </c>
      <c r="HT33" s="46">
        <f t="shared" si="50"/>
        <v>-1.4860730915829253E-6</v>
      </c>
      <c r="HU33" s="46">
        <f t="shared" si="51"/>
        <v>-3.1316196667761622E-5</v>
      </c>
      <c r="HV33" s="46">
        <f t="shared" si="52"/>
        <v>-2.8338186263385035E-5</v>
      </c>
      <c r="HW33" s="46">
        <f t="shared" si="53"/>
        <v>0</v>
      </c>
      <c r="HX33" s="46">
        <f t="shared" si="54"/>
        <v>1.9655541832551752E-6</v>
      </c>
      <c r="HY33" s="46">
        <f t="shared" si="55"/>
        <v>1.2295941939376339E-5</v>
      </c>
      <c r="HZ33" s="46">
        <f t="shared" si="56"/>
        <v>-3.2630812347809752E-5</v>
      </c>
    </row>
    <row r="34" spans="1:234" x14ac:dyDescent="0.3">
      <c r="A34" s="38" t="s">
        <v>32</v>
      </c>
      <c r="B34" s="21">
        <v>25505.639996000002</v>
      </c>
      <c r="C34" s="21">
        <v>1195.9739623999999</v>
      </c>
      <c r="D34" s="21">
        <v>9462.7612329000003</v>
      </c>
      <c r="E34" s="21">
        <v>9325.7091543999995</v>
      </c>
      <c r="F34" s="21">
        <v>8506.1592154000009</v>
      </c>
      <c r="G34" s="21">
        <v>418.09618697000002</v>
      </c>
      <c r="H34" s="21">
        <v>16810.809952</v>
      </c>
      <c r="I34" s="23">
        <v>130.98772564999999</v>
      </c>
      <c r="J34" s="23">
        <v>4.0490875105999997</v>
      </c>
      <c r="K34" s="23">
        <v>4.0613240000000002E-2</v>
      </c>
      <c r="L34" s="23">
        <v>1.9000901099999998E-2</v>
      </c>
      <c r="M34" s="23">
        <v>286.50095600999998</v>
      </c>
      <c r="N34" s="23">
        <v>1.3571768200000001E-2</v>
      </c>
      <c r="O34" s="23">
        <v>22.774443913999999</v>
      </c>
      <c r="P34" s="23">
        <v>1.8903773700000001E-2</v>
      </c>
      <c r="Q34" s="23">
        <v>0.117841525</v>
      </c>
      <c r="R34" s="23">
        <v>0.67758875799999996</v>
      </c>
      <c r="T34" s="23">
        <v>3.4574651999999999E-3</v>
      </c>
      <c r="U34" s="23">
        <v>2.0725334698000002</v>
      </c>
      <c r="V34" s="23">
        <v>3.2195988000000002E-2</v>
      </c>
      <c r="W34" s="23">
        <v>2.7247653100000001E-2</v>
      </c>
      <c r="Y34" s="23">
        <v>2.33578737E-2</v>
      </c>
      <c r="Z34" s="23">
        <v>153.96615940000001</v>
      </c>
      <c r="AA34" s="23">
        <v>52.805607858999998</v>
      </c>
      <c r="AB34" s="23">
        <v>0.2319052318</v>
      </c>
      <c r="AC34" s="23">
        <v>8.3078534100000004E-2</v>
      </c>
      <c r="AE34" s="23">
        <v>2.7079323999999998E-2</v>
      </c>
      <c r="AF34" s="23">
        <v>3.5118686710000002</v>
      </c>
      <c r="AG34" s="23">
        <v>1.19945838</v>
      </c>
      <c r="AH34" s="23">
        <v>6.8216758756000004</v>
      </c>
      <c r="AI34" s="23">
        <v>1.42964575E-2</v>
      </c>
      <c r="AJ34" s="23">
        <v>0.44927080899999999</v>
      </c>
      <c r="AK34" s="23">
        <v>1.2099799E-3</v>
      </c>
      <c r="AL34" s="23">
        <v>350.81839474999998</v>
      </c>
      <c r="AM34" s="23">
        <v>1.8412739999999999E-4</v>
      </c>
      <c r="AN34" s="23">
        <v>7.0599699999999998E-4</v>
      </c>
      <c r="AO34" s="23">
        <v>146.83953873999999</v>
      </c>
      <c r="AP34" s="23">
        <v>37.938374303000003</v>
      </c>
      <c r="AS34" s="23">
        <v>4.0743668400000002E-2</v>
      </c>
      <c r="AT34" s="23">
        <v>0.79568586740000002</v>
      </c>
      <c r="AU34" s="23">
        <v>0.371558838</v>
      </c>
      <c r="AV34" s="23">
        <v>17.816019325999999</v>
      </c>
      <c r="AW34" s="23">
        <v>57.388432031999997</v>
      </c>
      <c r="AX34" s="23">
        <v>331.26941239000001</v>
      </c>
      <c r="AY34" s="23">
        <v>110.57195219</v>
      </c>
      <c r="AZ34" s="23">
        <v>3.6299397999999997E-2</v>
      </c>
      <c r="BA34" s="23">
        <v>2.5041324000000002E-3</v>
      </c>
      <c r="BD34" s="23">
        <v>24.564496590000001</v>
      </c>
      <c r="BE34" s="23">
        <v>0.24150717259999999</v>
      </c>
      <c r="BG34" s="23" t="s">
        <v>32</v>
      </c>
      <c r="BH34" s="23">
        <v>8.2516967714943696</v>
      </c>
      <c r="BI34" s="23">
        <v>16.8026105495852</v>
      </c>
      <c r="BJ34" s="23">
        <v>3.63007604578999E-2</v>
      </c>
      <c r="BK34" s="23">
        <v>4.0490977375438799</v>
      </c>
      <c r="BL34" s="23">
        <v>0</v>
      </c>
      <c r="BM34" s="23">
        <v>4.0611489573923798E-2</v>
      </c>
      <c r="BN34" s="23">
        <v>132.37006568929101</v>
      </c>
      <c r="BO34" s="23">
        <v>131.77052136777499</v>
      </c>
      <c r="BP34" s="23">
        <v>174.85122823575099</v>
      </c>
      <c r="BQ34" s="23">
        <v>3.9561814596028499</v>
      </c>
      <c r="BR34" s="23">
        <v>7.7900657175769003E-3</v>
      </c>
      <c r="BS34" s="23">
        <v>1.12101024928763E-2</v>
      </c>
      <c r="BT34" s="23">
        <v>286.55152780298999</v>
      </c>
      <c r="BU34" s="23">
        <v>0.241506764592756</v>
      </c>
      <c r="BV34" s="23">
        <v>4.3428246787590103E-3</v>
      </c>
      <c r="BW34" s="23">
        <v>9.2284463598935104E-3</v>
      </c>
      <c r="BX34" s="23">
        <v>0</v>
      </c>
      <c r="BY34" s="23">
        <v>22.849182073977499</v>
      </c>
      <c r="BZ34" s="23">
        <v>4.5367952413234297E-3</v>
      </c>
      <c r="CA34" s="23">
        <v>1.43664660791349E-2</v>
      </c>
      <c r="CB34" s="23">
        <v>0.117842516821342</v>
      </c>
      <c r="CC34" s="23">
        <v>0</v>
      </c>
      <c r="CD34" s="23">
        <v>1779.6209478066201</v>
      </c>
      <c r="CE34" s="23">
        <v>0.67759095070817899</v>
      </c>
      <c r="CF34" s="23">
        <v>2.5041281929538001E-3</v>
      </c>
      <c r="CG34" s="23">
        <v>1.0026478533044501E-3</v>
      </c>
      <c r="CH34" s="23">
        <v>2.4547224366584502E-3</v>
      </c>
      <c r="CI34" s="23">
        <v>0</v>
      </c>
      <c r="CJ34" s="23">
        <v>2.0725299787235199</v>
      </c>
      <c r="CK34" s="23">
        <v>3.5118542689065602</v>
      </c>
      <c r="CL34" s="23">
        <v>3.2196178555205499E-2</v>
      </c>
      <c r="CM34" s="23">
        <v>1.84122185995882E-4</v>
      </c>
      <c r="CN34" s="23">
        <v>0.44927773867755599</v>
      </c>
      <c r="CO34" s="23">
        <v>7.0600591768768301E-4</v>
      </c>
      <c r="CP34" s="23">
        <v>25621.8561152576</v>
      </c>
      <c r="CQ34" s="23">
        <v>2.7246930694836701E-2</v>
      </c>
      <c r="CR34" s="23">
        <v>340.10501720110898</v>
      </c>
      <c r="CS34" s="23">
        <v>56.512733591225299</v>
      </c>
      <c r="CT34" s="23">
        <v>51.5896649860086</v>
      </c>
      <c r="CU34" s="23">
        <v>57.404102623130797</v>
      </c>
      <c r="CV34" s="23">
        <v>506.64393078840999</v>
      </c>
      <c r="CW34" s="23">
        <v>2.3357287309233199E-2</v>
      </c>
      <c r="CX34" s="23">
        <v>4.7473633039494496</v>
      </c>
      <c r="CY34" s="23">
        <v>154.94735533782699</v>
      </c>
      <c r="CZ34" s="23">
        <v>154.94735533782699</v>
      </c>
      <c r="DA34" s="23">
        <v>52.805636005610701</v>
      </c>
      <c r="DB34" s="23">
        <v>331.38152996163097</v>
      </c>
      <c r="DC34" s="23">
        <v>6.2909623450857294E-2</v>
      </c>
      <c r="DD34" s="23">
        <v>0.14949840967768599</v>
      </c>
      <c r="DE34" s="23">
        <v>0</v>
      </c>
      <c r="DF34" s="23">
        <v>1077.0426718762899</v>
      </c>
      <c r="DG34" s="23">
        <v>8.1801392145835994</v>
      </c>
      <c r="DH34" s="23">
        <v>211.36873563658801</v>
      </c>
      <c r="DI34" s="23">
        <v>14.2002100034517</v>
      </c>
      <c r="DJ34" s="23">
        <v>2.15820488874926E-2</v>
      </c>
      <c r="DK34" s="23">
        <v>6.1425728037831299E-2</v>
      </c>
      <c r="DL34" s="23">
        <v>0</v>
      </c>
      <c r="DM34" s="23">
        <v>8.9358260343810701E-3</v>
      </c>
      <c r="DN34" s="23">
        <v>1.81424119821205E-2</v>
      </c>
      <c r="DO34" s="23">
        <v>2.3298758106271</v>
      </c>
      <c r="DP34" s="23">
        <v>24.564381208882299</v>
      </c>
      <c r="DQ34" s="23">
        <v>6.8279743737982201</v>
      </c>
      <c r="DR34" s="23">
        <v>1195.7347538736799</v>
      </c>
      <c r="DS34" s="23">
        <v>0</v>
      </c>
      <c r="DT34" s="23">
        <v>5.8613261407540898E-3</v>
      </c>
      <c r="DU34" s="23">
        <v>8.4346100122907608E-3</v>
      </c>
      <c r="DV34" s="23">
        <v>16697.954492964502</v>
      </c>
      <c r="DW34" s="23">
        <v>8505.8496874022294</v>
      </c>
      <c r="DX34" s="23">
        <v>945.09453240033599</v>
      </c>
      <c r="DY34" s="23">
        <v>9450.9442198025699</v>
      </c>
      <c r="DZ34" s="23">
        <v>3.52685121462551E-2</v>
      </c>
      <c r="EA34" s="23">
        <v>416.184052436493</v>
      </c>
      <c r="EB34" s="23">
        <v>37.939495435903297</v>
      </c>
      <c r="EC34" s="23">
        <v>0</v>
      </c>
      <c r="ED34" s="23">
        <v>0</v>
      </c>
      <c r="EE34" s="23">
        <v>4.0743302707165502E-2</v>
      </c>
      <c r="EF34" s="23">
        <v>0.79568799086404596</v>
      </c>
      <c r="EG34" s="23">
        <v>0.37156202381653097</v>
      </c>
      <c r="EH34" s="23">
        <v>17.816186941538898</v>
      </c>
      <c r="EI34" s="23">
        <v>3.3759768764915599</v>
      </c>
      <c r="EJ34" s="23">
        <v>10952.5958701367</v>
      </c>
      <c r="EK34" s="23">
        <v>3.9715752242376099</v>
      </c>
      <c r="EL34" s="23">
        <v>378.98367930466202</v>
      </c>
      <c r="EM34" s="23">
        <v>586.47766625329996</v>
      </c>
      <c r="EN34" s="23">
        <v>4.1836916567183096</v>
      </c>
      <c r="EO34" s="23">
        <v>4.8691994190821E-2</v>
      </c>
      <c r="EP34" s="23">
        <v>1.9494684766613202E-2</v>
      </c>
      <c r="EQ34" s="23">
        <v>276.173157845422</v>
      </c>
      <c r="ER34" s="23">
        <v>9350.2267061131897</v>
      </c>
      <c r="ES34" s="23">
        <v>8525.7741982234002</v>
      </c>
      <c r="ET34" s="23">
        <v>824.45250788979001</v>
      </c>
      <c r="EU34" s="23">
        <v>6.8325364045922203</v>
      </c>
      <c r="EV34" s="23">
        <v>0.285247770168157</v>
      </c>
      <c r="EW34" s="23">
        <v>218.42376444716299</v>
      </c>
      <c r="EX34" s="23">
        <v>39.928928145857697</v>
      </c>
      <c r="EY34" s="23">
        <v>2257.3335755110502</v>
      </c>
      <c r="EZ34" s="23">
        <v>68.303640263011303</v>
      </c>
      <c r="FA34" s="23">
        <v>34.082712415879897</v>
      </c>
      <c r="FB34" s="23">
        <v>4553.3936559797603</v>
      </c>
      <c r="FC34" s="23">
        <v>1.20899852428335E-3</v>
      </c>
      <c r="FD34" s="23">
        <v>89.574267794893402</v>
      </c>
      <c r="FE34" s="23">
        <v>5.3397302205173096</v>
      </c>
      <c r="FF34" s="23">
        <v>88.448595214867893</v>
      </c>
      <c r="FG34" s="23">
        <v>0.18737269550312199</v>
      </c>
      <c r="FH34" s="23">
        <v>417.97792970562699</v>
      </c>
      <c r="FI34" s="23">
        <v>541.33062042889196</v>
      </c>
      <c r="FJ34" s="23">
        <v>110.56992734961401</v>
      </c>
      <c r="FK34" s="23">
        <v>3.01130228600781</v>
      </c>
      <c r="FL34" s="23">
        <v>3.5127103123021399</v>
      </c>
      <c r="FM34" s="23">
        <v>971.10062438608895</v>
      </c>
      <c r="FN34" s="23">
        <v>350.91478106358102</v>
      </c>
      <c r="FO34" s="23">
        <v>0</v>
      </c>
      <c r="FP34" s="23">
        <v>518.03490179367998</v>
      </c>
      <c r="FQ34" s="23">
        <v>16818.226019830501</v>
      </c>
      <c r="FR34" s="23">
        <v>146.89498230389199</v>
      </c>
      <c r="FS34" s="23">
        <v>708.61501027657505</v>
      </c>
      <c r="FU34" s="31">
        <f t="shared" si="0"/>
        <v>0</v>
      </c>
      <c r="FV34" s="106">
        <f t="shared" si="57"/>
        <v>0.99284873881917235</v>
      </c>
      <c r="FW34" s="46">
        <f t="shared" si="1"/>
        <v>4.556487085829823E-3</v>
      </c>
      <c r="FX34" s="46">
        <f t="shared" si="2"/>
        <v>-2.0001148339381173E-4</v>
      </c>
      <c r="FY34" s="46">
        <f t="shared" si="3"/>
        <v>-1.2487912150150381E-3</v>
      </c>
      <c r="FZ34" s="46">
        <f t="shared" si="4"/>
        <v>2.6290281315091693E-3</v>
      </c>
      <c r="GA34" s="46">
        <f t="shared" si="5"/>
        <v>2.3059740979086375E-3</v>
      </c>
      <c r="GB34" s="46">
        <f t="shared" si="6"/>
        <v>-2.8284702912517495E-4</v>
      </c>
      <c r="GC34" s="46">
        <f t="shared" si="7"/>
        <v>4.4114875200402007E-4</v>
      </c>
      <c r="GD34" s="46">
        <f t="shared" si="8"/>
        <v>5.9760997749257611E-3</v>
      </c>
      <c r="GE34" s="46">
        <f t="shared" si="9"/>
        <v>2.5257403929713657E-6</v>
      </c>
      <c r="GF34" s="46">
        <f t="shared" si="10"/>
        <v>-4.3099887529383227E-5</v>
      </c>
      <c r="GG34" s="46">
        <f t="shared" si="11"/>
        <v>-3.8571304747075902E-5</v>
      </c>
      <c r="GH34" s="46">
        <f t="shared" si="12"/>
        <v>1.7651526785218742E-4</v>
      </c>
      <c r="GI34" s="46">
        <f t="shared" si="13"/>
        <v>-3.6632024667141367E-5</v>
      </c>
      <c r="GJ34" s="46">
        <f t="shared" si="14"/>
        <v>3.2816678317030747E-3</v>
      </c>
      <c r="GK34" s="46">
        <f t="shared" si="15"/>
        <v>-2.7104616771308966E-5</v>
      </c>
      <c r="GL34" s="46">
        <f t="shared" si="16"/>
        <v>8.4165691338444094E-6</v>
      </c>
      <c r="GM34" s="46">
        <f t="shared" si="17"/>
        <v>3.2360456886851003E-6</v>
      </c>
      <c r="GN34" s="46">
        <f t="shared" si="18"/>
        <v>0</v>
      </c>
      <c r="GO34" s="46">
        <f t="shared" si="19"/>
        <v>-2.7450757016862834E-5</v>
      </c>
      <c r="GP34" s="46">
        <f t="shared" si="20"/>
        <v>-1.6844487827166816E-6</v>
      </c>
      <c r="GQ34" s="46">
        <f t="shared" si="21"/>
        <v>5.9186009603670927E-6</v>
      </c>
      <c r="GR34" s="46">
        <f t="shared" si="22"/>
        <v>-2.6512564610577587E-5</v>
      </c>
      <c r="GS34" s="46">
        <f t="shared" si="23"/>
        <v>0</v>
      </c>
      <c r="GT34" s="46">
        <f t="shared" si="24"/>
        <v>-2.510462957084994E-5</v>
      </c>
      <c r="GU34" s="46">
        <f t="shared" si="25"/>
        <v>6.3728025798049613E-3</v>
      </c>
      <c r="GV34" s="46">
        <f t="shared" si="26"/>
        <v>5.3302313606089964E-7</v>
      </c>
      <c r="GW34" s="46">
        <f t="shared" si="27"/>
        <v>-1.0840224793562477E-5</v>
      </c>
      <c r="GX34" s="46">
        <f t="shared" si="28"/>
        <v>-8.5169021628292852E-4</v>
      </c>
      <c r="GY34" s="46">
        <f t="shared" si="29"/>
        <v>0</v>
      </c>
      <c r="GZ34" s="46">
        <f t="shared" si="30"/>
        <v>-4.0103789091259937E-5</v>
      </c>
      <c r="HA34" s="46">
        <f t="shared" si="31"/>
        <v>-4.1009772258815589E-6</v>
      </c>
      <c r="HB34" s="46">
        <f t="shared" si="32"/>
        <v>0.9424398957695389</v>
      </c>
      <c r="HC34" s="46">
        <f t="shared" si="33"/>
        <v>9.2330657643063699E-4</v>
      </c>
      <c r="HD34" s="46">
        <f t="shared" si="34"/>
        <v>-3.6466862867967723E-5</v>
      </c>
      <c r="HE34" s="46">
        <f t="shared" si="35"/>
        <v>1.542427733380772E-5</v>
      </c>
      <c r="HF34" s="46">
        <f t="shared" si="36"/>
        <v>-8.1106778439047462E-4</v>
      </c>
      <c r="HG34" s="46">
        <f t="shared" si="37"/>
        <v>2.7474703442994326E-4</v>
      </c>
      <c r="HH34" s="46">
        <f t="shared" si="38"/>
        <v>-2.831737219989669E-5</v>
      </c>
      <c r="HI34" s="46">
        <f t="shared" si="39"/>
        <v>1.263133934425097E-5</v>
      </c>
      <c r="HJ34" s="46">
        <f t="shared" si="40"/>
        <v>3.775792567025762E-4</v>
      </c>
      <c r="HK34" s="46">
        <f t="shared" si="41"/>
        <v>2.955142184899928E-5</v>
      </c>
      <c r="HL34" s="46">
        <f t="shared" si="42"/>
        <v>0</v>
      </c>
      <c r="HM34" s="46">
        <f t="shared" si="43"/>
        <v>0</v>
      </c>
      <c r="HN34" s="46">
        <f t="shared" si="44"/>
        <v>-8.9754518643263649E-6</v>
      </c>
      <c r="HO34" s="46">
        <f t="shared" si="45"/>
        <v>2.6687215808821741E-6</v>
      </c>
      <c r="HP34" s="46">
        <f t="shared" si="46"/>
        <v>8.5741912320508681E-6</v>
      </c>
      <c r="HQ34" s="46">
        <f t="shared" si="47"/>
        <v>9.4081363424769834E-6</v>
      </c>
      <c r="HR34" s="46">
        <f t="shared" si="48"/>
        <v>2.7306184497359181E-4</v>
      </c>
      <c r="HS34" s="46">
        <f t="shared" si="49"/>
        <v>3.3844830653717572E-4</v>
      </c>
      <c r="HT34" s="46">
        <f t="shared" si="50"/>
        <v>-1.8312423231165548E-5</v>
      </c>
      <c r="HU34" s="46">
        <f t="shared" si="51"/>
        <v>3.7533897942420487E-5</v>
      </c>
      <c r="HV34" s="46">
        <f t="shared" si="52"/>
        <v>-1.6800414387538714E-6</v>
      </c>
      <c r="HW34" s="46">
        <f t="shared" si="53"/>
        <v>0</v>
      </c>
      <c r="HX34" s="46">
        <f t="shared" si="54"/>
        <v>0</v>
      </c>
      <c r="HY34" s="46">
        <f t="shared" si="55"/>
        <v>-4.6970682781628808E-6</v>
      </c>
      <c r="HZ34" s="46">
        <f t="shared" si="56"/>
        <v>-1.6894208134606869E-6</v>
      </c>
    </row>
    <row r="35" spans="1:234" x14ac:dyDescent="0.3">
      <c r="A35" s="38" t="s">
        <v>33</v>
      </c>
      <c r="B35" s="21">
        <v>14361.728136</v>
      </c>
      <c r="C35" s="21">
        <v>279.50406566999999</v>
      </c>
      <c r="D35" s="21">
        <v>26385.756998000001</v>
      </c>
      <c r="E35" s="21">
        <v>22441.068026000001</v>
      </c>
      <c r="F35" s="21">
        <v>5126.4038013999998</v>
      </c>
      <c r="G35" s="21">
        <v>56288.503123000002</v>
      </c>
      <c r="H35" s="21">
        <v>4081.0144006</v>
      </c>
      <c r="I35" s="23">
        <v>15.533831149999999</v>
      </c>
      <c r="J35" s="23">
        <v>0.70847389859999998</v>
      </c>
      <c r="K35" s="23">
        <v>4.5461149999999999E-3</v>
      </c>
      <c r="L35" s="23">
        <v>0.68081350620000003</v>
      </c>
      <c r="M35" s="23">
        <v>42.646879171999998</v>
      </c>
      <c r="N35" s="23">
        <v>1.4964239000000001E-3</v>
      </c>
      <c r="O35" s="23">
        <v>3.4026985609999998</v>
      </c>
      <c r="P35" s="23">
        <v>8.8486690399999998E-2</v>
      </c>
      <c r="Q35" s="23">
        <v>1.3190800000000001E-2</v>
      </c>
      <c r="R35" s="23">
        <v>0.1715807342</v>
      </c>
      <c r="T35" s="23">
        <v>5.09073726E-2</v>
      </c>
      <c r="U35" s="23">
        <v>0.1391376117</v>
      </c>
      <c r="V35" s="23">
        <v>3.6039150000000001E-3</v>
      </c>
      <c r="W35" s="23">
        <v>3.2316348E-3</v>
      </c>
      <c r="X35" s="23">
        <v>1.9471248E-3</v>
      </c>
      <c r="Y35" s="23">
        <v>2.6146049999999999E-3</v>
      </c>
      <c r="Z35" s="23">
        <v>20.944585694000001</v>
      </c>
      <c r="AA35" s="23">
        <v>6.5118291058000004</v>
      </c>
      <c r="AB35" s="23">
        <v>2.4747945100000002E-2</v>
      </c>
      <c r="AC35" s="23">
        <v>0.71988461670000004</v>
      </c>
      <c r="AE35" s="23">
        <v>3.3955516300000002E-2</v>
      </c>
      <c r="AF35" s="23">
        <v>0.49572280149999998</v>
      </c>
      <c r="AG35" s="23">
        <v>14.7255115</v>
      </c>
      <c r="AH35" s="23">
        <v>1.4744761426999999</v>
      </c>
      <c r="AI35" s="23">
        <v>0.88995323260000003</v>
      </c>
      <c r="AJ35" s="23">
        <v>5.0289924999999999E-2</v>
      </c>
      <c r="AK35" s="23">
        <v>1.354413E-4</v>
      </c>
      <c r="AL35" s="23">
        <v>60.180601873000001</v>
      </c>
      <c r="AM35" s="23">
        <v>2.0610599999999999E-5</v>
      </c>
      <c r="AN35" s="23">
        <v>7.9027000000000001E-5</v>
      </c>
      <c r="AO35" s="23">
        <v>23.357812363000001</v>
      </c>
      <c r="AP35" s="23">
        <v>2.8373540291000001</v>
      </c>
      <c r="AS35" s="23">
        <v>6.7484972000000001E-3</v>
      </c>
      <c r="AT35" s="23">
        <v>0.1145228289</v>
      </c>
      <c r="AU35" s="23">
        <v>5.7241332300000003E-2</v>
      </c>
      <c r="AV35" s="23">
        <v>1.5958436146999999</v>
      </c>
      <c r="AW35" s="23">
        <v>7.4805561781999996</v>
      </c>
      <c r="AX35" s="23">
        <v>62.575365601999998</v>
      </c>
      <c r="AY35" s="23">
        <v>14.199894947000001</v>
      </c>
      <c r="AZ35" s="23">
        <v>4.0632374999999997E-3</v>
      </c>
      <c r="BA35" s="23">
        <v>2.803045E-4</v>
      </c>
      <c r="BD35" s="23">
        <v>3.734182525</v>
      </c>
      <c r="BE35" s="23">
        <v>3.44187247E-2</v>
      </c>
      <c r="BG35" s="23" t="s">
        <v>33</v>
      </c>
      <c r="BH35" s="23">
        <v>6.8138521765317703</v>
      </c>
      <c r="BI35" s="23">
        <v>0.70146320359328895</v>
      </c>
      <c r="BJ35" s="23">
        <v>4.0633107031007899E-3</v>
      </c>
      <c r="BK35" s="23">
        <v>0.70815333150641502</v>
      </c>
      <c r="BL35" s="23">
        <v>0</v>
      </c>
      <c r="BM35" s="23">
        <v>4.5458345649079098E-3</v>
      </c>
      <c r="BN35" s="23">
        <v>15.5885163578036</v>
      </c>
      <c r="BO35" s="23">
        <v>15.588509253524499</v>
      </c>
      <c r="BP35" s="23">
        <v>11.216179998172899</v>
      </c>
      <c r="BQ35" s="23">
        <v>1.56012283553316</v>
      </c>
      <c r="BR35" s="23">
        <v>0.27818888782332102</v>
      </c>
      <c r="BS35" s="23">
        <v>0.40032058080766297</v>
      </c>
      <c r="BT35" s="23">
        <v>42.647152871315001</v>
      </c>
      <c r="BU35" s="23">
        <v>3.4417420715496798E-2</v>
      </c>
      <c r="BV35" s="23">
        <v>4.78525785038333E-4</v>
      </c>
      <c r="BW35" s="23">
        <v>1.0168656078969501E-3</v>
      </c>
      <c r="BX35" s="23">
        <v>1.9405405170365899E-3</v>
      </c>
      <c r="BY35" s="23">
        <v>3.40805626177487</v>
      </c>
      <c r="BZ35" s="23">
        <v>2.1166089717091899E-2</v>
      </c>
      <c r="CA35" s="23">
        <v>6.70260561076296E-2</v>
      </c>
      <c r="CB35" s="23">
        <v>1.31912181199768E-2</v>
      </c>
      <c r="CC35" s="23">
        <v>0</v>
      </c>
      <c r="CD35" s="23">
        <v>428.45655245965202</v>
      </c>
      <c r="CE35" s="23">
        <v>0.17125581425783501</v>
      </c>
      <c r="CF35" s="23">
        <v>2.8029641425310098E-4</v>
      </c>
      <c r="CG35" s="23">
        <v>1.47133411850945E-2</v>
      </c>
      <c r="CH35" s="23">
        <v>3.60223540843378E-2</v>
      </c>
      <c r="CI35" s="23">
        <v>0</v>
      </c>
      <c r="CJ35" s="23">
        <v>0.13914019555934101</v>
      </c>
      <c r="CK35" s="23">
        <v>0.49571954027513698</v>
      </c>
      <c r="CL35" s="23">
        <v>3.6040501025854299E-3</v>
      </c>
      <c r="CM35" s="6">
        <v>2.0611331670505401E-5</v>
      </c>
      <c r="CN35" s="23">
        <v>5.0289736846618797E-2</v>
      </c>
      <c r="CO35" s="6">
        <v>7.9026668278796598E-5</v>
      </c>
      <c r="CP35" s="23">
        <v>14331.267307550201</v>
      </c>
      <c r="CQ35" s="23">
        <v>3.2317531305470601E-3</v>
      </c>
      <c r="CR35" s="23">
        <v>25.013399415015101</v>
      </c>
      <c r="CS35" s="23">
        <v>20.898946809484201</v>
      </c>
      <c r="CT35" s="23">
        <v>18.942328533789201</v>
      </c>
      <c r="CU35" s="23">
        <v>7.4817535576503102</v>
      </c>
      <c r="CV35" s="23">
        <v>143.97937608887</v>
      </c>
      <c r="CW35" s="23">
        <v>2.6145317987231599E-3</v>
      </c>
      <c r="CX35" s="23">
        <v>1.8747796463924001E-4</v>
      </c>
      <c r="CY35" s="23">
        <v>21.002598391966501</v>
      </c>
      <c r="CZ35" s="23">
        <v>21.002598391966501</v>
      </c>
      <c r="DA35" s="23">
        <v>6.5118148184438596</v>
      </c>
      <c r="DB35" s="23">
        <v>62.583474012177703</v>
      </c>
      <c r="DC35" s="23">
        <v>8.5663918944250596E-3</v>
      </c>
      <c r="DD35" s="23">
        <v>1.35150656112579E-2</v>
      </c>
      <c r="DE35" s="23">
        <v>0</v>
      </c>
      <c r="DF35" s="23">
        <v>246.987013589631</v>
      </c>
      <c r="DG35" s="23">
        <v>0.86440668073734594</v>
      </c>
      <c r="DH35" s="23">
        <v>11.9022902363587</v>
      </c>
      <c r="DI35" s="23">
        <v>0.43502218597827202</v>
      </c>
      <c r="DJ35" s="23">
        <v>0.186540932334639</v>
      </c>
      <c r="DK35" s="23">
        <v>0.53092531688685296</v>
      </c>
      <c r="DL35" s="23">
        <v>0</v>
      </c>
      <c r="DM35" s="23">
        <v>1.1169959966269301E-2</v>
      </c>
      <c r="DN35" s="23">
        <v>2.2678504373418801E-2</v>
      </c>
      <c r="DO35" s="23">
        <v>14.725657601629599</v>
      </c>
      <c r="DP35" s="23">
        <v>3.7341851283420602</v>
      </c>
      <c r="DQ35" s="23">
        <v>1.4743961780447401</v>
      </c>
      <c r="DR35" s="23">
        <v>279.00503430744499</v>
      </c>
      <c r="DS35" s="23">
        <v>0</v>
      </c>
      <c r="DT35" s="23">
        <v>0.36364300335653599</v>
      </c>
      <c r="DU35" s="23">
        <v>0.52329103049543302</v>
      </c>
      <c r="DV35" s="23">
        <v>4060.3370197919899</v>
      </c>
      <c r="DW35" s="23">
        <v>23669.934706041098</v>
      </c>
      <c r="DX35" s="23">
        <v>2629.9924191868199</v>
      </c>
      <c r="DY35" s="23">
        <v>26299.9271252279</v>
      </c>
      <c r="DZ35" s="23">
        <v>1.5481510760210899E-4</v>
      </c>
      <c r="EA35" s="23">
        <v>71.023306447141294</v>
      </c>
      <c r="EB35" s="23">
        <v>2.8372786652038902</v>
      </c>
      <c r="EC35" s="23">
        <v>0</v>
      </c>
      <c r="ED35" s="23">
        <v>0</v>
      </c>
      <c r="EE35" s="23">
        <v>6.7466315360152499E-3</v>
      </c>
      <c r="EF35" s="23">
        <v>0.114514312260454</v>
      </c>
      <c r="EG35" s="23">
        <v>5.7238856317068598E-2</v>
      </c>
      <c r="EH35" s="23">
        <v>1.5956668664054099</v>
      </c>
      <c r="EI35" s="23">
        <v>235.96195934676999</v>
      </c>
      <c r="EJ35" s="23">
        <v>2866.2113641419301</v>
      </c>
      <c r="EK35" s="23">
        <v>137.119882313971</v>
      </c>
      <c r="EL35" s="23">
        <v>49.651741651372099</v>
      </c>
      <c r="EM35" s="23">
        <v>264.87041354299203</v>
      </c>
      <c r="EN35" s="23">
        <v>115.977076344957</v>
      </c>
      <c r="EO35" s="23">
        <v>3.1414659633922501E-3</v>
      </c>
      <c r="EP35" s="23">
        <v>2.66243136736167E-3</v>
      </c>
      <c r="EQ35" s="23">
        <v>59.339184102470803</v>
      </c>
      <c r="ER35" s="23">
        <v>22369.701064030902</v>
      </c>
      <c r="ES35" s="23">
        <v>5113.2686611583104</v>
      </c>
      <c r="ET35" s="23">
        <v>17256.432402872601</v>
      </c>
      <c r="EU35" s="23">
        <v>0.74067031851276199</v>
      </c>
      <c r="EV35" s="23">
        <v>1.13801923775194</v>
      </c>
      <c r="EW35" s="23">
        <v>2434.5439884918701</v>
      </c>
      <c r="EX35" s="23">
        <v>4.3437700402894697</v>
      </c>
      <c r="EY35" s="23">
        <v>304.68399179880601</v>
      </c>
      <c r="EZ35" s="23">
        <v>23.057472059171999</v>
      </c>
      <c r="FA35" s="23">
        <v>5.73008517887751</v>
      </c>
      <c r="FB35" s="23">
        <v>620.59935691176497</v>
      </c>
      <c r="FC35" s="23">
        <v>1.3533292758428499E-4</v>
      </c>
      <c r="FD35" s="23">
        <v>36.594016545088401</v>
      </c>
      <c r="FE35" s="23">
        <v>367.69884599061902</v>
      </c>
      <c r="FF35" s="23">
        <v>470.76601762595197</v>
      </c>
      <c r="FG35" s="23">
        <v>17.043044736189401</v>
      </c>
      <c r="FH35" s="23">
        <v>56097.165119793601</v>
      </c>
      <c r="FI35" s="23">
        <v>120.67402324131299</v>
      </c>
      <c r="FJ35" s="23">
        <v>14.1998333985901</v>
      </c>
      <c r="FK35" s="23">
        <v>1260.5984476557601</v>
      </c>
      <c r="FL35" s="23">
        <v>4.1549272704612203</v>
      </c>
      <c r="FM35" s="23">
        <v>241.17090300330401</v>
      </c>
      <c r="FN35" s="23">
        <v>60.186243094443199</v>
      </c>
      <c r="FO35" s="23">
        <v>0</v>
      </c>
      <c r="FP35" s="23">
        <v>101.331270810959</v>
      </c>
      <c r="FQ35" s="23">
        <v>4079.7696718971301</v>
      </c>
      <c r="FR35" s="23">
        <v>23.360795480995002</v>
      </c>
      <c r="FS35" s="23">
        <v>179.16198098643599</v>
      </c>
      <c r="FU35" s="31">
        <f t="shared" ref="FU35:FU51" si="58">DE35/DY35</f>
        <v>0</v>
      </c>
      <c r="FV35" s="106">
        <f t="shared" si="57"/>
        <v>0.99523682617697784</v>
      </c>
      <c r="FW35" s="46">
        <f t="shared" ref="FW35:FW51" si="59">(CP35-B35)/(B35+1E-50)</f>
        <v>-2.1209723621939346E-3</v>
      </c>
      <c r="FX35" s="46">
        <f t="shared" ref="FX35:FX51" si="60">(DR35-C35)/(C35+1E-50)</f>
        <v>-1.7854171865399242E-3</v>
      </c>
      <c r="FY35" s="46">
        <f t="shared" ref="FY35:FY51" si="61">(DY35-D35)/(D35+1E-50)</f>
        <v>-3.2528865015548727E-3</v>
      </c>
      <c r="FZ35" s="46">
        <f t="shared" ref="FZ35:FZ51" si="62">(ER35-E35)/(E35+1E-50)</f>
        <v>-3.1801945382641328E-3</v>
      </c>
      <c r="GA35" s="46">
        <f t="shared" ref="GA35:GA51" si="63">(ES35-F35)/(F35+1E-50)</f>
        <v>-2.5622523606318895E-3</v>
      </c>
      <c r="GB35" s="46">
        <f t="shared" ref="GB35:GB51" si="64">(FH35-G35)/(G35+1E-50)</f>
        <v>-3.3992377233463683E-3</v>
      </c>
      <c r="GC35" s="46">
        <f t="shared" ref="GC35:GC51" si="65">(FQ35-H35)/(H35+1E-50)</f>
        <v>-3.0500473183503192E-4</v>
      </c>
      <c r="GD35" s="46">
        <f t="shared" ref="GD35:GD51" si="66">(BO35-I35)/(I35+1E-50)</f>
        <v>3.5199367751914882E-3</v>
      </c>
      <c r="GE35" s="46">
        <f t="shared" ref="GE35:GE51" si="67">(BK35-J35)/(J35+1E-50)</f>
        <v>-4.5247551704929805E-4</v>
      </c>
      <c r="GF35" s="46">
        <f t="shared" ref="GF35:GF51" si="68">(BM35-K35)/(K35+1E-50)</f>
        <v>-6.1686757173989772E-5</v>
      </c>
      <c r="GG35" s="46">
        <f t="shared" ref="GG35:GG51" si="69">(BR35+BS35-L35)/(L35+1E-50)</f>
        <v>-3.3842418636435417E-3</v>
      </c>
      <c r="GH35" s="46">
        <f t="shared" ref="GH35:GH51" si="70">(BT35-M35)/(M35+1E-50)</f>
        <v>6.4178040765528437E-6</v>
      </c>
      <c r="GI35" s="46">
        <f t="shared" ref="GI35:GI51" si="71">(BV35+BW35-N35)/(N35+1E-50)</f>
        <v>-6.8998300863613816E-4</v>
      </c>
      <c r="GJ35" s="46">
        <f t="shared" ref="GJ35:GJ51" si="72">(BY35-O35)/(O35+1E-50)</f>
        <v>1.5745446382695869E-3</v>
      </c>
      <c r="GK35" s="46">
        <f t="shared" ref="GK35:GK51" si="73">(BZ35+CA35-P35)/(P35+1E-50)</f>
        <v>-3.3286878958521788E-3</v>
      </c>
      <c r="GL35" s="46">
        <f t="shared" ref="GL35:GL51" si="74">(CB35-Q35)/(Q35+1E-50)</f>
        <v>3.1697848257848035E-5</v>
      </c>
      <c r="GM35" s="46">
        <f t="shared" ref="GM35:GM51" si="75">(CE35-R35)/(R35+1E-50)</f>
        <v>-1.8936854634638331E-3</v>
      </c>
      <c r="GN35" s="46">
        <f t="shared" ref="GN35:GN51" si="76">(CI35-S35)/(S35+1E-50)</f>
        <v>0</v>
      </c>
      <c r="GO35" s="46">
        <f t="shared" ref="GO35:GO51" si="77">(CG35+CH35-T35)/(T35+1E-50)</f>
        <v>-3.3723471041540304E-3</v>
      </c>
      <c r="GP35" s="46">
        <f t="shared" ref="GP35:GP51" si="78">(CJ35-U35)/(U35+1E-50)</f>
        <v>1.8570531069532941E-5</v>
      </c>
      <c r="GQ35" s="46">
        <f t="shared" ref="GQ35:GQ51" si="79">(CL35-V35)/(V35+1E-50)</f>
        <v>3.7487728048469489E-5</v>
      </c>
      <c r="GR35" s="46">
        <f t="shared" ref="GR35:GR51" si="80">(CQ35-W35)/(W35+1E-50)</f>
        <v>3.6616311676095262E-5</v>
      </c>
      <c r="GS35" s="46">
        <f t="shared" ref="GS35:GS51" si="81">(BX35-X35)/(X35+1E-50)</f>
        <v>-3.3815413184661294E-3</v>
      </c>
      <c r="GT35" s="46">
        <f t="shared" ref="GT35:GT51" si="82">(CW35-Y35)/(Y35+1E-50)</f>
        <v>-2.7997069094561845E-5</v>
      </c>
      <c r="GU35" s="46">
        <f t="shared" ref="GU35:GU51" si="83">(CZ35-Z35)/(Z35+1E-50)</f>
        <v>2.7698183585039469E-3</v>
      </c>
      <c r="GV35" s="46">
        <f t="shared" ref="GV35:GV51" si="84">(DA35-AA35)/(AA35+1E-50)</f>
        <v>-2.1940619000758477E-6</v>
      </c>
      <c r="GW35" s="46">
        <f t="shared" ref="GW35:GW51" si="85">(DC35+DD35+EP35-AB35)/(AB35+1E-50)</f>
        <v>-1.6390156592732393E-4</v>
      </c>
      <c r="GX35" s="46">
        <f t="shared" ref="GX35:GX51" si="86">(DJ35+DK35-AC35)/(AC35+1E-50)</f>
        <v>-3.3593820765250681E-3</v>
      </c>
      <c r="GY35" s="46">
        <f t="shared" ref="GY35:GY51" si="87">(DL35-AD35)/(AD35+1E-50)</f>
        <v>0</v>
      </c>
      <c r="GZ35" s="46">
        <f t="shared" ref="GZ35:GZ51" si="88">(DM35+DN35-AE35)/(AE35+1E-50)</f>
        <v>-3.1527119000660385E-3</v>
      </c>
      <c r="HA35" s="46">
        <f t="shared" ref="HA35:HA51" si="89">(CK35-AF35)/(AF35+1E-50)</f>
        <v>-6.5787267665026684E-6</v>
      </c>
      <c r="HB35" s="46">
        <f t="shared" ref="HB35:HB51" si="90">(DO35-AG35)/(AG35+1E-50)</f>
        <v>9.9216675495330888E-6</v>
      </c>
      <c r="HC35" s="46">
        <f t="shared" ref="HC35:HC51" si="91">(DQ35-AH35)/(AH35+1E-50)</f>
        <v>-5.4232586709342302E-5</v>
      </c>
      <c r="HD35" s="46">
        <f t="shared" ref="HD35:HD51" si="92">(DT35+DU35-AI35)/(AI35+1E-50)</f>
        <v>-3.3925364136387615E-3</v>
      </c>
      <c r="HE35" s="46">
        <f t="shared" ref="HE35:HE51" si="93">(CN35-AJ35)/(AJ35+1E-50)</f>
        <v>-3.7413732711226169E-6</v>
      </c>
      <c r="HF35" s="46">
        <f t="shared" ref="HF35:HF51" si="94">(FC35-AK35)/(AK35+1E-50)</f>
        <v>-8.0014305618015169E-4</v>
      </c>
      <c r="HG35" s="46">
        <f t="shared" ref="HG35:HG51" si="95">(FN35-AL35)/(AL35+1E-50)</f>
        <v>9.3738202471012601E-5</v>
      </c>
      <c r="HH35" s="46">
        <f t="shared" ref="HH35:HH51" si="96">(CM35-AM35)/(AM35+1E-50)</f>
        <v>3.5499718853515938E-5</v>
      </c>
      <c r="HI35" s="46">
        <f t="shared" ref="HI35:HI51" si="97">(CO35-AN35)/(AN35+1E-50)</f>
        <v>-4.1975679628874117E-6</v>
      </c>
      <c r="HJ35" s="46">
        <f t="shared" ref="HJ35:HJ51" si="98">(FR35-AO35)/(AO35+1E-50)</f>
        <v>1.2771392922593445E-4</v>
      </c>
      <c r="HK35" s="46">
        <f t="shared" ref="HK35:HK51" si="99">(EB35-AP35)/(AP35+1E-50)</f>
        <v>-2.6561329794246425E-5</v>
      </c>
      <c r="HL35" s="46">
        <f t="shared" ref="HL35:HL51" si="100">(EC35-AQ35)/(AQ35+1E-50)</f>
        <v>0</v>
      </c>
      <c r="HM35" s="46">
        <f t="shared" ref="HM35:HM51" si="101">(ED35-AR35)/(AR35+1E-50)</f>
        <v>0</v>
      </c>
      <c r="HN35" s="46">
        <f t="shared" ref="HN35:HN51" si="102">(EE35-AS35)/(AS35+1E-50)</f>
        <v>-2.7645621379974707E-4</v>
      </c>
      <c r="HO35" s="46">
        <f t="shared" ref="HO35:HO51" si="103">(EF35-AT35)/(AT35+1E-50)</f>
        <v>-7.4366304323797322E-5</v>
      </c>
      <c r="HP35" s="46">
        <f t="shared" ref="HP35:HP51" si="104">(EG35-AU35)/(AU35+1E-50)</f>
        <v>-4.3255159024394664E-5</v>
      </c>
      <c r="HQ35" s="46">
        <f t="shared" ref="HQ35:HQ51" si="105">(EH35-AV35)/(AV35+1E-50)</f>
        <v>-1.1075539793618814E-4</v>
      </c>
      <c r="HR35" s="46">
        <f t="shared" ref="HR35:HR51" si="106">(CU35-AW35)/(AW35+1E-50)</f>
        <v>1.6006556488407239E-4</v>
      </c>
      <c r="HS35" s="46">
        <f t="shared" ref="HS35:HS51" si="107">(DB35-AX35)/(AX35+1E-50)</f>
        <v>1.2957831088478662E-4</v>
      </c>
      <c r="HT35" s="46">
        <f t="shared" ref="HT35:HT51" si="108">(FJ35-AY35)/(AY35+1E-50)</f>
        <v>-4.334427129979486E-6</v>
      </c>
      <c r="HU35" s="46">
        <f t="shared" ref="HU35:HU51" si="109">(BJ35-AZ35)/(AZ35+1E-50)</f>
        <v>1.801595422129912E-5</v>
      </c>
      <c r="HV35" s="46">
        <f t="shared" ref="HV35:HV51" si="110">(CF35-BA35)/(BA35+1E-50)</f>
        <v>-2.8846297148348738E-5</v>
      </c>
      <c r="HW35" s="46">
        <f t="shared" ref="HW35:HW51" si="111">(BL35-BB35)/(BB35+1E-50)</f>
        <v>0</v>
      </c>
      <c r="HX35" s="46">
        <f t="shared" ref="HX35:HX51" si="112">(CC35-BC35)/(BC35+1E-50)</f>
        <v>0</v>
      </c>
      <c r="HY35" s="46">
        <f t="shared" ref="HY35:HY51" si="113">(DP35-BD35)/(BD35+1E-50)</f>
        <v>6.9716518748581935E-7</v>
      </c>
      <c r="HZ35" s="46">
        <f t="shared" ref="HZ35:HZ51" si="114">(BU35-BE35)/(BE35+1E-50)</f>
        <v>-3.7885904099238556E-5</v>
      </c>
    </row>
    <row r="36" spans="1:234" x14ac:dyDescent="0.3">
      <c r="A36" s="38" t="s">
        <v>34</v>
      </c>
      <c r="B36" s="21">
        <v>62179.596584999999</v>
      </c>
      <c r="C36" s="21">
        <v>3014.5601639000001</v>
      </c>
      <c r="D36" s="21">
        <v>19511.944889999999</v>
      </c>
      <c r="E36" s="21">
        <v>19380.123938000001</v>
      </c>
      <c r="F36" s="21">
        <v>17045.706964000001</v>
      </c>
      <c r="G36" s="21">
        <v>2889.9448754999999</v>
      </c>
      <c r="H36" s="21">
        <v>39109.613954</v>
      </c>
      <c r="I36" s="23">
        <v>189.96592064999999</v>
      </c>
      <c r="J36" s="23">
        <v>6.5656563762999998</v>
      </c>
      <c r="K36" s="23">
        <v>0.114183329</v>
      </c>
      <c r="L36" s="23">
        <v>3.5511876599999999E-2</v>
      </c>
      <c r="M36" s="23">
        <v>418.19214225000002</v>
      </c>
      <c r="N36" s="23">
        <v>1.3696890200000001E-2</v>
      </c>
      <c r="O36" s="23">
        <v>33.818917747999997</v>
      </c>
      <c r="P36" s="23">
        <v>2.2231029900000001E-2</v>
      </c>
      <c r="Q36" s="23">
        <v>0.33130914500000003</v>
      </c>
      <c r="R36" s="23">
        <v>1.9071822168999999</v>
      </c>
      <c r="T36" s="23">
        <v>4.6864758000000001E-3</v>
      </c>
      <c r="U36" s="23">
        <v>2.2282416249999999</v>
      </c>
      <c r="V36" s="23">
        <v>9.0518391000000004E-2</v>
      </c>
      <c r="W36" s="23">
        <v>7.0388864100000004E-2</v>
      </c>
      <c r="X36" s="23">
        <v>4.3821900000000001E-5</v>
      </c>
      <c r="Y36" s="23">
        <v>6.5670206999999994E-2</v>
      </c>
      <c r="Z36" s="23">
        <v>212.66927211000001</v>
      </c>
      <c r="AA36" s="23">
        <v>66.464896895999999</v>
      </c>
      <c r="AB36" s="23">
        <v>0.3415717257</v>
      </c>
      <c r="AC36" s="23">
        <v>9.29819058E-2</v>
      </c>
      <c r="AE36" s="23">
        <v>4.8281133499999997E-2</v>
      </c>
      <c r="AF36" s="23">
        <v>6.3607300999999996</v>
      </c>
      <c r="AG36" s="23">
        <v>252.8958848</v>
      </c>
      <c r="AH36" s="23">
        <v>21.536400948000001</v>
      </c>
      <c r="AI36" s="23">
        <v>0.2987414759</v>
      </c>
      <c r="AJ36" s="23">
        <v>1.263116055</v>
      </c>
      <c r="AK36" s="23">
        <v>3.4018347000000001E-3</v>
      </c>
      <c r="AL36" s="23">
        <v>652.85489534999999</v>
      </c>
      <c r="AM36" s="23">
        <v>5.1767049999999998E-4</v>
      </c>
      <c r="AN36" s="23">
        <v>1.9848967000000001E-3</v>
      </c>
      <c r="AO36" s="23">
        <v>273.38453938999999</v>
      </c>
      <c r="AP36" s="23">
        <v>43.308547769</v>
      </c>
      <c r="AS36" s="23">
        <v>5.8497662800000003E-2</v>
      </c>
      <c r="AT36" s="23">
        <v>1.1064570029</v>
      </c>
      <c r="AU36" s="23">
        <v>0.53471250699999995</v>
      </c>
      <c r="AV36" s="23">
        <v>21.692327524</v>
      </c>
      <c r="AW36" s="23">
        <v>90.356358537000006</v>
      </c>
      <c r="AX36" s="23">
        <v>678.41882653000005</v>
      </c>
      <c r="AY36" s="23">
        <v>162.77246635</v>
      </c>
      <c r="AZ36" s="23">
        <v>0.1020550475</v>
      </c>
      <c r="BA36" s="23">
        <v>7.0403193000000003E-3</v>
      </c>
      <c r="BD36" s="23">
        <v>35.2598579</v>
      </c>
      <c r="BE36" s="23">
        <v>0.33724514770000003</v>
      </c>
      <c r="BG36" s="23" t="s">
        <v>34</v>
      </c>
      <c r="BH36" s="23">
        <v>116.52498381416</v>
      </c>
      <c r="BI36" s="23">
        <v>17.971408904295799</v>
      </c>
      <c r="BJ36" s="23">
        <v>0.10205269892166401</v>
      </c>
      <c r="BK36" s="23">
        <v>6.5632962602580696</v>
      </c>
      <c r="BL36" s="23">
        <v>0</v>
      </c>
      <c r="BM36" s="23">
        <v>0.114183340776137</v>
      </c>
      <c r="BN36" s="23">
        <v>190.93849094487399</v>
      </c>
      <c r="BO36" s="23">
        <v>190.938093484013</v>
      </c>
      <c r="BP36" s="23">
        <v>201.902260706178</v>
      </c>
      <c r="BQ36" s="23">
        <v>26.680215480460401</v>
      </c>
      <c r="BR36" s="23">
        <v>1.45342384849837E-2</v>
      </c>
      <c r="BS36" s="23">
        <v>2.0915105243142201E-2</v>
      </c>
      <c r="BT36" s="23">
        <v>418.24714664629403</v>
      </c>
      <c r="BU36" s="23">
        <v>0.33724296479981403</v>
      </c>
      <c r="BV36" s="23">
        <v>4.3810477069175504E-3</v>
      </c>
      <c r="BW36" s="23">
        <v>9.3097559384249101E-3</v>
      </c>
      <c r="BX36" s="6">
        <v>4.3673183279306798E-5</v>
      </c>
      <c r="BY36" s="23">
        <v>33.913420178296498</v>
      </c>
      <c r="BZ36" s="23">
        <v>5.3329458037776204E-3</v>
      </c>
      <c r="CA36" s="23">
        <v>1.6887717455645702E-2</v>
      </c>
      <c r="CB36" s="23">
        <v>0.33130517980806301</v>
      </c>
      <c r="CC36" s="23">
        <v>0</v>
      </c>
      <c r="CD36" s="23">
        <v>2189.0193953030398</v>
      </c>
      <c r="CE36" s="23">
        <v>1.9071602004158299</v>
      </c>
      <c r="CF36" s="23">
        <v>7.0403631575897E-3</v>
      </c>
      <c r="CG36" s="23">
        <v>1.357929961364E-3</v>
      </c>
      <c r="CH36" s="23">
        <v>3.3245959809741102E-3</v>
      </c>
      <c r="CI36" s="23">
        <v>0</v>
      </c>
      <c r="CJ36" s="23">
        <v>2.2282310418362701</v>
      </c>
      <c r="CK36" s="23">
        <v>6.3607228084293697</v>
      </c>
      <c r="CL36" s="23">
        <v>9.0523682637260905E-2</v>
      </c>
      <c r="CM36" s="23">
        <v>5.1766656087402297E-4</v>
      </c>
      <c r="CN36" s="23">
        <v>1.2631062959070001</v>
      </c>
      <c r="CO36" s="23">
        <v>1.98480933464508E-3</v>
      </c>
      <c r="CP36" s="23">
        <v>62330.3326805447</v>
      </c>
      <c r="CQ36" s="23">
        <v>7.0386736682472598E-2</v>
      </c>
      <c r="CR36" s="23">
        <v>671.64518256921099</v>
      </c>
      <c r="CS36" s="23">
        <v>52.2204717941731</v>
      </c>
      <c r="CT36" s="23">
        <v>86.293468682741107</v>
      </c>
      <c r="CU36" s="23">
        <v>90.376091147617601</v>
      </c>
      <c r="CV36" s="23">
        <v>1601.2831720137101</v>
      </c>
      <c r="CW36" s="23">
        <v>6.5670501900102193E-2</v>
      </c>
      <c r="CX36" s="23">
        <v>3.9754382996439403E-3</v>
      </c>
      <c r="CY36" s="23">
        <v>213.93405512946501</v>
      </c>
      <c r="CZ36" s="23">
        <v>213.93405512946501</v>
      </c>
      <c r="DA36" s="23">
        <v>66.464902940877494</v>
      </c>
      <c r="DB36" s="23">
        <v>678.55339334010102</v>
      </c>
      <c r="DC36" s="23">
        <v>9.4318366351780494E-2</v>
      </c>
      <c r="DD36" s="23">
        <v>0.21847699427302</v>
      </c>
      <c r="DE36" s="23">
        <v>0</v>
      </c>
      <c r="DF36" s="23">
        <v>2581.0712168045402</v>
      </c>
      <c r="DG36" s="23">
        <v>9.0951716652150303</v>
      </c>
      <c r="DH36" s="23">
        <v>205.80949172377899</v>
      </c>
      <c r="DI36" s="23">
        <v>9.0503790800531299</v>
      </c>
      <c r="DJ36" s="23">
        <v>2.4152141007622401E-2</v>
      </c>
      <c r="DK36" s="23">
        <v>6.8740583662648597E-2</v>
      </c>
      <c r="DL36" s="23">
        <v>0</v>
      </c>
      <c r="DM36" s="23">
        <v>1.5905265579788001E-2</v>
      </c>
      <c r="DN36" s="23">
        <v>3.2292461184874E-2</v>
      </c>
      <c r="DO36" s="23">
        <v>252.89770706449499</v>
      </c>
      <c r="DP36" s="23">
        <v>35.259852470146598</v>
      </c>
      <c r="DQ36" s="23">
        <v>21.533887198113501</v>
      </c>
      <c r="DR36" s="23">
        <v>3014.31516188759</v>
      </c>
      <c r="DS36" s="23">
        <v>0</v>
      </c>
      <c r="DT36" s="23">
        <v>0.122083732491167</v>
      </c>
      <c r="DU36" s="23">
        <v>0.17568158457205499</v>
      </c>
      <c r="DV36" s="23">
        <v>38537.669606860698</v>
      </c>
      <c r="DW36" s="23">
        <v>17551.928756670299</v>
      </c>
      <c r="DX36" s="23">
        <v>1950.2132534929401</v>
      </c>
      <c r="DY36" s="23">
        <v>19502.142010163301</v>
      </c>
      <c r="DZ36" s="23">
        <v>4.5624672749236296E-3</v>
      </c>
      <c r="EA36" s="23">
        <v>882.10953748860504</v>
      </c>
      <c r="EB36" s="23">
        <v>43.309112097312003</v>
      </c>
      <c r="EC36" s="23">
        <v>0</v>
      </c>
      <c r="ED36" s="23">
        <v>0</v>
      </c>
      <c r="EE36" s="23">
        <v>5.84968007495714E-2</v>
      </c>
      <c r="EF36" s="23">
        <v>1.10645042878795</v>
      </c>
      <c r="EG36" s="23">
        <v>0.53471255873939605</v>
      </c>
      <c r="EH36" s="23">
        <v>21.6904549131654</v>
      </c>
      <c r="EI36" s="23">
        <v>12.4407129185337</v>
      </c>
      <c r="EJ36" s="23">
        <v>25958.454128355301</v>
      </c>
      <c r="EK36" s="23">
        <v>35.460328894326899</v>
      </c>
      <c r="EL36" s="23">
        <v>761.24989257979405</v>
      </c>
      <c r="EM36" s="23">
        <v>1182.3025176783101</v>
      </c>
      <c r="EN36" s="23">
        <v>8.5167174358041606</v>
      </c>
      <c r="EO36" s="23">
        <v>6.6615009617663395E-2</v>
      </c>
      <c r="EP36" s="23">
        <v>2.8773635146083699E-2</v>
      </c>
      <c r="EQ36" s="23">
        <v>906.59572490726805</v>
      </c>
      <c r="ER36" s="23">
        <v>19395.150640375599</v>
      </c>
      <c r="ES36" s="23">
        <v>17057.754096671699</v>
      </c>
      <c r="ET36" s="23">
        <v>2337.3965437038701</v>
      </c>
      <c r="EU36" s="23">
        <v>16.035869273632098</v>
      </c>
      <c r="EV36" s="23">
        <v>0.35558227395735098</v>
      </c>
      <c r="EW36" s="23">
        <v>1063.0367027673501</v>
      </c>
      <c r="EX36" s="23">
        <v>74.094062214432597</v>
      </c>
      <c r="EY36" s="23">
        <v>4015.53329497291</v>
      </c>
      <c r="EZ36" s="23">
        <v>139.19346858689201</v>
      </c>
      <c r="FA36" s="23">
        <v>50.967206236875597</v>
      </c>
      <c r="FB36" s="23">
        <v>7804.1257201122198</v>
      </c>
      <c r="FC36" s="23">
        <v>3.3993677200019798E-3</v>
      </c>
      <c r="FD36" s="23">
        <v>82.768882532807297</v>
      </c>
      <c r="FE36" s="23">
        <v>554.99909137606903</v>
      </c>
      <c r="FF36" s="23">
        <v>431.94253718921698</v>
      </c>
      <c r="FG36" s="23">
        <v>0.83805224458076399</v>
      </c>
      <c r="FH36" s="23">
        <v>2882.6637330026301</v>
      </c>
      <c r="FI36" s="23">
        <v>1308.5689389352201</v>
      </c>
      <c r="FJ36" s="23">
        <v>162.772238203618</v>
      </c>
      <c r="FK36" s="23">
        <v>42.002388073435903</v>
      </c>
      <c r="FL36" s="23">
        <v>71.053421533320005</v>
      </c>
      <c r="FM36" s="23">
        <v>2190.9967400608298</v>
      </c>
      <c r="FN36" s="23">
        <v>652.96490751789895</v>
      </c>
      <c r="FO36" s="23">
        <v>0</v>
      </c>
      <c r="FP36" s="23">
        <v>1054.7673824983799</v>
      </c>
      <c r="FQ36" s="23">
        <v>39119.633356702303</v>
      </c>
      <c r="FR36" s="23">
        <v>273.44822339013803</v>
      </c>
      <c r="FS36" s="23">
        <v>1667.63391096342</v>
      </c>
      <c r="FU36" s="31">
        <f t="shared" si="58"/>
        <v>0</v>
      </c>
      <c r="FV36" s="106">
        <f t="shared" si="57"/>
        <v>0.98512348659980731</v>
      </c>
      <c r="FW36" s="46">
        <f t="shared" si="59"/>
        <v>2.4242051062303496E-3</v>
      </c>
      <c r="FX36" s="46">
        <f t="shared" si="60"/>
        <v>-8.1272888610457885E-5</v>
      </c>
      <c r="FY36" s="46">
        <f t="shared" si="61"/>
        <v>-5.0240403465477831E-4</v>
      </c>
      <c r="FZ36" s="46">
        <f t="shared" si="62"/>
        <v>7.753666810218254E-4</v>
      </c>
      <c r="GA36" s="46">
        <f t="shared" si="63"/>
        <v>7.067546507247295E-4</v>
      </c>
      <c r="GB36" s="46">
        <f t="shared" si="64"/>
        <v>-2.519474526693175E-3</v>
      </c>
      <c r="GC36" s="46">
        <f t="shared" si="65"/>
        <v>2.5618771676159344E-4</v>
      </c>
      <c r="GD36" s="46">
        <f t="shared" si="66"/>
        <v>5.1176170477660278E-3</v>
      </c>
      <c r="GE36" s="46">
        <f t="shared" si="67"/>
        <v>-3.5946383829185729E-4</v>
      </c>
      <c r="GF36" s="46">
        <f t="shared" si="68"/>
        <v>1.0313359313687577E-7</v>
      </c>
      <c r="GG36" s="46">
        <f t="shared" si="69"/>
        <v>-1.760900235672079E-3</v>
      </c>
      <c r="GH36" s="46">
        <f t="shared" si="70"/>
        <v>1.3152900482077252E-4</v>
      </c>
      <c r="GI36" s="46">
        <f t="shared" si="71"/>
        <v>-4.4437493246016386E-4</v>
      </c>
      <c r="GJ36" s="46">
        <f t="shared" si="72"/>
        <v>2.7943658930980929E-3</v>
      </c>
      <c r="GK36" s="46">
        <f t="shared" si="73"/>
        <v>-4.6631400449332044E-4</v>
      </c>
      <c r="GL36" s="46">
        <f t="shared" si="74"/>
        <v>-1.1968253810248729E-5</v>
      </c>
      <c r="GM36" s="46">
        <f t="shared" si="75"/>
        <v>-1.1543985663720073E-5</v>
      </c>
      <c r="GN36" s="46">
        <f t="shared" si="76"/>
        <v>0</v>
      </c>
      <c r="GO36" s="46">
        <f t="shared" si="77"/>
        <v>-8.4282045410112051E-4</v>
      </c>
      <c r="GP36" s="46">
        <f t="shared" si="78"/>
        <v>-4.7495584011522707E-6</v>
      </c>
      <c r="GQ36" s="46">
        <f t="shared" si="79"/>
        <v>5.8459250130742118E-5</v>
      </c>
      <c r="GR36" s="46">
        <f t="shared" si="80"/>
        <v>-3.0223779778342573E-5</v>
      </c>
      <c r="GS36" s="46">
        <f t="shared" si="81"/>
        <v>-3.393662088891713E-3</v>
      </c>
      <c r="GT36" s="46">
        <f t="shared" si="82"/>
        <v>4.4906223943989377E-6</v>
      </c>
      <c r="GU36" s="46">
        <f t="shared" si="83"/>
        <v>5.9471827166964189E-3</v>
      </c>
      <c r="GV36" s="46">
        <f t="shared" si="84"/>
        <v>9.0948422052297439E-8</v>
      </c>
      <c r="GW36" s="46">
        <f t="shared" si="85"/>
        <v>-7.9922572928682505E-6</v>
      </c>
      <c r="GX36" s="46">
        <f t="shared" si="86"/>
        <v>-9.5912348710967214E-4</v>
      </c>
      <c r="GY36" s="46">
        <f t="shared" si="87"/>
        <v>0</v>
      </c>
      <c r="GZ36" s="46">
        <f t="shared" si="88"/>
        <v>-1.7275223113392725E-3</v>
      </c>
      <c r="HA36" s="46">
        <f t="shared" si="89"/>
        <v>-1.1463417745004712E-6</v>
      </c>
      <c r="HB36" s="46">
        <f t="shared" si="90"/>
        <v>7.2055917257461137E-6</v>
      </c>
      <c r="HC36" s="46">
        <f t="shared" si="91"/>
        <v>-1.167209828870425E-4</v>
      </c>
      <c r="HD36" s="46">
        <f t="shared" si="92"/>
        <v>-3.2675705100446029E-3</v>
      </c>
      <c r="HE36" s="46">
        <f t="shared" si="93"/>
        <v>-7.7262045409906192E-6</v>
      </c>
      <c r="HF36" s="46">
        <f t="shared" si="94"/>
        <v>-7.2519102648351702E-4</v>
      </c>
      <c r="HG36" s="46">
        <f t="shared" si="95"/>
        <v>1.6850937119799E-4</v>
      </c>
      <c r="HH36" s="46">
        <f t="shared" si="96"/>
        <v>-7.6093306012410458E-6</v>
      </c>
      <c r="HI36" s="46">
        <f t="shared" si="97"/>
        <v>-4.4015063816724648E-5</v>
      </c>
      <c r="HJ36" s="46">
        <f t="shared" si="98"/>
        <v>2.3294660436956911E-4</v>
      </c>
      <c r="HK36" s="46">
        <f t="shared" si="99"/>
        <v>1.3030414111604153E-5</v>
      </c>
      <c r="HL36" s="46">
        <f t="shared" si="100"/>
        <v>0</v>
      </c>
      <c r="HM36" s="46">
        <f t="shared" si="101"/>
        <v>0</v>
      </c>
      <c r="HN36" s="46">
        <f t="shared" si="102"/>
        <v>-1.4736493516849446E-5</v>
      </c>
      <c r="HO36" s="46">
        <f t="shared" si="103"/>
        <v>-5.9415883607245911E-6</v>
      </c>
      <c r="HP36" s="46">
        <f t="shared" si="104"/>
        <v>9.6761148137524133E-8</v>
      </c>
      <c r="HQ36" s="46">
        <f t="shared" si="105"/>
        <v>-8.6325952460731525E-5</v>
      </c>
      <c r="HR36" s="46">
        <f t="shared" si="106"/>
        <v>2.1838651907950355E-4</v>
      </c>
      <c r="HS36" s="46">
        <f t="shared" si="107"/>
        <v>1.9835359049403856E-4</v>
      </c>
      <c r="HT36" s="46">
        <f t="shared" si="108"/>
        <v>-1.4016276039534852E-6</v>
      </c>
      <c r="HU36" s="46">
        <f t="shared" si="109"/>
        <v>-2.301285819292229E-5</v>
      </c>
      <c r="HV36" s="46">
        <f t="shared" si="110"/>
        <v>6.2294887249919429E-6</v>
      </c>
      <c r="HW36" s="46">
        <f t="shared" si="111"/>
        <v>0</v>
      </c>
      <c r="HX36" s="46">
        <f t="shared" si="112"/>
        <v>0</v>
      </c>
      <c r="HY36" s="46">
        <f t="shared" si="113"/>
        <v>-1.5399532856486779E-7</v>
      </c>
      <c r="HZ36" s="46">
        <f t="shared" si="114"/>
        <v>-6.472740085026692E-6</v>
      </c>
    </row>
    <row r="37" spans="1:234" x14ac:dyDescent="0.3">
      <c r="A37" s="38" t="s">
        <v>35</v>
      </c>
      <c r="B37" s="21">
        <v>31232.462113000001</v>
      </c>
      <c r="C37" s="21">
        <v>889.98368947999995</v>
      </c>
      <c r="D37" s="21">
        <v>17261.654493999999</v>
      </c>
      <c r="E37" s="21">
        <v>9144.8235113999999</v>
      </c>
      <c r="F37" s="21">
        <v>8168.1916180999997</v>
      </c>
      <c r="G37" s="21">
        <v>998.59980718999998</v>
      </c>
      <c r="H37" s="21">
        <v>16986.811806000002</v>
      </c>
      <c r="I37" s="23">
        <v>86.143559714000006</v>
      </c>
      <c r="J37" s="23">
        <v>3.4779014369999999</v>
      </c>
      <c r="K37" s="23">
        <v>2.6032223E-2</v>
      </c>
      <c r="L37" s="23">
        <v>1.5135861699999999E-2</v>
      </c>
      <c r="M37" s="23">
        <v>185.68898021999999</v>
      </c>
      <c r="N37" s="23">
        <v>3.5911569999999999E-4</v>
      </c>
      <c r="O37" s="23">
        <v>16.767569363</v>
      </c>
      <c r="P37" s="23">
        <v>6.8140361999999999E-3</v>
      </c>
      <c r="Q37" s="23">
        <v>7.5533920000000004E-2</v>
      </c>
      <c r="R37" s="23">
        <v>0.43432007</v>
      </c>
      <c r="T37" s="23">
        <v>6.8479649999999995E-4</v>
      </c>
      <c r="U37" s="23">
        <v>0.75589584460000003</v>
      </c>
      <c r="V37" s="23">
        <v>2.0636943000000001E-2</v>
      </c>
      <c r="W37" s="23">
        <v>1.7795960699999998E-2</v>
      </c>
      <c r="Y37" s="23">
        <v>1.4971902E-2</v>
      </c>
      <c r="Z37" s="23">
        <v>96.918753616000004</v>
      </c>
      <c r="AA37" s="23">
        <v>31.471497442</v>
      </c>
      <c r="AB37" s="23">
        <v>0.12249542469999999</v>
      </c>
      <c r="AC37" s="23">
        <v>6.6937866600000007E-2</v>
      </c>
      <c r="AE37" s="23">
        <v>3.3356044500000001E-2</v>
      </c>
      <c r="AF37" s="23">
        <v>2.4379312215</v>
      </c>
      <c r="AG37" s="23">
        <v>76.697797399999999</v>
      </c>
      <c r="AH37" s="23">
        <v>8.1303686515999996</v>
      </c>
      <c r="AI37" s="23">
        <v>0.93971357099999997</v>
      </c>
      <c r="AJ37" s="23">
        <v>0.28797303499999999</v>
      </c>
      <c r="AK37" s="23">
        <v>7.7557150000000003E-4</v>
      </c>
      <c r="AL37" s="23">
        <v>276.59173787999998</v>
      </c>
      <c r="AM37" s="23">
        <v>1.180218E-4</v>
      </c>
      <c r="AN37" s="23">
        <v>4.525291E-4</v>
      </c>
      <c r="AO37" s="23">
        <v>109.17414187</v>
      </c>
      <c r="AP37" s="23">
        <v>14.982985491999999</v>
      </c>
      <c r="AS37" s="23">
        <v>2.9572347400000001E-2</v>
      </c>
      <c r="AT37" s="23">
        <v>0.53434605769999999</v>
      </c>
      <c r="AU37" s="23">
        <v>0.26627953989999997</v>
      </c>
      <c r="AV37" s="23">
        <v>8.3809095995000007</v>
      </c>
      <c r="AW37" s="23">
        <v>38.158483068000002</v>
      </c>
      <c r="AX37" s="23">
        <v>284.05967621999997</v>
      </c>
      <c r="AY37" s="23">
        <v>73.081718207999998</v>
      </c>
      <c r="AZ37" s="23">
        <v>2.3267142500000001E-2</v>
      </c>
      <c r="BA37" s="23">
        <v>1.6050958E-3</v>
      </c>
      <c r="BD37" s="23">
        <v>17.531865740000001</v>
      </c>
      <c r="BE37" s="23">
        <v>0.16220455380000001</v>
      </c>
      <c r="BG37" s="23" t="s">
        <v>35</v>
      </c>
      <c r="BH37" s="23">
        <v>35.458175974516799</v>
      </c>
      <c r="BI37" s="23">
        <v>9.4502505057145694</v>
      </c>
      <c r="BJ37" s="23">
        <v>2.3267599806516898E-2</v>
      </c>
      <c r="BK37" s="23">
        <v>3.4758977482510698</v>
      </c>
      <c r="BL37" s="23">
        <v>0</v>
      </c>
      <c r="BM37" s="23">
        <v>2.6031463199049799E-2</v>
      </c>
      <c r="BN37" s="23">
        <v>86.408945499284897</v>
      </c>
      <c r="BO37" s="23">
        <v>86.408865424396794</v>
      </c>
      <c r="BP37" s="23">
        <v>75.3874551565833</v>
      </c>
      <c r="BQ37" s="23">
        <v>8.1187373810387804</v>
      </c>
      <c r="BR37" s="23">
        <v>6.1852932885795003E-3</v>
      </c>
      <c r="BS37" s="23">
        <v>8.9008210695723494E-3</v>
      </c>
      <c r="BT37" s="23">
        <v>185.69609182343501</v>
      </c>
      <c r="BU37" s="23">
        <v>0.16220381811875101</v>
      </c>
      <c r="BV37" s="23">
        <v>1.14580947215838E-4</v>
      </c>
      <c r="BW37" s="23">
        <v>2.43492110209053E-4</v>
      </c>
      <c r="BX37" s="23">
        <v>0</v>
      </c>
      <c r="BY37" s="23">
        <v>16.794271907915402</v>
      </c>
      <c r="BZ37" s="23">
        <v>1.6317772772918399E-3</v>
      </c>
      <c r="CA37" s="23">
        <v>5.1672618594884104E-3</v>
      </c>
      <c r="CB37" s="23">
        <v>7.5534079532179596E-2</v>
      </c>
      <c r="CC37" s="23">
        <v>0</v>
      </c>
      <c r="CD37" s="23">
        <v>1368.76208977551</v>
      </c>
      <c r="CE37" s="23">
        <v>0.43432852633960101</v>
      </c>
      <c r="CF37" s="23">
        <v>1.60540342290272E-3</v>
      </c>
      <c r="CG37" s="23">
        <v>1.9836424698380101E-4</v>
      </c>
      <c r="CH37" s="23">
        <v>4.8565740251437103E-4</v>
      </c>
      <c r="CI37" s="23">
        <v>0</v>
      </c>
      <c r="CJ37" s="23">
        <v>0.75589699985441205</v>
      </c>
      <c r="CK37" s="23">
        <v>2.4379427129912798</v>
      </c>
      <c r="CL37" s="23">
        <v>2.0637292301486299E-2</v>
      </c>
      <c r="CM37" s="23">
        <v>1.1802285090775301E-4</v>
      </c>
      <c r="CN37" s="23">
        <v>0.28797889351179801</v>
      </c>
      <c r="CO37" s="23">
        <v>4.5253015819540603E-4</v>
      </c>
      <c r="CP37" s="23">
        <v>31245.707502218302</v>
      </c>
      <c r="CQ37" s="23">
        <v>1.77952606089638E-2</v>
      </c>
      <c r="CR37" s="23">
        <v>244.855560316799</v>
      </c>
      <c r="CS37" s="23">
        <v>18.714067860373</v>
      </c>
      <c r="CT37" s="23">
        <v>33.131670470290501</v>
      </c>
      <c r="CU37" s="23">
        <v>38.1648232310041</v>
      </c>
      <c r="CV37" s="23">
        <v>698.966270935799</v>
      </c>
      <c r="CW37" s="23">
        <v>1.49717737130305E-2</v>
      </c>
      <c r="CX37" s="23">
        <v>1.27837177509135E-3</v>
      </c>
      <c r="CY37" s="23">
        <v>97.259064239021598</v>
      </c>
      <c r="CZ37" s="23">
        <v>97.259064239021598</v>
      </c>
      <c r="DA37" s="23">
        <v>31.471524019091898</v>
      </c>
      <c r="DB37" s="23">
        <v>284.10779968833799</v>
      </c>
      <c r="DC37" s="23">
        <v>3.8790455873818401E-2</v>
      </c>
      <c r="DD37" s="23">
        <v>7.1491471599847797E-2</v>
      </c>
      <c r="DE37" s="23">
        <v>0</v>
      </c>
      <c r="DF37" s="23">
        <v>1110.85001729491</v>
      </c>
      <c r="DG37" s="23">
        <v>4.0800491271909403</v>
      </c>
      <c r="DH37" s="23">
        <v>83.808615266851007</v>
      </c>
      <c r="DI37" s="23">
        <v>3.9079732380985099</v>
      </c>
      <c r="DJ37" s="23">
        <v>1.73538900268412E-2</v>
      </c>
      <c r="DK37" s="23">
        <v>4.9391748298307302E-2</v>
      </c>
      <c r="DL37" s="23">
        <v>0</v>
      </c>
      <c r="DM37" s="23">
        <v>1.0970288742648901E-2</v>
      </c>
      <c r="DN37" s="23">
        <v>2.2273031378384801E-2</v>
      </c>
      <c r="DO37" s="23">
        <v>76.697840580010606</v>
      </c>
      <c r="DP37" s="23">
        <v>17.531820238843199</v>
      </c>
      <c r="DQ37" s="23">
        <v>8.1262527250064203</v>
      </c>
      <c r="DR37" s="23">
        <v>889.02603155585598</v>
      </c>
      <c r="DS37" s="23">
        <v>0</v>
      </c>
      <c r="DT37" s="23">
        <v>0.383978875532553</v>
      </c>
      <c r="DU37" s="23">
        <v>0.55255429113135701</v>
      </c>
      <c r="DV37" s="23">
        <v>16881.013506285901</v>
      </c>
      <c r="DW37" s="23">
        <v>15494.620926316</v>
      </c>
      <c r="DX37" s="23">
        <v>1721.6239770520899</v>
      </c>
      <c r="DY37" s="23">
        <v>17216.2449033681</v>
      </c>
      <c r="DZ37" s="23">
        <v>2.6269397820817102E-3</v>
      </c>
      <c r="EA37" s="23">
        <v>362.132471980356</v>
      </c>
      <c r="EB37" s="23">
        <v>14.9827333463626</v>
      </c>
      <c r="EC37" s="23">
        <v>0</v>
      </c>
      <c r="ED37" s="23">
        <v>0</v>
      </c>
      <c r="EE37" s="23">
        <v>2.9570372708543399E-2</v>
      </c>
      <c r="EF37" s="23">
        <v>0.53434784673908797</v>
      </c>
      <c r="EG37" s="23">
        <v>0.26627125260668999</v>
      </c>
      <c r="EH37" s="23">
        <v>8.3793097335163207</v>
      </c>
      <c r="EI37" s="23">
        <v>2.03065127730286</v>
      </c>
      <c r="EJ37" s="23">
        <v>11557.692039157</v>
      </c>
      <c r="EK37" s="23">
        <v>20.957897465235799</v>
      </c>
      <c r="EL37" s="23">
        <v>321.163836736718</v>
      </c>
      <c r="EM37" s="23">
        <v>547.67834113218396</v>
      </c>
      <c r="EN37" s="23">
        <v>2.40038675617431</v>
      </c>
      <c r="EO37" s="23">
        <v>2.14208531335945E-2</v>
      </c>
      <c r="EP37" s="23">
        <v>1.2208446612322701E-2</v>
      </c>
      <c r="EQ37" s="23">
        <v>488.07463221944801</v>
      </c>
      <c r="ER37" s="23">
        <v>9141.9035205936598</v>
      </c>
      <c r="ES37" s="23">
        <v>8164.96152496984</v>
      </c>
      <c r="ET37" s="23">
        <v>976.94199562382505</v>
      </c>
      <c r="EU37" s="23">
        <v>8.1192082926856202</v>
      </c>
      <c r="EV37" s="23">
        <v>0.104831867937631</v>
      </c>
      <c r="EW37" s="23">
        <v>707.53884474500705</v>
      </c>
      <c r="EX37" s="23">
        <v>31.145057353241</v>
      </c>
      <c r="EY37" s="23">
        <v>1765.50404261534</v>
      </c>
      <c r="EZ37" s="23">
        <v>59.313961441161297</v>
      </c>
      <c r="FA37" s="23">
        <v>19.739232686827901</v>
      </c>
      <c r="FB37" s="23">
        <v>3481.3821797097498</v>
      </c>
      <c r="FC37" s="23">
        <v>7.7496450222666895E-4</v>
      </c>
      <c r="FD37" s="23">
        <v>87.896970522784102</v>
      </c>
      <c r="FE37" s="23">
        <v>398.695553266422</v>
      </c>
      <c r="FF37" s="23">
        <v>310.98779418751297</v>
      </c>
      <c r="FG37" s="23">
        <v>0.103652363740582</v>
      </c>
      <c r="FH37" s="23">
        <v>995.88056751379202</v>
      </c>
      <c r="FI37" s="23">
        <v>547.42042277166297</v>
      </c>
      <c r="FJ37" s="23">
        <v>73.081753520257706</v>
      </c>
      <c r="FK37" s="23">
        <v>5.1066317703886099</v>
      </c>
      <c r="FL37" s="23">
        <v>21.621359592834899</v>
      </c>
      <c r="FM37" s="23">
        <v>963.23873931994899</v>
      </c>
      <c r="FN37" s="23">
        <v>276.62784522193101</v>
      </c>
      <c r="FO37" s="23">
        <v>0</v>
      </c>
      <c r="FP37" s="23">
        <v>439.48043130759402</v>
      </c>
      <c r="FQ37" s="23">
        <v>16987.369903492599</v>
      </c>
      <c r="FR37" s="23">
        <v>109.194966221027</v>
      </c>
      <c r="FS37" s="23">
        <v>744.52511595136502</v>
      </c>
      <c r="FU37" s="31">
        <f t="shared" si="58"/>
        <v>0</v>
      </c>
      <c r="FV37" s="106">
        <f t="shared" si="57"/>
        <v>0.99373908981726289</v>
      </c>
      <c r="FW37" s="46">
        <f t="shared" si="59"/>
        <v>4.2409045980358633E-4</v>
      </c>
      <c r="FX37" s="46">
        <f t="shared" si="60"/>
        <v>-1.0760398594535075E-3</v>
      </c>
      <c r="FY37" s="46">
        <f t="shared" si="61"/>
        <v>-2.6306627008252314E-3</v>
      </c>
      <c r="FZ37" s="46">
        <f t="shared" si="62"/>
        <v>-3.1930532095015912E-4</v>
      </c>
      <c r="GA37" s="46">
        <f t="shared" si="63"/>
        <v>-3.9544776630877826E-4</v>
      </c>
      <c r="GB37" s="46">
        <f t="shared" si="64"/>
        <v>-2.7230524747042964E-3</v>
      </c>
      <c r="GC37" s="46">
        <f t="shared" si="65"/>
        <v>3.2854752202573538E-5</v>
      </c>
      <c r="GD37" s="46">
        <f t="shared" si="66"/>
        <v>3.0798089988109795E-3</v>
      </c>
      <c r="GE37" s="46">
        <f t="shared" si="67"/>
        <v>-5.7612004975576543E-4</v>
      </c>
      <c r="GF37" s="46">
        <f t="shared" si="68"/>
        <v>-2.9186940746530865E-5</v>
      </c>
      <c r="GG37" s="46">
        <f t="shared" si="69"/>
        <v>-3.2867201639500826E-3</v>
      </c>
      <c r="GH37" s="46">
        <f t="shared" si="70"/>
        <v>3.8298467828276557E-5</v>
      </c>
      <c r="GI37" s="46">
        <f t="shared" si="71"/>
        <v>-2.9033611593951157E-3</v>
      </c>
      <c r="GJ37" s="46">
        <f t="shared" si="72"/>
        <v>1.5925113734328623E-3</v>
      </c>
      <c r="GK37" s="46">
        <f t="shared" si="73"/>
        <v>-2.2009074767976502E-3</v>
      </c>
      <c r="GL37" s="46">
        <f t="shared" si="74"/>
        <v>2.1120601127498361E-6</v>
      </c>
      <c r="GM37" s="46">
        <f t="shared" si="75"/>
        <v>1.94702943407704E-5</v>
      </c>
      <c r="GN37" s="46">
        <f t="shared" si="76"/>
        <v>0</v>
      </c>
      <c r="GO37" s="46">
        <f t="shared" si="77"/>
        <v>-1.1315047635727859E-3</v>
      </c>
      <c r="GP37" s="46">
        <f t="shared" si="78"/>
        <v>1.5283248615200959E-6</v>
      </c>
      <c r="GQ37" s="46">
        <f t="shared" si="79"/>
        <v>1.6926028544921354E-5</v>
      </c>
      <c r="GR37" s="46">
        <f t="shared" si="80"/>
        <v>-3.9339884370430448E-5</v>
      </c>
      <c r="GS37" s="46">
        <f t="shared" si="81"/>
        <v>0</v>
      </c>
      <c r="GT37" s="46">
        <f t="shared" si="82"/>
        <v>-8.5685151759961267E-6</v>
      </c>
      <c r="GU37" s="46">
        <f t="shared" si="83"/>
        <v>3.5112979720099621E-3</v>
      </c>
      <c r="GV37" s="46">
        <f t="shared" si="84"/>
        <v>8.4448132621861163E-7</v>
      </c>
      <c r="GW37" s="46">
        <f t="shared" si="85"/>
        <v>-4.1231042085593987E-5</v>
      </c>
      <c r="GX37" s="46">
        <f t="shared" si="86"/>
        <v>-2.8717418796777917E-3</v>
      </c>
      <c r="GY37" s="46">
        <f t="shared" si="87"/>
        <v>0</v>
      </c>
      <c r="GZ37" s="46">
        <f t="shared" si="88"/>
        <v>-3.3794288458362438E-3</v>
      </c>
      <c r="HA37" s="46">
        <f t="shared" si="89"/>
        <v>4.7136240672162257E-6</v>
      </c>
      <c r="HB37" s="46">
        <f t="shared" si="90"/>
        <v>5.6298892629089113E-7</v>
      </c>
      <c r="HC37" s="46">
        <f t="shared" si="91"/>
        <v>-5.0624107835126313E-4</v>
      </c>
      <c r="HD37" s="46">
        <f t="shared" si="92"/>
        <v>-3.3844401466985984E-3</v>
      </c>
      <c r="HE37" s="46">
        <f t="shared" si="93"/>
        <v>2.0343959628088468E-5</v>
      </c>
      <c r="HF37" s="46">
        <f t="shared" si="94"/>
        <v>-7.8264579517308243E-4</v>
      </c>
      <c r="HG37" s="46">
        <f t="shared" si="95"/>
        <v>1.305438195941123E-4</v>
      </c>
      <c r="HH37" s="46">
        <f t="shared" si="96"/>
        <v>8.9043528653556872E-6</v>
      </c>
      <c r="HI37" s="46">
        <f t="shared" si="97"/>
        <v>2.3384030022145022E-6</v>
      </c>
      <c r="HJ37" s="46">
        <f t="shared" si="98"/>
        <v>1.9074435274058827E-4</v>
      </c>
      <c r="HK37" s="46">
        <f t="shared" si="99"/>
        <v>-1.6828798074546406E-5</v>
      </c>
      <c r="HL37" s="46">
        <f t="shared" si="100"/>
        <v>0</v>
      </c>
      <c r="HM37" s="46">
        <f t="shared" si="101"/>
        <v>0</v>
      </c>
      <c r="HN37" s="46">
        <f t="shared" si="102"/>
        <v>-6.6774930981708874E-5</v>
      </c>
      <c r="HO37" s="46">
        <f t="shared" si="103"/>
        <v>3.3480907404566588E-6</v>
      </c>
      <c r="HP37" s="46">
        <f t="shared" si="104"/>
        <v>-3.1122531280831331E-5</v>
      </c>
      <c r="HQ37" s="46">
        <f t="shared" si="105"/>
        <v>-1.9089407476432526E-4</v>
      </c>
      <c r="HR37" s="46">
        <f t="shared" si="106"/>
        <v>1.6615343416033303E-4</v>
      </c>
      <c r="HS37" s="46">
        <f t="shared" si="107"/>
        <v>1.6941323379087599E-4</v>
      </c>
      <c r="HT37" s="46">
        <f t="shared" si="108"/>
        <v>4.8318866296546186E-7</v>
      </c>
      <c r="HU37" s="46">
        <f t="shared" si="109"/>
        <v>1.9654605927544195E-5</v>
      </c>
      <c r="HV37" s="46">
        <f t="shared" si="110"/>
        <v>1.9165392042021893E-4</v>
      </c>
      <c r="HW37" s="46">
        <f t="shared" si="111"/>
        <v>0</v>
      </c>
      <c r="HX37" s="46">
        <f t="shared" si="112"/>
        <v>0</v>
      </c>
      <c r="HY37" s="46">
        <f t="shared" si="113"/>
        <v>-2.5953402493637877E-6</v>
      </c>
      <c r="HZ37" s="46">
        <f t="shared" si="114"/>
        <v>-4.5355153833132485E-6</v>
      </c>
    </row>
    <row r="38" spans="1:234" x14ac:dyDescent="0.3">
      <c r="A38" s="38" t="s">
        <v>36</v>
      </c>
      <c r="B38" s="21">
        <v>29501.450004999999</v>
      </c>
      <c r="C38" s="21">
        <v>683.67132133999996</v>
      </c>
      <c r="D38" s="21">
        <v>8065.6100286000001</v>
      </c>
      <c r="E38" s="21">
        <v>7110.6504891000004</v>
      </c>
      <c r="F38" s="21">
        <v>6080.0305914</v>
      </c>
      <c r="G38" s="21">
        <v>1645.2502532999999</v>
      </c>
      <c r="H38" s="21">
        <v>9233.8539270000001</v>
      </c>
      <c r="I38" s="23">
        <v>60.054922683999997</v>
      </c>
      <c r="J38" s="23">
        <v>1.725680227</v>
      </c>
      <c r="K38" s="23">
        <v>2.9980234000000001E-2</v>
      </c>
      <c r="L38" s="23">
        <v>0.1201458167</v>
      </c>
      <c r="M38" s="23">
        <v>136.28620171</v>
      </c>
      <c r="N38" s="23">
        <v>7.5481119400000005E-2</v>
      </c>
      <c r="O38" s="23">
        <v>9.4145387023999998</v>
      </c>
      <c r="P38" s="23">
        <v>8.1651284599999999E-2</v>
      </c>
      <c r="Q38" s="23">
        <v>8.6989280000000002E-2</v>
      </c>
      <c r="R38" s="23">
        <v>0.50259556000000005</v>
      </c>
      <c r="T38" s="23">
        <v>3.0378712999999998E-3</v>
      </c>
      <c r="U38" s="23">
        <v>1.0370682211</v>
      </c>
      <c r="V38" s="23">
        <v>2.3766714000000001E-2</v>
      </c>
      <c r="W38" s="23">
        <v>1.8629329600000001E-2</v>
      </c>
      <c r="X38" s="23">
        <v>4.8959999999999999E-5</v>
      </c>
      <c r="Y38" s="23">
        <v>1.7242517999999998E-2</v>
      </c>
      <c r="Z38" s="23">
        <v>71.250779995000002</v>
      </c>
      <c r="AA38" s="23">
        <v>20.665486161</v>
      </c>
      <c r="AB38" s="23">
        <v>0.11254367580000001</v>
      </c>
      <c r="AC38" s="23">
        <v>0.28288209720000002</v>
      </c>
      <c r="AE38" s="23">
        <v>0.15587438519999999</v>
      </c>
      <c r="AF38" s="23">
        <v>1.7536342915000001</v>
      </c>
      <c r="AG38" s="23">
        <v>95.882737599999999</v>
      </c>
      <c r="AH38" s="23">
        <v>7.1834705308000002</v>
      </c>
      <c r="AI38" s="23">
        <v>0.2201911664</v>
      </c>
      <c r="AJ38" s="23">
        <v>0.33164658000000002</v>
      </c>
      <c r="AK38" s="23">
        <v>8.9319349999999998E-4</v>
      </c>
      <c r="AL38" s="23">
        <v>153.01323939</v>
      </c>
      <c r="AM38" s="23">
        <v>1.3592079999999999E-4</v>
      </c>
      <c r="AN38" s="23">
        <v>5.2115889999999995E-4</v>
      </c>
      <c r="AO38" s="23">
        <v>64.916303158000005</v>
      </c>
      <c r="AP38" s="23">
        <v>17.897667848000001</v>
      </c>
      <c r="AS38" s="23">
        <v>1.6771809200000001E-2</v>
      </c>
      <c r="AT38" s="23">
        <v>0.33409176750000003</v>
      </c>
      <c r="AU38" s="23">
        <v>0.15264668270000001</v>
      </c>
      <c r="AV38" s="23">
        <v>8.2671874205000009</v>
      </c>
      <c r="AW38" s="23">
        <v>28.950960290000001</v>
      </c>
      <c r="AX38" s="23">
        <v>144.06395187999999</v>
      </c>
      <c r="AY38" s="23">
        <v>57.561057675000001</v>
      </c>
      <c r="AZ38" s="23">
        <v>2.6795807500000001E-2</v>
      </c>
      <c r="BA38" s="23">
        <v>1.8485222000000001E-3</v>
      </c>
      <c r="BD38" s="23">
        <v>10.060843520000001</v>
      </c>
      <c r="BE38" s="23">
        <v>0.1018894751</v>
      </c>
      <c r="BG38" s="23" t="s">
        <v>36</v>
      </c>
      <c r="BH38" s="23">
        <v>44.363522627149997</v>
      </c>
      <c r="BI38" s="23">
        <v>4.9326881930465598</v>
      </c>
      <c r="BJ38" s="23">
        <v>2.6796943541091401E-2</v>
      </c>
      <c r="BK38" s="23">
        <v>1.7254955242769401</v>
      </c>
      <c r="BL38" s="23">
        <v>0</v>
      </c>
      <c r="BM38" s="23">
        <v>2.99812105052552E-2</v>
      </c>
      <c r="BN38" s="23">
        <v>60.367812434283699</v>
      </c>
      <c r="BO38" s="23">
        <v>60.3676354148798</v>
      </c>
      <c r="BP38" s="23">
        <v>76.042307686701093</v>
      </c>
      <c r="BQ38" s="23">
        <v>10.1577741065675</v>
      </c>
      <c r="BR38" s="23">
        <v>4.9099239996252202E-2</v>
      </c>
      <c r="BS38" s="23">
        <v>7.0654994874253793E-2</v>
      </c>
      <c r="BT38" s="23">
        <v>136.303717020683</v>
      </c>
      <c r="BU38" s="23">
        <v>0.10188932992838701</v>
      </c>
      <c r="BV38" s="23">
        <v>2.4075305882482599E-2</v>
      </c>
      <c r="BW38" s="23">
        <v>5.1160237075127998E-2</v>
      </c>
      <c r="BX38" s="6">
        <v>4.8792205595075303E-5</v>
      </c>
      <c r="BY38" s="23">
        <v>9.4445668376073204</v>
      </c>
      <c r="BZ38" s="23">
        <v>1.9535129617442901E-2</v>
      </c>
      <c r="CA38" s="23">
        <v>6.18614685648462E-2</v>
      </c>
      <c r="CB38" s="23">
        <v>8.6985976201805607E-2</v>
      </c>
      <c r="CC38" s="23">
        <v>0</v>
      </c>
      <c r="CD38" s="23">
        <v>987.08315809615101</v>
      </c>
      <c r="CE38" s="23">
        <v>0.50258340713617999</v>
      </c>
      <c r="CF38" s="23">
        <v>1.84854196733742E-3</v>
      </c>
      <c r="CG38" s="23">
        <v>8.7918343226574497E-4</v>
      </c>
      <c r="CH38" s="23">
        <v>2.1524735153248698E-3</v>
      </c>
      <c r="CI38" s="23">
        <v>0</v>
      </c>
      <c r="CJ38" s="23">
        <v>1.0370624359499201</v>
      </c>
      <c r="CK38" s="23">
        <v>1.7536339163230199</v>
      </c>
      <c r="CL38" s="23">
        <v>2.3766638526251199E-2</v>
      </c>
      <c r="CM38" s="23">
        <v>1.3592909810339099E-4</v>
      </c>
      <c r="CN38" s="23">
        <v>0.33163740090179999</v>
      </c>
      <c r="CO38" s="23">
        <v>5.2114871277633397E-4</v>
      </c>
      <c r="CP38" s="23">
        <v>29542.083941246801</v>
      </c>
      <c r="CQ38" s="23">
        <v>1.86288738481581E-2</v>
      </c>
      <c r="CR38" s="23">
        <v>339.94899304100801</v>
      </c>
      <c r="CS38" s="23">
        <v>19.990240161215599</v>
      </c>
      <c r="CT38" s="23">
        <v>39.607905591027603</v>
      </c>
      <c r="CU38" s="23">
        <v>28.958456723275798</v>
      </c>
      <c r="CV38" s="23">
        <v>417.17185631431499</v>
      </c>
      <c r="CW38" s="23">
        <v>1.7242601101270499E-2</v>
      </c>
      <c r="CX38" s="23">
        <v>1.8876532627991999E-3</v>
      </c>
      <c r="CY38" s="23">
        <v>71.639296492612203</v>
      </c>
      <c r="CZ38" s="23">
        <v>71.639296492612203</v>
      </c>
      <c r="DA38" s="23">
        <v>20.6653848222027</v>
      </c>
      <c r="DB38" s="23">
        <v>144.11749425001199</v>
      </c>
      <c r="DC38" s="23">
        <v>2.8399338881286599E-2</v>
      </c>
      <c r="DD38" s="23">
        <v>7.5358226468553793E-2</v>
      </c>
      <c r="DE38" s="23">
        <v>0</v>
      </c>
      <c r="DF38" s="23">
        <v>545.09461769110999</v>
      </c>
      <c r="DG38" s="23">
        <v>1.7188450906288499</v>
      </c>
      <c r="DH38" s="23">
        <v>65.890351731737098</v>
      </c>
      <c r="DI38" s="23">
        <v>2.7986555275051899</v>
      </c>
      <c r="DJ38" s="23">
        <v>7.3321190032903993E-2</v>
      </c>
      <c r="DK38" s="23">
        <v>0.20868353904661099</v>
      </c>
      <c r="DL38" s="23">
        <v>0</v>
      </c>
      <c r="DM38" s="23">
        <v>5.1270805377073E-2</v>
      </c>
      <c r="DN38" s="23">
        <v>0.104095603067731</v>
      </c>
      <c r="DO38" s="23">
        <v>95.883198143659101</v>
      </c>
      <c r="DP38" s="23">
        <v>10.060825371500799</v>
      </c>
      <c r="DQ38" s="23">
        <v>7.1852962086130496</v>
      </c>
      <c r="DR38" s="23">
        <v>683.39715563109905</v>
      </c>
      <c r="DS38" s="23">
        <v>0</v>
      </c>
      <c r="DT38" s="23">
        <v>8.9976980236666199E-2</v>
      </c>
      <c r="DU38" s="23">
        <v>0.12947906072961901</v>
      </c>
      <c r="DV38" s="23">
        <v>9151.7962979987497</v>
      </c>
      <c r="DW38" s="23">
        <v>7245.2064948891202</v>
      </c>
      <c r="DX38" s="23">
        <v>805.02341586269597</v>
      </c>
      <c r="DY38" s="23">
        <v>8050.2299107518202</v>
      </c>
      <c r="DZ38" s="23">
        <v>9.0499946073224302E-4</v>
      </c>
      <c r="EA38" s="23">
        <v>273.13562019841498</v>
      </c>
      <c r="EB38" s="23">
        <v>17.8979619751649</v>
      </c>
      <c r="EC38" s="23">
        <v>0</v>
      </c>
      <c r="ED38" s="23">
        <v>0</v>
      </c>
      <c r="EE38" s="23">
        <v>1.6771182366992401E-2</v>
      </c>
      <c r="EF38" s="23">
        <v>0.33409404014396099</v>
      </c>
      <c r="EG38" s="23">
        <v>0.15264513179120001</v>
      </c>
      <c r="EH38" s="23">
        <v>8.2670463084817296</v>
      </c>
      <c r="EI38" s="23">
        <v>8.0861765671830899</v>
      </c>
      <c r="EJ38" s="23">
        <v>5813.3901708087096</v>
      </c>
      <c r="EK38" s="23">
        <v>7.4666956899640002</v>
      </c>
      <c r="EL38" s="23">
        <v>325.11255838665699</v>
      </c>
      <c r="EM38" s="23">
        <v>466.87501381746802</v>
      </c>
      <c r="EN38" s="23">
        <v>5.2457806471667796</v>
      </c>
      <c r="EO38" s="23">
        <v>3.1634258723413598E-2</v>
      </c>
      <c r="EP38" s="23">
        <v>8.7821657765505302E-3</v>
      </c>
      <c r="EQ38" s="23">
        <v>263.45280667118601</v>
      </c>
      <c r="ER38" s="23">
        <v>7117.5571143979396</v>
      </c>
      <c r="ES38" s="23">
        <v>6086.58924060153</v>
      </c>
      <c r="ET38" s="23">
        <v>1030.96787379641</v>
      </c>
      <c r="EU38" s="23">
        <v>4.8976854711001598</v>
      </c>
      <c r="EV38" s="23">
        <v>0.17217443773871899</v>
      </c>
      <c r="EW38" s="23">
        <v>263.49799763003102</v>
      </c>
      <c r="EX38" s="23">
        <v>29.940352586297099</v>
      </c>
      <c r="EY38" s="23">
        <v>1557.1405245898</v>
      </c>
      <c r="EZ38" s="23">
        <v>61.464951175339003</v>
      </c>
      <c r="FA38" s="23">
        <v>22.456891671489199</v>
      </c>
      <c r="FB38" s="23">
        <v>2916.3241206589601</v>
      </c>
      <c r="FC38" s="23">
        <v>8.9247648934781705E-4</v>
      </c>
      <c r="FD38" s="23">
        <v>59.802336446779798</v>
      </c>
      <c r="FE38" s="23">
        <v>43.686552145372701</v>
      </c>
      <c r="FF38" s="23">
        <v>110.184513643854</v>
      </c>
      <c r="FG38" s="23">
        <v>0.55281055319477301</v>
      </c>
      <c r="FH38" s="23">
        <v>1640.67372391562</v>
      </c>
      <c r="FI38" s="23">
        <v>281.06659577177601</v>
      </c>
      <c r="FJ38" s="23">
        <v>57.560701338729103</v>
      </c>
      <c r="FK38" s="23">
        <v>26.221897143607901</v>
      </c>
      <c r="FL38" s="23">
        <v>27.0513683239638</v>
      </c>
      <c r="FM38" s="23">
        <v>421.52391378591199</v>
      </c>
      <c r="FN38" s="23">
        <v>153.05829872397101</v>
      </c>
      <c r="FO38" s="23">
        <v>0</v>
      </c>
      <c r="FP38" s="23">
        <v>221.434333093139</v>
      </c>
      <c r="FQ38" s="23">
        <v>9236.4189001140803</v>
      </c>
      <c r="FR38" s="23">
        <v>64.942330036882197</v>
      </c>
      <c r="FS38" s="23">
        <v>343.92467268422098</v>
      </c>
      <c r="FU38" s="31">
        <f t="shared" si="58"/>
        <v>0</v>
      </c>
      <c r="FV38" s="106">
        <f t="shared" si="57"/>
        <v>0.99083815891954774</v>
      </c>
      <c r="FW38" s="46">
        <f t="shared" si="59"/>
        <v>1.3773538670104591E-3</v>
      </c>
      <c r="FX38" s="46">
        <f t="shared" si="60"/>
        <v>-4.0101975955864739E-4</v>
      </c>
      <c r="FY38" s="46">
        <f t="shared" si="61"/>
        <v>-1.9068759577568534E-3</v>
      </c>
      <c r="FZ38" s="46">
        <f t="shared" si="62"/>
        <v>9.7130709891119231E-4</v>
      </c>
      <c r="GA38" s="46">
        <f t="shared" si="63"/>
        <v>1.0787197700628313E-3</v>
      </c>
      <c r="GB38" s="46">
        <f t="shared" si="64"/>
        <v>-2.7816615589029248E-3</v>
      </c>
      <c r="GC38" s="46">
        <f t="shared" si="65"/>
        <v>2.7777926035630295E-4</v>
      </c>
      <c r="GD38" s="46">
        <f t="shared" si="66"/>
        <v>5.2071123715411284E-3</v>
      </c>
      <c r="GE38" s="46">
        <f t="shared" si="67"/>
        <v>-1.0703183600881943E-4</v>
      </c>
      <c r="GF38" s="46">
        <f t="shared" si="68"/>
        <v>3.2571635538219792E-5</v>
      </c>
      <c r="GG38" s="46">
        <f t="shared" si="69"/>
        <v>-3.259221504746882E-3</v>
      </c>
      <c r="GH38" s="46">
        <f t="shared" si="70"/>
        <v>1.2851859148782846E-4</v>
      </c>
      <c r="GI38" s="46">
        <f t="shared" si="71"/>
        <v>-3.2534817228666341E-3</v>
      </c>
      <c r="GJ38" s="46">
        <f t="shared" si="72"/>
        <v>3.18954928717492E-3</v>
      </c>
      <c r="GK38" s="46">
        <f t="shared" si="73"/>
        <v>-3.1191967028880965E-3</v>
      </c>
      <c r="GL38" s="46">
        <f t="shared" si="74"/>
        <v>-3.7979371646663073E-5</v>
      </c>
      <c r="GM38" s="46">
        <f t="shared" si="75"/>
        <v>-2.4180205292817416E-5</v>
      </c>
      <c r="GN38" s="46">
        <f t="shared" si="76"/>
        <v>0</v>
      </c>
      <c r="GO38" s="46">
        <f t="shared" si="77"/>
        <v>-2.0456272816380141E-3</v>
      </c>
      <c r="GP38" s="46">
        <f t="shared" si="78"/>
        <v>-5.578369833507327E-6</v>
      </c>
      <c r="GQ38" s="46">
        <f t="shared" si="79"/>
        <v>-3.1756072296221665E-6</v>
      </c>
      <c r="GR38" s="46">
        <f t="shared" si="80"/>
        <v>-2.4464210558663172E-5</v>
      </c>
      <c r="GS38" s="46">
        <f t="shared" si="81"/>
        <v>-3.4271733032004829E-3</v>
      </c>
      <c r="GT38" s="46">
        <f t="shared" si="82"/>
        <v>4.8195553863041604E-6</v>
      </c>
      <c r="GU38" s="46">
        <f t="shared" si="83"/>
        <v>5.4528034309163399E-3</v>
      </c>
      <c r="GV38" s="46">
        <f t="shared" si="84"/>
        <v>-4.9037703014018741E-6</v>
      </c>
      <c r="GW38" s="46">
        <f t="shared" si="85"/>
        <v>-3.5050157914700865E-5</v>
      </c>
      <c r="GX38" s="46">
        <f t="shared" si="86"/>
        <v>-3.1015328618151953E-3</v>
      </c>
      <c r="GY38" s="46">
        <f t="shared" si="87"/>
        <v>0</v>
      </c>
      <c r="GZ38" s="46">
        <f t="shared" si="88"/>
        <v>-3.2588853809702801E-3</v>
      </c>
      <c r="HA38" s="46">
        <f t="shared" si="89"/>
        <v>-2.1394254319054568E-7</v>
      </c>
      <c r="HB38" s="46">
        <f t="shared" si="90"/>
        <v>4.8031968071600638E-6</v>
      </c>
      <c r="HC38" s="46">
        <f t="shared" si="91"/>
        <v>2.5414982983804502E-4</v>
      </c>
      <c r="HD38" s="46">
        <f t="shared" si="92"/>
        <v>-3.3385782260645196E-3</v>
      </c>
      <c r="HE38" s="46">
        <f t="shared" si="93"/>
        <v>-2.7677349183065566E-5</v>
      </c>
      <c r="HF38" s="46">
        <f t="shared" si="94"/>
        <v>-8.0274951864621209E-4</v>
      </c>
      <c r="HG38" s="46">
        <f t="shared" si="95"/>
        <v>2.9447996886180448E-4</v>
      </c>
      <c r="HH38" s="46">
        <f t="shared" si="96"/>
        <v>6.1051019350991589E-5</v>
      </c>
      <c r="HI38" s="46">
        <f t="shared" si="97"/>
        <v>-1.9547250686847357E-5</v>
      </c>
      <c r="HJ38" s="46">
        <f t="shared" si="98"/>
        <v>4.0092977597391659E-4</v>
      </c>
      <c r="HK38" s="46">
        <f t="shared" si="99"/>
        <v>1.6433826317330021E-5</v>
      </c>
      <c r="HL38" s="46">
        <f t="shared" si="100"/>
        <v>0</v>
      </c>
      <c r="HM38" s="46">
        <f t="shared" si="101"/>
        <v>0</v>
      </c>
      <c r="HN38" s="46">
        <f t="shared" si="102"/>
        <v>-3.7374203350733135E-5</v>
      </c>
      <c r="HO38" s="46">
        <f t="shared" si="103"/>
        <v>6.8024542417540779E-6</v>
      </c>
      <c r="HP38" s="46">
        <f t="shared" si="104"/>
        <v>-1.0160121219565362E-5</v>
      </c>
      <c r="HQ38" s="46">
        <f t="shared" si="105"/>
        <v>-1.7068926963160307E-5</v>
      </c>
      <c r="HR38" s="46">
        <f t="shared" si="106"/>
        <v>2.5893556554621583E-4</v>
      </c>
      <c r="HS38" s="46">
        <f t="shared" si="107"/>
        <v>3.7165695729765341E-4</v>
      </c>
      <c r="HT38" s="46">
        <f t="shared" si="108"/>
        <v>-6.1905789311466599E-6</v>
      </c>
      <c r="HU38" s="46">
        <f t="shared" si="109"/>
        <v>4.2396225282627506E-5</v>
      </c>
      <c r="HV38" s="46">
        <f t="shared" si="110"/>
        <v>1.0693589408839123E-5</v>
      </c>
      <c r="HW38" s="46">
        <f t="shared" si="111"/>
        <v>0</v>
      </c>
      <c r="HX38" s="46">
        <f t="shared" si="112"/>
        <v>0</v>
      </c>
      <c r="HY38" s="46">
        <f t="shared" si="113"/>
        <v>-1.8038745126245156E-6</v>
      </c>
      <c r="HZ38" s="46">
        <f t="shared" si="114"/>
        <v>-1.424794983507129E-6</v>
      </c>
    </row>
    <row r="39" spans="1:234" x14ac:dyDescent="0.3">
      <c r="A39" s="38" t="s">
        <v>126</v>
      </c>
      <c r="B39" s="21">
        <v>106097.93386</v>
      </c>
      <c r="C39" s="21">
        <v>2986.6872586999998</v>
      </c>
      <c r="D39" s="21">
        <v>33508.935612000001</v>
      </c>
      <c r="E39" s="21">
        <v>29788.979708999999</v>
      </c>
      <c r="F39" s="21">
        <v>26659.288085</v>
      </c>
      <c r="G39" s="21">
        <v>3655.9207299999998</v>
      </c>
      <c r="H39" s="21">
        <v>21906.537453000001</v>
      </c>
      <c r="I39" s="23">
        <v>224.58445578999999</v>
      </c>
      <c r="J39" s="23">
        <v>7.7947675924000004</v>
      </c>
      <c r="K39" s="23">
        <v>9.7619415000000001E-2</v>
      </c>
      <c r="L39" s="23">
        <v>0.20261725080000001</v>
      </c>
      <c r="M39" s="23">
        <v>376.19214951999999</v>
      </c>
      <c r="N39" s="23">
        <v>0.1160277755</v>
      </c>
      <c r="O39" s="23">
        <v>37.479317346000002</v>
      </c>
      <c r="P39" s="23">
        <v>0.137494754</v>
      </c>
      <c r="Q39" s="23">
        <v>0.28324806000000002</v>
      </c>
      <c r="R39" s="23">
        <v>1.6286761249999999</v>
      </c>
      <c r="T39" s="23">
        <v>2.2298836400000001E-2</v>
      </c>
      <c r="U39" s="23">
        <v>2.4049962526000002</v>
      </c>
      <c r="V39" s="23">
        <v>7.7387409000000004E-2</v>
      </c>
      <c r="W39" s="23">
        <v>6.1538802300000001E-2</v>
      </c>
      <c r="Y39" s="23">
        <v>5.6143804499999998E-2</v>
      </c>
      <c r="Z39" s="23">
        <v>252.32831075000001</v>
      </c>
      <c r="AA39" s="23">
        <v>71.096217483000004</v>
      </c>
      <c r="AB39" s="23">
        <v>0.46833179860000002</v>
      </c>
      <c r="AC39" s="23">
        <v>0.44459590999999998</v>
      </c>
      <c r="AE39" s="23">
        <v>0.33870730020000001</v>
      </c>
      <c r="AF39" s="23">
        <v>6.2068924164999997</v>
      </c>
      <c r="AG39" s="23">
        <v>267.21445649999998</v>
      </c>
      <c r="AH39" s="23">
        <v>24.681318953000002</v>
      </c>
      <c r="AI39" s="23">
        <v>3.1801691085999999</v>
      </c>
      <c r="AJ39" s="23">
        <v>1.0798831550000001</v>
      </c>
      <c r="AK39" s="23">
        <v>2.9083503999999998E-3</v>
      </c>
      <c r="AL39" s="23">
        <v>376.20995427000003</v>
      </c>
      <c r="AM39" s="23">
        <v>4.4257500000000001E-4</v>
      </c>
      <c r="AN39" s="23">
        <v>1.6969591999999999E-3</v>
      </c>
      <c r="AO39" s="23">
        <v>158.93864719000001</v>
      </c>
      <c r="AP39" s="23">
        <v>41.675805197999999</v>
      </c>
      <c r="AS39" s="23">
        <v>6.3343856500000004E-2</v>
      </c>
      <c r="AT39" s="23">
        <v>1.1823130714000001</v>
      </c>
      <c r="AU39" s="23">
        <v>0.57036056769999999</v>
      </c>
      <c r="AV39" s="23">
        <v>22.052952853000001</v>
      </c>
      <c r="AW39" s="23">
        <v>91.779947874000001</v>
      </c>
      <c r="AX39" s="23">
        <v>311.14817033000003</v>
      </c>
      <c r="AY39" s="23">
        <v>192.44477341999999</v>
      </c>
      <c r="AZ39" s="23">
        <v>8.7250507500000005E-2</v>
      </c>
      <c r="BA39" s="23">
        <v>6.0190206999999997E-3</v>
      </c>
      <c r="BD39" s="23">
        <v>37.534294115000002</v>
      </c>
      <c r="BE39" s="23">
        <v>0.35913468570000001</v>
      </c>
      <c r="BG39" s="23" t="s">
        <v>126</v>
      </c>
      <c r="BH39" s="23">
        <v>123.439597054535</v>
      </c>
      <c r="BI39" s="23">
        <v>28.182542208691899</v>
      </c>
      <c r="BJ39" s="23">
        <v>8.7252147836273594E-2</v>
      </c>
      <c r="BK39" s="23">
        <v>7.7894403959481702</v>
      </c>
      <c r="BL39" s="23">
        <v>0</v>
      </c>
      <c r="BM39" s="23">
        <v>9.7618466800531198E-2</v>
      </c>
      <c r="BN39" s="23">
        <v>225.59734517659001</v>
      </c>
      <c r="BO39" s="23">
        <v>225.59705250263099</v>
      </c>
      <c r="BP39" s="23">
        <v>238.785615996296</v>
      </c>
      <c r="BQ39" s="23">
        <v>28.263470603803</v>
      </c>
      <c r="BR39" s="23">
        <v>8.3004981762264493E-2</v>
      </c>
      <c r="BS39" s="23">
        <v>0.11944620392753399</v>
      </c>
      <c r="BT39" s="23">
        <v>376.23795777297198</v>
      </c>
      <c r="BU39" s="23">
        <v>0.35912437676334102</v>
      </c>
      <c r="BV39" s="23">
        <v>3.7127286866515598E-2</v>
      </c>
      <c r="BW39" s="23">
        <v>7.8895526459321894E-2</v>
      </c>
      <c r="BX39" s="23">
        <v>0</v>
      </c>
      <c r="BY39" s="23">
        <v>37.579739397374297</v>
      </c>
      <c r="BZ39" s="23">
        <v>3.2986478887988599E-2</v>
      </c>
      <c r="CA39" s="23">
        <v>0.104457295094164</v>
      </c>
      <c r="CB39" s="23">
        <v>0.28324464584265302</v>
      </c>
      <c r="CC39" s="23">
        <v>0</v>
      </c>
      <c r="CD39" s="23">
        <v>2510.6616205536602</v>
      </c>
      <c r="CE39" s="23">
        <v>1.6286810130915399</v>
      </c>
      <c r="CF39" s="23">
        <v>6.0192961923576796E-3</v>
      </c>
      <c r="CG39" s="23">
        <v>6.4665139774136501E-3</v>
      </c>
      <c r="CH39" s="23">
        <v>1.58318398419286E-2</v>
      </c>
      <c r="CI39" s="23">
        <v>0</v>
      </c>
      <c r="CJ39" s="23">
        <v>2.4049967430745798</v>
      </c>
      <c r="CK39" s="23">
        <v>6.2068984791911204</v>
      </c>
      <c r="CL39" s="23">
        <v>7.7383881836624993E-2</v>
      </c>
      <c r="CM39" s="23">
        <v>4.42589151988705E-4</v>
      </c>
      <c r="CN39" s="23">
        <v>1.0798805180515501</v>
      </c>
      <c r="CO39" s="23">
        <v>1.6969418048689E-3</v>
      </c>
      <c r="CP39" s="23">
        <v>106235.04858127001</v>
      </c>
      <c r="CQ39" s="23">
        <v>6.1537655203943602E-2</v>
      </c>
      <c r="CR39" s="23">
        <v>1140.6926506176201</v>
      </c>
      <c r="CS39" s="23">
        <v>60.3028935919072</v>
      </c>
      <c r="CT39" s="23">
        <v>139.89738127708699</v>
      </c>
      <c r="CU39" s="23">
        <v>91.800791369399803</v>
      </c>
      <c r="CV39" s="23">
        <v>791.82129414370604</v>
      </c>
      <c r="CW39" s="23">
        <v>5.61426249204353E-2</v>
      </c>
      <c r="CX39" s="23">
        <v>4.3841700652016901E-3</v>
      </c>
      <c r="CY39" s="23">
        <v>253.67144634117801</v>
      </c>
      <c r="CZ39" s="23">
        <v>253.67144634117801</v>
      </c>
      <c r="DA39" s="23">
        <v>71.096081773155404</v>
      </c>
      <c r="DB39" s="23">
        <v>311.295875780328</v>
      </c>
      <c r="DC39" s="23">
        <v>0.141795985270984</v>
      </c>
      <c r="DD39" s="23">
        <v>0.28548194723971798</v>
      </c>
      <c r="DE39" s="23">
        <v>0</v>
      </c>
      <c r="DF39" s="23">
        <v>1166.81066598743</v>
      </c>
      <c r="DG39" s="23">
        <v>4.17223541107247</v>
      </c>
      <c r="DH39" s="23">
        <v>234.553841691602</v>
      </c>
      <c r="DI39" s="23">
        <v>12.1881863734431</v>
      </c>
      <c r="DJ39" s="23">
        <v>0.115532477576238</v>
      </c>
      <c r="DK39" s="23">
        <v>0.32882356276834301</v>
      </c>
      <c r="DL39" s="23">
        <v>0</v>
      </c>
      <c r="DM39" s="23">
        <v>0.111649432023236</v>
      </c>
      <c r="DN39" s="23">
        <v>0.226682128342068</v>
      </c>
      <c r="DO39" s="23">
        <v>267.21580318768298</v>
      </c>
      <c r="DP39" s="23">
        <v>37.534280748755698</v>
      </c>
      <c r="DQ39" s="23">
        <v>24.6722201158946</v>
      </c>
      <c r="DR39" s="23">
        <v>2986.0442867662</v>
      </c>
      <c r="DS39" s="23">
        <v>0</v>
      </c>
      <c r="DT39" s="23">
        <v>1.29956486989974</v>
      </c>
      <c r="DU39" s="23">
        <v>1.87010738482227</v>
      </c>
      <c r="DV39" s="23">
        <v>21445.711438681199</v>
      </c>
      <c r="DW39" s="23">
        <v>30116.978626763001</v>
      </c>
      <c r="DX39" s="23">
        <v>3346.3305150349702</v>
      </c>
      <c r="DY39" s="23">
        <v>33463.309141798003</v>
      </c>
      <c r="DZ39" s="23">
        <v>7.76151904403302E-3</v>
      </c>
      <c r="EA39" s="23">
        <v>752.55838491211796</v>
      </c>
      <c r="EB39" s="23">
        <v>41.675708806693201</v>
      </c>
      <c r="EC39" s="23">
        <v>0</v>
      </c>
      <c r="ED39" s="23">
        <v>0</v>
      </c>
      <c r="EE39" s="23">
        <v>6.3341779016187399E-2</v>
      </c>
      <c r="EF39" s="23">
        <v>1.1822986360488701</v>
      </c>
      <c r="EG39" s="23">
        <v>0.57034495703698795</v>
      </c>
      <c r="EH39" s="23">
        <v>22.048623418597099</v>
      </c>
      <c r="EI39" s="23">
        <v>6.2348504004144703</v>
      </c>
      <c r="EJ39" s="23">
        <v>13227.7029853562</v>
      </c>
      <c r="EK39" s="23">
        <v>60.733406304116599</v>
      </c>
      <c r="EL39" s="23">
        <v>1147.58285564686</v>
      </c>
      <c r="EM39" s="23">
        <v>1887.0516746859701</v>
      </c>
      <c r="EN39" s="23">
        <v>6.5195673284941797</v>
      </c>
      <c r="EO39" s="23">
        <v>7.3466267850548606E-2</v>
      </c>
      <c r="EP39" s="23">
        <v>4.1041160347668901E-2</v>
      </c>
      <c r="EQ39" s="23">
        <v>1576.57164602589</v>
      </c>
      <c r="ER39" s="23">
        <v>29790.1403689996</v>
      </c>
      <c r="ES39" s="23">
        <v>26657.7554577632</v>
      </c>
      <c r="ET39" s="23">
        <v>3132.3849112364001</v>
      </c>
      <c r="EU39" s="23">
        <v>25.829455841972699</v>
      </c>
      <c r="EV39" s="23">
        <v>0.34521891190881598</v>
      </c>
      <c r="EW39" s="23">
        <v>2152.1713674718999</v>
      </c>
      <c r="EX39" s="23">
        <v>107.911388437859</v>
      </c>
      <c r="EY39" s="23">
        <v>5914.8103241345498</v>
      </c>
      <c r="EZ39" s="23">
        <v>210.73225414882299</v>
      </c>
      <c r="FA39" s="23">
        <v>66.739527983817993</v>
      </c>
      <c r="FB39" s="23">
        <v>11398.388943820701</v>
      </c>
      <c r="FC39" s="23">
        <v>2.9060901850515601E-3</v>
      </c>
      <c r="FD39" s="23">
        <v>159.63497474843001</v>
      </c>
      <c r="FE39" s="23">
        <v>1147.2776676973201</v>
      </c>
      <c r="FF39" s="23">
        <v>948.45337125283095</v>
      </c>
      <c r="FG39" s="23">
        <v>0.32847140186400797</v>
      </c>
      <c r="FH39" s="23">
        <v>3652.90742131759</v>
      </c>
      <c r="FI39" s="23">
        <v>569.53398511728506</v>
      </c>
      <c r="FJ39" s="23">
        <v>192.44444381760599</v>
      </c>
      <c r="FK39" s="23">
        <v>29.807268529307699</v>
      </c>
      <c r="FL39" s="23">
        <v>75.270607305538803</v>
      </c>
      <c r="FM39" s="23">
        <v>825.14450034316201</v>
      </c>
      <c r="FN39" s="23">
        <v>376.32355985644898</v>
      </c>
      <c r="FO39" s="23">
        <v>0</v>
      </c>
      <c r="FP39" s="23">
        <v>468.33434385290701</v>
      </c>
      <c r="FQ39" s="23">
        <v>21915.471155938401</v>
      </c>
      <c r="FR39" s="23">
        <v>159.005049665282</v>
      </c>
      <c r="FS39" s="23">
        <v>601.30302124549996</v>
      </c>
      <c r="FU39" s="31">
        <f t="shared" si="58"/>
        <v>0</v>
      </c>
      <c r="FV39" s="106">
        <f t="shared" si="57"/>
        <v>0.97856492731027089</v>
      </c>
      <c r="FW39" s="46">
        <f t="shared" si="59"/>
        <v>1.2923411067639579E-3</v>
      </c>
      <c r="FX39" s="46">
        <f t="shared" si="60"/>
        <v>-2.1527929712991195E-4</v>
      </c>
      <c r="FY39" s="46">
        <f t="shared" si="61"/>
        <v>-1.3616209935853219E-3</v>
      </c>
      <c r="FZ39" s="46">
        <f t="shared" si="62"/>
        <v>3.896273088032381E-5</v>
      </c>
      <c r="GA39" s="46">
        <f t="shared" si="63"/>
        <v>-5.7489428521631168E-5</v>
      </c>
      <c r="GB39" s="46">
        <f t="shared" si="64"/>
        <v>-8.2422702923590002E-4</v>
      </c>
      <c r="GC39" s="46">
        <f t="shared" si="65"/>
        <v>4.0780990412417269E-4</v>
      </c>
      <c r="GD39" s="46">
        <f t="shared" si="66"/>
        <v>4.5087568908946819E-3</v>
      </c>
      <c r="GE39" s="46">
        <f t="shared" si="67"/>
        <v>-6.8343236519640489E-4</v>
      </c>
      <c r="GF39" s="46">
        <f t="shared" si="68"/>
        <v>-9.7132262962567578E-6</v>
      </c>
      <c r="GG39" s="46">
        <f t="shared" si="69"/>
        <v>-8.1960005649003387E-4</v>
      </c>
      <c r="GH39" s="46">
        <f t="shared" si="70"/>
        <v>1.2176823208682926E-4</v>
      </c>
      <c r="GI39" s="46">
        <f t="shared" si="71"/>
        <v>-4.276712314027868E-5</v>
      </c>
      <c r="GJ39" s="46">
        <f t="shared" si="72"/>
        <v>2.679399158934058E-3</v>
      </c>
      <c r="GK39" s="46">
        <f t="shared" si="73"/>
        <v>-3.7077791235145055E-4</v>
      </c>
      <c r="GL39" s="46">
        <f t="shared" si="74"/>
        <v>-1.2053594813689727E-5</v>
      </c>
      <c r="GM39" s="46">
        <f t="shared" si="75"/>
        <v>3.0012667742510745E-6</v>
      </c>
      <c r="GN39" s="46">
        <f t="shared" si="76"/>
        <v>0</v>
      </c>
      <c r="GO39" s="46">
        <f t="shared" si="77"/>
        <v>-2.1641517480733399E-5</v>
      </c>
      <c r="GP39" s="46">
        <f t="shared" si="78"/>
        <v>2.0393985191754042E-7</v>
      </c>
      <c r="GQ39" s="46">
        <f t="shared" si="79"/>
        <v>-4.5578000615205156E-5</v>
      </c>
      <c r="GR39" s="46">
        <f t="shared" si="80"/>
        <v>-1.8640207698662015E-5</v>
      </c>
      <c r="GS39" s="46">
        <f t="shared" si="81"/>
        <v>0</v>
      </c>
      <c r="GT39" s="46">
        <f t="shared" si="82"/>
        <v>-2.1009968512176154E-5</v>
      </c>
      <c r="GU39" s="46">
        <f t="shared" si="83"/>
        <v>5.3229682677531157E-3</v>
      </c>
      <c r="GV39" s="46">
        <f t="shared" si="84"/>
        <v>-1.9088194759695718E-6</v>
      </c>
      <c r="GW39" s="46">
        <f t="shared" si="85"/>
        <v>-2.7129786333268241E-5</v>
      </c>
      <c r="GX39" s="46">
        <f t="shared" si="86"/>
        <v>-5.3952285665201133E-4</v>
      </c>
      <c r="GY39" s="46">
        <f t="shared" si="87"/>
        <v>0</v>
      </c>
      <c r="GZ39" s="46">
        <f t="shared" si="88"/>
        <v>-1.1093349168268696E-3</v>
      </c>
      <c r="HA39" s="46">
        <f t="shared" si="89"/>
        <v>9.7676755353015522E-7</v>
      </c>
      <c r="HB39" s="46">
        <f t="shared" si="90"/>
        <v>5.0397261459415725E-6</v>
      </c>
      <c r="HC39" s="46">
        <f t="shared" si="91"/>
        <v>-3.6865279050639046E-4</v>
      </c>
      <c r="HD39" s="46">
        <f t="shared" si="92"/>
        <v>-3.3007219174614718E-3</v>
      </c>
      <c r="HE39" s="46">
        <f t="shared" si="93"/>
        <v>-2.4418831221059577E-6</v>
      </c>
      <c r="HF39" s="46">
        <f t="shared" si="94"/>
        <v>-7.7714671122149255E-4</v>
      </c>
      <c r="HG39" s="46">
        <f t="shared" si="95"/>
        <v>3.019738982435907E-4</v>
      </c>
      <c r="HH39" s="46">
        <f t="shared" si="96"/>
        <v>3.1976475636877703E-5</v>
      </c>
      <c r="HI39" s="46">
        <f t="shared" si="97"/>
        <v>-1.0250765663590452E-5</v>
      </c>
      <c r="HJ39" s="46">
        <f t="shared" si="98"/>
        <v>4.1778684074623041E-4</v>
      </c>
      <c r="HK39" s="46">
        <f t="shared" si="99"/>
        <v>-2.3128840904159211E-6</v>
      </c>
      <c r="HL39" s="46">
        <f t="shared" si="100"/>
        <v>0</v>
      </c>
      <c r="HM39" s="46">
        <f t="shared" si="101"/>
        <v>0</v>
      </c>
      <c r="HN39" s="46">
        <f t="shared" si="102"/>
        <v>-3.279692660651625E-5</v>
      </c>
      <c r="HO39" s="46">
        <f t="shared" si="103"/>
        <v>-1.2209415153382427E-5</v>
      </c>
      <c r="HP39" s="46">
        <f t="shared" si="104"/>
        <v>-2.7369814633195931E-5</v>
      </c>
      <c r="HQ39" s="46">
        <f t="shared" si="105"/>
        <v>-1.963199409965861E-4</v>
      </c>
      <c r="HR39" s="46">
        <f t="shared" si="106"/>
        <v>2.2710293351241827E-4</v>
      </c>
      <c r="HS39" s="46">
        <f t="shared" si="107"/>
        <v>4.7471097185408922E-4</v>
      </c>
      <c r="HT39" s="46">
        <f t="shared" si="108"/>
        <v>-1.7127115906882808E-6</v>
      </c>
      <c r="HU39" s="46">
        <f t="shared" si="109"/>
        <v>1.8800306388928503E-5</v>
      </c>
      <c r="HV39" s="46">
        <f t="shared" si="110"/>
        <v>4.5770295769194113E-5</v>
      </c>
      <c r="HW39" s="46">
        <f t="shared" si="111"/>
        <v>0</v>
      </c>
      <c r="HX39" s="46">
        <f t="shared" si="112"/>
        <v>0</v>
      </c>
      <c r="HY39" s="46">
        <f t="shared" si="113"/>
        <v>-3.5610751763221128E-7</v>
      </c>
      <c r="HZ39" s="46">
        <f t="shared" si="114"/>
        <v>-2.8704931797087685E-5</v>
      </c>
    </row>
    <row r="40" spans="1:234" x14ac:dyDescent="0.3">
      <c r="A40" s="38" t="s">
        <v>37</v>
      </c>
      <c r="B40" s="21">
        <v>6725.886708</v>
      </c>
      <c r="C40" s="21">
        <v>261.49238482999999</v>
      </c>
      <c r="D40" s="21">
        <v>2544.9263731999999</v>
      </c>
      <c r="E40" s="21">
        <v>1495.6680263000001</v>
      </c>
      <c r="F40" s="21">
        <v>1358.5961703</v>
      </c>
      <c r="G40" s="21">
        <v>412.11009094999997</v>
      </c>
      <c r="H40" s="21">
        <v>1070.0579224000001</v>
      </c>
      <c r="I40" s="23">
        <v>11.619513355</v>
      </c>
      <c r="J40" s="23">
        <v>0.23792148739999999</v>
      </c>
      <c r="K40" s="23">
        <v>5.3480300000000001E-3</v>
      </c>
      <c r="L40" s="23">
        <v>2.7635465099999999E-2</v>
      </c>
      <c r="M40" s="23">
        <v>18.598352783999999</v>
      </c>
      <c r="N40" s="23">
        <v>1.68985054E-2</v>
      </c>
      <c r="O40" s="23">
        <v>1.3669499388999999</v>
      </c>
      <c r="P40" s="23">
        <v>1.8939202400000001E-2</v>
      </c>
      <c r="Q40" s="23">
        <v>1.5517599999999999E-2</v>
      </c>
      <c r="R40" s="23">
        <v>8.9226219999999995E-2</v>
      </c>
      <c r="T40" s="23">
        <v>3.2751867E-3</v>
      </c>
      <c r="U40" s="23">
        <v>0.2272150751</v>
      </c>
      <c r="V40" s="23">
        <v>4.2396300000000003E-3</v>
      </c>
      <c r="W40" s="23">
        <v>3.2413341999999999E-3</v>
      </c>
      <c r="Y40" s="23">
        <v>3.07581E-3</v>
      </c>
      <c r="Z40" s="23">
        <v>15.409612833000001</v>
      </c>
      <c r="AA40" s="23">
        <v>2.8513697542999998</v>
      </c>
      <c r="AB40" s="23">
        <v>3.6480524200000003E-2</v>
      </c>
      <c r="AC40" s="23">
        <v>5.95585462E-2</v>
      </c>
      <c r="AE40" s="23">
        <v>4.52709632E-2</v>
      </c>
      <c r="AF40" s="23">
        <v>0.26657009149999999</v>
      </c>
      <c r="AG40" s="23">
        <v>20.670839999999998</v>
      </c>
      <c r="AH40" s="23">
        <v>1.5138575810999999</v>
      </c>
      <c r="AI40" s="23">
        <v>0.34737511539999999</v>
      </c>
      <c r="AJ40" s="23">
        <v>5.9160850000000001E-2</v>
      </c>
      <c r="AK40" s="23">
        <v>1.5933249999999999E-4</v>
      </c>
      <c r="AL40" s="23">
        <v>17.413901708000001</v>
      </c>
      <c r="AM40" s="23">
        <v>2.4246299999999999E-5</v>
      </c>
      <c r="AN40" s="23">
        <v>9.2967000000000006E-5</v>
      </c>
      <c r="AO40" s="23">
        <v>8.0960576818999996</v>
      </c>
      <c r="AP40" s="23">
        <v>3.9322676451</v>
      </c>
      <c r="AS40" s="23">
        <v>2.3187768000000001E-3</v>
      </c>
      <c r="AT40" s="23">
        <v>4.9308614399999999E-2</v>
      </c>
      <c r="AU40" s="23">
        <v>2.05806012E-2</v>
      </c>
      <c r="AV40" s="23">
        <v>1.7133644188999999</v>
      </c>
      <c r="AW40" s="23">
        <v>4.8384343788999997</v>
      </c>
      <c r="AX40" s="23">
        <v>13.498728029</v>
      </c>
      <c r="AY40" s="23">
        <v>10.060104491000001</v>
      </c>
      <c r="AZ40" s="23">
        <v>4.7799749999999997E-3</v>
      </c>
      <c r="BA40" s="23">
        <v>3.29749E-4</v>
      </c>
      <c r="BD40" s="23">
        <v>1.3501921349999999</v>
      </c>
      <c r="BE40" s="23">
        <v>1.5014988E-2</v>
      </c>
      <c r="BG40" s="23" t="s">
        <v>37</v>
      </c>
      <c r="BH40" s="23">
        <v>9.5790707321988808</v>
      </c>
      <c r="BI40" s="23">
        <v>1.1664797027898399</v>
      </c>
      <c r="BJ40" s="23">
        <v>4.7799537938788402E-3</v>
      </c>
      <c r="BK40" s="23">
        <v>0.23788009425707701</v>
      </c>
      <c r="BL40" s="23">
        <v>0</v>
      </c>
      <c r="BM40" s="23">
        <v>5.3490417764844199E-3</v>
      </c>
      <c r="BN40" s="23">
        <v>11.710496804132299</v>
      </c>
      <c r="BO40" s="23">
        <v>11.7104817991957</v>
      </c>
      <c r="BP40" s="23">
        <v>17.633015640470202</v>
      </c>
      <c r="BQ40" s="23">
        <v>2.1932636406148398</v>
      </c>
      <c r="BR40" s="23">
        <v>1.1323299878194601E-2</v>
      </c>
      <c r="BS40" s="23">
        <v>1.6294536836477701E-2</v>
      </c>
      <c r="BT40" s="23">
        <v>18.604700270358901</v>
      </c>
      <c r="BU40" s="23">
        <v>1.5015345088064701E-2</v>
      </c>
      <c r="BV40" s="23">
        <v>5.4073816806935598E-3</v>
      </c>
      <c r="BW40" s="23">
        <v>1.14907225097416E-2</v>
      </c>
      <c r="BX40" s="23">
        <v>0</v>
      </c>
      <c r="BY40" s="23">
        <v>1.37566274876132</v>
      </c>
      <c r="BZ40" s="23">
        <v>4.54413937620221E-3</v>
      </c>
      <c r="CA40" s="23">
        <v>1.4389715438416601E-2</v>
      </c>
      <c r="CB40" s="23">
        <v>1.55188085551733E-2</v>
      </c>
      <c r="CC40" s="23">
        <v>0</v>
      </c>
      <c r="CD40" s="23">
        <v>222.658549791718</v>
      </c>
      <c r="CE40" s="23">
        <v>8.9226822693056193E-2</v>
      </c>
      <c r="CF40" s="23">
        <v>3.2977737708405702E-4</v>
      </c>
      <c r="CG40" s="23">
        <v>9.4968512486427704E-4</v>
      </c>
      <c r="CH40" s="23">
        <v>2.3251013519844299E-3</v>
      </c>
      <c r="CI40" s="23">
        <v>0</v>
      </c>
      <c r="CJ40" s="23">
        <v>0.22721563994510299</v>
      </c>
      <c r="CK40" s="23">
        <v>0.26656824071165097</v>
      </c>
      <c r="CL40" s="23">
        <v>4.2395781997833903E-3</v>
      </c>
      <c r="CM40" s="6">
        <v>2.4247177102796001E-5</v>
      </c>
      <c r="CN40" s="23">
        <v>5.9160510794931398E-2</v>
      </c>
      <c r="CO40" s="6">
        <v>9.2974041953956796E-5</v>
      </c>
      <c r="CP40" s="23">
        <v>6739.4736275401301</v>
      </c>
      <c r="CQ40" s="23">
        <v>3.2415368264587701E-3</v>
      </c>
      <c r="CR40" s="23">
        <v>76.699778531430795</v>
      </c>
      <c r="CS40" s="23">
        <v>4.5956909916863697</v>
      </c>
      <c r="CT40" s="23">
        <v>8.9074203621885193</v>
      </c>
      <c r="CU40" s="23">
        <v>4.8402489083478004</v>
      </c>
      <c r="CV40" s="23">
        <v>47.489497798175698</v>
      </c>
      <c r="CW40" s="23">
        <v>3.0764029061657802E-3</v>
      </c>
      <c r="CX40" s="23">
        <v>2.3967509417505901E-4</v>
      </c>
      <c r="CY40" s="23">
        <v>15.523532092728599</v>
      </c>
      <c r="CZ40" s="23">
        <v>15.523532092728599</v>
      </c>
      <c r="DA40" s="23">
        <v>2.8513688719831101</v>
      </c>
      <c r="DB40" s="23">
        <v>13.510586052886101</v>
      </c>
      <c r="DC40" s="23">
        <v>1.08676114691159E-2</v>
      </c>
      <c r="DD40" s="23">
        <v>2.2669656567381399E-2</v>
      </c>
      <c r="DE40" s="23">
        <v>0</v>
      </c>
      <c r="DF40" s="23">
        <v>45.495882238617199</v>
      </c>
      <c r="DG40" s="23">
        <v>0.116363254771849</v>
      </c>
      <c r="DH40" s="23">
        <v>13.827118758889601</v>
      </c>
      <c r="DI40" s="23">
        <v>0.631637038762765</v>
      </c>
      <c r="DJ40" s="23">
        <v>1.5478742704079101E-2</v>
      </c>
      <c r="DK40" s="23">
        <v>4.4054901701417001E-2</v>
      </c>
      <c r="DL40" s="23">
        <v>0</v>
      </c>
      <c r="DM40" s="23">
        <v>1.4926217695398401E-2</v>
      </c>
      <c r="DN40" s="23">
        <v>3.0304732331332501E-2</v>
      </c>
      <c r="DO40" s="23">
        <v>20.671378619942001</v>
      </c>
      <c r="DP40" s="23">
        <v>1.3501956062104199</v>
      </c>
      <c r="DQ40" s="23">
        <v>1.5144645551103699</v>
      </c>
      <c r="DR40" s="23">
        <v>261.455469027817</v>
      </c>
      <c r="DS40" s="23">
        <v>0</v>
      </c>
      <c r="DT40" s="23">
        <v>0.14195898179533301</v>
      </c>
      <c r="DU40" s="23">
        <v>0.20428256088890301</v>
      </c>
      <c r="DV40" s="23">
        <v>1027.9880254854199</v>
      </c>
      <c r="DW40" s="23">
        <v>2288.4873766651699</v>
      </c>
      <c r="DX40" s="23">
        <v>254.27647192138301</v>
      </c>
      <c r="DY40" s="23">
        <v>2542.76384858656</v>
      </c>
      <c r="DZ40" s="23">
        <v>2.1045370033124399E-4</v>
      </c>
      <c r="EA40" s="23">
        <v>43.454414058653903</v>
      </c>
      <c r="EB40" s="23">
        <v>3.93240253895291</v>
      </c>
      <c r="EC40" s="23">
        <v>0</v>
      </c>
      <c r="ED40" s="23">
        <v>0</v>
      </c>
      <c r="EE40" s="23">
        <v>2.3187207156202998E-3</v>
      </c>
      <c r="EF40" s="23">
        <v>4.93097242128121E-2</v>
      </c>
      <c r="EG40" s="23">
        <v>2.05808168389028E-2</v>
      </c>
      <c r="EH40" s="23">
        <v>1.7133562151049599</v>
      </c>
      <c r="EI40" s="23">
        <v>0.458573330687787</v>
      </c>
      <c r="EJ40" s="23">
        <v>579.99045056961904</v>
      </c>
      <c r="EK40" s="23">
        <v>0.937169741563187</v>
      </c>
      <c r="EL40" s="23">
        <v>66.145103920369095</v>
      </c>
      <c r="EM40" s="23">
        <v>104.37217204869999</v>
      </c>
      <c r="EN40" s="23">
        <v>0.57627768646968502</v>
      </c>
      <c r="EO40" s="23">
        <v>5.14636070867575E-3</v>
      </c>
      <c r="EP40" s="23">
        <v>2.9417202775619102E-3</v>
      </c>
      <c r="EQ40" s="23">
        <v>54.213723176639803</v>
      </c>
      <c r="ER40" s="23">
        <v>1498.2783947118101</v>
      </c>
      <c r="ES40" s="23">
        <v>1360.6651641138601</v>
      </c>
      <c r="ET40" s="23">
        <v>137.61323059794799</v>
      </c>
      <c r="EU40" s="23">
        <v>1.04905379498117</v>
      </c>
      <c r="EV40" s="23">
        <v>3.20652531732777E-2</v>
      </c>
      <c r="EW40" s="23">
        <v>74.540021935988705</v>
      </c>
      <c r="EX40" s="23">
        <v>6.2755983399196396</v>
      </c>
      <c r="EY40" s="23">
        <v>338.69630582516203</v>
      </c>
      <c r="EZ40" s="23">
        <v>12.310052422604</v>
      </c>
      <c r="FA40" s="23">
        <v>4.7689034210221699</v>
      </c>
      <c r="FB40" s="23">
        <v>649.52238496006805</v>
      </c>
      <c r="FC40" s="23">
        <v>1.5921316214443599E-4</v>
      </c>
      <c r="FD40" s="23">
        <v>11.933472518089699</v>
      </c>
      <c r="FE40" s="23">
        <v>9.1630751169827604</v>
      </c>
      <c r="FF40" s="23">
        <v>37.570968677833001</v>
      </c>
      <c r="FG40" s="23">
        <v>2.85681009937333E-2</v>
      </c>
      <c r="FH40" s="23">
        <v>411.86645511114</v>
      </c>
      <c r="FI40" s="23">
        <v>24.517315050830899</v>
      </c>
      <c r="FJ40" s="23">
        <v>10.060167355583401</v>
      </c>
      <c r="FK40" s="23">
        <v>5.2802580296190902</v>
      </c>
      <c r="FL40" s="23">
        <v>5.8411252484712799</v>
      </c>
      <c r="FM40" s="23">
        <v>25.568859953813099</v>
      </c>
      <c r="FN40" s="23">
        <v>17.424012265448798</v>
      </c>
      <c r="FO40" s="23">
        <v>0</v>
      </c>
      <c r="FP40" s="23">
        <v>19.400916247953798</v>
      </c>
      <c r="FQ40" s="23">
        <v>1070.9048191934301</v>
      </c>
      <c r="FR40" s="23">
        <v>8.10190601579942</v>
      </c>
      <c r="FS40" s="23">
        <v>22.006893622656801</v>
      </c>
      <c r="FU40" s="31">
        <f t="shared" si="58"/>
        <v>0</v>
      </c>
      <c r="FV40" s="106">
        <f t="shared" si="57"/>
        <v>0.95992473566387193</v>
      </c>
      <c r="FW40" s="46">
        <f t="shared" si="59"/>
        <v>2.0200934285689595E-3</v>
      </c>
      <c r="FX40" s="46">
        <f t="shared" si="60"/>
        <v>-1.4117352674338282E-4</v>
      </c>
      <c r="FY40" s="46">
        <f t="shared" si="61"/>
        <v>-8.4973955876010716E-4</v>
      </c>
      <c r="FZ40" s="46">
        <f t="shared" si="62"/>
        <v>1.7452859631341751E-3</v>
      </c>
      <c r="GA40" s="46">
        <f t="shared" si="63"/>
        <v>1.5228909510345474E-3</v>
      </c>
      <c r="GB40" s="46">
        <f t="shared" si="64"/>
        <v>-5.9119115064215318E-4</v>
      </c>
      <c r="GC40" s="46">
        <f t="shared" si="65"/>
        <v>7.9144948670678171E-4</v>
      </c>
      <c r="GD40" s="46">
        <f t="shared" si="66"/>
        <v>7.8289375308953323E-3</v>
      </c>
      <c r="GE40" s="46">
        <f t="shared" si="67"/>
        <v>-1.7397816134777445E-4</v>
      </c>
      <c r="GF40" s="46">
        <f t="shared" si="68"/>
        <v>1.8918676305475316E-4</v>
      </c>
      <c r="GG40" s="46">
        <f t="shared" si="69"/>
        <v>-6.3788994554316383E-4</v>
      </c>
      <c r="GH40" s="46">
        <f t="shared" si="70"/>
        <v>3.4129293236991206E-4</v>
      </c>
      <c r="GI40" s="46">
        <f t="shared" si="71"/>
        <v>-2.3742310656760357E-5</v>
      </c>
      <c r="GJ40" s="46">
        <f t="shared" si="72"/>
        <v>6.3739055933031133E-3</v>
      </c>
      <c r="GK40" s="46">
        <f t="shared" si="73"/>
        <v>-2.82355363665723E-4</v>
      </c>
      <c r="GL40" s="46">
        <f t="shared" si="74"/>
        <v>7.78828667642225E-5</v>
      </c>
      <c r="GM40" s="46">
        <f t="shared" si="75"/>
        <v>6.7546631046130747E-6</v>
      </c>
      <c r="GN40" s="46">
        <f t="shared" si="76"/>
        <v>0</v>
      </c>
      <c r="GO40" s="46">
        <f t="shared" si="77"/>
        <v>-1.2219857612796346E-4</v>
      </c>
      <c r="GP40" s="46">
        <f t="shared" si="78"/>
        <v>2.485949062787501E-6</v>
      </c>
      <c r="GQ40" s="46">
        <f t="shared" si="79"/>
        <v>-1.221809842133232E-5</v>
      </c>
      <c r="GR40" s="46">
        <f t="shared" si="80"/>
        <v>6.2513288129993906E-5</v>
      </c>
      <c r="GS40" s="46">
        <f t="shared" si="81"/>
        <v>0</v>
      </c>
      <c r="GT40" s="46">
        <f t="shared" si="82"/>
        <v>1.9276423634106567E-4</v>
      </c>
      <c r="GU40" s="46">
        <f t="shared" si="83"/>
        <v>7.3927399061343262E-3</v>
      </c>
      <c r="GV40" s="46">
        <f t="shared" si="84"/>
        <v>-3.0943615377888207E-7</v>
      </c>
      <c r="GW40" s="46">
        <f t="shared" si="85"/>
        <v>-4.2101531556114672E-5</v>
      </c>
      <c r="GX40" s="46">
        <f t="shared" si="86"/>
        <v>-4.1810615088341455E-4</v>
      </c>
      <c r="GY40" s="46">
        <f t="shared" si="87"/>
        <v>0</v>
      </c>
      <c r="GZ40" s="46">
        <f t="shared" si="88"/>
        <v>-8.8385955236532109E-4</v>
      </c>
      <c r="HA40" s="46">
        <f t="shared" si="89"/>
        <v>-6.942970753426163E-6</v>
      </c>
      <c r="HB40" s="46">
        <f t="shared" si="90"/>
        <v>2.6056993426601312E-5</v>
      </c>
      <c r="HC40" s="46">
        <f t="shared" si="91"/>
        <v>4.0094525267626613E-4</v>
      </c>
      <c r="HD40" s="46">
        <f t="shared" si="92"/>
        <v>-3.2632525057492224E-3</v>
      </c>
      <c r="HE40" s="46">
        <f t="shared" si="93"/>
        <v>-5.7336070831126622E-6</v>
      </c>
      <c r="HF40" s="46">
        <f t="shared" si="94"/>
        <v>-7.4898627438849043E-4</v>
      </c>
      <c r="HG40" s="46">
        <f t="shared" si="95"/>
        <v>5.8060264829406876E-4</v>
      </c>
      <c r="HH40" s="46">
        <f t="shared" si="96"/>
        <v>3.6174706903824142E-5</v>
      </c>
      <c r="HI40" s="46">
        <f t="shared" si="97"/>
        <v>7.5746812920605386E-5</v>
      </c>
      <c r="HJ40" s="46">
        <f t="shared" si="98"/>
        <v>7.2236811164219758E-4</v>
      </c>
      <c r="HK40" s="46">
        <f t="shared" si="99"/>
        <v>3.4304341688969452E-5</v>
      </c>
      <c r="HL40" s="46">
        <f t="shared" si="100"/>
        <v>0</v>
      </c>
      <c r="HM40" s="46">
        <f t="shared" si="101"/>
        <v>0</v>
      </c>
      <c r="HN40" s="46">
        <f t="shared" si="102"/>
        <v>-2.4187054010670604E-5</v>
      </c>
      <c r="HO40" s="46">
        <f t="shared" si="103"/>
        <v>2.2507483238090849E-5</v>
      </c>
      <c r="HP40" s="46">
        <f t="shared" si="104"/>
        <v>1.0477774711462129E-5</v>
      </c>
      <c r="HQ40" s="46">
        <f t="shared" si="105"/>
        <v>-4.7881203493356342E-6</v>
      </c>
      <c r="HR40" s="46">
        <f t="shared" si="106"/>
        <v>3.7502408955130258E-4</v>
      </c>
      <c r="HS40" s="46">
        <f t="shared" si="107"/>
        <v>8.784549077976208E-4</v>
      </c>
      <c r="HT40" s="46">
        <f t="shared" si="108"/>
        <v>6.2488996467634039E-6</v>
      </c>
      <c r="HU40" s="46">
        <f t="shared" si="109"/>
        <v>-4.4364502239918724E-6</v>
      </c>
      <c r="HV40" s="46">
        <f t="shared" si="110"/>
        <v>8.605661899511587E-5</v>
      </c>
      <c r="HW40" s="46">
        <f t="shared" si="111"/>
        <v>0</v>
      </c>
      <c r="HX40" s="46">
        <f t="shared" si="112"/>
        <v>0</v>
      </c>
      <c r="HY40" s="46">
        <f t="shared" si="113"/>
        <v>2.57090108141674E-6</v>
      </c>
      <c r="HZ40" s="46">
        <f t="shared" si="114"/>
        <v>2.3782107897842188E-5</v>
      </c>
    </row>
    <row r="41" spans="1:234" x14ac:dyDescent="0.3">
      <c r="A41" s="38" t="s">
        <v>38</v>
      </c>
      <c r="B41" s="21">
        <v>61040.121582</v>
      </c>
      <c r="C41" s="21">
        <v>505.97198686000002</v>
      </c>
      <c r="D41" s="21">
        <v>8786.1158496999997</v>
      </c>
      <c r="E41" s="21">
        <v>20542.149193000001</v>
      </c>
      <c r="F41" s="21">
        <v>18223.296393000001</v>
      </c>
      <c r="G41" s="21">
        <v>1058.5210353</v>
      </c>
      <c r="H41" s="21">
        <v>19433.529822</v>
      </c>
      <c r="I41" s="23">
        <v>133.58418567000001</v>
      </c>
      <c r="J41" s="23">
        <v>5.1122752057999996</v>
      </c>
      <c r="L41" s="23">
        <v>2.7440389000000002E-3</v>
      </c>
      <c r="M41" s="23">
        <v>231.38664507999999</v>
      </c>
      <c r="N41" s="23">
        <v>1.0921373000000001E-3</v>
      </c>
      <c r="O41" s="23">
        <v>22.314014253</v>
      </c>
      <c r="P41" s="23">
        <v>3.9853759999999997E-3</v>
      </c>
      <c r="T41" s="23">
        <v>7.2612000000000002E-4</v>
      </c>
      <c r="U41" s="23">
        <v>1.0517707987</v>
      </c>
      <c r="W41" s="23">
        <v>3.9712530999999997E-3</v>
      </c>
      <c r="Z41" s="23">
        <v>129.86001931999999</v>
      </c>
      <c r="AA41" s="23">
        <v>38.420840929999997</v>
      </c>
      <c r="AB41" s="23">
        <v>0.1430848361</v>
      </c>
      <c r="AC41" s="23">
        <v>2.1576354200000002E-2</v>
      </c>
      <c r="AE41" s="23">
        <v>4.0804904000000001E-3</v>
      </c>
      <c r="AF41" s="23">
        <v>2.2437580050000001</v>
      </c>
      <c r="AG41" s="23">
        <v>98.328543999999994</v>
      </c>
      <c r="AH41" s="23">
        <v>13.634442826000001</v>
      </c>
      <c r="AI41" s="23">
        <v>5.7004450999999998E-2</v>
      </c>
      <c r="AL41" s="23">
        <v>310.98810193999998</v>
      </c>
      <c r="AO41" s="23">
        <v>118.66582432</v>
      </c>
      <c r="AP41" s="23">
        <v>19.814795072999999</v>
      </c>
      <c r="AS41" s="23">
        <v>3.5770807699999997E-2</v>
      </c>
      <c r="AT41" s="23">
        <v>0.66078821980000002</v>
      </c>
      <c r="AU41" s="23">
        <v>0.32699500240000001</v>
      </c>
      <c r="AV41" s="23">
        <v>11.570220215999999</v>
      </c>
      <c r="AW41" s="23">
        <v>53.300535832000001</v>
      </c>
      <c r="AX41" s="23">
        <v>308.13827184000002</v>
      </c>
      <c r="AY41" s="23">
        <v>106.39728956</v>
      </c>
      <c r="BD41" s="23">
        <v>21.56390485</v>
      </c>
      <c r="BE41" s="23">
        <v>0.20111933739999999</v>
      </c>
      <c r="BG41" s="23" t="s">
        <v>38</v>
      </c>
      <c r="BH41" s="23">
        <v>45.917833462183197</v>
      </c>
      <c r="BI41" s="23">
        <v>22.728816405961201</v>
      </c>
      <c r="BJ41" s="23">
        <v>0</v>
      </c>
      <c r="BK41" s="23">
        <v>5.1068861042026299</v>
      </c>
      <c r="BL41" s="23">
        <v>0</v>
      </c>
      <c r="BM41" s="23">
        <v>0</v>
      </c>
      <c r="BN41" s="23">
        <v>133.80166427416</v>
      </c>
      <c r="BO41" s="23">
        <v>133.80153360009999</v>
      </c>
      <c r="BP41" s="23">
        <v>130.81914525499701</v>
      </c>
      <c r="BQ41" s="23">
        <v>10.5136954817544</v>
      </c>
      <c r="BR41" s="23">
        <v>1.1238227924844401E-3</v>
      </c>
      <c r="BS41" s="23">
        <v>1.61720708124583E-3</v>
      </c>
      <c r="BT41" s="23">
        <v>231.37565879760899</v>
      </c>
      <c r="BU41" s="23">
        <v>0.201119062006999</v>
      </c>
      <c r="BV41" s="23">
        <v>3.4945967878657598E-4</v>
      </c>
      <c r="BW41" s="23">
        <v>7.42596620314489E-4</v>
      </c>
      <c r="BX41" s="23">
        <v>0</v>
      </c>
      <c r="BY41" s="23">
        <v>22.338715147533598</v>
      </c>
      <c r="BZ41" s="23">
        <v>9.5626794975666395E-4</v>
      </c>
      <c r="CA41" s="23">
        <v>3.0281856401946699E-3</v>
      </c>
      <c r="CB41" s="23">
        <v>0</v>
      </c>
      <c r="CC41" s="23">
        <v>0</v>
      </c>
      <c r="CD41" s="23">
        <v>833.33182556856605</v>
      </c>
      <c r="CE41" s="23">
        <v>0</v>
      </c>
      <c r="CF41" s="23">
        <v>0</v>
      </c>
      <c r="CG41" s="23">
        <v>2.10543364804312E-4</v>
      </c>
      <c r="CH41" s="23">
        <v>5.1547700524148896E-4</v>
      </c>
      <c r="CI41" s="23">
        <v>0</v>
      </c>
      <c r="CJ41" s="23">
        <v>1.05177067404487</v>
      </c>
      <c r="CK41" s="23">
        <v>2.2437692261280802</v>
      </c>
      <c r="CL41" s="23">
        <v>0</v>
      </c>
      <c r="CM41" s="23">
        <v>0</v>
      </c>
      <c r="CN41" s="23">
        <v>0</v>
      </c>
      <c r="CO41" s="23">
        <v>0</v>
      </c>
      <c r="CP41" s="23">
        <v>61036.895081378098</v>
      </c>
      <c r="CQ41" s="23">
        <v>3.9712507874032198E-3</v>
      </c>
      <c r="CR41" s="23">
        <v>655.05817776886397</v>
      </c>
      <c r="CS41" s="23">
        <v>30.932907611871201</v>
      </c>
      <c r="CT41" s="23">
        <v>84.8286632832408</v>
      </c>
      <c r="CU41" s="23">
        <v>53.300388974167902</v>
      </c>
      <c r="CV41" s="23">
        <v>792.31060130185904</v>
      </c>
      <c r="CW41" s="23">
        <v>0</v>
      </c>
      <c r="CX41" s="23">
        <v>1.4444412415604299E-3</v>
      </c>
      <c r="CY41" s="23">
        <v>130.21727183782099</v>
      </c>
      <c r="CZ41" s="23">
        <v>130.21727183782099</v>
      </c>
      <c r="DA41" s="23">
        <v>38.4207567341832</v>
      </c>
      <c r="DB41" s="23">
        <v>308.18810470774901</v>
      </c>
      <c r="DC41" s="23">
        <v>4.5997476124924802E-2</v>
      </c>
      <c r="DD41" s="23">
        <v>8.2500046926690801E-2</v>
      </c>
      <c r="DE41" s="23">
        <v>0</v>
      </c>
      <c r="DF41" s="23">
        <v>1280.1406349556</v>
      </c>
      <c r="DG41" s="23">
        <v>4.99581525629557</v>
      </c>
      <c r="DH41" s="23">
        <v>153.46918094187399</v>
      </c>
      <c r="DI41" s="23">
        <v>8.44338102947248</v>
      </c>
      <c r="DJ41" s="23">
        <v>5.6041192810727704E-3</v>
      </c>
      <c r="DK41" s="23">
        <v>1.5950115830839301E-2</v>
      </c>
      <c r="DL41" s="23">
        <v>0</v>
      </c>
      <c r="DM41" s="23">
        <v>1.34433392086509E-3</v>
      </c>
      <c r="DN41" s="23">
        <v>2.7294035108605202E-3</v>
      </c>
      <c r="DO41" s="23">
        <v>98.327605362528601</v>
      </c>
      <c r="DP41" s="23">
        <v>21.563870236842501</v>
      </c>
      <c r="DQ41" s="23">
        <v>13.617879066550801</v>
      </c>
      <c r="DR41" s="23">
        <v>505.468989682369</v>
      </c>
      <c r="DS41" s="23">
        <v>0</v>
      </c>
      <c r="DT41" s="23">
        <v>2.3294282566400398E-2</v>
      </c>
      <c r="DU41" s="23">
        <v>3.3520999057524099E-2</v>
      </c>
      <c r="DV41" s="23">
        <v>19410.339736988499</v>
      </c>
      <c r="DW41" s="23">
        <v>7890.2970896123597</v>
      </c>
      <c r="DX41" s="23">
        <v>876.70036096716797</v>
      </c>
      <c r="DY41" s="23">
        <v>8766.9974505795308</v>
      </c>
      <c r="DZ41" s="23">
        <v>7.1683946284208802E-3</v>
      </c>
      <c r="EA41" s="23">
        <v>574.10226884218696</v>
      </c>
      <c r="EB41" s="23">
        <v>19.813460916792</v>
      </c>
      <c r="EC41" s="23">
        <v>0</v>
      </c>
      <c r="ED41" s="23">
        <v>0</v>
      </c>
      <c r="EE41" s="23">
        <v>3.5770581550620802E-2</v>
      </c>
      <c r="EF41" s="23">
        <v>0.660768954513137</v>
      </c>
      <c r="EG41" s="23">
        <v>0.32699712071958797</v>
      </c>
      <c r="EH41" s="23">
        <v>11.5655026915127</v>
      </c>
      <c r="EI41" s="23">
        <v>3.1167235293793398</v>
      </c>
      <c r="EJ41" s="23">
        <v>12772.090822447401</v>
      </c>
      <c r="EK41" s="23">
        <v>61.245546718695699</v>
      </c>
      <c r="EL41" s="23">
        <v>678.44027205035297</v>
      </c>
      <c r="EM41" s="23">
        <v>1156.44999421286</v>
      </c>
      <c r="EN41" s="23">
        <v>2.51578787645298</v>
      </c>
      <c r="EO41" s="23">
        <v>2.42049052839277E-2</v>
      </c>
      <c r="EP41" s="23">
        <v>1.45867052475514E-2</v>
      </c>
      <c r="EQ41" s="23">
        <v>1285.73098331652</v>
      </c>
      <c r="ER41" s="23">
        <v>20514.680509960301</v>
      </c>
      <c r="ES41" s="23">
        <v>18198.605089401099</v>
      </c>
      <c r="ET41" s="23">
        <v>2316.0754205592002</v>
      </c>
      <c r="EU41" s="23">
        <v>20.256965973864201</v>
      </c>
      <c r="EV41" s="23">
        <v>0.143904383780596</v>
      </c>
      <c r="EW41" s="23">
        <v>1740.32400050706</v>
      </c>
      <c r="EX41" s="23">
        <v>65.510137987290307</v>
      </c>
      <c r="EY41" s="23">
        <v>3726.1103958949898</v>
      </c>
      <c r="EZ41" s="23">
        <v>121.546878552886</v>
      </c>
      <c r="FA41" s="23">
        <v>33.998491851165902</v>
      </c>
      <c r="FB41" s="23">
        <v>7354.7815006861802</v>
      </c>
      <c r="FC41" s="23">
        <v>0</v>
      </c>
      <c r="FD41" s="23">
        <v>76.416564680983896</v>
      </c>
      <c r="FE41" s="23">
        <v>1233.0546999784999</v>
      </c>
      <c r="FF41" s="23">
        <v>715.21262344505101</v>
      </c>
      <c r="FG41" s="23">
        <v>0.141977530823371</v>
      </c>
      <c r="FH41" s="23">
        <v>1056.3895834432799</v>
      </c>
      <c r="FI41" s="23">
        <v>561.27574938912005</v>
      </c>
      <c r="FJ41" s="23">
        <v>106.385258038625</v>
      </c>
      <c r="FK41" s="23">
        <v>0.85828237679414898</v>
      </c>
      <c r="FL41" s="23">
        <v>27.999670052284898</v>
      </c>
      <c r="FM41" s="23">
        <v>978.39328252646703</v>
      </c>
      <c r="FN41" s="23">
        <v>311.01720545069298</v>
      </c>
      <c r="FO41" s="23">
        <v>0</v>
      </c>
      <c r="FP41" s="23">
        <v>439.27000636167901</v>
      </c>
      <c r="FQ41" s="23">
        <v>19434.502458263702</v>
      </c>
      <c r="FR41" s="23">
        <v>118.68379192098701</v>
      </c>
      <c r="FS41" s="23">
        <v>794.95638955422498</v>
      </c>
      <c r="FU41" s="31">
        <f t="shared" si="58"/>
        <v>0</v>
      </c>
      <c r="FV41" s="106">
        <f t="shared" si="57"/>
        <v>0.99875671006617772</v>
      </c>
      <c r="FW41" s="46">
        <f t="shared" si="59"/>
        <v>-5.2858686029447376E-5</v>
      </c>
      <c r="FX41" s="46">
        <f t="shared" si="60"/>
        <v>-9.9412060488280186E-4</v>
      </c>
      <c r="FY41" s="46">
        <f t="shared" si="61"/>
        <v>-2.1759784923757507E-3</v>
      </c>
      <c r="FZ41" s="46">
        <f t="shared" si="62"/>
        <v>-1.3371864249267897E-3</v>
      </c>
      <c r="GA41" s="46">
        <f t="shared" si="63"/>
        <v>-1.3549306923629021E-3</v>
      </c>
      <c r="GB41" s="46">
        <f t="shared" si="64"/>
        <v>-2.0136131315671218E-3</v>
      </c>
      <c r="GC41" s="46">
        <f t="shared" si="65"/>
        <v>5.0049387456109332E-5</v>
      </c>
      <c r="GD41" s="46">
        <f t="shared" si="66"/>
        <v>1.6270483591291399E-3</v>
      </c>
      <c r="GE41" s="46">
        <f t="shared" si="67"/>
        <v>-1.0541493523775188E-3</v>
      </c>
      <c r="GF41" s="46">
        <f t="shared" si="68"/>
        <v>0</v>
      </c>
      <c r="GG41" s="46">
        <f t="shared" si="69"/>
        <v>-1.0965683721647964E-3</v>
      </c>
      <c r="GH41" s="46">
        <f t="shared" si="70"/>
        <v>-4.7480192243608801E-5</v>
      </c>
      <c r="GI41" s="46">
        <f t="shared" si="71"/>
        <v>-7.4167322126154862E-5</v>
      </c>
      <c r="GJ41" s="46">
        <f t="shared" si="72"/>
        <v>1.1069677671411171E-3</v>
      </c>
      <c r="GK41" s="46">
        <f t="shared" si="73"/>
        <v>-2.3144868857181457E-4</v>
      </c>
      <c r="GL41" s="46">
        <f t="shared" si="74"/>
        <v>0</v>
      </c>
      <c r="GM41" s="46">
        <f t="shared" si="75"/>
        <v>0</v>
      </c>
      <c r="GN41" s="46">
        <f t="shared" si="76"/>
        <v>0</v>
      </c>
      <c r="GO41" s="46">
        <f t="shared" si="77"/>
        <v>-1.3720866275421286E-4</v>
      </c>
      <c r="GP41" s="46">
        <f t="shared" si="78"/>
        <v>-1.1851929160813181E-7</v>
      </c>
      <c r="GQ41" s="46">
        <f t="shared" si="79"/>
        <v>0</v>
      </c>
      <c r="GR41" s="46">
        <f t="shared" si="80"/>
        <v>-5.8233427123365386E-7</v>
      </c>
      <c r="GS41" s="46">
        <f t="shared" si="81"/>
        <v>0</v>
      </c>
      <c r="GT41" s="46">
        <f t="shared" si="82"/>
        <v>0</v>
      </c>
      <c r="GU41" s="46">
        <f t="shared" si="83"/>
        <v>2.7510585605309132E-3</v>
      </c>
      <c r="GV41" s="46">
        <f t="shared" si="84"/>
        <v>-2.1914100461816853E-6</v>
      </c>
      <c r="GW41" s="46">
        <f t="shared" si="85"/>
        <v>-4.2478354070451346E-6</v>
      </c>
      <c r="GX41" s="46">
        <f t="shared" si="86"/>
        <v>-1.0251541054109275E-3</v>
      </c>
      <c r="GY41" s="46">
        <f t="shared" si="87"/>
        <v>0</v>
      </c>
      <c r="GZ41" s="46">
        <f t="shared" si="88"/>
        <v>-1.6549403655967384E-3</v>
      </c>
      <c r="HA41" s="46">
        <f t="shared" si="89"/>
        <v>5.0010420263892343E-6</v>
      </c>
      <c r="HB41" s="46">
        <f t="shared" si="90"/>
        <v>-9.5459307461388531E-6</v>
      </c>
      <c r="HC41" s="46">
        <f t="shared" si="91"/>
        <v>-1.2148468155672675E-3</v>
      </c>
      <c r="HD41" s="46">
        <f t="shared" si="92"/>
        <v>-3.3185018495397851E-3</v>
      </c>
      <c r="HE41" s="46">
        <f t="shared" si="93"/>
        <v>0</v>
      </c>
      <c r="HF41" s="46">
        <f t="shared" si="94"/>
        <v>0</v>
      </c>
      <c r="HG41" s="46">
        <f t="shared" si="95"/>
        <v>9.3584000517873061E-5</v>
      </c>
      <c r="HH41" s="46">
        <f t="shared" si="96"/>
        <v>0</v>
      </c>
      <c r="HI41" s="46">
        <f t="shared" si="97"/>
        <v>0</v>
      </c>
      <c r="HJ41" s="46">
        <f t="shared" si="98"/>
        <v>1.5141344266529635E-4</v>
      </c>
      <c r="HK41" s="46">
        <f t="shared" si="99"/>
        <v>-6.7331314963600932E-5</v>
      </c>
      <c r="HL41" s="46">
        <f t="shared" si="100"/>
        <v>0</v>
      </c>
      <c r="HM41" s="46">
        <f t="shared" si="101"/>
        <v>0</v>
      </c>
      <c r="HN41" s="46">
        <f t="shared" si="102"/>
        <v>-6.3221770414626996E-6</v>
      </c>
      <c r="HO41" s="46">
        <f t="shared" si="103"/>
        <v>-2.9155009556397463E-5</v>
      </c>
      <c r="HP41" s="46">
        <f t="shared" si="104"/>
        <v>6.4781405599934715E-6</v>
      </c>
      <c r="HQ41" s="46">
        <f t="shared" si="105"/>
        <v>-4.0772987888126379E-4</v>
      </c>
      <c r="HR41" s="46">
        <f t="shared" si="106"/>
        <v>-2.7552787191941744E-6</v>
      </c>
      <c r="HS41" s="46">
        <f t="shared" si="107"/>
        <v>1.6172242237687701E-4</v>
      </c>
      <c r="HT41" s="46">
        <f t="shared" si="108"/>
        <v>-1.1308108904618898E-4</v>
      </c>
      <c r="HU41" s="46">
        <f t="shared" si="109"/>
        <v>0</v>
      </c>
      <c r="HV41" s="46">
        <f t="shared" si="110"/>
        <v>0</v>
      </c>
      <c r="HW41" s="46">
        <f t="shared" si="111"/>
        <v>0</v>
      </c>
      <c r="HX41" s="46">
        <f t="shared" si="112"/>
        <v>0</v>
      </c>
      <c r="HY41" s="46">
        <f t="shared" si="113"/>
        <v>-1.6051433049848597E-6</v>
      </c>
      <c r="HZ41" s="46">
        <f t="shared" si="114"/>
        <v>-1.3693014532917307E-6</v>
      </c>
    </row>
    <row r="42" spans="1:234" x14ac:dyDescent="0.3">
      <c r="A42" s="38" t="s">
        <v>39</v>
      </c>
      <c r="B42" s="21">
        <v>6739.5865121999996</v>
      </c>
      <c r="C42" s="21">
        <v>221.39181153000001</v>
      </c>
      <c r="D42" s="21">
        <v>4993.3020249000001</v>
      </c>
      <c r="E42" s="21">
        <v>2146.1663090000002</v>
      </c>
      <c r="F42" s="21">
        <v>1358.6860726</v>
      </c>
      <c r="G42" s="21">
        <v>1383.9292192</v>
      </c>
      <c r="H42" s="21">
        <v>3939.1839224999999</v>
      </c>
      <c r="I42" s="23">
        <v>18.662405877000001</v>
      </c>
      <c r="J42" s="23">
        <v>0.82474205040000004</v>
      </c>
      <c r="K42" s="23">
        <v>4.91764E-4</v>
      </c>
      <c r="L42" s="23">
        <v>2.8618385999999999E-2</v>
      </c>
      <c r="M42" s="23">
        <v>47.845571888999999</v>
      </c>
      <c r="N42" s="23">
        <v>7.4787180000000005E-4</v>
      </c>
      <c r="O42" s="23">
        <v>4.4047037187999996</v>
      </c>
      <c r="P42" s="23">
        <v>4.8614497000000001E-3</v>
      </c>
      <c r="Q42" s="23">
        <v>1.4268799999999999E-3</v>
      </c>
      <c r="R42" s="23">
        <v>1.1904012199999999E-2</v>
      </c>
      <c r="T42" s="23">
        <v>2.156411E-3</v>
      </c>
      <c r="U42" s="23">
        <v>0.1493769579</v>
      </c>
      <c r="V42" s="23">
        <v>3.8984399999999998E-4</v>
      </c>
      <c r="W42" s="23">
        <v>1.1750471000000001E-3</v>
      </c>
      <c r="X42" s="23">
        <v>7.5243100000000005E-5</v>
      </c>
      <c r="Y42" s="23">
        <v>2.82828E-4</v>
      </c>
      <c r="Z42" s="23">
        <v>22.697950631000001</v>
      </c>
      <c r="AA42" s="23">
        <v>8.4373413215999999</v>
      </c>
      <c r="AB42" s="23">
        <v>3.0451727000000001E-2</v>
      </c>
      <c r="AC42" s="23">
        <v>4.6568869300000003E-2</v>
      </c>
      <c r="AE42" s="23">
        <v>5.7344730999999999E-3</v>
      </c>
      <c r="AF42" s="23">
        <v>0.52001605299999998</v>
      </c>
      <c r="AG42" s="23">
        <v>16.813079599999998</v>
      </c>
      <c r="AH42" s="23">
        <v>1.5211499091</v>
      </c>
      <c r="AI42" s="23">
        <v>0.12253723079999999</v>
      </c>
      <c r="AJ42" s="23">
        <v>5.4399799999999996E-3</v>
      </c>
      <c r="AK42" s="23">
        <v>1.4651000000000001E-5</v>
      </c>
      <c r="AL42" s="23">
        <v>64.921976979999997</v>
      </c>
      <c r="AM42" s="6">
        <v>2.2295E-6</v>
      </c>
      <c r="AN42" s="6">
        <v>8.5485400000000007E-6</v>
      </c>
      <c r="AO42" s="23">
        <v>23.939549070000002</v>
      </c>
      <c r="AP42" s="23">
        <v>2.9827243498999998</v>
      </c>
      <c r="AS42" s="23">
        <v>8.1495212000000008E-3</v>
      </c>
      <c r="AT42" s="23">
        <v>0.14568734890000001</v>
      </c>
      <c r="AU42" s="23">
        <v>7.4139611800000005E-2</v>
      </c>
      <c r="AV42" s="23">
        <v>1.7725870340000001</v>
      </c>
      <c r="AW42" s="23">
        <v>9.1124592035000003</v>
      </c>
      <c r="AX42" s="23">
        <v>65.658946728999993</v>
      </c>
      <c r="AY42" s="23">
        <v>18.609136239000001</v>
      </c>
      <c r="AZ42" s="23">
        <v>4.3952999999999999E-4</v>
      </c>
      <c r="BA42" s="23">
        <v>3.03212E-5</v>
      </c>
      <c r="BD42" s="23">
        <v>4.8862565599999996</v>
      </c>
      <c r="BE42" s="23">
        <v>4.4262006499999999E-2</v>
      </c>
      <c r="BG42" s="23" t="s">
        <v>39</v>
      </c>
      <c r="BH42" s="23">
        <v>7.8445967960450798</v>
      </c>
      <c r="BI42" s="23">
        <v>0.84862980900027596</v>
      </c>
      <c r="BJ42" s="23">
        <v>4.3952749513605102E-4</v>
      </c>
      <c r="BK42" s="23">
        <v>0.82465315812663298</v>
      </c>
      <c r="BL42" s="23">
        <v>0</v>
      </c>
      <c r="BM42" s="23">
        <v>4.91766640668659E-4</v>
      </c>
      <c r="BN42" s="23">
        <v>18.730635345573798</v>
      </c>
      <c r="BO42" s="23">
        <v>18.730616892901001</v>
      </c>
      <c r="BP42" s="23">
        <v>12.5375358570545</v>
      </c>
      <c r="BQ42" s="23">
        <v>1.7961487185531499</v>
      </c>
      <c r="BR42" s="23">
        <v>1.16952051169276E-2</v>
      </c>
      <c r="BS42" s="23">
        <v>1.68296098204886E-2</v>
      </c>
      <c r="BT42" s="23">
        <v>47.849249189542398</v>
      </c>
      <c r="BU42" s="23">
        <v>4.4262776378008899E-2</v>
      </c>
      <c r="BV42" s="23">
        <v>2.39275766552577E-4</v>
      </c>
      <c r="BW42" s="23">
        <v>5.0845898234648903E-4</v>
      </c>
      <c r="BX42" s="6">
        <v>7.4992498510358905E-5</v>
      </c>
      <c r="BY42" s="23">
        <v>4.4112714176807604</v>
      </c>
      <c r="BZ42" s="23">
        <v>1.16368521293892E-3</v>
      </c>
      <c r="CA42" s="23">
        <v>3.68500710990591E-3</v>
      </c>
      <c r="CB42" s="23">
        <v>1.42687197880213E-3</v>
      </c>
      <c r="CC42" s="23">
        <v>0</v>
      </c>
      <c r="CD42" s="23">
        <v>392.82750582401599</v>
      </c>
      <c r="CE42" s="23">
        <v>1.18910891785489E-2</v>
      </c>
      <c r="CF42" s="6">
        <v>3.0319512537134101E-5</v>
      </c>
      <c r="CG42" s="23">
        <v>6.2344263672789999E-4</v>
      </c>
      <c r="CH42" s="23">
        <v>1.5263506167981101E-3</v>
      </c>
      <c r="CI42" s="23">
        <v>0</v>
      </c>
      <c r="CJ42" s="23">
        <v>0.14937774438451301</v>
      </c>
      <c r="CK42" s="23">
        <v>0.52001241217447303</v>
      </c>
      <c r="CL42" s="23">
        <v>3.8983671940561002E-4</v>
      </c>
      <c r="CM42" s="6">
        <v>2.22947201698109E-6</v>
      </c>
      <c r="CN42" s="23">
        <v>5.4401328628670099E-3</v>
      </c>
      <c r="CO42" s="6">
        <v>8.5484417456196794E-6</v>
      </c>
      <c r="CP42" s="23">
        <v>6741.5709526502296</v>
      </c>
      <c r="CQ42" s="23">
        <v>1.17504778432044E-3</v>
      </c>
      <c r="CR42" s="23">
        <v>40.736211027453699</v>
      </c>
      <c r="CS42" s="23">
        <v>3.9626949515219798</v>
      </c>
      <c r="CT42" s="23">
        <v>5.6783931125726301</v>
      </c>
      <c r="CU42" s="23">
        <v>9.1138742457508606</v>
      </c>
      <c r="CV42" s="23">
        <v>141.09716588099701</v>
      </c>
      <c r="CW42" s="23">
        <v>2.8283746792370703E-4</v>
      </c>
      <c r="CX42" s="23">
        <v>2.0829833556964701E-4</v>
      </c>
      <c r="CY42" s="23">
        <v>22.7780286443144</v>
      </c>
      <c r="CZ42" s="23">
        <v>22.7780286443144</v>
      </c>
      <c r="DA42" s="23">
        <v>8.4373481064170903</v>
      </c>
      <c r="DB42" s="23">
        <v>65.668650589369705</v>
      </c>
      <c r="DC42" s="23">
        <v>1.05549587479841E-2</v>
      </c>
      <c r="DD42" s="23">
        <v>1.6592534910006201E-2</v>
      </c>
      <c r="DE42" s="23">
        <v>0</v>
      </c>
      <c r="DF42" s="23">
        <v>259.92332285595501</v>
      </c>
      <c r="DG42" s="23">
        <v>0.89741482280696805</v>
      </c>
      <c r="DH42" s="23">
        <v>13.1628094129057</v>
      </c>
      <c r="DI42" s="23">
        <v>0.50697077802463597</v>
      </c>
      <c r="DJ42" s="23">
        <v>1.2070790263286901E-2</v>
      </c>
      <c r="DK42" s="23">
        <v>3.43553317900979E-2</v>
      </c>
      <c r="DL42" s="23">
        <v>0</v>
      </c>
      <c r="DM42" s="23">
        <v>1.8875042212999501E-3</v>
      </c>
      <c r="DN42" s="23">
        <v>3.8322106957235798E-3</v>
      </c>
      <c r="DO42" s="23">
        <v>16.813215656564999</v>
      </c>
      <c r="DP42" s="23">
        <v>4.8862368498817697</v>
      </c>
      <c r="DQ42" s="23">
        <v>1.5213922978967001</v>
      </c>
      <c r="DR42" s="23">
        <v>221.127061997277</v>
      </c>
      <c r="DS42" s="23">
        <v>0</v>
      </c>
      <c r="DT42" s="23">
        <v>5.00697351146678E-2</v>
      </c>
      <c r="DU42" s="23">
        <v>7.2051573802476898E-2</v>
      </c>
      <c r="DV42" s="23">
        <v>3899.1606135462998</v>
      </c>
      <c r="DW42" s="23">
        <v>4482.1827986221097</v>
      </c>
      <c r="DX42" s="23">
        <v>498.02043481098099</v>
      </c>
      <c r="DY42" s="23">
        <v>4980.2032334330897</v>
      </c>
      <c r="DZ42" s="23">
        <v>1.9385752179006401E-4</v>
      </c>
      <c r="EA42" s="23">
        <v>76.489889379906003</v>
      </c>
      <c r="EB42" s="23">
        <v>2.98278044936038</v>
      </c>
      <c r="EC42" s="23">
        <v>0</v>
      </c>
      <c r="ED42" s="23">
        <v>0</v>
      </c>
      <c r="EE42" s="23">
        <v>8.1493032790445098E-3</v>
      </c>
      <c r="EF42" s="23">
        <v>0.145688673194552</v>
      </c>
      <c r="EG42" s="23">
        <v>7.4139455057127199E-2</v>
      </c>
      <c r="EH42" s="23">
        <v>1.77252234924519</v>
      </c>
      <c r="EI42" s="23">
        <v>9.5715142108831106</v>
      </c>
      <c r="EJ42" s="23">
        <v>2725.9220628551998</v>
      </c>
      <c r="EK42" s="23">
        <v>6.5281681564399801</v>
      </c>
      <c r="EL42" s="23">
        <v>68.298085076362597</v>
      </c>
      <c r="EM42" s="23">
        <v>104.208038106891</v>
      </c>
      <c r="EN42" s="23">
        <v>4.9941166610999996</v>
      </c>
      <c r="EO42" s="23">
        <v>3.4906800156528101E-3</v>
      </c>
      <c r="EP42" s="23">
        <v>3.3038591467010499E-3</v>
      </c>
      <c r="EQ42" s="23">
        <v>61.354579374658897</v>
      </c>
      <c r="ER42" s="23">
        <v>2145.0276539819502</v>
      </c>
      <c r="ES42" s="23">
        <v>1359.43121442442</v>
      </c>
      <c r="ET42" s="23">
        <v>785.59643955753302</v>
      </c>
      <c r="EU42" s="23">
        <v>1.00744804995673</v>
      </c>
      <c r="EV42" s="23">
        <v>6.4080044610525896E-2</v>
      </c>
      <c r="EW42" s="23">
        <v>142.666147301818</v>
      </c>
      <c r="EX42" s="23">
        <v>5.9949536720734997</v>
      </c>
      <c r="EY42" s="23">
        <v>305.97061988458802</v>
      </c>
      <c r="EZ42" s="23">
        <v>13.8864400271168</v>
      </c>
      <c r="FA42" s="23">
        <v>4.4266200356046399</v>
      </c>
      <c r="FB42" s="23">
        <v>557.98118013415103</v>
      </c>
      <c r="FC42" s="6">
        <v>1.46390710957522E-5</v>
      </c>
      <c r="FD42" s="23">
        <v>24.120941763261001</v>
      </c>
      <c r="FE42" s="23">
        <v>29.382372695756601</v>
      </c>
      <c r="FF42" s="23">
        <v>42.414934238330602</v>
      </c>
      <c r="FG42" s="23">
        <v>0.67842607406427502</v>
      </c>
      <c r="FH42" s="23">
        <v>1379.4106490561401</v>
      </c>
      <c r="FI42" s="23">
        <v>118.844123594332</v>
      </c>
      <c r="FJ42" s="23">
        <v>18.6091655857349</v>
      </c>
      <c r="FK42" s="23">
        <v>29.148750723369499</v>
      </c>
      <c r="FL42" s="23">
        <v>4.7834331755909503</v>
      </c>
      <c r="FM42" s="23">
        <v>234.618708664834</v>
      </c>
      <c r="FN42" s="23">
        <v>64.929980825855395</v>
      </c>
      <c r="FO42" s="23">
        <v>0</v>
      </c>
      <c r="FP42" s="23">
        <v>96.910643116043602</v>
      </c>
      <c r="FQ42" s="23">
        <v>3939.2790079201</v>
      </c>
      <c r="FR42" s="23">
        <v>23.944176044212</v>
      </c>
      <c r="FS42" s="23">
        <v>164.06473447887501</v>
      </c>
      <c r="FU42" s="31">
        <f t="shared" si="58"/>
        <v>0</v>
      </c>
      <c r="FV42" s="106">
        <f t="shared" si="57"/>
        <v>0.98981580276666359</v>
      </c>
      <c r="FW42" s="46">
        <f t="shared" si="59"/>
        <v>2.9444543024083651E-4</v>
      </c>
      <c r="FX42" s="46">
        <f t="shared" si="60"/>
        <v>-1.1958415755911585E-3</v>
      </c>
      <c r="FY42" s="46">
        <f t="shared" si="61"/>
        <v>-2.6232724160467134E-3</v>
      </c>
      <c r="FZ42" s="46">
        <f t="shared" si="62"/>
        <v>-5.3055302064665421E-4</v>
      </c>
      <c r="GA42" s="46">
        <f t="shared" si="63"/>
        <v>5.4842824950290033E-4</v>
      </c>
      <c r="GB42" s="46">
        <f t="shared" si="64"/>
        <v>-3.2650298015038546E-3</v>
      </c>
      <c r="GC42" s="46">
        <f t="shared" si="65"/>
        <v>2.4138355042770054E-5</v>
      </c>
      <c r="GD42" s="46">
        <f t="shared" si="66"/>
        <v>3.6549958430099482E-3</v>
      </c>
      <c r="GE42" s="46">
        <f t="shared" si="67"/>
        <v>-1.0778190990012639E-4</v>
      </c>
      <c r="GF42" s="46">
        <f t="shared" si="68"/>
        <v>5.3697884737351592E-6</v>
      </c>
      <c r="GG42" s="46">
        <f t="shared" si="69"/>
        <v>-3.2696135478709346E-3</v>
      </c>
      <c r="GH42" s="46">
        <f t="shared" si="70"/>
        <v>7.6857698575131863E-5</v>
      </c>
      <c r="GI42" s="46">
        <f t="shared" si="71"/>
        <v>-1.8325480508025549E-4</v>
      </c>
      <c r="GJ42" s="46">
        <f t="shared" si="72"/>
        <v>1.4910648479553323E-3</v>
      </c>
      <c r="GK42" s="46">
        <f t="shared" si="73"/>
        <v>-2.6241919473465568E-3</v>
      </c>
      <c r="GL42" s="46">
        <f t="shared" si="74"/>
        <v>-5.6214943583022361E-6</v>
      </c>
      <c r="GM42" s="46">
        <f t="shared" si="75"/>
        <v>-1.0856021679059881E-3</v>
      </c>
      <c r="GN42" s="46">
        <f t="shared" si="76"/>
        <v>0</v>
      </c>
      <c r="GO42" s="46">
        <f t="shared" si="77"/>
        <v>-3.0688706716807792E-3</v>
      </c>
      <c r="GP42" s="46">
        <f t="shared" si="78"/>
        <v>5.2650992768387457E-6</v>
      </c>
      <c r="GQ42" s="46">
        <f t="shared" si="79"/>
        <v>-1.8675661007879542E-5</v>
      </c>
      <c r="GR42" s="46">
        <f t="shared" si="80"/>
        <v>5.8237702977268095E-7</v>
      </c>
      <c r="GS42" s="46">
        <f t="shared" si="81"/>
        <v>-3.3305577473695283E-3</v>
      </c>
      <c r="GT42" s="46">
        <f t="shared" si="82"/>
        <v>3.347590658290746E-5</v>
      </c>
      <c r="GU42" s="46">
        <f t="shared" si="83"/>
        <v>3.5279842932177002E-3</v>
      </c>
      <c r="GV42" s="46">
        <f t="shared" si="84"/>
        <v>8.0414159292190796E-7</v>
      </c>
      <c r="GW42" s="46">
        <f t="shared" si="85"/>
        <v>-1.2288147356917663E-5</v>
      </c>
      <c r="GX42" s="46">
        <f t="shared" si="86"/>
        <v>-3.065293376474701E-3</v>
      </c>
      <c r="GY42" s="46">
        <f t="shared" si="87"/>
        <v>0</v>
      </c>
      <c r="GZ42" s="46">
        <f t="shared" si="88"/>
        <v>-2.5735900612159197E-3</v>
      </c>
      <c r="HA42" s="46">
        <f t="shared" si="89"/>
        <v>-7.0013714114159323E-6</v>
      </c>
      <c r="HB42" s="46">
        <f t="shared" si="90"/>
        <v>8.0923048149395242E-6</v>
      </c>
      <c r="HC42" s="46">
        <f t="shared" si="91"/>
        <v>1.5934576549620462E-4</v>
      </c>
      <c r="HD42" s="46">
        <f t="shared" si="92"/>
        <v>-3.3942490795645479E-3</v>
      </c>
      <c r="HE42" s="46">
        <f t="shared" si="93"/>
        <v>2.8099895038267192E-5</v>
      </c>
      <c r="HF42" s="46">
        <f t="shared" si="94"/>
        <v>-8.142040985462313E-4</v>
      </c>
      <c r="HG42" s="46">
        <f t="shared" si="95"/>
        <v>1.232840746341455E-4</v>
      </c>
      <c r="HH42" s="46">
        <f t="shared" si="96"/>
        <v>-1.2551253155407325E-5</v>
      </c>
      <c r="HI42" s="46">
        <f t="shared" si="97"/>
        <v>-1.1493703055867797E-5</v>
      </c>
      <c r="HJ42" s="46">
        <f t="shared" si="98"/>
        <v>1.9327741715053959E-4</v>
      </c>
      <c r="HK42" s="46">
        <f t="shared" si="99"/>
        <v>1.8808127670963255E-5</v>
      </c>
      <c r="HL42" s="46">
        <f t="shared" si="100"/>
        <v>0</v>
      </c>
      <c r="HM42" s="46">
        <f t="shared" si="101"/>
        <v>0</v>
      </c>
      <c r="HN42" s="46">
        <f t="shared" si="102"/>
        <v>-2.6740338498777149E-5</v>
      </c>
      <c r="HO42" s="46">
        <f t="shared" si="103"/>
        <v>9.089976322514446E-6</v>
      </c>
      <c r="HP42" s="46">
        <f t="shared" si="104"/>
        <v>-2.1141582616985414E-6</v>
      </c>
      <c r="HQ42" s="46">
        <f t="shared" si="105"/>
        <v>-3.6491722871323523E-5</v>
      </c>
      <c r="HR42" s="46">
        <f t="shared" si="106"/>
        <v>1.5528653893087468E-4</v>
      </c>
      <c r="HS42" s="46">
        <f t="shared" si="107"/>
        <v>1.4779189818202686E-4</v>
      </c>
      <c r="HT42" s="46">
        <f t="shared" si="108"/>
        <v>1.5770068272529621E-6</v>
      </c>
      <c r="HU42" s="46">
        <f t="shared" si="109"/>
        <v>-5.6989601368825332E-6</v>
      </c>
      <c r="HV42" s="46">
        <f t="shared" si="110"/>
        <v>-5.5652905092769234E-5</v>
      </c>
      <c r="HW42" s="46">
        <f t="shared" si="111"/>
        <v>0</v>
      </c>
      <c r="HX42" s="46">
        <f t="shared" si="112"/>
        <v>0</v>
      </c>
      <c r="HY42" s="46">
        <f t="shared" si="113"/>
        <v>-4.0337870081032903E-6</v>
      </c>
      <c r="HZ42" s="46">
        <f t="shared" si="114"/>
        <v>1.7393653604460584E-5</v>
      </c>
    </row>
    <row r="43" spans="1:234" x14ac:dyDescent="0.3">
      <c r="A43" s="38" t="s">
        <v>40</v>
      </c>
      <c r="B43" s="21">
        <v>70219.568922000006</v>
      </c>
      <c r="C43" s="21">
        <v>991.60745211000005</v>
      </c>
      <c r="D43" s="21">
        <v>14680.714588999999</v>
      </c>
      <c r="E43" s="21">
        <v>18457.24221</v>
      </c>
      <c r="F43" s="21">
        <v>16104.651155</v>
      </c>
      <c r="G43" s="21">
        <v>3022.9618796999998</v>
      </c>
      <c r="H43" s="21">
        <v>23177.575646000001</v>
      </c>
      <c r="I43" s="23">
        <v>143.32186898</v>
      </c>
      <c r="J43" s="23">
        <v>5.4262812979000001</v>
      </c>
      <c r="K43" s="23">
        <v>0.41810221759999999</v>
      </c>
      <c r="L43" s="23">
        <v>4.0256683500000001E-2</v>
      </c>
      <c r="M43" s="23">
        <v>285.94654254</v>
      </c>
      <c r="N43" s="23">
        <v>8.1536912999999999E-3</v>
      </c>
      <c r="O43" s="23">
        <v>27.775140970999999</v>
      </c>
      <c r="P43" s="23">
        <v>2.0062058399999999E-2</v>
      </c>
      <c r="Q43" s="23">
        <v>0.1498717195</v>
      </c>
      <c r="R43" s="23">
        <v>0.82717114290000004</v>
      </c>
      <c r="T43" s="23">
        <v>3.5253530000000002E-3</v>
      </c>
      <c r="U43" s="23">
        <v>1.3820885192000001</v>
      </c>
      <c r="V43" s="23">
        <v>4.09470948E-2</v>
      </c>
      <c r="W43" s="23">
        <v>3.2818912200000001E-2</v>
      </c>
      <c r="X43" s="23">
        <v>5.5303899999999997E-5</v>
      </c>
      <c r="Y43" s="23">
        <v>2.9706715799999998E-2</v>
      </c>
      <c r="Z43" s="23">
        <v>153.85846850999999</v>
      </c>
      <c r="AA43" s="23">
        <v>54.388214394000002</v>
      </c>
      <c r="AB43" s="23">
        <v>0.21171705220000001</v>
      </c>
      <c r="AC43" s="23">
        <v>0.24221505539999999</v>
      </c>
      <c r="AD43" s="23">
        <v>0.56184999999999996</v>
      </c>
      <c r="AE43" s="23">
        <v>4.6042553700000002E-2</v>
      </c>
      <c r="AF43" s="23">
        <v>4.0840494585</v>
      </c>
      <c r="AG43" s="23">
        <v>131.78390002</v>
      </c>
      <c r="AH43" s="23">
        <v>13.371504291000001</v>
      </c>
      <c r="AI43" s="23">
        <v>0.58320107119999998</v>
      </c>
      <c r="AJ43" s="23">
        <v>0.54664756010000004</v>
      </c>
      <c r="AK43" s="23">
        <v>1.5388614E-3</v>
      </c>
      <c r="AL43" s="23">
        <v>369.19839636</v>
      </c>
      <c r="AM43" s="23">
        <v>2.3417460000000001E-4</v>
      </c>
      <c r="AN43" s="23">
        <v>8.9789220000000003E-4</v>
      </c>
      <c r="AO43" s="23">
        <v>153.80125090999999</v>
      </c>
      <c r="AP43" s="23">
        <v>19.742952929000001</v>
      </c>
      <c r="AS43" s="23">
        <v>4.6569232299999999E-2</v>
      </c>
      <c r="AT43" s="23">
        <v>0.86071699830000004</v>
      </c>
      <c r="AU43" s="23">
        <v>0.42547295349999997</v>
      </c>
      <c r="AV43" s="23">
        <v>13.496814651999999</v>
      </c>
      <c r="AW43" s="23">
        <v>67.246788597000005</v>
      </c>
      <c r="AX43" s="23">
        <v>357.22288423999998</v>
      </c>
      <c r="AY43" s="23">
        <v>137.19741777999999</v>
      </c>
      <c r="AZ43" s="23">
        <v>4.6165842200000001E-2</v>
      </c>
      <c r="BA43" s="23">
        <v>3.184774E-3</v>
      </c>
      <c r="BB43" s="23">
        <v>0.9698</v>
      </c>
      <c r="BD43" s="23">
        <v>28.054001599999999</v>
      </c>
      <c r="BE43" s="23">
        <v>0.26195552770000002</v>
      </c>
      <c r="BG43" s="23" t="s">
        <v>40</v>
      </c>
      <c r="BH43" s="23">
        <v>60.849527822054696</v>
      </c>
      <c r="BI43" s="23">
        <v>14.523009634698701</v>
      </c>
      <c r="BJ43" s="23">
        <v>4.6166769409271502E-2</v>
      </c>
      <c r="BK43" s="23">
        <v>5.4235789725255499</v>
      </c>
      <c r="BL43" s="23">
        <v>0.96981162056251302</v>
      </c>
      <c r="BM43" s="23">
        <v>0.41810574337707501</v>
      </c>
      <c r="BN43" s="23">
        <v>143.791297976549</v>
      </c>
      <c r="BO43" s="23">
        <v>143.786770030555</v>
      </c>
      <c r="BP43" s="23">
        <v>130.61028382660001</v>
      </c>
      <c r="BQ43" s="23">
        <v>13.947523462623</v>
      </c>
      <c r="BR43" s="23">
        <v>1.6453385467021499E-2</v>
      </c>
      <c r="BS43" s="23">
        <v>2.3676766464392499E-2</v>
      </c>
      <c r="BT43" s="23">
        <v>285.96523882672</v>
      </c>
      <c r="BU43" s="23">
        <v>0.26195383928704702</v>
      </c>
      <c r="BV43" s="23">
        <v>2.6011473196756898E-3</v>
      </c>
      <c r="BW43" s="23">
        <v>5.5274152818443802E-3</v>
      </c>
      <c r="BX43" s="6">
        <v>5.51177348964102E-5</v>
      </c>
      <c r="BY43" s="23">
        <v>27.8214976505426</v>
      </c>
      <c r="BZ43" s="23">
        <v>4.80496349145985E-3</v>
      </c>
      <c r="CA43" s="23">
        <v>1.5215767284512001E-2</v>
      </c>
      <c r="CB43" s="23">
        <v>0.14987263213817301</v>
      </c>
      <c r="CC43" s="23">
        <v>0</v>
      </c>
      <c r="CD43" s="23">
        <v>1552.28959755028</v>
      </c>
      <c r="CE43" s="23">
        <v>0.82716383809444705</v>
      </c>
      <c r="CF43" s="23">
        <v>3.18483375585134E-3</v>
      </c>
      <c r="CG43" s="23">
        <v>1.0206183836813799E-3</v>
      </c>
      <c r="CH43" s="23">
        <v>2.49876581733605E-3</v>
      </c>
      <c r="CI43" s="23">
        <v>0</v>
      </c>
      <c r="CJ43" s="23">
        <v>1.3821039800100301</v>
      </c>
      <c r="CK43" s="23">
        <v>4.08403799153756</v>
      </c>
      <c r="CL43" s="23">
        <v>4.0948377239244098E-2</v>
      </c>
      <c r="CM43" s="23">
        <v>2.3417839094115299E-4</v>
      </c>
      <c r="CN43" s="23">
        <v>0.54663527339968998</v>
      </c>
      <c r="CO43" s="23">
        <v>8.9797474536615904E-4</v>
      </c>
      <c r="CP43" s="23">
        <v>70251.471145576594</v>
      </c>
      <c r="CQ43" s="23">
        <v>3.2819840282671202E-2</v>
      </c>
      <c r="CR43" s="23">
        <v>780.610531696625</v>
      </c>
      <c r="CS43" s="23">
        <v>33.519493863414702</v>
      </c>
      <c r="CT43" s="23">
        <v>91.420764751634394</v>
      </c>
      <c r="CU43" s="23">
        <v>67.251582185616996</v>
      </c>
      <c r="CV43" s="23">
        <v>1256.6075144736999</v>
      </c>
      <c r="CW43" s="23">
        <v>2.9708452604678599E-2</v>
      </c>
      <c r="CX43" s="23">
        <v>3.6435481911932299E-2</v>
      </c>
      <c r="CY43" s="23">
        <v>154.47281178509999</v>
      </c>
      <c r="CZ43" s="23">
        <v>154.47281178509999</v>
      </c>
      <c r="DA43" s="23">
        <v>54.388194747509999</v>
      </c>
      <c r="DB43" s="23">
        <v>357.29763829879801</v>
      </c>
      <c r="DC43" s="23">
        <v>6.3886422600759496E-2</v>
      </c>
      <c r="DD43" s="23">
        <v>0.12759606040110799</v>
      </c>
      <c r="DE43" s="23">
        <v>0</v>
      </c>
      <c r="DF43" s="23">
        <v>1464.9342715994301</v>
      </c>
      <c r="DG43" s="23">
        <v>5.0995893502608398</v>
      </c>
      <c r="DH43" s="23">
        <v>136.832752535574</v>
      </c>
      <c r="DI43" s="23">
        <v>6.5580203884991404</v>
      </c>
      <c r="DJ43" s="23">
        <v>6.2776469826992198E-2</v>
      </c>
      <c r="DK43" s="23">
        <v>0.17867111197826199</v>
      </c>
      <c r="DL43" s="23">
        <v>0.561861635609053</v>
      </c>
      <c r="DM43" s="23">
        <v>1.5147146042868801E-2</v>
      </c>
      <c r="DN43" s="23">
        <v>3.0753202417478202E-2</v>
      </c>
      <c r="DO43" s="23">
        <v>131.79229811681401</v>
      </c>
      <c r="DP43" s="23">
        <v>28.053920933530598</v>
      </c>
      <c r="DQ43" s="23">
        <v>13.365899976320801</v>
      </c>
      <c r="DR43" s="23">
        <v>990.83275652198802</v>
      </c>
      <c r="DS43" s="23">
        <v>0</v>
      </c>
      <c r="DT43" s="23">
        <v>0.23830714373473999</v>
      </c>
      <c r="DU43" s="23">
        <v>0.342930089529699</v>
      </c>
      <c r="DV43" s="23">
        <v>23096.167502218301</v>
      </c>
      <c r="DW43" s="23">
        <v>13184.471305213299</v>
      </c>
      <c r="DX43" s="23">
        <v>1464.94193368937</v>
      </c>
      <c r="DY43" s="23">
        <v>14649.4132389027</v>
      </c>
      <c r="DZ43" s="23">
        <v>4.4471377682919096E-3</v>
      </c>
      <c r="EA43" s="23">
        <v>674.08248847318805</v>
      </c>
      <c r="EB43" s="23">
        <v>19.7428939355258</v>
      </c>
      <c r="EC43" s="23">
        <v>0</v>
      </c>
      <c r="ED43" s="23">
        <v>0</v>
      </c>
      <c r="EE43" s="23">
        <v>4.6569655458500697E-2</v>
      </c>
      <c r="EF43" s="23">
        <v>0.86069978114717505</v>
      </c>
      <c r="EG43" s="23">
        <v>0.42546786522303498</v>
      </c>
      <c r="EH43" s="23">
        <v>13.494525062032499</v>
      </c>
      <c r="EI43" s="23">
        <v>10.9130419259577</v>
      </c>
      <c r="EJ43" s="23">
        <v>14920.9913941301</v>
      </c>
      <c r="EK43" s="23">
        <v>37.292604785131999</v>
      </c>
      <c r="EL43" s="23">
        <v>797.76233557653597</v>
      </c>
      <c r="EM43" s="23">
        <v>1188.3150636309001</v>
      </c>
      <c r="EN43" s="23">
        <v>6.9313661573989798</v>
      </c>
      <c r="EO43" s="23">
        <v>0.50246174358041795</v>
      </c>
      <c r="EP43" s="23">
        <v>2.0229030903288699E-2</v>
      </c>
      <c r="EQ43" s="23">
        <v>988.78410566753098</v>
      </c>
      <c r="ER43" s="23">
        <v>18451.415369434599</v>
      </c>
      <c r="ES43" s="23">
        <v>16099.742688669399</v>
      </c>
      <c r="ET43" s="23">
        <v>2351.6726807652199</v>
      </c>
      <c r="EU43" s="23">
        <v>15.6014786631172</v>
      </c>
      <c r="EV43" s="23">
        <v>0.22374063275351699</v>
      </c>
      <c r="EW43" s="23">
        <v>1123.5585373655799</v>
      </c>
      <c r="EX43" s="23">
        <v>71.163442693607095</v>
      </c>
      <c r="EY43" s="23">
        <v>3707.1821513803602</v>
      </c>
      <c r="EZ43" s="23">
        <v>150.06854756196299</v>
      </c>
      <c r="FA43" s="23">
        <v>43.463774935652502</v>
      </c>
      <c r="FB43" s="23">
        <v>6868.0761042124705</v>
      </c>
      <c r="FC43" s="23">
        <v>1.5376113112286901E-3</v>
      </c>
      <c r="FD43" s="23">
        <v>125.866955266845</v>
      </c>
      <c r="FE43" s="23">
        <v>625.05952649128801</v>
      </c>
      <c r="FF43" s="23">
        <v>464.16545733229702</v>
      </c>
      <c r="FG43" s="23">
        <v>0.67894791327016901</v>
      </c>
      <c r="FH43" s="23">
        <v>3014.49313078148</v>
      </c>
      <c r="FI43" s="23">
        <v>715.61938656385598</v>
      </c>
      <c r="FJ43" s="23">
        <v>137.18595325576899</v>
      </c>
      <c r="FK43" s="23">
        <v>47.357796121866599</v>
      </c>
      <c r="FL43" s="23">
        <v>37.093513654470399</v>
      </c>
      <c r="FM43" s="23">
        <v>1137.8103353583199</v>
      </c>
      <c r="FN43" s="23">
        <v>369.25592626799897</v>
      </c>
      <c r="FO43" s="23">
        <v>0</v>
      </c>
      <c r="FP43" s="23">
        <v>559.74989059250197</v>
      </c>
      <c r="FQ43" s="23">
        <v>23180.0780244382</v>
      </c>
      <c r="FR43" s="23">
        <v>153.83492853562001</v>
      </c>
      <c r="FS43" s="23">
        <v>949.60765698704699</v>
      </c>
      <c r="FU43" s="31">
        <f t="shared" si="58"/>
        <v>0</v>
      </c>
      <c r="FV43" s="106">
        <f t="shared" si="57"/>
        <v>0.99638005868093138</v>
      </c>
      <c r="FW43" s="46">
        <f t="shared" si="59"/>
        <v>4.5432098297306398E-4</v>
      </c>
      <c r="FX43" s="46">
        <f t="shared" si="60"/>
        <v>-7.8125228523000148E-4</v>
      </c>
      <c r="FY43" s="46">
        <f t="shared" si="61"/>
        <v>-2.1321407692751443E-3</v>
      </c>
      <c r="FZ43" s="46">
        <f t="shared" si="62"/>
        <v>-3.1569399692033695E-4</v>
      </c>
      <c r="GA43" s="46">
        <f t="shared" si="63"/>
        <v>-3.0478563511612285E-4</v>
      </c>
      <c r="GB43" s="46">
        <f t="shared" si="64"/>
        <v>-2.8014739369986012E-3</v>
      </c>
      <c r="GC43" s="46">
        <f t="shared" si="65"/>
        <v>1.0796549546074254E-4</v>
      </c>
      <c r="GD43" s="46">
        <f t="shared" si="66"/>
        <v>3.2437551496057775E-3</v>
      </c>
      <c r="GE43" s="46">
        <f t="shared" si="67"/>
        <v>-4.9800687175876202E-4</v>
      </c>
      <c r="GF43" s="46">
        <f t="shared" si="68"/>
        <v>8.4328112279777218E-6</v>
      </c>
      <c r="GG43" s="46">
        <f t="shared" si="69"/>
        <v>-3.1431195415291434E-3</v>
      </c>
      <c r="GH43" s="46">
        <f t="shared" si="70"/>
        <v>6.5383853058428022E-5</v>
      </c>
      <c r="GI43" s="46">
        <f t="shared" si="71"/>
        <v>-3.0818800412433334E-3</v>
      </c>
      <c r="GJ43" s="46">
        <f t="shared" si="72"/>
        <v>1.6689988933270262E-3</v>
      </c>
      <c r="GK43" s="46">
        <f t="shared" si="73"/>
        <v>-2.0599892196580052E-3</v>
      </c>
      <c r="GL43" s="46">
        <f t="shared" si="74"/>
        <v>6.089462215092832E-6</v>
      </c>
      <c r="GM43" s="46">
        <f t="shared" si="75"/>
        <v>-8.8310691393184353E-6</v>
      </c>
      <c r="GN43" s="46">
        <f t="shared" si="76"/>
        <v>0</v>
      </c>
      <c r="GO43" s="46">
        <f t="shared" si="77"/>
        <v>-1.6931067562795843E-3</v>
      </c>
      <c r="GP43" s="46">
        <f t="shared" si="78"/>
        <v>1.1186555575296618E-5</v>
      </c>
      <c r="GQ43" s="46">
        <f t="shared" si="79"/>
        <v>3.1319419616009253E-5</v>
      </c>
      <c r="GR43" s="46">
        <f t="shared" si="80"/>
        <v>2.8278898019065992E-5</v>
      </c>
      <c r="GS43" s="46">
        <f t="shared" si="81"/>
        <v>-3.3662201687367018E-3</v>
      </c>
      <c r="GT43" s="46">
        <f t="shared" si="82"/>
        <v>5.8465051818358195E-5</v>
      </c>
      <c r="GU43" s="46">
        <f t="shared" si="83"/>
        <v>3.9929116742772513E-3</v>
      </c>
      <c r="GV43" s="46">
        <f t="shared" si="84"/>
        <v>-3.6122697208870419E-7</v>
      </c>
      <c r="GW43" s="46">
        <f t="shared" si="85"/>
        <v>-2.6158945565629813E-5</v>
      </c>
      <c r="GX43" s="46">
        <f t="shared" si="86"/>
        <v>-3.168562719928263E-3</v>
      </c>
      <c r="GY43" s="46">
        <f t="shared" si="87"/>
        <v>2.0709458134804779E-5</v>
      </c>
      <c r="GZ43" s="46">
        <f t="shared" si="88"/>
        <v>-3.0885610858938572E-3</v>
      </c>
      <c r="HA43" s="46">
        <f t="shared" si="89"/>
        <v>-2.8077432843439916E-6</v>
      </c>
      <c r="HB43" s="46">
        <f t="shared" si="90"/>
        <v>6.3726273184591288E-5</v>
      </c>
      <c r="HC43" s="46">
        <f t="shared" si="91"/>
        <v>-4.1912372439442631E-4</v>
      </c>
      <c r="HD43" s="46">
        <f t="shared" si="92"/>
        <v>-3.3673428128658516E-3</v>
      </c>
      <c r="HE43" s="46">
        <f t="shared" si="93"/>
        <v>-2.2476456874357102E-5</v>
      </c>
      <c r="HF43" s="46">
        <f t="shared" si="94"/>
        <v>-8.1234656435590199E-4</v>
      </c>
      <c r="HG43" s="46">
        <f t="shared" si="95"/>
        <v>1.5582382958909845E-4</v>
      </c>
      <c r="HH43" s="46">
        <f t="shared" si="96"/>
        <v>1.6188524088347588E-5</v>
      </c>
      <c r="HI43" s="46">
        <f t="shared" si="97"/>
        <v>9.1932379141967455E-5</v>
      </c>
      <c r="HJ43" s="46">
        <f t="shared" si="98"/>
        <v>2.189684766590258E-4</v>
      </c>
      <c r="HK43" s="46">
        <f t="shared" si="99"/>
        <v>-2.9880775390509518E-6</v>
      </c>
      <c r="HL43" s="46">
        <f t="shared" si="100"/>
        <v>0</v>
      </c>
      <c r="HM43" s="46">
        <f t="shared" si="101"/>
        <v>0</v>
      </c>
      <c r="HN43" s="46">
        <f t="shared" si="102"/>
        <v>9.086653994467355E-6</v>
      </c>
      <c r="HO43" s="46">
        <f t="shared" si="103"/>
        <v>-2.0003268041637678E-5</v>
      </c>
      <c r="HP43" s="46">
        <f t="shared" si="104"/>
        <v>-1.1959107913055447E-5</v>
      </c>
      <c r="HQ43" s="46">
        <f t="shared" si="105"/>
        <v>-1.6963928352981209E-4</v>
      </c>
      <c r="HR43" s="46">
        <f t="shared" si="106"/>
        <v>7.1283532150780271E-5</v>
      </c>
      <c r="HS43" s="46">
        <f t="shared" si="107"/>
        <v>2.0926447351507759E-4</v>
      </c>
      <c r="HT43" s="46">
        <f t="shared" si="108"/>
        <v>-8.356224494972314E-5</v>
      </c>
      <c r="HU43" s="46">
        <f t="shared" si="109"/>
        <v>2.0084314014760791E-5</v>
      </c>
      <c r="HV43" s="46">
        <f t="shared" si="110"/>
        <v>1.8762980148676459E-5</v>
      </c>
      <c r="HW43" s="46">
        <f t="shared" si="111"/>
        <v>1.1982431958162634E-5</v>
      </c>
      <c r="HX43" s="46">
        <f t="shared" si="112"/>
        <v>0</v>
      </c>
      <c r="HY43" s="46">
        <f t="shared" si="113"/>
        <v>-2.8753997576260415E-6</v>
      </c>
      <c r="HZ43" s="46">
        <f t="shared" si="114"/>
        <v>-6.4454183037452054E-6</v>
      </c>
    </row>
    <row r="44" spans="1:234" x14ac:dyDescent="0.3">
      <c r="A44" s="38" t="s">
        <v>41</v>
      </c>
      <c r="B44" s="21">
        <v>141028.66701</v>
      </c>
      <c r="C44" s="21">
        <v>2826.9951959999999</v>
      </c>
      <c r="D44" s="21">
        <v>49587.820537</v>
      </c>
      <c r="E44" s="21">
        <v>27712.741556000001</v>
      </c>
      <c r="F44" s="21">
        <v>23752.709662000001</v>
      </c>
      <c r="G44" s="21">
        <v>3629.1249185000001</v>
      </c>
      <c r="H44" s="21">
        <v>73897.432119999998</v>
      </c>
      <c r="I44" s="23">
        <v>357.04468291000001</v>
      </c>
      <c r="J44" s="23">
        <v>7.8108580486000001</v>
      </c>
      <c r="K44" s="23">
        <v>0.16518075290000001</v>
      </c>
      <c r="L44" s="23">
        <v>1.1251689188</v>
      </c>
      <c r="M44" s="23">
        <v>535.30429848000006</v>
      </c>
      <c r="N44" s="23">
        <v>0.83568342009999996</v>
      </c>
      <c r="O44" s="23">
        <v>53.648248830999997</v>
      </c>
      <c r="P44" s="23">
        <v>0.84924607490000004</v>
      </c>
      <c r="Q44" s="23">
        <v>0.47928094119999998</v>
      </c>
      <c r="R44" s="23">
        <v>2.7558654117999999</v>
      </c>
      <c r="T44" s="23">
        <v>1.9902832799999999E-2</v>
      </c>
      <c r="U44" s="23">
        <v>3.5380799900000003E-2</v>
      </c>
      <c r="V44" s="23">
        <v>0.13094639999999999</v>
      </c>
      <c r="W44" s="23">
        <v>0.10104048240000001</v>
      </c>
      <c r="Y44" s="23">
        <v>9.50003294E-2</v>
      </c>
      <c r="Z44" s="23">
        <v>471.04031384000001</v>
      </c>
      <c r="AA44" s="23">
        <v>94.982971964000001</v>
      </c>
      <c r="AB44" s="23">
        <v>0.39950214429999997</v>
      </c>
      <c r="AC44" s="23">
        <v>2.3896939640000001</v>
      </c>
      <c r="AE44" s="23">
        <v>1.691757245</v>
      </c>
      <c r="AF44" s="23">
        <v>8.7718710181000006</v>
      </c>
      <c r="AG44" s="23">
        <v>551.66897229000006</v>
      </c>
      <c r="AH44" s="23">
        <v>32.108162141999998</v>
      </c>
      <c r="AI44" s="23">
        <v>1.4347195332</v>
      </c>
      <c r="AJ44" s="23">
        <v>1.8610788622000001</v>
      </c>
      <c r="AK44" s="23">
        <v>4.9211882E-3</v>
      </c>
      <c r="AL44" s="23">
        <v>1079.8218618000001</v>
      </c>
      <c r="AM44" s="23">
        <v>7.4887650000000005E-4</v>
      </c>
      <c r="AN44" s="23">
        <v>2.8714064000000001E-3</v>
      </c>
      <c r="AO44" s="23">
        <v>463.66375183000002</v>
      </c>
      <c r="AP44" s="23">
        <v>3.4608461182000001</v>
      </c>
      <c r="AS44" s="23">
        <v>8.0823656300000005E-2</v>
      </c>
      <c r="AT44" s="23">
        <v>1.3436281093</v>
      </c>
      <c r="AU44" s="23">
        <v>0.71345641000000004</v>
      </c>
      <c r="AV44" s="23">
        <v>7.0148748953000002</v>
      </c>
      <c r="AW44" s="23">
        <v>138.85482074999999</v>
      </c>
      <c r="AX44" s="23">
        <v>1218.9887954999999</v>
      </c>
      <c r="AY44" s="23">
        <v>201.89306855000001</v>
      </c>
      <c r="AZ44" s="23">
        <v>0.14763564709999999</v>
      </c>
      <c r="BA44" s="23">
        <v>1.018472E-2</v>
      </c>
      <c r="BD44" s="23">
        <v>46.905893038000002</v>
      </c>
      <c r="BE44" s="23">
        <v>0.40169352699999999</v>
      </c>
      <c r="BG44" s="23" t="s">
        <v>41</v>
      </c>
      <c r="BH44" s="23">
        <v>256.97269256500601</v>
      </c>
      <c r="BI44" s="23">
        <v>28.2033810357999</v>
      </c>
      <c r="BJ44" s="23">
        <v>0.147635354707116</v>
      </c>
      <c r="BK44" s="23">
        <v>7.8108525113973197</v>
      </c>
      <c r="BL44" s="23">
        <v>0</v>
      </c>
      <c r="BM44" s="23">
        <v>0.16517900994638299</v>
      </c>
      <c r="BN44" s="23">
        <v>358.77285866703198</v>
      </c>
      <c r="BO44" s="23">
        <v>358.65453513692199</v>
      </c>
      <c r="BP44" s="23">
        <v>357.048984685611</v>
      </c>
      <c r="BQ44" s="23">
        <v>59.2469871059469</v>
      </c>
      <c r="BR44" s="23">
        <v>0.45975503670211598</v>
      </c>
      <c r="BS44" s="23">
        <v>0.66159928869627405</v>
      </c>
      <c r="BT44" s="23">
        <v>535.41018275572105</v>
      </c>
      <c r="BU44" s="23">
        <v>0.40169511595706903</v>
      </c>
      <c r="BV44" s="23">
        <v>0.26651066451317001</v>
      </c>
      <c r="BW44" s="23">
        <v>0.56633295468641798</v>
      </c>
      <c r="BX44" s="23">
        <v>0</v>
      </c>
      <c r="BY44" s="23">
        <v>53.808168737017397</v>
      </c>
      <c r="BZ44" s="23">
        <v>0.203135889594073</v>
      </c>
      <c r="CA44" s="23">
        <v>0.64326477154472295</v>
      </c>
      <c r="CB44" s="23">
        <v>0.47928345280197798</v>
      </c>
      <c r="CC44" s="23">
        <v>0</v>
      </c>
      <c r="CD44" s="23">
        <v>4991.6188414218695</v>
      </c>
      <c r="CE44" s="23">
        <v>2.7558643911410599</v>
      </c>
      <c r="CF44" s="23">
        <v>1.01846559515821E-2</v>
      </c>
      <c r="CG44" s="23">
        <v>5.7540224803761001E-3</v>
      </c>
      <c r="CH44" s="23">
        <v>1.4087413399505E-2</v>
      </c>
      <c r="CI44" s="23">
        <v>0</v>
      </c>
      <c r="CJ44" s="23">
        <v>3.5381557579437603E-2</v>
      </c>
      <c r="CK44" s="23">
        <v>8.7718709197381006</v>
      </c>
      <c r="CL44" s="23">
        <v>0.130945107567839</v>
      </c>
      <c r="CM44" s="23">
        <v>7.4890207090370204E-4</v>
      </c>
      <c r="CN44" s="23">
        <v>1.8610725081914099</v>
      </c>
      <c r="CO44" s="23">
        <v>2.8714366601768002E-3</v>
      </c>
      <c r="CP44" s="23">
        <v>141840.570544905</v>
      </c>
      <c r="CQ44" s="23">
        <v>0.10104458374429</v>
      </c>
      <c r="CR44" s="23">
        <v>1401.7942445128899</v>
      </c>
      <c r="CS44" s="6">
        <v>113.853040121083</v>
      </c>
      <c r="CT44" s="6">
        <v>161.53019385831499</v>
      </c>
      <c r="CU44" s="23">
        <v>138.88853772011899</v>
      </c>
      <c r="CV44" s="23">
        <v>2644.3448978393299</v>
      </c>
      <c r="CW44" s="23">
        <v>9.5001617036380298E-2</v>
      </c>
      <c r="CX44" s="23">
        <v>0.94634201284616604</v>
      </c>
      <c r="CY44" s="23">
        <v>472.738950774324</v>
      </c>
      <c r="CZ44" s="23">
        <v>472.738950774324</v>
      </c>
      <c r="DA44" s="23">
        <v>94.9828632562498</v>
      </c>
      <c r="DB44" s="23">
        <v>1219.2093969578</v>
      </c>
      <c r="DC44" s="23">
        <v>5.3430952393127201E-2</v>
      </c>
      <c r="DD44" s="23">
        <v>0.33190291873210898</v>
      </c>
      <c r="DE44" s="23">
        <v>0</v>
      </c>
      <c r="DF44" s="23">
        <v>4752.7563210237804</v>
      </c>
      <c r="DG44" s="23">
        <v>16.520522792971899</v>
      </c>
      <c r="DH44" s="23">
        <v>359.87377858955603</v>
      </c>
      <c r="DI44" s="23">
        <v>16.0407092351691</v>
      </c>
      <c r="DJ44" s="23">
        <v>0.61925665485341996</v>
      </c>
      <c r="DK44" s="23">
        <v>1.7625026085914099</v>
      </c>
      <c r="DL44" s="23">
        <v>0</v>
      </c>
      <c r="DM44" s="23">
        <v>0.55638489089316401</v>
      </c>
      <c r="DN44" s="23">
        <v>1.1296294504305899</v>
      </c>
      <c r="DO44" s="23">
        <v>551.89387538300502</v>
      </c>
      <c r="DP44" s="23">
        <v>46.905790321797603</v>
      </c>
      <c r="DQ44" s="23">
        <v>32.113124916745903</v>
      </c>
      <c r="DR44" s="23">
        <v>2826.8505244126</v>
      </c>
      <c r="DS44" s="23">
        <v>0</v>
      </c>
      <c r="DT44" s="23">
        <v>0.58624091190921301</v>
      </c>
      <c r="DU44" s="23">
        <v>0.84361342455641197</v>
      </c>
      <c r="DV44" s="23">
        <v>73561.516853673602</v>
      </c>
      <c r="DW44" s="23">
        <v>44537.799284076304</v>
      </c>
      <c r="DX44" s="23">
        <v>4948.6453637141203</v>
      </c>
      <c r="DY44" s="23">
        <v>49486.444647790398</v>
      </c>
      <c r="DZ44" s="23">
        <v>1.0350193759940399E-2</v>
      </c>
      <c r="EA44" s="23">
        <v>1708.2166900326399</v>
      </c>
      <c r="EB44" s="23">
        <v>3.4635800782597799</v>
      </c>
      <c r="EC44" s="23">
        <v>0</v>
      </c>
      <c r="ED44" s="23">
        <v>0</v>
      </c>
      <c r="EE44" s="23">
        <v>8.08114584599013E-2</v>
      </c>
      <c r="EF44" s="23">
        <v>1.34358609607521</v>
      </c>
      <c r="EG44" s="23">
        <v>0.71344215455730897</v>
      </c>
      <c r="EH44" s="23">
        <v>7.0151935463981303</v>
      </c>
      <c r="EI44" s="23">
        <v>8.7857941878448091</v>
      </c>
      <c r="EJ44" s="23">
        <v>50418.939748340097</v>
      </c>
      <c r="EK44" s="23">
        <v>10.69774195087</v>
      </c>
      <c r="EL44" s="23">
        <v>1310.33522159206</v>
      </c>
      <c r="EM44" s="23">
        <v>1898.1263517463301</v>
      </c>
      <c r="EN44" s="23">
        <v>10.306904945848901</v>
      </c>
      <c r="EO44" s="23">
        <v>3.7199131726880399</v>
      </c>
      <c r="EP44" s="23">
        <v>1.41033581440389E-2</v>
      </c>
      <c r="EQ44" s="23">
        <v>981.347394759503</v>
      </c>
      <c r="ER44" s="23">
        <v>27770.139699131101</v>
      </c>
      <c r="ES44" s="23">
        <v>23798.188401175299</v>
      </c>
      <c r="ET44" s="23">
        <v>3971.9512979557599</v>
      </c>
      <c r="EU44" s="23">
        <v>18.074041926839602</v>
      </c>
      <c r="EV44" s="23">
        <v>0.56840061176055601</v>
      </c>
      <c r="EW44" s="23">
        <v>1110.3002724284399</v>
      </c>
      <c r="EX44" s="23">
        <v>118.503510014605</v>
      </c>
      <c r="EY44" s="23">
        <v>6125.2296679949504</v>
      </c>
      <c r="EZ44" s="23">
        <v>249.12497357023099</v>
      </c>
      <c r="FA44" s="23">
        <v>90.680374393756395</v>
      </c>
      <c r="FB44" s="23">
        <v>11354.884366099501</v>
      </c>
      <c r="FC44" s="23">
        <v>4.9174374666291799E-3</v>
      </c>
      <c r="FD44" s="23">
        <v>343.42265310459499</v>
      </c>
      <c r="FE44" s="23">
        <v>18.720995063300201</v>
      </c>
      <c r="FF44" s="23">
        <v>488.287217182603</v>
      </c>
      <c r="FG44" s="23">
        <v>0.49525953420305602</v>
      </c>
      <c r="FH44" s="23">
        <v>3620.23175583794</v>
      </c>
      <c r="FI44" s="23">
        <v>2301.61000071341</v>
      </c>
      <c r="FJ44" s="23">
        <v>201.893137454688</v>
      </c>
      <c r="FK44" s="23">
        <v>34.0699547193787</v>
      </c>
      <c r="FL44" s="23">
        <v>156.397985078364</v>
      </c>
      <c r="FM44" s="23">
        <v>4112.9639395952699</v>
      </c>
      <c r="FN44" s="23">
        <v>1080.0114741739701</v>
      </c>
      <c r="FO44" s="23">
        <v>0</v>
      </c>
      <c r="FP44" s="23">
        <v>1903.45770357479</v>
      </c>
      <c r="FQ44" s="23">
        <v>73907.738996566302</v>
      </c>
      <c r="FR44" s="23">
        <v>463.773586442978</v>
      </c>
      <c r="FS44" s="23">
        <v>2820.8509514462198</v>
      </c>
      <c r="FU44" s="31">
        <f t="shared" si="58"/>
        <v>0</v>
      </c>
      <c r="FV44" s="106">
        <f t="shared" si="57"/>
        <v>0.99531548187519592</v>
      </c>
      <c r="FW44" s="46">
        <f t="shared" si="59"/>
        <v>5.7570106285371424E-3</v>
      </c>
      <c r="FX44" s="46">
        <f t="shared" si="60"/>
        <v>-5.1175038289629365E-5</v>
      </c>
      <c r="FY44" s="46">
        <f t="shared" si="61"/>
        <v>-2.0443707368417098E-3</v>
      </c>
      <c r="FZ44" s="46">
        <f t="shared" si="62"/>
        <v>2.071182420372021E-3</v>
      </c>
      <c r="GA44" s="46">
        <f t="shared" si="63"/>
        <v>1.9146758337241683E-3</v>
      </c>
      <c r="GB44" s="46">
        <f t="shared" si="64"/>
        <v>-2.4504978091897415E-3</v>
      </c>
      <c r="GC44" s="46">
        <f t="shared" si="65"/>
        <v>1.3947543602824597E-4</v>
      </c>
      <c r="GD44" s="46">
        <f t="shared" si="66"/>
        <v>4.5088256567813985E-3</v>
      </c>
      <c r="GE44" s="46">
        <f t="shared" si="67"/>
        <v>-7.0891093474229294E-7</v>
      </c>
      <c r="GF44" s="46">
        <f t="shared" si="68"/>
        <v>-1.0551796056244433E-5</v>
      </c>
      <c r="GG44" s="46">
        <f t="shared" si="69"/>
        <v>-3.3902406455364447E-3</v>
      </c>
      <c r="GH44" s="46">
        <f t="shared" si="70"/>
        <v>1.9780202778429945E-4</v>
      </c>
      <c r="GI44" s="46">
        <f t="shared" si="71"/>
        <v>-3.3981778650964472E-3</v>
      </c>
      <c r="GJ44" s="46">
        <f t="shared" si="72"/>
        <v>2.9808970376865749E-3</v>
      </c>
      <c r="GK44" s="46">
        <f t="shared" si="73"/>
        <v>-3.3505174122107242E-3</v>
      </c>
      <c r="GL44" s="46">
        <f t="shared" si="74"/>
        <v>5.2403543769493362E-6</v>
      </c>
      <c r="GM44" s="46">
        <f t="shared" si="75"/>
        <v>-3.7035877574487484E-7</v>
      </c>
      <c r="GN44" s="46">
        <f t="shared" si="76"/>
        <v>0</v>
      </c>
      <c r="GO44" s="46">
        <f t="shared" si="77"/>
        <v>-3.0848332363471141E-3</v>
      </c>
      <c r="GP44" s="46">
        <f t="shared" si="78"/>
        <v>2.141498891325142E-5</v>
      </c>
      <c r="GQ44" s="46">
        <f t="shared" si="79"/>
        <v>-9.8699327433782926E-6</v>
      </c>
      <c r="GR44" s="46">
        <f t="shared" si="80"/>
        <v>4.0591099652071329E-5</v>
      </c>
      <c r="GS44" s="46">
        <f t="shared" si="81"/>
        <v>0</v>
      </c>
      <c r="GT44" s="46">
        <f t="shared" si="82"/>
        <v>1.3554020164252966E-5</v>
      </c>
      <c r="GU44" s="46">
        <f t="shared" si="83"/>
        <v>3.6061391868488098E-3</v>
      </c>
      <c r="GV44" s="46">
        <f t="shared" si="84"/>
        <v>-1.1444972499056666E-6</v>
      </c>
      <c r="GW44" s="46">
        <f t="shared" si="85"/>
        <v>-1.6248981801739436E-4</v>
      </c>
      <c r="GX44" s="46">
        <f t="shared" si="86"/>
        <v>-3.3203835615370795E-3</v>
      </c>
      <c r="GY44" s="46">
        <f t="shared" si="87"/>
        <v>0</v>
      </c>
      <c r="GZ44" s="46">
        <f t="shared" si="88"/>
        <v>-3.3946381451708764E-3</v>
      </c>
      <c r="HA44" s="46">
        <f t="shared" si="89"/>
        <v>-1.1213331768720212E-8</v>
      </c>
      <c r="HB44" s="46">
        <f t="shared" si="90"/>
        <v>4.0767761882889064E-4</v>
      </c>
      <c r="HC44" s="46">
        <f t="shared" si="91"/>
        <v>1.5456427321991947E-4</v>
      </c>
      <c r="HD44" s="46">
        <f t="shared" si="92"/>
        <v>-3.3910437697351149E-3</v>
      </c>
      <c r="HE44" s="46">
        <f t="shared" si="93"/>
        <v>-3.4141533275270163E-6</v>
      </c>
      <c r="HF44" s="46">
        <f t="shared" si="94"/>
        <v>-7.6216011629469524E-4</v>
      </c>
      <c r="HG44" s="46">
        <f t="shared" si="95"/>
        <v>1.7559597622328997E-4</v>
      </c>
      <c r="HH44" s="46">
        <f t="shared" si="96"/>
        <v>3.4145688510703128E-5</v>
      </c>
      <c r="HI44" s="46">
        <f t="shared" si="97"/>
        <v>1.0538451401398588E-5</v>
      </c>
      <c r="HJ44" s="46">
        <f t="shared" si="98"/>
        <v>2.3688419149540794E-4</v>
      </c>
      <c r="HK44" s="46">
        <f t="shared" si="99"/>
        <v>7.8996868580846226E-4</v>
      </c>
      <c r="HL44" s="46">
        <f t="shared" si="100"/>
        <v>0</v>
      </c>
      <c r="HM44" s="46">
        <f t="shared" si="101"/>
        <v>0</v>
      </c>
      <c r="HN44" s="46">
        <f t="shared" si="102"/>
        <v>-1.5091918204527445E-4</v>
      </c>
      <c r="HO44" s="46">
        <f t="shared" si="103"/>
        <v>-3.1268492002534301E-5</v>
      </c>
      <c r="HP44" s="46">
        <f t="shared" si="104"/>
        <v>-1.9980818016715334E-5</v>
      </c>
      <c r="HQ44" s="46">
        <f t="shared" si="105"/>
        <v>4.5425057878596812E-5</v>
      </c>
      <c r="HR44" s="46">
        <f t="shared" si="106"/>
        <v>2.4282174674876818E-4</v>
      </c>
      <c r="HS44" s="46">
        <f t="shared" si="107"/>
        <v>1.8097086586392475E-4</v>
      </c>
      <c r="HT44" s="46">
        <f t="shared" si="108"/>
        <v>3.4129298488340357E-7</v>
      </c>
      <c r="HU44" s="46">
        <f t="shared" si="109"/>
        <v>-1.9805032844821028E-6</v>
      </c>
      <c r="HV44" s="46">
        <f t="shared" si="110"/>
        <v>-6.2886773420546376E-6</v>
      </c>
      <c r="HW44" s="46">
        <f t="shared" si="111"/>
        <v>0</v>
      </c>
      <c r="HX44" s="46">
        <f t="shared" si="112"/>
        <v>0</v>
      </c>
      <c r="HY44" s="46">
        <f t="shared" si="113"/>
        <v>-2.1898357700076908E-6</v>
      </c>
      <c r="HZ44" s="46">
        <f t="shared" si="114"/>
        <v>3.9556451927390628E-6</v>
      </c>
    </row>
    <row r="45" spans="1:234" x14ac:dyDescent="0.3">
      <c r="A45" s="38" t="s">
        <v>42</v>
      </c>
      <c r="B45" s="21">
        <v>4564.6903568999996</v>
      </c>
      <c r="C45" s="21">
        <v>5833.7359745000003</v>
      </c>
      <c r="D45" s="21">
        <v>6378.1793114000002</v>
      </c>
      <c r="E45" s="21">
        <v>1806.8551236999999</v>
      </c>
      <c r="F45" s="21">
        <v>1617.8022415999999</v>
      </c>
      <c r="G45" s="21">
        <v>252.86684704000001</v>
      </c>
      <c r="H45" s="21">
        <v>6044.3980726999998</v>
      </c>
      <c r="I45" s="23">
        <v>24.641955219</v>
      </c>
      <c r="J45" s="23">
        <v>0.2126568835</v>
      </c>
      <c r="K45" s="23">
        <v>4.7228703022999996</v>
      </c>
      <c r="L45" s="23">
        <v>0.4684214122</v>
      </c>
      <c r="M45" s="23">
        <v>52.700535940000002</v>
      </c>
      <c r="N45" s="23">
        <v>0.35122181699999999</v>
      </c>
      <c r="O45" s="23">
        <v>1.4091237645000001</v>
      </c>
      <c r="P45" s="23">
        <v>0.35197630880000003</v>
      </c>
      <c r="Q45" s="23">
        <v>4.53427291E-2</v>
      </c>
      <c r="R45" s="23">
        <v>0.26072069250000002</v>
      </c>
      <c r="T45" s="23">
        <v>1.8898379999999999E-4</v>
      </c>
      <c r="U45" s="23">
        <v>5.2897880830000004</v>
      </c>
      <c r="V45" s="23">
        <v>4.7196315358999996</v>
      </c>
      <c r="W45" s="23">
        <v>8.9228937000000001E-3</v>
      </c>
      <c r="Y45" s="23">
        <v>8.9875766999999995E-3</v>
      </c>
      <c r="Z45" s="23">
        <v>54.538093928000002</v>
      </c>
      <c r="AA45" s="23">
        <v>2.6152432297999999</v>
      </c>
      <c r="AB45" s="23">
        <v>4.5379418599999999E-2</v>
      </c>
      <c r="AC45" s="23">
        <v>1.0626525139</v>
      </c>
      <c r="AE45" s="23">
        <v>0.70243454770000002</v>
      </c>
      <c r="AF45" s="23">
        <v>14.621307987</v>
      </c>
      <c r="AG45" s="23">
        <v>60.729267041</v>
      </c>
      <c r="AH45" s="23">
        <v>4.4627487781999999</v>
      </c>
      <c r="AI45" s="23">
        <v>0.35132436230000003</v>
      </c>
      <c r="AJ45" s="23">
        <v>9.5873556639000004</v>
      </c>
      <c r="AK45" s="23">
        <v>4.655727E-4</v>
      </c>
      <c r="AL45" s="23">
        <v>244.97720289</v>
      </c>
      <c r="AM45" s="23">
        <v>7.0847999999999997E-5</v>
      </c>
      <c r="AN45" s="23">
        <v>4.7075149061000001</v>
      </c>
      <c r="AO45" s="23">
        <v>49.771749151999998</v>
      </c>
      <c r="AP45" s="23">
        <v>9.1513722463999994</v>
      </c>
      <c r="AS45" s="23">
        <v>3.0089155999999998E-3</v>
      </c>
      <c r="AT45" s="23">
        <v>5.7671073500000003E-2</v>
      </c>
      <c r="AU45" s="23">
        <v>1.67086028E-2</v>
      </c>
      <c r="AV45" s="23">
        <v>3.7534893464999999</v>
      </c>
      <c r="AW45" s="23">
        <v>12.261571734</v>
      </c>
      <c r="AX45" s="23">
        <v>87.641616339999999</v>
      </c>
      <c r="AY45" s="23">
        <v>9.6311700471999995</v>
      </c>
      <c r="AZ45" s="23">
        <v>1.3967179999999999E-2</v>
      </c>
      <c r="BA45" s="23">
        <v>9.6353300000000003E-4</v>
      </c>
      <c r="BD45" s="23">
        <v>0.96983860570000002</v>
      </c>
      <c r="BE45" s="23">
        <v>1.62770868E-2</v>
      </c>
      <c r="BG45" s="23" t="s">
        <v>42</v>
      </c>
      <c r="BH45" s="23">
        <v>28.558209166264799</v>
      </c>
      <c r="BI45" s="23">
        <v>12.911714505147</v>
      </c>
      <c r="BJ45" s="23">
        <v>1.39662797747152E-2</v>
      </c>
      <c r="BK45" s="23">
        <v>0.21252421084074899</v>
      </c>
      <c r="BL45" s="23">
        <v>0</v>
      </c>
      <c r="BM45" s="23">
        <v>4.7228649836301404</v>
      </c>
      <c r="BN45" s="23">
        <v>24.863969091446201</v>
      </c>
      <c r="BO45" s="23">
        <v>24.833867940664099</v>
      </c>
      <c r="BP45" s="23">
        <v>37.629955618032596</v>
      </c>
      <c r="BQ45" s="23">
        <v>6.6424637514397604</v>
      </c>
      <c r="BR45" s="23">
        <v>0.191402054707694</v>
      </c>
      <c r="BS45" s="23">
        <v>0.27543299310504399</v>
      </c>
      <c r="BT45" s="23">
        <v>52.713421609303502</v>
      </c>
      <c r="BU45" s="23">
        <v>1.62772800940915E-2</v>
      </c>
      <c r="BV45" s="23">
        <v>0.112010578829014</v>
      </c>
      <c r="BW45" s="23">
        <v>0.238022118796055</v>
      </c>
      <c r="BX45" s="23">
        <v>0</v>
      </c>
      <c r="BY45" s="23">
        <v>1.4287607178008399</v>
      </c>
      <c r="BZ45" s="23">
        <v>8.4188741637042E-2</v>
      </c>
      <c r="CA45" s="23">
        <v>0.26659812208094202</v>
      </c>
      <c r="CB45" s="23">
        <v>4.5338544228266803E-2</v>
      </c>
      <c r="CC45" s="23">
        <v>0</v>
      </c>
      <c r="CD45" s="23">
        <v>95391.2145226625</v>
      </c>
      <c r="CE45" s="23">
        <v>0.26071628983210998</v>
      </c>
      <c r="CF45" s="23">
        <v>9.6349975410197502E-4</v>
      </c>
      <c r="CG45" s="6">
        <v>5.4803239030627597E-5</v>
      </c>
      <c r="CH45" s="23">
        <v>1.3417038884020301E-4</v>
      </c>
      <c r="CI45" s="23">
        <v>0</v>
      </c>
      <c r="CJ45" s="23">
        <v>5.2897872982637901</v>
      </c>
      <c r="CK45" s="23">
        <v>14.621366415613601</v>
      </c>
      <c r="CL45" s="23">
        <v>4.7196701359116204</v>
      </c>
      <c r="CM45" s="6">
        <v>7.0854250819871094E-5</v>
      </c>
      <c r="CN45" s="23">
        <v>9.5873060201916491</v>
      </c>
      <c r="CO45" s="23">
        <v>4.7075035641021303</v>
      </c>
      <c r="CP45" s="23">
        <v>4594.7097404829201</v>
      </c>
      <c r="CQ45" s="23">
        <v>8.9229329459279E-3</v>
      </c>
      <c r="CR45" s="23">
        <v>26.918440193648699</v>
      </c>
      <c r="CS45" s="23">
        <v>616.20353437992901</v>
      </c>
      <c r="CT45" s="23">
        <v>5.7858193863731104</v>
      </c>
      <c r="CU45" s="23">
        <v>12.266032960498601</v>
      </c>
      <c r="CV45" s="23">
        <v>694.08466936694003</v>
      </c>
      <c r="CW45" s="23">
        <v>8.9868646674746595E-3</v>
      </c>
      <c r="CX45" s="23">
        <v>0.238971800659181</v>
      </c>
      <c r="CY45" s="23">
        <v>54.701829758134203</v>
      </c>
      <c r="CZ45" s="23">
        <v>54.701829758134203</v>
      </c>
      <c r="DA45" s="23">
        <v>2.6152421587438099</v>
      </c>
      <c r="DB45" s="23">
        <v>87.672071424643207</v>
      </c>
      <c r="DC45" s="23">
        <v>9.7955469003389497E-3</v>
      </c>
      <c r="DD45" s="23">
        <v>3.2608755005766099E-2</v>
      </c>
      <c r="DE45" s="23">
        <v>0</v>
      </c>
      <c r="DF45" s="23">
        <v>291.89528667441198</v>
      </c>
      <c r="DG45" s="23">
        <v>1.27183859004025</v>
      </c>
      <c r="DH45" s="23">
        <v>41.710923728952999</v>
      </c>
      <c r="DI45" s="23">
        <v>5.8878905907152301</v>
      </c>
      <c r="DJ45" s="23">
        <v>0.275357733097438</v>
      </c>
      <c r="DK45" s="23">
        <v>0.78371004182167803</v>
      </c>
      <c r="DL45" s="23">
        <v>0</v>
      </c>
      <c r="DM45" s="23">
        <v>0.23101830231981299</v>
      </c>
      <c r="DN45" s="23">
        <v>0.46903727733593398</v>
      </c>
      <c r="DO45" s="23">
        <v>60.7858158375534</v>
      </c>
      <c r="DP45" s="23">
        <v>0.96983751716132705</v>
      </c>
      <c r="DQ45" s="23">
        <v>4.4610143283424897</v>
      </c>
      <c r="DR45" s="23">
        <v>5832.6230742902399</v>
      </c>
      <c r="DS45" s="23">
        <v>0</v>
      </c>
      <c r="DT45" s="23">
        <v>0.143555388592183</v>
      </c>
      <c r="DU45" s="23">
        <v>0.206580133754416</v>
      </c>
      <c r="DV45" s="23">
        <v>6611.1111365377501</v>
      </c>
      <c r="DW45" s="23">
        <v>5730.6488947744901</v>
      </c>
      <c r="DX45" s="23">
        <v>636.73879081664802</v>
      </c>
      <c r="DY45" s="23">
        <v>6367.3876855911303</v>
      </c>
      <c r="DZ45" s="23">
        <v>2.0995600223668799E-3</v>
      </c>
      <c r="EA45" s="23">
        <v>84.551257887360293</v>
      </c>
      <c r="EB45" s="23">
        <v>9.1516051524132305</v>
      </c>
      <c r="EC45" s="23">
        <v>0</v>
      </c>
      <c r="ED45" s="23">
        <v>0</v>
      </c>
      <c r="EE45" s="23">
        <v>3.0041627582025701E-3</v>
      </c>
      <c r="EF45" s="23">
        <v>5.7656253284611103E-2</v>
      </c>
      <c r="EG45" s="23">
        <v>1.6701460016203901E-2</v>
      </c>
      <c r="EH45" s="23">
        <v>3.75341042563534</v>
      </c>
      <c r="EI45" s="23">
        <v>1.2900655488130801</v>
      </c>
      <c r="EJ45" s="23">
        <v>3328.2893533461101</v>
      </c>
      <c r="EK45" s="23">
        <v>4.5752344215347396</v>
      </c>
      <c r="EL45" s="23">
        <v>20.180969151826801</v>
      </c>
      <c r="EM45" s="23">
        <v>75.6768114993083</v>
      </c>
      <c r="EN45" s="23">
        <v>1.72481945126958</v>
      </c>
      <c r="EO45" s="23">
        <v>0.86828908656999304</v>
      </c>
      <c r="EP45" s="23">
        <v>2.9717476589670201E-3</v>
      </c>
      <c r="EQ45" s="23">
        <v>16.789162357181802</v>
      </c>
      <c r="ER45" s="23">
        <v>1812.61362601156</v>
      </c>
      <c r="ES45" s="23">
        <v>1622.33035965464</v>
      </c>
      <c r="ET45" s="23">
        <v>190.28326635691701</v>
      </c>
      <c r="EU45" s="23">
        <v>1.2954162043023101</v>
      </c>
      <c r="EV45" s="23">
        <v>0.13442622353764599</v>
      </c>
      <c r="EW45" s="23">
        <v>154.76262023732701</v>
      </c>
      <c r="EX45" s="23">
        <v>4.9579325694318097</v>
      </c>
      <c r="EY45" s="23">
        <v>371.64081457475601</v>
      </c>
      <c r="EZ45" s="23">
        <v>2.0954396203640901</v>
      </c>
      <c r="FA45" s="23">
        <v>6.0840481213864797</v>
      </c>
      <c r="FB45" s="23">
        <v>899.45099643402398</v>
      </c>
      <c r="FC45" s="23">
        <v>4.6519732985223497E-4</v>
      </c>
      <c r="FD45" s="23">
        <v>23.491573695427501</v>
      </c>
      <c r="FE45" s="23">
        <v>14.6147908465197</v>
      </c>
      <c r="FF45" s="23">
        <v>46.0704199066342</v>
      </c>
      <c r="FG45" s="23">
        <v>0.11810339985780099</v>
      </c>
      <c r="FH45" s="23">
        <v>252.102890230328</v>
      </c>
      <c r="FI45" s="23">
        <v>160.06769897241199</v>
      </c>
      <c r="FJ45" s="23">
        <v>9.6311492259020799</v>
      </c>
      <c r="FK45" s="23">
        <v>6.0088508258403603E-2</v>
      </c>
      <c r="FL45" s="23">
        <v>17.337885105909901</v>
      </c>
      <c r="FM45" s="23">
        <v>636.35902370064002</v>
      </c>
      <c r="FN45" s="23">
        <v>245.001810658935</v>
      </c>
      <c r="FO45" s="23">
        <v>0</v>
      </c>
      <c r="FP45" s="23">
        <v>191.35132734870601</v>
      </c>
      <c r="FQ45" s="23">
        <v>6045.8475133517404</v>
      </c>
      <c r="FR45" s="23">
        <v>49.786477397261201</v>
      </c>
      <c r="FS45" s="23">
        <v>201.69298119144</v>
      </c>
      <c r="FU45" s="31">
        <f t="shared" si="58"/>
        <v>0</v>
      </c>
      <c r="FV45" s="106">
        <f t="shared" si="57"/>
        <v>1.0934961760014081</v>
      </c>
      <c r="FW45" s="46">
        <f t="shared" si="59"/>
        <v>6.5764337196592242E-3</v>
      </c>
      <c r="FX45" s="46">
        <f t="shared" si="60"/>
        <v>-1.9076972537411882E-4</v>
      </c>
      <c r="FY45" s="46">
        <f t="shared" si="61"/>
        <v>-1.691960241629068E-3</v>
      </c>
      <c r="FZ45" s="46">
        <f t="shared" si="62"/>
        <v>3.1870304575211533E-3</v>
      </c>
      <c r="GA45" s="46">
        <f t="shared" si="63"/>
        <v>2.7989317471595458E-3</v>
      </c>
      <c r="GB45" s="46">
        <f t="shared" si="64"/>
        <v>-3.0211821700420948E-3</v>
      </c>
      <c r="GC45" s="46">
        <f t="shared" si="65"/>
        <v>2.3979900633730605E-4</v>
      </c>
      <c r="GD45" s="46">
        <f t="shared" si="66"/>
        <v>7.7880476593077544E-3</v>
      </c>
      <c r="GE45" s="46">
        <f t="shared" si="67"/>
        <v>-6.2388132971494075E-4</v>
      </c>
      <c r="GF45" s="46">
        <f t="shared" si="68"/>
        <v>-1.1261520047691958E-6</v>
      </c>
      <c r="GG45" s="46">
        <f t="shared" si="69"/>
        <v>-3.3866180023911533E-3</v>
      </c>
      <c r="GH45" s="46">
        <f t="shared" si="70"/>
        <v>2.4450736740459105E-4</v>
      </c>
      <c r="GI45" s="46">
        <f t="shared" si="71"/>
        <v>-3.3856648914580138E-3</v>
      </c>
      <c r="GJ45" s="46">
        <f t="shared" si="72"/>
        <v>1.393557741026928E-2</v>
      </c>
      <c r="GK45" s="46">
        <f t="shared" si="73"/>
        <v>-3.3793327910938537E-3</v>
      </c>
      <c r="GL45" s="46">
        <f t="shared" si="74"/>
        <v>-9.229421819686789E-5</v>
      </c>
      <c r="GM45" s="46">
        <f t="shared" si="75"/>
        <v>-1.6886530362508591E-5</v>
      </c>
      <c r="GN45" s="46">
        <f t="shared" si="76"/>
        <v>0</v>
      </c>
      <c r="GO45" s="46">
        <f t="shared" si="77"/>
        <v>-5.3825402862004817E-5</v>
      </c>
      <c r="GP45" s="46">
        <f t="shared" si="78"/>
        <v>-1.4834927182759452E-7</v>
      </c>
      <c r="GQ45" s="46">
        <f t="shared" si="79"/>
        <v>8.1786070220107601E-6</v>
      </c>
      <c r="GR45" s="46">
        <f t="shared" si="80"/>
        <v>4.3983408543644724E-6</v>
      </c>
      <c r="GS45" s="46">
        <f t="shared" si="81"/>
        <v>0</v>
      </c>
      <c r="GT45" s="46">
        <f t="shared" si="82"/>
        <v>-7.9224083321591582E-5</v>
      </c>
      <c r="GU45" s="46">
        <f t="shared" si="83"/>
        <v>3.002228687169759E-3</v>
      </c>
      <c r="GV45" s="46">
        <f t="shared" si="84"/>
        <v>-4.0954362399501835E-7</v>
      </c>
      <c r="GW45" s="46">
        <f t="shared" si="85"/>
        <v>-7.4241474039615175E-5</v>
      </c>
      <c r="GX45" s="46">
        <f t="shared" si="86"/>
        <v>-3.3733877575161989E-3</v>
      </c>
      <c r="GY45" s="46">
        <f t="shared" si="87"/>
        <v>0</v>
      </c>
      <c r="GZ45" s="46">
        <f t="shared" si="88"/>
        <v>-3.38674692473854E-3</v>
      </c>
      <c r="HA45" s="46">
        <f t="shared" si="89"/>
        <v>3.9961276824668973E-6</v>
      </c>
      <c r="HB45" s="46">
        <f t="shared" si="90"/>
        <v>9.3116217778855691E-4</v>
      </c>
      <c r="HC45" s="46">
        <f t="shared" si="91"/>
        <v>-3.8865057024559363E-4</v>
      </c>
      <c r="HD45" s="46">
        <f t="shared" si="92"/>
        <v>-3.3838813386526763E-3</v>
      </c>
      <c r="HE45" s="46">
        <f t="shared" si="93"/>
        <v>-5.1780397110103964E-6</v>
      </c>
      <c r="HF45" s="46">
        <f t="shared" si="94"/>
        <v>-8.0625463598923974E-4</v>
      </c>
      <c r="HG45" s="46">
        <f t="shared" si="95"/>
        <v>1.0044921994659334E-4</v>
      </c>
      <c r="HH45" s="46">
        <f t="shared" si="96"/>
        <v>8.822860025826899E-5</v>
      </c>
      <c r="HI45" s="46">
        <f t="shared" si="97"/>
        <v>-2.4093387054574978E-6</v>
      </c>
      <c r="HJ45" s="46">
        <f t="shared" si="98"/>
        <v>2.9591576571327648E-4</v>
      </c>
      <c r="HK45" s="46">
        <f t="shared" si="99"/>
        <v>2.5450392242839539E-5</v>
      </c>
      <c r="HL45" s="46">
        <f t="shared" si="100"/>
        <v>0</v>
      </c>
      <c r="HM45" s="46">
        <f t="shared" si="101"/>
        <v>0</v>
      </c>
      <c r="HN45" s="46">
        <f t="shared" si="102"/>
        <v>-1.5795862793325723E-3</v>
      </c>
      <c r="HO45" s="46">
        <f t="shared" si="103"/>
        <v>-2.5697831667551463E-4</v>
      </c>
      <c r="HP45" s="46">
        <f t="shared" si="104"/>
        <v>-4.2749138761615169E-4</v>
      </c>
      <c r="HQ45" s="46">
        <f t="shared" si="105"/>
        <v>-2.1025999376679349E-5</v>
      </c>
      <c r="HR45" s="46">
        <f t="shared" si="106"/>
        <v>3.6383806214906964E-4</v>
      </c>
      <c r="HS45" s="46">
        <f t="shared" si="107"/>
        <v>3.4749569799191472E-4</v>
      </c>
      <c r="HT45" s="46">
        <f t="shared" si="108"/>
        <v>-2.1618658810447769E-6</v>
      </c>
      <c r="HU45" s="46">
        <f t="shared" si="109"/>
        <v>-6.4452902074674722E-5</v>
      </c>
      <c r="HV45" s="46">
        <f t="shared" si="110"/>
        <v>-3.4504161274195808E-5</v>
      </c>
      <c r="HW45" s="46">
        <f t="shared" si="111"/>
        <v>0</v>
      </c>
      <c r="HX45" s="46">
        <f t="shared" si="112"/>
        <v>0</v>
      </c>
      <c r="HY45" s="46">
        <f t="shared" si="113"/>
        <v>-1.1223915676071285E-6</v>
      </c>
      <c r="HZ45" s="46">
        <f t="shared" si="114"/>
        <v>1.1875226437950744E-5</v>
      </c>
    </row>
    <row r="46" spans="1:234" x14ac:dyDescent="0.3">
      <c r="A46" s="38" t="s">
        <v>43</v>
      </c>
      <c r="B46" s="21">
        <v>5766.9591836</v>
      </c>
      <c r="C46" s="21">
        <v>123.64181652000001</v>
      </c>
      <c r="D46" s="21">
        <v>3534.9405901999999</v>
      </c>
      <c r="E46" s="21">
        <v>1616.0354012</v>
      </c>
      <c r="F46" s="21">
        <v>1457.0847630000001</v>
      </c>
      <c r="G46" s="21">
        <v>459.44310515000001</v>
      </c>
      <c r="H46" s="21">
        <v>1843.1591033</v>
      </c>
      <c r="I46" s="23">
        <v>13.427555483000001</v>
      </c>
      <c r="J46" s="23">
        <v>0.51832395860000002</v>
      </c>
      <c r="K46" s="23">
        <v>3.2161519999999999E-3</v>
      </c>
      <c r="L46" s="23">
        <v>3.5165209599999997E-2</v>
      </c>
      <c r="M46" s="23">
        <v>25.656096657999999</v>
      </c>
      <c r="N46" s="23">
        <v>1.6499315800000001E-2</v>
      </c>
      <c r="O46" s="23">
        <v>2.5235841755999999</v>
      </c>
      <c r="P46" s="23">
        <v>2.07668812E-2</v>
      </c>
      <c r="Q46" s="23">
        <v>9.3318399999999992E-3</v>
      </c>
      <c r="R46" s="23">
        <v>5.3658079999999997E-2</v>
      </c>
      <c r="T46" s="23">
        <v>3.1255618000000001E-3</v>
      </c>
      <c r="U46" s="23">
        <v>0.12678834459999999</v>
      </c>
      <c r="V46" s="23">
        <v>2.5495919999999998E-3</v>
      </c>
      <c r="W46" s="23">
        <v>2.2871530000000001E-3</v>
      </c>
      <c r="Y46" s="23">
        <v>1.849704E-3</v>
      </c>
      <c r="Z46" s="23">
        <v>16.223200079000001</v>
      </c>
      <c r="AA46" s="23">
        <v>4.9295500364000002</v>
      </c>
      <c r="AB46" s="23">
        <v>3.65620511E-2</v>
      </c>
      <c r="AC46" s="23">
        <v>6.6071288800000003E-2</v>
      </c>
      <c r="AE46" s="23">
        <v>6.2957434000000007E-2</v>
      </c>
      <c r="AF46" s="23">
        <v>0.351225389</v>
      </c>
      <c r="AG46" s="23">
        <v>26.5826648</v>
      </c>
      <c r="AH46" s="23">
        <v>1.8260785217</v>
      </c>
      <c r="AI46" s="23">
        <v>0.87713854489999998</v>
      </c>
      <c r="AJ46" s="23">
        <v>3.5577640000000001E-2</v>
      </c>
      <c r="AK46" s="23">
        <v>9.5817999999999996E-5</v>
      </c>
      <c r="AL46" s="23">
        <v>28.693430665000001</v>
      </c>
      <c r="AM46" s="23">
        <v>1.4581E-5</v>
      </c>
      <c r="AN46" s="23">
        <v>5.59077E-5</v>
      </c>
      <c r="AO46" s="23">
        <v>11.207315988</v>
      </c>
      <c r="AP46" s="23">
        <v>2.0513870725999999</v>
      </c>
      <c r="AS46" s="23">
        <v>4.6001649999999998E-3</v>
      </c>
      <c r="AT46" s="23">
        <v>8.1785431500000005E-2</v>
      </c>
      <c r="AU46" s="23">
        <v>4.0354679800000001E-2</v>
      </c>
      <c r="AV46" s="23">
        <v>1.1825046006</v>
      </c>
      <c r="AW46" s="23">
        <v>5.7026104832</v>
      </c>
      <c r="AX46" s="23">
        <v>25.857656612</v>
      </c>
      <c r="AY46" s="23">
        <v>12.015597151</v>
      </c>
      <c r="AZ46" s="23">
        <v>2.8745400000000001E-3</v>
      </c>
      <c r="BA46" s="23">
        <v>1.983016E-4</v>
      </c>
      <c r="BD46" s="23">
        <v>2.6468048149999999</v>
      </c>
      <c r="BE46" s="23">
        <v>2.4690940500000001E-2</v>
      </c>
      <c r="BG46" s="23" t="s">
        <v>43</v>
      </c>
      <c r="BH46" s="23">
        <v>12.369164401406399</v>
      </c>
      <c r="BI46" s="23">
        <v>2.4355786774543602</v>
      </c>
      <c r="BJ46" s="23">
        <v>2.8744647950252598E-3</v>
      </c>
      <c r="BK46" s="23">
        <v>0.51803878445836304</v>
      </c>
      <c r="BL46" s="23">
        <v>0</v>
      </c>
      <c r="BM46" s="23">
        <v>3.2160345140627199E-3</v>
      </c>
      <c r="BN46" s="23">
        <v>13.4793327616492</v>
      </c>
      <c r="BO46" s="23">
        <v>13.4793165184412</v>
      </c>
      <c r="BP46" s="23">
        <v>11.8492267048727</v>
      </c>
      <c r="BQ46" s="23">
        <v>2.8320401344299899</v>
      </c>
      <c r="BR46" s="23">
        <v>1.43985974966517E-2</v>
      </c>
      <c r="BS46" s="23">
        <v>2.0719919255719602E-2</v>
      </c>
      <c r="BT46" s="23">
        <v>25.657980956305401</v>
      </c>
      <c r="BU46" s="23">
        <v>2.4689919599971299E-2</v>
      </c>
      <c r="BV46" s="23">
        <v>5.2793505404079601E-3</v>
      </c>
      <c r="BW46" s="23">
        <v>1.1218641082028399E-2</v>
      </c>
      <c r="BX46" s="23">
        <v>0</v>
      </c>
      <c r="BY46" s="23">
        <v>2.5286999145644602</v>
      </c>
      <c r="BZ46" s="23">
        <v>4.9806263992460097E-3</v>
      </c>
      <c r="CA46" s="23">
        <v>1.57719064468658E-2</v>
      </c>
      <c r="CB46" s="23">
        <v>9.3317458234663097E-3</v>
      </c>
      <c r="CC46" s="23">
        <v>0</v>
      </c>
      <c r="CD46" s="23">
        <v>150.76699149710799</v>
      </c>
      <c r="CE46" s="23">
        <v>5.3656698962112503E-2</v>
      </c>
      <c r="CF46" s="23">
        <v>1.9828785219222101E-4</v>
      </c>
      <c r="CG46" s="23">
        <v>9.0629931601602699E-4</v>
      </c>
      <c r="CH46" s="23">
        <v>2.21883795256755E-3</v>
      </c>
      <c r="CI46" s="23">
        <v>0</v>
      </c>
      <c r="CJ46" s="23">
        <v>0.12679386816252899</v>
      </c>
      <c r="CK46" s="23">
        <v>0.351230395972155</v>
      </c>
      <c r="CL46" s="23">
        <v>2.5494772940250401E-3</v>
      </c>
      <c r="CM46" s="6">
        <v>1.45820391743414E-5</v>
      </c>
      <c r="CN46" s="23">
        <v>3.5578906610448699E-2</v>
      </c>
      <c r="CO46" s="6">
        <v>5.5908296681492898E-5</v>
      </c>
      <c r="CP46" s="23">
        <v>5772.5347015217403</v>
      </c>
      <c r="CQ46" s="23">
        <v>2.2871799335119E-3</v>
      </c>
      <c r="CR46" s="23">
        <v>54.885786759159402</v>
      </c>
      <c r="CS46" s="23">
        <v>3.0093255232424401</v>
      </c>
      <c r="CT46" s="23">
        <v>6.6802523890920797</v>
      </c>
      <c r="CU46" s="23">
        <v>5.7037296951321901</v>
      </c>
      <c r="CV46" s="23">
        <v>66.765098214938305</v>
      </c>
      <c r="CW46" s="23">
        <v>1.84974817453728E-3</v>
      </c>
      <c r="CX46" s="23">
        <v>2.7198496034849503E-4</v>
      </c>
      <c r="CY46" s="23">
        <v>16.288810940908402</v>
      </c>
      <c r="CZ46" s="23">
        <v>16.288810940908402</v>
      </c>
      <c r="DA46" s="23">
        <v>4.9295142587675098</v>
      </c>
      <c r="DB46" s="23">
        <v>25.865654557681101</v>
      </c>
      <c r="DC46" s="23">
        <v>1.27552421183551E-2</v>
      </c>
      <c r="DD46" s="23">
        <v>2.02093737892712E-2</v>
      </c>
      <c r="DE46" s="23">
        <v>0</v>
      </c>
      <c r="DF46" s="23">
        <v>100.591251810446</v>
      </c>
      <c r="DG46" s="23">
        <v>0.34623269622651398</v>
      </c>
      <c r="DH46" s="23">
        <v>14.6226564598739</v>
      </c>
      <c r="DI46" s="23">
        <v>0.71337642006999702</v>
      </c>
      <c r="DJ46" s="23">
        <v>1.71645288998384E-2</v>
      </c>
      <c r="DK46" s="23">
        <v>4.8852927241962697E-2</v>
      </c>
      <c r="DL46" s="23">
        <v>0</v>
      </c>
      <c r="DM46" s="23">
        <v>2.0741092147687601E-2</v>
      </c>
      <c r="DN46" s="23">
        <v>4.2110778617371301E-2</v>
      </c>
      <c r="DO46" s="23">
        <v>26.583024269361498</v>
      </c>
      <c r="DP46" s="23">
        <v>2.64681624578779</v>
      </c>
      <c r="DQ46" s="23">
        <v>1.82571684141007</v>
      </c>
      <c r="DR46" s="23">
        <v>123.579132300468</v>
      </c>
      <c r="DS46" s="23">
        <v>0</v>
      </c>
      <c r="DT46" s="23">
        <v>0.35841407430678401</v>
      </c>
      <c r="DU46" s="23">
        <v>0.51576652744478801</v>
      </c>
      <c r="DV46" s="23">
        <v>1826.36609985835</v>
      </c>
      <c r="DW46" s="23">
        <v>3175.0198528855699</v>
      </c>
      <c r="DX46" s="23">
        <v>352.78036394561099</v>
      </c>
      <c r="DY46" s="23">
        <v>3527.80021683119</v>
      </c>
      <c r="DZ46" s="23">
        <v>3.3615812398959298E-4</v>
      </c>
      <c r="EA46" s="23">
        <v>46.104590567138999</v>
      </c>
      <c r="EB46" s="23">
        <v>2.05136737410781</v>
      </c>
      <c r="EC46" s="23">
        <v>0</v>
      </c>
      <c r="ED46" s="23">
        <v>0</v>
      </c>
      <c r="EE46" s="23">
        <v>4.5996022742880397E-3</v>
      </c>
      <c r="EF46" s="23">
        <v>8.17839913137893E-2</v>
      </c>
      <c r="EG46" s="23">
        <v>4.0354270870880803E-2</v>
      </c>
      <c r="EH46" s="23">
        <v>1.1822945516074399</v>
      </c>
      <c r="EI46" s="23">
        <v>0.34283304463808401</v>
      </c>
      <c r="EJ46" s="23">
        <v>1209.6505442980199</v>
      </c>
      <c r="EK46" s="23">
        <v>2.6053011193968101</v>
      </c>
      <c r="EL46" s="23">
        <v>61.843124831208598</v>
      </c>
      <c r="EM46" s="23">
        <v>113.175460242398</v>
      </c>
      <c r="EN46" s="23">
        <v>0.48091575720497998</v>
      </c>
      <c r="EO46" s="23">
        <v>4.5573972783941501E-3</v>
      </c>
      <c r="EP46" s="23">
        <v>3.5929420570225399E-3</v>
      </c>
      <c r="EQ46" s="23">
        <v>75.698471315112101</v>
      </c>
      <c r="ER46" s="23">
        <v>1616.1008798190501</v>
      </c>
      <c r="ES46" s="23">
        <v>1456.9847893854601</v>
      </c>
      <c r="ET46" s="23">
        <v>159.116090433593</v>
      </c>
      <c r="EU46" s="23">
        <v>1.23339845015074</v>
      </c>
      <c r="EV46" s="23">
        <v>1.8345380049273299E-2</v>
      </c>
      <c r="EW46" s="23">
        <v>143.23969952104599</v>
      </c>
      <c r="EX46" s="23">
        <v>5.6526482360268302</v>
      </c>
      <c r="EY46" s="23">
        <v>315.61928559224299</v>
      </c>
      <c r="EZ46" s="23">
        <v>11.5355211561037</v>
      </c>
      <c r="FA46" s="23">
        <v>3.6072582207598201</v>
      </c>
      <c r="FB46" s="23">
        <v>604.65891697944801</v>
      </c>
      <c r="FC46" s="6">
        <v>9.5739575841752197E-5</v>
      </c>
      <c r="FD46" s="23">
        <v>11.8595371189356</v>
      </c>
      <c r="FE46" s="23">
        <v>47.908258943875801</v>
      </c>
      <c r="FF46" s="23">
        <v>69.3415181137254</v>
      </c>
      <c r="FG46" s="23">
        <v>1.9275084795273199E-2</v>
      </c>
      <c r="FH46" s="23">
        <v>458.90605736205902</v>
      </c>
      <c r="FI46" s="23">
        <v>47.360913918856397</v>
      </c>
      <c r="FJ46" s="23">
        <v>12.0155582478766</v>
      </c>
      <c r="FK46" s="23">
        <v>4.8501350427972199</v>
      </c>
      <c r="FL46" s="23">
        <v>7.54241763109862</v>
      </c>
      <c r="FM46" s="23">
        <v>82.431918798414898</v>
      </c>
      <c r="FN46" s="23">
        <v>28.699416578854802</v>
      </c>
      <c r="FO46" s="23">
        <v>0</v>
      </c>
      <c r="FP46" s="23">
        <v>40.6434418143157</v>
      </c>
      <c r="FQ46" s="23">
        <v>1843.3524131241099</v>
      </c>
      <c r="FR46" s="23">
        <v>11.210769770878001</v>
      </c>
      <c r="FS46" s="23">
        <v>51.7935684979198</v>
      </c>
      <c r="FU46" s="31">
        <f t="shared" si="58"/>
        <v>0</v>
      </c>
      <c r="FV46" s="106">
        <f t="shared" si="57"/>
        <v>0.99078509722567287</v>
      </c>
      <c r="FW46" s="46">
        <f t="shared" si="59"/>
        <v>9.6680377721346429E-4</v>
      </c>
      <c r="FX46" s="46">
        <f t="shared" si="60"/>
        <v>-5.0698235674871911E-4</v>
      </c>
      <c r="FY46" s="46">
        <f t="shared" si="61"/>
        <v>-2.019941548269654E-3</v>
      </c>
      <c r="FZ46" s="46">
        <f t="shared" si="62"/>
        <v>4.0518059815665429E-5</v>
      </c>
      <c r="GA46" s="46">
        <f t="shared" si="63"/>
        <v>-6.8612078774429227E-5</v>
      </c>
      <c r="GB46" s="46">
        <f t="shared" si="64"/>
        <v>-1.1689103219116876E-3</v>
      </c>
      <c r="GC46" s="46">
        <f t="shared" si="65"/>
        <v>1.0487961878270382E-4</v>
      </c>
      <c r="GD46" s="46">
        <f t="shared" si="66"/>
        <v>3.8548368321197016E-3</v>
      </c>
      <c r="GE46" s="46">
        <f t="shared" si="67"/>
        <v>-5.5018514368357244E-4</v>
      </c>
      <c r="GF46" s="46">
        <f t="shared" si="68"/>
        <v>-3.6529970374533658E-5</v>
      </c>
      <c r="GG46" s="46">
        <f t="shared" si="69"/>
        <v>-1.3278137158806345E-3</v>
      </c>
      <c r="GH46" s="46">
        <f t="shared" si="70"/>
        <v>7.3444465482031877E-5</v>
      </c>
      <c r="GI46" s="46">
        <f t="shared" si="71"/>
        <v>-8.0256513645331751E-5</v>
      </c>
      <c r="GJ46" s="46">
        <f t="shared" si="72"/>
        <v>2.0271719144236461E-3</v>
      </c>
      <c r="GK46" s="46">
        <f t="shared" si="73"/>
        <v>-6.9092483122551972E-4</v>
      </c>
      <c r="GL46" s="46">
        <f t="shared" si="74"/>
        <v>-1.0091957608525047E-5</v>
      </c>
      <c r="GM46" s="46">
        <f t="shared" si="75"/>
        <v>-2.5737743271720523E-5</v>
      </c>
      <c r="GN46" s="46">
        <f t="shared" si="76"/>
        <v>0</v>
      </c>
      <c r="GO46" s="46">
        <f t="shared" si="77"/>
        <v>-1.3582563506605113E-4</v>
      </c>
      <c r="GP46" s="46">
        <f t="shared" si="78"/>
        <v>4.3565223179062464E-5</v>
      </c>
      <c r="GQ46" s="46">
        <f t="shared" si="79"/>
        <v>-4.4989933667723477E-5</v>
      </c>
      <c r="GR46" s="46">
        <f t="shared" si="80"/>
        <v>1.1775999200717268E-5</v>
      </c>
      <c r="GS46" s="46">
        <f t="shared" si="81"/>
        <v>0</v>
      </c>
      <c r="GT46" s="46">
        <f t="shared" si="82"/>
        <v>2.3881949371396927E-5</v>
      </c>
      <c r="GU46" s="46">
        <f t="shared" si="83"/>
        <v>4.0442614027382693E-3</v>
      </c>
      <c r="GV46" s="46">
        <f t="shared" si="84"/>
        <v>-7.2577886878567996E-6</v>
      </c>
      <c r="GW46" s="46">
        <f t="shared" si="85"/>
        <v>-1.2289068080105825E-4</v>
      </c>
      <c r="GX46" s="46">
        <f t="shared" si="86"/>
        <v>-8.1476628012895386E-4</v>
      </c>
      <c r="GY46" s="46">
        <f t="shared" si="87"/>
        <v>0</v>
      </c>
      <c r="GZ46" s="46">
        <f t="shared" si="88"/>
        <v>-1.6767397943997734E-3</v>
      </c>
      <c r="HA46" s="46">
        <f t="shared" si="89"/>
        <v>1.4255723850866702E-5</v>
      </c>
      <c r="HB46" s="46">
        <f t="shared" si="90"/>
        <v>1.3522698503069355E-5</v>
      </c>
      <c r="HC46" s="46">
        <f t="shared" si="91"/>
        <v>-1.9806393078501965E-4</v>
      </c>
      <c r="HD46" s="46">
        <f t="shared" si="92"/>
        <v>-3.3722644679411804E-3</v>
      </c>
      <c r="HE46" s="46">
        <f t="shared" si="93"/>
        <v>3.5601306008445248E-5</v>
      </c>
      <c r="HF46" s="46">
        <f t="shared" si="94"/>
        <v>-8.1846999778537651E-4</v>
      </c>
      <c r="HG46" s="46">
        <f t="shared" si="95"/>
        <v>2.0861617854926615E-4</v>
      </c>
      <c r="HH46" s="46">
        <f t="shared" si="96"/>
        <v>7.1269072176155946E-5</v>
      </c>
      <c r="HI46" s="46">
        <f t="shared" si="97"/>
        <v>1.0672617419381362E-5</v>
      </c>
      <c r="HJ46" s="46">
        <f t="shared" si="98"/>
        <v>3.0817216911694896E-4</v>
      </c>
      <c r="HK46" s="46">
        <f t="shared" si="99"/>
        <v>-9.6025233135988829E-6</v>
      </c>
      <c r="HL46" s="46">
        <f t="shared" si="100"/>
        <v>0</v>
      </c>
      <c r="HM46" s="46">
        <f t="shared" si="101"/>
        <v>0</v>
      </c>
      <c r="HN46" s="46">
        <f t="shared" si="102"/>
        <v>-1.2232728868640625E-4</v>
      </c>
      <c r="HO46" s="46">
        <f t="shared" si="103"/>
        <v>-1.7609324598415347E-5</v>
      </c>
      <c r="HP46" s="46">
        <f t="shared" si="104"/>
        <v>-1.0133375391039474E-5</v>
      </c>
      <c r="HQ46" s="46">
        <f t="shared" si="105"/>
        <v>-1.776305922644817E-4</v>
      </c>
      <c r="HR46" s="46">
        <f t="shared" si="106"/>
        <v>1.9626308608791212E-4</v>
      </c>
      <c r="HS46" s="46">
        <f t="shared" si="107"/>
        <v>3.093066707904743E-4</v>
      </c>
      <c r="HT46" s="46">
        <f t="shared" si="108"/>
        <v>-3.2377186844025693E-6</v>
      </c>
      <c r="HU46" s="46">
        <f t="shared" si="109"/>
        <v>-2.6162438073672404E-5</v>
      </c>
      <c r="HV46" s="46">
        <f t="shared" si="110"/>
        <v>-6.9327770320489412E-5</v>
      </c>
      <c r="HW46" s="46">
        <f t="shared" si="111"/>
        <v>0</v>
      </c>
      <c r="HX46" s="46">
        <f t="shared" si="112"/>
        <v>0</v>
      </c>
      <c r="HY46" s="46">
        <f t="shared" si="113"/>
        <v>4.3187120279172837E-6</v>
      </c>
      <c r="HZ46" s="46">
        <f t="shared" si="114"/>
        <v>-4.1347150332396389E-5</v>
      </c>
    </row>
    <row r="47" spans="1:234" x14ac:dyDescent="0.3">
      <c r="A47" s="38" t="s">
        <v>44</v>
      </c>
      <c r="B47" s="21">
        <v>65979.522265000007</v>
      </c>
      <c r="C47" s="21">
        <v>1222.2663946</v>
      </c>
      <c r="D47" s="21">
        <v>17674.618662000001</v>
      </c>
      <c r="E47" s="21">
        <v>21336.970625999998</v>
      </c>
      <c r="F47" s="21">
        <v>18997.030463999999</v>
      </c>
      <c r="G47" s="21">
        <v>1844.8483862</v>
      </c>
      <c r="H47" s="21">
        <v>28012.493222000001</v>
      </c>
      <c r="I47" s="23">
        <v>167.25142647000001</v>
      </c>
      <c r="J47" s="23">
        <v>5.8852274991</v>
      </c>
      <c r="K47" s="23">
        <v>4.1391682499999999E-2</v>
      </c>
      <c r="L47" s="23">
        <v>3.7824628300000003E-2</v>
      </c>
      <c r="M47" s="23">
        <v>322.61958299999998</v>
      </c>
      <c r="N47" s="23">
        <v>1.66128522E-2</v>
      </c>
      <c r="O47" s="23">
        <v>27.395093924000001</v>
      </c>
      <c r="P47" s="23">
        <v>2.38370291E-2</v>
      </c>
      <c r="Q47" s="23">
        <v>0.12010021999999999</v>
      </c>
      <c r="R47" s="23">
        <v>0.69062843429999998</v>
      </c>
      <c r="T47" s="23">
        <v>3.5027440999999999E-3</v>
      </c>
      <c r="U47" s="23">
        <v>1.7682100272000001</v>
      </c>
      <c r="V47" s="23">
        <v>3.2813096E-2</v>
      </c>
      <c r="W47" s="23">
        <v>2.8169561100000001E-2</v>
      </c>
      <c r="X47" s="6">
        <v>1.0607656E-6</v>
      </c>
      <c r="Y47" s="23">
        <v>2.38055795E-2</v>
      </c>
      <c r="Z47" s="23">
        <v>176.81035335000001</v>
      </c>
      <c r="AA47" s="23">
        <v>47.856802965</v>
      </c>
      <c r="AB47" s="23">
        <v>0.19584880769999999</v>
      </c>
      <c r="AC47" s="23">
        <v>0.10298189470000001</v>
      </c>
      <c r="AE47" s="23">
        <v>6.7670948499999994E-2</v>
      </c>
      <c r="AF47" s="23">
        <v>3.8049815468000001</v>
      </c>
      <c r="AG47" s="23">
        <v>165.56307169999999</v>
      </c>
      <c r="AH47" s="23">
        <v>17.680845524999999</v>
      </c>
      <c r="AI47" s="23">
        <v>1.0041314329</v>
      </c>
      <c r="AJ47" s="23">
        <v>0.45788209000000002</v>
      </c>
      <c r="AK47" s="23">
        <v>1.2331719E-3</v>
      </c>
      <c r="AL47" s="23">
        <v>402.85906879999999</v>
      </c>
      <c r="AM47" s="23">
        <v>1.8765660000000001E-4</v>
      </c>
      <c r="AN47" s="23">
        <v>7.19529E-4</v>
      </c>
      <c r="AO47" s="23">
        <v>161.08645523000001</v>
      </c>
      <c r="AP47" s="23">
        <v>32.378312198000003</v>
      </c>
      <c r="AS47" s="23">
        <v>4.5195894100000002E-2</v>
      </c>
      <c r="AT47" s="23">
        <v>0.85466855809999998</v>
      </c>
      <c r="AU47" s="23">
        <v>0.41242289560000001</v>
      </c>
      <c r="AV47" s="23">
        <v>17.026698762999999</v>
      </c>
      <c r="AW47" s="23">
        <v>65.851611489000007</v>
      </c>
      <c r="AX47" s="23">
        <v>394.24575116</v>
      </c>
      <c r="AY47" s="23">
        <v>130.75974625999999</v>
      </c>
      <c r="AZ47" s="23">
        <v>3.69951575E-2</v>
      </c>
      <c r="BA47" s="23">
        <v>2.5521297E-3</v>
      </c>
      <c r="BD47" s="23">
        <v>27.190050436</v>
      </c>
      <c r="BE47" s="23">
        <v>0.26028513089999999</v>
      </c>
      <c r="BG47" s="23" t="s">
        <v>44</v>
      </c>
      <c r="BH47" s="23">
        <v>77.463646721882498</v>
      </c>
      <c r="BI47" s="23">
        <v>24.233659157193799</v>
      </c>
      <c r="BJ47" s="23">
        <v>3.6996772501091298E-2</v>
      </c>
      <c r="BK47" s="23">
        <v>5.8804683056148397</v>
      </c>
      <c r="BL47" s="23">
        <v>0</v>
      </c>
      <c r="BM47" s="23">
        <v>4.1389205578509301E-2</v>
      </c>
      <c r="BN47" s="23">
        <v>167.830341703432</v>
      </c>
      <c r="BO47" s="23">
        <v>167.77776208447</v>
      </c>
      <c r="BP47" s="23">
        <v>180.723462699664</v>
      </c>
      <c r="BQ47" s="23">
        <v>17.916637029833201</v>
      </c>
      <c r="BR47" s="23">
        <v>1.54856284914322E-2</v>
      </c>
      <c r="BS47" s="23">
        <v>2.2284235742433999E-2</v>
      </c>
      <c r="BT47" s="23">
        <v>322.63488458644201</v>
      </c>
      <c r="BU47" s="23">
        <v>0.26028795266100901</v>
      </c>
      <c r="BV47" s="23">
        <v>5.3156116397427202E-3</v>
      </c>
      <c r="BW47" s="23">
        <v>1.12956167595363E-2</v>
      </c>
      <c r="BX47" s="6">
        <v>1.05711245013697E-6</v>
      </c>
      <c r="BY47" s="23">
        <v>27.448821053320302</v>
      </c>
      <c r="BZ47" s="23">
        <v>5.7169200328488603E-3</v>
      </c>
      <c r="CA47" s="23">
        <v>1.8103528574656701E-2</v>
      </c>
      <c r="CB47" s="23">
        <v>0.120100173904183</v>
      </c>
      <c r="CC47" s="23">
        <v>0</v>
      </c>
      <c r="CD47" s="23">
        <v>8193.5373901325293</v>
      </c>
      <c r="CE47" s="23">
        <v>0.69062557955831305</v>
      </c>
      <c r="CF47" s="23">
        <v>2.5521225873527402E-3</v>
      </c>
      <c r="CG47" s="23">
        <v>1.01573444115588E-3</v>
      </c>
      <c r="CH47" s="23">
        <v>2.4868056636738901E-3</v>
      </c>
      <c r="CI47" s="23">
        <v>0</v>
      </c>
      <c r="CJ47" s="23">
        <v>1.76821126254712</v>
      </c>
      <c r="CK47" s="23">
        <v>3.80496947723032</v>
      </c>
      <c r="CL47" s="23">
        <v>3.2812817562984001E-2</v>
      </c>
      <c r="CM47" s="23">
        <v>1.87659457711834E-4</v>
      </c>
      <c r="CN47" s="23">
        <v>0.45788256421545698</v>
      </c>
      <c r="CO47" s="23">
        <v>7.1952024652496404E-4</v>
      </c>
      <c r="CP47" s="23">
        <v>66026.005298588396</v>
      </c>
      <c r="CQ47" s="23">
        <v>2.8169510259385699E-2</v>
      </c>
      <c r="CR47" s="23">
        <v>1339.9443836359301</v>
      </c>
      <c r="CS47" s="23">
        <v>263.252500474756</v>
      </c>
      <c r="CT47" s="23">
        <v>86.593504730637704</v>
      </c>
      <c r="CU47" s="23">
        <v>65.860651242445499</v>
      </c>
      <c r="CV47" s="23">
        <v>2413.6337653294199</v>
      </c>
      <c r="CW47" s="23">
        <v>2.3806117602006099E-2</v>
      </c>
      <c r="CX47" s="23">
        <v>0.41613159676564898</v>
      </c>
      <c r="CY47" s="23">
        <v>177.53629003875901</v>
      </c>
      <c r="CZ47" s="23">
        <v>177.53629003875901</v>
      </c>
      <c r="DA47" s="23">
        <v>47.856806489282803</v>
      </c>
      <c r="DB47" s="23">
        <v>394.34040750739001</v>
      </c>
      <c r="DC47" s="23">
        <v>6.3407167502876796E-2</v>
      </c>
      <c r="DD47" s="23">
        <v>0.113040028752203</v>
      </c>
      <c r="DE47" s="23">
        <v>0</v>
      </c>
      <c r="DF47" s="23">
        <v>1622.0390592921101</v>
      </c>
      <c r="DG47" s="23">
        <v>6.56973975947162</v>
      </c>
      <c r="DH47" s="23">
        <v>200.99177461986201</v>
      </c>
      <c r="DI47" s="23">
        <v>10.591541313703299</v>
      </c>
      <c r="DJ47" s="23">
        <v>2.6738231887652401E-2</v>
      </c>
      <c r="DK47" s="23">
        <v>7.6101171370778806E-2</v>
      </c>
      <c r="DL47" s="23">
        <v>0</v>
      </c>
      <c r="DM47" s="23">
        <v>2.2291305745795999E-2</v>
      </c>
      <c r="DN47" s="23">
        <v>4.5258283988381602E-2</v>
      </c>
      <c r="DO47" s="23">
        <v>165.66203997501401</v>
      </c>
      <c r="DP47" s="23">
        <v>27.190032773088099</v>
      </c>
      <c r="DQ47" s="23">
        <v>17.668947311568498</v>
      </c>
      <c r="DR47" s="23">
        <v>1221.55765799599</v>
      </c>
      <c r="DS47" s="23">
        <v>0</v>
      </c>
      <c r="DT47" s="23">
        <v>0.410306560580256</v>
      </c>
      <c r="DU47" s="23">
        <v>0.59044198120559699</v>
      </c>
      <c r="DV47" s="23">
        <v>27474.017671478199</v>
      </c>
      <c r="DW47" s="23">
        <v>15878.3264124958</v>
      </c>
      <c r="DX47" s="23">
        <v>1764.2580899397501</v>
      </c>
      <c r="DY47" s="23">
        <v>17642.5845024355</v>
      </c>
      <c r="DZ47" s="23">
        <v>9.8674391240697202E-3</v>
      </c>
      <c r="EA47" s="23">
        <v>681.52246815577803</v>
      </c>
      <c r="EB47" s="23">
        <v>32.377715509323799</v>
      </c>
      <c r="EC47" s="23">
        <v>0</v>
      </c>
      <c r="ED47" s="23">
        <v>0</v>
      </c>
      <c r="EE47" s="23">
        <v>4.5194961256578001E-2</v>
      </c>
      <c r="EF47" s="23">
        <v>0.85468215219764898</v>
      </c>
      <c r="EG47" s="23">
        <v>0.41242471536183001</v>
      </c>
      <c r="EH47" s="23">
        <v>17.022633823954301</v>
      </c>
      <c r="EI47" s="23">
        <v>4.1830240706140396</v>
      </c>
      <c r="EJ47" s="23">
        <v>16530.0276380303</v>
      </c>
      <c r="EK47" s="23">
        <v>55.507099074609897</v>
      </c>
      <c r="EL47" s="23">
        <v>696.84813232471902</v>
      </c>
      <c r="EM47" s="23">
        <v>1200.5838511990301</v>
      </c>
      <c r="EN47" s="23">
        <v>4.20116605245898</v>
      </c>
      <c r="EO47" s="23">
        <v>2.0295570749075401E-2</v>
      </c>
      <c r="EP47" s="23">
        <v>1.9396311851496598E-2</v>
      </c>
      <c r="EQ47" s="23">
        <v>1199.71956423441</v>
      </c>
      <c r="ER47" s="23">
        <v>21324.0214328896</v>
      </c>
      <c r="ES47" s="23">
        <v>18984.390876498099</v>
      </c>
      <c r="ET47" s="23">
        <v>2339.6305563914698</v>
      </c>
      <c r="EU47" s="23">
        <v>20.102128035626599</v>
      </c>
      <c r="EV47" s="23">
        <v>0.246274802453082</v>
      </c>
      <c r="EW47" s="23">
        <v>1636.47651548471</v>
      </c>
      <c r="EX47" s="23">
        <v>70.080237439992899</v>
      </c>
      <c r="EY47" s="23">
        <v>4046.1270477355702</v>
      </c>
      <c r="EZ47" s="23">
        <v>124.33471319863</v>
      </c>
      <c r="FA47" s="23">
        <v>42.247588809889898</v>
      </c>
      <c r="FB47" s="23">
        <v>8123.5935614014797</v>
      </c>
      <c r="FC47" s="23">
        <v>1.23220348608294E-3</v>
      </c>
      <c r="FD47" s="23">
        <v>115.053408773063</v>
      </c>
      <c r="FE47" s="23">
        <v>1086.27240996048</v>
      </c>
      <c r="FF47" s="23">
        <v>673.63572231683702</v>
      </c>
      <c r="FG47" s="23">
        <v>0.21154478583750799</v>
      </c>
      <c r="FH47" s="23">
        <v>1842.8410622838701</v>
      </c>
      <c r="FI47" s="23">
        <v>799.77184482537803</v>
      </c>
      <c r="FJ47" s="23">
        <v>130.752614690033</v>
      </c>
      <c r="FK47" s="23">
        <v>4.8416752003725696</v>
      </c>
      <c r="FL47" s="23">
        <v>47.103391068170303</v>
      </c>
      <c r="FM47" s="23">
        <v>1317.2859761699301</v>
      </c>
      <c r="FN47" s="23">
        <v>402.92866237144699</v>
      </c>
      <c r="FO47" s="23">
        <v>0</v>
      </c>
      <c r="FP47" s="23">
        <v>637.28902074825896</v>
      </c>
      <c r="FQ47" s="23">
        <v>28016.556171673899</v>
      </c>
      <c r="FR47" s="23">
        <v>161.12748647526001</v>
      </c>
      <c r="FS47" s="23">
        <v>1068.4341855934299</v>
      </c>
      <c r="FU47" s="31">
        <f t="shared" si="58"/>
        <v>0</v>
      </c>
      <c r="FV47" s="106">
        <f t="shared" si="57"/>
        <v>0.98063507531506555</v>
      </c>
      <c r="FW47" s="46">
        <f t="shared" si="59"/>
        <v>7.0450697417442009E-4</v>
      </c>
      <c r="FX47" s="46">
        <f t="shared" si="60"/>
        <v>-5.7985444674028656E-4</v>
      </c>
      <c r="FY47" s="46">
        <f t="shared" si="61"/>
        <v>-1.8124385129379399E-3</v>
      </c>
      <c r="FZ47" s="46">
        <f t="shared" si="62"/>
        <v>-6.068899534697463E-4</v>
      </c>
      <c r="GA47" s="46">
        <f t="shared" si="63"/>
        <v>-6.653454352169995E-4</v>
      </c>
      <c r="GB47" s="46">
        <f t="shared" si="64"/>
        <v>-1.0880698550327097E-3</v>
      </c>
      <c r="GC47" s="46">
        <f t="shared" si="65"/>
        <v>1.4504063032516891E-4</v>
      </c>
      <c r="GD47" s="46">
        <f t="shared" si="66"/>
        <v>3.146972349227734E-3</v>
      </c>
      <c r="GE47" s="46">
        <f t="shared" si="67"/>
        <v>-8.0866771690441821E-4</v>
      </c>
      <c r="GF47" s="46">
        <f t="shared" si="68"/>
        <v>-5.9841043927061999E-5</v>
      </c>
      <c r="GG47" s="46">
        <f t="shared" si="69"/>
        <v>-1.447841488340695E-3</v>
      </c>
      <c r="GH47" s="46">
        <f t="shared" si="70"/>
        <v>4.7429192920491088E-5</v>
      </c>
      <c r="GI47" s="46">
        <f t="shared" si="71"/>
        <v>-9.7743644585111214E-5</v>
      </c>
      <c r="GJ47" s="46">
        <f t="shared" si="72"/>
        <v>1.9611952953821361E-3</v>
      </c>
      <c r="GK47" s="46">
        <f t="shared" si="73"/>
        <v>-6.9557713861412957E-4</v>
      </c>
      <c r="GL47" s="46">
        <f t="shared" si="74"/>
        <v>-3.8381126193417291E-7</v>
      </c>
      <c r="GM47" s="46">
        <f t="shared" si="75"/>
        <v>-4.1335420685714347E-6</v>
      </c>
      <c r="GN47" s="46">
        <f t="shared" si="76"/>
        <v>0</v>
      </c>
      <c r="GO47" s="46">
        <f t="shared" si="77"/>
        <v>-5.8238673567364509E-5</v>
      </c>
      <c r="GP47" s="46">
        <f t="shared" si="78"/>
        <v>6.9864275223482828E-7</v>
      </c>
      <c r="GQ47" s="46">
        <f t="shared" si="79"/>
        <v>-8.4855454053822505E-6</v>
      </c>
      <c r="GR47" s="46">
        <f t="shared" si="80"/>
        <v>-1.8048067600821821E-6</v>
      </c>
      <c r="GS47" s="46">
        <f t="shared" si="81"/>
        <v>-3.4438804039554657E-3</v>
      </c>
      <c r="GT47" s="46">
        <f t="shared" si="82"/>
        <v>2.2604028862197116E-5</v>
      </c>
      <c r="GU47" s="46">
        <f t="shared" si="83"/>
        <v>4.1057363158026397E-3</v>
      </c>
      <c r="GV47" s="46">
        <f t="shared" si="84"/>
        <v>7.3642253243416288E-8</v>
      </c>
      <c r="GW47" s="46">
        <f t="shared" si="85"/>
        <v>-2.7059615454591306E-5</v>
      </c>
      <c r="GX47" s="46">
        <f t="shared" si="86"/>
        <v>-1.3836552724525069E-3</v>
      </c>
      <c r="GY47" s="46">
        <f t="shared" si="87"/>
        <v>0</v>
      </c>
      <c r="GZ47" s="46">
        <f t="shared" si="88"/>
        <v>-1.7933658166826728E-3</v>
      </c>
      <c r="HA47" s="46">
        <f t="shared" si="89"/>
        <v>-3.1720442088057894E-6</v>
      </c>
      <c r="HB47" s="46">
        <f t="shared" si="90"/>
        <v>5.9776781137128529E-4</v>
      </c>
      <c r="HC47" s="46">
        <f t="shared" si="91"/>
        <v>-6.7294369008975537E-4</v>
      </c>
      <c r="HD47" s="46">
        <f t="shared" si="92"/>
        <v>-3.368972430607907E-3</v>
      </c>
      <c r="HE47" s="46">
        <f t="shared" si="93"/>
        <v>1.0356715567497695E-6</v>
      </c>
      <c r="HF47" s="46">
        <f t="shared" si="94"/>
        <v>-7.8530326312169284E-4</v>
      </c>
      <c r="HG47" s="46">
        <f t="shared" si="95"/>
        <v>1.7274917418217759E-4</v>
      </c>
      <c r="HH47" s="46">
        <f t="shared" si="96"/>
        <v>1.5228411012395309E-5</v>
      </c>
      <c r="HI47" s="46">
        <f t="shared" si="97"/>
        <v>-1.2165562522097355E-5</v>
      </c>
      <c r="HJ47" s="46">
        <f t="shared" si="98"/>
        <v>2.5471567551360174E-4</v>
      </c>
      <c r="HK47" s="46">
        <f t="shared" si="99"/>
        <v>-1.8428652875882141E-5</v>
      </c>
      <c r="HL47" s="46">
        <f t="shared" si="100"/>
        <v>0</v>
      </c>
      <c r="HM47" s="46">
        <f t="shared" si="101"/>
        <v>0</v>
      </c>
      <c r="HN47" s="46">
        <f t="shared" si="102"/>
        <v>-2.0640003712217879E-5</v>
      </c>
      <c r="HO47" s="46">
        <f t="shared" si="103"/>
        <v>1.5905695278209925E-5</v>
      </c>
      <c r="HP47" s="46">
        <f t="shared" si="104"/>
        <v>4.4123685891748706E-6</v>
      </c>
      <c r="HQ47" s="46">
        <f t="shared" si="105"/>
        <v>-2.3873911803332426E-4</v>
      </c>
      <c r="HR47" s="46">
        <f t="shared" si="106"/>
        <v>1.372745972511585E-4</v>
      </c>
      <c r="HS47" s="46">
        <f t="shared" si="107"/>
        <v>2.4009478126651768E-4</v>
      </c>
      <c r="HT47" s="46">
        <f t="shared" si="108"/>
        <v>-5.4539490714569376E-5</v>
      </c>
      <c r="HU47" s="46">
        <f t="shared" si="109"/>
        <v>4.3654391559142334E-5</v>
      </c>
      <c r="HV47" s="46">
        <f t="shared" si="110"/>
        <v>-2.7869458436201199E-6</v>
      </c>
      <c r="HW47" s="46">
        <f t="shared" si="111"/>
        <v>0</v>
      </c>
      <c r="HX47" s="46">
        <f t="shared" si="112"/>
        <v>0</v>
      </c>
      <c r="HY47" s="46">
        <f t="shared" si="113"/>
        <v>-6.496093835007421E-7</v>
      </c>
      <c r="HZ47" s="46">
        <f t="shared" si="114"/>
        <v>1.0841038054163251E-5</v>
      </c>
    </row>
    <row r="48" spans="1:234" x14ac:dyDescent="0.3">
      <c r="A48" s="38" t="s">
        <v>45</v>
      </c>
      <c r="B48" s="21">
        <v>13174.522312999999</v>
      </c>
      <c r="C48" s="21">
        <v>1252.0330942999999</v>
      </c>
      <c r="D48" s="21">
        <v>10455.069738</v>
      </c>
      <c r="E48" s="21">
        <v>7504.5454380000001</v>
      </c>
      <c r="F48" s="21">
        <v>6382.9292631999997</v>
      </c>
      <c r="G48" s="21">
        <v>1097.1411106999999</v>
      </c>
      <c r="H48" s="21">
        <v>12359.082997</v>
      </c>
      <c r="I48" s="23">
        <v>70.491832522999999</v>
      </c>
      <c r="J48" s="23">
        <v>16.645938289</v>
      </c>
      <c r="K48" s="23">
        <v>3.9261745299999998E-2</v>
      </c>
      <c r="L48" s="23">
        <v>2.6689741100000001E-2</v>
      </c>
      <c r="M48" s="23">
        <v>145.22593664999999</v>
      </c>
      <c r="N48" s="23">
        <v>5.6117331000000003E-3</v>
      </c>
      <c r="O48" s="23">
        <v>4.7029240796999998</v>
      </c>
      <c r="P48" s="23">
        <v>1.3840786399999999E-2</v>
      </c>
      <c r="Q48" s="23">
        <v>0.1139200714</v>
      </c>
      <c r="R48" s="23">
        <v>0.65728042799999997</v>
      </c>
      <c r="T48" s="23">
        <v>3.2307464999999998E-3</v>
      </c>
      <c r="U48" s="23">
        <v>1.6283571193999999</v>
      </c>
      <c r="V48" s="23">
        <v>3.1124590399999999E-2</v>
      </c>
      <c r="W48" s="23">
        <v>2.2609774400000001E-2</v>
      </c>
      <c r="X48" s="23">
        <v>4.5558900000000002E-5</v>
      </c>
      <c r="Y48" s="23">
        <v>2.25805873E-2</v>
      </c>
      <c r="Z48" s="23">
        <v>86.987691212000001</v>
      </c>
      <c r="AA48" s="23">
        <v>66.590384654000005</v>
      </c>
      <c r="AB48" s="23">
        <v>0.1309555325</v>
      </c>
      <c r="AC48" s="23">
        <v>7.4688235300000003E-2</v>
      </c>
      <c r="AE48" s="23">
        <v>1.7406922599999999E-2</v>
      </c>
      <c r="AF48" s="23">
        <v>1.2879684854</v>
      </c>
      <c r="AG48" s="23">
        <v>163.68763367</v>
      </c>
      <c r="AH48" s="23">
        <v>11.973755449</v>
      </c>
      <c r="AI48" s="23">
        <v>0.18566072380000001</v>
      </c>
      <c r="AJ48" s="23">
        <v>0.4343202987</v>
      </c>
      <c r="AK48" s="23">
        <v>1.169715E-3</v>
      </c>
      <c r="AL48" s="23">
        <v>213.9039027</v>
      </c>
      <c r="AM48" s="23">
        <v>1.780001E-4</v>
      </c>
      <c r="AN48" s="23">
        <v>6.8250329999999999E-4</v>
      </c>
      <c r="AO48" s="23">
        <v>98.638233794000001</v>
      </c>
      <c r="AP48" s="23">
        <v>28.819268389000001</v>
      </c>
      <c r="AS48" s="23">
        <v>5.8911318000000002E-3</v>
      </c>
      <c r="AT48" s="23">
        <v>0.17642449930000001</v>
      </c>
      <c r="AU48" s="23">
        <v>5.2784160199999999E-2</v>
      </c>
      <c r="AV48" s="23">
        <v>11.952058563</v>
      </c>
      <c r="AW48" s="23">
        <v>22.960541305</v>
      </c>
      <c r="AX48" s="23">
        <v>227.68601376000001</v>
      </c>
      <c r="AY48" s="23">
        <v>31.802250336</v>
      </c>
      <c r="AZ48" s="23">
        <v>3.5091448099999999E-2</v>
      </c>
      <c r="BA48" s="23">
        <v>2.4208016E-3</v>
      </c>
      <c r="BD48" s="23">
        <v>3.4797975144</v>
      </c>
      <c r="BE48" s="23">
        <v>5.4274427100000001E-2</v>
      </c>
      <c r="BG48" s="23" t="s">
        <v>45</v>
      </c>
      <c r="BH48" s="23">
        <v>76.328099009483907</v>
      </c>
      <c r="BI48" s="23">
        <v>10.963192973487001</v>
      </c>
      <c r="BJ48" s="23">
        <v>3.5090705930681101E-2</v>
      </c>
      <c r="BK48" s="23">
        <v>16.644724905710099</v>
      </c>
      <c r="BL48" s="23">
        <v>0</v>
      </c>
      <c r="BM48" s="23">
        <v>3.9258847645926701E-2</v>
      </c>
      <c r="BN48" s="23">
        <v>71.033523715124403</v>
      </c>
      <c r="BO48" s="23">
        <v>71.002649693564805</v>
      </c>
      <c r="BP48" s="23">
        <v>131.98909711655199</v>
      </c>
      <c r="BQ48" s="23">
        <v>17.583819331345701</v>
      </c>
      <c r="BR48" s="23">
        <v>1.0917141853094999E-2</v>
      </c>
      <c r="BS48" s="23">
        <v>1.5710099469237199E-2</v>
      </c>
      <c r="BT48" s="23">
        <v>145.25360711021901</v>
      </c>
      <c r="BU48" s="23">
        <v>5.4276692679048701E-2</v>
      </c>
      <c r="BV48" s="23">
        <v>1.7956498804543701E-3</v>
      </c>
      <c r="BW48" s="23">
        <v>3.8157627152124499E-3</v>
      </c>
      <c r="BX48" s="6">
        <v>4.5403695084837898E-5</v>
      </c>
      <c r="BY48" s="23">
        <v>4.7525711182247399</v>
      </c>
      <c r="BZ48" s="23">
        <v>3.31949548107608E-3</v>
      </c>
      <c r="CA48" s="23">
        <v>1.05117306635361E-2</v>
      </c>
      <c r="CB48" s="23">
        <v>0.113921249650342</v>
      </c>
      <c r="CC48" s="23">
        <v>0</v>
      </c>
      <c r="CD48" s="23">
        <v>1409.17948546448</v>
      </c>
      <c r="CE48" s="23">
        <v>0.65726943589243703</v>
      </c>
      <c r="CF48" s="23">
        <v>2.4206752406785801E-3</v>
      </c>
      <c r="CG48" s="23">
        <v>9.3573489751263401E-4</v>
      </c>
      <c r="CH48" s="23">
        <v>2.2909512282500199E-3</v>
      </c>
      <c r="CI48" s="23">
        <v>0</v>
      </c>
      <c r="CJ48" s="23">
        <v>1.6283436090438701</v>
      </c>
      <c r="CK48" s="23">
        <v>1.28797771055572</v>
      </c>
      <c r="CL48" s="23">
        <v>3.1123506962517401E-2</v>
      </c>
      <c r="CM48" s="23">
        <v>1.7799867973701601E-4</v>
      </c>
      <c r="CN48" s="23">
        <v>0.43432364504340298</v>
      </c>
      <c r="CO48" s="23">
        <v>6.8246344082243196E-4</v>
      </c>
      <c r="CP48" s="23">
        <v>13246.7246027656</v>
      </c>
      <c r="CQ48" s="23">
        <v>2.2606961748651701E-2</v>
      </c>
      <c r="CR48" s="23">
        <v>110.821943293308</v>
      </c>
      <c r="CS48" s="23">
        <v>34.501527393543199</v>
      </c>
      <c r="CT48" s="23">
        <v>23.5718577358716</v>
      </c>
      <c r="CU48" s="23">
        <v>22.972875298868399</v>
      </c>
      <c r="CV48" s="23">
        <v>497.12181803503398</v>
      </c>
      <c r="CW48" s="23">
        <v>2.2580825690101301E-2</v>
      </c>
      <c r="CX48" s="23">
        <v>0.24913240240469101</v>
      </c>
      <c r="CY48" s="23">
        <v>87.643951061935894</v>
      </c>
      <c r="CZ48" s="23">
        <v>87.643951061935894</v>
      </c>
      <c r="DA48" s="23">
        <v>66.590624480993299</v>
      </c>
      <c r="DB48" s="23">
        <v>227.774515693182</v>
      </c>
      <c r="DC48" s="23">
        <v>1.7395881638083002E-2</v>
      </c>
      <c r="DD48" s="23">
        <v>0.10864051176546299</v>
      </c>
      <c r="DE48" s="23">
        <v>0</v>
      </c>
      <c r="DF48" s="23">
        <v>743.57254063795199</v>
      </c>
      <c r="DG48" s="23">
        <v>3.0997484093385799</v>
      </c>
      <c r="DH48" s="23">
        <v>124.958389766099</v>
      </c>
      <c r="DI48" s="23">
        <v>6.1118235308570998</v>
      </c>
      <c r="DJ48" s="23">
        <v>1.9388869348589299E-2</v>
      </c>
      <c r="DK48" s="23">
        <v>5.5183848388145697E-2</v>
      </c>
      <c r="DL48" s="23">
        <v>0</v>
      </c>
      <c r="DM48" s="23">
        <v>5.73706518295607E-3</v>
      </c>
      <c r="DN48" s="23">
        <v>1.16480528194359E-2</v>
      </c>
      <c r="DO48" s="23">
        <v>163.74636941148199</v>
      </c>
      <c r="DP48" s="23">
        <v>3.4797949434349098</v>
      </c>
      <c r="DQ48" s="23">
        <v>11.9737649711864</v>
      </c>
      <c r="DR48" s="23">
        <v>1251.86536799748</v>
      </c>
      <c r="DS48" s="23">
        <v>0</v>
      </c>
      <c r="DT48" s="23">
        <v>7.5871463021324095E-2</v>
      </c>
      <c r="DU48" s="23">
        <v>0.10918053813499901</v>
      </c>
      <c r="DV48" s="23">
        <v>12176.9700144953</v>
      </c>
      <c r="DW48" s="23">
        <v>9394.9198001444001</v>
      </c>
      <c r="DX48" s="23">
        <v>1043.8801461595999</v>
      </c>
      <c r="DY48" s="23">
        <v>10438.799946304</v>
      </c>
      <c r="DZ48" s="23">
        <v>4.2686379445325898E-3</v>
      </c>
      <c r="EA48" s="23">
        <v>217.696800371015</v>
      </c>
      <c r="EB48" s="23">
        <v>28.819492470212801</v>
      </c>
      <c r="EC48" s="23">
        <v>0</v>
      </c>
      <c r="ED48" s="23">
        <v>0</v>
      </c>
      <c r="EE48" s="23">
        <v>5.8907607227632703E-3</v>
      </c>
      <c r="EF48" s="23">
        <v>0.176421736364688</v>
      </c>
      <c r="EG48" s="23">
        <v>5.2781985146579599E-2</v>
      </c>
      <c r="EH48" s="23">
        <v>11.951128738283799</v>
      </c>
      <c r="EI48" s="23">
        <v>7.4447216297668</v>
      </c>
      <c r="EJ48" s="23">
        <v>8026.4398792053298</v>
      </c>
      <c r="EK48" s="23">
        <v>17.5812840293876</v>
      </c>
      <c r="EL48" s="23">
        <v>94.661603575896805</v>
      </c>
      <c r="EM48" s="23">
        <v>277.95355618754701</v>
      </c>
      <c r="EN48" s="23">
        <v>5.7545184083731504</v>
      </c>
      <c r="EO48" s="23">
        <v>0.93928424907819497</v>
      </c>
      <c r="EP48" s="23">
        <v>4.91661189503794E-3</v>
      </c>
      <c r="EQ48" s="23">
        <v>218.54565278305901</v>
      </c>
      <c r="ER48" s="23">
        <v>7512.3779781150997</v>
      </c>
      <c r="ES48" s="23">
        <v>6389.7418757104097</v>
      </c>
      <c r="ET48" s="23">
        <v>1122.6361024046901</v>
      </c>
      <c r="EU48" s="23">
        <v>6.1114354691711101</v>
      </c>
      <c r="EV48" s="23">
        <v>0.25226692015410301</v>
      </c>
      <c r="EW48" s="23">
        <v>551.14479537249804</v>
      </c>
      <c r="EX48" s="23">
        <v>18.8302303168592</v>
      </c>
      <c r="EY48" s="23">
        <v>1396.0544763196001</v>
      </c>
      <c r="EZ48" s="23">
        <v>11.5163030021439</v>
      </c>
      <c r="FA48" s="23">
        <v>18.897055298533299</v>
      </c>
      <c r="FB48" s="23">
        <v>3319.8402797665199</v>
      </c>
      <c r="FC48" s="23">
        <v>1.16880444606281E-3</v>
      </c>
      <c r="FD48" s="23">
        <v>37.060346858377002</v>
      </c>
      <c r="FE48" s="23">
        <v>267.906774956596</v>
      </c>
      <c r="FF48" s="23">
        <v>175.77850141040699</v>
      </c>
      <c r="FG48" s="23">
        <v>0.52913601480403605</v>
      </c>
      <c r="FH48" s="23">
        <v>1094.0700928661699</v>
      </c>
      <c r="FI48" s="23">
        <v>402.06059960525499</v>
      </c>
      <c r="FJ48" s="23">
        <v>31.802143748188001</v>
      </c>
      <c r="FK48" s="23">
        <v>17.666200095964999</v>
      </c>
      <c r="FL48" s="23">
        <v>46.463630269227799</v>
      </c>
      <c r="FM48" s="23">
        <v>694.32055878209803</v>
      </c>
      <c r="FN48" s="23">
        <v>213.97699390066299</v>
      </c>
      <c r="FO48" s="23">
        <v>0</v>
      </c>
      <c r="FP48" s="23">
        <v>337.66366961614398</v>
      </c>
      <c r="FQ48" s="23">
        <v>12363.9257640944</v>
      </c>
      <c r="FR48" s="23">
        <v>98.680218770580396</v>
      </c>
      <c r="FS48" s="23">
        <v>451.57500925490899</v>
      </c>
      <c r="FU48" s="31">
        <f t="shared" si="58"/>
        <v>0</v>
      </c>
      <c r="FV48" s="106">
        <f t="shared" si="57"/>
        <v>0.98487893302125529</v>
      </c>
      <c r="FW48" s="46">
        <f t="shared" si="59"/>
        <v>5.4804484026229044E-3</v>
      </c>
      <c r="FX48" s="46">
        <f t="shared" si="60"/>
        <v>-1.3396315423568704E-4</v>
      </c>
      <c r="FY48" s="46">
        <f t="shared" si="61"/>
        <v>-1.5561629050513501E-3</v>
      </c>
      <c r="FZ48" s="46">
        <f t="shared" si="62"/>
        <v>1.0437061351429475E-3</v>
      </c>
      <c r="GA48" s="46">
        <f t="shared" si="63"/>
        <v>1.0673175636908981E-3</v>
      </c>
      <c r="GB48" s="46">
        <f t="shared" si="64"/>
        <v>-2.7991092521094021E-3</v>
      </c>
      <c r="GC48" s="46">
        <f t="shared" si="65"/>
        <v>3.9183870644575361E-4</v>
      </c>
      <c r="GD48" s="46">
        <f t="shared" si="66"/>
        <v>7.246473134290235E-3</v>
      </c>
      <c r="GE48" s="46">
        <f t="shared" si="67"/>
        <v>-7.2893655427215548E-5</v>
      </c>
      <c r="GF48" s="46">
        <f t="shared" si="68"/>
        <v>-7.3803496282607415E-5</v>
      </c>
      <c r="GG48" s="46">
        <f t="shared" si="69"/>
        <v>-2.3417153966998304E-3</v>
      </c>
      <c r="GH48" s="46">
        <f t="shared" si="70"/>
        <v>1.9053387333765667E-4</v>
      </c>
      <c r="GI48" s="46">
        <f t="shared" si="71"/>
        <v>-5.711325315526622E-5</v>
      </c>
      <c r="GJ48" s="46">
        <f t="shared" si="72"/>
        <v>1.0556631934383056E-2</v>
      </c>
      <c r="GK48" s="46">
        <f t="shared" si="73"/>
        <v>-6.9073065008928998E-4</v>
      </c>
      <c r="GL48" s="46">
        <f t="shared" si="74"/>
        <v>1.0342780929836966E-5</v>
      </c>
      <c r="GM48" s="46">
        <f t="shared" si="75"/>
        <v>-1.672361916570867E-5</v>
      </c>
      <c r="GN48" s="46">
        <f t="shared" si="76"/>
        <v>0</v>
      </c>
      <c r="GO48" s="46">
        <f t="shared" si="77"/>
        <v>-1.2567913444603948E-3</v>
      </c>
      <c r="GP48" s="46">
        <f t="shared" si="78"/>
        <v>-8.2969245314076739E-6</v>
      </c>
      <c r="GQ48" s="46">
        <f t="shared" si="79"/>
        <v>-3.480969447866869E-5</v>
      </c>
      <c r="GR48" s="46">
        <f t="shared" si="80"/>
        <v>-1.2439979712046818E-4</v>
      </c>
      <c r="GS48" s="46">
        <f t="shared" si="81"/>
        <v>-3.4066870614106884E-3</v>
      </c>
      <c r="GT48" s="46">
        <f t="shared" si="82"/>
        <v>1.055730296711916E-5</v>
      </c>
      <c r="GU48" s="46">
        <f t="shared" si="83"/>
        <v>7.5442840336629293E-3</v>
      </c>
      <c r="GV48" s="46">
        <f t="shared" si="84"/>
        <v>3.6015258740443318E-6</v>
      </c>
      <c r="GW48" s="46">
        <f t="shared" si="85"/>
        <v>-1.9298164558665523E-5</v>
      </c>
      <c r="GX48" s="46">
        <f t="shared" si="86"/>
        <v>-1.5466634443967577E-3</v>
      </c>
      <c r="GY48" s="46">
        <f t="shared" si="87"/>
        <v>0</v>
      </c>
      <c r="GZ48" s="46">
        <f t="shared" si="88"/>
        <v>-1.2526394302476707E-3</v>
      </c>
      <c r="HA48" s="46">
        <f t="shared" si="89"/>
        <v>7.1625632339358246E-6</v>
      </c>
      <c r="HB48" s="46">
        <f t="shared" si="90"/>
        <v>3.5882821545584528E-4</v>
      </c>
      <c r="HC48" s="46">
        <f t="shared" si="91"/>
        <v>7.9525479202727631E-7</v>
      </c>
      <c r="HD48" s="46">
        <f t="shared" si="92"/>
        <v>-3.2786829180557319E-3</v>
      </c>
      <c r="HE48" s="46">
        <f t="shared" si="93"/>
        <v>7.7047824221067078E-6</v>
      </c>
      <c r="HF48" s="46">
        <f t="shared" si="94"/>
        <v>-7.7844084857420074E-4</v>
      </c>
      <c r="HG48" s="46">
        <f t="shared" si="95"/>
        <v>3.417011084902775E-4</v>
      </c>
      <c r="HH48" s="46">
        <f t="shared" si="96"/>
        <v>-7.9790010454407566E-6</v>
      </c>
      <c r="HI48" s="46">
        <f t="shared" si="97"/>
        <v>-5.8401442993799913E-5</v>
      </c>
      <c r="HJ48" s="46">
        <f t="shared" si="98"/>
        <v>4.2564607014433837E-4</v>
      </c>
      <c r="HK48" s="46">
        <f t="shared" si="99"/>
        <v>7.7753956059795624E-6</v>
      </c>
      <c r="HL48" s="46">
        <f t="shared" si="100"/>
        <v>0</v>
      </c>
      <c r="HM48" s="46">
        <f t="shared" si="101"/>
        <v>0</v>
      </c>
      <c r="HN48" s="46">
        <f t="shared" si="102"/>
        <v>-6.298912489615508E-5</v>
      </c>
      <c r="HO48" s="46">
        <f t="shared" si="103"/>
        <v>-1.5660723555822905E-5</v>
      </c>
      <c r="HP48" s="46">
        <f t="shared" si="104"/>
        <v>-4.1206555378712676E-5</v>
      </c>
      <c r="HQ48" s="46">
        <f t="shared" si="105"/>
        <v>-7.7796198144381557E-5</v>
      </c>
      <c r="HR48" s="46">
        <f t="shared" si="106"/>
        <v>5.3718219028717554E-4</v>
      </c>
      <c r="HS48" s="46">
        <f t="shared" si="107"/>
        <v>3.8870166735527296E-4</v>
      </c>
      <c r="HT48" s="46">
        <f t="shared" si="108"/>
        <v>-3.3515808118187143E-6</v>
      </c>
      <c r="HU48" s="46">
        <f t="shared" si="109"/>
        <v>-2.1149578004938508E-5</v>
      </c>
      <c r="HV48" s="46">
        <f t="shared" si="110"/>
        <v>-5.2197305809725526E-5</v>
      </c>
      <c r="HW48" s="46">
        <f t="shared" si="111"/>
        <v>0</v>
      </c>
      <c r="HX48" s="46">
        <f t="shared" si="112"/>
        <v>0</v>
      </c>
      <c r="HY48" s="46">
        <f t="shared" si="113"/>
        <v>-7.3882606085982898E-7</v>
      </c>
      <c r="HZ48" s="46">
        <f t="shared" si="114"/>
        <v>4.1743030184821117E-5</v>
      </c>
    </row>
    <row r="49" spans="1:234" x14ac:dyDescent="0.3">
      <c r="A49" s="38" t="s">
        <v>46</v>
      </c>
      <c r="B49" s="21">
        <v>18840.470549000001</v>
      </c>
      <c r="C49" s="21">
        <v>289.10897555000003</v>
      </c>
      <c r="D49" s="21">
        <v>4021.8447550999999</v>
      </c>
      <c r="E49" s="21">
        <v>4641.3225863999996</v>
      </c>
      <c r="F49" s="21">
        <v>4183.5563198</v>
      </c>
      <c r="G49" s="21">
        <v>368.092558</v>
      </c>
      <c r="H49" s="21">
        <v>7207.6348672000004</v>
      </c>
      <c r="I49" s="23">
        <v>48.331587386000002</v>
      </c>
      <c r="J49" s="23">
        <v>2.2857841176</v>
      </c>
      <c r="K49" s="23">
        <v>1.1470955E-2</v>
      </c>
      <c r="L49" s="23">
        <v>8.4336281999999995E-3</v>
      </c>
      <c r="M49" s="23">
        <v>113.43148672</v>
      </c>
      <c r="N49" s="23">
        <v>2.8398532999999999E-3</v>
      </c>
      <c r="O49" s="23">
        <v>11.892965414000001</v>
      </c>
      <c r="P49" s="23">
        <v>5.1193988999999997E-3</v>
      </c>
      <c r="Q49" s="23">
        <v>3.3283600000000003E-2</v>
      </c>
      <c r="R49" s="23">
        <v>0.19138069999999999</v>
      </c>
      <c r="T49" s="23">
        <v>7.1497049999999995E-4</v>
      </c>
      <c r="U49" s="23">
        <v>0.29138674679999998</v>
      </c>
      <c r="V49" s="23">
        <v>9.0935549999999997E-3</v>
      </c>
      <c r="W49" s="23">
        <v>8.8416367000000006E-3</v>
      </c>
      <c r="Y49" s="23">
        <v>6.5972849999999996E-3</v>
      </c>
      <c r="Z49" s="23">
        <v>52.365847678000002</v>
      </c>
      <c r="AA49" s="23">
        <v>22.664962194000001</v>
      </c>
      <c r="AB49" s="23">
        <v>7.1448131499999998E-2</v>
      </c>
      <c r="AC49" s="23">
        <v>2.07042552E-2</v>
      </c>
      <c r="AE49" s="23">
        <v>1.5937512800000001E-2</v>
      </c>
      <c r="AF49" s="23">
        <v>1.639230325</v>
      </c>
      <c r="AG49" s="23">
        <v>35.414053500000001</v>
      </c>
      <c r="AH49" s="23">
        <v>3.4986971263000002</v>
      </c>
      <c r="AI49" s="23">
        <v>0.29787426020000002</v>
      </c>
      <c r="AJ49" s="23">
        <v>0.12689372500000001</v>
      </c>
      <c r="AK49" s="23">
        <v>3.4175120000000002E-4</v>
      </c>
      <c r="AL49" s="23">
        <v>127.2702331</v>
      </c>
      <c r="AM49" s="23">
        <v>5.2005600000000002E-5</v>
      </c>
      <c r="AN49" s="23">
        <v>1.994044E-4</v>
      </c>
      <c r="AO49" s="23">
        <v>47.427375458999997</v>
      </c>
      <c r="AP49" s="23">
        <v>6.1300483145999998</v>
      </c>
      <c r="AS49" s="23">
        <v>2.1943899900000001E-2</v>
      </c>
      <c r="AT49" s="23">
        <v>0.38723043299999999</v>
      </c>
      <c r="AU49" s="23">
        <v>0.1995936901</v>
      </c>
      <c r="AV49" s="23">
        <v>4.0716451865999996</v>
      </c>
      <c r="AW49" s="23">
        <v>24.917470420000001</v>
      </c>
      <c r="AX49" s="23">
        <v>116.86385127</v>
      </c>
      <c r="AY49" s="23">
        <v>53.554191473000003</v>
      </c>
      <c r="AZ49" s="23">
        <v>1.0252537500000001E-2</v>
      </c>
      <c r="BA49" s="23">
        <v>7.0727650000000002E-4</v>
      </c>
      <c r="BD49" s="23">
        <v>13.155026149999999</v>
      </c>
      <c r="BE49" s="23">
        <v>0.1175708781</v>
      </c>
      <c r="BG49" s="23" t="s">
        <v>46</v>
      </c>
      <c r="BH49" s="23">
        <v>16.3794580627684</v>
      </c>
      <c r="BI49" s="23">
        <v>2.67714530167355</v>
      </c>
      <c r="BJ49" s="23">
        <v>1.02530099717808E-2</v>
      </c>
      <c r="BK49" s="23">
        <v>2.2853532163337098</v>
      </c>
      <c r="BL49" s="23">
        <v>0</v>
      </c>
      <c r="BM49" s="23">
        <v>1.14712107304077E-2</v>
      </c>
      <c r="BN49" s="23">
        <v>48.477664719590599</v>
      </c>
      <c r="BO49" s="23">
        <v>48.4776403911982</v>
      </c>
      <c r="BP49" s="23">
        <v>27.705797217943399</v>
      </c>
      <c r="BQ49" s="23">
        <v>3.7504389212170399</v>
      </c>
      <c r="BR49" s="23">
        <v>3.4512788560216502E-3</v>
      </c>
      <c r="BS49" s="23">
        <v>4.9664523884323398E-3</v>
      </c>
      <c r="BT49" s="23">
        <v>113.438855765542</v>
      </c>
      <c r="BU49" s="23">
        <v>0.117571050309927</v>
      </c>
      <c r="BV49" s="23">
        <v>9.0860213705032497E-4</v>
      </c>
      <c r="BW49" s="23">
        <v>1.93079971725722E-3</v>
      </c>
      <c r="BX49" s="23">
        <v>0</v>
      </c>
      <c r="BY49" s="23">
        <v>11.9072021542289</v>
      </c>
      <c r="BZ49" s="23">
        <v>1.22748386822974E-3</v>
      </c>
      <c r="CA49" s="23">
        <v>3.8870526706239598E-3</v>
      </c>
      <c r="CB49" s="23">
        <v>3.3283430387033797E-2</v>
      </c>
      <c r="CC49" s="23">
        <v>0</v>
      </c>
      <c r="CD49" s="6">
        <v>316.39828131066298</v>
      </c>
      <c r="CE49" s="23">
        <v>0.191371404967076</v>
      </c>
      <c r="CF49" s="23">
        <v>7.0728578407105395E-4</v>
      </c>
      <c r="CG49" s="23">
        <v>2.07299273907747E-4</v>
      </c>
      <c r="CH49" s="23">
        <v>5.0753080319890502E-4</v>
      </c>
      <c r="CI49" s="23">
        <v>0</v>
      </c>
      <c r="CJ49" s="23">
        <v>0.29139223777658702</v>
      </c>
      <c r="CK49" s="23">
        <v>1.6392186995486</v>
      </c>
      <c r="CL49" s="23">
        <v>9.0936036978207391E-3</v>
      </c>
      <c r="CM49" s="6">
        <v>5.2001131908761697E-5</v>
      </c>
      <c r="CN49" s="23">
        <v>0.126895155640359</v>
      </c>
      <c r="CO49" s="23">
        <v>1.9940717852477699E-4</v>
      </c>
      <c r="CP49" s="23">
        <v>18857.058123315499</v>
      </c>
      <c r="CQ49" s="23">
        <v>8.8412034208852595E-3</v>
      </c>
      <c r="CR49" s="23">
        <v>216.54380844466601</v>
      </c>
      <c r="CS49" s="23">
        <v>7.1275026942317199</v>
      </c>
      <c r="CT49" s="23">
        <v>24.041565279013501</v>
      </c>
      <c r="CU49" s="23">
        <v>24.919864126041499</v>
      </c>
      <c r="CV49" s="23">
        <v>256.28715376944501</v>
      </c>
      <c r="CW49" s="23">
        <v>6.5972968474014701E-3</v>
      </c>
      <c r="CX49" s="23">
        <v>5.3842085871128704E-4</v>
      </c>
      <c r="CY49" s="23">
        <v>52.554122258064197</v>
      </c>
      <c r="CZ49" s="23">
        <v>52.554122258064197</v>
      </c>
      <c r="DA49" s="23">
        <v>22.664984135407899</v>
      </c>
      <c r="DB49" s="23">
        <v>116.88966118875901</v>
      </c>
      <c r="DC49" s="23">
        <v>2.6810530141283099E-2</v>
      </c>
      <c r="DD49" s="23">
        <v>3.6103111941952301E-2</v>
      </c>
      <c r="DE49" s="23">
        <v>0</v>
      </c>
      <c r="DF49" s="23">
        <v>469.60084039761398</v>
      </c>
      <c r="DG49" s="23">
        <v>1.53059924751458</v>
      </c>
      <c r="DH49" s="23">
        <v>29.543880382970901</v>
      </c>
      <c r="DI49" s="23">
        <v>1.27967719424086</v>
      </c>
      <c r="DJ49" s="23">
        <v>5.3754156076213696E-3</v>
      </c>
      <c r="DK49" s="23">
        <v>1.52992120019621E-2</v>
      </c>
      <c r="DL49" s="23">
        <v>0</v>
      </c>
      <c r="DM49" s="23">
        <v>5.2475421926068003E-3</v>
      </c>
      <c r="DN49" s="23">
        <v>1.06540662268445E-2</v>
      </c>
      <c r="DO49" s="23">
        <v>35.414234184450898</v>
      </c>
      <c r="DP49" s="23">
        <v>13.155026005737501</v>
      </c>
      <c r="DQ49" s="23">
        <v>3.49856950985449</v>
      </c>
      <c r="DR49" s="23">
        <v>289.05899823123099</v>
      </c>
      <c r="DS49" s="23">
        <v>0</v>
      </c>
      <c r="DT49" s="23">
        <v>0.12171699047052099</v>
      </c>
      <c r="DU49" s="23">
        <v>0.17515370679629799</v>
      </c>
      <c r="DV49" s="23">
        <v>7161.1662831726699</v>
      </c>
      <c r="DW49" s="23">
        <v>3613.6284602368801</v>
      </c>
      <c r="DX49" s="23">
        <v>401.51443684805099</v>
      </c>
      <c r="DY49" s="23">
        <v>4015.1428970849302</v>
      </c>
      <c r="DZ49" s="23">
        <v>6.6524590891227202E-4</v>
      </c>
      <c r="EA49" s="23">
        <v>199.10978315718299</v>
      </c>
      <c r="EB49" s="23">
        <v>6.130138001433</v>
      </c>
      <c r="EC49" s="23">
        <v>0</v>
      </c>
      <c r="ED49" s="23">
        <v>0</v>
      </c>
      <c r="EE49" s="23">
        <v>2.1943309822803399E-2</v>
      </c>
      <c r="EF49" s="23">
        <v>0.38721573227070499</v>
      </c>
      <c r="EG49" s="23">
        <v>0.19959057922254</v>
      </c>
      <c r="EH49" s="23">
        <v>4.0713163383433297</v>
      </c>
      <c r="EI49" s="23">
        <v>1.1818328723468701</v>
      </c>
      <c r="EJ49" s="23">
        <v>4817.8744724019898</v>
      </c>
      <c r="EK49" s="23">
        <v>5.2221995888379897</v>
      </c>
      <c r="EL49" s="23">
        <v>262.38294239873898</v>
      </c>
      <c r="EM49" s="23">
        <v>361.64791084508602</v>
      </c>
      <c r="EN49" s="23">
        <v>0.91158177780717198</v>
      </c>
      <c r="EO49" s="23">
        <v>9.0227866421953504E-3</v>
      </c>
      <c r="EP49" s="23">
        <v>8.5326224860419898E-3</v>
      </c>
      <c r="EQ49" s="23">
        <v>252.54863340994399</v>
      </c>
      <c r="ER49" s="23">
        <v>4642.9296165652804</v>
      </c>
      <c r="ES49" s="23">
        <v>4184.5779008733298</v>
      </c>
      <c r="ET49" s="23">
        <v>458.35171569194802</v>
      </c>
      <c r="EU49" s="23">
        <v>3.67778497550113</v>
      </c>
      <c r="EV49" s="23">
        <v>4.1244716653163302E-2</v>
      </c>
      <c r="EW49" s="23">
        <v>214.19891140175301</v>
      </c>
      <c r="EX49" s="23">
        <v>21.5532448067373</v>
      </c>
      <c r="EY49" s="23">
        <v>1035.1430951790401</v>
      </c>
      <c r="EZ49" s="23">
        <v>50.5353297177532</v>
      </c>
      <c r="FA49" s="23">
        <v>12.9230391662119</v>
      </c>
      <c r="FB49" s="23">
        <v>1773.5528542689699</v>
      </c>
      <c r="FC49" s="23">
        <v>3.414957891009E-4</v>
      </c>
      <c r="FD49" s="23">
        <v>28.962828998232499</v>
      </c>
      <c r="FE49" s="23">
        <v>83.765807909081403</v>
      </c>
      <c r="FF49" s="23">
        <v>105.228002877031</v>
      </c>
      <c r="FG49" s="23">
        <v>5.4462175190286399E-2</v>
      </c>
      <c r="FH49" s="23">
        <v>367.52890219304697</v>
      </c>
      <c r="FI49" s="23">
        <v>211.140280665266</v>
      </c>
      <c r="FJ49" s="23">
        <v>53.551719359033697</v>
      </c>
      <c r="FK49" s="23">
        <v>1.38441917864603</v>
      </c>
      <c r="FL49" s="23">
        <v>9.9879017162288406</v>
      </c>
      <c r="FM49" s="23">
        <v>372.582345057059</v>
      </c>
      <c r="FN49" s="23">
        <v>127.29111471287101</v>
      </c>
      <c r="FO49" s="23">
        <v>0</v>
      </c>
      <c r="FP49" s="23">
        <v>171.33594642206299</v>
      </c>
      <c r="FQ49" s="23">
        <v>7208.61348126346</v>
      </c>
      <c r="FR49" s="23">
        <v>47.439481234983397</v>
      </c>
      <c r="FS49" s="23">
        <v>278.49149166596101</v>
      </c>
      <c r="FU49" s="31">
        <f t="shared" si="58"/>
        <v>0</v>
      </c>
      <c r="FV49" s="106">
        <f t="shared" si="57"/>
        <v>0.99341798555101968</v>
      </c>
      <c r="FW49" s="46">
        <f t="shared" si="59"/>
        <v>8.8042250708955346E-4</v>
      </c>
      <c r="FX49" s="46">
        <f t="shared" si="60"/>
        <v>-1.728667146150039E-4</v>
      </c>
      <c r="FY49" s="46">
        <f t="shared" si="61"/>
        <v>-1.6663641744429139E-3</v>
      </c>
      <c r="FZ49" s="46">
        <f t="shared" si="62"/>
        <v>3.4624401458103652E-4</v>
      </c>
      <c r="GA49" s="46">
        <f t="shared" si="63"/>
        <v>2.4418963083987753E-4</v>
      </c>
      <c r="GB49" s="46">
        <f t="shared" si="64"/>
        <v>-1.5312882444991523E-3</v>
      </c>
      <c r="GC49" s="46">
        <f t="shared" si="65"/>
        <v>1.3577464473305291E-4</v>
      </c>
      <c r="GD49" s="46">
        <f t="shared" si="66"/>
        <v>3.0218954745215789E-3</v>
      </c>
      <c r="GE49" s="46">
        <f t="shared" si="67"/>
        <v>-1.885135446398272E-4</v>
      </c>
      <c r="GF49" s="46">
        <f t="shared" si="68"/>
        <v>2.2293732971726271E-5</v>
      </c>
      <c r="GG49" s="46">
        <f t="shared" si="69"/>
        <v>-1.8849485854747535E-3</v>
      </c>
      <c r="GH49" s="46">
        <f t="shared" si="70"/>
        <v>6.496472677111666E-5</v>
      </c>
      <c r="GI49" s="46">
        <f t="shared" si="71"/>
        <v>-1.58967962343337E-4</v>
      </c>
      <c r="GJ49" s="46">
        <f t="shared" si="72"/>
        <v>1.1970723644869905E-3</v>
      </c>
      <c r="GK49" s="46">
        <f t="shared" si="73"/>
        <v>-9.4979141912538605E-4</v>
      </c>
      <c r="GL49" s="46">
        <f t="shared" si="74"/>
        <v>-5.0959922065768852E-6</v>
      </c>
      <c r="GM49" s="46">
        <f t="shared" si="75"/>
        <v>-4.8568287836701224E-5</v>
      </c>
      <c r="GN49" s="46">
        <f t="shared" si="76"/>
        <v>0</v>
      </c>
      <c r="GO49" s="46">
        <f t="shared" si="77"/>
        <v>-1.9640375840383859E-4</v>
      </c>
      <c r="GP49" s="46">
        <f t="shared" si="78"/>
        <v>1.8844290783064366E-5</v>
      </c>
      <c r="GQ49" s="46">
        <f t="shared" si="79"/>
        <v>5.3552016498991817E-6</v>
      </c>
      <c r="GR49" s="46">
        <f t="shared" si="80"/>
        <v>-4.9004401497414214E-5</v>
      </c>
      <c r="GS49" s="46">
        <f t="shared" si="81"/>
        <v>0</v>
      </c>
      <c r="GT49" s="46">
        <f t="shared" si="82"/>
        <v>1.7957995554923627E-6</v>
      </c>
      <c r="GU49" s="46">
        <f t="shared" si="83"/>
        <v>3.595369661958012E-3</v>
      </c>
      <c r="GV49" s="46">
        <f t="shared" si="84"/>
        <v>9.680760863344325E-7</v>
      </c>
      <c r="GW49" s="46">
        <f t="shared" si="85"/>
        <v>-2.6129874685571531E-5</v>
      </c>
      <c r="GX49" s="46">
        <f t="shared" si="86"/>
        <v>-1.4309903993326191E-3</v>
      </c>
      <c r="GY49" s="46">
        <f t="shared" si="87"/>
        <v>0</v>
      </c>
      <c r="GZ49" s="46">
        <f t="shared" si="88"/>
        <v>-2.2528220682401577E-3</v>
      </c>
      <c r="HA49" s="46">
        <f t="shared" si="89"/>
        <v>-7.0920182616729297E-6</v>
      </c>
      <c r="HB49" s="46">
        <f t="shared" si="90"/>
        <v>5.1020550611708789E-6</v>
      </c>
      <c r="HC49" s="46">
        <f t="shared" si="91"/>
        <v>-3.6475419535711685E-5</v>
      </c>
      <c r="HD49" s="46">
        <f t="shared" si="92"/>
        <v>-3.3690824192302796E-3</v>
      </c>
      <c r="HE49" s="46">
        <f t="shared" si="93"/>
        <v>1.1274319190998367E-5</v>
      </c>
      <c r="HF49" s="46">
        <f t="shared" si="94"/>
        <v>-7.4735918732696E-4</v>
      </c>
      <c r="HG49" s="46">
        <f t="shared" si="95"/>
        <v>1.6407303076596875E-4</v>
      </c>
      <c r="HH49" s="46">
        <f t="shared" si="96"/>
        <v>-8.5915579058893629E-5</v>
      </c>
      <c r="HI49" s="46">
        <f t="shared" si="97"/>
        <v>1.3934119693370991E-5</v>
      </c>
      <c r="HJ49" s="46">
        <f t="shared" si="98"/>
        <v>2.55248701119155E-4</v>
      </c>
      <c r="HK49" s="46">
        <f t="shared" si="99"/>
        <v>1.463068941669669E-5</v>
      </c>
      <c r="HL49" s="46">
        <f t="shared" si="100"/>
        <v>0</v>
      </c>
      <c r="HM49" s="46">
        <f t="shared" si="101"/>
        <v>0</v>
      </c>
      <c r="HN49" s="46">
        <f t="shared" si="102"/>
        <v>-2.6890261042500802E-5</v>
      </c>
      <c r="HO49" s="46">
        <f t="shared" si="103"/>
        <v>-3.7963775680285664E-5</v>
      </c>
      <c r="HP49" s="46">
        <f t="shared" si="104"/>
        <v>-1.5586051134359811E-5</v>
      </c>
      <c r="HQ49" s="46">
        <f t="shared" si="105"/>
        <v>-8.076545022934643E-5</v>
      </c>
      <c r="HR49" s="46">
        <f t="shared" si="106"/>
        <v>9.6065371048956123E-5</v>
      </c>
      <c r="HS49" s="46">
        <f t="shared" si="107"/>
        <v>2.2085459685372105E-4</v>
      </c>
      <c r="HT49" s="46">
        <f t="shared" si="108"/>
        <v>-4.6160980089711597E-5</v>
      </c>
      <c r="HU49" s="46">
        <f t="shared" si="109"/>
        <v>4.6083399431586154E-5</v>
      </c>
      <c r="HV49" s="46">
        <f t="shared" si="110"/>
        <v>1.3126508591662519E-5</v>
      </c>
      <c r="HW49" s="46">
        <f t="shared" si="111"/>
        <v>0</v>
      </c>
      <c r="HX49" s="46">
        <f t="shared" si="112"/>
        <v>0</v>
      </c>
      <c r="HY49" s="46">
        <f t="shared" si="113"/>
        <v>-1.0966340711964383E-8</v>
      </c>
      <c r="HZ49" s="46">
        <f t="shared" si="114"/>
        <v>1.4647328469605719E-6</v>
      </c>
    </row>
    <row r="50" spans="1:234" x14ac:dyDescent="0.3">
      <c r="A50" s="38" t="s">
        <v>47</v>
      </c>
      <c r="B50" s="21">
        <v>61624.853834000001</v>
      </c>
      <c r="C50" s="21">
        <v>1835.4947755000001</v>
      </c>
      <c r="D50" s="21">
        <v>24969.369061000001</v>
      </c>
      <c r="E50" s="21">
        <v>19289.613526000001</v>
      </c>
      <c r="F50" s="21">
        <v>17025.464727999999</v>
      </c>
      <c r="G50" s="21">
        <v>1471.6758447</v>
      </c>
      <c r="H50" s="21">
        <v>14752.308281</v>
      </c>
      <c r="I50" s="23">
        <v>139.99553123000001</v>
      </c>
      <c r="J50" s="23">
        <v>5.3915309752000002</v>
      </c>
      <c r="K50" s="23">
        <v>1.2455641E-2</v>
      </c>
      <c r="L50" s="23">
        <v>1.3552419200000001E-2</v>
      </c>
      <c r="M50" s="23">
        <v>234.61752902999999</v>
      </c>
      <c r="N50" s="23">
        <v>6.6066826999999998E-3</v>
      </c>
      <c r="O50" s="23">
        <v>24.193593835000001</v>
      </c>
      <c r="P50" s="23">
        <v>1.1207716499999999E-2</v>
      </c>
      <c r="Q50" s="23">
        <v>3.6140720000000001E-2</v>
      </c>
      <c r="R50" s="23">
        <v>0.2081467156</v>
      </c>
      <c r="T50" s="23">
        <v>2.0821710999999999E-3</v>
      </c>
      <c r="U50" s="23">
        <v>1.0204323969</v>
      </c>
      <c r="V50" s="23">
        <v>9.8741609999999994E-3</v>
      </c>
      <c r="W50" s="23">
        <v>1.12976754E-2</v>
      </c>
      <c r="X50" s="6">
        <v>6.8659431999999998E-6</v>
      </c>
      <c r="Y50" s="23">
        <v>7.1636069999999998E-3</v>
      </c>
      <c r="Z50" s="23">
        <v>149.87318587999999</v>
      </c>
      <c r="AA50" s="23">
        <v>43.002963753000003</v>
      </c>
      <c r="AB50" s="23">
        <v>0.17834171169999999</v>
      </c>
      <c r="AC50" s="23">
        <v>9.5705936899999997E-2</v>
      </c>
      <c r="AE50" s="23">
        <v>1.7390206700000001E-2</v>
      </c>
      <c r="AF50" s="23">
        <v>2.738782112</v>
      </c>
      <c r="AG50" s="23">
        <v>114.9053499</v>
      </c>
      <c r="AH50" s="23">
        <v>14.507032345000001</v>
      </c>
      <c r="AI50" s="23">
        <v>0.1251632704</v>
      </c>
      <c r="AJ50" s="23">
        <v>0.13778649500000001</v>
      </c>
      <c r="AK50" s="23">
        <v>3.7108779999999998E-4</v>
      </c>
      <c r="AL50" s="23">
        <v>247.09190390000001</v>
      </c>
      <c r="AM50" s="23">
        <v>5.64699E-5</v>
      </c>
      <c r="AN50" s="23">
        <v>2.165216E-4</v>
      </c>
      <c r="AO50" s="23">
        <v>94.059412230000007</v>
      </c>
      <c r="AP50" s="23">
        <v>20.193952041999999</v>
      </c>
      <c r="AS50" s="23">
        <v>3.8981109299999997E-2</v>
      </c>
      <c r="AT50" s="23">
        <v>0.71492786799999997</v>
      </c>
      <c r="AU50" s="23">
        <v>0.35635534050000001</v>
      </c>
      <c r="AV50" s="23">
        <v>11.904787639</v>
      </c>
      <c r="AW50" s="23">
        <v>50.170030066999999</v>
      </c>
      <c r="AX50" s="23">
        <v>220.01804759000001</v>
      </c>
      <c r="AY50" s="23">
        <v>105.47423811</v>
      </c>
      <c r="AZ50" s="23">
        <v>1.11326325E-2</v>
      </c>
      <c r="BA50" s="23">
        <v>7.6799029999999996E-4</v>
      </c>
      <c r="BD50" s="23">
        <v>23.49929843</v>
      </c>
      <c r="BE50" s="23">
        <v>0.2175815562</v>
      </c>
      <c r="BG50" s="23" t="s">
        <v>47</v>
      </c>
      <c r="BH50" s="23">
        <v>53.488164559853303</v>
      </c>
      <c r="BI50" s="23">
        <v>22.554623061963198</v>
      </c>
      <c r="BJ50" s="23">
        <v>1.11328626945716E-2</v>
      </c>
      <c r="BK50" s="23">
        <v>5.3863012320876296</v>
      </c>
      <c r="BL50" s="23">
        <v>0</v>
      </c>
      <c r="BM50" s="23">
        <v>1.2454971371638601E-2</v>
      </c>
      <c r="BN50" s="23">
        <v>140.36049784344499</v>
      </c>
      <c r="BO50" s="23">
        <v>140.360378386668</v>
      </c>
      <c r="BP50" s="23">
        <v>134.01873171644701</v>
      </c>
      <c r="BQ50" s="23">
        <v>12.247109465951899</v>
      </c>
      <c r="BR50" s="23">
        <v>5.5504128121606896E-3</v>
      </c>
      <c r="BS50" s="23">
        <v>7.9871505073386296E-3</v>
      </c>
      <c r="BT50" s="23">
        <v>234.61945061143999</v>
      </c>
      <c r="BU50" s="23">
        <v>0.21758243868562599</v>
      </c>
      <c r="BV50" s="23">
        <v>2.11396492898361E-3</v>
      </c>
      <c r="BW50" s="23">
        <v>4.4921989623946503E-3</v>
      </c>
      <c r="BX50" s="6">
        <v>6.84221378914796E-6</v>
      </c>
      <c r="BY50" s="23">
        <v>24.232262306126898</v>
      </c>
      <c r="BZ50" s="23">
        <v>2.68908465539002E-3</v>
      </c>
      <c r="CA50" s="23">
        <v>8.5153883794374906E-3</v>
      </c>
      <c r="CB50" s="23">
        <v>3.6140968793900399E-2</v>
      </c>
      <c r="CC50" s="23">
        <v>0</v>
      </c>
      <c r="CD50" s="23">
        <v>2158.8170859264101</v>
      </c>
      <c r="CE50" s="23">
        <v>0.20814637067354999</v>
      </c>
      <c r="CF50" s="23">
        <v>7.6799908413168199E-4</v>
      </c>
      <c r="CG50" s="23">
        <v>6.0363074466619196E-4</v>
      </c>
      <c r="CH50" s="23">
        <v>1.4778839642410301E-3</v>
      </c>
      <c r="CI50" s="23">
        <v>0</v>
      </c>
      <c r="CJ50" s="23">
        <v>1.0204334140565801</v>
      </c>
      <c r="CK50" s="23">
        <v>2.7387821094082199</v>
      </c>
      <c r="CL50" s="23">
        <v>9.8742011858960997E-3</v>
      </c>
      <c r="CM50" s="6">
        <v>5.6472231947287397E-5</v>
      </c>
      <c r="CN50" s="23">
        <v>0.137785029136063</v>
      </c>
      <c r="CO50" s="23">
        <v>2.1652508446457999E-4</v>
      </c>
      <c r="CP50" s="23">
        <v>61637.3598955009</v>
      </c>
      <c r="CQ50" s="23">
        <v>1.12975936231406E-2</v>
      </c>
      <c r="CR50" s="23">
        <v>512.21067852098395</v>
      </c>
      <c r="CS50" s="23">
        <v>32.363949526832101</v>
      </c>
      <c r="CT50" s="23">
        <v>70.903963304978902</v>
      </c>
      <c r="CU50" s="23">
        <v>50.1793183827549</v>
      </c>
      <c r="CV50" s="23">
        <v>609.57215084589097</v>
      </c>
      <c r="CW50" s="23">
        <v>7.1636213780320399E-3</v>
      </c>
      <c r="CX50" s="23">
        <v>2.07642007050794E-3</v>
      </c>
      <c r="CY50" s="23">
        <v>150.389574693047</v>
      </c>
      <c r="CZ50" s="23">
        <v>150.389574693047</v>
      </c>
      <c r="DA50" s="23">
        <v>43.002948423529801</v>
      </c>
      <c r="DB50" s="23">
        <v>220.09486531833301</v>
      </c>
      <c r="DC50" s="23">
        <v>5.4813304083974002E-2</v>
      </c>
      <c r="DD50" s="23">
        <v>0.106363450175456</v>
      </c>
      <c r="DE50" s="23">
        <v>0</v>
      </c>
      <c r="DF50" s="23">
        <v>857.50466484380797</v>
      </c>
      <c r="DG50" s="23">
        <v>3.6386625882694199</v>
      </c>
      <c r="DH50" s="23">
        <v>152.247935872786</v>
      </c>
      <c r="DI50" s="23">
        <v>8.5418270437738695</v>
      </c>
      <c r="DJ50" s="23">
        <v>2.4830800817914701E-2</v>
      </c>
      <c r="DK50" s="23">
        <v>7.0672309694274002E-2</v>
      </c>
      <c r="DL50" s="23">
        <v>0</v>
      </c>
      <c r="DM50" s="23">
        <v>5.7336480596570701E-3</v>
      </c>
      <c r="DN50" s="23">
        <v>1.16409831280279E-2</v>
      </c>
      <c r="DO50" s="23">
        <v>114.905557246504</v>
      </c>
      <c r="DP50" s="23">
        <v>23.499236196762499</v>
      </c>
      <c r="DQ50" s="23">
        <v>14.4919528228323</v>
      </c>
      <c r="DR50" s="23">
        <v>1834.2265121248699</v>
      </c>
      <c r="DS50" s="23">
        <v>0</v>
      </c>
      <c r="DT50" s="23">
        <v>5.1149699554115198E-2</v>
      </c>
      <c r="DU50" s="23">
        <v>7.3605561743194506E-2</v>
      </c>
      <c r="DV50" s="23">
        <v>14400.835930708699</v>
      </c>
      <c r="DW50" s="23">
        <v>22425.953996549699</v>
      </c>
      <c r="DX50" s="23">
        <v>2491.7732413829599</v>
      </c>
      <c r="DY50" s="23">
        <v>24917.727237932701</v>
      </c>
      <c r="DZ50" s="23">
        <v>7.0285289801428497E-3</v>
      </c>
      <c r="EA50" s="23">
        <v>417.75288213771103</v>
      </c>
      <c r="EB50" s="23">
        <v>20.192919538605601</v>
      </c>
      <c r="EC50" s="23">
        <v>0</v>
      </c>
      <c r="ED50" s="23">
        <v>0</v>
      </c>
      <c r="EE50" s="23">
        <v>3.8980824099604801E-2</v>
      </c>
      <c r="EF50" s="23">
        <v>0.71492349295898805</v>
      </c>
      <c r="EG50" s="23">
        <v>0.35634454981067798</v>
      </c>
      <c r="EH50" s="23">
        <v>11.900239929893001</v>
      </c>
      <c r="EI50" s="23">
        <v>4.0696413215606499</v>
      </c>
      <c r="EJ50" s="23">
        <v>9152.2255872616897</v>
      </c>
      <c r="EK50" s="23">
        <v>60.462765227599597</v>
      </c>
      <c r="EL50" s="23">
        <v>583.73153006277596</v>
      </c>
      <c r="EM50" s="23">
        <v>1039.7457371980299</v>
      </c>
      <c r="EN50" s="23">
        <v>3.5586791856126299</v>
      </c>
      <c r="EO50" s="23">
        <v>3.4794803816200599E-2</v>
      </c>
      <c r="EP50" s="23">
        <v>1.7163483589345E-2</v>
      </c>
      <c r="EQ50" s="23">
        <v>1188.3327736900401</v>
      </c>
      <c r="ER50" s="23">
        <v>19269.806368291</v>
      </c>
      <c r="ES50" s="23">
        <v>17007.393264458799</v>
      </c>
      <c r="ET50" s="23">
        <v>2262.4131038321798</v>
      </c>
      <c r="EU50" s="23">
        <v>19.057797923246099</v>
      </c>
      <c r="EV50" s="23">
        <v>0.152051571978152</v>
      </c>
      <c r="EW50" s="23">
        <v>1687.33711503166</v>
      </c>
      <c r="EX50" s="23">
        <v>58.844219690581298</v>
      </c>
      <c r="EY50" s="23">
        <v>3424.4944342113199</v>
      </c>
      <c r="EZ50" s="23">
        <v>104.661151639412</v>
      </c>
      <c r="FA50" s="23">
        <v>32.2568200785947</v>
      </c>
      <c r="FB50" s="23">
        <v>6907.9782195472799</v>
      </c>
      <c r="FC50" s="23">
        <v>3.7076493722504198E-4</v>
      </c>
      <c r="FD50" s="23">
        <v>129.112338078542</v>
      </c>
      <c r="FE50" s="23">
        <v>1199.7648894767799</v>
      </c>
      <c r="FF50" s="23">
        <v>692.69082127680701</v>
      </c>
      <c r="FG50" s="23">
        <v>0.21982252175686301</v>
      </c>
      <c r="FH50" s="23">
        <v>1468.40369863258</v>
      </c>
      <c r="FI50" s="23">
        <v>399.38847973041601</v>
      </c>
      <c r="FJ50" s="23">
        <v>105.474329902335</v>
      </c>
      <c r="FK50" s="23">
        <v>10.4642710022983</v>
      </c>
      <c r="FL50" s="23">
        <v>32.615615072461601</v>
      </c>
      <c r="FM50" s="23">
        <v>678.89925369848697</v>
      </c>
      <c r="FN50" s="23">
        <v>247.14444464761601</v>
      </c>
      <c r="FO50" s="23">
        <v>0</v>
      </c>
      <c r="FP50" s="23">
        <v>311.50385055890399</v>
      </c>
      <c r="FQ50" s="23">
        <v>14754.528678935299</v>
      </c>
      <c r="FR50" s="23">
        <v>94.090836545419606</v>
      </c>
      <c r="FS50" s="23">
        <v>536.26289866031698</v>
      </c>
      <c r="FU50" s="31">
        <f t="shared" si="58"/>
        <v>0</v>
      </c>
      <c r="FV50" s="106">
        <f t="shared" si="57"/>
        <v>0.97602819067127777</v>
      </c>
      <c r="FW50" s="46">
        <f t="shared" si="59"/>
        <v>2.0293859900400905E-4</v>
      </c>
      <c r="FX50" s="46">
        <f t="shared" si="60"/>
        <v>-6.9096539639271681E-4</v>
      </c>
      <c r="FY50" s="46">
        <f t="shared" si="61"/>
        <v>-2.0682069675505253E-3</v>
      </c>
      <c r="FZ50" s="46">
        <f t="shared" si="62"/>
        <v>-1.0268301996980782E-3</v>
      </c>
      <c r="GA50" s="46">
        <f t="shared" si="63"/>
        <v>-1.0614373134543726E-3</v>
      </c>
      <c r="GB50" s="46">
        <f t="shared" si="64"/>
        <v>-2.223414945080503E-3</v>
      </c>
      <c r="GC50" s="46">
        <f t="shared" si="65"/>
        <v>1.505118990876546E-4</v>
      </c>
      <c r="GD50" s="46">
        <f t="shared" si="66"/>
        <v>2.6061343063056826E-3</v>
      </c>
      <c r="GE50" s="46">
        <f t="shared" si="67"/>
        <v>-9.6999222232543674E-4</v>
      </c>
      <c r="GF50" s="46">
        <f t="shared" si="68"/>
        <v>-5.376105183180762E-5</v>
      </c>
      <c r="GG50" s="46">
        <f t="shared" si="69"/>
        <v>-1.0961792342345906E-3</v>
      </c>
      <c r="GH50" s="46">
        <f t="shared" si="70"/>
        <v>8.1902722611813491E-6</v>
      </c>
      <c r="GI50" s="46">
        <f t="shared" si="71"/>
        <v>-7.8527855097321241E-5</v>
      </c>
      <c r="GJ50" s="46">
        <f t="shared" si="72"/>
        <v>1.5982938041621865E-3</v>
      </c>
      <c r="GK50" s="46">
        <f t="shared" si="73"/>
        <v>-2.8939571878794986E-4</v>
      </c>
      <c r="GL50" s="46">
        <f t="shared" si="74"/>
        <v>6.8840327585646975E-6</v>
      </c>
      <c r="GM50" s="46">
        <f t="shared" si="75"/>
        <v>-1.6571313605357318E-6</v>
      </c>
      <c r="GN50" s="46">
        <f t="shared" si="76"/>
        <v>0</v>
      </c>
      <c r="GO50" s="46">
        <f t="shared" si="77"/>
        <v>-3.1524359010547928E-4</v>
      </c>
      <c r="GP50" s="46">
        <f t="shared" si="78"/>
        <v>9.9678977575029352E-7</v>
      </c>
      <c r="GQ50" s="46">
        <f t="shared" si="79"/>
        <v>4.0698036117052092E-6</v>
      </c>
      <c r="GR50" s="46">
        <f t="shared" si="80"/>
        <v>-7.2383792687528621E-6</v>
      </c>
      <c r="GS50" s="46">
        <f t="shared" si="81"/>
        <v>-3.456103576860322E-3</v>
      </c>
      <c r="GT50" s="46">
        <f t="shared" si="82"/>
        <v>2.0070939179294485E-6</v>
      </c>
      <c r="GU50" s="46">
        <f t="shared" si="83"/>
        <v>3.445505011553314E-3</v>
      </c>
      <c r="GV50" s="46">
        <f t="shared" si="84"/>
        <v>-3.5647473717655861E-7</v>
      </c>
      <c r="GW50" s="46">
        <f t="shared" si="85"/>
        <v>-8.2641980439241597E-6</v>
      </c>
      <c r="GX50" s="46">
        <f t="shared" si="86"/>
        <v>-2.1192665197271193E-3</v>
      </c>
      <c r="GY50" s="46">
        <f t="shared" si="87"/>
        <v>0</v>
      </c>
      <c r="GZ50" s="46">
        <f t="shared" si="88"/>
        <v>-8.9564848674461052E-4</v>
      </c>
      <c r="HA50" s="46">
        <f t="shared" si="89"/>
        <v>-9.4632578199438746E-10</v>
      </c>
      <c r="HB50" s="46">
        <f t="shared" si="90"/>
        <v>1.8044982603412377E-6</v>
      </c>
      <c r="HC50" s="46">
        <f t="shared" si="91"/>
        <v>-1.0394629176447971E-3</v>
      </c>
      <c r="HD50" s="46">
        <f t="shared" si="92"/>
        <v>-3.2598149711681526E-3</v>
      </c>
      <c r="HE50" s="46">
        <f t="shared" si="93"/>
        <v>-1.0638661916839626E-5</v>
      </c>
      <c r="HF50" s="46">
        <f t="shared" si="94"/>
        <v>-8.7004416463706174E-4</v>
      </c>
      <c r="HG50" s="46">
        <f t="shared" si="95"/>
        <v>2.1263645949836767E-4</v>
      </c>
      <c r="HH50" s="46">
        <f t="shared" si="96"/>
        <v>4.1295403168720736E-5</v>
      </c>
      <c r="HI50" s="46">
        <f t="shared" si="97"/>
        <v>1.6092919043601236E-5</v>
      </c>
      <c r="HJ50" s="46">
        <f t="shared" si="98"/>
        <v>3.3409006791110398E-4</v>
      </c>
      <c r="HK50" s="46">
        <f t="shared" si="99"/>
        <v>-5.1129337746821407E-5</v>
      </c>
      <c r="HL50" s="46">
        <f t="shared" si="100"/>
        <v>0</v>
      </c>
      <c r="HM50" s="46">
        <f t="shared" si="101"/>
        <v>0</v>
      </c>
      <c r="HN50" s="46">
        <f t="shared" si="102"/>
        <v>-7.316374529037301E-6</v>
      </c>
      <c r="HO50" s="46">
        <f t="shared" si="103"/>
        <v>-6.1195558429637146E-6</v>
      </c>
      <c r="HP50" s="46">
        <f t="shared" si="104"/>
        <v>-3.0280700457263519E-5</v>
      </c>
      <c r="HQ50" s="46">
        <f t="shared" si="105"/>
        <v>-3.820067392131513E-4</v>
      </c>
      <c r="HR50" s="46">
        <f t="shared" si="106"/>
        <v>1.8513673885578533E-4</v>
      </c>
      <c r="HS50" s="46">
        <f t="shared" si="107"/>
        <v>3.4914285066353363E-4</v>
      </c>
      <c r="HT50" s="46">
        <f t="shared" si="108"/>
        <v>8.7028203894731997E-7</v>
      </c>
      <c r="HU50" s="46">
        <f t="shared" si="109"/>
        <v>2.067746075337706E-5</v>
      </c>
      <c r="HV50" s="46">
        <f t="shared" si="110"/>
        <v>1.1437815922962463E-5</v>
      </c>
      <c r="HW50" s="46">
        <f t="shared" si="111"/>
        <v>0</v>
      </c>
      <c r="HX50" s="46">
        <f t="shared" si="112"/>
        <v>0</v>
      </c>
      <c r="HY50" s="46">
        <f t="shared" si="113"/>
        <v>-2.6483019348679688E-6</v>
      </c>
      <c r="HZ50" s="46">
        <f t="shared" si="114"/>
        <v>4.0558843378263753E-6</v>
      </c>
    </row>
    <row r="51" spans="1:234" x14ac:dyDescent="0.3">
      <c r="A51" s="38" t="s">
        <v>48</v>
      </c>
      <c r="B51" s="21">
        <v>2506.8690606</v>
      </c>
      <c r="C51" s="21">
        <v>128.22280470000001</v>
      </c>
      <c r="D51" s="21">
        <v>879.27298753000002</v>
      </c>
      <c r="E51" s="21">
        <v>762.07675457000005</v>
      </c>
      <c r="F51" s="21">
        <v>694.69813389000001</v>
      </c>
      <c r="G51" s="21">
        <v>28.653825575999999</v>
      </c>
      <c r="H51" s="21">
        <v>7619.1981601999996</v>
      </c>
      <c r="I51" s="23">
        <v>11.081388724</v>
      </c>
      <c r="J51" s="23">
        <v>0.45271792750000001</v>
      </c>
      <c r="K51" s="23">
        <v>3.6857209999999999E-3</v>
      </c>
      <c r="L51" s="23">
        <v>3.1123879999999998E-4</v>
      </c>
      <c r="M51" s="23">
        <v>46.283924800000001</v>
      </c>
      <c r="N51" s="23">
        <v>1.7958460000000001E-4</v>
      </c>
      <c r="O51" s="23">
        <v>2.4735682987000001</v>
      </c>
      <c r="P51" s="23">
        <v>6.1080019999999995E-4</v>
      </c>
      <c r="Q51" s="23">
        <v>1.069432E-2</v>
      </c>
      <c r="R51" s="23">
        <v>6.149234E-2</v>
      </c>
      <c r="T51" s="23">
        <v>1.14283E-4</v>
      </c>
      <c r="U51" s="23">
        <v>0.11962634630000001</v>
      </c>
      <c r="V51" s="23">
        <v>2.9218410000000001E-3</v>
      </c>
      <c r="W51" s="23">
        <v>2.5689248E-3</v>
      </c>
      <c r="Y51" s="23">
        <v>2.1197669999999998E-3</v>
      </c>
      <c r="Z51" s="23">
        <v>12.741636561</v>
      </c>
      <c r="AA51" s="23">
        <v>5.0143934283</v>
      </c>
      <c r="AB51" s="23">
        <v>1.94706519E-2</v>
      </c>
      <c r="AC51" s="23">
        <v>2.6573400999999998E-3</v>
      </c>
      <c r="AE51" s="23">
        <v>3.5397599999999999E-4</v>
      </c>
      <c r="AF51" s="23">
        <v>0.37303494250000002</v>
      </c>
      <c r="AG51" s="23">
        <v>0.1088529</v>
      </c>
      <c r="AH51" s="23">
        <v>0.54400218649999998</v>
      </c>
      <c r="AI51" s="23">
        <v>2.381924E-4</v>
      </c>
      <c r="AJ51" s="23">
        <v>4.0772095000000001E-2</v>
      </c>
      <c r="AK51" s="23">
        <v>1.098078E-4</v>
      </c>
      <c r="AL51" s="23">
        <v>115.74236712</v>
      </c>
      <c r="AM51" s="23">
        <v>1.6709900000000001E-5</v>
      </c>
      <c r="AN51" s="23">
        <v>6.4070400000000002E-5</v>
      </c>
      <c r="AO51" s="23">
        <v>45.896014256999997</v>
      </c>
      <c r="AP51" s="23">
        <v>2.2260584273999999</v>
      </c>
      <c r="AS51" s="23">
        <v>4.5587607E-3</v>
      </c>
      <c r="AT51" s="23">
        <v>8.3553345400000006E-2</v>
      </c>
      <c r="AU51" s="23">
        <v>4.1698685800000003E-2</v>
      </c>
      <c r="AV51" s="23">
        <v>1.2034819038</v>
      </c>
      <c r="AW51" s="23">
        <v>8.4824438142999998</v>
      </c>
      <c r="AX51" s="23">
        <v>137.93466844</v>
      </c>
      <c r="AY51" s="23">
        <v>11.029518607</v>
      </c>
      <c r="AZ51" s="23">
        <v>3.2942325E-3</v>
      </c>
      <c r="BA51" s="23">
        <v>2.272543E-4</v>
      </c>
      <c r="BD51" s="23">
        <v>2.7500171949999999</v>
      </c>
      <c r="BE51" s="23">
        <v>2.5425619600000001E-2</v>
      </c>
      <c r="BG51" s="23" t="s">
        <v>48</v>
      </c>
      <c r="BH51" s="23">
        <v>4.0845554180900202E-4</v>
      </c>
      <c r="BI51" s="23">
        <v>1.77189157903569E-2</v>
      </c>
      <c r="BJ51" s="23">
        <v>3.2943726947370099E-3</v>
      </c>
      <c r="BK51" s="23">
        <v>0.45272434935239197</v>
      </c>
      <c r="BL51" s="23">
        <v>0</v>
      </c>
      <c r="BM51" s="23">
        <v>3.6857472450602599E-3</v>
      </c>
      <c r="BN51" s="23">
        <v>11.1287472496753</v>
      </c>
      <c r="BO51" s="23">
        <v>11.1287280928873</v>
      </c>
      <c r="BP51" s="23">
        <v>9.0537790023479197</v>
      </c>
      <c r="BQ51" s="23">
        <v>1.9581457937708401E-4</v>
      </c>
      <c r="BR51" s="23">
        <v>1.2760802548543001E-4</v>
      </c>
      <c r="BS51" s="23">
        <v>1.83625121667575E-4</v>
      </c>
      <c r="BT51" s="23">
        <v>46.286330500753898</v>
      </c>
      <c r="BU51" s="23">
        <v>2.5424297293583999E-2</v>
      </c>
      <c r="BV51" s="6">
        <v>5.7461579854164302E-5</v>
      </c>
      <c r="BW51" s="23">
        <v>1.22122250389942E-4</v>
      </c>
      <c r="BX51" s="23">
        <v>0</v>
      </c>
      <c r="BY51" s="23">
        <v>2.4780891731873802</v>
      </c>
      <c r="BZ51" s="23">
        <v>1.4659347211428699E-4</v>
      </c>
      <c r="CA51" s="23">
        <v>4.6419133363095601E-4</v>
      </c>
      <c r="CB51" s="23">
        <v>1.06940775066529E-2</v>
      </c>
      <c r="CC51" s="23">
        <v>0</v>
      </c>
      <c r="CD51" s="23">
        <v>105.90665191554901</v>
      </c>
      <c r="CE51" s="23">
        <v>6.1492348098409901E-2</v>
      </c>
      <c r="CF51" s="23">
        <v>2.2723621642002401E-4</v>
      </c>
      <c r="CG51" s="6">
        <v>3.31409903161979E-5</v>
      </c>
      <c r="CH51" s="6">
        <v>8.1141315167248E-5</v>
      </c>
      <c r="CI51" s="23">
        <v>0</v>
      </c>
      <c r="CJ51" s="23">
        <v>0.11962789769594</v>
      </c>
      <c r="CK51" s="23">
        <v>0.37302639037517099</v>
      </c>
      <c r="CL51" s="23">
        <v>2.9218088833781902E-3</v>
      </c>
      <c r="CM51" s="6">
        <v>1.67099342665222E-5</v>
      </c>
      <c r="CN51" s="23">
        <v>4.0771639396594901E-2</v>
      </c>
      <c r="CO51" s="6">
        <v>6.4069658820968103E-5</v>
      </c>
      <c r="CP51" s="23">
        <v>2514.7953960437999</v>
      </c>
      <c r="CQ51" s="23">
        <v>2.5687554352435199E-3</v>
      </c>
      <c r="CR51" s="23">
        <v>27.231670117583899</v>
      </c>
      <c r="CS51" s="23">
        <v>2.3794045621494999</v>
      </c>
      <c r="CT51" s="23">
        <v>3.3509962004113798</v>
      </c>
      <c r="CU51" s="23">
        <v>8.4834848056658796</v>
      </c>
      <c r="CV51" s="23">
        <v>118.272428475646</v>
      </c>
      <c r="CW51" s="23">
        <v>2.1197545059981099E-3</v>
      </c>
      <c r="CX51" s="23">
        <v>2.35005719434294E-4</v>
      </c>
      <c r="CY51" s="23">
        <v>12.8015947497189</v>
      </c>
      <c r="CZ51" s="23">
        <v>12.8015947497189</v>
      </c>
      <c r="DA51" s="23">
        <v>5.0143989993110401</v>
      </c>
      <c r="DB51" s="23">
        <v>137.94156591219999</v>
      </c>
      <c r="DC51" s="23">
        <v>6.1409597065174102E-3</v>
      </c>
      <c r="DD51" s="23">
        <v>1.13921468510392E-2</v>
      </c>
      <c r="DE51" s="23">
        <v>0</v>
      </c>
      <c r="DF51" s="23">
        <v>569.77293541340498</v>
      </c>
      <c r="DG51" s="23">
        <v>1.9376783316539601</v>
      </c>
      <c r="DH51" s="23">
        <v>8.3257889220012604</v>
      </c>
      <c r="DI51" s="23">
        <v>0.194923776219844</v>
      </c>
      <c r="DJ51" s="23">
        <v>6.9091058604363895E-4</v>
      </c>
      <c r="DK51" s="23">
        <v>1.9663851474616498E-3</v>
      </c>
      <c r="DL51" s="23">
        <v>0</v>
      </c>
      <c r="DM51" s="23">
        <v>1.16809424670822E-4</v>
      </c>
      <c r="DN51" s="23">
        <v>2.3715936387837101E-4</v>
      </c>
      <c r="DO51" s="23">
        <v>0.108908244434487</v>
      </c>
      <c r="DP51" s="23">
        <v>2.75003129449891</v>
      </c>
      <c r="DQ51" s="23">
        <v>0.54438165162932495</v>
      </c>
      <c r="DR51" s="23">
        <v>128.22242294967401</v>
      </c>
      <c r="DS51" s="23">
        <v>0</v>
      </c>
      <c r="DT51" s="6">
        <v>9.7663352899353704E-5</v>
      </c>
      <c r="DU51" s="23">
        <v>1.4053479191124201E-4</v>
      </c>
      <c r="DV51" s="23">
        <v>7583.6868165809601</v>
      </c>
      <c r="DW51" s="23">
        <v>791.49274869844498</v>
      </c>
      <c r="DX51" s="23">
        <v>87.943476771992394</v>
      </c>
      <c r="DY51" s="23">
        <v>879.43622547043799</v>
      </c>
      <c r="DZ51" s="6">
        <v>9.0507636365261694E-5</v>
      </c>
      <c r="EA51" s="23">
        <v>132.44179729630599</v>
      </c>
      <c r="EB51" s="23">
        <v>2.2261192259131199</v>
      </c>
      <c r="EC51" s="23">
        <v>0</v>
      </c>
      <c r="ED51" s="23">
        <v>0</v>
      </c>
      <c r="EE51" s="23">
        <v>4.5587976560458902E-3</v>
      </c>
      <c r="EF51" s="23">
        <v>8.3552706695987994E-2</v>
      </c>
      <c r="EG51" s="23">
        <v>4.1699687891664797E-2</v>
      </c>
      <c r="EH51" s="23">
        <v>1.2034916085693601</v>
      </c>
      <c r="EI51" s="23">
        <v>0.25356899177124798</v>
      </c>
      <c r="EJ51" s="23">
        <v>5714.1043255245604</v>
      </c>
      <c r="EK51" s="23">
        <v>0.30954207223443903</v>
      </c>
      <c r="EL51" s="23">
        <v>40.564829114238002</v>
      </c>
      <c r="EM51" s="23">
        <v>55.673762672442699</v>
      </c>
      <c r="EN51" s="23">
        <v>0.24524368822235801</v>
      </c>
      <c r="EO51" s="23">
        <v>3.9378969008526301E-3</v>
      </c>
      <c r="EP51" s="23">
        <v>1.9374013569448301E-3</v>
      </c>
      <c r="EQ51" s="23">
        <v>30.433551072824098</v>
      </c>
      <c r="ER51" s="23">
        <v>763.57359873637597</v>
      </c>
      <c r="ES51" s="23">
        <v>695.89528764216698</v>
      </c>
      <c r="ET51" s="23">
        <v>67.678311094208993</v>
      </c>
      <c r="EU51" s="23">
        <v>0.56001726704035004</v>
      </c>
      <c r="EV51" s="23">
        <v>1.6876427806897101E-2</v>
      </c>
      <c r="EW51" s="23">
        <v>16.6855067268528</v>
      </c>
      <c r="EX51" s="23">
        <v>3.7016239796733799</v>
      </c>
      <c r="EY51" s="23">
        <v>186.12064319846499</v>
      </c>
      <c r="EZ51" s="23">
        <v>7.6129753688608099</v>
      </c>
      <c r="FA51" s="23">
        <v>2.7392902847820402</v>
      </c>
      <c r="FB51" s="23">
        <v>342.42595303052798</v>
      </c>
      <c r="FC51" s="23">
        <v>1.09721035254661E-4</v>
      </c>
      <c r="FD51" s="23">
        <v>3.9436634609752099</v>
      </c>
      <c r="FE51" s="23">
        <v>0.30045657148211202</v>
      </c>
      <c r="FF51" s="23">
        <v>8.2323058582317792</v>
      </c>
      <c r="FG51" s="23">
        <v>1.52034198096309E-2</v>
      </c>
      <c r="FH51" s="23">
        <v>28.653743507663801</v>
      </c>
      <c r="FI51" s="23">
        <v>225.15685219103801</v>
      </c>
      <c r="FJ51" s="23">
        <v>11.0295134144082</v>
      </c>
      <c r="FK51" s="23">
        <v>4.6222405947629101E-2</v>
      </c>
      <c r="FL51" s="23">
        <v>1.74003443669152E-4</v>
      </c>
      <c r="FM51" s="23">
        <v>529.74638859038896</v>
      </c>
      <c r="FN51" s="23">
        <v>115.74811338218301</v>
      </c>
      <c r="FO51" s="23">
        <v>0</v>
      </c>
      <c r="FP51" s="23">
        <v>199.42809863350899</v>
      </c>
      <c r="FQ51" s="23">
        <v>7619.5875823564102</v>
      </c>
      <c r="FR51" s="23">
        <v>45.899552997781598</v>
      </c>
      <c r="FS51" s="23">
        <v>290.70231463689902</v>
      </c>
      <c r="FU51" s="31">
        <f t="shared" si="58"/>
        <v>0</v>
      </c>
      <c r="FV51" s="106">
        <f t="shared" si="57"/>
        <v>0.99528835840688012</v>
      </c>
      <c r="FW51" s="46">
        <f t="shared" si="59"/>
        <v>3.1618466111280512E-3</v>
      </c>
      <c r="FX51" s="46">
        <f t="shared" si="60"/>
        <v>-2.9772420506063002E-6</v>
      </c>
      <c r="FY51" s="46">
        <f t="shared" si="61"/>
        <v>1.8565103529055783E-4</v>
      </c>
      <c r="FZ51" s="46">
        <f t="shared" si="62"/>
        <v>1.9641645771238791E-3</v>
      </c>
      <c r="GA51" s="46">
        <f t="shared" si="63"/>
        <v>1.7232718698457434E-3</v>
      </c>
      <c r="GB51" s="46">
        <f t="shared" si="64"/>
        <v>-2.8641319107731371E-6</v>
      </c>
      <c r="GC51" s="46">
        <f t="shared" si="65"/>
        <v>5.1110648157800947E-5</v>
      </c>
      <c r="GD51" s="46">
        <f t="shared" si="66"/>
        <v>4.2719707851032228E-3</v>
      </c>
      <c r="GE51" s="46">
        <f t="shared" si="67"/>
        <v>1.4185107330367469E-5</v>
      </c>
      <c r="GF51" s="46">
        <f t="shared" si="68"/>
        <v>7.120739811840797E-6</v>
      </c>
      <c r="GG51" s="46">
        <f t="shared" si="69"/>
        <v>-1.8162410968578809E-5</v>
      </c>
      <c r="GH51" s="46">
        <f t="shared" si="70"/>
        <v>5.1977025809555414E-5</v>
      </c>
      <c r="GI51" s="46">
        <f t="shared" si="71"/>
        <v>-4.2863134907453733E-6</v>
      </c>
      <c r="GJ51" s="46">
        <f t="shared" si="72"/>
        <v>1.8276731997883865E-3</v>
      </c>
      <c r="GK51" s="46">
        <f t="shared" si="73"/>
        <v>-2.5203421277542689E-5</v>
      </c>
      <c r="GL51" s="46">
        <f t="shared" si="74"/>
        <v>-2.2674966440154724E-5</v>
      </c>
      <c r="GM51" s="46">
        <f t="shared" si="75"/>
        <v>1.3169786514895935E-7</v>
      </c>
      <c r="GN51" s="46">
        <f t="shared" si="76"/>
        <v>0</v>
      </c>
      <c r="GO51" s="46">
        <f t="shared" si="77"/>
        <v>-6.0771641810540149E-6</v>
      </c>
      <c r="GP51" s="46">
        <f t="shared" si="78"/>
        <v>1.2968681130667785E-5</v>
      </c>
      <c r="GQ51" s="46">
        <f t="shared" si="79"/>
        <v>-1.0991912910365613E-5</v>
      </c>
      <c r="GR51" s="46">
        <f t="shared" si="80"/>
        <v>-6.5928265584177015E-5</v>
      </c>
      <c r="GS51" s="46">
        <f t="shared" si="81"/>
        <v>0</v>
      </c>
      <c r="GT51" s="46">
        <f t="shared" si="82"/>
        <v>-5.8940449067897404E-6</v>
      </c>
      <c r="GU51" s="46">
        <f t="shared" si="83"/>
        <v>4.7056897622101326E-3</v>
      </c>
      <c r="GV51" s="46">
        <f t="shared" si="84"/>
        <v>1.1110039767917594E-6</v>
      </c>
      <c r="GW51" s="46">
        <f t="shared" si="85"/>
        <v>-7.3950014256491575E-6</v>
      </c>
      <c r="GX51" s="46">
        <f t="shared" si="86"/>
        <v>-1.6695828550941092E-5</v>
      </c>
      <c r="GY51" s="46">
        <f t="shared" si="87"/>
        <v>0</v>
      </c>
      <c r="GZ51" s="46">
        <f t="shared" si="88"/>
        <v>-2.0372711163899685E-5</v>
      </c>
      <c r="HA51" s="46">
        <f t="shared" si="89"/>
        <v>-2.2925800922874681E-5</v>
      </c>
      <c r="HB51" s="46">
        <f t="shared" si="90"/>
        <v>5.0843325705608917E-4</v>
      </c>
      <c r="HC51" s="46">
        <f t="shared" si="91"/>
        <v>6.9754338997489104E-4</v>
      </c>
      <c r="HD51" s="46">
        <f t="shared" si="92"/>
        <v>2.4118362280703109E-5</v>
      </c>
      <c r="HE51" s="46">
        <f t="shared" si="93"/>
        <v>-1.1174392807141532E-5</v>
      </c>
      <c r="HF51" s="46">
        <f t="shared" si="94"/>
        <v>-7.9015102150309195E-4</v>
      </c>
      <c r="HG51" s="46">
        <f t="shared" si="95"/>
        <v>4.9647007625583942E-5</v>
      </c>
      <c r="HH51" s="46">
        <f t="shared" si="96"/>
        <v>2.050671889096957E-6</v>
      </c>
      <c r="HI51" s="46">
        <f t="shared" si="97"/>
        <v>-1.1568197356337813E-5</v>
      </c>
      <c r="HJ51" s="46">
        <f t="shared" si="98"/>
        <v>7.7103444359781213E-5</v>
      </c>
      <c r="HK51" s="46">
        <f t="shared" si="99"/>
        <v>2.7312182093545123E-5</v>
      </c>
      <c r="HL51" s="46">
        <f t="shared" si="100"/>
        <v>0</v>
      </c>
      <c r="HM51" s="46">
        <f t="shared" si="101"/>
        <v>0</v>
      </c>
      <c r="HN51" s="46">
        <f t="shared" si="102"/>
        <v>8.1065992102102318E-6</v>
      </c>
      <c r="HO51" s="46">
        <f t="shared" si="103"/>
        <v>-7.6442661745606538E-6</v>
      </c>
      <c r="HP51" s="46">
        <f t="shared" si="104"/>
        <v>2.4031732549080919E-5</v>
      </c>
      <c r="HQ51" s="46">
        <f t="shared" si="105"/>
        <v>8.0639096686768368E-6</v>
      </c>
      <c r="HR51" s="46">
        <f t="shared" si="106"/>
        <v>1.2272304876630275E-4</v>
      </c>
      <c r="HS51" s="46">
        <f t="shared" si="107"/>
        <v>5.0005355999353836E-5</v>
      </c>
      <c r="HT51" s="46">
        <f t="shared" si="108"/>
        <v>-4.7079042931217247E-7</v>
      </c>
      <c r="HU51" s="46">
        <f t="shared" si="109"/>
        <v>4.2557632774849262E-5</v>
      </c>
      <c r="HV51" s="46">
        <f t="shared" si="110"/>
        <v>-7.957420377078671E-5</v>
      </c>
      <c r="HW51" s="46">
        <f t="shared" si="111"/>
        <v>0</v>
      </c>
      <c r="HX51" s="46">
        <f t="shared" si="112"/>
        <v>0</v>
      </c>
      <c r="HY51" s="46">
        <f t="shared" si="113"/>
        <v>5.1270584546947117E-6</v>
      </c>
      <c r="HZ51" s="46">
        <f t="shared" si="114"/>
        <v>-5.200685123133551E-5</v>
      </c>
    </row>
    <row r="52" spans="1:234" x14ac:dyDescent="0.3"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6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V52" s="23" t="s">
        <v>648</v>
      </c>
    </row>
    <row r="53" spans="1:234" x14ac:dyDescent="0.3"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</row>
    <row r="54" spans="1:234" x14ac:dyDescent="0.3">
      <c r="A54" s="38" t="s">
        <v>228</v>
      </c>
      <c r="B54" s="21">
        <v>341.52847621000001</v>
      </c>
      <c r="C54" s="21">
        <v>16.200412550999999</v>
      </c>
      <c r="D54" s="21">
        <v>168.45257788000001</v>
      </c>
      <c r="E54" s="21">
        <v>73.310080525999993</v>
      </c>
      <c r="F54" s="21">
        <v>50.056521277999998</v>
      </c>
      <c r="G54" s="21">
        <v>20.767875480000001</v>
      </c>
      <c r="H54" s="21">
        <v>395.71815486999998</v>
      </c>
      <c r="I54" s="23">
        <v>0.576504919</v>
      </c>
      <c r="J54" s="23">
        <v>0.1046385078</v>
      </c>
      <c r="K54" s="23">
        <v>6.75708909E-2</v>
      </c>
      <c r="L54" s="23">
        <v>2.0252041000000001E-3</v>
      </c>
      <c r="M54" s="23">
        <v>3.9043634331999999</v>
      </c>
      <c r="N54" s="23">
        <v>1.1736711000000001E-3</v>
      </c>
      <c r="O54" s="23">
        <v>0.2321164812</v>
      </c>
      <c r="P54" s="23">
        <v>2.0104958E-3</v>
      </c>
      <c r="Q54" s="23">
        <v>1.5285464999999999E-3</v>
      </c>
      <c r="R54" s="23">
        <v>4.2844060999999998E-3</v>
      </c>
      <c r="S54" s="23">
        <v>1.5473955100000001E-2</v>
      </c>
      <c r="T54" s="23">
        <v>5.6356869999999999E-4</v>
      </c>
      <c r="U54" s="23">
        <v>1.33587905E-2</v>
      </c>
      <c r="V54" s="23">
        <v>7.49034066E-2</v>
      </c>
      <c r="W54" s="23">
        <v>6.3543621000000002E-3</v>
      </c>
      <c r="X54" s="23">
        <v>1.1946988E-3</v>
      </c>
      <c r="Y54" s="23">
        <v>1.2229060000000001E-4</v>
      </c>
      <c r="Z54" s="23">
        <v>0.72849569280000004</v>
      </c>
      <c r="AA54" s="23">
        <v>1.0337714656000001</v>
      </c>
      <c r="AB54" s="23">
        <v>1.7930214E-3</v>
      </c>
      <c r="AC54" s="23">
        <v>6.0442741000000001E-3</v>
      </c>
      <c r="AE54" s="23">
        <v>3.3921712899999998E-2</v>
      </c>
      <c r="AF54" s="23">
        <v>0.26609373089999999</v>
      </c>
      <c r="AG54" s="23">
        <v>0.42524101809999998</v>
      </c>
      <c r="AH54" s="23">
        <v>5.0950210400000001E-2</v>
      </c>
      <c r="AI54" s="23">
        <v>3.4326828000000001E-3</v>
      </c>
      <c r="AJ54" s="23">
        <v>0.12643721690000001</v>
      </c>
      <c r="AK54" s="23">
        <v>4.7519438000000001E-3</v>
      </c>
      <c r="AL54" s="23">
        <v>9.8756206531000004</v>
      </c>
      <c r="AM54" s="23">
        <v>3.7231223600000002E-2</v>
      </c>
      <c r="AN54" s="23">
        <v>9.2335960699999997E-2</v>
      </c>
      <c r="AO54" s="23">
        <v>2.7302780911000002</v>
      </c>
      <c r="AP54" s="23">
        <v>1.6622753000000001E-2</v>
      </c>
      <c r="AQ54" s="6">
        <v>1.2334579000000001E-6</v>
      </c>
      <c r="AR54" s="23">
        <v>1.0964100000000001E-5</v>
      </c>
      <c r="AS54" s="23">
        <v>2.8137509999999998E-4</v>
      </c>
      <c r="AT54" s="23">
        <v>5.4168083000000001E-3</v>
      </c>
      <c r="AU54" s="23">
        <v>2.7995962000000002E-3</v>
      </c>
      <c r="AV54" s="23">
        <v>5.6369931800000002E-2</v>
      </c>
      <c r="AW54" s="23">
        <v>0.78438783739999995</v>
      </c>
      <c r="AX54" s="23">
        <v>8.5513786641999996</v>
      </c>
      <c r="AY54" s="23">
        <v>0.78813068490000004</v>
      </c>
      <c r="AZ54" s="23">
        <v>1.6112160000000001E-4</v>
      </c>
      <c r="BA54" s="23">
        <v>1.11151E-5</v>
      </c>
      <c r="BC54" s="23">
        <v>5.9339702999999999E-3</v>
      </c>
      <c r="BD54" s="23">
        <v>0.15813753729999999</v>
      </c>
      <c r="BE54" s="23">
        <v>1.7151919999999999E-3</v>
      </c>
      <c r="BG54" s="23" t="s">
        <v>49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</v>
      </c>
      <c r="DL54" s="23">
        <v>0</v>
      </c>
      <c r="DM54" s="23">
        <v>0</v>
      </c>
      <c r="DN54" s="23">
        <v>0</v>
      </c>
      <c r="DO54" s="23">
        <v>0</v>
      </c>
      <c r="DP54" s="23">
        <v>0</v>
      </c>
      <c r="DQ54" s="23">
        <v>0</v>
      </c>
      <c r="DR54" s="23">
        <v>0</v>
      </c>
      <c r="DS54" s="23">
        <v>0</v>
      </c>
      <c r="DT54" s="23">
        <v>0</v>
      </c>
      <c r="DU54" s="23">
        <v>0</v>
      </c>
      <c r="DV54" s="23">
        <v>0</v>
      </c>
      <c r="DW54" s="23">
        <v>0</v>
      </c>
      <c r="DX54" s="23">
        <v>0</v>
      </c>
      <c r="DY54" s="23">
        <v>0</v>
      </c>
      <c r="DZ54" s="23">
        <v>0</v>
      </c>
      <c r="EA54" s="23">
        <v>0</v>
      </c>
      <c r="EB54" s="23">
        <v>0</v>
      </c>
      <c r="EC54" s="23">
        <v>0</v>
      </c>
      <c r="ED54" s="23">
        <v>0</v>
      </c>
      <c r="EE54" s="23">
        <v>0</v>
      </c>
      <c r="EF54" s="23">
        <v>0</v>
      </c>
      <c r="EG54" s="23">
        <v>0</v>
      </c>
      <c r="EH54" s="23">
        <v>0</v>
      </c>
      <c r="EI54" s="23">
        <v>0</v>
      </c>
      <c r="EJ54" s="23">
        <v>0</v>
      </c>
      <c r="EK54" s="23">
        <v>0</v>
      </c>
      <c r="EL54" s="23">
        <v>0</v>
      </c>
      <c r="EM54" s="23">
        <v>0</v>
      </c>
      <c r="EN54" s="23">
        <v>0</v>
      </c>
      <c r="EO54" s="23">
        <v>0</v>
      </c>
      <c r="EP54" s="23">
        <v>0</v>
      </c>
      <c r="EQ54" s="23">
        <v>0</v>
      </c>
      <c r="ER54" s="23">
        <v>0</v>
      </c>
      <c r="ES54" s="23">
        <v>0</v>
      </c>
      <c r="ET54" s="23">
        <v>0</v>
      </c>
      <c r="EU54" s="23">
        <v>0</v>
      </c>
      <c r="EV54" s="23">
        <v>0</v>
      </c>
      <c r="EW54" s="23">
        <v>0</v>
      </c>
      <c r="EX54" s="23">
        <v>0</v>
      </c>
      <c r="EY54" s="23">
        <v>0</v>
      </c>
      <c r="EZ54" s="23">
        <v>0</v>
      </c>
      <c r="FA54" s="23">
        <v>0</v>
      </c>
      <c r="FB54" s="23">
        <v>0</v>
      </c>
      <c r="FC54" s="23">
        <v>0</v>
      </c>
      <c r="FD54" s="23">
        <v>0</v>
      </c>
      <c r="FE54" s="23">
        <v>0</v>
      </c>
      <c r="FF54" s="23">
        <v>0</v>
      </c>
      <c r="FG54" s="23">
        <v>0</v>
      </c>
      <c r="FH54" s="23">
        <v>0</v>
      </c>
      <c r="FI54" s="23">
        <v>0</v>
      </c>
      <c r="FJ54" s="23">
        <v>0</v>
      </c>
      <c r="FK54" s="23">
        <v>0</v>
      </c>
      <c r="FL54" s="23">
        <v>0</v>
      </c>
      <c r="FM54" s="23">
        <v>0</v>
      </c>
      <c r="FN54" s="23">
        <v>0</v>
      </c>
      <c r="FO54" s="23">
        <v>0</v>
      </c>
      <c r="FP54" s="23">
        <v>0</v>
      </c>
      <c r="FQ54" s="23">
        <v>0</v>
      </c>
      <c r="FR54" s="23">
        <v>0</v>
      </c>
      <c r="FS54" s="23">
        <v>0</v>
      </c>
      <c r="FU54" s="31" t="e">
        <f t="shared" ref="FU54:FU59" si="115">DE54/DY54</f>
        <v>#DIV/0!</v>
      </c>
      <c r="FV54" s="31"/>
      <c r="FW54" s="46">
        <f t="shared" ref="FW54:FW59" si="116">(CP54-B54)/(B54+1E-50)</f>
        <v>-1</v>
      </c>
      <c r="FX54" s="46">
        <f t="shared" ref="FX54:FX59" si="117">(DR54-C54)/(C54+1E-50)</f>
        <v>-1</v>
      </c>
      <c r="FY54" s="46">
        <f t="shared" ref="FY54:FY59" si="118">(DY54-D54)/(D54+1E-50)</f>
        <v>-1</v>
      </c>
      <c r="FZ54" s="46">
        <f t="shared" ref="FZ54:GA59" si="119">(ER54-E54)/(E54+1E-50)</f>
        <v>-1</v>
      </c>
      <c r="GA54" s="46">
        <f t="shared" si="119"/>
        <v>-1</v>
      </c>
      <c r="GB54" s="46">
        <f t="shared" ref="GB54:GB59" si="120">(FH54-G54)/(G54+1E-50)</f>
        <v>-1</v>
      </c>
      <c r="GC54" s="46">
        <f t="shared" ref="GC54:GC59" si="121">(FQ54-H54)/(H54+1E-50)</f>
        <v>-1</v>
      </c>
      <c r="GD54" s="46">
        <f t="shared" ref="GD54:GD59" si="122">(BO54-I54)/(I54+1E-50)</f>
        <v>-1</v>
      </c>
      <c r="GE54" s="46">
        <f t="shared" ref="GE54:GE59" si="123">(BK54-J54)/(J54+1E-50)</f>
        <v>-1</v>
      </c>
      <c r="GF54" s="46">
        <f t="shared" ref="GF54:GF59" si="124">(BM54-K54)/(K54+1E-50)</f>
        <v>-1</v>
      </c>
      <c r="GG54" s="46">
        <f t="shared" ref="GG54:GG59" si="125">(BR54+BS54-L54)/(L54+1E-50)</f>
        <v>-1</v>
      </c>
      <c r="GH54" s="46">
        <f t="shared" ref="GH54:GH59" si="126">(BT54-M54)/(M54+1E-50)</f>
        <v>-1</v>
      </c>
      <c r="GI54" s="46">
        <f t="shared" ref="GI54:GI59" si="127">(BV54+BW54-N54)/(N54+1E-50)</f>
        <v>-1</v>
      </c>
      <c r="GJ54" s="46">
        <f t="shared" ref="GJ54:GJ59" si="128">(BY54-O54)/(O54+1E-50)</f>
        <v>-1</v>
      </c>
      <c r="GK54" s="46">
        <f t="shared" ref="GK54:GK59" si="129">(BZ54+CA54-P54)/(P54+1E-50)</f>
        <v>-1</v>
      </c>
      <c r="GL54" s="46">
        <f t="shared" ref="GL54:GL59" si="130">(CB54-Q54)/(Q54+1E-50)</f>
        <v>-1</v>
      </c>
      <c r="GM54" s="46">
        <f t="shared" ref="GM54:GM59" si="131">(CE54-R54)/(R54+1E-50)</f>
        <v>-1</v>
      </c>
      <c r="GN54" s="46">
        <f t="shared" ref="GN54:GN59" si="132">(CI54-S54)/(S54+1E-50)</f>
        <v>-1</v>
      </c>
      <c r="GO54" s="46">
        <f t="shared" ref="GO54:GO59" si="133">(CG54+CH54-T54)/(T54+1E-50)</f>
        <v>-1</v>
      </c>
      <c r="GP54" s="46">
        <f t="shared" ref="GP54:GP59" si="134">(CJ54-U54)/(U54+1E-50)</f>
        <v>-1</v>
      </c>
      <c r="GQ54" s="46">
        <f t="shared" ref="GQ54:GQ59" si="135">(CL54-V54)/(V54+1E-50)</f>
        <v>-1</v>
      </c>
      <c r="GR54" s="46">
        <f t="shared" ref="GR54:GR59" si="136">(CQ54-W54)/(W54+1E-50)</f>
        <v>-1</v>
      </c>
      <c r="GS54" s="46">
        <f t="shared" ref="GS54:GS59" si="137">(BX54-X54)/(X54+1E-50)</f>
        <v>-1</v>
      </c>
      <c r="GT54" s="46">
        <f t="shared" ref="GT54:GT59" si="138">(CW54-Y54)/(Y54+1E-50)</f>
        <v>-1</v>
      </c>
      <c r="GU54" s="46">
        <f t="shared" ref="GU54:GV59" si="139">(CZ54-Z54)/(Z54+1E-50)</f>
        <v>-1</v>
      </c>
      <c r="GV54" s="46">
        <f t="shared" si="139"/>
        <v>-1</v>
      </c>
      <c r="GW54" s="46">
        <f t="shared" ref="GW54:GW59" si="140">(DC54+DD54+EP54-AB54)/(AB54+1E-50)</f>
        <v>-1</v>
      </c>
      <c r="GX54" s="46">
        <f t="shared" ref="GX54:GX59" si="141">(DJ54+DK54-AC54)/(AC54+1E-50)</f>
        <v>-1</v>
      </c>
      <c r="GY54" s="46">
        <f t="shared" ref="GY54:GY59" si="142">(DL54-AD54)/(AD54+1E-50)</f>
        <v>0</v>
      </c>
      <c r="GZ54" s="46">
        <f t="shared" ref="GZ54:GZ59" si="143">(DM54+DN54-AE54)/(AE54+1E-50)</f>
        <v>-1</v>
      </c>
      <c r="HA54" s="46">
        <f t="shared" ref="HA54:HA59" si="144">(CK54-AF54)/(AF54+1E-50)</f>
        <v>-1</v>
      </c>
      <c r="HB54" s="46">
        <f t="shared" ref="HB54:HB59" si="145">(DO54-AG54)/(AG54+1E-50)</f>
        <v>-1</v>
      </c>
      <c r="HC54" s="46">
        <f t="shared" ref="HC54:HC59" si="146">(DQ54-AH54)/(AH54+1E-50)</f>
        <v>-1</v>
      </c>
      <c r="HD54" s="46">
        <f t="shared" ref="HD54:HD59" si="147">(DT54+DU54-AI54)/(AI54+1E-50)</f>
        <v>-1</v>
      </c>
      <c r="HE54" s="46">
        <f t="shared" ref="HE54:HE59" si="148">(CN54-AJ54)/(AJ54+1E-50)</f>
        <v>-1</v>
      </c>
      <c r="HF54" s="46">
        <f t="shared" ref="HF54:HF59" si="149">(FC54-AK54)/(AK54+1E-50)</f>
        <v>-1</v>
      </c>
      <c r="HG54" s="46">
        <f t="shared" ref="HG54:HG59" si="150">(FN54-AL54)/(AL54+1E-50)</f>
        <v>-1</v>
      </c>
      <c r="HH54" s="46">
        <f t="shared" ref="HH54:HH59" si="151">(CM54-AM54)/(AM54+1E-50)</f>
        <v>-1</v>
      </c>
      <c r="HI54" s="46">
        <f t="shared" ref="HI54:HI59" si="152">(CO54-AN54)/(AN54+1E-50)</f>
        <v>-1</v>
      </c>
      <c r="HJ54" s="46">
        <f t="shared" ref="HJ54:HJ59" si="153">(FR54-AO54)/(AO54+1E-50)</f>
        <v>-1</v>
      </c>
      <c r="HK54" s="46">
        <f t="shared" ref="HK54:HQ59" si="154">(EB54-AP54)/(AP54+1E-50)</f>
        <v>-1</v>
      </c>
      <c r="HL54" s="46">
        <f t="shared" si="154"/>
        <v>-1</v>
      </c>
      <c r="HM54" s="46">
        <f t="shared" si="154"/>
        <v>-1</v>
      </c>
      <c r="HN54" s="46">
        <f t="shared" si="154"/>
        <v>-1</v>
      </c>
      <c r="HO54" s="46">
        <f t="shared" si="154"/>
        <v>-1</v>
      </c>
      <c r="HP54" s="46">
        <f t="shared" si="154"/>
        <v>-1</v>
      </c>
      <c r="HQ54" s="46">
        <f t="shared" si="154"/>
        <v>-1</v>
      </c>
      <c r="HR54" s="46">
        <f t="shared" ref="HR54:HR59" si="155">(CU54-AW54)/(AW54+1E-50)</f>
        <v>-1</v>
      </c>
      <c r="HS54" s="46">
        <f t="shared" ref="HS54:HS59" si="156">(DB54-AX54)/(AX54+1E-50)</f>
        <v>-1</v>
      </c>
      <c r="HT54" s="46">
        <f t="shared" ref="HT54:HT59" si="157">(FJ54-AY54)/(AY54+1E-50)</f>
        <v>-1</v>
      </c>
      <c r="HU54" s="46">
        <f t="shared" ref="HU54:HU59" si="158">(BJ54-AZ54)/(AZ54+1E-50)</f>
        <v>-1</v>
      </c>
      <c r="HV54" s="46">
        <f t="shared" ref="HV54:HV59" si="159">(CF54-BA54)/(BA54+1E-50)</f>
        <v>-1</v>
      </c>
      <c r="HW54" s="46">
        <f t="shared" ref="HW54:HW59" si="160">(BL54-BB54)/(BB54+1E-50)</f>
        <v>0</v>
      </c>
      <c r="HX54" s="46">
        <f t="shared" ref="HX54:HX59" si="161">(CC54-BC54)/(BC54+1E-50)</f>
        <v>-1</v>
      </c>
      <c r="HY54" s="46">
        <f t="shared" ref="HY54:HY59" si="162">(DP54-BD54)/(BD54+1E-50)</f>
        <v>-1</v>
      </c>
      <c r="HZ54" s="46">
        <f t="shared" ref="HZ54:HZ59" si="163">(BU54-BE54)/(BE54+1E-50)</f>
        <v>-1</v>
      </c>
    </row>
    <row r="55" spans="1:234" x14ac:dyDescent="0.3">
      <c r="A55" s="38" t="s">
        <v>1</v>
      </c>
      <c r="B55" s="21">
        <v>4210.0019418000002</v>
      </c>
      <c r="C55" s="21">
        <v>340.07665850000001</v>
      </c>
      <c r="D55" s="21">
        <v>9036.5178252000005</v>
      </c>
      <c r="E55" s="21">
        <v>645.30188655999996</v>
      </c>
      <c r="F55" s="21">
        <v>545.74074600999995</v>
      </c>
      <c r="G55" s="21">
        <v>210.44755388999999</v>
      </c>
      <c r="H55" s="21">
        <v>2322.0163836000002</v>
      </c>
      <c r="I55" s="23">
        <v>6.0464688739000003</v>
      </c>
      <c r="J55" s="23">
        <v>2.6614257799999999E-2</v>
      </c>
      <c r="K55" s="23">
        <v>1.8444241E-2</v>
      </c>
      <c r="L55" s="23">
        <v>0.27863145839999998</v>
      </c>
      <c r="M55" s="23">
        <v>19.587720100999999</v>
      </c>
      <c r="N55" s="23">
        <v>0.198471805</v>
      </c>
      <c r="O55" s="23">
        <v>0.1445355314</v>
      </c>
      <c r="P55" s="23">
        <v>0.20282389310000001</v>
      </c>
      <c r="Q55" s="23">
        <v>8.2527199999999998E-3</v>
      </c>
      <c r="R55" s="23">
        <v>4.7481845199999997E-2</v>
      </c>
      <c r="T55" s="23">
        <v>2.4913575999999998E-3</v>
      </c>
      <c r="U55" s="23">
        <v>9.3380048500000007E-2</v>
      </c>
      <c r="V55" s="23">
        <v>1.7854761E-2</v>
      </c>
      <c r="W55" s="23">
        <v>1.591596E-3</v>
      </c>
      <c r="X55" s="6">
        <v>5.8383488999999996E-7</v>
      </c>
      <c r="Y55" s="23">
        <v>1.635807E-3</v>
      </c>
      <c r="Z55" s="23">
        <v>22.238476891000001</v>
      </c>
      <c r="AA55" s="23">
        <v>0.44523057719999998</v>
      </c>
      <c r="AB55" s="23">
        <v>3.60930213E-2</v>
      </c>
      <c r="AC55" s="23">
        <v>0.65596775439999999</v>
      </c>
      <c r="AE55" s="23">
        <v>0.42847749060000001</v>
      </c>
      <c r="AF55" s="23">
        <v>0.11395334999999999</v>
      </c>
      <c r="AG55" s="23">
        <v>14.3739559</v>
      </c>
      <c r="AH55" s="23">
        <v>1.6338543006999999</v>
      </c>
      <c r="AI55" s="23">
        <v>1.1033247219</v>
      </c>
      <c r="AJ55" s="23">
        <v>6.2663495E-2</v>
      </c>
      <c r="AK55" s="23">
        <v>8.47378E-5</v>
      </c>
      <c r="AL55" s="23">
        <v>33.493028148999997</v>
      </c>
      <c r="AM55" s="23">
        <v>1.2894900000000001E-5</v>
      </c>
      <c r="AN55" s="23">
        <v>1.5649442600000001E-2</v>
      </c>
      <c r="AO55" s="23">
        <v>15.045726057</v>
      </c>
      <c r="AP55" s="23">
        <v>1.8835792578999999</v>
      </c>
      <c r="AS55" s="23">
        <v>8.3772950000000001E-4</v>
      </c>
      <c r="AT55" s="23">
        <v>6.8556030999999996E-3</v>
      </c>
      <c r="AU55" s="23">
        <v>1.1623060999999999E-3</v>
      </c>
      <c r="AV55" s="23">
        <v>0.755623979</v>
      </c>
      <c r="AW55" s="23">
        <v>2.5613024861999998</v>
      </c>
      <c r="AX55" s="23">
        <v>39.634338344</v>
      </c>
      <c r="AY55" s="23">
        <v>0.92929277509999997</v>
      </c>
      <c r="AZ55" s="23">
        <v>2.5421325000000001E-3</v>
      </c>
      <c r="BA55" s="23">
        <v>1.7537029999999999E-4</v>
      </c>
      <c r="BE55" s="23">
        <v>1.2487592E-3</v>
      </c>
      <c r="BG55" s="23" t="s">
        <v>1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  <c r="FS55" s="23">
        <v>0</v>
      </c>
      <c r="FU55" s="31" t="e">
        <f t="shared" si="115"/>
        <v>#DIV/0!</v>
      </c>
      <c r="FV55" s="31"/>
      <c r="FW55" s="46">
        <f t="shared" si="116"/>
        <v>-1</v>
      </c>
      <c r="FX55" s="46">
        <f t="shared" si="117"/>
        <v>-1</v>
      </c>
      <c r="FY55" s="46">
        <f t="shared" si="118"/>
        <v>-1</v>
      </c>
      <c r="FZ55" s="46">
        <f t="shared" si="119"/>
        <v>-1</v>
      </c>
      <c r="GA55" s="46">
        <f t="shared" si="119"/>
        <v>-1</v>
      </c>
      <c r="GB55" s="46">
        <f t="shared" si="120"/>
        <v>-1</v>
      </c>
      <c r="GC55" s="46">
        <f t="shared" si="121"/>
        <v>-1</v>
      </c>
      <c r="GD55" s="46">
        <f t="shared" si="122"/>
        <v>-1</v>
      </c>
      <c r="GE55" s="46">
        <f t="shared" si="123"/>
        <v>-1</v>
      </c>
      <c r="GF55" s="46">
        <f t="shared" si="124"/>
        <v>-1</v>
      </c>
      <c r="GG55" s="46">
        <f t="shared" si="125"/>
        <v>-1</v>
      </c>
      <c r="GH55" s="46">
        <f t="shared" si="126"/>
        <v>-1</v>
      </c>
      <c r="GI55" s="46">
        <f t="shared" si="127"/>
        <v>-1</v>
      </c>
      <c r="GJ55" s="46">
        <f t="shared" si="128"/>
        <v>-1</v>
      </c>
      <c r="GK55" s="46">
        <f t="shared" si="129"/>
        <v>-1</v>
      </c>
      <c r="GL55" s="46">
        <f t="shared" si="130"/>
        <v>-1</v>
      </c>
      <c r="GM55" s="46">
        <f t="shared" si="131"/>
        <v>-1</v>
      </c>
      <c r="GN55" s="46">
        <f t="shared" si="132"/>
        <v>0</v>
      </c>
      <c r="GO55" s="46">
        <f t="shared" si="133"/>
        <v>-1</v>
      </c>
      <c r="GP55" s="46">
        <f t="shared" si="134"/>
        <v>-1</v>
      </c>
      <c r="GQ55" s="46">
        <f t="shared" si="135"/>
        <v>-1</v>
      </c>
      <c r="GR55" s="46">
        <f t="shared" si="136"/>
        <v>-1</v>
      </c>
      <c r="GS55" s="46">
        <f t="shared" si="137"/>
        <v>-1</v>
      </c>
      <c r="GT55" s="46">
        <f t="shared" si="138"/>
        <v>-1</v>
      </c>
      <c r="GU55" s="46">
        <f t="shared" si="139"/>
        <v>-1</v>
      </c>
      <c r="GV55" s="46">
        <f t="shared" si="139"/>
        <v>-1</v>
      </c>
      <c r="GW55" s="46">
        <f t="shared" si="140"/>
        <v>-1</v>
      </c>
      <c r="GX55" s="46">
        <f t="shared" si="141"/>
        <v>-1</v>
      </c>
      <c r="GY55" s="46">
        <f t="shared" si="142"/>
        <v>0</v>
      </c>
      <c r="GZ55" s="46">
        <f t="shared" si="143"/>
        <v>-1</v>
      </c>
      <c r="HA55" s="46">
        <f t="shared" si="144"/>
        <v>-1</v>
      </c>
      <c r="HB55" s="46">
        <f t="shared" si="145"/>
        <v>-1</v>
      </c>
      <c r="HC55" s="46">
        <f t="shared" si="146"/>
        <v>-1</v>
      </c>
      <c r="HD55" s="46">
        <f t="shared" si="147"/>
        <v>-1</v>
      </c>
      <c r="HE55" s="46">
        <f t="shared" si="148"/>
        <v>-1</v>
      </c>
      <c r="HF55" s="46">
        <f t="shared" si="149"/>
        <v>-1</v>
      </c>
      <c r="HG55" s="46">
        <f t="shared" si="150"/>
        <v>-1</v>
      </c>
      <c r="HH55" s="46">
        <f t="shared" si="151"/>
        <v>-1</v>
      </c>
      <c r="HI55" s="46">
        <f t="shared" si="152"/>
        <v>-1</v>
      </c>
      <c r="HJ55" s="46">
        <f t="shared" si="153"/>
        <v>-1</v>
      </c>
      <c r="HK55" s="46">
        <f t="shared" si="154"/>
        <v>-1</v>
      </c>
      <c r="HL55" s="46">
        <f t="shared" si="154"/>
        <v>0</v>
      </c>
      <c r="HM55" s="46">
        <f t="shared" si="154"/>
        <v>0</v>
      </c>
      <c r="HN55" s="46">
        <f t="shared" si="154"/>
        <v>-1</v>
      </c>
      <c r="HO55" s="46">
        <f t="shared" si="154"/>
        <v>-1</v>
      </c>
      <c r="HP55" s="46">
        <f t="shared" si="154"/>
        <v>-1</v>
      </c>
      <c r="HQ55" s="46">
        <f t="shared" si="154"/>
        <v>-1</v>
      </c>
      <c r="HR55" s="46">
        <f t="shared" si="155"/>
        <v>-1</v>
      </c>
      <c r="HS55" s="46">
        <f t="shared" si="156"/>
        <v>-1</v>
      </c>
      <c r="HT55" s="46">
        <f t="shared" si="157"/>
        <v>-1</v>
      </c>
      <c r="HU55" s="46">
        <f t="shared" si="158"/>
        <v>-1</v>
      </c>
      <c r="HV55" s="46">
        <f t="shared" si="159"/>
        <v>-1</v>
      </c>
      <c r="HW55" s="46">
        <f t="shared" si="160"/>
        <v>0</v>
      </c>
      <c r="HX55" s="46">
        <f t="shared" si="161"/>
        <v>0</v>
      </c>
      <c r="HY55" s="46">
        <f t="shared" si="162"/>
        <v>0</v>
      </c>
      <c r="HZ55" s="46">
        <f t="shared" si="163"/>
        <v>-1</v>
      </c>
    </row>
    <row r="56" spans="1:234" x14ac:dyDescent="0.3">
      <c r="A56" s="38" t="s">
        <v>11</v>
      </c>
      <c r="B56" s="21">
        <v>7437.6237552000002</v>
      </c>
      <c r="C56" s="21">
        <v>58.321548030999999</v>
      </c>
      <c r="D56" s="21">
        <v>780.79974099000003</v>
      </c>
      <c r="E56" s="21">
        <v>1810.8698125999999</v>
      </c>
      <c r="F56" s="21">
        <v>1638.1015789999999</v>
      </c>
      <c r="G56" s="21">
        <v>1138.0404297</v>
      </c>
      <c r="H56" s="21">
        <v>4109.6752882999999</v>
      </c>
      <c r="I56" s="23">
        <v>13.959772716</v>
      </c>
      <c r="J56" s="23">
        <v>0.26005478859999998</v>
      </c>
      <c r="K56" s="23">
        <v>9.8860370000000003E-3</v>
      </c>
      <c r="L56" s="23">
        <v>6.1405408000000002E-3</v>
      </c>
      <c r="M56" s="23">
        <v>30.231624834000002</v>
      </c>
      <c r="N56" s="23">
        <v>1.3311439999999999E-4</v>
      </c>
      <c r="O56" s="23">
        <v>1.484186553</v>
      </c>
      <c r="P56" s="23">
        <v>2.8465363999999999E-3</v>
      </c>
      <c r="Q56" s="23">
        <v>2.8684879999999999E-2</v>
      </c>
      <c r="R56" s="23">
        <v>0.16493807999999999</v>
      </c>
      <c r="T56" s="23">
        <v>8.8798060000000001E-4</v>
      </c>
      <c r="U56" s="23">
        <v>0.3257980546</v>
      </c>
      <c r="V56" s="23">
        <v>7.8371169999999993E-3</v>
      </c>
      <c r="W56" s="23">
        <v>5.8120684999999998E-3</v>
      </c>
      <c r="Y56" s="23">
        <v>5.685753E-3</v>
      </c>
      <c r="Z56" s="23">
        <v>16.034758131</v>
      </c>
      <c r="AA56" s="23">
        <v>3.7906442949999999</v>
      </c>
      <c r="AB56" s="23">
        <v>2.90482871E-2</v>
      </c>
      <c r="AC56" s="23">
        <v>1.0687836500000001E-2</v>
      </c>
      <c r="AE56" s="23">
        <v>1.33027641E-2</v>
      </c>
      <c r="AF56" s="23">
        <v>0.39125589579999998</v>
      </c>
      <c r="AG56" s="23">
        <v>39.599364100000003</v>
      </c>
      <c r="AH56" s="23">
        <v>2.4298919778000001</v>
      </c>
      <c r="AI56" s="23">
        <v>0.3802303709</v>
      </c>
      <c r="AJ56" s="23">
        <v>0.10936111499999999</v>
      </c>
      <c r="AK56" s="23">
        <v>2.9453230000000001E-4</v>
      </c>
      <c r="AL56" s="23">
        <v>62.357327177999998</v>
      </c>
      <c r="AM56" s="23">
        <v>4.4820100000000001E-5</v>
      </c>
      <c r="AN56" s="23">
        <v>1.718531E-4</v>
      </c>
      <c r="AO56" s="23">
        <v>27.266070504999998</v>
      </c>
      <c r="AP56" s="23">
        <v>5.1601429779999997</v>
      </c>
      <c r="AS56" s="23">
        <v>2.5269625E-3</v>
      </c>
      <c r="AT56" s="23">
        <v>5.8301628799999998E-2</v>
      </c>
      <c r="AU56" s="23">
        <v>2.3062264900000001E-2</v>
      </c>
      <c r="AV56" s="23">
        <v>2.2143407035</v>
      </c>
      <c r="AW56" s="23">
        <v>7.9059146037000003</v>
      </c>
      <c r="AX56" s="23">
        <v>68.482315564999993</v>
      </c>
      <c r="AY56" s="23">
        <v>12.748613585999999</v>
      </c>
      <c r="AZ56" s="23">
        <v>8.8359674999999999E-3</v>
      </c>
      <c r="BA56" s="23">
        <v>6.0955359999999997E-4</v>
      </c>
      <c r="BD56" s="23">
        <v>1.5203159245</v>
      </c>
      <c r="BE56" s="23">
        <v>1.7846907400000001E-2</v>
      </c>
      <c r="BG56" s="23" t="s">
        <v>11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6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23">
        <v>0</v>
      </c>
      <c r="DQ56" s="23">
        <v>0</v>
      </c>
      <c r="DR56" s="23">
        <v>0</v>
      </c>
      <c r="DS56" s="23">
        <v>0</v>
      </c>
      <c r="DT56" s="23">
        <v>0</v>
      </c>
      <c r="DU56" s="23">
        <v>0</v>
      </c>
      <c r="DV56" s="23">
        <v>0</v>
      </c>
      <c r="DW56" s="23">
        <v>0</v>
      </c>
      <c r="DX56" s="23">
        <v>0</v>
      </c>
      <c r="DY56" s="23">
        <v>0</v>
      </c>
      <c r="DZ56" s="23">
        <v>0</v>
      </c>
      <c r="EA56" s="23">
        <v>0</v>
      </c>
      <c r="EB56" s="23">
        <v>0</v>
      </c>
      <c r="EC56" s="23">
        <v>0</v>
      </c>
      <c r="ED56" s="23">
        <v>0</v>
      </c>
      <c r="EE56" s="23">
        <v>0</v>
      </c>
      <c r="EF56" s="23">
        <v>0</v>
      </c>
      <c r="EG56" s="23">
        <v>0</v>
      </c>
      <c r="EH56" s="23">
        <v>0</v>
      </c>
      <c r="EI56" s="23">
        <v>0</v>
      </c>
      <c r="EJ56" s="23">
        <v>0</v>
      </c>
      <c r="EK56" s="23">
        <v>0</v>
      </c>
      <c r="EL56" s="23">
        <v>0</v>
      </c>
      <c r="EM56" s="23">
        <v>0</v>
      </c>
      <c r="EN56" s="23">
        <v>0</v>
      </c>
      <c r="EO56" s="23">
        <v>0</v>
      </c>
      <c r="EP56" s="23">
        <v>0</v>
      </c>
      <c r="EQ56" s="23">
        <v>0</v>
      </c>
      <c r="ER56" s="23">
        <v>0</v>
      </c>
      <c r="ES56" s="23">
        <v>0</v>
      </c>
      <c r="ET56" s="23">
        <v>0</v>
      </c>
      <c r="EU56" s="23">
        <v>0</v>
      </c>
      <c r="EV56" s="23">
        <v>0</v>
      </c>
      <c r="EW56" s="23">
        <v>0</v>
      </c>
      <c r="EX56" s="23">
        <v>0</v>
      </c>
      <c r="EY56" s="23">
        <v>0</v>
      </c>
      <c r="EZ56" s="23">
        <v>0</v>
      </c>
      <c r="FA56" s="23">
        <v>0</v>
      </c>
      <c r="FB56" s="23">
        <v>0</v>
      </c>
      <c r="FC56" s="23">
        <v>0</v>
      </c>
      <c r="FD56" s="23">
        <v>0</v>
      </c>
      <c r="FE56" s="23">
        <v>0</v>
      </c>
      <c r="FF56" s="23">
        <v>0</v>
      </c>
      <c r="FG56" s="23">
        <v>0</v>
      </c>
      <c r="FH56" s="23">
        <v>0</v>
      </c>
      <c r="FI56" s="23">
        <v>0</v>
      </c>
      <c r="FJ56" s="23">
        <v>0</v>
      </c>
      <c r="FK56" s="23">
        <v>0</v>
      </c>
      <c r="FL56" s="23">
        <v>0</v>
      </c>
      <c r="FM56" s="23">
        <v>0</v>
      </c>
      <c r="FN56" s="23">
        <v>0</v>
      </c>
      <c r="FO56" s="23">
        <v>0</v>
      </c>
      <c r="FP56" s="23">
        <v>0</v>
      </c>
      <c r="FQ56" s="23">
        <v>0</v>
      </c>
      <c r="FR56" s="23">
        <v>0</v>
      </c>
      <c r="FS56" s="23">
        <v>0</v>
      </c>
      <c r="FU56" s="31" t="e">
        <f t="shared" si="115"/>
        <v>#DIV/0!</v>
      </c>
      <c r="FV56" s="31"/>
      <c r="FW56" s="46">
        <f t="shared" si="116"/>
        <v>-1</v>
      </c>
      <c r="FX56" s="46">
        <f t="shared" si="117"/>
        <v>-1</v>
      </c>
      <c r="FY56" s="46">
        <f t="shared" si="118"/>
        <v>-1</v>
      </c>
      <c r="FZ56" s="46">
        <f t="shared" si="119"/>
        <v>-1</v>
      </c>
      <c r="GA56" s="46">
        <f t="shared" si="119"/>
        <v>-1</v>
      </c>
      <c r="GB56" s="46">
        <f t="shared" si="120"/>
        <v>-1</v>
      </c>
      <c r="GC56" s="46">
        <f t="shared" si="121"/>
        <v>-1</v>
      </c>
      <c r="GD56" s="46">
        <f t="shared" si="122"/>
        <v>-1</v>
      </c>
      <c r="GE56" s="46">
        <f t="shared" si="123"/>
        <v>-1</v>
      </c>
      <c r="GF56" s="46">
        <f t="shared" si="124"/>
        <v>-1</v>
      </c>
      <c r="GG56" s="46">
        <f t="shared" si="125"/>
        <v>-1</v>
      </c>
      <c r="GH56" s="46">
        <f t="shared" si="126"/>
        <v>-1</v>
      </c>
      <c r="GI56" s="46">
        <f t="shared" si="127"/>
        <v>-1</v>
      </c>
      <c r="GJ56" s="46">
        <f t="shared" si="128"/>
        <v>-1</v>
      </c>
      <c r="GK56" s="46">
        <f t="shared" si="129"/>
        <v>-1</v>
      </c>
      <c r="GL56" s="46">
        <f t="shared" si="130"/>
        <v>-1</v>
      </c>
      <c r="GM56" s="46">
        <f t="shared" si="131"/>
        <v>-1</v>
      </c>
      <c r="GN56" s="46">
        <f t="shared" si="132"/>
        <v>0</v>
      </c>
      <c r="GO56" s="46">
        <f t="shared" si="133"/>
        <v>-1</v>
      </c>
      <c r="GP56" s="46">
        <f t="shared" si="134"/>
        <v>-1</v>
      </c>
      <c r="GQ56" s="46">
        <f t="shared" si="135"/>
        <v>-1</v>
      </c>
      <c r="GR56" s="46">
        <f t="shared" si="136"/>
        <v>-1</v>
      </c>
      <c r="GS56" s="46">
        <f t="shared" si="137"/>
        <v>0</v>
      </c>
      <c r="GT56" s="46">
        <f t="shared" si="138"/>
        <v>-1</v>
      </c>
      <c r="GU56" s="46">
        <f t="shared" si="139"/>
        <v>-1</v>
      </c>
      <c r="GV56" s="46">
        <f t="shared" si="139"/>
        <v>-1</v>
      </c>
      <c r="GW56" s="46">
        <f t="shared" si="140"/>
        <v>-1</v>
      </c>
      <c r="GX56" s="46">
        <f t="shared" si="141"/>
        <v>-1</v>
      </c>
      <c r="GY56" s="46">
        <f t="shared" si="142"/>
        <v>0</v>
      </c>
      <c r="GZ56" s="46">
        <f t="shared" si="143"/>
        <v>-1</v>
      </c>
      <c r="HA56" s="46">
        <f t="shared" si="144"/>
        <v>-1</v>
      </c>
      <c r="HB56" s="46">
        <f t="shared" si="145"/>
        <v>-1</v>
      </c>
      <c r="HC56" s="46">
        <f t="shared" si="146"/>
        <v>-1</v>
      </c>
      <c r="HD56" s="46">
        <f t="shared" si="147"/>
        <v>-1</v>
      </c>
      <c r="HE56" s="46">
        <f t="shared" si="148"/>
        <v>-1</v>
      </c>
      <c r="HF56" s="46">
        <f t="shared" si="149"/>
        <v>-1</v>
      </c>
      <c r="HG56" s="46">
        <f t="shared" si="150"/>
        <v>-1</v>
      </c>
      <c r="HH56" s="46">
        <f t="shared" si="151"/>
        <v>-1</v>
      </c>
      <c r="HI56" s="46">
        <f t="shared" si="152"/>
        <v>-1</v>
      </c>
      <c r="HJ56" s="46">
        <f t="shared" si="153"/>
        <v>-1</v>
      </c>
      <c r="HK56" s="46">
        <f t="shared" si="154"/>
        <v>-1</v>
      </c>
      <c r="HL56" s="46">
        <f t="shared" si="154"/>
        <v>0</v>
      </c>
      <c r="HM56" s="46">
        <f t="shared" si="154"/>
        <v>0</v>
      </c>
      <c r="HN56" s="46">
        <f t="shared" si="154"/>
        <v>-1</v>
      </c>
      <c r="HO56" s="46">
        <f t="shared" si="154"/>
        <v>-1</v>
      </c>
      <c r="HP56" s="46">
        <f t="shared" si="154"/>
        <v>-1</v>
      </c>
      <c r="HQ56" s="46">
        <f t="shared" si="154"/>
        <v>-1</v>
      </c>
      <c r="HR56" s="46">
        <f t="shared" si="155"/>
        <v>-1</v>
      </c>
      <c r="HS56" s="46">
        <f t="shared" si="156"/>
        <v>-1</v>
      </c>
      <c r="HT56" s="46">
        <f t="shared" si="157"/>
        <v>-1</v>
      </c>
      <c r="HU56" s="46">
        <f t="shared" si="158"/>
        <v>-1</v>
      </c>
      <c r="HV56" s="46">
        <f t="shared" si="159"/>
        <v>-1</v>
      </c>
      <c r="HW56" s="46">
        <f t="shared" si="160"/>
        <v>0</v>
      </c>
      <c r="HX56" s="46">
        <f t="shared" si="161"/>
        <v>0</v>
      </c>
      <c r="HY56" s="46">
        <f t="shared" si="162"/>
        <v>-1</v>
      </c>
      <c r="HZ56" s="46">
        <f t="shared" si="163"/>
        <v>-1</v>
      </c>
    </row>
    <row r="57" spans="1:234" x14ac:dyDescent="0.3">
      <c r="A57" s="38" t="s">
        <v>56</v>
      </c>
      <c r="B57" s="21">
        <v>5843.5060942</v>
      </c>
      <c r="C57" s="21">
        <v>21.166622699000001</v>
      </c>
      <c r="D57" s="21">
        <v>735.52313808999997</v>
      </c>
      <c r="E57" s="21">
        <v>1120.9893211000001</v>
      </c>
      <c r="F57" s="21">
        <v>993.72453339000003</v>
      </c>
      <c r="G57" s="21">
        <v>54.165980591999997</v>
      </c>
      <c r="H57" s="21">
        <v>4538.8387899999998</v>
      </c>
      <c r="I57" s="23">
        <v>15.031996717</v>
      </c>
      <c r="J57" s="23">
        <v>0.55329033660000004</v>
      </c>
      <c r="K57" s="23">
        <v>1.4692126E-2</v>
      </c>
      <c r="L57" s="23">
        <v>4.0108489999999999E-4</v>
      </c>
      <c r="M57" s="23">
        <v>35.642365644999998</v>
      </c>
      <c r="N57" s="23">
        <v>2.52683E-5</v>
      </c>
      <c r="O57" s="23">
        <v>3.3715291278000001</v>
      </c>
      <c r="P57" s="23">
        <v>2.2335053999999999E-3</v>
      </c>
      <c r="Q57" s="23">
        <v>4.2630000000000001E-2</v>
      </c>
      <c r="R57" s="23">
        <v>0.24512249</v>
      </c>
      <c r="T57" s="23">
        <v>4.242486E-4</v>
      </c>
      <c r="U57" s="23">
        <v>1.93538883E-2</v>
      </c>
      <c r="V57" s="23">
        <v>1.1647124999999999E-2</v>
      </c>
      <c r="W57" s="23">
        <v>8.8143826999999998E-3</v>
      </c>
      <c r="Y57" s="23">
        <v>8.4498750000000008E-3</v>
      </c>
      <c r="Z57" s="23">
        <v>17.231907926000002</v>
      </c>
      <c r="AA57" s="23">
        <v>7.9654567207999998</v>
      </c>
      <c r="AB57" s="23">
        <v>5.37736033E-2</v>
      </c>
      <c r="AC57" s="23">
        <v>1.1163542699999999E-2</v>
      </c>
      <c r="AE57" s="23">
        <v>2.3943000000000001E-5</v>
      </c>
      <c r="AF57" s="23">
        <v>0.68134746239999999</v>
      </c>
      <c r="AG57" s="23">
        <v>0.43391249999999998</v>
      </c>
      <c r="AH57" s="23">
        <v>0.54806586629999998</v>
      </c>
      <c r="AI57" s="23">
        <v>3.2539670000000001E-4</v>
      </c>
      <c r="AJ57" s="23">
        <v>0.162526895</v>
      </c>
      <c r="AK57" s="23">
        <v>4.3771879999999997E-4</v>
      </c>
      <c r="AL57" s="23">
        <v>65.295231602000001</v>
      </c>
      <c r="AM57" s="23">
        <v>6.66094E-5</v>
      </c>
      <c r="AN57" s="23">
        <v>2.5539939999999999E-4</v>
      </c>
      <c r="AO57" s="23">
        <v>25.987965024000001</v>
      </c>
      <c r="AP57" s="23">
        <v>0.42305147729999998</v>
      </c>
      <c r="AS57" s="23">
        <v>5.3360938000000004E-3</v>
      </c>
      <c r="AT57" s="23">
        <v>9.1874638999999994E-2</v>
      </c>
      <c r="AU57" s="23">
        <v>4.8814404700000001E-2</v>
      </c>
      <c r="AV57" s="23">
        <v>0.56282336759999996</v>
      </c>
      <c r="AW57" s="23">
        <v>7.2634938534</v>
      </c>
      <c r="AX57" s="23">
        <v>73.406916698000003</v>
      </c>
      <c r="AY57" s="23">
        <v>12.781704797</v>
      </c>
      <c r="AZ57" s="23">
        <v>1.3131562499999999E-2</v>
      </c>
      <c r="BA57" s="23">
        <v>9.0588750000000003E-4</v>
      </c>
      <c r="BD57" s="23">
        <v>3.2193529605000002</v>
      </c>
      <c r="BE57" s="23">
        <v>2.78786052E-2</v>
      </c>
      <c r="BG57" s="23" t="s">
        <v>56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6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3">
        <v>0</v>
      </c>
      <c r="DV57" s="23">
        <v>0</v>
      </c>
      <c r="DW57" s="23">
        <v>0</v>
      </c>
      <c r="DX57" s="23">
        <v>0</v>
      </c>
      <c r="DY57" s="23">
        <v>0</v>
      </c>
      <c r="DZ57" s="23">
        <v>0</v>
      </c>
      <c r="EA57" s="23">
        <v>0</v>
      </c>
      <c r="EB57" s="23">
        <v>0</v>
      </c>
      <c r="EC57" s="23">
        <v>0</v>
      </c>
      <c r="ED57" s="23">
        <v>0</v>
      </c>
      <c r="EE57" s="23">
        <v>0</v>
      </c>
      <c r="EF57" s="23">
        <v>0</v>
      </c>
      <c r="EG57" s="23">
        <v>0</v>
      </c>
      <c r="EH57" s="23">
        <v>0</v>
      </c>
      <c r="EI57" s="23">
        <v>0</v>
      </c>
      <c r="EJ57" s="23">
        <v>0</v>
      </c>
      <c r="EK57" s="23">
        <v>0</v>
      </c>
      <c r="EL57" s="23">
        <v>0</v>
      </c>
      <c r="EM57" s="23">
        <v>0</v>
      </c>
      <c r="EN57" s="23">
        <v>0</v>
      </c>
      <c r="EO57" s="23">
        <v>0</v>
      </c>
      <c r="EP57" s="23">
        <v>0</v>
      </c>
      <c r="EQ57" s="23">
        <v>0</v>
      </c>
      <c r="ER57" s="23">
        <v>0</v>
      </c>
      <c r="ES57" s="23">
        <v>0</v>
      </c>
      <c r="ET57" s="23">
        <v>0</v>
      </c>
      <c r="EU57" s="23">
        <v>0</v>
      </c>
      <c r="EV57" s="23">
        <v>0</v>
      </c>
      <c r="EW57" s="23">
        <v>0</v>
      </c>
      <c r="EX57" s="23">
        <v>0</v>
      </c>
      <c r="EY57" s="23">
        <v>0</v>
      </c>
      <c r="EZ57" s="23">
        <v>0</v>
      </c>
      <c r="FA57" s="23">
        <v>0</v>
      </c>
      <c r="FB57" s="23">
        <v>0</v>
      </c>
      <c r="FC57" s="23">
        <v>0</v>
      </c>
      <c r="FD57" s="23">
        <v>0</v>
      </c>
      <c r="FE57" s="23">
        <v>0</v>
      </c>
      <c r="FF57" s="23">
        <v>0</v>
      </c>
      <c r="FG57" s="23">
        <v>0</v>
      </c>
      <c r="FH57" s="23">
        <v>0</v>
      </c>
      <c r="FI57" s="23">
        <v>0</v>
      </c>
      <c r="FJ57" s="23">
        <v>0</v>
      </c>
      <c r="FK57" s="23">
        <v>0</v>
      </c>
      <c r="FL57" s="23">
        <v>0</v>
      </c>
      <c r="FM57" s="23">
        <v>0</v>
      </c>
      <c r="FN57" s="23">
        <v>0</v>
      </c>
      <c r="FO57" s="23">
        <v>0</v>
      </c>
      <c r="FP57" s="23">
        <v>0</v>
      </c>
      <c r="FQ57" s="23">
        <v>0</v>
      </c>
      <c r="FR57" s="23">
        <v>0</v>
      </c>
      <c r="FS57" s="23">
        <v>0</v>
      </c>
      <c r="FU57" s="31" t="e">
        <f t="shared" si="115"/>
        <v>#DIV/0!</v>
      </c>
      <c r="FV57" s="31"/>
      <c r="FW57" s="46">
        <f t="shared" si="116"/>
        <v>-1</v>
      </c>
      <c r="FX57" s="46">
        <f t="shared" si="117"/>
        <v>-1</v>
      </c>
      <c r="FY57" s="46">
        <f t="shared" si="118"/>
        <v>-1</v>
      </c>
      <c r="FZ57" s="46">
        <f t="shared" si="119"/>
        <v>-1</v>
      </c>
      <c r="GA57" s="46">
        <f t="shared" si="119"/>
        <v>-1</v>
      </c>
      <c r="GB57" s="46">
        <f t="shared" si="120"/>
        <v>-1</v>
      </c>
      <c r="GC57" s="46">
        <f t="shared" si="121"/>
        <v>-1</v>
      </c>
      <c r="GD57" s="46">
        <f t="shared" si="122"/>
        <v>-1</v>
      </c>
      <c r="GE57" s="46">
        <f t="shared" si="123"/>
        <v>-1</v>
      </c>
      <c r="GF57" s="46">
        <f t="shared" si="124"/>
        <v>-1</v>
      </c>
      <c r="GG57" s="46">
        <f t="shared" si="125"/>
        <v>-1</v>
      </c>
      <c r="GH57" s="46">
        <f t="shared" si="126"/>
        <v>-1</v>
      </c>
      <c r="GI57" s="46">
        <f t="shared" si="127"/>
        <v>-1</v>
      </c>
      <c r="GJ57" s="46">
        <f t="shared" si="128"/>
        <v>-1</v>
      </c>
      <c r="GK57" s="46">
        <f t="shared" si="129"/>
        <v>-1</v>
      </c>
      <c r="GL57" s="46">
        <f t="shared" si="130"/>
        <v>-1</v>
      </c>
      <c r="GM57" s="46">
        <f t="shared" si="131"/>
        <v>-1</v>
      </c>
      <c r="GN57" s="46">
        <f t="shared" si="132"/>
        <v>0</v>
      </c>
      <c r="GO57" s="46">
        <f t="shared" si="133"/>
        <v>-1</v>
      </c>
      <c r="GP57" s="46">
        <f t="shared" si="134"/>
        <v>-1</v>
      </c>
      <c r="GQ57" s="46">
        <f t="shared" si="135"/>
        <v>-1</v>
      </c>
      <c r="GR57" s="46">
        <f t="shared" si="136"/>
        <v>-1</v>
      </c>
      <c r="GS57" s="46">
        <f t="shared" si="137"/>
        <v>0</v>
      </c>
      <c r="GT57" s="46">
        <f t="shared" si="138"/>
        <v>-1</v>
      </c>
      <c r="GU57" s="46">
        <f t="shared" si="139"/>
        <v>-1</v>
      </c>
      <c r="GV57" s="46">
        <f t="shared" si="139"/>
        <v>-1</v>
      </c>
      <c r="GW57" s="46">
        <f t="shared" si="140"/>
        <v>-1</v>
      </c>
      <c r="GX57" s="46">
        <f t="shared" si="141"/>
        <v>-1</v>
      </c>
      <c r="GY57" s="46">
        <f t="shared" si="142"/>
        <v>0</v>
      </c>
      <c r="GZ57" s="46">
        <f t="shared" si="143"/>
        <v>-1</v>
      </c>
      <c r="HA57" s="46">
        <f t="shared" si="144"/>
        <v>-1</v>
      </c>
      <c r="HB57" s="46">
        <f t="shared" si="145"/>
        <v>-1</v>
      </c>
      <c r="HC57" s="46">
        <f t="shared" si="146"/>
        <v>-1</v>
      </c>
      <c r="HD57" s="46">
        <f t="shared" si="147"/>
        <v>-1</v>
      </c>
      <c r="HE57" s="46">
        <f t="shared" si="148"/>
        <v>-1</v>
      </c>
      <c r="HF57" s="46">
        <f t="shared" si="149"/>
        <v>-1</v>
      </c>
      <c r="HG57" s="46">
        <f t="shared" si="150"/>
        <v>-1</v>
      </c>
      <c r="HH57" s="46">
        <f t="shared" si="151"/>
        <v>-1</v>
      </c>
      <c r="HI57" s="46">
        <f t="shared" si="152"/>
        <v>-1</v>
      </c>
      <c r="HJ57" s="46">
        <f t="shared" si="153"/>
        <v>-1</v>
      </c>
      <c r="HK57" s="46">
        <f t="shared" si="154"/>
        <v>-1</v>
      </c>
      <c r="HL57" s="46">
        <f t="shared" si="154"/>
        <v>0</v>
      </c>
      <c r="HM57" s="46">
        <f t="shared" si="154"/>
        <v>0</v>
      </c>
      <c r="HN57" s="46">
        <f t="shared" si="154"/>
        <v>-1</v>
      </c>
      <c r="HO57" s="46">
        <f t="shared" si="154"/>
        <v>-1</v>
      </c>
      <c r="HP57" s="46">
        <f t="shared" si="154"/>
        <v>-1</v>
      </c>
      <c r="HQ57" s="46">
        <f t="shared" si="154"/>
        <v>-1</v>
      </c>
      <c r="HR57" s="46">
        <f t="shared" si="155"/>
        <v>-1</v>
      </c>
      <c r="HS57" s="46">
        <f t="shared" si="156"/>
        <v>-1</v>
      </c>
      <c r="HT57" s="46">
        <f t="shared" si="157"/>
        <v>-1</v>
      </c>
      <c r="HU57" s="46">
        <f t="shared" si="158"/>
        <v>-1</v>
      </c>
      <c r="HV57" s="46">
        <f t="shared" si="159"/>
        <v>-1</v>
      </c>
      <c r="HW57" s="46">
        <f t="shared" si="160"/>
        <v>0</v>
      </c>
      <c r="HX57" s="46">
        <f t="shared" si="161"/>
        <v>0</v>
      </c>
      <c r="HY57" s="46">
        <f t="shared" si="162"/>
        <v>-1</v>
      </c>
      <c r="HZ57" s="46">
        <f t="shared" si="163"/>
        <v>-1</v>
      </c>
    </row>
    <row r="58" spans="1:234" x14ac:dyDescent="0.3">
      <c r="A58" s="38" t="s">
        <v>173</v>
      </c>
      <c r="B58" s="21">
        <v>227.26918943999999</v>
      </c>
      <c r="C58" s="21">
        <v>0.2583810346</v>
      </c>
      <c r="D58" s="21">
        <v>29.084415799999999</v>
      </c>
      <c r="E58" s="21">
        <v>43.930443455000002</v>
      </c>
      <c r="F58" s="21">
        <v>39.234138647999998</v>
      </c>
      <c r="G58" s="21">
        <v>2.2130501262000002</v>
      </c>
      <c r="H58" s="21">
        <v>198.16794831999999</v>
      </c>
      <c r="I58" s="23">
        <v>0.50777285959999996</v>
      </c>
      <c r="J58" s="23">
        <v>1.8845354200000001E-2</v>
      </c>
      <c r="L58" s="23">
        <v>1.7068E-5</v>
      </c>
      <c r="M58" s="23">
        <v>1.5128302520000001</v>
      </c>
      <c r="N58" s="6">
        <v>1.5628783E-6</v>
      </c>
      <c r="O58" s="23">
        <v>0.1136266665</v>
      </c>
      <c r="P58" s="23">
        <v>9.1617299999999994E-5</v>
      </c>
      <c r="T58" s="23">
        <v>1.73973E-5</v>
      </c>
      <c r="U58" s="23">
        <v>2.2646430000000002E-3</v>
      </c>
      <c r="W58" s="23">
        <v>2.0690600000000001E-5</v>
      </c>
      <c r="Z58" s="23">
        <v>0.5801351146</v>
      </c>
      <c r="AA58" s="23">
        <v>0.29395974559999999</v>
      </c>
      <c r="AB58" s="23">
        <v>1.9499436E-3</v>
      </c>
      <c r="AC58" s="23">
        <v>6.2413279999999995E-4</v>
      </c>
      <c r="AE58" s="6">
        <v>2.0412375000000001E-6</v>
      </c>
      <c r="AF58" s="23">
        <v>1.16901795E-2</v>
      </c>
      <c r="AH58" s="23">
        <v>3.2990787000000001E-2</v>
      </c>
      <c r="AI58" s="23">
        <v>1.38025E-5</v>
      </c>
      <c r="AL58" s="23">
        <v>2.7922178721000002</v>
      </c>
      <c r="AO58" s="23">
        <v>1.0322415626999999</v>
      </c>
      <c r="AP58" s="23">
        <v>2.65907087E-2</v>
      </c>
      <c r="AS58" s="23">
        <v>1.8622349999999999E-4</v>
      </c>
      <c r="AT58" s="23">
        <v>3.2565832E-3</v>
      </c>
      <c r="AU58" s="23">
        <v>1.7035438999999999E-3</v>
      </c>
      <c r="AV58" s="23">
        <v>2.44446119E-2</v>
      </c>
      <c r="AW58" s="23">
        <v>0.28722261929999998</v>
      </c>
      <c r="AX58" s="23">
        <v>3.2059639038999999</v>
      </c>
      <c r="AY58" s="23">
        <v>0.47265565780000002</v>
      </c>
      <c r="BD58" s="23">
        <v>0.11234985</v>
      </c>
      <c r="BE58" s="23">
        <v>9.8860719999999992E-4</v>
      </c>
      <c r="BG58" s="23" t="s">
        <v>173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  <c r="DK58" s="23">
        <v>0</v>
      </c>
      <c r="DL58" s="23">
        <v>0</v>
      </c>
      <c r="DM58" s="23">
        <v>0</v>
      </c>
      <c r="DN58" s="23">
        <v>0</v>
      </c>
      <c r="DO58" s="23">
        <v>0</v>
      </c>
      <c r="DP58" s="23">
        <v>0</v>
      </c>
      <c r="DQ58" s="23">
        <v>0</v>
      </c>
      <c r="DR58" s="23">
        <v>0</v>
      </c>
      <c r="DS58" s="23">
        <v>0</v>
      </c>
      <c r="DT58" s="23">
        <v>0</v>
      </c>
      <c r="DU58" s="23">
        <v>0</v>
      </c>
      <c r="DV58" s="23">
        <v>0</v>
      </c>
      <c r="DW58" s="23">
        <v>0</v>
      </c>
      <c r="DX58" s="23">
        <v>0</v>
      </c>
      <c r="DY58" s="23">
        <v>0</v>
      </c>
      <c r="DZ58" s="23">
        <v>0</v>
      </c>
      <c r="EA58" s="23">
        <v>0</v>
      </c>
      <c r="EB58" s="23">
        <v>0</v>
      </c>
      <c r="EC58" s="23">
        <v>0</v>
      </c>
      <c r="ED58" s="23">
        <v>0</v>
      </c>
      <c r="EE58" s="23">
        <v>0</v>
      </c>
      <c r="EF58" s="23">
        <v>0</v>
      </c>
      <c r="EG58" s="23">
        <v>0</v>
      </c>
      <c r="EH58" s="23">
        <v>0</v>
      </c>
      <c r="EI58" s="23">
        <v>0</v>
      </c>
      <c r="EJ58" s="23">
        <v>0</v>
      </c>
      <c r="EK58" s="23">
        <v>0</v>
      </c>
      <c r="EL58" s="23">
        <v>0</v>
      </c>
      <c r="EM58" s="23">
        <v>0</v>
      </c>
      <c r="EN58" s="23">
        <v>0</v>
      </c>
      <c r="EO58" s="23">
        <v>0</v>
      </c>
      <c r="EP58" s="23">
        <v>0</v>
      </c>
      <c r="EQ58" s="23">
        <v>0</v>
      </c>
      <c r="ER58" s="23">
        <v>0</v>
      </c>
      <c r="ES58" s="23">
        <v>0</v>
      </c>
      <c r="ET58" s="23">
        <v>0</v>
      </c>
      <c r="EU58" s="23">
        <v>0</v>
      </c>
      <c r="EV58" s="23">
        <v>0</v>
      </c>
      <c r="EW58" s="23">
        <v>0</v>
      </c>
      <c r="EX58" s="23">
        <v>0</v>
      </c>
      <c r="EY58" s="23">
        <v>0</v>
      </c>
      <c r="EZ58" s="23">
        <v>0</v>
      </c>
      <c r="FA58" s="23">
        <v>0</v>
      </c>
      <c r="FB58" s="23">
        <v>0</v>
      </c>
      <c r="FC58" s="23">
        <v>0</v>
      </c>
      <c r="FD58" s="23">
        <v>0</v>
      </c>
      <c r="FE58" s="23">
        <v>0</v>
      </c>
      <c r="FF58" s="23">
        <v>0</v>
      </c>
      <c r="FG58" s="23">
        <v>0</v>
      </c>
      <c r="FH58" s="23">
        <v>0</v>
      </c>
      <c r="FI58" s="23">
        <v>0</v>
      </c>
      <c r="FJ58" s="23">
        <v>0</v>
      </c>
      <c r="FK58" s="23">
        <v>0</v>
      </c>
      <c r="FL58" s="23">
        <v>0</v>
      </c>
      <c r="FM58" s="23">
        <v>0</v>
      </c>
      <c r="FN58" s="23">
        <v>0</v>
      </c>
      <c r="FO58" s="23">
        <v>0</v>
      </c>
      <c r="FP58" s="23">
        <v>0</v>
      </c>
      <c r="FQ58" s="23">
        <v>0</v>
      </c>
      <c r="FR58" s="23">
        <v>0</v>
      </c>
      <c r="FS58" s="23">
        <v>0</v>
      </c>
      <c r="FU58" s="31" t="e">
        <f t="shared" si="115"/>
        <v>#DIV/0!</v>
      </c>
      <c r="FV58" s="31"/>
      <c r="FW58" s="46">
        <f t="shared" si="116"/>
        <v>-1</v>
      </c>
      <c r="FX58" s="46">
        <f t="shared" si="117"/>
        <v>-1</v>
      </c>
      <c r="FY58" s="46">
        <f t="shared" si="118"/>
        <v>-1</v>
      </c>
      <c r="FZ58" s="46">
        <f t="shared" si="119"/>
        <v>-1</v>
      </c>
      <c r="GA58" s="46">
        <f t="shared" si="119"/>
        <v>-1</v>
      </c>
      <c r="GB58" s="46">
        <f t="shared" si="120"/>
        <v>-1</v>
      </c>
      <c r="GC58" s="46">
        <f t="shared" si="121"/>
        <v>-1</v>
      </c>
      <c r="GD58" s="46">
        <f t="shared" si="122"/>
        <v>-1</v>
      </c>
      <c r="GE58" s="46">
        <f t="shared" si="123"/>
        <v>-1</v>
      </c>
      <c r="GF58" s="46">
        <f t="shared" si="124"/>
        <v>0</v>
      </c>
      <c r="GG58" s="46">
        <f t="shared" si="125"/>
        <v>-1</v>
      </c>
      <c r="GH58" s="46">
        <f t="shared" si="126"/>
        <v>-1</v>
      </c>
      <c r="GI58" s="46">
        <f t="shared" si="127"/>
        <v>-1</v>
      </c>
      <c r="GJ58" s="46">
        <f t="shared" si="128"/>
        <v>-1</v>
      </c>
      <c r="GK58" s="46">
        <f t="shared" si="129"/>
        <v>-1</v>
      </c>
      <c r="GL58" s="46">
        <f t="shared" si="130"/>
        <v>0</v>
      </c>
      <c r="GM58" s="46">
        <f t="shared" si="131"/>
        <v>0</v>
      </c>
      <c r="GN58" s="46">
        <f t="shared" si="132"/>
        <v>0</v>
      </c>
      <c r="GO58" s="46">
        <f t="shared" si="133"/>
        <v>-1</v>
      </c>
      <c r="GP58" s="46">
        <f t="shared" si="134"/>
        <v>-1</v>
      </c>
      <c r="GQ58" s="46">
        <f t="shared" si="135"/>
        <v>0</v>
      </c>
      <c r="GR58" s="46">
        <f t="shared" si="136"/>
        <v>-1</v>
      </c>
      <c r="GS58" s="46">
        <f t="shared" si="137"/>
        <v>0</v>
      </c>
      <c r="GT58" s="46">
        <f t="shared" si="138"/>
        <v>0</v>
      </c>
      <c r="GU58" s="46">
        <f t="shared" si="139"/>
        <v>-1</v>
      </c>
      <c r="GV58" s="46">
        <f t="shared" si="139"/>
        <v>-1</v>
      </c>
      <c r="GW58" s="46">
        <f t="shared" si="140"/>
        <v>-1</v>
      </c>
      <c r="GX58" s="46">
        <f t="shared" si="141"/>
        <v>-1</v>
      </c>
      <c r="GY58" s="46">
        <f t="shared" si="142"/>
        <v>0</v>
      </c>
      <c r="GZ58" s="46">
        <f t="shared" si="143"/>
        <v>-1</v>
      </c>
      <c r="HA58" s="46">
        <f t="shared" si="144"/>
        <v>-1</v>
      </c>
      <c r="HB58" s="46">
        <f t="shared" si="145"/>
        <v>0</v>
      </c>
      <c r="HC58" s="46">
        <f t="shared" si="146"/>
        <v>-1</v>
      </c>
      <c r="HD58" s="46">
        <f t="shared" si="147"/>
        <v>-1</v>
      </c>
      <c r="HE58" s="46">
        <f t="shared" si="148"/>
        <v>0</v>
      </c>
      <c r="HF58" s="46">
        <f t="shared" si="149"/>
        <v>0</v>
      </c>
      <c r="HG58" s="46">
        <f t="shared" si="150"/>
        <v>-1</v>
      </c>
      <c r="HH58" s="46">
        <f t="shared" si="151"/>
        <v>0</v>
      </c>
      <c r="HI58" s="46">
        <f t="shared" si="152"/>
        <v>0</v>
      </c>
      <c r="HJ58" s="46">
        <f t="shared" si="153"/>
        <v>-1</v>
      </c>
      <c r="HK58" s="46">
        <f t="shared" si="154"/>
        <v>-1</v>
      </c>
      <c r="HL58" s="46">
        <f t="shared" si="154"/>
        <v>0</v>
      </c>
      <c r="HM58" s="46">
        <f t="shared" si="154"/>
        <v>0</v>
      </c>
      <c r="HN58" s="46">
        <f t="shared" si="154"/>
        <v>-1</v>
      </c>
      <c r="HO58" s="46">
        <f t="shared" si="154"/>
        <v>-1</v>
      </c>
      <c r="HP58" s="46">
        <f t="shared" si="154"/>
        <v>-1</v>
      </c>
      <c r="HQ58" s="46">
        <f t="shared" si="154"/>
        <v>-1</v>
      </c>
      <c r="HR58" s="46">
        <f t="shared" si="155"/>
        <v>-1</v>
      </c>
      <c r="HS58" s="46">
        <f t="shared" si="156"/>
        <v>-1</v>
      </c>
      <c r="HT58" s="46">
        <f t="shared" si="157"/>
        <v>-1</v>
      </c>
      <c r="HU58" s="46">
        <f t="shared" si="158"/>
        <v>0</v>
      </c>
      <c r="HV58" s="46">
        <f t="shared" si="159"/>
        <v>0</v>
      </c>
      <c r="HW58" s="46">
        <f t="shared" si="160"/>
        <v>0</v>
      </c>
      <c r="HX58" s="46">
        <f t="shared" si="161"/>
        <v>0</v>
      </c>
      <c r="HY58" s="46">
        <f t="shared" si="162"/>
        <v>-1</v>
      </c>
      <c r="HZ58" s="46">
        <f t="shared" si="163"/>
        <v>-1</v>
      </c>
    </row>
    <row r="59" spans="1:234" x14ac:dyDescent="0.3">
      <c r="A59" s="23" t="s">
        <v>234</v>
      </c>
      <c r="FU59" s="31" t="e">
        <f t="shared" si="115"/>
        <v>#DIV/0!</v>
      </c>
      <c r="FV59" s="31"/>
      <c r="FW59" s="46">
        <f t="shared" si="116"/>
        <v>0</v>
      </c>
      <c r="FX59" s="46">
        <f t="shared" si="117"/>
        <v>0</v>
      </c>
      <c r="FY59" s="46">
        <f t="shared" si="118"/>
        <v>0</v>
      </c>
      <c r="FZ59" s="46">
        <f t="shared" si="119"/>
        <v>0</v>
      </c>
      <c r="GA59" s="46">
        <f t="shared" si="119"/>
        <v>0</v>
      </c>
      <c r="GB59" s="46">
        <f t="shared" si="120"/>
        <v>0</v>
      </c>
      <c r="GC59" s="46">
        <f t="shared" si="121"/>
        <v>0</v>
      </c>
      <c r="GD59" s="46">
        <f t="shared" si="122"/>
        <v>0</v>
      </c>
      <c r="GE59" s="46">
        <f t="shared" si="123"/>
        <v>0</v>
      </c>
      <c r="GF59" s="46">
        <f t="shared" si="124"/>
        <v>0</v>
      </c>
      <c r="GG59" s="46">
        <f t="shared" si="125"/>
        <v>0</v>
      </c>
      <c r="GH59" s="46">
        <f t="shared" si="126"/>
        <v>0</v>
      </c>
      <c r="GI59" s="46">
        <f t="shared" si="127"/>
        <v>0</v>
      </c>
      <c r="GJ59" s="46">
        <f t="shared" si="128"/>
        <v>0</v>
      </c>
      <c r="GK59" s="46">
        <f t="shared" si="129"/>
        <v>0</v>
      </c>
      <c r="GL59" s="46">
        <f t="shared" si="130"/>
        <v>0</v>
      </c>
      <c r="GM59" s="46">
        <f t="shared" si="131"/>
        <v>0</v>
      </c>
      <c r="GN59" s="46">
        <f t="shared" si="132"/>
        <v>0</v>
      </c>
      <c r="GO59" s="46">
        <f t="shared" si="133"/>
        <v>0</v>
      </c>
      <c r="GP59" s="46">
        <f t="shared" si="134"/>
        <v>0</v>
      </c>
      <c r="GQ59" s="46">
        <f t="shared" si="135"/>
        <v>0</v>
      </c>
      <c r="GR59" s="46">
        <f t="shared" si="136"/>
        <v>0</v>
      </c>
      <c r="GS59" s="46">
        <f t="shared" si="137"/>
        <v>0</v>
      </c>
      <c r="GT59" s="46">
        <f t="shared" si="138"/>
        <v>0</v>
      </c>
      <c r="GU59" s="46">
        <f t="shared" si="139"/>
        <v>0</v>
      </c>
      <c r="GV59" s="46">
        <f t="shared" si="139"/>
        <v>0</v>
      </c>
      <c r="GW59" s="46">
        <f t="shared" si="140"/>
        <v>0</v>
      </c>
      <c r="GX59" s="46">
        <f t="shared" si="141"/>
        <v>0</v>
      </c>
      <c r="GY59" s="46">
        <f t="shared" si="142"/>
        <v>0</v>
      </c>
      <c r="GZ59" s="46">
        <f t="shared" si="143"/>
        <v>0</v>
      </c>
      <c r="HA59" s="46">
        <f t="shared" si="144"/>
        <v>0</v>
      </c>
      <c r="HB59" s="46">
        <f t="shared" si="145"/>
        <v>0</v>
      </c>
      <c r="HC59" s="46">
        <f t="shared" si="146"/>
        <v>0</v>
      </c>
      <c r="HD59" s="46">
        <f t="shared" si="147"/>
        <v>0</v>
      </c>
      <c r="HE59" s="46">
        <f t="shared" si="148"/>
        <v>0</v>
      </c>
      <c r="HF59" s="46">
        <f t="shared" si="149"/>
        <v>0</v>
      </c>
      <c r="HG59" s="46">
        <f t="shared" si="150"/>
        <v>0</v>
      </c>
      <c r="HH59" s="46">
        <f t="shared" si="151"/>
        <v>0</v>
      </c>
      <c r="HI59" s="46">
        <f t="shared" si="152"/>
        <v>0</v>
      </c>
      <c r="HJ59" s="46">
        <f t="shared" si="153"/>
        <v>0</v>
      </c>
      <c r="HK59" s="46">
        <f t="shared" si="154"/>
        <v>0</v>
      </c>
      <c r="HL59" s="46">
        <f t="shared" si="154"/>
        <v>0</v>
      </c>
      <c r="HM59" s="46">
        <f t="shared" si="154"/>
        <v>0</v>
      </c>
      <c r="HN59" s="46">
        <f t="shared" si="154"/>
        <v>0</v>
      </c>
      <c r="HO59" s="46">
        <f t="shared" si="154"/>
        <v>0</v>
      </c>
      <c r="HP59" s="46">
        <f t="shared" si="154"/>
        <v>0</v>
      </c>
      <c r="HQ59" s="46">
        <f t="shared" si="154"/>
        <v>0</v>
      </c>
      <c r="HR59" s="46">
        <f t="shared" si="155"/>
        <v>0</v>
      </c>
      <c r="HS59" s="46">
        <f t="shared" si="156"/>
        <v>0</v>
      </c>
      <c r="HT59" s="46">
        <f t="shared" si="157"/>
        <v>0</v>
      </c>
      <c r="HU59" s="46">
        <f t="shared" si="158"/>
        <v>0</v>
      </c>
      <c r="HV59" s="46">
        <f t="shared" si="159"/>
        <v>0</v>
      </c>
      <c r="HW59" s="46">
        <f t="shared" si="160"/>
        <v>0</v>
      </c>
      <c r="HX59" s="46">
        <f t="shared" si="161"/>
        <v>0</v>
      </c>
      <c r="HY59" s="46">
        <f t="shared" si="162"/>
        <v>0</v>
      </c>
      <c r="HZ59" s="46">
        <f t="shared" si="163"/>
        <v>0</v>
      </c>
    </row>
    <row r="61" spans="1:234" x14ac:dyDescent="0.3">
      <c r="A61" s="1" t="s">
        <v>53</v>
      </c>
      <c r="B61" s="1">
        <f>SUM(B3:B58)</f>
        <v>1945326.7615262503</v>
      </c>
      <c r="C61" s="1">
        <f t="shared" ref="C61:BE61" si="164">SUM(C3:C58)</f>
        <v>103333.85886608259</v>
      </c>
      <c r="D61" s="1">
        <f t="shared" si="164"/>
        <v>750000.58732009016</v>
      </c>
      <c r="E61" s="1">
        <f t="shared" si="164"/>
        <v>576283.58662642096</v>
      </c>
      <c r="F61" s="1">
        <f t="shared" si="164"/>
        <v>478421.12852906605</v>
      </c>
      <c r="G61" s="1">
        <f t="shared" si="164"/>
        <v>167824.5795049092</v>
      </c>
      <c r="H61" s="1">
        <f t="shared" si="164"/>
        <v>829749.41832975973</v>
      </c>
      <c r="I61" s="1">
        <f t="shared" si="164"/>
        <v>5103.1147291313991</v>
      </c>
      <c r="J61" s="1">
        <f t="shared" si="164"/>
        <v>223.86065005410012</v>
      </c>
      <c r="K61" s="1">
        <f t="shared" si="164"/>
        <v>118.81148666849995</v>
      </c>
      <c r="L61" s="1">
        <f t="shared" si="164"/>
        <v>6.2371013693999995</v>
      </c>
      <c r="M61" s="1">
        <f t="shared" si="164"/>
        <v>9356.7641110361983</v>
      </c>
      <c r="N61" s="1">
        <f t="shared" si="164"/>
        <v>3.2370258953783004</v>
      </c>
      <c r="O61" s="1">
        <f t="shared" si="164"/>
        <v>784.45685881810005</v>
      </c>
      <c r="P61" s="1">
        <f t="shared" si="164"/>
        <v>3.9788247537999997</v>
      </c>
      <c r="Q61" s="1">
        <f t="shared" si="164"/>
        <v>5.154759778599999</v>
      </c>
      <c r="R61" s="1">
        <f t="shared" si="164"/>
        <v>236.7423476391001</v>
      </c>
      <c r="S61" s="1">
        <f t="shared" si="164"/>
        <v>4.2491777425999997</v>
      </c>
      <c r="T61" s="1">
        <f t="shared" si="164"/>
        <v>0.36145082840000003</v>
      </c>
      <c r="U61" s="1">
        <f t="shared" si="164"/>
        <v>160.34672851609992</v>
      </c>
      <c r="V61" s="1">
        <f t="shared" si="164"/>
        <v>119.16607031150002</v>
      </c>
      <c r="W61" s="1">
        <f t="shared" si="164"/>
        <v>1.4346532644999999</v>
      </c>
      <c r="X61" s="1">
        <f t="shared" si="164"/>
        <v>0.30964232405819014</v>
      </c>
      <c r="Y61" s="1">
        <f t="shared" si="164"/>
        <v>0.9704911772</v>
      </c>
      <c r="Z61" s="1">
        <f t="shared" si="164"/>
        <v>5948.3784205223992</v>
      </c>
      <c r="AA61" s="1">
        <f t="shared" si="164"/>
        <v>1822.8628175130996</v>
      </c>
      <c r="AB61" s="1">
        <f t="shared" si="164"/>
        <v>7.9681063214999996</v>
      </c>
      <c r="AC61" s="1">
        <f t="shared" si="164"/>
        <v>17.421769010000002</v>
      </c>
      <c r="AD61" s="1">
        <f t="shared" si="164"/>
        <v>0.56184999999999996</v>
      </c>
      <c r="AE61" s="1">
        <f t="shared" si="164"/>
        <v>16.014838484237497</v>
      </c>
      <c r="AF61" s="1">
        <f t="shared" si="164"/>
        <v>478.53975814579996</v>
      </c>
      <c r="AG61" s="1">
        <f t="shared" si="164"/>
        <v>5310.7446684544984</v>
      </c>
      <c r="AH61" s="1">
        <f t="shared" si="164"/>
        <v>494.88104135070023</v>
      </c>
      <c r="AI61" s="1">
        <f t="shared" si="164"/>
        <v>27.7531174808</v>
      </c>
      <c r="AJ61" s="1">
        <f t="shared" si="164"/>
        <v>251.06736288010009</v>
      </c>
      <c r="AK61" s="1">
        <f t="shared" si="164"/>
        <v>0.77752075939999987</v>
      </c>
      <c r="AL61" s="1">
        <f t="shared" si="164"/>
        <v>16835.906689675201</v>
      </c>
      <c r="AM61" s="1">
        <f t="shared" si="164"/>
        <v>4.9987802444999989</v>
      </c>
      <c r="AN61" s="1">
        <f t="shared" si="164"/>
        <v>120.18078441063997</v>
      </c>
      <c r="AO61" s="1">
        <f t="shared" si="164"/>
        <v>6233.6260675132007</v>
      </c>
      <c r="AP61" s="1">
        <f t="shared" si="164"/>
        <v>844.96778761079997</v>
      </c>
      <c r="AQ61" s="1">
        <f t="shared" si="164"/>
        <v>5.2062657899999999E-5</v>
      </c>
      <c r="AR61" s="1">
        <f t="shared" si="164"/>
        <v>4.6277960000000001E-4</v>
      </c>
      <c r="AS61" s="1">
        <f t="shared" si="164"/>
        <v>1.2840685567091998</v>
      </c>
      <c r="AT61" s="1">
        <f t="shared" si="164"/>
        <v>24.538410964699995</v>
      </c>
      <c r="AU61" s="1">
        <f t="shared" si="164"/>
        <v>11.808421515731002</v>
      </c>
      <c r="AV61" s="1">
        <f t="shared" si="164"/>
        <v>459.93284807520018</v>
      </c>
      <c r="AW61" s="1">
        <f t="shared" si="164"/>
        <v>2314.5667008905998</v>
      </c>
      <c r="AX61" s="1">
        <f t="shared" si="164"/>
        <v>12881.9057917021</v>
      </c>
      <c r="AY61" s="1">
        <f t="shared" si="164"/>
        <v>3799.1343747596984</v>
      </c>
      <c r="AZ61" s="1">
        <f t="shared" si="164"/>
        <v>1.5081668024000003</v>
      </c>
      <c r="BA61" s="1">
        <f t="shared" si="164"/>
        <v>0.10404165150000001</v>
      </c>
      <c r="BB61" s="1">
        <f t="shared" si="164"/>
        <v>0.9698</v>
      </c>
      <c r="BC61" s="1">
        <f t="shared" si="164"/>
        <v>0.7956241249999999</v>
      </c>
      <c r="BD61" s="1">
        <f t="shared" si="164"/>
        <v>759.70561500650035</v>
      </c>
      <c r="BE61" s="1">
        <f t="shared" si="164"/>
        <v>7.4958938533999984</v>
      </c>
      <c r="BF61" s="1"/>
      <c r="BH61" s="45">
        <f t="shared" ref="BH61" si="165">SUM(BH3:BH54)</f>
        <v>2527.8479573917316</v>
      </c>
      <c r="BI61" s="45">
        <f t="shared" ref="BI61:DW61" si="166">SUM(BI3:BI54)</f>
        <v>735.90720760054523</v>
      </c>
      <c r="BJ61" s="45">
        <f t="shared" si="166"/>
        <v>1.4834915742418961</v>
      </c>
      <c r="BK61" s="45">
        <f t="shared" si="166"/>
        <v>222.82426773209053</v>
      </c>
      <c r="BL61" s="45">
        <f t="shared" si="166"/>
        <v>0.96981162056251302</v>
      </c>
      <c r="BM61" s="45">
        <f t="shared" si="166"/>
        <v>118.70079092902688</v>
      </c>
      <c r="BN61" s="45">
        <f t="shared" si="166"/>
        <v>5104.5070021717484</v>
      </c>
      <c r="BO61" s="45">
        <f t="shared" si="166"/>
        <v>5090.4945983561929</v>
      </c>
      <c r="BP61" s="45">
        <f t="shared" si="166"/>
        <v>5842.6779177558474</v>
      </c>
      <c r="BQ61" s="45">
        <f t="shared" si="166"/>
        <v>657.33396143973209</v>
      </c>
      <c r="BR61" s="45">
        <f t="shared" si="166"/>
        <v>2.4322795020814998</v>
      </c>
      <c r="BS61" s="45">
        <f t="shared" si="166"/>
        <v>3.5001134952347384</v>
      </c>
      <c r="BT61" s="45">
        <f t="shared" si="166"/>
        <v>9268.6139250311426</v>
      </c>
      <c r="BU61" s="45">
        <f t="shared" si="166"/>
        <v>7.4461336631548916</v>
      </c>
      <c r="BV61" s="45">
        <f t="shared" si="166"/>
        <v>0.96919887493716306</v>
      </c>
      <c r="BW61" s="45">
        <f t="shared" si="166"/>
        <v>2.0595452459540127</v>
      </c>
      <c r="BX61" s="45">
        <f t="shared" si="166"/>
        <v>0.30743565262859118</v>
      </c>
      <c r="BY61" s="45">
        <f t="shared" si="166"/>
        <v>781.42531728861104</v>
      </c>
      <c r="BZ61" s="45">
        <f t="shared" si="166"/>
        <v>0.90223809522721143</v>
      </c>
      <c r="CA61" s="45">
        <f t="shared" si="166"/>
        <v>2.8570876232902833</v>
      </c>
      <c r="CB61" s="45">
        <f t="shared" si="166"/>
        <v>5.072799075748498</v>
      </c>
      <c r="CC61" s="45">
        <f t="shared" si="166"/>
        <v>0.78968706870241201</v>
      </c>
      <c r="CD61" s="45">
        <f t="shared" si="166"/>
        <v>1300389.6543665898</v>
      </c>
      <c r="CE61" s="45">
        <f t="shared" si="166"/>
        <v>236.27989471895214</v>
      </c>
      <c r="CF61" s="45">
        <f t="shared" si="166"/>
        <v>0.10234185022873868</v>
      </c>
      <c r="CG61" s="45">
        <f t="shared" si="166"/>
        <v>0.1033601991910908</v>
      </c>
      <c r="CH61" s="45">
        <f t="shared" si="166"/>
        <v>0.25305415875089404</v>
      </c>
      <c r="CI61" s="45">
        <f t="shared" si="166"/>
        <v>4.2193549516296001</v>
      </c>
      <c r="CJ61" s="45">
        <f t="shared" si="166"/>
        <v>159.89179335751342</v>
      </c>
      <c r="CK61" s="45">
        <f t="shared" si="166"/>
        <v>477.06842172979606</v>
      </c>
      <c r="CL61" s="45">
        <f t="shared" si="166"/>
        <v>119.05259518834619</v>
      </c>
      <c r="CM61" s="45">
        <f t="shared" si="166"/>
        <v>4.9614171561402554</v>
      </c>
      <c r="CN61" s="45">
        <f t="shared" si="166"/>
        <v>250.60557598016453</v>
      </c>
      <c r="CO61" s="45">
        <f t="shared" si="166"/>
        <v>120.07179958214904</v>
      </c>
      <c r="CP61" s="45">
        <f t="shared" si="166"/>
        <v>1930493.8502875301</v>
      </c>
      <c r="CQ61" s="45">
        <f t="shared" si="166"/>
        <v>1.4120532790804785</v>
      </c>
      <c r="CR61" s="45">
        <f t="shared" si="166"/>
        <v>21000.698393842315</v>
      </c>
      <c r="CS61" s="45">
        <f t="shared" si="166"/>
        <v>21843.049662801477</v>
      </c>
      <c r="CT61" s="45">
        <f t="shared" si="166"/>
        <v>2545.9495505112927</v>
      </c>
      <c r="CU61" s="45">
        <f t="shared" si="166"/>
        <v>2296.2190722596242</v>
      </c>
      <c r="CV61" s="45">
        <f t="shared" si="166"/>
        <v>45834.8732977693</v>
      </c>
      <c r="CW61" s="45">
        <f t="shared" si="166"/>
        <v>0.95458775205170299</v>
      </c>
      <c r="CX61" s="45">
        <f t="shared" si="166"/>
        <v>65.287059800739812</v>
      </c>
      <c r="CY61" s="45">
        <f t="shared" si="166"/>
        <v>5921.0408526564697</v>
      </c>
      <c r="CZ61" s="45">
        <f t="shared" si="166"/>
        <v>5921.0408526564697</v>
      </c>
      <c r="DA61" s="45">
        <f t="shared" si="166"/>
        <v>1808.9865853754984</v>
      </c>
      <c r="DB61" s="45">
        <f t="shared" si="166"/>
        <v>12691.453774716987</v>
      </c>
      <c r="DC61" s="45">
        <f t="shared" si="166"/>
        <v>2.0450733960902485</v>
      </c>
      <c r="DD61" s="45">
        <f t="shared" si="166"/>
        <v>5.1901495872774293</v>
      </c>
      <c r="DE61" s="45">
        <f t="shared" si="166"/>
        <v>0</v>
      </c>
      <c r="DF61" s="45">
        <f t="shared" si="166"/>
        <v>49797.764585643235</v>
      </c>
      <c r="DG61" s="45">
        <f t="shared" si="166"/>
        <v>208.26983914321832</v>
      </c>
      <c r="DH61" s="45">
        <f t="shared" si="166"/>
        <v>7959.0909129724569</v>
      </c>
      <c r="DI61" s="45">
        <f t="shared" si="166"/>
        <v>379.26166513620001</v>
      </c>
      <c r="DJ61" s="45">
        <f t="shared" si="166"/>
        <v>4.3411730736941099</v>
      </c>
      <c r="DK61" s="45">
        <f t="shared" si="166"/>
        <v>12.355630463284761</v>
      </c>
      <c r="DL61" s="45">
        <f t="shared" si="166"/>
        <v>0.561861635609053</v>
      </c>
      <c r="DM61" s="45">
        <f t="shared" si="166"/>
        <v>5.1118021888904233</v>
      </c>
      <c r="DN61" s="45">
        <f t="shared" si="166"/>
        <v>10.378512238256933</v>
      </c>
      <c r="DO61" s="45">
        <f t="shared" si="166"/>
        <v>5262.0245273963992</v>
      </c>
      <c r="DP61" s="45">
        <f t="shared" si="166"/>
        <v>754.69462810158836</v>
      </c>
      <c r="DQ61" s="45">
        <f t="shared" si="166"/>
        <v>490.17339080644427</v>
      </c>
      <c r="DR61" s="45">
        <f t="shared" si="166"/>
        <v>102867.90500917243</v>
      </c>
      <c r="DS61" s="45">
        <f t="shared" si="166"/>
        <v>0</v>
      </c>
      <c r="DT61" s="45">
        <f t="shared" si="166"/>
        <v>10.733697130552141</v>
      </c>
      <c r="DU61" s="45">
        <f t="shared" si="166"/>
        <v>15.446042081810633</v>
      </c>
      <c r="DV61" s="45"/>
      <c r="DW61" s="45">
        <f t="shared" si="166"/>
        <v>664119.45043334458</v>
      </c>
      <c r="DX61" s="45">
        <f t="shared" ref="DX61:FS61" si="167">SUM(DX3:DX54)</f>
        <v>73791.0666649388</v>
      </c>
      <c r="DY61" s="45">
        <f t="shared" si="167"/>
        <v>737910.51709828328</v>
      </c>
      <c r="DZ61" s="45">
        <f t="shared" si="167"/>
        <v>0.31229768505005201</v>
      </c>
      <c r="EA61" s="45">
        <f t="shared" si="167"/>
        <v>20201.474896820553</v>
      </c>
      <c r="EB61" s="45">
        <f t="shared" si="167"/>
        <v>837.47701272751613</v>
      </c>
      <c r="EC61" s="45">
        <f t="shared" si="167"/>
        <v>5.0730622257951597E-5</v>
      </c>
      <c r="ED61" s="45">
        <f t="shared" si="167"/>
        <v>4.5096014263022299E-4</v>
      </c>
      <c r="EE61" s="45">
        <f t="shared" si="167"/>
        <v>1.2748435593373038</v>
      </c>
      <c r="EF61" s="45">
        <f t="shared" si="167"/>
        <v>24.372518862074383</v>
      </c>
      <c r="EG61" s="45">
        <f t="shared" si="167"/>
        <v>11.730763447751819</v>
      </c>
      <c r="EH61" s="45">
        <f t="shared" si="167"/>
        <v>456.28551010313771</v>
      </c>
      <c r="EI61" s="45">
        <f t="shared" si="167"/>
        <v>690.62312387611234</v>
      </c>
      <c r="EJ61" s="45">
        <f t="shared" si="167"/>
        <v>516213.78939699463</v>
      </c>
      <c r="EK61" s="45">
        <f t="shared" si="167"/>
        <v>1313.7191035674084</v>
      </c>
      <c r="EL61" s="45">
        <f t="shared" si="167"/>
        <v>19671.917075614456</v>
      </c>
      <c r="EM61" s="45">
        <f t="shared" si="167"/>
        <v>32078.793269587688</v>
      </c>
      <c r="EN61" s="45">
        <f t="shared" si="167"/>
        <v>520.87673253834612</v>
      </c>
      <c r="EO61" s="45">
        <f t="shared" si="167"/>
        <v>128.33268274636856</v>
      </c>
      <c r="EP61" s="45">
        <f t="shared" si="167"/>
        <v>0.60933000310476781</v>
      </c>
      <c r="EQ61" s="45">
        <f t="shared" si="167"/>
        <v>24369.167388163885</v>
      </c>
      <c r="ER61" s="45">
        <f t="shared" si="167"/>
        <v>572686.41222937359</v>
      </c>
      <c r="ES61" s="45">
        <f t="shared" si="167"/>
        <v>475285.41735724889</v>
      </c>
      <c r="ET61" s="45">
        <f t="shared" si="167"/>
        <v>97400.99487212504</v>
      </c>
      <c r="EU61" s="45">
        <f t="shared" si="167"/>
        <v>428.24309987862364</v>
      </c>
      <c r="EV61" s="45">
        <f t="shared" si="167"/>
        <v>17.563293075658013</v>
      </c>
      <c r="EW61" s="45">
        <f t="shared" si="167"/>
        <v>40863.459670598502</v>
      </c>
      <c r="EX61" s="45">
        <f t="shared" si="167"/>
        <v>2035.4773636303121</v>
      </c>
      <c r="EY61" s="45">
        <f t="shared" si="167"/>
        <v>106001.10035540258</v>
      </c>
      <c r="EZ61" s="45">
        <f t="shared" si="167"/>
        <v>3808.3511649789225</v>
      </c>
      <c r="FA61" s="45">
        <f t="shared" si="167"/>
        <v>1512.122746280194</v>
      </c>
      <c r="FB61" s="45">
        <f t="shared" si="167"/>
        <v>209254.61303247255</v>
      </c>
      <c r="FC61" s="45">
        <f t="shared" si="167"/>
        <v>0.77073895645219714</v>
      </c>
      <c r="FD61" s="45">
        <f t="shared" si="167"/>
        <v>5337.8145483446833</v>
      </c>
      <c r="FE61" s="45">
        <f t="shared" si="167"/>
        <v>17071.152531862022</v>
      </c>
      <c r="FF61" s="45">
        <f t="shared" si="167"/>
        <v>15438.574673499656</v>
      </c>
      <c r="FG61" s="45">
        <f t="shared" si="167"/>
        <v>81.330049475576416</v>
      </c>
      <c r="FH61" s="45">
        <f t="shared" si="167"/>
        <v>165929.05692668771</v>
      </c>
      <c r="FI61" s="45">
        <f t="shared" si="167"/>
        <v>24761.055723530946</v>
      </c>
      <c r="FJ61" s="45">
        <f t="shared" si="167"/>
        <v>3771.9584754624757</v>
      </c>
      <c r="FK61" s="45">
        <f t="shared" si="167"/>
        <v>2886.6176564174848</v>
      </c>
      <c r="FL61" s="45">
        <f t="shared" si="167"/>
        <v>1672.3424120704153</v>
      </c>
      <c r="FM61" s="45">
        <f t="shared" si="167"/>
        <v>46259.474680063169</v>
      </c>
      <c r="FN61" s="45">
        <f t="shared" si="167"/>
        <v>16664.803828532618</v>
      </c>
      <c r="FO61" s="45">
        <f t="shared" si="167"/>
        <v>0</v>
      </c>
      <c r="FP61" s="45">
        <f t="shared" si="167"/>
        <v>20509.699766829955</v>
      </c>
      <c r="FQ61" s="45">
        <f t="shared" si="167"/>
        <v>818340.39222043869</v>
      </c>
      <c r="FR61" s="45">
        <f t="shared" si="167"/>
        <v>6163.009860474961</v>
      </c>
      <c r="FS61" s="45">
        <f t="shared" si="167"/>
        <v>31173.409131465927</v>
      </c>
    </row>
    <row r="62" spans="1:234" x14ac:dyDescent="0.3">
      <c r="A62" s="23" t="s">
        <v>54</v>
      </c>
      <c r="B62" s="1">
        <f>SUM(B2:B51)</f>
        <v>1927266.8320694002</v>
      </c>
      <c r="C62" s="1">
        <f t="shared" ref="C62:BE62" si="168">SUM(C2:C51)</f>
        <v>102897.83524326699</v>
      </c>
      <c r="D62" s="1">
        <f t="shared" si="168"/>
        <v>739250.20962213003</v>
      </c>
      <c r="E62" s="1">
        <f t="shared" si="168"/>
        <v>572589.18508217996</v>
      </c>
      <c r="F62" s="1">
        <f t="shared" si="168"/>
        <v>475154.27101074002</v>
      </c>
      <c r="G62" s="1">
        <f t="shared" si="168"/>
        <v>166398.944615121</v>
      </c>
      <c r="H62" s="1">
        <f t="shared" si="168"/>
        <v>818185.00176466978</v>
      </c>
      <c r="I62" s="1">
        <f t="shared" si="168"/>
        <v>5066.992213045899</v>
      </c>
      <c r="J62" s="1">
        <f t="shared" si="168"/>
        <v>222.89720680910011</v>
      </c>
      <c r="K62" s="1">
        <f t="shared" si="168"/>
        <v>118.70089337359995</v>
      </c>
      <c r="L62" s="1">
        <f t="shared" si="168"/>
        <v>5.9498860132000004</v>
      </c>
      <c r="M62" s="1">
        <f t="shared" si="168"/>
        <v>9265.8852067709977</v>
      </c>
      <c r="N62" s="1">
        <f t="shared" si="168"/>
        <v>3.0372204737000001</v>
      </c>
      <c r="O62" s="1">
        <f t="shared" si="168"/>
        <v>779.11086445820001</v>
      </c>
      <c r="P62" s="1">
        <f t="shared" si="168"/>
        <v>3.7688187057999998</v>
      </c>
      <c r="Q62" s="1">
        <f t="shared" si="168"/>
        <v>5.0736636320999988</v>
      </c>
      <c r="R62" s="1">
        <f t="shared" si="168"/>
        <v>236.2805208178001</v>
      </c>
      <c r="S62" s="1">
        <f t="shared" si="168"/>
        <v>4.2337037874999996</v>
      </c>
      <c r="T62" s="1">
        <f t="shared" si="168"/>
        <v>0.35706627559999998</v>
      </c>
      <c r="U62" s="1">
        <f t="shared" si="168"/>
        <v>159.89257309119992</v>
      </c>
      <c r="V62" s="1">
        <f t="shared" si="168"/>
        <v>119.05382790190004</v>
      </c>
      <c r="W62" s="1">
        <f t="shared" si="168"/>
        <v>1.4120601645999999</v>
      </c>
      <c r="X62" s="1">
        <f t="shared" si="168"/>
        <v>0.30844704142330015</v>
      </c>
      <c r="Y62" s="1">
        <f t="shared" si="168"/>
        <v>0.95459745159999998</v>
      </c>
      <c r="Z62" s="1">
        <f t="shared" si="168"/>
        <v>5891.5646467670003</v>
      </c>
      <c r="AA62" s="1">
        <f t="shared" si="168"/>
        <v>1809.3337547088997</v>
      </c>
      <c r="AB62" s="1">
        <f t="shared" si="168"/>
        <v>7.8454484447999997</v>
      </c>
      <c r="AC62" s="1">
        <f t="shared" si="168"/>
        <v>16.737281469500005</v>
      </c>
      <c r="AD62" s="1">
        <f t="shared" si="168"/>
        <v>0.56184999999999996</v>
      </c>
      <c r="AE62" s="1">
        <f t="shared" si="168"/>
        <v>15.539110532399999</v>
      </c>
      <c r="AF62" s="1">
        <f t="shared" si="168"/>
        <v>477.07541752719993</v>
      </c>
      <c r="AG62" s="1">
        <f t="shared" si="168"/>
        <v>5255.9121949363998</v>
      </c>
      <c r="AH62" s="1">
        <f t="shared" si="168"/>
        <v>490.18528820850014</v>
      </c>
      <c r="AI62" s="1">
        <f t="shared" si="168"/>
        <v>26.265790506000002</v>
      </c>
      <c r="AJ62" s="1">
        <f t="shared" si="168"/>
        <v>250.60637415820005</v>
      </c>
      <c r="AK62" s="1">
        <f t="shared" si="168"/>
        <v>0.77195182669999995</v>
      </c>
      <c r="AL62" s="1">
        <f t="shared" si="168"/>
        <v>16662.093264221003</v>
      </c>
      <c r="AM62" s="1">
        <f t="shared" si="168"/>
        <v>4.9614246964999982</v>
      </c>
      <c r="AN62" s="1">
        <f t="shared" si="168"/>
        <v>120.07237175483998</v>
      </c>
      <c r="AO62" s="1">
        <f t="shared" si="168"/>
        <v>6161.5637862734002</v>
      </c>
      <c r="AP62" s="1">
        <f t="shared" si="168"/>
        <v>837.45780043590003</v>
      </c>
      <c r="AQ62" s="1">
        <f t="shared" si="168"/>
        <v>5.0829199999999998E-5</v>
      </c>
      <c r="AR62" s="1">
        <f t="shared" si="168"/>
        <v>4.518155E-4</v>
      </c>
      <c r="AS62" s="1">
        <f t="shared" si="168"/>
        <v>1.2749001723091999</v>
      </c>
      <c r="AT62" s="1">
        <f t="shared" si="168"/>
        <v>24.372705702299996</v>
      </c>
      <c r="AU62" s="1">
        <f t="shared" si="168"/>
        <v>11.730879399931004</v>
      </c>
      <c r="AV62" s="1">
        <f t="shared" si="168"/>
        <v>456.31924548140017</v>
      </c>
      <c r="AW62" s="1">
        <f t="shared" si="168"/>
        <v>2295.7643794905998</v>
      </c>
      <c r="AX62" s="1">
        <f t="shared" si="168"/>
        <v>12688.624878527</v>
      </c>
      <c r="AY62" s="1">
        <f t="shared" si="168"/>
        <v>3771.4139772588987</v>
      </c>
      <c r="AZ62" s="1">
        <f t="shared" si="168"/>
        <v>1.4834960183000006</v>
      </c>
      <c r="BA62" s="1">
        <f t="shared" si="168"/>
        <v>0.10233972500000001</v>
      </c>
      <c r="BB62" s="1">
        <f t="shared" si="168"/>
        <v>0.9698</v>
      </c>
      <c r="BC62" s="1">
        <f t="shared" si="168"/>
        <v>0.78969015469999992</v>
      </c>
      <c r="BD62" s="1">
        <f t="shared" si="168"/>
        <v>754.69545873420032</v>
      </c>
      <c r="BE62" s="1">
        <f t="shared" si="168"/>
        <v>7.4462157823999986</v>
      </c>
    </row>
    <row r="63" spans="1:234" x14ac:dyDescent="0.3">
      <c r="A63" s="23" t="s">
        <v>235</v>
      </c>
      <c r="B63" s="21">
        <f>+B3+B5+B8+B9+B11+B12+B14+B15+B16+B17+B18+B19+B20+B21+B22+B23+B24+B25+B26+B28+B30+B31+B33+B34+B35+B36+B37+B39+B40+B41+B42+B43+B44+B46+B47+B49+B50</f>
        <v>1729553.8391425002</v>
      </c>
      <c r="C63" s="21">
        <f t="shared" ref="C63:BE63" si="169">+C3+C5+C8+C9+C11+C12+C14+C15+C16+C17+C18+C19+C20+C21+C22+C23+C24+C25+C26+C28+C30+C31+C33+C34+C35+C36+C37+C39+C40+C41+C42+C43+C44+C46+C47+C49+C50</f>
        <v>50796.058619487019</v>
      </c>
      <c r="D63" s="21">
        <f t="shared" si="169"/>
        <v>620423.40726570005</v>
      </c>
      <c r="E63" s="21">
        <f t="shared" si="169"/>
        <v>498502.29375479004</v>
      </c>
      <c r="F63" s="21">
        <f t="shared" si="169"/>
        <v>418401.44176130998</v>
      </c>
      <c r="G63" s="21">
        <f t="shared" si="169"/>
        <v>153793.35899029003</v>
      </c>
      <c r="H63" s="21">
        <f t="shared" si="169"/>
        <v>682792.73847119987</v>
      </c>
      <c r="I63" s="21">
        <f t="shared" si="169"/>
        <v>4011.1429312639993</v>
      </c>
      <c r="J63" s="21">
        <f t="shared" si="169"/>
        <v>184.63868850020009</v>
      </c>
      <c r="K63" s="21">
        <f t="shared" si="169"/>
        <v>32.419179720900004</v>
      </c>
      <c r="L63" s="21">
        <f t="shared" si="169"/>
        <v>4.5175944665999994</v>
      </c>
      <c r="M63" s="21">
        <f t="shared" si="169"/>
        <v>7642.6791820310009</v>
      </c>
      <c r="N63" s="21">
        <f t="shared" si="169"/>
        <v>2.1491454177000002</v>
      </c>
      <c r="O63" s="21">
        <f t="shared" si="169"/>
        <v>654.7287524277001</v>
      </c>
      <c r="P63" s="21">
        <f t="shared" si="169"/>
        <v>2.7575604738999995</v>
      </c>
      <c r="Q63" s="21">
        <f t="shared" si="169"/>
        <v>4.1759954957999996</v>
      </c>
      <c r="R63" s="21">
        <f t="shared" si="169"/>
        <v>232.34063197960006</v>
      </c>
      <c r="S63" s="21">
        <f t="shared" si="169"/>
        <v>0</v>
      </c>
      <c r="T63" s="21">
        <f t="shared" si="169"/>
        <v>0.28628355540000006</v>
      </c>
      <c r="U63" s="21">
        <f t="shared" si="169"/>
        <v>68.409953266400009</v>
      </c>
      <c r="V63" s="21">
        <f t="shared" si="169"/>
        <v>32.316814891900009</v>
      </c>
      <c r="W63" s="21">
        <f t="shared" si="169"/>
        <v>0.95361226450000014</v>
      </c>
      <c r="X63" s="21">
        <f t="shared" si="169"/>
        <v>6.8700001282999993E-3</v>
      </c>
      <c r="Y63" s="21">
        <f t="shared" si="169"/>
        <v>0.82570446689999999</v>
      </c>
      <c r="Z63" s="21">
        <f t="shared" si="169"/>
        <v>4666.1400637060005</v>
      </c>
      <c r="AA63" s="21">
        <f t="shared" si="169"/>
        <v>1399.0477863915</v>
      </c>
      <c r="AB63" s="21">
        <f t="shared" si="169"/>
        <v>6.2852135024999995</v>
      </c>
      <c r="AC63" s="21">
        <f t="shared" si="169"/>
        <v>11.355709426199997</v>
      </c>
      <c r="AD63" s="21">
        <f t="shared" si="169"/>
        <v>0.56184999999999996</v>
      </c>
      <c r="AE63" s="21">
        <f t="shared" si="169"/>
        <v>5.1330679510999992</v>
      </c>
      <c r="AF63" s="21">
        <f t="shared" si="169"/>
        <v>198.25426917440004</v>
      </c>
      <c r="AG63" s="21">
        <f t="shared" si="169"/>
        <v>4494.0706666174019</v>
      </c>
      <c r="AH63" s="21">
        <f t="shared" si="169"/>
        <v>421.95359718530011</v>
      </c>
      <c r="AI63" s="21">
        <f t="shared" si="169"/>
        <v>23.488669401300001</v>
      </c>
      <c r="AJ63" s="21">
        <f t="shared" si="169"/>
        <v>76.207108114999997</v>
      </c>
      <c r="AK63" s="21">
        <f t="shared" si="169"/>
        <v>0.38228904939999997</v>
      </c>
      <c r="AL63" s="21">
        <f t="shared" si="169"/>
        <v>11713.950104880001</v>
      </c>
      <c r="AM63" s="21">
        <f t="shared" si="169"/>
        <v>3.0887757179000004</v>
      </c>
      <c r="AN63" s="21">
        <f t="shared" si="169"/>
        <v>32.678179433139995</v>
      </c>
      <c r="AO63" s="21">
        <f t="shared" si="169"/>
        <v>5170.7022423752005</v>
      </c>
      <c r="AP63" s="21">
        <f t="shared" si="169"/>
        <v>720.10786168260017</v>
      </c>
      <c r="AQ63" s="21">
        <f t="shared" si="169"/>
        <v>0</v>
      </c>
      <c r="AR63" s="21">
        <f t="shared" si="169"/>
        <v>0</v>
      </c>
      <c r="AS63" s="21">
        <f t="shared" si="169"/>
        <v>1.0892043928999999</v>
      </c>
      <c r="AT63" s="21">
        <f t="shared" si="169"/>
        <v>20.844788963699997</v>
      </c>
      <c r="AU63" s="21">
        <f t="shared" si="169"/>
        <v>10.047677896000005</v>
      </c>
      <c r="AV63" s="21">
        <f t="shared" si="169"/>
        <v>387.20246670030014</v>
      </c>
      <c r="AW63" s="21">
        <f t="shared" si="169"/>
        <v>1941.7702827576004</v>
      </c>
      <c r="AX63" s="21">
        <f t="shared" si="169"/>
        <v>10824.878433918997</v>
      </c>
      <c r="AY63" s="21">
        <f t="shared" si="169"/>
        <v>3272.1303123536995</v>
      </c>
      <c r="AZ63" s="21">
        <f t="shared" si="169"/>
        <v>1.2831893518000002</v>
      </c>
      <c r="BA63" s="21">
        <f t="shared" si="169"/>
        <v>8.852146800000002E-2</v>
      </c>
      <c r="BB63" s="21">
        <f t="shared" si="169"/>
        <v>0.9698</v>
      </c>
      <c r="BC63" s="21">
        <f t="shared" si="169"/>
        <v>0.49136293939999998</v>
      </c>
      <c r="BD63" s="21">
        <f t="shared" si="169"/>
        <v>644.82737289320005</v>
      </c>
      <c r="BE63" s="21">
        <f t="shared" si="169"/>
        <v>6.3627773829999983</v>
      </c>
      <c r="BF63" s="21"/>
    </row>
  </sheetData>
  <pageMargins left="0.7" right="0.7" top="0.75" bottom="0.75" header="0.3" footer="0.3"/>
  <pageSetup orientation="portrait" r:id="rId1"/>
  <ignoredErrors>
    <ignoredError sqref="HV10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6FF51-B6B7-40EC-AB91-563A6328B732}">
  <dimension ref="A1:GR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26" sqref="A26"/>
    </sheetView>
  </sheetViews>
  <sheetFormatPr defaultColWidth="9.109375" defaultRowHeight="14.4" x14ac:dyDescent="0.3"/>
  <cols>
    <col min="1" max="1" width="19.109375" style="23" customWidth="1"/>
    <col min="2" max="8" width="9.109375" style="21" customWidth="1"/>
    <col min="9" max="40" width="9.109375" style="23" customWidth="1"/>
    <col min="41" max="41" width="15.109375" style="23" bestFit="1" customWidth="1"/>
    <col min="42" max="133" width="9.109375" style="34" customWidth="1"/>
    <col min="134" max="141" width="9.109375" style="23"/>
    <col min="142" max="142" width="9.109375" style="23" customWidth="1"/>
    <col min="143" max="199" width="9.109375" style="23"/>
    <col min="200" max="200" width="9.109375" style="23" customWidth="1"/>
    <col min="201" max="16384" width="9.109375" style="23"/>
  </cols>
  <sheetData>
    <row r="1" spans="1:200" x14ac:dyDescent="0.3">
      <c r="B1" s="21" t="s">
        <v>645</v>
      </c>
      <c r="AO1" s="23" t="s">
        <v>636</v>
      </c>
      <c r="EF1" s="23" t="s">
        <v>362</v>
      </c>
      <c r="EW1" s="47"/>
    </row>
    <row r="2" spans="1:200" x14ac:dyDescent="0.3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62</v>
      </c>
      <c r="K2" s="23" t="s">
        <v>370</v>
      </c>
      <c r="L2" s="23" t="s">
        <v>457</v>
      </c>
      <c r="M2" s="23" t="s">
        <v>459</v>
      </c>
      <c r="N2" s="23" t="s">
        <v>375</v>
      </c>
      <c r="O2" s="23" t="s">
        <v>65</v>
      </c>
      <c r="P2" s="23" t="s">
        <v>312</v>
      </c>
      <c r="Q2" s="23" t="s">
        <v>323</v>
      </c>
      <c r="R2" s="23" t="s">
        <v>377</v>
      </c>
      <c r="S2" s="23" t="s">
        <v>465</v>
      </c>
      <c r="T2" s="23" t="s">
        <v>314</v>
      </c>
      <c r="U2" s="23" t="s">
        <v>396</v>
      </c>
      <c r="V2" s="23" t="s">
        <v>469</v>
      </c>
      <c r="W2" s="23" t="s">
        <v>484</v>
      </c>
      <c r="X2" s="23" t="s">
        <v>372</v>
      </c>
      <c r="Y2" s="23" t="s">
        <v>63</v>
      </c>
      <c r="Z2" s="23" t="s">
        <v>395</v>
      </c>
      <c r="AA2" s="23" t="s">
        <v>482</v>
      </c>
      <c r="AB2" s="23" t="s">
        <v>366</v>
      </c>
      <c r="AC2" s="23" t="s">
        <v>371</v>
      </c>
      <c r="AD2" s="23" t="s">
        <v>321</v>
      </c>
      <c r="AE2" s="23" t="s">
        <v>311</v>
      </c>
      <c r="AF2" s="23" t="s">
        <v>367</v>
      </c>
      <c r="AG2" s="23" t="s">
        <v>369</v>
      </c>
      <c r="AH2" s="23" t="s">
        <v>64</v>
      </c>
      <c r="AI2" s="23" t="s">
        <v>313</v>
      </c>
      <c r="AJ2" s="23" t="s">
        <v>374</v>
      </c>
      <c r="AK2" s="23" t="s">
        <v>481</v>
      </c>
      <c r="AL2" s="23" t="s">
        <v>419</v>
      </c>
      <c r="AM2" s="23" t="s">
        <v>413</v>
      </c>
      <c r="AO2" s="23" t="s">
        <v>224</v>
      </c>
      <c r="AP2" s="23" t="s">
        <v>552</v>
      </c>
      <c r="AQ2" s="23" t="s">
        <v>454</v>
      </c>
      <c r="AR2" s="23" t="s">
        <v>488</v>
      </c>
      <c r="AS2" s="23" t="s">
        <v>490</v>
      </c>
      <c r="AT2" s="23" t="s">
        <v>384</v>
      </c>
      <c r="AU2" s="23" t="s">
        <v>127</v>
      </c>
      <c r="AV2" s="23" t="s">
        <v>128</v>
      </c>
      <c r="AW2" s="23" t="s">
        <v>129</v>
      </c>
      <c r="AX2" s="23" t="s">
        <v>513</v>
      </c>
      <c r="AY2" s="23" t="s">
        <v>455</v>
      </c>
      <c r="AZ2" s="23" t="s">
        <v>550</v>
      </c>
      <c r="BA2" s="23" t="s">
        <v>176</v>
      </c>
      <c r="BB2" s="23" t="s">
        <v>366</v>
      </c>
      <c r="BC2" s="23" t="s">
        <v>130</v>
      </c>
      <c r="BD2" s="23" t="s">
        <v>367</v>
      </c>
      <c r="BE2" s="23" t="s">
        <v>369</v>
      </c>
      <c r="BF2" s="23" t="s">
        <v>386</v>
      </c>
      <c r="BG2" s="23" t="s">
        <v>370</v>
      </c>
      <c r="BH2" s="23" t="s">
        <v>388</v>
      </c>
      <c r="BI2" s="23" t="s">
        <v>57</v>
      </c>
      <c r="BJ2" s="23" t="s">
        <v>390</v>
      </c>
      <c r="BK2" s="23" t="s">
        <v>391</v>
      </c>
      <c r="BL2" s="23" t="s">
        <v>132</v>
      </c>
      <c r="BM2" s="23" t="s">
        <v>133</v>
      </c>
      <c r="BN2" s="23" t="s">
        <v>456</v>
      </c>
      <c r="BO2" s="23" t="s">
        <v>457</v>
      </c>
      <c r="BP2" s="23" t="s">
        <v>134</v>
      </c>
      <c r="BQ2" s="23" t="s">
        <v>553</v>
      </c>
      <c r="BR2" s="23" t="s">
        <v>135</v>
      </c>
      <c r="BS2" s="23" t="s">
        <v>136</v>
      </c>
      <c r="BT2" s="23" t="s">
        <v>64</v>
      </c>
      <c r="BU2" s="23" t="s">
        <v>399</v>
      </c>
      <c r="BV2" s="23" t="s">
        <v>459</v>
      </c>
      <c r="BW2" s="23" t="s">
        <v>328</v>
      </c>
      <c r="BX2" s="23" t="s">
        <v>329</v>
      </c>
      <c r="BY2" s="23" t="s">
        <v>137</v>
      </c>
      <c r="BZ2" s="23" t="s">
        <v>138</v>
      </c>
      <c r="CA2" s="23" t="s">
        <v>139</v>
      </c>
      <c r="CB2" s="23" t="s">
        <v>551</v>
      </c>
      <c r="CC2" s="23" t="s">
        <v>461</v>
      </c>
      <c r="CD2" s="23" t="s">
        <v>340</v>
      </c>
      <c r="CE2" s="23" t="s">
        <v>341</v>
      </c>
      <c r="CF2" s="23" t="s">
        <v>140</v>
      </c>
      <c r="CG2" s="23" t="s">
        <v>473</v>
      </c>
      <c r="CH2" s="23" t="s">
        <v>55</v>
      </c>
      <c r="CI2" s="23" t="s">
        <v>124</v>
      </c>
      <c r="CJ2" s="23" t="s">
        <v>587</v>
      </c>
      <c r="CK2" s="23" t="s">
        <v>141</v>
      </c>
      <c r="CL2" s="23" t="s">
        <v>142</v>
      </c>
      <c r="CM2" s="23" t="s">
        <v>58</v>
      </c>
      <c r="CN2" s="23" t="s">
        <v>143</v>
      </c>
      <c r="CO2" s="23" t="s">
        <v>144</v>
      </c>
      <c r="CP2" s="23" t="s">
        <v>321</v>
      </c>
      <c r="CQ2" s="23" t="s">
        <v>323</v>
      </c>
      <c r="CR2" s="23" t="s">
        <v>145</v>
      </c>
      <c r="CS2" s="23" t="s">
        <v>146</v>
      </c>
      <c r="CT2" s="23" t="s">
        <v>147</v>
      </c>
      <c r="CU2" s="23" t="s">
        <v>148</v>
      </c>
      <c r="CV2" s="23" t="s">
        <v>149</v>
      </c>
      <c r="CW2" s="23" t="s">
        <v>150</v>
      </c>
      <c r="CX2" s="23" t="s">
        <v>151</v>
      </c>
      <c r="CY2" s="23" t="s">
        <v>334</v>
      </c>
      <c r="CZ2" s="23" t="s">
        <v>152</v>
      </c>
      <c r="DA2" s="23" t="s">
        <v>52</v>
      </c>
      <c r="DB2" s="23" t="s">
        <v>51</v>
      </c>
      <c r="DC2" s="23" t="s">
        <v>153</v>
      </c>
      <c r="DD2" s="23" t="s">
        <v>155</v>
      </c>
      <c r="DE2" s="23" t="s">
        <v>156</v>
      </c>
      <c r="DF2" s="23" t="s">
        <v>157</v>
      </c>
      <c r="DG2" s="23" t="s">
        <v>158</v>
      </c>
      <c r="DH2" s="23" t="s">
        <v>159</v>
      </c>
      <c r="DI2" s="23" t="s">
        <v>160</v>
      </c>
      <c r="DJ2" s="23" t="s">
        <v>161</v>
      </c>
      <c r="DK2" s="23" t="s">
        <v>162</v>
      </c>
      <c r="DL2" s="23" t="s">
        <v>464</v>
      </c>
      <c r="DM2" s="23" t="s">
        <v>163</v>
      </c>
      <c r="DN2" s="23" t="s">
        <v>164</v>
      </c>
      <c r="DO2" s="23" t="s">
        <v>165</v>
      </c>
      <c r="DP2" s="23" t="s">
        <v>59</v>
      </c>
      <c r="DQ2" s="23" t="s">
        <v>474</v>
      </c>
      <c r="DR2" s="23" t="s">
        <v>465</v>
      </c>
      <c r="DS2" s="23" t="s">
        <v>166</v>
      </c>
      <c r="DT2" s="23" t="s">
        <v>167</v>
      </c>
      <c r="DU2" s="23" t="s">
        <v>168</v>
      </c>
      <c r="DV2" s="23" t="s">
        <v>335</v>
      </c>
      <c r="DW2" s="23" t="s">
        <v>395</v>
      </c>
      <c r="DX2" s="23" t="s">
        <v>401</v>
      </c>
      <c r="DY2" s="23" t="s">
        <v>169</v>
      </c>
      <c r="DZ2" s="23" t="s">
        <v>170</v>
      </c>
      <c r="EA2" s="23" t="s">
        <v>171</v>
      </c>
      <c r="EB2" s="23" t="s">
        <v>469</v>
      </c>
      <c r="EC2" s="23" t="s">
        <v>475</v>
      </c>
      <c r="EE2" s="23" t="s">
        <v>587</v>
      </c>
      <c r="EF2" s="21" t="s">
        <v>57</v>
      </c>
      <c r="EG2" s="21" t="s">
        <v>55</v>
      </c>
      <c r="EH2" s="21" t="s">
        <v>58</v>
      </c>
      <c r="EI2" s="21" t="s">
        <v>52</v>
      </c>
      <c r="EJ2" s="21" t="s">
        <v>51</v>
      </c>
      <c r="EK2" s="21" t="s">
        <v>59</v>
      </c>
      <c r="EL2" s="23" t="s">
        <v>60</v>
      </c>
      <c r="EM2" s="23" t="s">
        <v>61</v>
      </c>
      <c r="EN2" s="23" t="s">
        <v>62</v>
      </c>
      <c r="EO2" s="23" t="s">
        <v>370</v>
      </c>
      <c r="EP2" s="23" t="s">
        <v>457</v>
      </c>
      <c r="EQ2" s="23" t="s">
        <v>459</v>
      </c>
      <c r="ER2" s="23" t="s">
        <v>375</v>
      </c>
      <c r="ES2" s="23" t="s">
        <v>65</v>
      </c>
      <c r="ET2" s="23" t="s">
        <v>312</v>
      </c>
      <c r="EU2" s="23" t="s">
        <v>323</v>
      </c>
      <c r="EV2" s="23" t="s">
        <v>377</v>
      </c>
      <c r="EW2" s="23" t="s">
        <v>465</v>
      </c>
      <c r="EX2" s="23" t="s">
        <v>314</v>
      </c>
      <c r="EY2" s="23" t="s">
        <v>396</v>
      </c>
      <c r="EZ2" s="23" t="s">
        <v>469</v>
      </c>
      <c r="FA2" s="23" t="s">
        <v>484</v>
      </c>
      <c r="FB2" s="23" t="s">
        <v>372</v>
      </c>
      <c r="FC2" s="23" t="s">
        <v>63</v>
      </c>
      <c r="FD2" s="23" t="s">
        <v>395</v>
      </c>
      <c r="FE2" s="23" t="s">
        <v>482</v>
      </c>
      <c r="FF2" s="23" t="s">
        <v>366</v>
      </c>
      <c r="FG2" s="23" t="s">
        <v>371</v>
      </c>
      <c r="FH2" s="23" t="s">
        <v>321</v>
      </c>
      <c r="FI2" s="23" t="s">
        <v>311</v>
      </c>
      <c r="FJ2" s="23" t="s">
        <v>367</v>
      </c>
      <c r="FK2" s="23" t="s">
        <v>369</v>
      </c>
      <c r="FL2" s="23" t="s">
        <v>64</v>
      </c>
      <c r="FM2" s="23" t="s">
        <v>313</v>
      </c>
      <c r="FN2" s="23" t="s">
        <v>374</v>
      </c>
      <c r="FO2" s="23" t="s">
        <v>481</v>
      </c>
      <c r="FP2" s="23" t="s">
        <v>419</v>
      </c>
      <c r="FQ2" s="23" t="s">
        <v>413</v>
      </c>
    </row>
    <row r="3" spans="1:200" x14ac:dyDescent="0.3">
      <c r="A3" s="38" t="s">
        <v>0</v>
      </c>
      <c r="H3" s="21">
        <v>37191.270822999999</v>
      </c>
      <c r="I3" s="23">
        <v>0.84413877879999999</v>
      </c>
      <c r="J3" s="23">
        <v>3.3903684343</v>
      </c>
      <c r="K3" s="23">
        <v>8.1933161375000001</v>
      </c>
      <c r="L3" s="23">
        <v>118.85596977</v>
      </c>
      <c r="M3" s="23">
        <v>170.80226020000001</v>
      </c>
      <c r="N3" s="23">
        <v>550.95870047999995</v>
      </c>
      <c r="O3" s="23">
        <v>587.25152621999996</v>
      </c>
      <c r="P3" s="23">
        <v>67.823367656000002</v>
      </c>
      <c r="Q3" s="23">
        <v>4.5789295362000004</v>
      </c>
      <c r="R3" s="23">
        <v>43.040056358000001</v>
      </c>
      <c r="S3" s="23">
        <v>170.93009244000001</v>
      </c>
      <c r="T3" s="23">
        <v>896.65366845000005</v>
      </c>
      <c r="U3" s="23">
        <v>1.2055424888999999</v>
      </c>
      <c r="V3" s="23">
        <v>875.48085277999996</v>
      </c>
      <c r="W3" s="23">
        <v>1.8126108051000001</v>
      </c>
      <c r="X3" s="23">
        <v>239.95406842</v>
      </c>
      <c r="Y3" s="23">
        <v>7.3831924500000007E-2</v>
      </c>
      <c r="Z3" s="23">
        <v>0.47970094410000003</v>
      </c>
      <c r="AO3" s="23" t="s">
        <v>0</v>
      </c>
      <c r="AP3" s="23">
        <v>17.442686172857702</v>
      </c>
      <c r="AQ3" s="23">
        <v>5158.5016512153397</v>
      </c>
      <c r="AR3" s="23">
        <v>0</v>
      </c>
      <c r="AS3" s="23">
        <v>1.8126095607797701</v>
      </c>
      <c r="AT3" s="23">
        <v>0</v>
      </c>
      <c r="AU3" s="23">
        <v>0.84413884691983598</v>
      </c>
      <c r="AV3" s="23">
        <v>0.84413884691983598</v>
      </c>
      <c r="AW3" s="23">
        <v>0.56270223051637702</v>
      </c>
      <c r="AX3" s="23">
        <v>5.69109382524733E-2</v>
      </c>
      <c r="AY3" s="23">
        <v>3.3903587431595299</v>
      </c>
      <c r="AZ3" s="23">
        <v>0</v>
      </c>
      <c r="BA3" s="23">
        <v>0</v>
      </c>
      <c r="BB3" s="23">
        <v>0</v>
      </c>
      <c r="BC3" s="23">
        <v>0</v>
      </c>
      <c r="BD3" s="23">
        <v>0</v>
      </c>
      <c r="BE3" s="23">
        <v>0</v>
      </c>
      <c r="BF3" s="23">
        <v>550.95645537726796</v>
      </c>
      <c r="BG3" s="23">
        <v>8.1932969180223605</v>
      </c>
      <c r="BH3" s="23">
        <v>43.040034050967598</v>
      </c>
      <c r="BI3" s="23">
        <v>0</v>
      </c>
      <c r="BJ3" s="23">
        <v>0</v>
      </c>
      <c r="BK3" s="23">
        <v>239.95403085684299</v>
      </c>
      <c r="BL3" s="23">
        <v>0</v>
      </c>
      <c r="BM3" s="23">
        <v>2.88468933014236</v>
      </c>
      <c r="BN3" s="23">
        <v>0</v>
      </c>
      <c r="BO3" s="23">
        <v>118.855749063169</v>
      </c>
      <c r="BP3" s="23">
        <v>7966.5544396817104</v>
      </c>
      <c r="BQ3" s="23">
        <v>62.625635846401202</v>
      </c>
      <c r="BR3" s="23">
        <v>7.3831091048154399E-2</v>
      </c>
      <c r="BS3" s="23">
        <v>7.3831091048154399E-2</v>
      </c>
      <c r="BT3" s="23">
        <v>0</v>
      </c>
      <c r="BU3" s="23">
        <v>0</v>
      </c>
      <c r="BV3" s="23">
        <v>170.80143994733601</v>
      </c>
      <c r="BW3" s="23">
        <v>0</v>
      </c>
      <c r="BX3" s="23">
        <v>0</v>
      </c>
      <c r="BY3" s="23">
        <v>0</v>
      </c>
      <c r="BZ3" s="23">
        <v>44.5486144636386</v>
      </c>
      <c r="CA3" s="23">
        <v>0</v>
      </c>
      <c r="CB3" s="23">
        <v>12679.3768169412</v>
      </c>
      <c r="CC3" s="23">
        <v>95.636708003167897</v>
      </c>
      <c r="CD3" s="23">
        <v>0</v>
      </c>
      <c r="CE3" s="23">
        <v>0</v>
      </c>
      <c r="CF3" s="23">
        <v>587.32806029203698</v>
      </c>
      <c r="CG3" s="23">
        <v>67.822990775913397</v>
      </c>
      <c r="CH3" s="23">
        <v>0</v>
      </c>
      <c r="CI3" s="23">
        <v>0</v>
      </c>
      <c r="CJ3" s="23">
        <v>46020.896956188597</v>
      </c>
      <c r="CK3" s="23">
        <v>0</v>
      </c>
      <c r="CL3" s="23">
        <v>0</v>
      </c>
      <c r="CM3" s="23">
        <v>0</v>
      </c>
      <c r="CN3" s="23">
        <v>0.56349455454986497</v>
      </c>
      <c r="CO3" s="23">
        <v>61.795381219591299</v>
      </c>
      <c r="CP3" s="23">
        <v>0</v>
      </c>
      <c r="CQ3" s="23">
        <v>4.5789297875956896</v>
      </c>
      <c r="CR3" s="23">
        <v>0</v>
      </c>
      <c r="CS3" s="23">
        <v>10645.0311819739</v>
      </c>
      <c r="CT3" s="23">
        <v>0</v>
      </c>
      <c r="CU3" s="23">
        <v>0</v>
      </c>
      <c r="CV3" s="23">
        <v>0</v>
      </c>
      <c r="CW3" s="23">
        <v>0</v>
      </c>
      <c r="CX3" s="23">
        <v>0</v>
      </c>
      <c r="CY3" s="23">
        <v>0</v>
      </c>
      <c r="CZ3" s="23">
        <v>0</v>
      </c>
      <c r="DA3" s="23">
        <v>0</v>
      </c>
      <c r="DB3" s="23">
        <v>0</v>
      </c>
      <c r="DC3" s="23">
        <v>0</v>
      </c>
      <c r="DD3" s="23">
        <v>0</v>
      </c>
      <c r="DE3" s="23">
        <v>0</v>
      </c>
      <c r="DF3" s="23">
        <v>0</v>
      </c>
      <c r="DG3" s="23">
        <v>0</v>
      </c>
      <c r="DH3" s="23">
        <v>0</v>
      </c>
      <c r="DI3" s="23">
        <v>0</v>
      </c>
      <c r="DJ3" s="23">
        <v>0</v>
      </c>
      <c r="DK3" s="23">
        <v>0</v>
      </c>
      <c r="DL3" s="23">
        <v>1649.21635932445</v>
      </c>
      <c r="DM3" s="23">
        <v>0</v>
      </c>
      <c r="DN3" s="23">
        <v>0</v>
      </c>
      <c r="DO3" s="23">
        <v>0</v>
      </c>
      <c r="DP3" s="23">
        <v>0</v>
      </c>
      <c r="DQ3" s="23">
        <v>3652.2320578623398</v>
      </c>
      <c r="DR3" s="23">
        <v>170.929789981618</v>
      </c>
      <c r="DS3" s="23">
        <v>0</v>
      </c>
      <c r="DT3" s="23">
        <v>495.64247619049701</v>
      </c>
      <c r="DU3" s="23">
        <v>1107.17400139143</v>
      </c>
      <c r="DV3" s="23">
        <v>896.64855084214503</v>
      </c>
      <c r="DW3" s="23">
        <v>0.47969545702209598</v>
      </c>
      <c r="DX3" s="23">
        <v>1.2055465216981101</v>
      </c>
      <c r="DY3" s="23">
        <v>0</v>
      </c>
      <c r="DZ3" s="23">
        <v>2155.5450933871198</v>
      </c>
      <c r="EA3" s="23">
        <v>37191.215177609804</v>
      </c>
      <c r="EB3" s="23">
        <v>875.47648023910097</v>
      </c>
      <c r="EC3" s="23">
        <v>1105.3631664577799</v>
      </c>
      <c r="EE3" s="32">
        <f>CJ3/EA3</f>
        <v>1.2374131024332466</v>
      </c>
      <c r="EF3" s="46">
        <f t="shared" ref="EF3:EF34" si="0">(BI3-B3)/(B3+1E-50)</f>
        <v>0</v>
      </c>
      <c r="EG3" s="46">
        <f t="shared" ref="EG3:EG34" si="1">(CH3-C3)/(C3+1E-50)</f>
        <v>0</v>
      </c>
      <c r="EH3" s="46">
        <f t="shared" ref="EH3:EH34" si="2">(CM3-D3)/(D3+1E-50)</f>
        <v>0</v>
      </c>
      <c r="EI3" s="46">
        <f t="shared" ref="EI3:EI34" si="3">(DA3-E3)/(E3+1E-50)</f>
        <v>0</v>
      </c>
      <c r="EJ3" s="46">
        <f t="shared" ref="EJ3:EJ34" si="4">(DB3-F3)/(F3+1E-50)</f>
        <v>0</v>
      </c>
      <c r="EK3" s="46">
        <f t="shared" ref="EK3:EK34" si="5">(DP3-G3)/(G3+1E-50)</f>
        <v>0</v>
      </c>
      <c r="EL3" s="46">
        <f t="shared" ref="EL3:EL34" si="6">(EA3-H3)/(H3+1E-50)</f>
        <v>-1.4961949125172224E-6</v>
      </c>
      <c r="EM3" s="46">
        <f t="shared" ref="EM3:EM34" si="7">(AV3-I3)/(I3+1E-50)</f>
        <v>8.0697437086154045E-8</v>
      </c>
      <c r="EN3" s="46">
        <f t="shared" ref="EN3:EN34" si="8">(AY3-J3)/(J3+1E-50)</f>
        <v>-2.8584328393544585E-6</v>
      </c>
      <c r="EO3" s="46">
        <f t="shared" ref="EO3:EO34" si="9">(BG3-K3)/(K3+1E-50)</f>
        <v>-2.3457507701483214E-6</v>
      </c>
      <c r="EP3" s="46">
        <f t="shared" ref="EP3:EP34" si="10">(BO3-L3)/(L3+1E-50)</f>
        <v>-1.8569267612597576E-6</v>
      </c>
      <c r="EQ3" s="46">
        <f t="shared" ref="EQ3:EQ34" si="11">(BV3-M3)/(M3+1E-50)</f>
        <v>-4.8023525159364328E-6</v>
      </c>
      <c r="ER3" s="46">
        <f t="shared" ref="ER3:ER34" si="12">(BF3-N3)/(N3+1E-50)</f>
        <v>-4.0749020389991987E-6</v>
      </c>
      <c r="ES3" s="46">
        <f t="shared" ref="ES3:ES34" si="13">(CF3-O3)/(O3+1E-50)</f>
        <v>1.303258801720828E-4</v>
      </c>
      <c r="ET3" s="46">
        <f t="shared" ref="ET3:ET34" si="14">(CG3-P3)/(P3+1E-50)</f>
        <v>-5.5567881635877996E-6</v>
      </c>
      <c r="EU3" s="46">
        <f t="shared" ref="EU3:EU34" si="15">(CQ3-Q3)/(Q3+1E-50)</f>
        <v>5.4902720639681805E-8</v>
      </c>
      <c r="EV3" s="46">
        <f t="shared" ref="EV3:EV34" si="16">(BH3-R3)/(R3+1E-50)</f>
        <v>-5.1828539017313631E-7</v>
      </c>
      <c r="EW3" s="46">
        <f t="shared" ref="EW3:EW34" si="17">(DR3-S3)/(S3+1E-50)</f>
        <v>-1.769485862271046E-6</v>
      </c>
      <c r="EX3" s="46">
        <f t="shared" ref="EX3:EX34" si="18">(DV3-T3)/(T3+1E-50)</f>
        <v>-5.7074520911441404E-6</v>
      </c>
      <c r="EY3" s="46">
        <f t="shared" ref="EY3:EY34" si="19">(DX3-U3)/(U3+1E-50)</f>
        <v>3.3452144136374908E-6</v>
      </c>
      <c r="EZ3" s="46">
        <f t="shared" ref="EZ3:EZ34" si="20">(EB3-V3)/(V3+1E-50)</f>
        <v>-4.9944449214554104E-6</v>
      </c>
      <c r="FA3" s="46">
        <f t="shared" ref="FA3:FA34" si="21">(AS3-W3)/(W3+1E-50)</f>
        <v>-6.8647953905160825E-7</v>
      </c>
      <c r="FB3" s="46">
        <f t="shared" ref="FB3:FB34" si="22">(BK3-X3)/(X3+1E-50)</f>
        <v>-1.5654311366887223E-7</v>
      </c>
      <c r="FC3" s="46">
        <f t="shared" ref="FC3:FC34" si="23">(BR3-Y3)/(Y3+1E-50)</f>
        <v>-1.1288502246859827E-5</v>
      </c>
      <c r="FD3" s="46">
        <f t="shared" ref="FD3:FD34" si="24">(DW3-Z3)/(Z3+1E-50)</f>
        <v>-1.1438538888718421E-5</v>
      </c>
      <c r="FE3" s="46">
        <f t="shared" ref="FE3:FE34" si="25">(AR3-AA3)/(AA3+1E-50)</f>
        <v>0</v>
      </c>
      <c r="FF3" s="46">
        <f t="shared" ref="FF3:FF34" si="26">(BB3-AB3)/(AB3+1E-50)</f>
        <v>0</v>
      </c>
      <c r="FG3" s="46">
        <f t="shared" ref="FG3:FG34" si="27">(BJ3-AC3)/(AC3+1E-50)</f>
        <v>0</v>
      </c>
      <c r="FH3" s="46">
        <f t="shared" ref="FH3:FH34" si="28">(CP3-AD3)/(AD3+1E-50)</f>
        <v>0</v>
      </c>
      <c r="FI3" s="46">
        <f t="shared" ref="FI3:FI34" si="29">(BA3-AE3)/(AE3+1E-50)</f>
        <v>0</v>
      </c>
      <c r="FJ3" s="46">
        <f t="shared" ref="FJ3:FJ34" si="30">(BD3-AF3)/(AF3+1E-50)</f>
        <v>0</v>
      </c>
      <c r="FK3" s="46">
        <f t="shared" ref="FK3:FK34" si="31">(BE3-AG3)/(AG3+1E-50)</f>
        <v>0</v>
      </c>
      <c r="FL3" s="46">
        <f t="shared" ref="FL3:FL34" si="32">(BT3-AH3)/(AH3+1E-50)</f>
        <v>0</v>
      </c>
      <c r="FM3" s="46">
        <f t="shared" ref="FM3:FM34" si="33">(BW3+BX3+CY3-AI3)/(AI3+1E-50)</f>
        <v>0</v>
      </c>
      <c r="FN3" s="46">
        <f t="shared" ref="FN3:FN34" si="34">(CD3+CE3-AJ3)/(AJ3+1E-50)</f>
        <v>0</v>
      </c>
      <c r="FO3" s="46">
        <f t="shared" ref="FO3:FO34" si="35">(AT3-AK3)/(AK3+1E-50)</f>
        <v>0</v>
      </c>
      <c r="FP3" s="46">
        <f t="shared" ref="FP3:FP34" si="36">(AZ3-AL3)/(AL3+1E-50)</f>
        <v>0</v>
      </c>
      <c r="FQ3" s="46">
        <f t="shared" ref="FQ3:FQ34" si="37">(BU3-AM3)/(AM3+1E-50)</f>
        <v>0</v>
      </c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</row>
    <row r="4" spans="1:200" x14ac:dyDescent="0.3">
      <c r="A4" s="38" t="s">
        <v>2</v>
      </c>
      <c r="H4" s="21">
        <v>53222.753236999997</v>
      </c>
      <c r="I4" s="23">
        <v>1.2542114088</v>
      </c>
      <c r="J4" s="23">
        <v>11.408377438</v>
      </c>
      <c r="K4" s="23">
        <v>11.142347147000001</v>
      </c>
      <c r="L4" s="23">
        <v>168.20676139</v>
      </c>
      <c r="M4" s="23">
        <v>229.45373699000001</v>
      </c>
      <c r="N4" s="23">
        <v>924.85525824000001</v>
      </c>
      <c r="O4" s="23">
        <v>920.07475082999997</v>
      </c>
      <c r="P4" s="23">
        <v>126.40548808</v>
      </c>
      <c r="Q4" s="23">
        <v>7.0810082121000004</v>
      </c>
      <c r="R4" s="23">
        <v>49.521673622999998</v>
      </c>
      <c r="S4" s="23">
        <v>247.16156215999999</v>
      </c>
      <c r="T4" s="23">
        <v>1015.7536129</v>
      </c>
      <c r="U4" s="23">
        <v>1.7911807636999999</v>
      </c>
      <c r="V4" s="23">
        <v>912.17546185000003</v>
      </c>
      <c r="W4" s="23">
        <v>2.6931556851999998</v>
      </c>
      <c r="X4" s="23">
        <v>120.39538905000001</v>
      </c>
      <c r="Y4" s="23">
        <v>8.44331683E-2</v>
      </c>
      <c r="Z4" s="23">
        <v>0.88101639310000002</v>
      </c>
      <c r="AA4" s="23">
        <v>3.3907069E-6</v>
      </c>
      <c r="AB4" s="23">
        <v>1.5767577E-6</v>
      </c>
      <c r="AC4" s="23">
        <v>0.5516353397</v>
      </c>
      <c r="AD4" s="23">
        <v>1.4525559721000001</v>
      </c>
      <c r="AO4" s="23" t="s">
        <v>2</v>
      </c>
      <c r="AP4" s="23">
        <v>24.036391787859699</v>
      </c>
      <c r="AQ4" s="23">
        <v>7467.12576725284</v>
      </c>
      <c r="AR4" s="6">
        <v>3.3912150333173202E-6</v>
      </c>
      <c r="AS4" s="23">
        <v>2.6931451256469199</v>
      </c>
      <c r="AT4" s="23">
        <v>0</v>
      </c>
      <c r="AU4" s="23">
        <v>1.25419819870549</v>
      </c>
      <c r="AV4" s="23">
        <v>1.25419819870549</v>
      </c>
      <c r="AW4" s="23">
        <v>0.81262655059607602</v>
      </c>
      <c r="AX4" s="23">
        <v>8.4556519874557007E-2</v>
      </c>
      <c r="AY4" s="23">
        <v>11.4082244335443</v>
      </c>
      <c r="AZ4" s="23">
        <v>0</v>
      </c>
      <c r="BA4" s="23">
        <v>0</v>
      </c>
      <c r="BB4" s="6">
        <v>1.5768036987736801E-6</v>
      </c>
      <c r="BC4" s="23">
        <v>0</v>
      </c>
      <c r="BD4" s="23">
        <v>0</v>
      </c>
      <c r="BE4" s="23">
        <v>0</v>
      </c>
      <c r="BF4" s="23">
        <v>924.829215684524</v>
      </c>
      <c r="BG4" s="23">
        <v>11.142157219776999</v>
      </c>
      <c r="BH4" s="23">
        <v>49.521168972852102</v>
      </c>
      <c r="BI4" s="23">
        <v>0</v>
      </c>
      <c r="BJ4" s="23">
        <v>0.55162823013460505</v>
      </c>
      <c r="BK4" s="23">
        <v>120.39504358414599</v>
      </c>
      <c r="BL4" s="23">
        <v>0</v>
      </c>
      <c r="BM4" s="23">
        <v>2.4348866492005299</v>
      </c>
      <c r="BN4" s="23">
        <v>0</v>
      </c>
      <c r="BO4" s="23">
        <v>168.20449092210899</v>
      </c>
      <c r="BP4" s="23">
        <v>11465.532805270601</v>
      </c>
      <c r="BQ4" s="23">
        <v>85.167985224251098</v>
      </c>
      <c r="BR4" s="23">
        <v>8.4433592251834097E-2</v>
      </c>
      <c r="BS4" s="23">
        <v>8.4433592251834097E-2</v>
      </c>
      <c r="BT4" s="23">
        <v>0</v>
      </c>
      <c r="BU4" s="23">
        <v>0</v>
      </c>
      <c r="BV4" s="23">
        <v>229.446166191884</v>
      </c>
      <c r="BW4" s="23">
        <v>0</v>
      </c>
      <c r="BX4" s="23">
        <v>0</v>
      </c>
      <c r="BY4" s="23">
        <v>0</v>
      </c>
      <c r="BZ4" s="23">
        <v>74.661143748086602</v>
      </c>
      <c r="CA4" s="23">
        <v>0</v>
      </c>
      <c r="CB4" s="23">
        <v>19136.519576589501</v>
      </c>
      <c r="CC4" s="23">
        <v>103.03128200702299</v>
      </c>
      <c r="CD4" s="23">
        <v>0</v>
      </c>
      <c r="CE4" s="23">
        <v>0</v>
      </c>
      <c r="CF4" s="23">
        <v>920.079454499902</v>
      </c>
      <c r="CG4" s="23">
        <v>126.400867170667</v>
      </c>
      <c r="CH4" s="23">
        <v>0</v>
      </c>
      <c r="CI4" s="23">
        <v>0</v>
      </c>
      <c r="CJ4" s="23">
        <v>66212.118159030404</v>
      </c>
      <c r="CK4" s="23">
        <v>0</v>
      </c>
      <c r="CL4" s="23">
        <v>0</v>
      </c>
      <c r="CM4" s="23">
        <v>0</v>
      </c>
      <c r="CN4" s="23">
        <v>0.50308977825531898</v>
      </c>
      <c r="CO4" s="23">
        <v>90.866439212178307</v>
      </c>
      <c r="CP4" s="23">
        <v>1.4525562159427201</v>
      </c>
      <c r="CQ4" s="23">
        <v>7.0808126923615102</v>
      </c>
      <c r="CR4" s="23">
        <v>0</v>
      </c>
      <c r="CS4" s="23">
        <v>15426.0737365068</v>
      </c>
      <c r="CT4" s="23">
        <v>0</v>
      </c>
      <c r="CU4" s="23">
        <v>0</v>
      </c>
      <c r="CV4" s="23">
        <v>0</v>
      </c>
      <c r="CW4" s="23">
        <v>0</v>
      </c>
      <c r="CX4" s="23">
        <v>0</v>
      </c>
      <c r="CY4" s="23">
        <v>0</v>
      </c>
      <c r="CZ4" s="23">
        <v>0</v>
      </c>
      <c r="DA4" s="23">
        <v>0</v>
      </c>
      <c r="DB4" s="23">
        <v>0</v>
      </c>
      <c r="DC4" s="23">
        <v>0</v>
      </c>
      <c r="DD4" s="23">
        <v>0</v>
      </c>
      <c r="DE4" s="23">
        <v>0</v>
      </c>
      <c r="DF4" s="23">
        <v>0</v>
      </c>
      <c r="DG4" s="23">
        <v>0</v>
      </c>
      <c r="DH4" s="23">
        <v>0</v>
      </c>
      <c r="DI4" s="23">
        <v>0</v>
      </c>
      <c r="DJ4" s="23">
        <v>0</v>
      </c>
      <c r="DK4" s="23">
        <v>0</v>
      </c>
      <c r="DL4" s="23">
        <v>1936.97899792117</v>
      </c>
      <c r="DM4" s="23">
        <v>0</v>
      </c>
      <c r="DN4" s="23">
        <v>0</v>
      </c>
      <c r="DO4" s="23">
        <v>0</v>
      </c>
      <c r="DP4" s="23">
        <v>0</v>
      </c>
      <c r="DQ4" s="23">
        <v>5506.2407461684497</v>
      </c>
      <c r="DR4" s="23">
        <v>247.15927816445901</v>
      </c>
      <c r="DS4" s="23">
        <v>0</v>
      </c>
      <c r="DT4" s="23">
        <v>678.29954826094297</v>
      </c>
      <c r="DU4" s="23">
        <v>1189.4400269998</v>
      </c>
      <c r="DV4" s="23">
        <v>1015.72323052718</v>
      </c>
      <c r="DW4" s="23">
        <v>0.88101500273418099</v>
      </c>
      <c r="DX4" s="23">
        <v>1.79114063605416</v>
      </c>
      <c r="DY4" s="23">
        <v>0</v>
      </c>
      <c r="DZ4" s="23">
        <v>3082.5560515544098</v>
      </c>
      <c r="EA4" s="23">
        <v>53220.041018094402</v>
      </c>
      <c r="EB4" s="23">
        <v>912.15255440826797</v>
      </c>
      <c r="EC4" s="23">
        <v>1371.34422863695</v>
      </c>
      <c r="EE4" s="32">
        <f t="shared" ref="EE4:EE51" si="38">CJ4/EA4</f>
        <v>1.2441200136715189</v>
      </c>
      <c r="EF4" s="46">
        <f t="shared" si="0"/>
        <v>0</v>
      </c>
      <c r="EG4" s="46">
        <f t="shared" si="1"/>
        <v>0</v>
      </c>
      <c r="EH4" s="46">
        <f t="shared" si="2"/>
        <v>0</v>
      </c>
      <c r="EI4" s="46">
        <f t="shared" si="3"/>
        <v>0</v>
      </c>
      <c r="EJ4" s="46">
        <f t="shared" si="4"/>
        <v>0</v>
      </c>
      <c r="EK4" s="46">
        <f t="shared" si="5"/>
        <v>0</v>
      </c>
      <c r="EL4" s="46">
        <f t="shared" si="6"/>
        <v>-5.0959763271131436E-5</v>
      </c>
      <c r="EM4" s="46">
        <f t="shared" si="7"/>
        <v>-1.0532589974357896E-5</v>
      </c>
      <c r="EN4" s="46">
        <f t="shared" si="8"/>
        <v>-1.3411587803110957E-5</v>
      </c>
      <c r="EO4" s="46">
        <f t="shared" si="9"/>
        <v>-1.7045530936666187E-5</v>
      </c>
      <c r="EP4" s="46">
        <f t="shared" si="10"/>
        <v>-1.3498077439019056E-5</v>
      </c>
      <c r="EQ4" s="46">
        <f t="shared" si="11"/>
        <v>-3.2994878250060577E-5</v>
      </c>
      <c r="ER4" s="46">
        <f t="shared" si="12"/>
        <v>-2.8158520205171796E-5</v>
      </c>
      <c r="ES4" s="46">
        <f t="shared" si="13"/>
        <v>5.1122692996248535E-6</v>
      </c>
      <c r="ET4" s="46">
        <f t="shared" si="14"/>
        <v>-3.6556239789800036E-5</v>
      </c>
      <c r="EU4" s="46">
        <f t="shared" si="15"/>
        <v>-2.7611850266758253E-5</v>
      </c>
      <c r="EV4" s="46">
        <f t="shared" si="16"/>
        <v>-1.0190490566567217E-5</v>
      </c>
      <c r="EW4" s="46">
        <f t="shared" si="17"/>
        <v>-9.240901056853525E-6</v>
      </c>
      <c r="EX4" s="46">
        <f t="shared" si="18"/>
        <v>-2.9911163922167627E-5</v>
      </c>
      <c r="EY4" s="46">
        <f t="shared" si="19"/>
        <v>-2.2402901289006288E-5</v>
      </c>
      <c r="EZ4" s="46">
        <f t="shared" si="20"/>
        <v>-2.5112977371261373E-5</v>
      </c>
      <c r="FA4" s="46">
        <f t="shared" si="21"/>
        <v>-3.9208847590822074E-6</v>
      </c>
      <c r="FB4" s="46">
        <f t="shared" si="22"/>
        <v>-2.8694276146013273E-6</v>
      </c>
      <c r="FC4" s="46">
        <f t="shared" si="23"/>
        <v>5.0211527369279965E-6</v>
      </c>
      <c r="FD4" s="46">
        <f t="shared" si="24"/>
        <v>-1.5781384204889841E-6</v>
      </c>
      <c r="FE4" s="46">
        <f t="shared" si="25"/>
        <v>1.4986058432834198E-4</v>
      </c>
      <c r="FF4" s="46">
        <f t="shared" si="26"/>
        <v>2.9173013507463922E-5</v>
      </c>
      <c r="FG4" s="46">
        <f t="shared" si="27"/>
        <v>-1.2888161586646471E-5</v>
      </c>
      <c r="FH4" s="46">
        <f t="shared" si="28"/>
        <v>1.6787147944683553E-7</v>
      </c>
      <c r="FI4" s="46">
        <f t="shared" si="29"/>
        <v>0</v>
      </c>
      <c r="FJ4" s="46">
        <f t="shared" si="30"/>
        <v>0</v>
      </c>
      <c r="FK4" s="46">
        <f t="shared" si="31"/>
        <v>0</v>
      </c>
      <c r="FL4" s="46">
        <f t="shared" si="32"/>
        <v>0</v>
      </c>
      <c r="FM4" s="46">
        <f t="shared" si="33"/>
        <v>0</v>
      </c>
      <c r="FN4" s="46">
        <f t="shared" si="34"/>
        <v>0</v>
      </c>
      <c r="FO4" s="46">
        <f t="shared" si="35"/>
        <v>0</v>
      </c>
      <c r="FP4" s="46">
        <f t="shared" si="36"/>
        <v>0</v>
      </c>
      <c r="FQ4" s="46">
        <f t="shared" si="37"/>
        <v>0</v>
      </c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</row>
    <row r="5" spans="1:200" x14ac:dyDescent="0.3">
      <c r="A5" s="38" t="s">
        <v>3</v>
      </c>
      <c r="H5" s="21">
        <v>26265.239165999999</v>
      </c>
      <c r="I5" s="23">
        <v>0.51927077759999996</v>
      </c>
      <c r="J5" s="23">
        <v>2.8280245337999999</v>
      </c>
      <c r="K5" s="23">
        <v>4.8790920226000001</v>
      </c>
      <c r="L5" s="23">
        <v>64.626314051999998</v>
      </c>
      <c r="M5" s="23">
        <v>91.463157026000005</v>
      </c>
      <c r="N5" s="23">
        <v>240.08866212000001</v>
      </c>
      <c r="O5" s="23">
        <v>290.60478733999997</v>
      </c>
      <c r="P5" s="23">
        <v>36.528445818000002</v>
      </c>
      <c r="Q5" s="23">
        <v>2.3850142806000001</v>
      </c>
      <c r="R5" s="23">
        <v>17.727542417999999</v>
      </c>
      <c r="S5" s="23">
        <v>101.48805398</v>
      </c>
      <c r="T5" s="23">
        <v>461.40477091000002</v>
      </c>
      <c r="U5" s="23">
        <v>0.74178701089999999</v>
      </c>
      <c r="V5" s="23">
        <v>384.26463317999998</v>
      </c>
      <c r="W5" s="23">
        <v>1.0748558013</v>
      </c>
      <c r="X5" s="23">
        <v>873.65784814000006</v>
      </c>
      <c r="Y5" s="23">
        <v>0.1220359696</v>
      </c>
      <c r="Z5" s="23">
        <v>0.66543493310000001</v>
      </c>
      <c r="AD5" s="23">
        <v>2.1651906694999998</v>
      </c>
      <c r="AO5" s="23" t="s">
        <v>3</v>
      </c>
      <c r="AP5" s="23">
        <v>10.375317779047901</v>
      </c>
      <c r="AQ5" s="23">
        <v>2595.0797249301199</v>
      </c>
      <c r="AR5" s="23">
        <v>0</v>
      </c>
      <c r="AS5" s="23">
        <v>1.07484411810264</v>
      </c>
      <c r="AT5" s="23">
        <v>0</v>
      </c>
      <c r="AU5" s="23">
        <v>0.519271046259144</v>
      </c>
      <c r="AV5" s="23">
        <v>0.519271046259144</v>
      </c>
      <c r="AW5" s="23">
        <v>0.33587172317167802</v>
      </c>
      <c r="AX5" s="23">
        <v>3.3744828492721902E-2</v>
      </c>
      <c r="AY5" s="23">
        <v>2.8280151594535301</v>
      </c>
      <c r="AZ5" s="23">
        <v>0</v>
      </c>
      <c r="BA5" s="23">
        <v>0</v>
      </c>
      <c r="BB5" s="23">
        <v>0</v>
      </c>
      <c r="BC5" s="23">
        <v>0</v>
      </c>
      <c r="BD5" s="23">
        <v>0</v>
      </c>
      <c r="BE5" s="23">
        <v>0</v>
      </c>
      <c r="BF5" s="23">
        <v>240.08839032901599</v>
      </c>
      <c r="BG5" s="23">
        <v>4.8790957908254704</v>
      </c>
      <c r="BH5" s="23">
        <v>17.7275433837188</v>
      </c>
      <c r="BI5" s="23">
        <v>0</v>
      </c>
      <c r="BJ5" s="23">
        <v>0</v>
      </c>
      <c r="BK5" s="23">
        <v>873.66019611778597</v>
      </c>
      <c r="BL5" s="23">
        <v>0</v>
      </c>
      <c r="BM5" s="23">
        <v>1.1552575560452401</v>
      </c>
      <c r="BN5" s="23">
        <v>0</v>
      </c>
      <c r="BO5" s="23">
        <v>64.625984667922694</v>
      </c>
      <c r="BP5" s="23">
        <v>4815.2345081495396</v>
      </c>
      <c r="BQ5" s="23">
        <v>37.277202777027199</v>
      </c>
      <c r="BR5" s="23">
        <v>0.12203489810750601</v>
      </c>
      <c r="BS5" s="23">
        <v>0.12203489810750601</v>
      </c>
      <c r="BT5" s="23">
        <v>0</v>
      </c>
      <c r="BU5" s="23">
        <v>0</v>
      </c>
      <c r="BV5" s="23">
        <v>91.462818097943199</v>
      </c>
      <c r="BW5" s="23">
        <v>0</v>
      </c>
      <c r="BX5" s="23">
        <v>0</v>
      </c>
      <c r="BY5" s="23">
        <v>0</v>
      </c>
      <c r="BZ5" s="23">
        <v>26.8888330059557</v>
      </c>
      <c r="CA5" s="23">
        <v>0</v>
      </c>
      <c r="CB5" s="23">
        <v>8601.3260193783408</v>
      </c>
      <c r="CC5" s="23">
        <v>47.4324822056073</v>
      </c>
      <c r="CD5" s="23">
        <v>0</v>
      </c>
      <c r="CE5" s="23">
        <v>0</v>
      </c>
      <c r="CF5" s="23">
        <v>290.88223365609599</v>
      </c>
      <c r="CG5" s="23">
        <v>36.528238146223202</v>
      </c>
      <c r="CH5" s="23">
        <v>0</v>
      </c>
      <c r="CI5" s="23">
        <v>0</v>
      </c>
      <c r="CJ5" s="23">
        <v>30984.619250318199</v>
      </c>
      <c r="CK5" s="23">
        <v>0</v>
      </c>
      <c r="CL5" s="23">
        <v>0</v>
      </c>
      <c r="CM5" s="23">
        <v>0</v>
      </c>
      <c r="CN5" s="23">
        <v>1.30949977344951</v>
      </c>
      <c r="CO5" s="23">
        <v>35.802154364175998</v>
      </c>
      <c r="CP5" s="23">
        <v>2.1651969984688901</v>
      </c>
      <c r="CQ5" s="23">
        <v>2.3850163526954198</v>
      </c>
      <c r="CR5" s="23">
        <v>0</v>
      </c>
      <c r="CS5" s="23">
        <v>6640.4880407314904</v>
      </c>
      <c r="CT5" s="23">
        <v>0</v>
      </c>
      <c r="CU5" s="23">
        <v>0</v>
      </c>
      <c r="CV5" s="23">
        <v>0</v>
      </c>
      <c r="CW5" s="23">
        <v>0</v>
      </c>
      <c r="CX5" s="23">
        <v>0</v>
      </c>
      <c r="CY5" s="23">
        <v>0</v>
      </c>
      <c r="CZ5" s="23">
        <v>0</v>
      </c>
      <c r="DA5" s="23">
        <v>0</v>
      </c>
      <c r="DB5" s="23">
        <v>0</v>
      </c>
      <c r="DC5" s="23">
        <v>0</v>
      </c>
      <c r="DD5" s="23">
        <v>0</v>
      </c>
      <c r="DE5" s="23">
        <v>0</v>
      </c>
      <c r="DF5" s="23">
        <v>0</v>
      </c>
      <c r="DG5" s="23">
        <v>0</v>
      </c>
      <c r="DH5" s="23">
        <v>0</v>
      </c>
      <c r="DI5" s="23">
        <v>0</v>
      </c>
      <c r="DJ5" s="23">
        <v>0</v>
      </c>
      <c r="DK5" s="23">
        <v>0</v>
      </c>
      <c r="DL5" s="23">
        <v>863.69474680777898</v>
      </c>
      <c r="DM5" s="23">
        <v>0</v>
      </c>
      <c r="DN5" s="23">
        <v>0</v>
      </c>
      <c r="DO5" s="23">
        <v>0</v>
      </c>
      <c r="DP5" s="23">
        <v>0</v>
      </c>
      <c r="DQ5" s="23">
        <v>2224.2899127286501</v>
      </c>
      <c r="DR5" s="23">
        <v>101.48798962531301</v>
      </c>
      <c r="DS5" s="23">
        <v>0</v>
      </c>
      <c r="DT5" s="23">
        <v>293.79103986925799</v>
      </c>
      <c r="DU5" s="23">
        <v>543.18675120188198</v>
      </c>
      <c r="DV5" s="23">
        <v>461.40283564181402</v>
      </c>
      <c r="DW5" s="23">
        <v>0.665428698402179</v>
      </c>
      <c r="DX5" s="23">
        <v>0.74178937808462397</v>
      </c>
      <c r="DY5" s="23">
        <v>0</v>
      </c>
      <c r="DZ5" s="23">
        <v>1921.1626409748801</v>
      </c>
      <c r="EA5" s="23">
        <v>26265.210600373601</v>
      </c>
      <c r="EB5" s="23">
        <v>384.26308384923198</v>
      </c>
      <c r="EC5" s="23">
        <v>532.40061567945202</v>
      </c>
      <c r="EE5" s="32">
        <f t="shared" si="38"/>
        <v>1.1796828786850644</v>
      </c>
      <c r="EF5" s="46">
        <f t="shared" si="0"/>
        <v>0</v>
      </c>
      <c r="EG5" s="46">
        <f t="shared" si="1"/>
        <v>0</v>
      </c>
      <c r="EH5" s="46">
        <f t="shared" si="2"/>
        <v>0</v>
      </c>
      <c r="EI5" s="46">
        <f t="shared" si="3"/>
        <v>0</v>
      </c>
      <c r="EJ5" s="46">
        <f t="shared" si="4"/>
        <v>0</v>
      </c>
      <c r="EK5" s="46">
        <f t="shared" si="5"/>
        <v>0</v>
      </c>
      <c r="EL5" s="46">
        <f t="shared" si="6"/>
        <v>-1.0875829539602654E-6</v>
      </c>
      <c r="EM5" s="46">
        <f t="shared" si="7"/>
        <v>5.1737774516086232E-7</v>
      </c>
      <c r="EN5" s="46">
        <f t="shared" si="8"/>
        <v>-3.3148037995101704E-6</v>
      </c>
      <c r="EO5" s="46">
        <f t="shared" si="9"/>
        <v>7.7232104925869955E-7</v>
      </c>
      <c r="EP5" s="46">
        <f t="shared" si="10"/>
        <v>-5.0967486253193047E-6</v>
      </c>
      <c r="EQ5" s="46">
        <f t="shared" si="11"/>
        <v>-3.7056238580246271E-6</v>
      </c>
      <c r="ER5" s="46">
        <f t="shared" si="12"/>
        <v>-1.1320442273942383E-6</v>
      </c>
      <c r="ES5" s="46">
        <f t="shared" si="13"/>
        <v>9.5472039065692754E-4</v>
      </c>
      <c r="ET5" s="46">
        <f t="shared" si="14"/>
        <v>-5.6852070256110282E-6</v>
      </c>
      <c r="EU5" s="46">
        <f t="shared" si="15"/>
        <v>8.6879790890413396E-7</v>
      </c>
      <c r="EV5" s="46">
        <f t="shared" si="16"/>
        <v>5.4475616425350969E-8</v>
      </c>
      <c r="EW5" s="46">
        <f t="shared" si="17"/>
        <v>-6.3411095665249884E-7</v>
      </c>
      <c r="EX5" s="46">
        <f t="shared" si="18"/>
        <v>-4.1942960021543543E-6</v>
      </c>
      <c r="EY5" s="46">
        <f t="shared" si="19"/>
        <v>3.1911917965694932E-6</v>
      </c>
      <c r="EZ5" s="46">
        <f t="shared" si="20"/>
        <v>-4.0319369367375451E-6</v>
      </c>
      <c r="FA5" s="46">
        <f t="shared" si="21"/>
        <v>-1.0869548590491275E-5</v>
      </c>
      <c r="FB5" s="46">
        <f t="shared" si="22"/>
        <v>2.6875255466603458E-6</v>
      </c>
      <c r="FC5" s="46">
        <f t="shared" si="23"/>
        <v>-8.7801366884480941E-6</v>
      </c>
      <c r="FD5" s="46">
        <f t="shared" si="24"/>
        <v>-9.3693575598323855E-6</v>
      </c>
      <c r="FE5" s="46">
        <f t="shared" si="25"/>
        <v>0</v>
      </c>
      <c r="FF5" s="46">
        <f t="shared" si="26"/>
        <v>0</v>
      </c>
      <c r="FG5" s="46">
        <f t="shared" si="27"/>
        <v>0</v>
      </c>
      <c r="FH5" s="46">
        <f t="shared" si="28"/>
        <v>2.9230538351445694E-6</v>
      </c>
      <c r="FI5" s="46">
        <f t="shared" si="29"/>
        <v>0</v>
      </c>
      <c r="FJ5" s="46">
        <f t="shared" si="30"/>
        <v>0</v>
      </c>
      <c r="FK5" s="46">
        <f t="shared" si="31"/>
        <v>0</v>
      </c>
      <c r="FL5" s="46">
        <f t="shared" si="32"/>
        <v>0</v>
      </c>
      <c r="FM5" s="46">
        <f t="shared" si="33"/>
        <v>0</v>
      </c>
      <c r="FN5" s="46">
        <f t="shared" si="34"/>
        <v>0</v>
      </c>
      <c r="FO5" s="46">
        <f t="shared" si="35"/>
        <v>0</v>
      </c>
      <c r="FP5" s="46">
        <f t="shared" si="36"/>
        <v>0</v>
      </c>
      <c r="FQ5" s="46">
        <f t="shared" si="37"/>
        <v>0</v>
      </c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</row>
    <row r="6" spans="1:200" x14ac:dyDescent="0.3">
      <c r="A6" s="38" t="s">
        <v>4</v>
      </c>
      <c r="B6" s="21">
        <v>13.516387699999999</v>
      </c>
      <c r="C6" s="21">
        <v>28.7139609</v>
      </c>
      <c r="D6" s="21">
        <v>23.5883784</v>
      </c>
      <c r="E6" s="21">
        <v>456.38533949999999</v>
      </c>
      <c r="F6" s="21">
        <v>439.74624920000002</v>
      </c>
      <c r="G6" s="21">
        <v>0.76</v>
      </c>
      <c r="H6" s="21">
        <v>288888.84350999998</v>
      </c>
      <c r="I6" s="23">
        <v>6.7944734843000001</v>
      </c>
      <c r="J6" s="23">
        <v>32.041426884000003</v>
      </c>
      <c r="K6" s="23">
        <v>60.48326385</v>
      </c>
      <c r="L6" s="23">
        <v>835.02713738</v>
      </c>
      <c r="M6" s="23">
        <v>1805.5648510999999</v>
      </c>
      <c r="N6" s="23">
        <v>5449.3971792000002</v>
      </c>
      <c r="O6" s="23">
        <v>5280.2162159</v>
      </c>
      <c r="P6" s="23">
        <v>144.82846244999999</v>
      </c>
      <c r="Q6" s="23">
        <v>42.470139396999997</v>
      </c>
      <c r="R6" s="23">
        <v>237.12526381999999</v>
      </c>
      <c r="S6" s="23">
        <v>1324.9600671000001</v>
      </c>
      <c r="T6" s="23">
        <v>6157.7783554999996</v>
      </c>
      <c r="U6" s="23">
        <v>10.761867941</v>
      </c>
      <c r="V6" s="23">
        <v>5034.8535107999996</v>
      </c>
      <c r="W6" s="23">
        <v>14.360824265</v>
      </c>
      <c r="X6" s="23">
        <v>3196.5451180999999</v>
      </c>
      <c r="Y6" s="23">
        <v>0.72355348419999999</v>
      </c>
      <c r="Z6" s="23">
        <v>5.7090843388000003</v>
      </c>
      <c r="AA6" s="23">
        <v>9.3984600000000004E-4</v>
      </c>
      <c r="AB6" s="23">
        <v>4.3705030000000002E-4</v>
      </c>
      <c r="AC6" s="23">
        <v>152.90389665000001</v>
      </c>
      <c r="AD6" s="23">
        <v>13.485284135000001</v>
      </c>
      <c r="AO6" s="23" t="s">
        <v>4</v>
      </c>
      <c r="AP6" s="23">
        <v>130.24099233313899</v>
      </c>
      <c r="AQ6" s="23">
        <v>42388.337731822801</v>
      </c>
      <c r="AR6" s="23">
        <v>9.3983994330743101E-4</v>
      </c>
      <c r="AS6" s="23">
        <v>14.360684857768801</v>
      </c>
      <c r="AT6" s="23">
        <v>0</v>
      </c>
      <c r="AU6" s="23">
        <v>6.7944230791473599</v>
      </c>
      <c r="AV6" s="23">
        <v>6.7944230791473599</v>
      </c>
      <c r="AW6" s="23">
        <v>4.3673785493353101</v>
      </c>
      <c r="AX6" s="23">
        <v>0.45087926895833302</v>
      </c>
      <c r="AY6" s="23">
        <v>32.041276635804302</v>
      </c>
      <c r="AZ6" s="23">
        <v>0</v>
      </c>
      <c r="BA6" s="23">
        <v>0</v>
      </c>
      <c r="BB6" s="23">
        <v>4.3702932669256403E-4</v>
      </c>
      <c r="BC6" s="23">
        <v>0</v>
      </c>
      <c r="BD6" s="23">
        <v>0</v>
      </c>
      <c r="BE6" s="23">
        <v>0</v>
      </c>
      <c r="BF6" s="23">
        <v>5449.3423280145998</v>
      </c>
      <c r="BG6" s="23">
        <v>60.482533484001699</v>
      </c>
      <c r="BH6" s="23">
        <v>237.124564261317</v>
      </c>
      <c r="BI6" s="23">
        <v>13.5161388515022</v>
      </c>
      <c r="BJ6" s="23">
        <v>152.902197597205</v>
      </c>
      <c r="BK6" s="23">
        <v>3196.5439170455502</v>
      </c>
      <c r="BL6" s="23">
        <v>0</v>
      </c>
      <c r="BM6" s="23">
        <v>14.1403073630539</v>
      </c>
      <c r="BN6" s="23">
        <v>0</v>
      </c>
      <c r="BO6" s="23">
        <v>835.01689216275395</v>
      </c>
      <c r="BP6" s="23">
        <v>62514.913227765697</v>
      </c>
      <c r="BQ6" s="23">
        <v>462.41039503794701</v>
      </c>
      <c r="BR6" s="23">
        <v>0.72355412511299</v>
      </c>
      <c r="BS6" s="23">
        <v>0.72355412511299</v>
      </c>
      <c r="BT6" s="23">
        <v>0</v>
      </c>
      <c r="BU6" s="23">
        <v>0</v>
      </c>
      <c r="BV6" s="23">
        <v>1805.5226714866601</v>
      </c>
      <c r="BW6" s="23">
        <v>0</v>
      </c>
      <c r="BX6" s="23">
        <v>0</v>
      </c>
      <c r="BY6" s="23">
        <v>0</v>
      </c>
      <c r="BZ6" s="23">
        <v>208.20424053397201</v>
      </c>
      <c r="CA6" s="23">
        <v>0</v>
      </c>
      <c r="CB6" s="23">
        <v>95934.827702111405</v>
      </c>
      <c r="CC6" s="23">
        <v>669.67921321839196</v>
      </c>
      <c r="CD6" s="23">
        <v>0</v>
      </c>
      <c r="CE6" s="23">
        <v>0</v>
      </c>
      <c r="CF6" s="23">
        <v>5281.1700230455099</v>
      </c>
      <c r="CG6" s="23">
        <v>144.826311950064</v>
      </c>
      <c r="CH6" s="23">
        <v>28.713874843609599</v>
      </c>
      <c r="CI6" s="23">
        <v>0</v>
      </c>
      <c r="CJ6" s="23">
        <v>361628.08997756703</v>
      </c>
      <c r="CK6" s="23">
        <v>21.229164364490099</v>
      </c>
      <c r="CL6" s="23">
        <v>2.3588332792098399</v>
      </c>
      <c r="CM6" s="23">
        <v>23.5879976436999</v>
      </c>
      <c r="CN6" s="23">
        <v>6.1115204684076003</v>
      </c>
      <c r="CO6" s="23">
        <v>394.99314409822699</v>
      </c>
      <c r="CP6" s="23">
        <v>13.485278366890901</v>
      </c>
      <c r="CQ6" s="23">
        <v>42.469722374907001</v>
      </c>
      <c r="CR6" s="23">
        <v>0</v>
      </c>
      <c r="CS6" s="23">
        <v>83235.355746513495</v>
      </c>
      <c r="CT6" s="23">
        <v>0</v>
      </c>
      <c r="CU6" s="23">
        <v>0</v>
      </c>
      <c r="CV6" s="23">
        <v>19.392806429779899</v>
      </c>
      <c r="CW6" s="23">
        <v>0</v>
      </c>
      <c r="CX6" s="23">
        <v>5.8046472687489103</v>
      </c>
      <c r="CY6" s="23">
        <v>0</v>
      </c>
      <c r="CZ6" s="23">
        <v>0</v>
      </c>
      <c r="DA6" s="23">
        <v>456.40257555041097</v>
      </c>
      <c r="DB6" s="23">
        <v>439.76350937647697</v>
      </c>
      <c r="DC6" s="23">
        <v>16.6390661739336</v>
      </c>
      <c r="DD6" s="23">
        <v>0</v>
      </c>
      <c r="DE6" s="23">
        <v>0</v>
      </c>
      <c r="DF6" s="23">
        <v>335.61413851639901</v>
      </c>
      <c r="DG6" s="23">
        <v>0</v>
      </c>
      <c r="DH6" s="23">
        <v>15.4350545963612</v>
      </c>
      <c r="DI6" s="23">
        <v>0</v>
      </c>
      <c r="DJ6" s="23">
        <v>0.72118156517138099</v>
      </c>
      <c r="DK6" s="23">
        <v>38.565667781103102</v>
      </c>
      <c r="DL6" s="23">
        <v>11041.2910875119</v>
      </c>
      <c r="DM6" s="23">
        <v>0</v>
      </c>
      <c r="DN6" s="23">
        <v>24.230013218913399</v>
      </c>
      <c r="DO6" s="23">
        <v>0</v>
      </c>
      <c r="DP6" s="23">
        <v>0.76000417114480401</v>
      </c>
      <c r="DQ6" s="23">
        <v>25129.451904656999</v>
      </c>
      <c r="DR6" s="23">
        <v>1324.9503180823899</v>
      </c>
      <c r="DS6" s="23">
        <v>0</v>
      </c>
      <c r="DT6" s="23">
        <v>3690.2216836115599</v>
      </c>
      <c r="DU6" s="23">
        <v>8008.5956576079498</v>
      </c>
      <c r="DV6" s="23">
        <v>6157.60513606308</v>
      </c>
      <c r="DW6" s="23">
        <v>5.7090646662584401</v>
      </c>
      <c r="DX6" s="23">
        <v>10.761785385704201</v>
      </c>
      <c r="DY6" s="23">
        <v>0</v>
      </c>
      <c r="DZ6" s="23">
        <v>19195.507201374199</v>
      </c>
      <c r="EA6" s="23">
        <v>288880.24803694902</v>
      </c>
      <c r="EB6" s="23">
        <v>5034.7750674672998</v>
      </c>
      <c r="EC6" s="23">
        <v>6381.4063839626597</v>
      </c>
      <c r="EE6" s="32">
        <f t="shared" si="38"/>
        <v>1.2518269851780011</v>
      </c>
      <c r="EF6" s="46">
        <f t="shared" si="0"/>
        <v>-1.8410873032234713E-5</v>
      </c>
      <c r="EG6" s="46">
        <f t="shared" si="1"/>
        <v>-2.9970226225831453E-6</v>
      </c>
      <c r="EH6" s="46">
        <f t="shared" si="2"/>
        <v>-1.6141690354590249E-5</v>
      </c>
      <c r="EI6" s="46">
        <f t="shared" si="3"/>
        <v>3.7766441906020258E-5</v>
      </c>
      <c r="EJ6" s="46">
        <f t="shared" si="4"/>
        <v>3.9250309714642671E-5</v>
      </c>
      <c r="EK6" s="46">
        <f t="shared" si="5"/>
        <v>5.4883484263149774E-6</v>
      </c>
      <c r="EL6" s="46">
        <f t="shared" si="6"/>
        <v>-2.9753565234710133E-5</v>
      </c>
      <c r="EM6" s="46">
        <f t="shared" si="7"/>
        <v>-7.4185516738980073E-6</v>
      </c>
      <c r="EN6" s="46">
        <f t="shared" si="8"/>
        <v>-4.689185542385756E-6</v>
      </c>
      <c r="EO6" s="46">
        <f t="shared" si="9"/>
        <v>-1.2075505715303705E-5</v>
      </c>
      <c r="EP6" s="46">
        <f t="shared" si="10"/>
        <v>-1.2269322501538426E-5</v>
      </c>
      <c r="EQ6" s="46">
        <f t="shared" si="11"/>
        <v>-2.3360896350049811E-5</v>
      </c>
      <c r="ER6" s="46">
        <f t="shared" si="12"/>
        <v>-1.0065551031906765E-5</v>
      </c>
      <c r="ES6" s="46">
        <f t="shared" si="13"/>
        <v>1.8063789559181014E-4</v>
      </c>
      <c r="ET6" s="46">
        <f t="shared" si="14"/>
        <v>-1.4848600196496572E-5</v>
      </c>
      <c r="EU6" s="46">
        <f t="shared" si="15"/>
        <v>-9.8191835232330454E-6</v>
      </c>
      <c r="EV6" s="46">
        <f t="shared" si="16"/>
        <v>-2.9501651224843339E-6</v>
      </c>
      <c r="EW6" s="46">
        <f t="shared" si="17"/>
        <v>-7.3579708945383261E-6</v>
      </c>
      <c r="EX6" s="46">
        <f t="shared" si="18"/>
        <v>-2.81301837967202E-5</v>
      </c>
      <c r="EY6" s="46">
        <f t="shared" si="19"/>
        <v>-7.6710935547689952E-6</v>
      </c>
      <c r="EZ6" s="46">
        <f t="shared" si="20"/>
        <v>-1.5580062564203248E-5</v>
      </c>
      <c r="FA6" s="46">
        <f t="shared" si="21"/>
        <v>-9.7074672474500651E-6</v>
      </c>
      <c r="FB6" s="46">
        <f t="shared" si="22"/>
        <v>-3.7573517822892916E-7</v>
      </c>
      <c r="FC6" s="46">
        <f t="shared" si="23"/>
        <v>8.8578523082056428E-7</v>
      </c>
      <c r="FD6" s="46">
        <f t="shared" si="24"/>
        <v>-3.4458313089742681E-6</v>
      </c>
      <c r="FE6" s="46">
        <f t="shared" si="25"/>
        <v>-6.4443457428430947E-6</v>
      </c>
      <c r="FF6" s="46">
        <f t="shared" si="26"/>
        <v>-4.7988314928495447E-5</v>
      </c>
      <c r="FG6" s="46">
        <f t="shared" si="27"/>
        <v>-1.1111899907256309E-5</v>
      </c>
      <c r="FH6" s="46">
        <f t="shared" si="28"/>
        <v>-4.2773359774601681E-7</v>
      </c>
      <c r="FI6" s="46">
        <f t="shared" si="29"/>
        <v>0</v>
      </c>
      <c r="FJ6" s="46">
        <f t="shared" si="30"/>
        <v>0</v>
      </c>
      <c r="FK6" s="46">
        <f t="shared" si="31"/>
        <v>0</v>
      </c>
      <c r="FL6" s="46">
        <f t="shared" si="32"/>
        <v>0</v>
      </c>
      <c r="FM6" s="46">
        <f t="shared" si="33"/>
        <v>0</v>
      </c>
      <c r="FN6" s="46">
        <f t="shared" si="34"/>
        <v>0</v>
      </c>
      <c r="FO6" s="46">
        <f t="shared" si="35"/>
        <v>0</v>
      </c>
      <c r="FP6" s="46">
        <f t="shared" si="36"/>
        <v>0</v>
      </c>
      <c r="FQ6" s="46">
        <f t="shared" si="37"/>
        <v>0</v>
      </c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</row>
    <row r="7" spans="1:200" x14ac:dyDescent="0.3">
      <c r="A7" s="38" t="s">
        <v>5</v>
      </c>
      <c r="H7" s="21">
        <v>39435.557918999999</v>
      </c>
      <c r="I7" s="23">
        <v>0.99071035610000002</v>
      </c>
      <c r="J7" s="23">
        <v>5.7086211999999997E-3</v>
      </c>
      <c r="K7" s="23">
        <v>8.5932145367999997</v>
      </c>
      <c r="L7" s="23">
        <v>104.02842588</v>
      </c>
      <c r="M7" s="23">
        <v>186.04978048000001</v>
      </c>
      <c r="N7" s="23">
        <v>927.06073226000001</v>
      </c>
      <c r="O7" s="23">
        <v>856.48031090999996</v>
      </c>
      <c r="P7" s="23">
        <v>0.91528711900000004</v>
      </c>
      <c r="Q7" s="23">
        <v>6.3629548839999996</v>
      </c>
      <c r="R7" s="23">
        <v>28.068818046000001</v>
      </c>
      <c r="S7" s="23">
        <v>187.89255148999999</v>
      </c>
      <c r="T7" s="23">
        <v>799.62913690000005</v>
      </c>
      <c r="U7" s="23">
        <v>1.4153241303999999</v>
      </c>
      <c r="V7" s="23">
        <v>642.99287217999995</v>
      </c>
      <c r="W7" s="23">
        <v>2.0350242742</v>
      </c>
      <c r="X7" s="23">
        <v>543.04129766999995</v>
      </c>
      <c r="Y7" s="23">
        <v>0.1121670575</v>
      </c>
      <c r="Z7" s="23">
        <v>0.46485964169999999</v>
      </c>
      <c r="AO7" s="23" t="s">
        <v>5</v>
      </c>
      <c r="AP7" s="23">
        <v>18.529052511743501</v>
      </c>
      <c r="AQ7" s="23">
        <v>6486.4954365801505</v>
      </c>
      <c r="AR7" s="23">
        <v>0</v>
      </c>
      <c r="AS7" s="23">
        <v>2.0350183770260699</v>
      </c>
      <c r="AT7" s="23">
        <v>0</v>
      </c>
      <c r="AU7" s="23">
        <v>0.99070897223097298</v>
      </c>
      <c r="AV7" s="23">
        <v>0.99070897223097298</v>
      </c>
      <c r="AW7" s="23">
        <v>0.62197835788934897</v>
      </c>
      <c r="AX7" s="23">
        <v>6.3892902482549904E-2</v>
      </c>
      <c r="AY7" s="23">
        <v>5.7083460720454204E-3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927.05421140043097</v>
      </c>
      <c r="BG7" s="23">
        <v>8.5931661211908406</v>
      </c>
      <c r="BH7" s="23">
        <v>28.0688125250085</v>
      </c>
      <c r="BI7" s="23">
        <v>0</v>
      </c>
      <c r="BJ7" s="23">
        <v>0</v>
      </c>
      <c r="BK7" s="23">
        <v>543.04108412853702</v>
      </c>
      <c r="BL7" s="23">
        <v>0</v>
      </c>
      <c r="BM7" s="23">
        <v>1.5903106494502901</v>
      </c>
      <c r="BN7" s="23">
        <v>0</v>
      </c>
      <c r="BO7" s="23">
        <v>104.02804203076499</v>
      </c>
      <c r="BP7" s="23">
        <v>9045.3929569557895</v>
      </c>
      <c r="BQ7" s="23">
        <v>65.723132729451507</v>
      </c>
      <c r="BR7" s="23">
        <v>0.11216865318376699</v>
      </c>
      <c r="BS7" s="23">
        <v>0.11216865318376699</v>
      </c>
      <c r="BT7" s="23">
        <v>0</v>
      </c>
      <c r="BU7" s="23">
        <v>0</v>
      </c>
      <c r="BV7" s="23">
        <v>186.04910356522001</v>
      </c>
      <c r="BW7" s="23">
        <v>0</v>
      </c>
      <c r="BX7" s="23">
        <v>0</v>
      </c>
      <c r="BY7" s="23">
        <v>0</v>
      </c>
      <c r="BZ7" s="23">
        <v>12.9353825546437</v>
      </c>
      <c r="CA7" s="23">
        <v>0</v>
      </c>
      <c r="CB7" s="23">
        <v>13189.331246323</v>
      </c>
      <c r="CC7" s="23">
        <v>97.584227814628804</v>
      </c>
      <c r="CD7" s="23">
        <v>0</v>
      </c>
      <c r="CE7" s="23">
        <v>0</v>
      </c>
      <c r="CF7" s="23">
        <v>856.64968451575305</v>
      </c>
      <c r="CG7" s="23">
        <v>0.91527588882836997</v>
      </c>
      <c r="CH7" s="23">
        <v>0</v>
      </c>
      <c r="CI7" s="23">
        <v>0</v>
      </c>
      <c r="CJ7" s="23">
        <v>50473.918147896999</v>
      </c>
      <c r="CK7" s="23">
        <v>0</v>
      </c>
      <c r="CL7" s="23">
        <v>0</v>
      </c>
      <c r="CM7" s="23">
        <v>0</v>
      </c>
      <c r="CN7" s="23">
        <v>0.98837087729402096</v>
      </c>
      <c r="CO7" s="23">
        <v>47.915865158209002</v>
      </c>
      <c r="CP7" s="23">
        <v>0</v>
      </c>
      <c r="CQ7" s="23">
        <v>6.3629268760748898</v>
      </c>
      <c r="CR7" s="23">
        <v>0</v>
      </c>
      <c r="CS7" s="23">
        <v>11285.9043562281</v>
      </c>
      <c r="CT7" s="23">
        <v>0</v>
      </c>
      <c r="CU7" s="23">
        <v>0</v>
      </c>
      <c r="CV7" s="23">
        <v>0</v>
      </c>
      <c r="CW7" s="23">
        <v>0</v>
      </c>
      <c r="CX7" s="23">
        <v>0</v>
      </c>
      <c r="CY7" s="23">
        <v>0</v>
      </c>
      <c r="CZ7" s="23">
        <v>0</v>
      </c>
      <c r="DA7" s="23">
        <v>0</v>
      </c>
      <c r="DB7" s="23">
        <v>0</v>
      </c>
      <c r="DC7" s="23">
        <v>0</v>
      </c>
      <c r="DD7" s="23">
        <v>0</v>
      </c>
      <c r="DE7" s="23">
        <v>0</v>
      </c>
      <c r="DF7" s="23">
        <v>0</v>
      </c>
      <c r="DG7" s="23">
        <v>0</v>
      </c>
      <c r="DH7" s="23">
        <v>0</v>
      </c>
      <c r="DI7" s="23">
        <v>0</v>
      </c>
      <c r="DJ7" s="23">
        <v>0</v>
      </c>
      <c r="DK7" s="23">
        <v>0</v>
      </c>
      <c r="DL7" s="23">
        <v>1386.6157297591201</v>
      </c>
      <c r="DM7" s="23">
        <v>0</v>
      </c>
      <c r="DN7" s="23">
        <v>0</v>
      </c>
      <c r="DO7" s="23">
        <v>0</v>
      </c>
      <c r="DP7" s="23">
        <v>0</v>
      </c>
      <c r="DQ7" s="23">
        <v>3215.3251191856598</v>
      </c>
      <c r="DR7" s="23">
        <v>187.89248152994699</v>
      </c>
      <c r="DS7" s="23">
        <v>0</v>
      </c>
      <c r="DT7" s="23">
        <v>527.28958665074401</v>
      </c>
      <c r="DU7" s="23">
        <v>948.01597196594298</v>
      </c>
      <c r="DV7" s="23">
        <v>799.62510743783798</v>
      </c>
      <c r="DW7" s="23">
        <v>0.464862266273951</v>
      </c>
      <c r="DX7" s="23">
        <v>1.41532104164136</v>
      </c>
      <c r="DY7" s="23">
        <v>0</v>
      </c>
      <c r="DZ7" s="23">
        <v>2683.1572396818001</v>
      </c>
      <c r="EA7" s="23">
        <v>39435.45852136</v>
      </c>
      <c r="EB7" s="23">
        <v>642.98587717722603</v>
      </c>
      <c r="EC7" s="23">
        <v>715.80281059278002</v>
      </c>
      <c r="EE7" s="32">
        <f t="shared" si="38"/>
        <v>1.279912039581284</v>
      </c>
      <c r="EF7" s="46">
        <f t="shared" si="0"/>
        <v>0</v>
      </c>
      <c r="EG7" s="46">
        <f t="shared" si="1"/>
        <v>0</v>
      </c>
      <c r="EH7" s="46">
        <f t="shared" si="2"/>
        <v>0</v>
      </c>
      <c r="EI7" s="46">
        <f t="shared" si="3"/>
        <v>0</v>
      </c>
      <c r="EJ7" s="46">
        <f t="shared" si="4"/>
        <v>0</v>
      </c>
      <c r="EK7" s="46">
        <f t="shared" si="5"/>
        <v>0</v>
      </c>
      <c r="EL7" s="46">
        <f t="shared" si="6"/>
        <v>-2.5205080197623528E-6</v>
      </c>
      <c r="EM7" s="46">
        <f t="shared" si="7"/>
        <v>-1.3968452217317693E-6</v>
      </c>
      <c r="EN7" s="46">
        <f t="shared" si="8"/>
        <v>-4.8195167438912455E-5</v>
      </c>
      <c r="EO7" s="46">
        <f t="shared" si="9"/>
        <v>-5.6341673947273788E-6</v>
      </c>
      <c r="EP7" s="46">
        <f t="shared" si="10"/>
        <v>-3.6898494979611386E-6</v>
      </c>
      <c r="EQ7" s="46">
        <f t="shared" si="11"/>
        <v>-3.6383530163540949E-6</v>
      </c>
      <c r="ER7" s="46">
        <f t="shared" si="12"/>
        <v>-7.0339076417785958E-6</v>
      </c>
      <c r="ES7" s="46">
        <f t="shared" si="13"/>
        <v>1.9775539915580396E-4</v>
      </c>
      <c r="ET7" s="46">
        <f t="shared" si="14"/>
        <v>-1.2269561536429999E-5</v>
      </c>
      <c r="EU7" s="46">
        <f t="shared" si="15"/>
        <v>-4.4017167527379634E-6</v>
      </c>
      <c r="EV7" s="46">
        <f t="shared" si="16"/>
        <v>-1.9669483379636582E-7</v>
      </c>
      <c r="EW7" s="46">
        <f t="shared" si="17"/>
        <v>-3.7234074710353344E-7</v>
      </c>
      <c r="EX7" s="46">
        <f t="shared" si="18"/>
        <v>-5.0391637524458127E-6</v>
      </c>
      <c r="EY7" s="46">
        <f t="shared" si="19"/>
        <v>-2.1823683873005513E-6</v>
      </c>
      <c r="EZ7" s="46">
        <f t="shared" si="20"/>
        <v>-1.0878818532161638E-5</v>
      </c>
      <c r="FA7" s="46">
        <f t="shared" si="21"/>
        <v>-2.8978396006542827E-6</v>
      </c>
      <c r="FB7" s="46">
        <f t="shared" si="22"/>
        <v>-3.9323245551074265E-7</v>
      </c>
      <c r="FC7" s="46">
        <f t="shared" si="23"/>
        <v>1.4225957269089299E-5</v>
      </c>
      <c r="FD7" s="46">
        <f t="shared" si="24"/>
        <v>5.6459492620317542E-6</v>
      </c>
      <c r="FE7" s="46">
        <f t="shared" si="25"/>
        <v>0</v>
      </c>
      <c r="FF7" s="46">
        <f t="shared" si="26"/>
        <v>0</v>
      </c>
      <c r="FG7" s="46">
        <f t="shared" si="27"/>
        <v>0</v>
      </c>
      <c r="FH7" s="46">
        <f t="shared" si="28"/>
        <v>0</v>
      </c>
      <c r="FI7" s="46">
        <f t="shared" si="29"/>
        <v>0</v>
      </c>
      <c r="FJ7" s="46">
        <f t="shared" si="30"/>
        <v>0</v>
      </c>
      <c r="FK7" s="46">
        <f t="shared" si="31"/>
        <v>0</v>
      </c>
      <c r="FL7" s="46">
        <f t="shared" si="32"/>
        <v>0</v>
      </c>
      <c r="FM7" s="46">
        <f t="shared" si="33"/>
        <v>0</v>
      </c>
      <c r="FN7" s="46">
        <f t="shared" si="34"/>
        <v>0</v>
      </c>
      <c r="FO7" s="46">
        <f t="shared" si="35"/>
        <v>0</v>
      </c>
      <c r="FP7" s="46">
        <f t="shared" si="36"/>
        <v>0</v>
      </c>
      <c r="FQ7" s="46">
        <f t="shared" si="37"/>
        <v>0</v>
      </c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</row>
    <row r="8" spans="1:200" x14ac:dyDescent="0.3">
      <c r="A8" s="38" t="s">
        <v>6</v>
      </c>
      <c r="H8" s="21">
        <v>26640.362412999999</v>
      </c>
      <c r="I8" s="23">
        <v>0.61369563689999995</v>
      </c>
      <c r="J8" s="23">
        <v>0.92453777749999999</v>
      </c>
      <c r="K8" s="23">
        <v>6.0478903699000002</v>
      </c>
      <c r="L8" s="23">
        <v>70.185128315</v>
      </c>
      <c r="M8" s="23">
        <v>111.73061416</v>
      </c>
      <c r="N8" s="23">
        <v>324.61140128</v>
      </c>
      <c r="O8" s="23">
        <v>376.09575627999999</v>
      </c>
      <c r="P8" s="23">
        <v>0.4683357655</v>
      </c>
      <c r="Q8" s="23">
        <v>3.0258283142</v>
      </c>
      <c r="R8" s="23">
        <v>33.187378209999999</v>
      </c>
      <c r="S8" s="23">
        <v>124.86988727000001</v>
      </c>
      <c r="T8" s="23">
        <v>782.95934397999997</v>
      </c>
      <c r="U8" s="23">
        <v>0.87643902169999999</v>
      </c>
      <c r="V8" s="23">
        <v>863.98515110999995</v>
      </c>
      <c r="W8" s="23">
        <v>1.3177825382999999</v>
      </c>
      <c r="X8" s="23">
        <v>5.5812632329999996</v>
      </c>
      <c r="Y8" s="23">
        <v>3.5607601900000001E-2</v>
      </c>
      <c r="Z8" s="23">
        <v>0.84407890200000002</v>
      </c>
      <c r="AD8" s="23">
        <v>3.0695199999999998</v>
      </c>
      <c r="AO8" s="23" t="s">
        <v>6</v>
      </c>
      <c r="AP8" s="23">
        <v>12.837798645101</v>
      </c>
      <c r="AQ8" s="23">
        <v>3515.8152243762802</v>
      </c>
      <c r="AR8" s="23">
        <v>0</v>
      </c>
      <c r="AS8" s="23">
        <v>1.31780728332148</v>
      </c>
      <c r="AT8" s="23">
        <v>0</v>
      </c>
      <c r="AU8" s="23">
        <v>0.61369511301582402</v>
      </c>
      <c r="AV8" s="23">
        <v>0.61369511301582402</v>
      </c>
      <c r="AW8" s="23">
        <v>0.41116325324492697</v>
      </c>
      <c r="AX8" s="23">
        <v>4.1376040160055402E-2</v>
      </c>
      <c r="AY8" s="23">
        <v>0.92453696743454095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324.610509385076</v>
      </c>
      <c r="BG8" s="23">
        <v>6.0478815345083996</v>
      </c>
      <c r="BH8" s="23">
        <v>33.187400503303998</v>
      </c>
      <c r="BI8" s="23">
        <v>0</v>
      </c>
      <c r="BJ8" s="23">
        <v>0</v>
      </c>
      <c r="BK8" s="23">
        <v>5.5812730580432897</v>
      </c>
      <c r="BL8" s="23">
        <v>0</v>
      </c>
      <c r="BM8" s="23">
        <v>1.40294404474676</v>
      </c>
      <c r="BN8" s="23">
        <v>0</v>
      </c>
      <c r="BO8" s="23">
        <v>70.185194024669599</v>
      </c>
      <c r="BP8" s="23">
        <v>5815.5947180185203</v>
      </c>
      <c r="BQ8" s="23">
        <v>46.215102424863701</v>
      </c>
      <c r="BR8" s="23">
        <v>3.5607141933343099E-2</v>
      </c>
      <c r="BS8" s="23">
        <v>3.5607141933343099E-2</v>
      </c>
      <c r="BT8" s="23">
        <v>0</v>
      </c>
      <c r="BU8" s="23">
        <v>0</v>
      </c>
      <c r="BV8" s="23">
        <v>111.73044600679501</v>
      </c>
      <c r="BW8" s="23">
        <v>0</v>
      </c>
      <c r="BX8" s="23">
        <v>0</v>
      </c>
      <c r="BY8" s="23">
        <v>0</v>
      </c>
      <c r="BZ8" s="23">
        <v>20.371346569156099</v>
      </c>
      <c r="CA8" s="23">
        <v>0</v>
      </c>
      <c r="CB8" s="23">
        <v>8354.5283952799691</v>
      </c>
      <c r="CC8" s="23">
        <v>120.595945790991</v>
      </c>
      <c r="CD8" s="23">
        <v>0</v>
      </c>
      <c r="CE8" s="23">
        <v>0</v>
      </c>
      <c r="CF8" s="23">
        <v>376.09794005568801</v>
      </c>
      <c r="CG8" s="23">
        <v>0.46834005224275999</v>
      </c>
      <c r="CH8" s="23">
        <v>0</v>
      </c>
      <c r="CI8" s="23">
        <v>0</v>
      </c>
      <c r="CJ8" s="23">
        <v>32744.0412555322</v>
      </c>
      <c r="CK8" s="23">
        <v>0</v>
      </c>
      <c r="CL8" s="23">
        <v>0</v>
      </c>
      <c r="CM8" s="23">
        <v>0</v>
      </c>
      <c r="CN8" s="23">
        <v>0.18659227685521601</v>
      </c>
      <c r="CO8" s="23">
        <v>36.8318170935366</v>
      </c>
      <c r="CP8" s="23">
        <v>3.0695195515798899</v>
      </c>
      <c r="CQ8" s="23">
        <v>3.02581962576541</v>
      </c>
      <c r="CR8" s="23">
        <v>0</v>
      </c>
      <c r="CS8" s="23">
        <v>8302.1141611137791</v>
      </c>
      <c r="CT8" s="23">
        <v>0</v>
      </c>
      <c r="CU8" s="23">
        <v>0</v>
      </c>
      <c r="CV8" s="23">
        <v>0</v>
      </c>
      <c r="CW8" s="23">
        <v>0</v>
      </c>
      <c r="CX8" s="23">
        <v>0</v>
      </c>
      <c r="CY8" s="23">
        <v>0</v>
      </c>
      <c r="CZ8" s="23">
        <v>0</v>
      </c>
      <c r="DA8" s="23">
        <v>0</v>
      </c>
      <c r="DB8" s="23">
        <v>0</v>
      </c>
      <c r="DC8" s="23">
        <v>0</v>
      </c>
      <c r="DD8" s="23">
        <v>0</v>
      </c>
      <c r="DE8" s="23">
        <v>0</v>
      </c>
      <c r="DF8" s="23">
        <v>0</v>
      </c>
      <c r="DG8" s="23">
        <v>0</v>
      </c>
      <c r="DH8" s="23">
        <v>0</v>
      </c>
      <c r="DI8" s="23">
        <v>0</v>
      </c>
      <c r="DJ8" s="23">
        <v>0</v>
      </c>
      <c r="DK8" s="23">
        <v>0</v>
      </c>
      <c r="DL8" s="23">
        <v>1054.28415928393</v>
      </c>
      <c r="DM8" s="23">
        <v>0</v>
      </c>
      <c r="DN8" s="23">
        <v>0</v>
      </c>
      <c r="DO8" s="23">
        <v>0</v>
      </c>
      <c r="DP8" s="23">
        <v>0</v>
      </c>
      <c r="DQ8" s="23">
        <v>2260.25516124162</v>
      </c>
      <c r="DR8" s="23">
        <v>124.86990593539301</v>
      </c>
      <c r="DS8" s="23">
        <v>0</v>
      </c>
      <c r="DT8" s="23">
        <v>364.576608043276</v>
      </c>
      <c r="DU8" s="23">
        <v>1002.71581597696</v>
      </c>
      <c r="DV8" s="23">
        <v>782.95692172725103</v>
      </c>
      <c r="DW8" s="23">
        <v>0.84408356212566704</v>
      </c>
      <c r="DX8" s="23">
        <v>0.87643493471122502</v>
      </c>
      <c r="DY8" s="23">
        <v>0</v>
      </c>
      <c r="DZ8" s="23">
        <v>1760.3517127664099</v>
      </c>
      <c r="EA8" s="23">
        <v>26640.334622816699</v>
      </c>
      <c r="EB8" s="23">
        <v>863.98095133567097</v>
      </c>
      <c r="EC8" s="23">
        <v>905.79739148205499</v>
      </c>
      <c r="EE8" s="32">
        <f t="shared" si="38"/>
        <v>1.2291152389462798</v>
      </c>
      <c r="EF8" s="46">
        <f t="shared" si="0"/>
        <v>0</v>
      </c>
      <c r="EG8" s="46">
        <f t="shared" si="1"/>
        <v>0</v>
      </c>
      <c r="EH8" s="46">
        <f t="shared" si="2"/>
        <v>0</v>
      </c>
      <c r="EI8" s="46">
        <f t="shared" si="3"/>
        <v>0</v>
      </c>
      <c r="EJ8" s="46">
        <f t="shared" si="4"/>
        <v>0</v>
      </c>
      <c r="EK8" s="46">
        <f t="shared" si="5"/>
        <v>0</v>
      </c>
      <c r="EL8" s="46">
        <f t="shared" si="6"/>
        <v>-1.0431608575300976E-6</v>
      </c>
      <c r="EM8" s="46">
        <f t="shared" si="7"/>
        <v>-8.5365471811975038E-7</v>
      </c>
      <c r="EN8" s="46">
        <f t="shared" si="8"/>
        <v>-8.7618427149108967E-7</v>
      </c>
      <c r="EO8" s="46">
        <f t="shared" si="9"/>
        <v>-1.4609047221727681E-6</v>
      </c>
      <c r="EP8" s="46">
        <f t="shared" si="10"/>
        <v>9.3623351807425871E-7</v>
      </c>
      <c r="EQ8" s="46">
        <f t="shared" si="11"/>
        <v>-1.5049877444954234E-6</v>
      </c>
      <c r="ER8" s="46">
        <f t="shared" si="12"/>
        <v>-2.7475773200776433E-6</v>
      </c>
      <c r="ES8" s="46">
        <f t="shared" si="13"/>
        <v>5.806435333449291E-6</v>
      </c>
      <c r="ET8" s="46">
        <f t="shared" si="14"/>
        <v>9.1531398534298812E-6</v>
      </c>
      <c r="EU8" s="46">
        <f t="shared" si="15"/>
        <v>-2.8714235203746854E-6</v>
      </c>
      <c r="EV8" s="46">
        <f t="shared" si="16"/>
        <v>6.7174043873581297E-7</v>
      </c>
      <c r="EW8" s="46">
        <f t="shared" si="17"/>
        <v>1.4947873669291031E-7</v>
      </c>
      <c r="EX8" s="46">
        <f t="shared" si="18"/>
        <v>-3.0937145939530222E-6</v>
      </c>
      <c r="EY8" s="46">
        <f t="shared" si="19"/>
        <v>-4.6631752737773502E-6</v>
      </c>
      <c r="EZ8" s="46">
        <f t="shared" si="20"/>
        <v>-4.8609334588512134E-6</v>
      </c>
      <c r="FA8" s="46">
        <f t="shared" si="21"/>
        <v>1.8777773085391148E-5</v>
      </c>
      <c r="FB8" s="46">
        <f t="shared" si="22"/>
        <v>1.7603619252296012E-6</v>
      </c>
      <c r="FC8" s="46">
        <f t="shared" si="23"/>
        <v>-1.2917653320023848E-5</v>
      </c>
      <c r="FD8" s="46">
        <f t="shared" si="24"/>
        <v>5.5209597775517059E-6</v>
      </c>
      <c r="FE8" s="46">
        <f t="shared" si="25"/>
        <v>0</v>
      </c>
      <c r="FF8" s="46">
        <f t="shared" si="26"/>
        <v>0</v>
      </c>
      <c r="FG8" s="46">
        <f t="shared" si="27"/>
        <v>0</v>
      </c>
      <c r="FH8" s="46">
        <f t="shared" si="28"/>
        <v>-1.4608802351281882E-7</v>
      </c>
      <c r="FI8" s="46">
        <f t="shared" si="29"/>
        <v>0</v>
      </c>
      <c r="FJ8" s="46">
        <f t="shared" si="30"/>
        <v>0</v>
      </c>
      <c r="FK8" s="46">
        <f t="shared" si="31"/>
        <v>0</v>
      </c>
      <c r="FL8" s="46">
        <f t="shared" si="32"/>
        <v>0</v>
      </c>
      <c r="FM8" s="46">
        <f t="shared" si="33"/>
        <v>0</v>
      </c>
      <c r="FN8" s="46">
        <f t="shared" si="34"/>
        <v>0</v>
      </c>
      <c r="FO8" s="46">
        <f t="shared" si="35"/>
        <v>0</v>
      </c>
      <c r="FP8" s="46">
        <f t="shared" si="36"/>
        <v>0</v>
      </c>
      <c r="FQ8" s="46">
        <f t="shared" si="37"/>
        <v>0</v>
      </c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</row>
    <row r="9" spans="1:200" x14ac:dyDescent="0.3">
      <c r="A9" s="38" t="s">
        <v>7</v>
      </c>
      <c r="H9" s="21">
        <v>6068.8244637999996</v>
      </c>
      <c r="I9" s="23">
        <v>0.1676326601</v>
      </c>
      <c r="J9" s="23">
        <v>1.6842579000000001E-3</v>
      </c>
      <c r="K9" s="23">
        <v>1.4471363301</v>
      </c>
      <c r="L9" s="23">
        <v>18.638094716000001</v>
      </c>
      <c r="M9" s="23">
        <v>31.275438304000001</v>
      </c>
      <c r="N9" s="23">
        <v>116.66864983000001</v>
      </c>
      <c r="O9" s="23">
        <v>116.98341988999999</v>
      </c>
      <c r="P9" s="23">
        <v>0.15974822229999999</v>
      </c>
      <c r="Q9" s="23">
        <v>0.93094450110000004</v>
      </c>
      <c r="R9" s="23">
        <v>5.8358215577000001</v>
      </c>
      <c r="S9" s="23">
        <v>32.082634403</v>
      </c>
      <c r="T9" s="23">
        <v>128.07048297</v>
      </c>
      <c r="U9" s="23">
        <v>0.23945346619999999</v>
      </c>
      <c r="V9" s="23">
        <v>108.27997071999999</v>
      </c>
      <c r="W9" s="23">
        <v>0.34952840140000002</v>
      </c>
      <c r="X9" s="23">
        <v>44.746026438999998</v>
      </c>
      <c r="Y9" s="23">
        <v>1.40735036E-2</v>
      </c>
      <c r="Z9" s="23">
        <v>8.9612245999999996E-3</v>
      </c>
      <c r="AA9" s="23">
        <v>9.707048E-6</v>
      </c>
      <c r="AB9" s="23">
        <v>4.5140034999999999E-6</v>
      </c>
      <c r="AC9" s="23">
        <v>1.5792431918000001</v>
      </c>
      <c r="AD9" s="23">
        <v>0.16008694649999999</v>
      </c>
      <c r="AO9" s="23" t="s">
        <v>7</v>
      </c>
      <c r="AP9" s="23">
        <v>3.1225600237437798</v>
      </c>
      <c r="AQ9" s="23">
        <v>975.33582608751306</v>
      </c>
      <c r="AR9" s="6">
        <v>9.7070692030842001E-6</v>
      </c>
      <c r="AS9" s="23">
        <v>0.34952938577026799</v>
      </c>
      <c r="AT9" s="23">
        <v>0</v>
      </c>
      <c r="AU9" s="23">
        <v>0.16763323832774901</v>
      </c>
      <c r="AV9" s="23">
        <v>0.16763323832774901</v>
      </c>
      <c r="AW9" s="23">
        <v>0.10594088386051299</v>
      </c>
      <c r="AX9" s="23">
        <v>1.0970795164712799E-2</v>
      </c>
      <c r="AY9" s="23">
        <v>1.6841249699432799E-3</v>
      </c>
      <c r="AZ9" s="23">
        <v>0</v>
      </c>
      <c r="BA9" s="23">
        <v>0</v>
      </c>
      <c r="BB9" s="6">
        <v>4.5141079126164998E-6</v>
      </c>
      <c r="BC9" s="23">
        <v>0</v>
      </c>
      <c r="BD9" s="23">
        <v>0</v>
      </c>
      <c r="BE9" s="23">
        <v>0</v>
      </c>
      <c r="BF9" s="23">
        <v>116.66926928189901</v>
      </c>
      <c r="BG9" s="23">
        <v>1.4471405148541401</v>
      </c>
      <c r="BH9" s="23">
        <v>5.8358225443211902</v>
      </c>
      <c r="BI9" s="23">
        <v>0</v>
      </c>
      <c r="BJ9" s="23">
        <v>1.5792219892042501</v>
      </c>
      <c r="BK9" s="23">
        <v>44.746188508143099</v>
      </c>
      <c r="BL9" s="23">
        <v>0</v>
      </c>
      <c r="BM9" s="23">
        <v>0.38236364991716099</v>
      </c>
      <c r="BN9" s="23">
        <v>0</v>
      </c>
      <c r="BO9" s="23">
        <v>18.638151555459899</v>
      </c>
      <c r="BP9" s="23">
        <v>1517.27283543774</v>
      </c>
      <c r="BQ9" s="23">
        <v>11.0603921824103</v>
      </c>
      <c r="BR9" s="23">
        <v>1.40731064503932E-2</v>
      </c>
      <c r="BS9" s="23">
        <v>1.40731064503932E-2</v>
      </c>
      <c r="BT9" s="23">
        <v>0</v>
      </c>
      <c r="BU9" s="23">
        <v>0</v>
      </c>
      <c r="BV9" s="23">
        <v>31.275446009358401</v>
      </c>
      <c r="BW9" s="23">
        <v>0</v>
      </c>
      <c r="BX9" s="23">
        <v>0</v>
      </c>
      <c r="BY9" s="23">
        <v>0</v>
      </c>
      <c r="BZ9" s="23">
        <v>2.0530644577677002</v>
      </c>
      <c r="CA9" s="23">
        <v>0</v>
      </c>
      <c r="CB9" s="23">
        <v>2105.4919351887202</v>
      </c>
      <c r="CC9" s="23">
        <v>12.4460471797924</v>
      </c>
      <c r="CD9" s="23">
        <v>0</v>
      </c>
      <c r="CE9" s="23">
        <v>0</v>
      </c>
      <c r="CF9" s="23">
        <v>116.99782293975299</v>
      </c>
      <c r="CG9" s="23">
        <v>0.15975006044064799</v>
      </c>
      <c r="CH9" s="23">
        <v>0</v>
      </c>
      <c r="CI9" s="23">
        <v>0</v>
      </c>
      <c r="CJ9" s="23">
        <v>7771.0323125933501</v>
      </c>
      <c r="CK9" s="23">
        <v>0</v>
      </c>
      <c r="CL9" s="23">
        <v>0</v>
      </c>
      <c r="CM9" s="23">
        <v>0</v>
      </c>
      <c r="CN9" s="23">
        <v>0.104421829113687</v>
      </c>
      <c r="CO9" s="23">
        <v>8.5397696373948104</v>
      </c>
      <c r="CP9" s="23">
        <v>0.16008817738388501</v>
      </c>
      <c r="CQ9" s="23">
        <v>0.93094405308730099</v>
      </c>
      <c r="CR9" s="23">
        <v>0</v>
      </c>
      <c r="CS9" s="23">
        <v>1738.26158317101</v>
      </c>
      <c r="CT9" s="23">
        <v>0</v>
      </c>
      <c r="CU9" s="23">
        <v>0</v>
      </c>
      <c r="CV9" s="23">
        <v>0</v>
      </c>
      <c r="CW9" s="23">
        <v>0</v>
      </c>
      <c r="CX9" s="23">
        <v>0</v>
      </c>
      <c r="CY9" s="23">
        <v>0</v>
      </c>
      <c r="CZ9" s="23">
        <v>0</v>
      </c>
      <c r="DA9" s="23">
        <v>0</v>
      </c>
      <c r="DB9" s="23">
        <v>0</v>
      </c>
      <c r="DC9" s="23">
        <v>0</v>
      </c>
      <c r="DD9" s="23">
        <v>0</v>
      </c>
      <c r="DE9" s="23">
        <v>0</v>
      </c>
      <c r="DF9" s="23">
        <v>0</v>
      </c>
      <c r="DG9" s="23">
        <v>0</v>
      </c>
      <c r="DH9" s="23">
        <v>0</v>
      </c>
      <c r="DI9" s="23">
        <v>0</v>
      </c>
      <c r="DJ9" s="23">
        <v>0</v>
      </c>
      <c r="DK9" s="23">
        <v>0</v>
      </c>
      <c r="DL9" s="23">
        <v>277.71189647447898</v>
      </c>
      <c r="DM9" s="23">
        <v>0</v>
      </c>
      <c r="DN9" s="23">
        <v>0</v>
      </c>
      <c r="DO9" s="23">
        <v>0</v>
      </c>
      <c r="DP9" s="23">
        <v>0</v>
      </c>
      <c r="DQ9" s="23">
        <v>491.42341463258202</v>
      </c>
      <c r="DR9" s="23">
        <v>32.0827681184102</v>
      </c>
      <c r="DS9" s="23">
        <v>0</v>
      </c>
      <c r="DT9" s="23">
        <v>88.125843616461793</v>
      </c>
      <c r="DU9" s="23">
        <v>155.74995088476899</v>
      </c>
      <c r="DV9" s="23">
        <v>128.06994859240299</v>
      </c>
      <c r="DW9" s="23">
        <v>8.9602030582515996E-3</v>
      </c>
      <c r="DX9" s="23">
        <v>0.239454099247673</v>
      </c>
      <c r="DY9" s="23">
        <v>0</v>
      </c>
      <c r="DZ9" s="23">
        <v>364.94682302286702</v>
      </c>
      <c r="EA9" s="23">
        <v>6068.8138520808698</v>
      </c>
      <c r="EB9" s="23">
        <v>108.279651716022</v>
      </c>
      <c r="EC9" s="23">
        <v>115.797160275522</v>
      </c>
      <c r="EE9" s="32">
        <f t="shared" si="38"/>
        <v>1.2804861875815856</v>
      </c>
      <c r="EF9" s="46">
        <f t="shared" si="0"/>
        <v>0</v>
      </c>
      <c r="EG9" s="46">
        <f t="shared" si="1"/>
        <v>0</v>
      </c>
      <c r="EH9" s="46">
        <f t="shared" si="2"/>
        <v>0</v>
      </c>
      <c r="EI9" s="46">
        <f t="shared" si="3"/>
        <v>0</v>
      </c>
      <c r="EJ9" s="46">
        <f t="shared" si="4"/>
        <v>0</v>
      </c>
      <c r="EK9" s="46">
        <f t="shared" si="5"/>
        <v>0</v>
      </c>
      <c r="EL9" s="46">
        <f t="shared" si="6"/>
        <v>-1.7485625417544258E-6</v>
      </c>
      <c r="EM9" s="46">
        <f t="shared" si="7"/>
        <v>3.4493740579564418E-6</v>
      </c>
      <c r="EN9" s="46">
        <f t="shared" si="8"/>
        <v>-7.8925001165280946E-5</v>
      </c>
      <c r="EO9" s="46">
        <f t="shared" si="9"/>
        <v>2.8917483813102201E-6</v>
      </c>
      <c r="EP9" s="46">
        <f t="shared" si="10"/>
        <v>3.0496389659978779E-6</v>
      </c>
      <c r="EQ9" s="46">
        <f t="shared" si="11"/>
        <v>2.4637091651403792E-7</v>
      </c>
      <c r="ER9" s="46">
        <f t="shared" si="12"/>
        <v>5.3094974519822202E-6</v>
      </c>
      <c r="ES9" s="46">
        <f t="shared" si="13"/>
        <v>1.2312043678106618E-4</v>
      </c>
      <c r="ET9" s="46">
        <f t="shared" si="14"/>
        <v>1.1506485778259926E-5</v>
      </c>
      <c r="EU9" s="46">
        <f t="shared" si="15"/>
        <v>-4.8124533580776288E-7</v>
      </c>
      <c r="EV9" s="46">
        <f t="shared" si="16"/>
        <v>1.6906294689188842E-7</v>
      </c>
      <c r="EW9" s="46">
        <f t="shared" si="17"/>
        <v>4.1678438410235054E-6</v>
      </c>
      <c r="EX9" s="46">
        <f t="shared" si="18"/>
        <v>-4.1725273819051449E-6</v>
      </c>
      <c r="EY9" s="46">
        <f t="shared" si="19"/>
        <v>2.6437189782651669E-6</v>
      </c>
      <c r="EZ9" s="46">
        <f t="shared" si="20"/>
        <v>-2.9461032901204518E-6</v>
      </c>
      <c r="FA9" s="46">
        <f t="shared" si="21"/>
        <v>2.8162812063964282E-6</v>
      </c>
      <c r="FB9" s="46">
        <f t="shared" si="22"/>
        <v>3.6219784414243515E-6</v>
      </c>
      <c r="FC9" s="46">
        <f t="shared" si="23"/>
        <v>-2.8219668540825156E-5</v>
      </c>
      <c r="FD9" s="46">
        <f t="shared" si="24"/>
        <v>-1.139957755773656E-4</v>
      </c>
      <c r="FE9" s="46">
        <f t="shared" si="25"/>
        <v>2.1842978627587692E-6</v>
      </c>
      <c r="FF9" s="46">
        <f t="shared" si="26"/>
        <v>2.3130823115208439E-5</v>
      </c>
      <c r="FG9" s="46">
        <f t="shared" si="27"/>
        <v>-1.3425795254394224E-5</v>
      </c>
      <c r="FH9" s="46">
        <f t="shared" si="28"/>
        <v>7.6888460422454929E-6</v>
      </c>
      <c r="FI9" s="46">
        <f t="shared" si="29"/>
        <v>0</v>
      </c>
      <c r="FJ9" s="46">
        <f t="shared" si="30"/>
        <v>0</v>
      </c>
      <c r="FK9" s="46">
        <f t="shared" si="31"/>
        <v>0</v>
      </c>
      <c r="FL9" s="46">
        <f t="shared" si="32"/>
        <v>0</v>
      </c>
      <c r="FM9" s="46">
        <f t="shared" si="33"/>
        <v>0</v>
      </c>
      <c r="FN9" s="46">
        <f t="shared" si="34"/>
        <v>0</v>
      </c>
      <c r="FO9" s="46">
        <f t="shared" si="35"/>
        <v>0</v>
      </c>
      <c r="FP9" s="46">
        <f t="shared" si="36"/>
        <v>0</v>
      </c>
      <c r="FQ9" s="46">
        <f t="shared" si="37"/>
        <v>0</v>
      </c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</row>
    <row r="10" spans="1:200" x14ac:dyDescent="0.3">
      <c r="A10" s="38" t="s">
        <v>8</v>
      </c>
      <c r="H10" s="21">
        <v>3996.7438025000001</v>
      </c>
      <c r="I10" s="23">
        <v>0.1215341149</v>
      </c>
      <c r="J10" s="23">
        <v>7.2789580000000005E-4</v>
      </c>
      <c r="K10" s="23">
        <v>0.96982032740000002</v>
      </c>
      <c r="L10" s="23">
        <v>12.570169064</v>
      </c>
      <c r="M10" s="23">
        <v>19.410009383999999</v>
      </c>
      <c r="N10" s="23">
        <v>69.281560936000005</v>
      </c>
      <c r="O10" s="23">
        <v>72.681589928999998</v>
      </c>
      <c r="P10" s="23">
        <v>0.53964041200000001</v>
      </c>
      <c r="Q10" s="23">
        <v>0.58266288290000001</v>
      </c>
      <c r="R10" s="23">
        <v>5.6929624530999998</v>
      </c>
      <c r="S10" s="23">
        <v>23.225092478000001</v>
      </c>
      <c r="T10" s="23">
        <v>77.332865057000006</v>
      </c>
      <c r="U10" s="23">
        <v>0.17356688619999999</v>
      </c>
      <c r="V10" s="23">
        <v>60.122257173000001</v>
      </c>
      <c r="W10" s="23">
        <v>0.26096899639999999</v>
      </c>
      <c r="Y10" s="23">
        <v>6.9333372000000004E-3</v>
      </c>
      <c r="AD10" s="23">
        <v>5.4306649999999998E-2</v>
      </c>
      <c r="AO10" s="23" t="s">
        <v>8</v>
      </c>
      <c r="AP10" s="23">
        <v>2.12439547697547</v>
      </c>
      <c r="AQ10" s="23">
        <v>622.04096530730203</v>
      </c>
      <c r="AR10" s="23">
        <v>0</v>
      </c>
      <c r="AS10" s="23">
        <v>0.26096775419566998</v>
      </c>
      <c r="AT10" s="23">
        <v>0</v>
      </c>
      <c r="AU10" s="23">
        <v>0.121533916417269</v>
      </c>
      <c r="AV10" s="23">
        <v>0.121533916417269</v>
      </c>
      <c r="AW10" s="23">
        <v>7.6250622364787302E-2</v>
      </c>
      <c r="AX10" s="23">
        <v>8.1945234930031492E-3</v>
      </c>
      <c r="AY10" s="23">
        <v>7.2786729291158701E-4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69.281810046462596</v>
      </c>
      <c r="BG10" s="23">
        <v>0.96982751799501099</v>
      </c>
      <c r="BH10" s="23">
        <v>5.6929565038002004</v>
      </c>
      <c r="BI10" s="23">
        <v>0</v>
      </c>
      <c r="BJ10" s="23">
        <v>0</v>
      </c>
      <c r="BK10" s="23">
        <v>0</v>
      </c>
      <c r="BL10" s="23">
        <v>0</v>
      </c>
      <c r="BM10" s="23">
        <v>0.188071347274259</v>
      </c>
      <c r="BN10" s="23">
        <v>0</v>
      </c>
      <c r="BO10" s="23">
        <v>12.570121604578899</v>
      </c>
      <c r="BP10" s="23">
        <v>1065.2125640715401</v>
      </c>
      <c r="BQ10" s="23">
        <v>7.4078746451936901</v>
      </c>
      <c r="BR10" s="23">
        <v>6.9331517948378997E-3</v>
      </c>
      <c r="BS10" s="23">
        <v>6.9331517948378997E-3</v>
      </c>
      <c r="BT10" s="23">
        <v>0</v>
      </c>
      <c r="BU10" s="23">
        <v>0</v>
      </c>
      <c r="BV10" s="23">
        <v>19.409987713090398</v>
      </c>
      <c r="BW10" s="23">
        <v>0</v>
      </c>
      <c r="BX10" s="23">
        <v>0</v>
      </c>
      <c r="BY10" s="23">
        <v>0</v>
      </c>
      <c r="BZ10" s="23">
        <v>1.2938479791883599</v>
      </c>
      <c r="CA10" s="23">
        <v>0</v>
      </c>
      <c r="CB10" s="23">
        <v>1466.188665596</v>
      </c>
      <c r="CC10" s="23">
        <v>7.2350813723772402</v>
      </c>
      <c r="CD10" s="23">
        <v>0</v>
      </c>
      <c r="CE10" s="23">
        <v>0</v>
      </c>
      <c r="CF10" s="23">
        <v>72.681693839955201</v>
      </c>
      <c r="CG10" s="23">
        <v>0.53964473239802202</v>
      </c>
      <c r="CH10" s="23">
        <v>0</v>
      </c>
      <c r="CI10" s="23">
        <v>0</v>
      </c>
      <c r="CJ10" s="23">
        <v>5129.5982374047098</v>
      </c>
      <c r="CK10" s="23">
        <v>0</v>
      </c>
      <c r="CL10" s="23">
        <v>0</v>
      </c>
      <c r="CM10" s="23">
        <v>0</v>
      </c>
      <c r="CN10" s="23">
        <v>3.1105360592932899E-2</v>
      </c>
      <c r="CO10" s="23">
        <v>5.9373443895126501</v>
      </c>
      <c r="CP10" s="23">
        <v>5.4306793432430903E-2</v>
      </c>
      <c r="CQ10" s="23">
        <v>0.58266370806395895</v>
      </c>
      <c r="CR10" s="23">
        <v>0</v>
      </c>
      <c r="CS10" s="23">
        <v>1162.3495058251599</v>
      </c>
      <c r="CT10" s="23">
        <v>0</v>
      </c>
      <c r="CU10" s="23">
        <v>0</v>
      </c>
      <c r="CV10" s="23">
        <v>0</v>
      </c>
      <c r="CW10" s="23">
        <v>0</v>
      </c>
      <c r="CX10" s="23">
        <v>0</v>
      </c>
      <c r="CY10" s="23">
        <v>0</v>
      </c>
      <c r="CZ10" s="23">
        <v>0</v>
      </c>
      <c r="DA10" s="23">
        <v>0</v>
      </c>
      <c r="DB10" s="23">
        <v>0</v>
      </c>
      <c r="DC10" s="23">
        <v>0</v>
      </c>
      <c r="DD10" s="23">
        <v>0</v>
      </c>
      <c r="DE10" s="23">
        <v>0</v>
      </c>
      <c r="DF10" s="23">
        <v>0</v>
      </c>
      <c r="DG10" s="23">
        <v>0</v>
      </c>
      <c r="DH10" s="23">
        <v>0</v>
      </c>
      <c r="DI10" s="23">
        <v>0</v>
      </c>
      <c r="DJ10" s="23">
        <v>0</v>
      </c>
      <c r="DK10" s="23">
        <v>0</v>
      </c>
      <c r="DL10" s="23">
        <v>174.27662645392101</v>
      </c>
      <c r="DM10" s="23">
        <v>0</v>
      </c>
      <c r="DN10" s="23">
        <v>0</v>
      </c>
      <c r="DO10" s="23">
        <v>0</v>
      </c>
      <c r="DP10" s="23">
        <v>0</v>
      </c>
      <c r="DQ10" s="23">
        <v>314.48831272983898</v>
      </c>
      <c r="DR10" s="23">
        <v>23.225116489470199</v>
      </c>
      <c r="DS10" s="23">
        <v>0</v>
      </c>
      <c r="DT10" s="23">
        <v>59.033381783208597</v>
      </c>
      <c r="DU10" s="23">
        <v>93.498185339704705</v>
      </c>
      <c r="DV10" s="23">
        <v>77.333549663189103</v>
      </c>
      <c r="DW10" s="23">
        <v>0</v>
      </c>
      <c r="DX10" s="23">
        <v>0.17356539221547901</v>
      </c>
      <c r="DY10" s="23">
        <v>0</v>
      </c>
      <c r="DZ10" s="23">
        <v>229.47803678632201</v>
      </c>
      <c r="EA10" s="23">
        <v>3996.74211764965</v>
      </c>
      <c r="EB10" s="23">
        <v>60.122238265623999</v>
      </c>
      <c r="EC10" s="23">
        <v>68.378014198867803</v>
      </c>
      <c r="EE10" s="32">
        <f t="shared" si="38"/>
        <v>1.2834448874628055</v>
      </c>
      <c r="EF10" s="46">
        <f t="shared" si="0"/>
        <v>0</v>
      </c>
      <c r="EG10" s="46">
        <f t="shared" si="1"/>
        <v>0</v>
      </c>
      <c r="EH10" s="46">
        <f t="shared" si="2"/>
        <v>0</v>
      </c>
      <c r="EI10" s="46">
        <f t="shared" si="3"/>
        <v>0</v>
      </c>
      <c r="EJ10" s="46">
        <f t="shared" si="4"/>
        <v>0</v>
      </c>
      <c r="EK10" s="46">
        <f t="shared" si="5"/>
        <v>0</v>
      </c>
      <c r="EL10" s="46">
        <f t="shared" si="6"/>
        <v>-4.2155575472424877E-7</v>
      </c>
      <c r="EM10" s="46">
        <f t="shared" si="7"/>
        <v>-1.6331441683200243E-6</v>
      </c>
      <c r="EN10" s="46">
        <f t="shared" si="8"/>
        <v>-3.9163694052146163E-5</v>
      </c>
      <c r="EO10" s="46">
        <f t="shared" si="9"/>
        <v>7.4143579050900258E-6</v>
      </c>
      <c r="EP10" s="46">
        <f t="shared" si="10"/>
        <v>-3.7755594900108726E-6</v>
      </c>
      <c r="EQ10" s="46">
        <f t="shared" si="11"/>
        <v>-1.1164811500817881E-6</v>
      </c>
      <c r="ER10" s="46">
        <f t="shared" si="12"/>
        <v>3.5956242790267336E-6</v>
      </c>
      <c r="ES10" s="46">
        <f t="shared" si="13"/>
        <v>1.4296736670924184E-6</v>
      </c>
      <c r="ET10" s="46">
        <f t="shared" si="14"/>
        <v>8.0060683483548003E-6</v>
      </c>
      <c r="EU10" s="46">
        <f t="shared" si="15"/>
        <v>1.4161944808165025E-6</v>
      </c>
      <c r="EV10" s="46">
        <f t="shared" si="16"/>
        <v>-1.0450270572623464E-6</v>
      </c>
      <c r="EW10" s="46">
        <f t="shared" si="17"/>
        <v>1.0338589704889087E-6</v>
      </c>
      <c r="EX10" s="46">
        <f t="shared" si="18"/>
        <v>8.8527198441725994E-6</v>
      </c>
      <c r="EY10" s="46">
        <f t="shared" si="19"/>
        <v>-8.6075434876575873E-6</v>
      </c>
      <c r="EZ10" s="46">
        <f t="shared" si="20"/>
        <v>-3.1448213842379474E-7</v>
      </c>
      <c r="FA10" s="46">
        <f t="shared" si="21"/>
        <v>-4.759968989211955E-6</v>
      </c>
      <c r="FB10" s="46">
        <f t="shared" si="22"/>
        <v>0</v>
      </c>
      <c r="FC10" s="46">
        <f t="shared" si="23"/>
        <v>-2.6741114235823787E-5</v>
      </c>
      <c r="FD10" s="46">
        <f t="shared" si="24"/>
        <v>0</v>
      </c>
      <c r="FE10" s="46">
        <f t="shared" si="25"/>
        <v>0</v>
      </c>
      <c r="FF10" s="46">
        <f t="shared" si="26"/>
        <v>0</v>
      </c>
      <c r="FG10" s="46">
        <f t="shared" si="27"/>
        <v>0</v>
      </c>
      <c r="FH10" s="46">
        <f t="shared" si="28"/>
        <v>2.6411577754224243E-6</v>
      </c>
      <c r="FI10" s="46">
        <f t="shared" si="29"/>
        <v>0</v>
      </c>
      <c r="FJ10" s="46">
        <f t="shared" si="30"/>
        <v>0</v>
      </c>
      <c r="FK10" s="46">
        <f t="shared" si="31"/>
        <v>0</v>
      </c>
      <c r="FL10" s="46">
        <f t="shared" si="32"/>
        <v>0</v>
      </c>
      <c r="FM10" s="46">
        <f t="shared" si="33"/>
        <v>0</v>
      </c>
      <c r="FN10" s="46">
        <f t="shared" si="34"/>
        <v>0</v>
      </c>
      <c r="FO10" s="46">
        <f t="shared" si="35"/>
        <v>0</v>
      </c>
      <c r="FP10" s="46">
        <f t="shared" si="36"/>
        <v>0</v>
      </c>
      <c r="FQ10" s="46">
        <f t="shared" si="37"/>
        <v>0</v>
      </c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</row>
    <row r="11" spans="1:200" x14ac:dyDescent="0.3">
      <c r="A11" s="38" t="s">
        <v>9</v>
      </c>
      <c r="H11" s="21">
        <v>142060.96919999999</v>
      </c>
      <c r="I11" s="23">
        <v>3.6957646722000002</v>
      </c>
      <c r="J11" s="23">
        <v>1.6060603675</v>
      </c>
      <c r="K11" s="23">
        <v>31.533547261999999</v>
      </c>
      <c r="L11" s="23">
        <v>387.40350388000002</v>
      </c>
      <c r="M11" s="23">
        <v>654.32323337000003</v>
      </c>
      <c r="N11" s="23">
        <v>2688.3821263999998</v>
      </c>
      <c r="O11" s="23">
        <v>2663.1028332999999</v>
      </c>
      <c r="P11" s="23">
        <v>66.080718571999995</v>
      </c>
      <c r="Q11" s="23">
        <v>20.495946756999999</v>
      </c>
      <c r="R11" s="23">
        <v>149.69618222</v>
      </c>
      <c r="S11" s="23">
        <v>693.71558711</v>
      </c>
      <c r="T11" s="23">
        <v>2976.5476282</v>
      </c>
      <c r="U11" s="23">
        <v>5.2800398926999996</v>
      </c>
      <c r="V11" s="23">
        <v>2661.8032174999998</v>
      </c>
      <c r="W11" s="23">
        <v>7.5334410143000001</v>
      </c>
      <c r="X11" s="23">
        <v>1164.394215</v>
      </c>
      <c r="Y11" s="23">
        <v>0.32471778779999999</v>
      </c>
      <c r="Z11" s="23">
        <v>1.7372090038000001</v>
      </c>
      <c r="AD11" s="23">
        <v>8.5485661098999994</v>
      </c>
      <c r="AO11" s="23" t="s">
        <v>9</v>
      </c>
      <c r="AP11" s="23">
        <v>67.987738782488293</v>
      </c>
      <c r="AQ11" s="23">
        <v>21304.853575049401</v>
      </c>
      <c r="AR11" s="23">
        <v>0</v>
      </c>
      <c r="AS11" s="23">
        <v>7.5334289594464199</v>
      </c>
      <c r="AT11" s="23">
        <v>0</v>
      </c>
      <c r="AU11" s="23">
        <v>3.6957626357400102</v>
      </c>
      <c r="AV11" s="23">
        <v>3.6957626357400102</v>
      </c>
      <c r="AW11" s="23">
        <v>2.2988054802129598</v>
      </c>
      <c r="AX11" s="23">
        <v>0.23649822341162999</v>
      </c>
      <c r="AY11" s="23">
        <v>1.6060581805458001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2688.3717290439199</v>
      </c>
      <c r="BG11" s="23">
        <v>31.533543287027001</v>
      </c>
      <c r="BH11" s="23">
        <v>149.69572682008001</v>
      </c>
      <c r="BI11" s="23">
        <v>0</v>
      </c>
      <c r="BJ11" s="23">
        <v>0</v>
      </c>
      <c r="BK11" s="23">
        <v>1164.3921429516899</v>
      </c>
      <c r="BL11" s="23">
        <v>0</v>
      </c>
      <c r="BM11" s="23">
        <v>6.3347307623075704</v>
      </c>
      <c r="BN11" s="23">
        <v>0</v>
      </c>
      <c r="BO11" s="23">
        <v>387.40215882207798</v>
      </c>
      <c r="BP11" s="23">
        <v>33308.543360797601</v>
      </c>
      <c r="BQ11" s="23">
        <v>241.043503005475</v>
      </c>
      <c r="BR11" s="23">
        <v>0.32471681074376102</v>
      </c>
      <c r="BS11" s="23">
        <v>0.32471681074376102</v>
      </c>
      <c r="BT11" s="23">
        <v>0</v>
      </c>
      <c r="BU11" s="23">
        <v>0</v>
      </c>
      <c r="BV11" s="23">
        <v>654.32200511778399</v>
      </c>
      <c r="BW11" s="23">
        <v>0</v>
      </c>
      <c r="BX11" s="23">
        <v>0</v>
      </c>
      <c r="BY11" s="23">
        <v>0</v>
      </c>
      <c r="BZ11" s="23">
        <v>77.920451483735803</v>
      </c>
      <c r="CA11" s="23">
        <v>0</v>
      </c>
      <c r="CB11" s="23">
        <v>48684.558200026702</v>
      </c>
      <c r="CC11" s="23">
        <v>345.89098878551999</v>
      </c>
      <c r="CD11" s="23">
        <v>0</v>
      </c>
      <c r="CE11" s="23">
        <v>0</v>
      </c>
      <c r="CF11" s="23">
        <v>2663.47227688061</v>
      </c>
      <c r="CG11" s="23">
        <v>66.080479156963307</v>
      </c>
      <c r="CH11" s="23">
        <v>0</v>
      </c>
      <c r="CI11" s="23">
        <v>0</v>
      </c>
      <c r="CJ11" s="23">
        <v>179503.06889123999</v>
      </c>
      <c r="CK11" s="23">
        <v>0</v>
      </c>
      <c r="CL11" s="23">
        <v>0</v>
      </c>
      <c r="CM11" s="23">
        <v>0</v>
      </c>
      <c r="CN11" s="23">
        <v>2.52924075297171</v>
      </c>
      <c r="CO11" s="23">
        <v>192.92305712118801</v>
      </c>
      <c r="CP11" s="23">
        <v>8.5485889926883694</v>
      </c>
      <c r="CQ11" s="23">
        <v>20.495861039369</v>
      </c>
      <c r="CR11" s="23">
        <v>0</v>
      </c>
      <c r="CS11" s="23">
        <v>40974.773740108198</v>
      </c>
      <c r="CT11" s="23">
        <v>0</v>
      </c>
      <c r="CU11" s="23">
        <v>0</v>
      </c>
      <c r="CV11" s="23">
        <v>0</v>
      </c>
      <c r="CW11" s="23">
        <v>0</v>
      </c>
      <c r="CX11" s="23">
        <v>0</v>
      </c>
      <c r="CY11" s="23">
        <v>0</v>
      </c>
      <c r="CZ11" s="23">
        <v>0</v>
      </c>
      <c r="DA11" s="23">
        <v>0</v>
      </c>
      <c r="DB11" s="23">
        <v>0</v>
      </c>
      <c r="DC11" s="23">
        <v>0</v>
      </c>
      <c r="DD11" s="23">
        <v>0</v>
      </c>
      <c r="DE11" s="23">
        <v>0</v>
      </c>
      <c r="DF11" s="23">
        <v>0</v>
      </c>
      <c r="DG11" s="23">
        <v>0</v>
      </c>
      <c r="DH11" s="23">
        <v>0</v>
      </c>
      <c r="DI11" s="23">
        <v>0</v>
      </c>
      <c r="DJ11" s="23">
        <v>0</v>
      </c>
      <c r="DK11" s="23">
        <v>0</v>
      </c>
      <c r="DL11" s="23">
        <v>5321.6049982978102</v>
      </c>
      <c r="DM11" s="23">
        <v>0</v>
      </c>
      <c r="DN11" s="23">
        <v>0</v>
      </c>
      <c r="DO11" s="23">
        <v>0</v>
      </c>
      <c r="DP11" s="23">
        <v>0</v>
      </c>
      <c r="DQ11" s="23">
        <v>11923.0291218695</v>
      </c>
      <c r="DR11" s="23">
        <v>693.71499054069</v>
      </c>
      <c r="DS11" s="23">
        <v>0</v>
      </c>
      <c r="DT11" s="23">
        <v>1924.0415784889001</v>
      </c>
      <c r="DU11" s="23">
        <v>3611.2014805669901</v>
      </c>
      <c r="DV11" s="23">
        <v>2976.5292207966399</v>
      </c>
      <c r="DW11" s="23">
        <v>1.73721360830444</v>
      </c>
      <c r="DX11" s="23">
        <v>5.2800268783131301</v>
      </c>
      <c r="DY11" s="23">
        <v>0</v>
      </c>
      <c r="DZ11" s="23">
        <v>9101.0145681145605</v>
      </c>
      <c r="EA11" s="23">
        <v>142060.355725678</v>
      </c>
      <c r="EB11" s="23">
        <v>2661.79216588494</v>
      </c>
      <c r="EC11" s="23">
        <v>3071.2231681074099</v>
      </c>
      <c r="EE11" s="32">
        <f t="shared" si="38"/>
        <v>1.2635690511564308</v>
      </c>
      <c r="EF11" s="46">
        <f t="shared" si="0"/>
        <v>0</v>
      </c>
      <c r="EG11" s="46">
        <f t="shared" si="1"/>
        <v>0</v>
      </c>
      <c r="EH11" s="46">
        <f t="shared" si="2"/>
        <v>0</v>
      </c>
      <c r="EI11" s="46">
        <f t="shared" si="3"/>
        <v>0</v>
      </c>
      <c r="EJ11" s="46">
        <f t="shared" si="4"/>
        <v>0</v>
      </c>
      <c r="EK11" s="46">
        <f t="shared" si="5"/>
        <v>0</v>
      </c>
      <c r="EL11" s="46">
        <f t="shared" si="6"/>
        <v>-4.3183875588269498E-6</v>
      </c>
      <c r="EM11" s="46">
        <f t="shared" si="7"/>
        <v>-5.510253413297924E-7</v>
      </c>
      <c r="EN11" s="46">
        <f t="shared" si="8"/>
        <v>-1.3616886663859499E-6</v>
      </c>
      <c r="EO11" s="46">
        <f t="shared" si="9"/>
        <v>-1.2605537096223704E-7</v>
      </c>
      <c r="EP11" s="46">
        <f t="shared" si="10"/>
        <v>-3.4719818188690879E-6</v>
      </c>
      <c r="EQ11" s="46">
        <f t="shared" si="11"/>
        <v>-1.877133736657457E-6</v>
      </c>
      <c r="ER11" s="46">
        <f t="shared" si="12"/>
        <v>-3.8675142115468087E-6</v>
      </c>
      <c r="ES11" s="46">
        <f t="shared" si="13"/>
        <v>1.3872674235125096E-4</v>
      </c>
      <c r="ET11" s="46">
        <f t="shared" si="14"/>
        <v>-3.6230695104710103E-6</v>
      </c>
      <c r="EU11" s="46">
        <f t="shared" si="15"/>
        <v>-4.1821747497095325E-6</v>
      </c>
      <c r="EV11" s="46">
        <f t="shared" si="16"/>
        <v>-3.0421612176881754E-6</v>
      </c>
      <c r="EW11" s="46">
        <f t="shared" si="17"/>
        <v>-8.5996238385023277E-7</v>
      </c>
      <c r="EX11" s="46">
        <f t="shared" si="18"/>
        <v>-6.1841454124982076E-6</v>
      </c>
      <c r="EY11" s="46">
        <f t="shared" si="19"/>
        <v>-2.4648273751695557E-6</v>
      </c>
      <c r="EZ11" s="46">
        <f t="shared" si="20"/>
        <v>-4.1519279063090343E-6</v>
      </c>
      <c r="FA11" s="46">
        <f t="shared" si="21"/>
        <v>-1.6001789298360533E-6</v>
      </c>
      <c r="FB11" s="46">
        <f t="shared" si="22"/>
        <v>-1.7795075614345256E-6</v>
      </c>
      <c r="FC11" s="46">
        <f t="shared" si="23"/>
        <v>-3.0089396875690386E-6</v>
      </c>
      <c r="FD11" s="46">
        <f t="shared" si="24"/>
        <v>2.6505184061799394E-6</v>
      </c>
      <c r="FE11" s="46">
        <f t="shared" si="25"/>
        <v>0</v>
      </c>
      <c r="FF11" s="46">
        <f t="shared" si="26"/>
        <v>0</v>
      </c>
      <c r="FG11" s="46">
        <f t="shared" si="27"/>
        <v>0</v>
      </c>
      <c r="FH11" s="46">
        <f t="shared" si="28"/>
        <v>2.6767984332982395E-6</v>
      </c>
      <c r="FI11" s="46">
        <f t="shared" si="29"/>
        <v>0</v>
      </c>
      <c r="FJ11" s="46">
        <f t="shared" si="30"/>
        <v>0</v>
      </c>
      <c r="FK11" s="46">
        <f t="shared" si="31"/>
        <v>0</v>
      </c>
      <c r="FL11" s="46">
        <f t="shared" si="32"/>
        <v>0</v>
      </c>
      <c r="FM11" s="46">
        <f t="shared" si="33"/>
        <v>0</v>
      </c>
      <c r="FN11" s="46">
        <f t="shared" si="34"/>
        <v>0</v>
      </c>
      <c r="FO11" s="46">
        <f t="shared" si="35"/>
        <v>0</v>
      </c>
      <c r="FP11" s="46">
        <f t="shared" si="36"/>
        <v>0</v>
      </c>
      <c r="FQ11" s="46">
        <f t="shared" si="37"/>
        <v>0</v>
      </c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</row>
    <row r="12" spans="1:200" x14ac:dyDescent="0.3">
      <c r="A12" s="38" t="s">
        <v>10</v>
      </c>
      <c r="H12" s="21">
        <v>76009.561872999999</v>
      </c>
      <c r="I12" s="23">
        <v>1.8269703312000001</v>
      </c>
      <c r="J12" s="23">
        <v>2.2364302947999999</v>
      </c>
      <c r="K12" s="23">
        <v>16.457063844</v>
      </c>
      <c r="L12" s="23">
        <v>219.83909041999999</v>
      </c>
      <c r="M12" s="23">
        <v>336.85601479000002</v>
      </c>
      <c r="N12" s="23">
        <v>1035.5614667</v>
      </c>
      <c r="O12" s="23">
        <v>1131.0569018000001</v>
      </c>
      <c r="P12" s="23">
        <v>31.738459087999999</v>
      </c>
      <c r="Q12" s="23">
        <v>9.0296857529000008</v>
      </c>
      <c r="R12" s="23">
        <v>67.679256448999993</v>
      </c>
      <c r="S12" s="23">
        <v>360.42330321999998</v>
      </c>
      <c r="T12" s="23">
        <v>1565.3813720999999</v>
      </c>
      <c r="U12" s="23">
        <v>2.6092413261999998</v>
      </c>
      <c r="V12" s="23">
        <v>1316.3461678000001</v>
      </c>
      <c r="W12" s="23">
        <v>3.9059767537000001</v>
      </c>
      <c r="X12" s="23">
        <v>903.00532326999996</v>
      </c>
      <c r="Y12" s="23">
        <v>0.20039347900000001</v>
      </c>
      <c r="Z12" s="23">
        <v>1.8328046196000001</v>
      </c>
      <c r="AD12" s="23">
        <v>5.4635639835000003</v>
      </c>
      <c r="AO12" s="23" t="s">
        <v>10</v>
      </c>
      <c r="AP12" s="23">
        <v>35.365418455819203</v>
      </c>
      <c r="AQ12" s="23">
        <v>9978.2247300925392</v>
      </c>
      <c r="AR12" s="23">
        <v>0</v>
      </c>
      <c r="AS12" s="23">
        <v>3.9059859629928102</v>
      </c>
      <c r="AT12" s="23">
        <v>0</v>
      </c>
      <c r="AU12" s="23">
        <v>1.8269758543410699</v>
      </c>
      <c r="AV12" s="23">
        <v>1.8269758543410699</v>
      </c>
      <c r="AW12" s="23">
        <v>1.18608546205707</v>
      </c>
      <c r="AX12" s="23">
        <v>0.12263203618566799</v>
      </c>
      <c r="AY12" s="23">
        <v>2.2364175106269202</v>
      </c>
      <c r="AZ12" s="23">
        <v>0</v>
      </c>
      <c r="BA12" s="23">
        <v>0</v>
      </c>
      <c r="BB12" s="23">
        <v>0</v>
      </c>
      <c r="BC12" s="23">
        <v>0</v>
      </c>
      <c r="BD12" s="23">
        <v>0</v>
      </c>
      <c r="BE12" s="23">
        <v>0</v>
      </c>
      <c r="BF12" s="23">
        <v>1035.5627231143999</v>
      </c>
      <c r="BG12" s="23">
        <v>16.457038339637101</v>
      </c>
      <c r="BH12" s="23">
        <v>67.679165795912994</v>
      </c>
      <c r="BI12" s="23">
        <v>0</v>
      </c>
      <c r="BJ12" s="23">
        <v>0</v>
      </c>
      <c r="BK12" s="23">
        <v>903.00356333036495</v>
      </c>
      <c r="BL12" s="23">
        <v>0</v>
      </c>
      <c r="BM12" s="23">
        <v>4.6701253113839796</v>
      </c>
      <c r="BN12" s="23">
        <v>0</v>
      </c>
      <c r="BO12" s="23">
        <v>219.83898838481099</v>
      </c>
      <c r="BP12" s="23">
        <v>16759.133484416601</v>
      </c>
      <c r="BQ12" s="23">
        <v>125.743415444798</v>
      </c>
      <c r="BR12" s="23">
        <v>0.20039292807069101</v>
      </c>
      <c r="BS12" s="23">
        <v>0.20039292807069101</v>
      </c>
      <c r="BT12" s="23">
        <v>0</v>
      </c>
      <c r="BU12" s="23">
        <v>0</v>
      </c>
      <c r="BV12" s="23">
        <v>336.85426577784</v>
      </c>
      <c r="BW12" s="23">
        <v>0</v>
      </c>
      <c r="BX12" s="23">
        <v>0</v>
      </c>
      <c r="BY12" s="23">
        <v>0</v>
      </c>
      <c r="BZ12" s="23">
        <v>48.305458445168199</v>
      </c>
      <c r="CA12" s="23">
        <v>0</v>
      </c>
      <c r="CB12" s="23">
        <v>25234.3523261505</v>
      </c>
      <c r="CC12" s="23">
        <v>153.15298292052</v>
      </c>
      <c r="CD12" s="23">
        <v>0</v>
      </c>
      <c r="CE12" s="23">
        <v>0</v>
      </c>
      <c r="CF12" s="23">
        <v>1131.3446335234701</v>
      </c>
      <c r="CG12" s="23">
        <v>31.738387779734801</v>
      </c>
      <c r="CH12" s="23">
        <v>0</v>
      </c>
      <c r="CI12" s="23">
        <v>0</v>
      </c>
      <c r="CJ12" s="23">
        <v>93687.795905906707</v>
      </c>
      <c r="CK12" s="23">
        <v>0</v>
      </c>
      <c r="CL12" s="23">
        <v>0</v>
      </c>
      <c r="CM12" s="23">
        <v>0</v>
      </c>
      <c r="CN12" s="23">
        <v>1.7055720149293501</v>
      </c>
      <c r="CO12" s="23">
        <v>104.135207440031</v>
      </c>
      <c r="CP12" s="23">
        <v>5.4635604917779697</v>
      </c>
      <c r="CQ12" s="23">
        <v>9.0296940086134505</v>
      </c>
      <c r="CR12" s="23">
        <v>0</v>
      </c>
      <c r="CS12" s="23">
        <v>21658.715356908298</v>
      </c>
      <c r="CT12" s="23">
        <v>0</v>
      </c>
      <c r="CU12" s="23">
        <v>0</v>
      </c>
      <c r="CV12" s="23">
        <v>0</v>
      </c>
      <c r="CW12" s="23">
        <v>0</v>
      </c>
      <c r="CX12" s="23">
        <v>0</v>
      </c>
      <c r="CY12" s="23">
        <v>0</v>
      </c>
      <c r="CZ12" s="23">
        <v>0</v>
      </c>
      <c r="DA12" s="23">
        <v>0</v>
      </c>
      <c r="DB12" s="23">
        <v>0</v>
      </c>
      <c r="DC12" s="23">
        <v>0</v>
      </c>
      <c r="DD12" s="23">
        <v>0</v>
      </c>
      <c r="DE12" s="23">
        <v>0</v>
      </c>
      <c r="DF12" s="23">
        <v>0</v>
      </c>
      <c r="DG12" s="23">
        <v>0</v>
      </c>
      <c r="DH12" s="23">
        <v>0</v>
      </c>
      <c r="DI12" s="23">
        <v>0</v>
      </c>
      <c r="DJ12" s="23">
        <v>0</v>
      </c>
      <c r="DK12" s="23">
        <v>0</v>
      </c>
      <c r="DL12" s="23">
        <v>3210.9611050682201</v>
      </c>
      <c r="DM12" s="23">
        <v>0</v>
      </c>
      <c r="DN12" s="23">
        <v>0</v>
      </c>
      <c r="DO12" s="23">
        <v>0</v>
      </c>
      <c r="DP12" s="23">
        <v>0</v>
      </c>
      <c r="DQ12" s="23">
        <v>6077.1007815487801</v>
      </c>
      <c r="DR12" s="23">
        <v>360.422906874425</v>
      </c>
      <c r="DS12" s="23">
        <v>0</v>
      </c>
      <c r="DT12" s="23">
        <v>995.86457314647396</v>
      </c>
      <c r="DU12" s="23">
        <v>1896.5063914433899</v>
      </c>
      <c r="DV12" s="23">
        <v>1565.3776754708799</v>
      </c>
      <c r="DW12" s="23">
        <v>1.83280153792086</v>
      </c>
      <c r="DX12" s="23">
        <v>2.60923259662894</v>
      </c>
      <c r="DY12" s="23">
        <v>0</v>
      </c>
      <c r="DZ12" s="23">
        <v>5123.0846288291104</v>
      </c>
      <c r="EA12" s="23">
        <v>76009.497672800993</v>
      </c>
      <c r="EB12" s="23">
        <v>1316.3438789680099</v>
      </c>
      <c r="EC12" s="23">
        <v>1488.0856627522601</v>
      </c>
      <c r="EE12" s="32">
        <f t="shared" si="38"/>
        <v>1.2325801218843164</v>
      </c>
      <c r="EF12" s="46">
        <f t="shared" si="0"/>
        <v>0</v>
      </c>
      <c r="EG12" s="46">
        <f t="shared" si="1"/>
        <v>0</v>
      </c>
      <c r="EH12" s="46">
        <f t="shared" si="2"/>
        <v>0</v>
      </c>
      <c r="EI12" s="46">
        <f t="shared" si="3"/>
        <v>0</v>
      </c>
      <c r="EJ12" s="46">
        <f t="shared" si="4"/>
        <v>0</v>
      </c>
      <c r="EK12" s="46">
        <f t="shared" si="5"/>
        <v>0</v>
      </c>
      <c r="EL12" s="46">
        <f t="shared" si="6"/>
        <v>-8.4463319381705238E-7</v>
      </c>
      <c r="EM12" s="46">
        <f t="shared" si="7"/>
        <v>3.0231148122706646E-6</v>
      </c>
      <c r="EN12" s="46">
        <f t="shared" si="8"/>
        <v>-5.7163297731344708E-6</v>
      </c>
      <c r="EO12" s="46">
        <f t="shared" si="9"/>
        <v>-1.5497517139572351E-6</v>
      </c>
      <c r="EP12" s="46">
        <f t="shared" si="10"/>
        <v>-4.6413578589250907E-7</v>
      </c>
      <c r="EQ12" s="46">
        <f t="shared" si="11"/>
        <v>-5.1921654452551398E-6</v>
      </c>
      <c r="ER12" s="46">
        <f t="shared" si="12"/>
        <v>1.2132687824973851E-6</v>
      </c>
      <c r="ES12" s="46">
        <f t="shared" si="13"/>
        <v>2.5439190814543008E-4</v>
      </c>
      <c r="ET12" s="46">
        <f t="shared" si="14"/>
        <v>-2.2467462897520409E-6</v>
      </c>
      <c r="EU12" s="46">
        <f t="shared" si="15"/>
        <v>9.1428579860654136E-7</v>
      </c>
      <c r="EV12" s="46">
        <f t="shared" si="16"/>
        <v>-1.3394515802349112E-6</v>
      </c>
      <c r="EW12" s="46">
        <f t="shared" si="17"/>
        <v>-1.099666895683763E-6</v>
      </c>
      <c r="EX12" s="46">
        <f t="shared" si="18"/>
        <v>-2.361487868625205E-6</v>
      </c>
      <c r="EY12" s="46">
        <f t="shared" si="19"/>
        <v>-3.3456357494188076E-6</v>
      </c>
      <c r="EZ12" s="46">
        <f t="shared" si="20"/>
        <v>-1.7387766578336895E-6</v>
      </c>
      <c r="FA12" s="46">
        <f t="shared" si="21"/>
        <v>2.3577438860576563E-6</v>
      </c>
      <c r="FB12" s="46">
        <f t="shared" si="22"/>
        <v>-1.9489803544398854E-6</v>
      </c>
      <c r="FC12" s="46">
        <f t="shared" si="23"/>
        <v>-2.7492377085118966E-6</v>
      </c>
      <c r="FD12" s="46">
        <f t="shared" si="24"/>
        <v>-1.6814007926092774E-6</v>
      </c>
      <c r="FE12" s="46">
        <f t="shared" si="25"/>
        <v>0</v>
      </c>
      <c r="FF12" s="46">
        <f t="shared" si="26"/>
        <v>0</v>
      </c>
      <c r="FG12" s="46">
        <f t="shared" si="27"/>
        <v>0</v>
      </c>
      <c r="FH12" s="46">
        <f t="shared" si="28"/>
        <v>-6.3909236556378088E-7</v>
      </c>
      <c r="FI12" s="46">
        <f t="shared" si="29"/>
        <v>0</v>
      </c>
      <c r="FJ12" s="46">
        <f t="shared" si="30"/>
        <v>0</v>
      </c>
      <c r="FK12" s="46">
        <f t="shared" si="31"/>
        <v>0</v>
      </c>
      <c r="FL12" s="46">
        <f t="shared" si="32"/>
        <v>0</v>
      </c>
      <c r="FM12" s="46">
        <f t="shared" si="33"/>
        <v>0</v>
      </c>
      <c r="FN12" s="46">
        <f t="shared" si="34"/>
        <v>0</v>
      </c>
      <c r="FO12" s="46">
        <f t="shared" si="35"/>
        <v>0</v>
      </c>
      <c r="FP12" s="46">
        <f t="shared" si="36"/>
        <v>0</v>
      </c>
      <c r="FQ12" s="46">
        <f t="shared" si="37"/>
        <v>0</v>
      </c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</row>
    <row r="13" spans="1:200" x14ac:dyDescent="0.3">
      <c r="A13" s="38" t="s">
        <v>12</v>
      </c>
      <c r="C13" s="21">
        <v>28.916701680999999</v>
      </c>
      <c r="H13" s="21">
        <v>19886.750126999999</v>
      </c>
      <c r="I13" s="23">
        <v>0.30775932459999999</v>
      </c>
      <c r="J13" s="23">
        <v>3.6146432414</v>
      </c>
      <c r="K13" s="23">
        <v>2.8529465773</v>
      </c>
      <c r="L13" s="23">
        <v>45.690312994000003</v>
      </c>
      <c r="M13" s="23">
        <v>60.919146966</v>
      </c>
      <c r="N13" s="23">
        <v>298.09692740000003</v>
      </c>
      <c r="O13" s="23">
        <v>274.79902222999999</v>
      </c>
      <c r="P13" s="23">
        <v>91.379837972999994</v>
      </c>
      <c r="Q13" s="23">
        <v>2.0340052087</v>
      </c>
      <c r="R13" s="23">
        <v>8.6912197785000007</v>
      </c>
      <c r="S13" s="23">
        <v>61.432789843999998</v>
      </c>
      <c r="T13" s="23">
        <v>293.63570077999998</v>
      </c>
      <c r="U13" s="23">
        <v>0.43952126229999999</v>
      </c>
      <c r="V13" s="23">
        <v>247.98104674000001</v>
      </c>
      <c r="W13" s="23">
        <v>0.66084853649999997</v>
      </c>
      <c r="X13" s="23">
        <v>885.21010662000003</v>
      </c>
      <c r="Y13" s="23">
        <v>0.11227468509999999</v>
      </c>
      <c r="Z13" s="23">
        <v>0.1131674646</v>
      </c>
      <c r="AB13" s="23">
        <v>3.5197330999999998E-7</v>
      </c>
      <c r="AC13" s="23">
        <v>71.338976849999995</v>
      </c>
      <c r="AD13" s="23">
        <v>1.1799511164000001</v>
      </c>
      <c r="AE13" s="23">
        <v>1.52519688E-2</v>
      </c>
      <c r="AF13" s="23">
        <v>0.85074528049999998</v>
      </c>
      <c r="AG13" s="23">
        <v>3.9963563000000001E-3</v>
      </c>
      <c r="AH13" s="23">
        <v>1.5023250999999999E-3</v>
      </c>
      <c r="AO13" s="23" t="s">
        <v>12</v>
      </c>
      <c r="AP13" s="23">
        <v>6.1260122969846202</v>
      </c>
      <c r="AQ13" s="23">
        <v>2199.2773504249699</v>
      </c>
      <c r="AR13" s="23">
        <v>0</v>
      </c>
      <c r="AS13" s="23">
        <v>0.66084964333404805</v>
      </c>
      <c r="AT13" s="23">
        <v>0</v>
      </c>
      <c r="AU13" s="23">
        <v>0.30776049899980901</v>
      </c>
      <c r="AV13" s="23">
        <v>0.30776049899980901</v>
      </c>
      <c r="AW13" s="23">
        <v>0.20210531480348501</v>
      </c>
      <c r="AX13" s="23">
        <v>2.0751476935197299E-2</v>
      </c>
      <c r="AY13" s="23">
        <v>3.61463318213378</v>
      </c>
      <c r="AZ13" s="23">
        <v>0</v>
      </c>
      <c r="BA13" s="23">
        <v>1.5252195372128E-2</v>
      </c>
      <c r="BB13" s="6">
        <v>3.5195735648606999E-7</v>
      </c>
      <c r="BC13" s="23">
        <v>0</v>
      </c>
      <c r="BD13" s="23">
        <v>0.85074876778869102</v>
      </c>
      <c r="BE13" s="23">
        <v>3.9964884733496202E-3</v>
      </c>
      <c r="BF13" s="23">
        <v>298.09573637362098</v>
      </c>
      <c r="BG13" s="23">
        <v>2.85294746987188</v>
      </c>
      <c r="BH13" s="23">
        <v>8.6912184647150195</v>
      </c>
      <c r="BI13" s="23">
        <v>0</v>
      </c>
      <c r="BJ13" s="23">
        <v>71.337905682724298</v>
      </c>
      <c r="BK13" s="23">
        <v>885.21003112406504</v>
      </c>
      <c r="BL13" s="23">
        <v>0</v>
      </c>
      <c r="BM13" s="23">
        <v>0.67715916304360102</v>
      </c>
      <c r="BN13" s="23">
        <v>0</v>
      </c>
      <c r="BO13" s="23">
        <v>45.690167124084802</v>
      </c>
      <c r="BP13" s="23">
        <v>2898.1009310698901</v>
      </c>
      <c r="BQ13" s="23">
        <v>21.820752245812599</v>
      </c>
      <c r="BR13" s="23">
        <v>0.11227453477890301</v>
      </c>
      <c r="BS13" s="23">
        <v>0.11227453477890301</v>
      </c>
      <c r="BT13" s="23">
        <v>1.5023931616483901E-3</v>
      </c>
      <c r="BU13" s="23">
        <v>0</v>
      </c>
      <c r="BV13" s="23">
        <v>60.918755947097303</v>
      </c>
      <c r="BW13" s="23">
        <v>0</v>
      </c>
      <c r="BX13" s="23">
        <v>0</v>
      </c>
      <c r="BY13" s="23">
        <v>0</v>
      </c>
      <c r="BZ13" s="23">
        <v>40.038279359233201</v>
      </c>
      <c r="CA13" s="23">
        <v>0</v>
      </c>
      <c r="CB13" s="23">
        <v>6870.7902667926401</v>
      </c>
      <c r="CC13" s="23">
        <v>31.043194814219799</v>
      </c>
      <c r="CD13" s="23">
        <v>0</v>
      </c>
      <c r="CE13" s="23">
        <v>0</v>
      </c>
      <c r="CF13" s="23">
        <v>275.07929069352099</v>
      </c>
      <c r="CG13" s="23">
        <v>91.379151963376302</v>
      </c>
      <c r="CH13" s="23">
        <v>28.916674830271699</v>
      </c>
      <c r="CI13" s="23">
        <v>0</v>
      </c>
      <c r="CJ13" s="23">
        <v>23521.737487833201</v>
      </c>
      <c r="CK13" s="23">
        <v>0</v>
      </c>
      <c r="CL13" s="23">
        <v>0</v>
      </c>
      <c r="CM13" s="23">
        <v>0</v>
      </c>
      <c r="CN13" s="23">
        <v>1.2648895432665701</v>
      </c>
      <c r="CO13" s="23">
        <v>34.632950789436499</v>
      </c>
      <c r="CP13" s="23">
        <v>1.1799504890874499</v>
      </c>
      <c r="CQ13" s="23">
        <v>2.0340034835408298</v>
      </c>
      <c r="CR13" s="23">
        <v>0</v>
      </c>
      <c r="CS13" s="23">
        <v>4576.8865994282296</v>
      </c>
      <c r="CT13" s="23">
        <v>0</v>
      </c>
      <c r="CU13" s="23">
        <v>0</v>
      </c>
      <c r="CV13" s="23">
        <v>0</v>
      </c>
      <c r="CW13" s="23">
        <v>0</v>
      </c>
      <c r="CX13" s="23">
        <v>0</v>
      </c>
      <c r="CY13" s="23">
        <v>0</v>
      </c>
      <c r="CZ13" s="23">
        <v>0</v>
      </c>
      <c r="DA13" s="23">
        <v>0</v>
      </c>
      <c r="DB13" s="23">
        <v>0</v>
      </c>
      <c r="DC13" s="23">
        <v>0</v>
      </c>
      <c r="DD13" s="23">
        <v>0</v>
      </c>
      <c r="DE13" s="23">
        <v>0</v>
      </c>
      <c r="DF13" s="23">
        <v>0</v>
      </c>
      <c r="DG13" s="23">
        <v>0</v>
      </c>
      <c r="DH13" s="23">
        <v>0</v>
      </c>
      <c r="DI13" s="23">
        <v>0</v>
      </c>
      <c r="DJ13" s="23">
        <v>0</v>
      </c>
      <c r="DK13" s="23">
        <v>0</v>
      </c>
      <c r="DL13" s="23">
        <v>516.94900920197699</v>
      </c>
      <c r="DM13" s="23">
        <v>0</v>
      </c>
      <c r="DN13" s="23">
        <v>0</v>
      </c>
      <c r="DO13" s="23">
        <v>0</v>
      </c>
      <c r="DP13" s="23">
        <v>0</v>
      </c>
      <c r="DQ13" s="23">
        <v>2303.1944379288102</v>
      </c>
      <c r="DR13" s="23">
        <v>61.432677514227898</v>
      </c>
      <c r="DS13" s="23">
        <v>0</v>
      </c>
      <c r="DT13" s="23">
        <v>174.495653341078</v>
      </c>
      <c r="DU13" s="23">
        <v>340.94925475436298</v>
      </c>
      <c r="DV13" s="23">
        <v>293.63360236137299</v>
      </c>
      <c r="DW13" s="23">
        <v>0.113165992010303</v>
      </c>
      <c r="DX13" s="23">
        <v>0.43951838737168297</v>
      </c>
      <c r="DY13" s="23">
        <v>0</v>
      </c>
      <c r="DZ13" s="23">
        <v>1323.55459027457</v>
      </c>
      <c r="EA13" s="23">
        <v>19886.697960834801</v>
      </c>
      <c r="EB13" s="23">
        <v>247.97871724824</v>
      </c>
      <c r="EC13" s="23">
        <v>551.53664937648796</v>
      </c>
      <c r="EE13" s="32">
        <f t="shared" si="38"/>
        <v>1.1827874860953442</v>
      </c>
      <c r="EF13" s="46">
        <f t="shared" si="0"/>
        <v>0</v>
      </c>
      <c r="EG13" s="46">
        <f t="shared" si="1"/>
        <v>-9.2855432118574479E-7</v>
      </c>
      <c r="EH13" s="46">
        <f t="shared" si="2"/>
        <v>0</v>
      </c>
      <c r="EI13" s="46">
        <f t="shared" si="3"/>
        <v>0</v>
      </c>
      <c r="EJ13" s="46">
        <f t="shared" si="4"/>
        <v>0</v>
      </c>
      <c r="EK13" s="46">
        <f t="shared" si="5"/>
        <v>0</v>
      </c>
      <c r="EL13" s="46">
        <f t="shared" si="6"/>
        <v>-2.6231618975018644E-6</v>
      </c>
      <c r="EM13" s="46">
        <f t="shared" si="7"/>
        <v>3.8159682425164302E-6</v>
      </c>
      <c r="EN13" s="46">
        <f t="shared" si="8"/>
        <v>-2.7829208992976882E-6</v>
      </c>
      <c r="EO13" s="46">
        <f t="shared" si="9"/>
        <v>3.1285965431820685E-7</v>
      </c>
      <c r="EP13" s="46">
        <f t="shared" si="10"/>
        <v>-3.1925785936332328E-6</v>
      </c>
      <c r="EQ13" s="46">
        <f t="shared" si="11"/>
        <v>-6.4186536117290951E-6</v>
      </c>
      <c r="ER13" s="46">
        <f t="shared" si="12"/>
        <v>-3.9954332620433737E-6</v>
      </c>
      <c r="ES13" s="46">
        <f t="shared" si="13"/>
        <v>1.0199034234059949E-3</v>
      </c>
      <c r="ET13" s="46">
        <f t="shared" si="14"/>
        <v>-7.5072317801080496E-6</v>
      </c>
      <c r="EU13" s="46">
        <f t="shared" si="15"/>
        <v>-8.4815867865334289E-7</v>
      </c>
      <c r="EV13" s="46">
        <f t="shared" si="16"/>
        <v>-1.5116232413077908E-7</v>
      </c>
      <c r="EW13" s="46">
        <f t="shared" si="17"/>
        <v>-1.8284986305537419E-6</v>
      </c>
      <c r="EX13" s="46">
        <f t="shared" si="18"/>
        <v>-7.1463334376969029E-6</v>
      </c>
      <c r="EY13" s="46">
        <f t="shared" si="19"/>
        <v>-6.5410449132221855E-6</v>
      </c>
      <c r="EZ13" s="46">
        <f t="shared" si="20"/>
        <v>-9.3938298536609164E-6</v>
      </c>
      <c r="FA13" s="46">
        <f t="shared" si="21"/>
        <v>1.6748679719309898E-6</v>
      </c>
      <c r="FB13" s="46">
        <f t="shared" si="22"/>
        <v>-8.5285893629940384E-8</v>
      </c>
      <c r="FC13" s="46">
        <f t="shared" si="23"/>
        <v>-1.3388690144422391E-6</v>
      </c>
      <c r="FD13" s="46">
        <f t="shared" si="24"/>
        <v>-1.3012482891676666E-5</v>
      </c>
      <c r="FE13" s="46">
        <f t="shared" si="25"/>
        <v>0</v>
      </c>
      <c r="FF13" s="46">
        <f t="shared" si="26"/>
        <v>-4.532591954200873E-5</v>
      </c>
      <c r="FG13" s="46">
        <f t="shared" si="27"/>
        <v>-1.501517575657372E-5</v>
      </c>
      <c r="FH13" s="46">
        <f t="shared" si="28"/>
        <v>-5.3164282944333012E-7</v>
      </c>
      <c r="FI13" s="46">
        <f t="shared" si="29"/>
        <v>1.4855270881502836E-5</v>
      </c>
      <c r="FJ13" s="46">
        <f t="shared" si="30"/>
        <v>4.0990984857303107E-6</v>
      </c>
      <c r="FK13" s="46">
        <f t="shared" si="31"/>
        <v>3.3073464851009038E-5</v>
      </c>
      <c r="FL13" s="46">
        <f t="shared" si="32"/>
        <v>4.5304207717860319E-5</v>
      </c>
      <c r="FM13" s="46">
        <f t="shared" si="33"/>
        <v>0</v>
      </c>
      <c r="FN13" s="46">
        <f t="shared" si="34"/>
        <v>0</v>
      </c>
      <c r="FO13" s="46">
        <f t="shared" si="35"/>
        <v>0</v>
      </c>
      <c r="FP13" s="46">
        <f t="shared" si="36"/>
        <v>0</v>
      </c>
      <c r="FQ13" s="46">
        <f t="shared" si="37"/>
        <v>0</v>
      </c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</row>
    <row r="14" spans="1:200" x14ac:dyDescent="0.3">
      <c r="A14" s="38" t="s">
        <v>13</v>
      </c>
      <c r="H14" s="21">
        <v>87607.177045000004</v>
      </c>
      <c r="I14" s="23">
        <v>2.1803192423</v>
      </c>
      <c r="J14" s="23">
        <v>0.83753622000000005</v>
      </c>
      <c r="K14" s="23">
        <v>18.406998427000001</v>
      </c>
      <c r="L14" s="23">
        <v>225.71272898999999</v>
      </c>
      <c r="M14" s="23">
        <v>363.02445352000001</v>
      </c>
      <c r="N14" s="23">
        <v>1238.6808725999999</v>
      </c>
      <c r="O14" s="23">
        <v>1331.1775001999999</v>
      </c>
      <c r="P14" s="23">
        <v>6.8350299173</v>
      </c>
      <c r="Q14" s="23">
        <v>10.621056765000001</v>
      </c>
      <c r="R14" s="23">
        <v>40.999707608000001</v>
      </c>
      <c r="S14" s="23">
        <v>394.13454364</v>
      </c>
      <c r="T14" s="23">
        <v>1719.6972212000001</v>
      </c>
      <c r="U14" s="23">
        <v>3.1160246726</v>
      </c>
      <c r="V14" s="23">
        <v>1454.4097758</v>
      </c>
      <c r="W14" s="23">
        <v>4.2304556808999996</v>
      </c>
      <c r="X14" s="23">
        <v>1769.0439148</v>
      </c>
      <c r="Y14" s="23">
        <v>0.30166046590000001</v>
      </c>
      <c r="Z14" s="23">
        <v>1.5729388979000001</v>
      </c>
      <c r="AD14" s="23">
        <v>10.923740416999999</v>
      </c>
      <c r="AE14" s="23">
        <v>2.1315659599999998E-2</v>
      </c>
      <c r="AO14" s="23" t="s">
        <v>13</v>
      </c>
      <c r="AP14" s="23">
        <v>39.460972110898602</v>
      </c>
      <c r="AQ14" s="23">
        <v>11220.190702309999</v>
      </c>
      <c r="AR14" s="23">
        <v>0</v>
      </c>
      <c r="AS14" s="23">
        <v>4.2304389320135902</v>
      </c>
      <c r="AT14" s="23">
        <v>0</v>
      </c>
      <c r="AU14" s="23">
        <v>2.1803159014314399</v>
      </c>
      <c r="AV14" s="23">
        <v>2.1803159014314399</v>
      </c>
      <c r="AW14" s="23">
        <v>1.31650085739678</v>
      </c>
      <c r="AX14" s="23">
        <v>0.13280373101829099</v>
      </c>
      <c r="AY14" s="23">
        <v>0.83753872008846797</v>
      </c>
      <c r="AZ14" s="23">
        <v>0</v>
      </c>
      <c r="BA14" s="23">
        <v>2.13151712167815E-2</v>
      </c>
      <c r="BB14" s="23">
        <v>0</v>
      </c>
      <c r="BC14" s="23">
        <v>0</v>
      </c>
      <c r="BD14" s="23">
        <v>0</v>
      </c>
      <c r="BE14" s="23">
        <v>0</v>
      </c>
      <c r="BF14" s="23">
        <v>1238.6782659135099</v>
      </c>
      <c r="BG14" s="23">
        <v>18.406943332925799</v>
      </c>
      <c r="BH14" s="23">
        <v>40.999823366707901</v>
      </c>
      <c r="BI14" s="23">
        <v>0</v>
      </c>
      <c r="BJ14" s="23">
        <v>0</v>
      </c>
      <c r="BK14" s="23">
        <v>1769.04408841295</v>
      </c>
      <c r="BL14" s="23">
        <v>0</v>
      </c>
      <c r="BM14" s="23">
        <v>4.2101445491317602</v>
      </c>
      <c r="BN14" s="23">
        <v>0</v>
      </c>
      <c r="BO14" s="23">
        <v>225.71263556121201</v>
      </c>
      <c r="BP14" s="23">
        <v>19502.5906526668</v>
      </c>
      <c r="BQ14" s="23">
        <v>140.65844930802601</v>
      </c>
      <c r="BR14" s="23">
        <v>0.301658716156188</v>
      </c>
      <c r="BS14" s="23">
        <v>0.301658716156188</v>
      </c>
      <c r="BT14" s="23">
        <v>0</v>
      </c>
      <c r="BU14" s="23">
        <v>0</v>
      </c>
      <c r="BV14" s="23">
        <v>363.02290368851902</v>
      </c>
      <c r="BW14" s="23">
        <v>0</v>
      </c>
      <c r="BX14" s="23">
        <v>0</v>
      </c>
      <c r="BY14" s="23">
        <v>0</v>
      </c>
      <c r="BZ14" s="23">
        <v>35.852330595516797</v>
      </c>
      <c r="CA14" s="23">
        <v>0</v>
      </c>
      <c r="CB14" s="23">
        <v>29096.320913477401</v>
      </c>
      <c r="CC14" s="23">
        <v>184.29793791958301</v>
      </c>
      <c r="CD14" s="23">
        <v>0</v>
      </c>
      <c r="CE14" s="23">
        <v>0</v>
      </c>
      <c r="CF14" s="23">
        <v>1331.7418771154</v>
      </c>
      <c r="CG14" s="23">
        <v>6.8350345785785196</v>
      </c>
      <c r="CH14" s="23">
        <v>0</v>
      </c>
      <c r="CI14" s="23">
        <v>0</v>
      </c>
      <c r="CJ14" s="23">
        <v>107852.753540347</v>
      </c>
      <c r="CK14" s="23">
        <v>0</v>
      </c>
      <c r="CL14" s="23">
        <v>0</v>
      </c>
      <c r="CM14" s="23">
        <v>0</v>
      </c>
      <c r="CN14" s="23">
        <v>2.9256494279438301</v>
      </c>
      <c r="CO14" s="23">
        <v>107.622253462844</v>
      </c>
      <c r="CP14" s="23">
        <v>10.9237154480728</v>
      </c>
      <c r="CQ14" s="23">
        <v>10.621043737495601</v>
      </c>
      <c r="CR14" s="23">
        <v>0</v>
      </c>
      <c r="CS14" s="23">
        <v>23757.356439885902</v>
      </c>
      <c r="CT14" s="23">
        <v>0</v>
      </c>
      <c r="CU14" s="23">
        <v>0</v>
      </c>
      <c r="CV14" s="23">
        <v>0</v>
      </c>
      <c r="CW14" s="23">
        <v>0</v>
      </c>
      <c r="CX14" s="23">
        <v>0</v>
      </c>
      <c r="CY14" s="23">
        <v>0</v>
      </c>
      <c r="CZ14" s="23">
        <v>0</v>
      </c>
      <c r="DA14" s="23">
        <v>0</v>
      </c>
      <c r="DB14" s="23">
        <v>0</v>
      </c>
      <c r="DC14" s="23">
        <v>0</v>
      </c>
      <c r="DD14" s="23">
        <v>0</v>
      </c>
      <c r="DE14" s="23">
        <v>0</v>
      </c>
      <c r="DF14" s="23">
        <v>0</v>
      </c>
      <c r="DG14" s="23">
        <v>0</v>
      </c>
      <c r="DH14" s="23">
        <v>0</v>
      </c>
      <c r="DI14" s="23">
        <v>0</v>
      </c>
      <c r="DJ14" s="23">
        <v>0</v>
      </c>
      <c r="DK14" s="23">
        <v>0</v>
      </c>
      <c r="DL14" s="23">
        <v>3266.9737441411798</v>
      </c>
      <c r="DM14" s="23">
        <v>0</v>
      </c>
      <c r="DN14" s="23">
        <v>0</v>
      </c>
      <c r="DO14" s="23">
        <v>0</v>
      </c>
      <c r="DP14" s="23">
        <v>0</v>
      </c>
      <c r="DQ14" s="23">
        <v>6520.5295921444103</v>
      </c>
      <c r="DR14" s="23">
        <v>394.13457115398597</v>
      </c>
      <c r="DS14" s="23">
        <v>0</v>
      </c>
      <c r="DT14" s="23">
        <v>1117.74537767677</v>
      </c>
      <c r="DU14" s="23">
        <v>2060.4169297642402</v>
      </c>
      <c r="DV14" s="23">
        <v>1719.69209366005</v>
      </c>
      <c r="DW14" s="23">
        <v>1.57295254500902</v>
      </c>
      <c r="DX14" s="23">
        <v>3.1160186742006299</v>
      </c>
      <c r="DY14" s="23">
        <v>0</v>
      </c>
      <c r="DZ14" s="23">
        <v>6137.7715881452996</v>
      </c>
      <c r="EA14" s="23">
        <v>87607.064480012297</v>
      </c>
      <c r="EB14" s="23">
        <v>1454.40295580465</v>
      </c>
      <c r="EC14" s="23">
        <v>1603.3519060680801</v>
      </c>
      <c r="EE14" s="32">
        <f t="shared" si="38"/>
        <v>1.2310965351995533</v>
      </c>
      <c r="EF14" s="46">
        <f t="shared" si="0"/>
        <v>0</v>
      </c>
      <c r="EG14" s="46">
        <f t="shared" si="1"/>
        <v>0</v>
      </c>
      <c r="EH14" s="46">
        <f t="shared" si="2"/>
        <v>0</v>
      </c>
      <c r="EI14" s="46">
        <f t="shared" si="3"/>
        <v>0</v>
      </c>
      <c r="EJ14" s="46">
        <f t="shared" si="4"/>
        <v>0</v>
      </c>
      <c r="EK14" s="46">
        <f t="shared" si="5"/>
        <v>0</v>
      </c>
      <c r="EL14" s="46">
        <f t="shared" si="6"/>
        <v>-1.2848831739995368E-6</v>
      </c>
      <c r="EM14" s="46">
        <f t="shared" si="7"/>
        <v>-1.5322841239046141E-6</v>
      </c>
      <c r="EN14" s="46">
        <f t="shared" si="8"/>
        <v>2.9850511634184017E-6</v>
      </c>
      <c r="EO14" s="46">
        <f t="shared" si="9"/>
        <v>-2.9931047378985164E-6</v>
      </c>
      <c r="EP14" s="46">
        <f t="shared" si="10"/>
        <v>-4.1392786483647895E-7</v>
      </c>
      <c r="EQ14" s="46">
        <f t="shared" si="11"/>
        <v>-4.2692206157420776E-6</v>
      </c>
      <c r="ER14" s="46">
        <f t="shared" si="12"/>
        <v>-2.1044052166191675E-6</v>
      </c>
      <c r="ES14" s="46">
        <f t="shared" si="13"/>
        <v>4.2396819005376493E-4</v>
      </c>
      <c r="ET14" s="46">
        <f t="shared" si="14"/>
        <v>6.8196900028412649E-7</v>
      </c>
      <c r="EU14" s="46">
        <f t="shared" si="15"/>
        <v>-1.2265732768341412E-6</v>
      </c>
      <c r="EV14" s="46">
        <f t="shared" si="16"/>
        <v>2.8234032546289022E-6</v>
      </c>
      <c r="EW14" s="46">
        <f t="shared" si="17"/>
        <v>6.9808613361973878E-8</v>
      </c>
      <c r="EX14" s="46">
        <f t="shared" si="18"/>
        <v>-2.9816527507691086E-6</v>
      </c>
      <c r="EY14" s="46">
        <f t="shared" si="19"/>
        <v>-1.925016647924858E-6</v>
      </c>
      <c r="EZ14" s="46">
        <f t="shared" si="20"/>
        <v>-4.6891842062125651E-6</v>
      </c>
      <c r="FA14" s="46">
        <f t="shared" si="21"/>
        <v>-3.9591211142962448E-6</v>
      </c>
      <c r="FB14" s="46">
        <f t="shared" si="22"/>
        <v>9.8139423527432767E-8</v>
      </c>
      <c r="FC14" s="46">
        <f t="shared" si="23"/>
        <v>-5.800374957278485E-6</v>
      </c>
      <c r="FD14" s="46">
        <f t="shared" si="24"/>
        <v>8.6761850941477958E-6</v>
      </c>
      <c r="FE14" s="46">
        <f t="shared" si="25"/>
        <v>0</v>
      </c>
      <c r="FF14" s="46">
        <f t="shared" si="26"/>
        <v>0</v>
      </c>
      <c r="FG14" s="46">
        <f t="shared" si="27"/>
        <v>0</v>
      </c>
      <c r="FH14" s="46">
        <f t="shared" si="28"/>
        <v>-2.28574885949791E-6</v>
      </c>
      <c r="FI14" s="46">
        <f t="shared" si="29"/>
        <v>-2.2911944911077407E-5</v>
      </c>
      <c r="FJ14" s="46">
        <f t="shared" si="30"/>
        <v>0</v>
      </c>
      <c r="FK14" s="46">
        <f t="shared" si="31"/>
        <v>0</v>
      </c>
      <c r="FL14" s="46">
        <f t="shared" si="32"/>
        <v>0</v>
      </c>
      <c r="FM14" s="46">
        <f t="shared" si="33"/>
        <v>0</v>
      </c>
      <c r="FN14" s="46">
        <f t="shared" si="34"/>
        <v>0</v>
      </c>
      <c r="FO14" s="46">
        <f t="shared" si="35"/>
        <v>0</v>
      </c>
      <c r="FP14" s="46">
        <f t="shared" si="36"/>
        <v>0</v>
      </c>
      <c r="FQ14" s="46">
        <f t="shared" si="37"/>
        <v>0</v>
      </c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</row>
    <row r="15" spans="1:200" x14ac:dyDescent="0.3">
      <c r="A15" s="38" t="s">
        <v>14</v>
      </c>
      <c r="H15" s="21">
        <v>59124.535620000002</v>
      </c>
      <c r="I15" s="23">
        <v>1.1581863608</v>
      </c>
      <c r="J15" s="23">
        <v>1.210811104</v>
      </c>
      <c r="K15" s="23">
        <v>11.872585986000001</v>
      </c>
      <c r="L15" s="23">
        <v>194.41851814</v>
      </c>
      <c r="M15" s="23">
        <v>236.49551135999999</v>
      </c>
      <c r="N15" s="23">
        <v>839.82458522000002</v>
      </c>
      <c r="O15" s="23">
        <v>875.17521924000005</v>
      </c>
      <c r="P15" s="23">
        <v>54.877134003999998</v>
      </c>
      <c r="Q15" s="23">
        <v>6.7138524819000001</v>
      </c>
      <c r="R15" s="23">
        <v>39.912439202000002</v>
      </c>
      <c r="S15" s="23">
        <v>230.14350221999999</v>
      </c>
      <c r="T15" s="23">
        <v>1509.2049893000001</v>
      </c>
      <c r="U15" s="23">
        <v>1.6546996628999999</v>
      </c>
      <c r="V15" s="23">
        <v>1494.4108643</v>
      </c>
      <c r="W15" s="23">
        <v>2.3548246945</v>
      </c>
      <c r="X15" s="23">
        <v>839.39126319000002</v>
      </c>
      <c r="Y15" s="23">
        <v>0.15237104000000001</v>
      </c>
      <c r="Z15" s="23">
        <v>2.1110252118999999</v>
      </c>
      <c r="AD15" s="23">
        <v>7.9857620010000003</v>
      </c>
      <c r="AO15" s="23" t="s">
        <v>14</v>
      </c>
      <c r="AP15" s="23">
        <v>24.955305779369802</v>
      </c>
      <c r="AQ15" s="23">
        <v>8263.1658595268691</v>
      </c>
      <c r="AR15" s="23">
        <v>0</v>
      </c>
      <c r="AS15" s="23">
        <v>2.3548048812886799</v>
      </c>
      <c r="AT15" s="23">
        <v>0</v>
      </c>
      <c r="AU15" s="23">
        <v>1.1581845347031401</v>
      </c>
      <c r="AV15" s="23">
        <v>1.1581845347031401</v>
      </c>
      <c r="AW15" s="23">
        <v>0.764617446715388</v>
      </c>
      <c r="AX15" s="23">
        <v>7.3927482930438701E-2</v>
      </c>
      <c r="AY15" s="23">
        <v>1.21081376762849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839.82462217907505</v>
      </c>
      <c r="BG15" s="23">
        <v>11.872625056999</v>
      </c>
      <c r="BH15" s="23">
        <v>39.912437385251003</v>
      </c>
      <c r="BI15" s="23">
        <v>0</v>
      </c>
      <c r="BJ15" s="23">
        <v>0</v>
      </c>
      <c r="BK15" s="23">
        <v>839.39123427894197</v>
      </c>
      <c r="BL15" s="23">
        <v>0</v>
      </c>
      <c r="BM15" s="23">
        <v>6.5434377859448603</v>
      </c>
      <c r="BN15" s="23">
        <v>0</v>
      </c>
      <c r="BO15" s="23">
        <v>194.418360389605</v>
      </c>
      <c r="BP15" s="23">
        <v>11227.293934461</v>
      </c>
      <c r="BQ15" s="23">
        <v>90.782638399191001</v>
      </c>
      <c r="BR15" s="23">
        <v>0.15237437539261101</v>
      </c>
      <c r="BS15" s="23">
        <v>0.15237437539261101</v>
      </c>
      <c r="BT15" s="23">
        <v>0</v>
      </c>
      <c r="BU15" s="23">
        <v>0</v>
      </c>
      <c r="BV15" s="23">
        <v>236.49472603218399</v>
      </c>
      <c r="BW15" s="23">
        <v>0</v>
      </c>
      <c r="BX15" s="23">
        <v>0</v>
      </c>
      <c r="BY15" s="23">
        <v>0</v>
      </c>
      <c r="BZ15" s="23">
        <v>52.627640595413297</v>
      </c>
      <c r="CA15" s="23">
        <v>0</v>
      </c>
      <c r="CB15" s="23">
        <v>17934.774630770298</v>
      </c>
      <c r="CC15" s="23">
        <v>147.644114807059</v>
      </c>
      <c r="CD15" s="23">
        <v>0</v>
      </c>
      <c r="CE15" s="23">
        <v>0</v>
      </c>
      <c r="CF15" s="23">
        <v>875.44244496533804</v>
      </c>
      <c r="CG15" s="23">
        <v>54.877082393584701</v>
      </c>
      <c r="CH15" s="23">
        <v>0</v>
      </c>
      <c r="CI15" s="23">
        <v>0</v>
      </c>
      <c r="CJ15" s="23">
        <v>72488.236692846505</v>
      </c>
      <c r="CK15" s="23">
        <v>0</v>
      </c>
      <c r="CL15" s="23">
        <v>0</v>
      </c>
      <c r="CM15" s="23">
        <v>0</v>
      </c>
      <c r="CN15" s="23">
        <v>1.4624393925630601</v>
      </c>
      <c r="CO15" s="23">
        <v>82.162193713531494</v>
      </c>
      <c r="CP15" s="23">
        <v>7.9857582419947404</v>
      </c>
      <c r="CQ15" s="23">
        <v>6.71383154029221</v>
      </c>
      <c r="CR15" s="23">
        <v>0</v>
      </c>
      <c r="CS15" s="23">
        <v>16856.5249802443</v>
      </c>
      <c r="CT15" s="23">
        <v>0</v>
      </c>
      <c r="CU15" s="23">
        <v>0</v>
      </c>
      <c r="CV15" s="23">
        <v>0</v>
      </c>
      <c r="CW15" s="23">
        <v>0</v>
      </c>
      <c r="CX15" s="23">
        <v>0</v>
      </c>
      <c r="CY15" s="23">
        <v>0</v>
      </c>
      <c r="CZ15" s="23">
        <v>0</v>
      </c>
      <c r="DA15" s="23">
        <v>0</v>
      </c>
      <c r="DB15" s="23">
        <v>0</v>
      </c>
      <c r="DC15" s="23">
        <v>0</v>
      </c>
      <c r="DD15" s="23">
        <v>0</v>
      </c>
      <c r="DE15" s="23">
        <v>0</v>
      </c>
      <c r="DF15" s="23">
        <v>0</v>
      </c>
      <c r="DG15" s="23">
        <v>0</v>
      </c>
      <c r="DH15" s="23">
        <v>0</v>
      </c>
      <c r="DI15" s="23">
        <v>0</v>
      </c>
      <c r="DJ15" s="23">
        <v>0</v>
      </c>
      <c r="DK15" s="23">
        <v>0</v>
      </c>
      <c r="DL15" s="23">
        <v>2860.1499680492898</v>
      </c>
      <c r="DM15" s="23">
        <v>0</v>
      </c>
      <c r="DN15" s="23">
        <v>0</v>
      </c>
      <c r="DO15" s="23">
        <v>0</v>
      </c>
      <c r="DP15" s="23">
        <v>0</v>
      </c>
      <c r="DQ15" s="23">
        <v>5038.6364624443604</v>
      </c>
      <c r="DR15" s="23">
        <v>230.14310475276201</v>
      </c>
      <c r="DS15" s="23">
        <v>0</v>
      </c>
      <c r="DT15" s="23">
        <v>717.87440912081297</v>
      </c>
      <c r="DU15" s="23">
        <v>1903.51854340874</v>
      </c>
      <c r="DV15" s="23">
        <v>1509.2037446463501</v>
      </c>
      <c r="DW15" s="23">
        <v>2.11104091048457</v>
      </c>
      <c r="DX15" s="23">
        <v>1.6547015931033799</v>
      </c>
      <c r="DY15" s="23">
        <v>0</v>
      </c>
      <c r="DZ15" s="23">
        <v>4167.0251003058902</v>
      </c>
      <c r="EA15" s="23">
        <v>59124.501181126201</v>
      </c>
      <c r="EB15" s="23">
        <v>1494.4093129115199</v>
      </c>
      <c r="EC15" s="23">
        <v>1649.4913286660501</v>
      </c>
      <c r="EE15" s="32">
        <f t="shared" si="38"/>
        <v>1.226027031852343</v>
      </c>
      <c r="EF15" s="46">
        <f t="shared" si="0"/>
        <v>0</v>
      </c>
      <c r="EG15" s="46">
        <f t="shared" si="1"/>
        <v>0</v>
      </c>
      <c r="EH15" s="46">
        <f t="shared" si="2"/>
        <v>0</v>
      </c>
      <c r="EI15" s="46">
        <f t="shared" si="3"/>
        <v>0</v>
      </c>
      <c r="EJ15" s="46">
        <f t="shared" si="4"/>
        <v>0</v>
      </c>
      <c r="EK15" s="46">
        <f t="shared" si="5"/>
        <v>0</v>
      </c>
      <c r="EL15" s="46">
        <f t="shared" si="6"/>
        <v>-5.8248024174949079E-7</v>
      </c>
      <c r="EM15" s="46">
        <f t="shared" si="7"/>
        <v>-1.5766865521414947E-6</v>
      </c>
      <c r="EN15" s="46">
        <f t="shared" si="8"/>
        <v>2.1998712112869161E-6</v>
      </c>
      <c r="EO15" s="46">
        <f t="shared" si="9"/>
        <v>3.2908583728736691E-6</v>
      </c>
      <c r="EP15" s="46">
        <f t="shared" si="10"/>
        <v>-8.1139593344161645E-7</v>
      </c>
      <c r="EQ15" s="46">
        <f t="shared" si="11"/>
        <v>-3.3206880396503923E-6</v>
      </c>
      <c r="ER15" s="46">
        <f t="shared" si="12"/>
        <v>4.400808893055448E-8</v>
      </c>
      <c r="ES15" s="46">
        <f t="shared" si="13"/>
        <v>3.0533968451489302E-4</v>
      </c>
      <c r="ET15" s="46">
        <f t="shared" si="14"/>
        <v>-9.4047213351420677E-7</v>
      </c>
      <c r="EU15" s="46">
        <f t="shared" si="15"/>
        <v>-3.1191641232138247E-6</v>
      </c>
      <c r="EV15" s="46">
        <f t="shared" si="16"/>
        <v>-4.551836556910112E-8</v>
      </c>
      <c r="EW15" s="46">
        <f t="shared" si="17"/>
        <v>-1.7270408859691403E-6</v>
      </c>
      <c r="EX15" s="46">
        <f t="shared" si="18"/>
        <v>-8.2470814690093275E-7</v>
      </c>
      <c r="EY15" s="46">
        <f t="shared" si="19"/>
        <v>1.166497717558923E-6</v>
      </c>
      <c r="EZ15" s="46">
        <f t="shared" si="20"/>
        <v>-1.0381271423405566E-6</v>
      </c>
      <c r="FA15" s="46">
        <f t="shared" si="21"/>
        <v>-8.4138795411516369E-6</v>
      </c>
      <c r="FB15" s="46">
        <f t="shared" si="22"/>
        <v>-3.4442886554000175E-8</v>
      </c>
      <c r="FC15" s="46">
        <f t="shared" si="23"/>
        <v>2.1889937950101746E-5</v>
      </c>
      <c r="FD15" s="46">
        <f t="shared" si="24"/>
        <v>7.4364742218962662E-6</v>
      </c>
      <c r="FE15" s="46">
        <f t="shared" si="25"/>
        <v>0</v>
      </c>
      <c r="FF15" s="46">
        <f t="shared" si="26"/>
        <v>0</v>
      </c>
      <c r="FG15" s="46">
        <f t="shared" si="27"/>
        <v>0</v>
      </c>
      <c r="FH15" s="46">
        <f t="shared" si="28"/>
        <v>-4.7071340962584357E-7</v>
      </c>
      <c r="FI15" s="46">
        <f t="shared" si="29"/>
        <v>0</v>
      </c>
      <c r="FJ15" s="46">
        <f t="shared" si="30"/>
        <v>0</v>
      </c>
      <c r="FK15" s="46">
        <f t="shared" si="31"/>
        <v>0</v>
      </c>
      <c r="FL15" s="46">
        <f t="shared" si="32"/>
        <v>0</v>
      </c>
      <c r="FM15" s="46">
        <f t="shared" si="33"/>
        <v>0</v>
      </c>
      <c r="FN15" s="46">
        <f t="shared" si="34"/>
        <v>0</v>
      </c>
      <c r="FO15" s="46">
        <f t="shared" si="35"/>
        <v>0</v>
      </c>
      <c r="FP15" s="46">
        <f t="shared" si="36"/>
        <v>0</v>
      </c>
      <c r="FQ15" s="46">
        <f t="shared" si="37"/>
        <v>0</v>
      </c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</row>
    <row r="16" spans="1:200" x14ac:dyDescent="0.3">
      <c r="A16" s="38" t="s">
        <v>15</v>
      </c>
      <c r="H16" s="21">
        <v>35507.077479</v>
      </c>
      <c r="I16" s="23">
        <v>0.54288821320000002</v>
      </c>
      <c r="J16" s="23">
        <v>9.6466405760999994</v>
      </c>
      <c r="K16" s="23">
        <v>5.3476350764999996</v>
      </c>
      <c r="L16" s="23">
        <v>86.600151491999995</v>
      </c>
      <c r="M16" s="23">
        <v>100.56101201</v>
      </c>
      <c r="N16" s="23">
        <v>389.37938687000002</v>
      </c>
      <c r="O16" s="23">
        <v>402.02646555000001</v>
      </c>
      <c r="P16" s="23">
        <v>70.225854249999998</v>
      </c>
      <c r="Q16" s="23">
        <v>3.0946510257000002</v>
      </c>
      <c r="R16" s="23">
        <v>15.852702785</v>
      </c>
      <c r="S16" s="23">
        <v>106.07211862</v>
      </c>
      <c r="T16" s="23">
        <v>611.14406159999999</v>
      </c>
      <c r="U16" s="23">
        <v>0.77565222150000002</v>
      </c>
      <c r="V16" s="23">
        <v>674.88799079</v>
      </c>
      <c r="W16" s="23">
        <v>1.0980769770000001</v>
      </c>
      <c r="X16" s="23">
        <v>1748.8078192999999</v>
      </c>
      <c r="Y16" s="23">
        <v>0.21629269509999999</v>
      </c>
      <c r="Z16" s="23">
        <v>0.71513818949999997</v>
      </c>
      <c r="AD16" s="23">
        <v>2.9877090444999999</v>
      </c>
      <c r="AO16" s="23" t="s">
        <v>15</v>
      </c>
      <c r="AP16" s="23">
        <v>11.290971929670301</v>
      </c>
      <c r="AQ16" s="23">
        <v>3338.4392912564099</v>
      </c>
      <c r="AR16" s="23">
        <v>0</v>
      </c>
      <c r="AS16" s="23">
        <v>1.09806277386325</v>
      </c>
      <c r="AT16" s="23">
        <v>0</v>
      </c>
      <c r="AU16" s="23">
        <v>0.54288468159560799</v>
      </c>
      <c r="AV16" s="23">
        <v>0.54288468159560799</v>
      </c>
      <c r="AW16" s="23">
        <v>0.352521139565799</v>
      </c>
      <c r="AX16" s="23">
        <v>3.4475007126884803E-2</v>
      </c>
      <c r="AY16" s="23">
        <v>9.6466087539486107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389.37904564035102</v>
      </c>
      <c r="BG16" s="23">
        <v>5.3476328976632503</v>
      </c>
      <c r="BH16" s="23">
        <v>15.8526886357105</v>
      </c>
      <c r="BI16" s="23">
        <v>0</v>
      </c>
      <c r="BJ16" s="23">
        <v>0</v>
      </c>
      <c r="BK16" s="23">
        <v>1748.8067441964899</v>
      </c>
      <c r="BL16" s="23">
        <v>0</v>
      </c>
      <c r="BM16" s="23">
        <v>1.15648370873519</v>
      </c>
      <c r="BN16" s="23">
        <v>0</v>
      </c>
      <c r="BO16" s="23">
        <v>86.599976356443904</v>
      </c>
      <c r="BP16" s="23">
        <v>5186.1429796821903</v>
      </c>
      <c r="BQ16" s="23">
        <v>40.887370860896503</v>
      </c>
      <c r="BR16" s="23">
        <v>0.21629142259148901</v>
      </c>
      <c r="BS16" s="23">
        <v>0.21629142259148901</v>
      </c>
      <c r="BT16" s="23">
        <v>0</v>
      </c>
      <c r="BU16" s="23">
        <v>0</v>
      </c>
      <c r="BV16" s="23">
        <v>100.560823090841</v>
      </c>
      <c r="BW16" s="23">
        <v>0</v>
      </c>
      <c r="BX16" s="23">
        <v>0</v>
      </c>
      <c r="BY16" s="23">
        <v>0</v>
      </c>
      <c r="BZ16" s="23">
        <v>50.889329694188</v>
      </c>
      <c r="CA16" s="23">
        <v>0</v>
      </c>
      <c r="CB16" s="23">
        <v>11220.8654712099</v>
      </c>
      <c r="CC16" s="23">
        <v>84.310569445006095</v>
      </c>
      <c r="CD16" s="23">
        <v>0</v>
      </c>
      <c r="CE16" s="23">
        <v>0</v>
      </c>
      <c r="CF16" s="23">
        <v>402.58077694146101</v>
      </c>
      <c r="CG16" s="23">
        <v>70.2257598366499</v>
      </c>
      <c r="CH16" s="23">
        <v>0</v>
      </c>
      <c r="CI16" s="23">
        <v>0</v>
      </c>
      <c r="CJ16" s="23">
        <v>41220.908971268203</v>
      </c>
      <c r="CK16" s="23">
        <v>0</v>
      </c>
      <c r="CL16" s="23">
        <v>0</v>
      </c>
      <c r="CM16" s="23">
        <v>0</v>
      </c>
      <c r="CN16" s="23">
        <v>2.4856184791780001</v>
      </c>
      <c r="CO16" s="23">
        <v>49.8005145958982</v>
      </c>
      <c r="CP16" s="23">
        <v>2.9877123644240098</v>
      </c>
      <c r="CQ16" s="23">
        <v>3.0946330083059101</v>
      </c>
      <c r="CR16" s="23">
        <v>0</v>
      </c>
      <c r="CS16" s="23">
        <v>8366.3602492435402</v>
      </c>
      <c r="CT16" s="23">
        <v>0</v>
      </c>
      <c r="CU16" s="23">
        <v>0</v>
      </c>
      <c r="CV16" s="23">
        <v>0</v>
      </c>
      <c r="CW16" s="23">
        <v>0</v>
      </c>
      <c r="CX16" s="23">
        <v>0</v>
      </c>
      <c r="CY16" s="23">
        <v>0</v>
      </c>
      <c r="CZ16" s="23">
        <v>0</v>
      </c>
      <c r="DA16" s="23">
        <v>0</v>
      </c>
      <c r="DB16" s="23">
        <v>0</v>
      </c>
      <c r="DC16" s="23">
        <v>0</v>
      </c>
      <c r="DD16" s="23">
        <v>0</v>
      </c>
      <c r="DE16" s="23">
        <v>0</v>
      </c>
      <c r="DF16" s="23">
        <v>0</v>
      </c>
      <c r="DG16" s="23">
        <v>0</v>
      </c>
      <c r="DH16" s="23">
        <v>0</v>
      </c>
      <c r="DI16" s="23">
        <v>0</v>
      </c>
      <c r="DJ16" s="23">
        <v>0</v>
      </c>
      <c r="DK16" s="23">
        <v>0</v>
      </c>
      <c r="DL16" s="23">
        <v>894.12640717655495</v>
      </c>
      <c r="DM16" s="23">
        <v>0</v>
      </c>
      <c r="DN16" s="23">
        <v>0</v>
      </c>
      <c r="DO16" s="23">
        <v>0</v>
      </c>
      <c r="DP16" s="23">
        <v>0</v>
      </c>
      <c r="DQ16" s="23">
        <v>3466.3162131895501</v>
      </c>
      <c r="DR16" s="23">
        <v>106.072235778181</v>
      </c>
      <c r="DS16" s="23">
        <v>0</v>
      </c>
      <c r="DT16" s="23">
        <v>324.04564622357702</v>
      </c>
      <c r="DU16" s="23">
        <v>740.14554811558105</v>
      </c>
      <c r="DV16" s="23">
        <v>611.14250474121002</v>
      </c>
      <c r="DW16" s="23">
        <v>0.71513047039809396</v>
      </c>
      <c r="DX16" s="23">
        <v>0.77565123400254399</v>
      </c>
      <c r="DY16" s="23">
        <v>0</v>
      </c>
      <c r="DZ16" s="23">
        <v>2703.5351441948401</v>
      </c>
      <c r="EA16" s="23">
        <v>35507.049539619802</v>
      </c>
      <c r="EB16" s="23">
        <v>674.88454896767996</v>
      </c>
      <c r="EC16" s="23">
        <v>1036.94404458952</v>
      </c>
      <c r="EE16" s="32">
        <f t="shared" si="38"/>
        <v>1.1609218311781357</v>
      </c>
      <c r="EF16" s="46">
        <f t="shared" si="0"/>
        <v>0</v>
      </c>
      <c r="EG16" s="46">
        <f t="shared" si="1"/>
        <v>0</v>
      </c>
      <c r="EH16" s="46">
        <f t="shared" si="2"/>
        <v>0</v>
      </c>
      <c r="EI16" s="46">
        <f t="shared" si="3"/>
        <v>0</v>
      </c>
      <c r="EJ16" s="46">
        <f t="shared" si="4"/>
        <v>0</v>
      </c>
      <c r="EK16" s="46">
        <f t="shared" si="5"/>
        <v>0</v>
      </c>
      <c r="EL16" s="46">
        <f t="shared" si="6"/>
        <v>-7.8686791989622304E-7</v>
      </c>
      <c r="EM16" s="46">
        <f t="shared" si="7"/>
        <v>-6.5052147130268165E-6</v>
      </c>
      <c r="EN16" s="46">
        <f t="shared" si="8"/>
        <v>-3.2987806623042835E-6</v>
      </c>
      <c r="EO16" s="46">
        <f t="shared" si="9"/>
        <v>-4.0743931066269246E-7</v>
      </c>
      <c r="EP16" s="46">
        <f t="shared" si="10"/>
        <v>-2.0223469944790553E-6</v>
      </c>
      <c r="EQ16" s="46">
        <f t="shared" si="11"/>
        <v>-1.8786521259571466E-6</v>
      </c>
      <c r="ER16" s="46">
        <f t="shared" si="12"/>
        <v>-8.763423553015325E-7</v>
      </c>
      <c r="ES16" s="46">
        <f t="shared" si="13"/>
        <v>1.3787932859162957E-3</v>
      </c>
      <c r="ET16" s="46">
        <f t="shared" si="14"/>
        <v>-1.3444243734203636E-6</v>
      </c>
      <c r="EU16" s="46">
        <f t="shared" si="15"/>
        <v>-5.8221085157555697E-6</v>
      </c>
      <c r="EV16" s="46">
        <f t="shared" si="16"/>
        <v>-8.9254745338707215E-7</v>
      </c>
      <c r="EW16" s="46">
        <f t="shared" si="17"/>
        <v>1.1045143862748703E-6</v>
      </c>
      <c r="EX16" s="46">
        <f t="shared" si="18"/>
        <v>-2.5474497549595738E-6</v>
      </c>
      <c r="EY16" s="46">
        <f t="shared" si="19"/>
        <v>-1.2731188394187602E-6</v>
      </c>
      <c r="EZ16" s="46">
        <f t="shared" si="20"/>
        <v>-5.0998422953310964E-6</v>
      </c>
      <c r="FA16" s="46">
        <f t="shared" si="21"/>
        <v>-1.2934554723886302E-5</v>
      </c>
      <c r="FB16" s="46">
        <f t="shared" si="22"/>
        <v>-6.1476366818726485E-7</v>
      </c>
      <c r="FC16" s="46">
        <f t="shared" si="23"/>
        <v>-5.8832708630848743E-6</v>
      </c>
      <c r="FD16" s="46">
        <f t="shared" si="24"/>
        <v>-1.0793860570357334E-5</v>
      </c>
      <c r="FE16" s="46">
        <f t="shared" si="25"/>
        <v>0</v>
      </c>
      <c r="FF16" s="46">
        <f t="shared" si="26"/>
        <v>0</v>
      </c>
      <c r="FG16" s="46">
        <f t="shared" si="27"/>
        <v>0</v>
      </c>
      <c r="FH16" s="46">
        <f t="shared" si="28"/>
        <v>1.111193881491681E-6</v>
      </c>
      <c r="FI16" s="46">
        <f t="shared" si="29"/>
        <v>0</v>
      </c>
      <c r="FJ16" s="46">
        <f t="shared" si="30"/>
        <v>0</v>
      </c>
      <c r="FK16" s="46">
        <f t="shared" si="31"/>
        <v>0</v>
      </c>
      <c r="FL16" s="46">
        <f t="shared" si="32"/>
        <v>0</v>
      </c>
      <c r="FM16" s="46">
        <f t="shared" si="33"/>
        <v>0</v>
      </c>
      <c r="FN16" s="46">
        <f t="shared" si="34"/>
        <v>0</v>
      </c>
      <c r="FO16" s="46">
        <f t="shared" si="35"/>
        <v>0</v>
      </c>
      <c r="FP16" s="46">
        <f t="shared" si="36"/>
        <v>0</v>
      </c>
      <c r="FQ16" s="46">
        <f t="shared" si="37"/>
        <v>0</v>
      </c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</row>
    <row r="17" spans="1:200" x14ac:dyDescent="0.3">
      <c r="A17" s="38" t="s">
        <v>16</v>
      </c>
      <c r="H17" s="21">
        <v>28614.419805000001</v>
      </c>
      <c r="I17" s="23">
        <v>0.50116610279999996</v>
      </c>
      <c r="J17" s="23">
        <v>2.9059695000000002E-3</v>
      </c>
      <c r="K17" s="23">
        <v>4.5406381943999996</v>
      </c>
      <c r="L17" s="23">
        <v>53.822727393999998</v>
      </c>
      <c r="M17" s="23">
        <v>88.729485143999995</v>
      </c>
      <c r="N17" s="23">
        <v>306.68056739000002</v>
      </c>
      <c r="O17" s="23">
        <v>328.05713875999999</v>
      </c>
      <c r="P17" s="23">
        <v>33.433982989</v>
      </c>
      <c r="Q17" s="23">
        <v>2.5867866935000001</v>
      </c>
      <c r="R17" s="23">
        <v>14.830501803000001</v>
      </c>
      <c r="S17" s="23">
        <v>96.808192097000003</v>
      </c>
      <c r="T17" s="23">
        <v>433.59054162000001</v>
      </c>
      <c r="U17" s="23">
        <v>0.71592652859999995</v>
      </c>
      <c r="V17" s="23">
        <v>343.94368247</v>
      </c>
      <c r="W17" s="23">
        <v>1.0369068611000001</v>
      </c>
      <c r="X17" s="23">
        <v>1842.2949309999999</v>
      </c>
      <c r="Y17" s="23">
        <v>0.22467196449999999</v>
      </c>
      <c r="Z17" s="23">
        <v>0.2401554696</v>
      </c>
      <c r="AD17" s="23">
        <v>2.7223727482000002</v>
      </c>
      <c r="AO17" s="23" t="s">
        <v>16</v>
      </c>
      <c r="AP17" s="23">
        <v>9.7145067652234207</v>
      </c>
      <c r="AQ17" s="23">
        <v>2718.1629768994899</v>
      </c>
      <c r="AR17" s="23">
        <v>0</v>
      </c>
      <c r="AS17" s="23">
        <v>1.0369131475250899</v>
      </c>
      <c r="AT17" s="23">
        <v>0</v>
      </c>
      <c r="AU17" s="23">
        <v>0.50116496318594395</v>
      </c>
      <c r="AV17" s="23">
        <v>0.50116496318594395</v>
      </c>
      <c r="AW17" s="23">
        <v>0.32026171322144797</v>
      </c>
      <c r="AX17" s="23">
        <v>3.2556951463433598E-2</v>
      </c>
      <c r="AY17" s="23">
        <v>2.9061679343852002E-3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306.68062032894602</v>
      </c>
      <c r="BG17" s="23">
        <v>4.5405995654234301</v>
      </c>
      <c r="BH17" s="23">
        <v>14.830517718091199</v>
      </c>
      <c r="BI17" s="23">
        <v>0</v>
      </c>
      <c r="BJ17" s="23">
        <v>0</v>
      </c>
      <c r="BK17" s="23">
        <v>1842.2954972288201</v>
      </c>
      <c r="BL17" s="23">
        <v>0</v>
      </c>
      <c r="BM17" s="23">
        <v>0.97339946512859199</v>
      </c>
      <c r="BN17" s="23">
        <v>0</v>
      </c>
      <c r="BO17" s="23">
        <v>53.822741897513701</v>
      </c>
      <c r="BP17" s="23">
        <v>4620.1270871467004</v>
      </c>
      <c r="BQ17" s="23">
        <v>34.7014518863351</v>
      </c>
      <c r="BR17" s="23">
        <v>0.22467098633471599</v>
      </c>
      <c r="BS17" s="23">
        <v>0.22467098633471599</v>
      </c>
      <c r="BT17" s="23">
        <v>0</v>
      </c>
      <c r="BU17" s="23">
        <v>0</v>
      </c>
      <c r="BV17" s="23">
        <v>88.729342110881305</v>
      </c>
      <c r="BW17" s="23">
        <v>0</v>
      </c>
      <c r="BX17" s="23">
        <v>0</v>
      </c>
      <c r="BY17" s="23">
        <v>0</v>
      </c>
      <c r="BZ17" s="23">
        <v>18.047944176539399</v>
      </c>
      <c r="CA17" s="23">
        <v>0</v>
      </c>
      <c r="CB17" s="23">
        <v>9007.1780832587392</v>
      </c>
      <c r="CC17" s="23">
        <v>46.381009733849197</v>
      </c>
      <c r="CD17" s="23">
        <v>0</v>
      </c>
      <c r="CE17" s="23">
        <v>0</v>
      </c>
      <c r="CF17" s="23">
        <v>328.641250076164</v>
      </c>
      <c r="CG17" s="23">
        <v>33.433795732228504</v>
      </c>
      <c r="CH17" s="23">
        <v>0</v>
      </c>
      <c r="CI17" s="23">
        <v>0</v>
      </c>
      <c r="CJ17" s="23">
        <v>33460.052637664798</v>
      </c>
      <c r="CK17" s="23">
        <v>0</v>
      </c>
      <c r="CL17" s="23">
        <v>0</v>
      </c>
      <c r="CM17" s="23">
        <v>0</v>
      </c>
      <c r="CN17" s="23">
        <v>2.5907169032238602</v>
      </c>
      <c r="CO17" s="23">
        <v>32.581060545357303</v>
      </c>
      <c r="CP17" s="23">
        <v>2.7223622507170999</v>
      </c>
      <c r="CQ17" s="23">
        <v>2.5867824830657402</v>
      </c>
      <c r="CR17" s="23">
        <v>0</v>
      </c>
      <c r="CS17" s="23">
        <v>6019.43262924387</v>
      </c>
      <c r="CT17" s="23">
        <v>0</v>
      </c>
      <c r="CU17" s="23">
        <v>0</v>
      </c>
      <c r="CV17" s="23">
        <v>0</v>
      </c>
      <c r="CW17" s="23">
        <v>0</v>
      </c>
      <c r="CX17" s="23">
        <v>0</v>
      </c>
      <c r="CY17" s="23">
        <v>0</v>
      </c>
      <c r="CZ17" s="23">
        <v>0</v>
      </c>
      <c r="DA17" s="23">
        <v>0</v>
      </c>
      <c r="DB17" s="23">
        <v>0</v>
      </c>
      <c r="DC17" s="23">
        <v>0</v>
      </c>
      <c r="DD17" s="23">
        <v>0</v>
      </c>
      <c r="DE17" s="23">
        <v>0</v>
      </c>
      <c r="DF17" s="23">
        <v>0</v>
      </c>
      <c r="DG17" s="23">
        <v>0</v>
      </c>
      <c r="DH17" s="23">
        <v>0</v>
      </c>
      <c r="DI17" s="23">
        <v>0</v>
      </c>
      <c r="DJ17" s="23">
        <v>0</v>
      </c>
      <c r="DK17" s="23">
        <v>0</v>
      </c>
      <c r="DL17" s="23">
        <v>768.44185444730999</v>
      </c>
      <c r="DM17" s="23">
        <v>0</v>
      </c>
      <c r="DN17" s="23">
        <v>0</v>
      </c>
      <c r="DO17" s="23">
        <v>0</v>
      </c>
      <c r="DP17" s="23">
        <v>0</v>
      </c>
      <c r="DQ17" s="23">
        <v>2185.4890808698501</v>
      </c>
      <c r="DR17" s="23">
        <v>96.808222107386996</v>
      </c>
      <c r="DS17" s="23">
        <v>0</v>
      </c>
      <c r="DT17" s="23">
        <v>275.07327159767499</v>
      </c>
      <c r="DU17" s="23">
        <v>518.71166643950005</v>
      </c>
      <c r="DV17" s="23">
        <v>433.58843862837199</v>
      </c>
      <c r="DW17" s="23">
        <v>0.24015020514687799</v>
      </c>
      <c r="DX17" s="23">
        <v>0.71592681550531501</v>
      </c>
      <c r="DY17" s="23">
        <v>0</v>
      </c>
      <c r="DZ17" s="23">
        <v>2337.3539920931198</v>
      </c>
      <c r="EA17" s="23">
        <v>28614.403092533401</v>
      </c>
      <c r="EB17" s="23">
        <v>343.94215750156098</v>
      </c>
      <c r="EC17" s="23">
        <v>473.41975272557602</v>
      </c>
      <c r="EE17" s="32">
        <f t="shared" si="38"/>
        <v>1.1693430238422766</v>
      </c>
      <c r="EF17" s="46">
        <f t="shared" si="0"/>
        <v>0</v>
      </c>
      <c r="EG17" s="46">
        <f t="shared" si="1"/>
        <v>0</v>
      </c>
      <c r="EH17" s="46">
        <f t="shared" si="2"/>
        <v>0</v>
      </c>
      <c r="EI17" s="46">
        <f t="shared" si="3"/>
        <v>0</v>
      </c>
      <c r="EJ17" s="46">
        <f t="shared" si="4"/>
        <v>0</v>
      </c>
      <c r="EK17" s="46">
        <f t="shared" si="5"/>
        <v>0</v>
      </c>
      <c r="EL17" s="46">
        <f t="shared" si="6"/>
        <v>-5.8405750367575373E-7</v>
      </c>
      <c r="EM17" s="46">
        <f t="shared" si="7"/>
        <v>-2.2739248517499604E-6</v>
      </c>
      <c r="EN17" s="46">
        <f t="shared" si="8"/>
        <v>6.8285088745764129E-5</v>
      </c>
      <c r="EO17" s="46">
        <f t="shared" si="9"/>
        <v>-8.507389251387245E-6</v>
      </c>
      <c r="EP17" s="46">
        <f t="shared" si="10"/>
        <v>2.694682043447983E-7</v>
      </c>
      <c r="EQ17" s="46">
        <f t="shared" si="11"/>
        <v>-1.6120133961945443E-6</v>
      </c>
      <c r="ER17" s="46">
        <f t="shared" si="12"/>
        <v>1.7261917326221433E-7</v>
      </c>
      <c r="ES17" s="46">
        <f t="shared" si="13"/>
        <v>1.7805170110665887E-3</v>
      </c>
      <c r="ET17" s="46">
        <f t="shared" si="14"/>
        <v>-5.6007916124889941E-6</v>
      </c>
      <c r="EU17" s="46">
        <f t="shared" si="15"/>
        <v>-1.6276696762396966E-6</v>
      </c>
      <c r="EV17" s="46">
        <f t="shared" si="16"/>
        <v>1.0731323464370789E-6</v>
      </c>
      <c r="EW17" s="46">
        <f t="shared" si="17"/>
        <v>3.0999842413305416E-7</v>
      </c>
      <c r="EX17" s="46">
        <f t="shared" si="18"/>
        <v>-4.8501787427465798E-6</v>
      </c>
      <c r="EY17" s="46">
        <f t="shared" si="19"/>
        <v>4.0074686940598978E-7</v>
      </c>
      <c r="EZ17" s="46">
        <f t="shared" si="20"/>
        <v>-4.4337736575440284E-6</v>
      </c>
      <c r="FA17" s="46">
        <f t="shared" si="21"/>
        <v>6.0626709356998115E-6</v>
      </c>
      <c r="FB17" s="46">
        <f t="shared" si="22"/>
        <v>3.0734971400841133E-7</v>
      </c>
      <c r="FC17" s="46">
        <f t="shared" si="23"/>
        <v>-4.3537487472920826E-6</v>
      </c>
      <c r="FD17" s="46">
        <f t="shared" si="24"/>
        <v>-2.1921021123463742E-5</v>
      </c>
      <c r="FE17" s="46">
        <f t="shared" si="25"/>
        <v>0</v>
      </c>
      <c r="FF17" s="46">
        <f t="shared" si="26"/>
        <v>0</v>
      </c>
      <c r="FG17" s="46">
        <f t="shared" si="27"/>
        <v>0</v>
      </c>
      <c r="FH17" s="46">
        <f t="shared" si="28"/>
        <v>-3.8560049894763063E-6</v>
      </c>
      <c r="FI17" s="46">
        <f t="shared" si="29"/>
        <v>0</v>
      </c>
      <c r="FJ17" s="46">
        <f t="shared" si="30"/>
        <v>0</v>
      </c>
      <c r="FK17" s="46">
        <f t="shared" si="31"/>
        <v>0</v>
      </c>
      <c r="FL17" s="46">
        <f t="shared" si="32"/>
        <v>0</v>
      </c>
      <c r="FM17" s="46">
        <f t="shared" si="33"/>
        <v>0</v>
      </c>
      <c r="FN17" s="46">
        <f t="shared" si="34"/>
        <v>0</v>
      </c>
      <c r="FO17" s="46">
        <f t="shared" si="35"/>
        <v>0</v>
      </c>
      <c r="FP17" s="46">
        <f t="shared" si="36"/>
        <v>0</v>
      </c>
      <c r="FQ17" s="46">
        <f t="shared" si="37"/>
        <v>0</v>
      </c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</row>
    <row r="18" spans="1:200" x14ac:dyDescent="0.3">
      <c r="A18" s="38" t="s">
        <v>17</v>
      </c>
      <c r="H18" s="21">
        <v>35381.597566999997</v>
      </c>
      <c r="I18" s="23">
        <v>0.7684516133</v>
      </c>
      <c r="J18" s="23">
        <v>3.1915709613000001</v>
      </c>
      <c r="K18" s="23">
        <v>6.9683846297000001</v>
      </c>
      <c r="L18" s="23">
        <v>96.511105431000004</v>
      </c>
      <c r="M18" s="23">
        <v>134.26510857</v>
      </c>
      <c r="N18" s="23">
        <v>377.23169793</v>
      </c>
      <c r="O18" s="23">
        <v>442.70010877999999</v>
      </c>
      <c r="P18" s="23">
        <v>51.518313571</v>
      </c>
      <c r="Q18" s="23">
        <v>3.5902869351</v>
      </c>
      <c r="R18" s="23">
        <v>21.843374221000001</v>
      </c>
      <c r="S18" s="23">
        <v>135.86136771</v>
      </c>
      <c r="T18" s="23">
        <v>743.79773256999999</v>
      </c>
      <c r="U18" s="23">
        <v>1.0987177243999999</v>
      </c>
      <c r="V18" s="23">
        <v>718.0854746</v>
      </c>
      <c r="W18" s="23">
        <v>1.3947468384999999</v>
      </c>
      <c r="X18" s="23">
        <v>322.20670527999999</v>
      </c>
      <c r="Y18" s="23">
        <v>7.1519649000000005E-2</v>
      </c>
      <c r="Z18" s="23">
        <v>1.4632964126000001</v>
      </c>
      <c r="AD18" s="23">
        <v>3.5096545024000001</v>
      </c>
      <c r="AO18" s="23" t="s">
        <v>17</v>
      </c>
      <c r="AP18" s="23">
        <v>14.6761527603887</v>
      </c>
      <c r="AQ18" s="23">
        <v>4010.6851161363102</v>
      </c>
      <c r="AR18" s="23">
        <v>0</v>
      </c>
      <c r="AS18" s="23">
        <v>1.39474917712452</v>
      </c>
      <c r="AT18" s="23">
        <v>0</v>
      </c>
      <c r="AU18" s="23">
        <v>0.76845163386523396</v>
      </c>
      <c r="AV18" s="23">
        <v>0.76845163386523396</v>
      </c>
      <c r="AW18" s="23">
        <v>0.45906064842341998</v>
      </c>
      <c r="AX18" s="23">
        <v>4.3780357203195702E-2</v>
      </c>
      <c r="AY18" s="23">
        <v>3.1915654899354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377.23287930482502</v>
      </c>
      <c r="BG18" s="23">
        <v>6.96842511195202</v>
      </c>
      <c r="BH18" s="23">
        <v>21.8433797217033</v>
      </c>
      <c r="BI18" s="23">
        <v>0</v>
      </c>
      <c r="BJ18" s="23">
        <v>0</v>
      </c>
      <c r="BK18" s="23">
        <v>322.20680347879198</v>
      </c>
      <c r="BL18" s="23">
        <v>0</v>
      </c>
      <c r="BM18" s="23">
        <v>2.6787629819310501</v>
      </c>
      <c r="BN18" s="23">
        <v>0</v>
      </c>
      <c r="BO18" s="23">
        <v>96.511223087068302</v>
      </c>
      <c r="BP18" s="23">
        <v>7024.1510146543696</v>
      </c>
      <c r="BQ18" s="23">
        <v>53.256077054283203</v>
      </c>
      <c r="BR18" s="23">
        <v>7.1518770844079205E-2</v>
      </c>
      <c r="BS18" s="23">
        <v>7.1518770844079205E-2</v>
      </c>
      <c r="BT18" s="23">
        <v>0</v>
      </c>
      <c r="BU18" s="23">
        <v>0</v>
      </c>
      <c r="BV18" s="23">
        <v>134.26472564523999</v>
      </c>
      <c r="BW18" s="23">
        <v>0</v>
      </c>
      <c r="BX18" s="23">
        <v>0</v>
      </c>
      <c r="BY18" s="23">
        <v>0</v>
      </c>
      <c r="BZ18" s="23">
        <v>38.268426651231003</v>
      </c>
      <c r="CA18" s="23">
        <v>0</v>
      </c>
      <c r="CB18" s="23">
        <v>11427.9501832854</v>
      </c>
      <c r="CC18" s="23">
        <v>77.098067384742805</v>
      </c>
      <c r="CD18" s="23">
        <v>0</v>
      </c>
      <c r="CE18" s="23">
        <v>0</v>
      </c>
      <c r="CF18" s="23">
        <v>442.80322449037402</v>
      </c>
      <c r="CG18" s="23">
        <v>51.518200453676897</v>
      </c>
      <c r="CH18" s="23">
        <v>0</v>
      </c>
      <c r="CI18" s="23">
        <v>0</v>
      </c>
      <c r="CJ18" s="23">
        <v>42509.7430175763</v>
      </c>
      <c r="CK18" s="23">
        <v>0</v>
      </c>
      <c r="CL18" s="23">
        <v>0</v>
      </c>
      <c r="CM18" s="23">
        <v>0</v>
      </c>
      <c r="CN18" s="23">
        <v>0.63779110905422798</v>
      </c>
      <c r="CO18" s="23">
        <v>50.183043303570997</v>
      </c>
      <c r="CP18" s="23">
        <v>3.5096610230592402</v>
      </c>
      <c r="CQ18" s="23">
        <v>3.5903010149859198</v>
      </c>
      <c r="CR18" s="23">
        <v>0</v>
      </c>
      <c r="CS18" s="23">
        <v>10181.4814395013</v>
      </c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3">
        <v>0</v>
      </c>
      <c r="CZ18" s="23">
        <v>0</v>
      </c>
      <c r="DA18" s="23">
        <v>0</v>
      </c>
      <c r="DB18" s="23">
        <v>0</v>
      </c>
      <c r="DC18" s="23">
        <v>0</v>
      </c>
      <c r="DD18" s="23">
        <v>0</v>
      </c>
      <c r="DE18" s="23">
        <v>0</v>
      </c>
      <c r="DF18" s="23">
        <v>0</v>
      </c>
      <c r="DG18" s="23">
        <v>0</v>
      </c>
      <c r="DH18" s="23">
        <v>0</v>
      </c>
      <c r="DI18" s="23">
        <v>0</v>
      </c>
      <c r="DJ18" s="23">
        <v>0</v>
      </c>
      <c r="DK18" s="23">
        <v>0</v>
      </c>
      <c r="DL18" s="23">
        <v>1415.82865462517</v>
      </c>
      <c r="DM18" s="23">
        <v>0</v>
      </c>
      <c r="DN18" s="23">
        <v>0</v>
      </c>
      <c r="DO18" s="23">
        <v>0</v>
      </c>
      <c r="DP18" s="23">
        <v>0</v>
      </c>
      <c r="DQ18" s="23">
        <v>3043.0327401274599</v>
      </c>
      <c r="DR18" s="23">
        <v>135.86152790398299</v>
      </c>
      <c r="DS18" s="23">
        <v>0</v>
      </c>
      <c r="DT18" s="23">
        <v>420.87095142349199</v>
      </c>
      <c r="DU18" s="23">
        <v>918.31725686895402</v>
      </c>
      <c r="DV18" s="23">
        <v>743.796802190726</v>
      </c>
      <c r="DW18" s="23">
        <v>1.46330270703666</v>
      </c>
      <c r="DX18" s="23">
        <v>1.0987251772019999</v>
      </c>
      <c r="DY18" s="23">
        <v>0</v>
      </c>
      <c r="DZ18" s="23">
        <v>2469.4208794211499</v>
      </c>
      <c r="EA18" s="23">
        <v>35381.586306762103</v>
      </c>
      <c r="EB18" s="23">
        <v>718.08331624346397</v>
      </c>
      <c r="EC18" s="23">
        <v>901.08423223137299</v>
      </c>
      <c r="EE18" s="32">
        <f t="shared" si="38"/>
        <v>1.2014651533431069</v>
      </c>
      <c r="EF18" s="46">
        <f t="shared" si="0"/>
        <v>0</v>
      </c>
      <c r="EG18" s="46">
        <f t="shared" si="1"/>
        <v>0</v>
      </c>
      <c r="EH18" s="46">
        <f t="shared" si="2"/>
        <v>0</v>
      </c>
      <c r="EI18" s="46">
        <f t="shared" si="3"/>
        <v>0</v>
      </c>
      <c r="EJ18" s="46">
        <f t="shared" si="4"/>
        <v>0</v>
      </c>
      <c r="EK18" s="46">
        <f t="shared" si="5"/>
        <v>0</v>
      </c>
      <c r="EL18" s="46">
        <f t="shared" si="6"/>
        <v>-3.1825125682067184E-7</v>
      </c>
      <c r="EM18" s="46">
        <f t="shared" si="7"/>
        <v>2.6761911360818377E-8</v>
      </c>
      <c r="EN18" s="46">
        <f t="shared" si="8"/>
        <v>-1.7143170765731228E-6</v>
      </c>
      <c r="EO18" s="46">
        <f t="shared" si="9"/>
        <v>5.8094169841563576E-6</v>
      </c>
      <c r="EP18" s="46">
        <f t="shared" si="10"/>
        <v>1.2190935724174336E-6</v>
      </c>
      <c r="EQ18" s="46">
        <f t="shared" si="11"/>
        <v>-2.8520049928246885E-6</v>
      </c>
      <c r="ER18" s="46">
        <f t="shared" si="12"/>
        <v>3.1316955375329009E-6</v>
      </c>
      <c r="ES18" s="46">
        <f t="shared" si="13"/>
        <v>2.3292452007340797E-4</v>
      </c>
      <c r="ET18" s="46">
        <f t="shared" si="14"/>
        <v>-2.1956720875023893E-6</v>
      </c>
      <c r="EU18" s="46">
        <f t="shared" si="15"/>
        <v>3.9216603503712719E-6</v>
      </c>
      <c r="EV18" s="46">
        <f t="shared" si="16"/>
        <v>2.5182479791922157E-7</v>
      </c>
      <c r="EW18" s="46">
        <f t="shared" si="17"/>
        <v>1.1790988541675405E-6</v>
      </c>
      <c r="EX18" s="46">
        <f t="shared" si="18"/>
        <v>-1.2508498389487645E-6</v>
      </c>
      <c r="EY18" s="46">
        <f t="shared" si="19"/>
        <v>6.7831817349221662E-6</v>
      </c>
      <c r="EZ18" s="46">
        <f t="shared" si="20"/>
        <v>-3.0057097829907905E-6</v>
      </c>
      <c r="FA18" s="46">
        <f t="shared" si="21"/>
        <v>1.6767376383175888E-6</v>
      </c>
      <c r="FB18" s="46">
        <f t="shared" si="22"/>
        <v>3.0476954817946494E-7</v>
      </c>
      <c r="FC18" s="46">
        <f t="shared" si="23"/>
        <v>-1.2278526713684966E-5</v>
      </c>
      <c r="FD18" s="46">
        <f t="shared" si="24"/>
        <v>4.3015458834541188E-6</v>
      </c>
      <c r="FE18" s="46">
        <f t="shared" si="25"/>
        <v>0</v>
      </c>
      <c r="FF18" s="46">
        <f t="shared" si="26"/>
        <v>0</v>
      </c>
      <c r="FG18" s="46">
        <f t="shared" si="27"/>
        <v>0</v>
      </c>
      <c r="FH18" s="46">
        <f t="shared" si="28"/>
        <v>1.8579205547605298E-6</v>
      </c>
      <c r="FI18" s="46">
        <f t="shared" si="29"/>
        <v>0</v>
      </c>
      <c r="FJ18" s="46">
        <f t="shared" si="30"/>
        <v>0</v>
      </c>
      <c r="FK18" s="46">
        <f t="shared" si="31"/>
        <v>0</v>
      </c>
      <c r="FL18" s="46">
        <f t="shared" si="32"/>
        <v>0</v>
      </c>
      <c r="FM18" s="46">
        <f t="shared" si="33"/>
        <v>0</v>
      </c>
      <c r="FN18" s="46">
        <f t="shared" si="34"/>
        <v>0</v>
      </c>
      <c r="FO18" s="46">
        <f t="shared" si="35"/>
        <v>0</v>
      </c>
      <c r="FP18" s="46">
        <f t="shared" si="36"/>
        <v>0</v>
      </c>
      <c r="FQ18" s="46">
        <f t="shared" si="37"/>
        <v>0</v>
      </c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</row>
    <row r="19" spans="1:200" x14ac:dyDescent="0.3">
      <c r="A19" s="38" t="s">
        <v>18</v>
      </c>
      <c r="H19" s="21">
        <v>32463.013600999999</v>
      </c>
      <c r="I19" s="23">
        <v>0.79990553019999999</v>
      </c>
      <c r="J19" s="23">
        <v>0.34763161139999998</v>
      </c>
      <c r="K19" s="23">
        <v>7.1358400664000001</v>
      </c>
      <c r="L19" s="23">
        <v>94.229682668999999</v>
      </c>
      <c r="M19" s="23">
        <v>150.08060510999999</v>
      </c>
      <c r="N19" s="23">
        <v>502.75376366</v>
      </c>
      <c r="O19" s="23">
        <v>528.17856125000003</v>
      </c>
      <c r="P19" s="23">
        <v>20.943450554999998</v>
      </c>
      <c r="Q19" s="23">
        <v>4.1530860645000001</v>
      </c>
      <c r="R19" s="23">
        <v>29.059154565</v>
      </c>
      <c r="S19" s="23">
        <v>157.81570472000001</v>
      </c>
      <c r="T19" s="23">
        <v>687.70421456999998</v>
      </c>
      <c r="U19" s="23">
        <v>1.1423725008000001</v>
      </c>
      <c r="V19" s="23">
        <v>605.50614295000003</v>
      </c>
      <c r="W19" s="23">
        <v>1.7174322589</v>
      </c>
      <c r="X19" s="23">
        <v>426.27716272999999</v>
      </c>
      <c r="Y19" s="23">
        <v>9.1239814899999994E-2</v>
      </c>
      <c r="Z19" s="23">
        <v>0.41922858750000003</v>
      </c>
      <c r="AD19" s="23">
        <v>2.156073262</v>
      </c>
      <c r="AO19" s="23" t="s">
        <v>18</v>
      </c>
      <c r="AP19" s="23">
        <v>15.3716068246564</v>
      </c>
      <c r="AQ19" s="23">
        <v>4494.4533364170202</v>
      </c>
      <c r="AR19" s="23">
        <v>0</v>
      </c>
      <c r="AS19" s="23">
        <v>1.71743722438862</v>
      </c>
      <c r="AT19" s="23">
        <v>0</v>
      </c>
      <c r="AU19" s="23">
        <v>0.79990969854456595</v>
      </c>
      <c r="AV19" s="23">
        <v>0.79990969854456595</v>
      </c>
      <c r="AW19" s="23">
        <v>0.51892277667950804</v>
      </c>
      <c r="AX19" s="23">
        <v>5.3923210256498898E-2</v>
      </c>
      <c r="AY19" s="23">
        <v>0.34763116725385301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502.75273147164302</v>
      </c>
      <c r="BG19" s="23">
        <v>7.1358209912063897</v>
      </c>
      <c r="BH19" s="23">
        <v>29.059179748000599</v>
      </c>
      <c r="BI19" s="23">
        <v>0</v>
      </c>
      <c r="BJ19" s="23">
        <v>0</v>
      </c>
      <c r="BK19" s="23">
        <v>426.276717420522</v>
      </c>
      <c r="BL19" s="23">
        <v>0</v>
      </c>
      <c r="BM19" s="23">
        <v>1.87631857310537</v>
      </c>
      <c r="BN19" s="23">
        <v>0</v>
      </c>
      <c r="BO19" s="23">
        <v>94.229417993681594</v>
      </c>
      <c r="BP19" s="23">
        <v>7304.4014534654298</v>
      </c>
      <c r="BQ19" s="23">
        <v>54.529813902825701</v>
      </c>
      <c r="BR19" s="23">
        <v>9.1241252355869995E-2</v>
      </c>
      <c r="BS19" s="23">
        <v>9.1241252355869995E-2</v>
      </c>
      <c r="BT19" s="23">
        <v>0</v>
      </c>
      <c r="BU19" s="23">
        <v>0</v>
      </c>
      <c r="BV19" s="23">
        <v>150.08036245334699</v>
      </c>
      <c r="BW19" s="23">
        <v>0</v>
      </c>
      <c r="BX19" s="23">
        <v>0</v>
      </c>
      <c r="BY19" s="23">
        <v>0</v>
      </c>
      <c r="BZ19" s="23">
        <v>20.563799585997302</v>
      </c>
      <c r="CA19" s="23">
        <v>0</v>
      </c>
      <c r="CB19" s="23">
        <v>10999.0035070411</v>
      </c>
      <c r="CC19" s="23">
        <v>71.390651901504</v>
      </c>
      <c r="CD19" s="23">
        <v>0</v>
      </c>
      <c r="CE19" s="23">
        <v>0</v>
      </c>
      <c r="CF19" s="23">
        <v>528.31439176190599</v>
      </c>
      <c r="CG19" s="23">
        <v>20.943385132992901</v>
      </c>
      <c r="CH19" s="23">
        <v>0</v>
      </c>
      <c r="CI19" s="23">
        <v>0</v>
      </c>
      <c r="CJ19" s="23">
        <v>40383.419783947</v>
      </c>
      <c r="CK19" s="23">
        <v>0</v>
      </c>
      <c r="CL19" s="23">
        <v>0</v>
      </c>
      <c r="CM19" s="23">
        <v>0</v>
      </c>
      <c r="CN19" s="23">
        <v>0.78669268235702605</v>
      </c>
      <c r="CO19" s="23">
        <v>45.871016771149201</v>
      </c>
      <c r="CP19" s="23">
        <v>2.1560763950329802</v>
      </c>
      <c r="CQ19" s="23">
        <v>4.1530910163638</v>
      </c>
      <c r="CR19" s="23">
        <v>0</v>
      </c>
      <c r="CS19" s="23">
        <v>9104.6716569486998</v>
      </c>
      <c r="CT19" s="23">
        <v>0</v>
      </c>
      <c r="CU19" s="23">
        <v>0</v>
      </c>
      <c r="CV19" s="23">
        <v>0</v>
      </c>
      <c r="CW19" s="23">
        <v>0</v>
      </c>
      <c r="CX19" s="23">
        <v>0</v>
      </c>
      <c r="CY19" s="23">
        <v>0</v>
      </c>
      <c r="CZ19" s="23">
        <v>0</v>
      </c>
      <c r="DA19" s="23">
        <v>0</v>
      </c>
      <c r="DB19" s="23">
        <v>0</v>
      </c>
      <c r="DC19" s="23">
        <v>0</v>
      </c>
      <c r="DD19" s="23">
        <v>0</v>
      </c>
      <c r="DE19" s="23">
        <v>0</v>
      </c>
      <c r="DF19" s="23">
        <v>0</v>
      </c>
      <c r="DG19" s="23">
        <v>0</v>
      </c>
      <c r="DH19" s="23">
        <v>0</v>
      </c>
      <c r="DI19" s="23">
        <v>0</v>
      </c>
      <c r="DJ19" s="23">
        <v>0</v>
      </c>
      <c r="DK19" s="23">
        <v>0</v>
      </c>
      <c r="DL19" s="23">
        <v>1348.8031622254</v>
      </c>
      <c r="DM19" s="23">
        <v>0</v>
      </c>
      <c r="DN19" s="23">
        <v>0</v>
      </c>
      <c r="DO19" s="23">
        <v>0</v>
      </c>
      <c r="DP19" s="23">
        <v>0</v>
      </c>
      <c r="DQ19" s="23">
        <v>2704.2089171859998</v>
      </c>
      <c r="DR19" s="23">
        <v>157.81559384872901</v>
      </c>
      <c r="DS19" s="23">
        <v>0</v>
      </c>
      <c r="DT19" s="23">
        <v>432.92170586907298</v>
      </c>
      <c r="DU19" s="23">
        <v>843.234015324746</v>
      </c>
      <c r="DV19" s="23">
        <v>687.70066312713402</v>
      </c>
      <c r="DW19" s="23">
        <v>0.41922283310666197</v>
      </c>
      <c r="DX19" s="23">
        <v>1.14237920253178</v>
      </c>
      <c r="DY19" s="23">
        <v>0</v>
      </c>
      <c r="DZ19" s="23">
        <v>2083.4048986960702</v>
      </c>
      <c r="EA19" s="23">
        <v>32462.9621322001</v>
      </c>
      <c r="EB19" s="23">
        <v>605.504049165742</v>
      </c>
      <c r="EC19" s="23">
        <v>698.10471276027499</v>
      </c>
      <c r="EE19" s="32">
        <f t="shared" si="38"/>
        <v>1.2439844404676361</v>
      </c>
      <c r="EF19" s="46">
        <f t="shared" si="0"/>
        <v>0</v>
      </c>
      <c r="EG19" s="46">
        <f t="shared" si="1"/>
        <v>0</v>
      </c>
      <c r="EH19" s="46">
        <f t="shared" si="2"/>
        <v>0</v>
      </c>
      <c r="EI19" s="46">
        <f t="shared" si="3"/>
        <v>0</v>
      </c>
      <c r="EJ19" s="46">
        <f t="shared" si="4"/>
        <v>0</v>
      </c>
      <c r="EK19" s="46">
        <f t="shared" si="5"/>
        <v>0</v>
      </c>
      <c r="EL19" s="46">
        <f t="shared" si="6"/>
        <v>-1.5854597028799739E-6</v>
      </c>
      <c r="EM19" s="46">
        <f t="shared" si="7"/>
        <v>5.2110460655469261E-6</v>
      </c>
      <c r="EN19" s="46">
        <f t="shared" si="8"/>
        <v>-1.2776345200111647E-6</v>
      </c>
      <c r="EO19" s="46">
        <f t="shared" si="9"/>
        <v>-2.6731531863022644E-6</v>
      </c>
      <c r="EP19" s="46">
        <f t="shared" si="10"/>
        <v>-2.8088316856054996E-6</v>
      </c>
      <c r="EQ19" s="46">
        <f t="shared" si="11"/>
        <v>-1.6168421817238953E-6</v>
      </c>
      <c r="ER19" s="46">
        <f t="shared" si="12"/>
        <v>-2.0530693782837717E-6</v>
      </c>
      <c r="ES19" s="46">
        <f t="shared" si="13"/>
        <v>2.571677873189425E-4</v>
      </c>
      <c r="ET19" s="46">
        <f t="shared" si="14"/>
        <v>-3.1237453888135982E-6</v>
      </c>
      <c r="EU19" s="46">
        <f t="shared" si="15"/>
        <v>1.1923335377572841E-6</v>
      </c>
      <c r="EV19" s="46">
        <f t="shared" si="16"/>
        <v>8.6661160572606103E-7</v>
      </c>
      <c r="EW19" s="46">
        <f t="shared" si="17"/>
        <v>-7.0253636164831163E-7</v>
      </c>
      <c r="EX19" s="46">
        <f t="shared" si="18"/>
        <v>-5.1642011066864406E-6</v>
      </c>
      <c r="EY19" s="46">
        <f t="shared" si="19"/>
        <v>5.8665030673222595E-6</v>
      </c>
      <c r="EZ19" s="46">
        <f t="shared" si="20"/>
        <v>-3.4579075413200549E-6</v>
      </c>
      <c r="FA19" s="46">
        <f t="shared" si="21"/>
        <v>2.8912282241845726E-6</v>
      </c>
      <c r="FB19" s="46">
        <f t="shared" si="22"/>
        <v>-1.0446477477940604E-6</v>
      </c>
      <c r="FC19" s="46">
        <f t="shared" si="23"/>
        <v>1.5754699541827285E-5</v>
      </c>
      <c r="FD19" s="46">
        <f t="shared" si="24"/>
        <v>-1.3726147284870634E-5</v>
      </c>
      <c r="FE19" s="46">
        <f t="shared" si="25"/>
        <v>0</v>
      </c>
      <c r="FF19" s="46">
        <f t="shared" si="26"/>
        <v>0</v>
      </c>
      <c r="FG19" s="46">
        <f t="shared" si="27"/>
        <v>0</v>
      </c>
      <c r="FH19" s="46">
        <f t="shared" si="28"/>
        <v>1.4531199080203859E-6</v>
      </c>
      <c r="FI19" s="46">
        <f t="shared" si="29"/>
        <v>0</v>
      </c>
      <c r="FJ19" s="46">
        <f t="shared" si="30"/>
        <v>0</v>
      </c>
      <c r="FK19" s="46">
        <f t="shared" si="31"/>
        <v>0</v>
      </c>
      <c r="FL19" s="46">
        <f t="shared" si="32"/>
        <v>0</v>
      </c>
      <c r="FM19" s="46">
        <f t="shared" si="33"/>
        <v>0</v>
      </c>
      <c r="FN19" s="46">
        <f t="shared" si="34"/>
        <v>0</v>
      </c>
      <c r="FO19" s="46">
        <f t="shared" si="35"/>
        <v>0</v>
      </c>
      <c r="FP19" s="46">
        <f t="shared" si="36"/>
        <v>0</v>
      </c>
      <c r="FQ19" s="46">
        <f t="shared" si="37"/>
        <v>0</v>
      </c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</row>
    <row r="20" spans="1:200" x14ac:dyDescent="0.3">
      <c r="A20" s="38" t="s">
        <v>19</v>
      </c>
      <c r="H20" s="21">
        <v>9318.3630193000008</v>
      </c>
      <c r="I20" s="23">
        <v>0.23136239459999999</v>
      </c>
      <c r="J20" s="23">
        <v>1.3856822999999999E-3</v>
      </c>
      <c r="K20" s="23">
        <v>2.1491371572000002</v>
      </c>
      <c r="L20" s="23">
        <v>25.758446003</v>
      </c>
      <c r="M20" s="23">
        <v>44.284348891</v>
      </c>
      <c r="N20" s="23">
        <v>170.27189967999999</v>
      </c>
      <c r="O20" s="23">
        <v>171.73018390999999</v>
      </c>
      <c r="P20" s="23">
        <v>0.1988653946</v>
      </c>
      <c r="Q20" s="23">
        <v>1.3187188516999999</v>
      </c>
      <c r="R20" s="23">
        <v>5.9342652935000002</v>
      </c>
      <c r="S20" s="23">
        <v>46.211959974999999</v>
      </c>
      <c r="T20" s="23">
        <v>222.11493157000001</v>
      </c>
      <c r="U20" s="23">
        <v>0.33041628200000001</v>
      </c>
      <c r="V20" s="23">
        <v>204.68444975</v>
      </c>
      <c r="W20" s="23">
        <v>0.49680216869999999</v>
      </c>
      <c r="X20" s="23">
        <v>18.787811744999999</v>
      </c>
      <c r="Y20" s="23">
        <v>1.5209170100000001E-2</v>
      </c>
      <c r="Z20" s="23">
        <v>0.2333024283</v>
      </c>
      <c r="AD20" s="23">
        <v>0.82557910499999998</v>
      </c>
      <c r="AO20" s="23" t="s">
        <v>19</v>
      </c>
      <c r="AP20" s="23">
        <v>4.6061534067190202</v>
      </c>
      <c r="AQ20" s="23">
        <v>1404.35569892747</v>
      </c>
      <c r="AR20" s="23">
        <v>0</v>
      </c>
      <c r="AS20" s="23">
        <v>0.49679578772797101</v>
      </c>
      <c r="AT20" s="23">
        <v>0</v>
      </c>
      <c r="AU20" s="23">
        <v>0.23136199620436801</v>
      </c>
      <c r="AV20" s="23">
        <v>0.23136199620436801</v>
      </c>
      <c r="AW20" s="23">
        <v>0.15203513662593601</v>
      </c>
      <c r="AX20" s="23">
        <v>1.5598097327116299E-2</v>
      </c>
      <c r="AY20" s="23">
        <v>1.3856757874916299E-3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170.27079481572099</v>
      </c>
      <c r="BG20" s="23">
        <v>2.1491317554963101</v>
      </c>
      <c r="BH20" s="23">
        <v>5.9342897563672201</v>
      </c>
      <c r="BI20" s="23">
        <v>0</v>
      </c>
      <c r="BJ20" s="23">
        <v>0</v>
      </c>
      <c r="BK20" s="23">
        <v>18.787731663711298</v>
      </c>
      <c r="BL20" s="23">
        <v>0</v>
      </c>
      <c r="BM20" s="23">
        <v>0.47177186260751602</v>
      </c>
      <c r="BN20" s="23">
        <v>0</v>
      </c>
      <c r="BO20" s="23">
        <v>25.758291641628698</v>
      </c>
      <c r="BP20" s="23">
        <v>2155.5030784395599</v>
      </c>
      <c r="BQ20" s="23">
        <v>16.428853693626401</v>
      </c>
      <c r="BR20" s="23">
        <v>1.52096172852946E-2</v>
      </c>
      <c r="BS20" s="23">
        <v>1.52096172852946E-2</v>
      </c>
      <c r="BT20" s="23">
        <v>0</v>
      </c>
      <c r="BU20" s="23">
        <v>0</v>
      </c>
      <c r="BV20" s="23">
        <v>44.283953363729502</v>
      </c>
      <c r="BW20" s="23">
        <v>0</v>
      </c>
      <c r="BX20" s="23">
        <v>0</v>
      </c>
      <c r="BY20" s="23">
        <v>0</v>
      </c>
      <c r="BZ20" s="23">
        <v>4.7326890050100001</v>
      </c>
      <c r="CA20" s="23">
        <v>0</v>
      </c>
      <c r="CB20" s="23">
        <v>3064.0846158664899</v>
      </c>
      <c r="CC20" s="23">
        <v>27.396080294030298</v>
      </c>
      <c r="CD20" s="23">
        <v>0</v>
      </c>
      <c r="CE20" s="23">
        <v>0</v>
      </c>
      <c r="CF20" s="23">
        <v>171.73589046575901</v>
      </c>
      <c r="CG20" s="23">
        <v>0.198867619052017</v>
      </c>
      <c r="CH20" s="23">
        <v>0</v>
      </c>
      <c r="CI20" s="23">
        <v>0</v>
      </c>
      <c r="CJ20" s="23">
        <v>11741.1445084519</v>
      </c>
      <c r="CK20" s="23">
        <v>0</v>
      </c>
      <c r="CL20" s="23">
        <v>0</v>
      </c>
      <c r="CM20" s="23">
        <v>0</v>
      </c>
      <c r="CN20" s="23">
        <v>9.0050199134851294E-2</v>
      </c>
      <c r="CO20" s="23">
        <v>12.149009842534801</v>
      </c>
      <c r="CP20" s="23">
        <v>0.82557268288165997</v>
      </c>
      <c r="CQ20" s="23">
        <v>1.3187156590993001</v>
      </c>
      <c r="CR20" s="23">
        <v>0</v>
      </c>
      <c r="CS20" s="23">
        <v>2828.2225924006598</v>
      </c>
      <c r="CT20" s="23">
        <v>0</v>
      </c>
      <c r="CU20" s="23">
        <v>0</v>
      </c>
      <c r="CV20" s="23">
        <v>0</v>
      </c>
      <c r="CW20" s="23">
        <v>0</v>
      </c>
      <c r="CX20" s="23">
        <v>0</v>
      </c>
      <c r="CY20" s="23">
        <v>0</v>
      </c>
      <c r="CZ20" s="23">
        <v>0</v>
      </c>
      <c r="DA20" s="23">
        <v>0</v>
      </c>
      <c r="DB20" s="23">
        <v>0</v>
      </c>
      <c r="DC20" s="23">
        <v>0</v>
      </c>
      <c r="DD20" s="23">
        <v>0</v>
      </c>
      <c r="DE20" s="23">
        <v>0</v>
      </c>
      <c r="DF20" s="23">
        <v>0</v>
      </c>
      <c r="DG20" s="23">
        <v>0</v>
      </c>
      <c r="DH20" s="23">
        <v>0</v>
      </c>
      <c r="DI20" s="23">
        <v>0</v>
      </c>
      <c r="DJ20" s="23">
        <v>0</v>
      </c>
      <c r="DK20" s="23">
        <v>0</v>
      </c>
      <c r="DL20" s="23">
        <v>367.98716653066401</v>
      </c>
      <c r="DM20" s="23">
        <v>0</v>
      </c>
      <c r="DN20" s="23">
        <v>0</v>
      </c>
      <c r="DO20" s="23">
        <v>0</v>
      </c>
      <c r="DP20" s="23">
        <v>0</v>
      </c>
      <c r="DQ20" s="23">
        <v>757.76901068544998</v>
      </c>
      <c r="DR20" s="23">
        <v>46.211928626630701</v>
      </c>
      <c r="DS20" s="23">
        <v>0</v>
      </c>
      <c r="DT20" s="23">
        <v>130.573529822739</v>
      </c>
      <c r="DU20" s="23">
        <v>271.04501605297901</v>
      </c>
      <c r="DV20" s="23">
        <v>222.11418145426899</v>
      </c>
      <c r="DW20" s="23">
        <v>0.23330702427771199</v>
      </c>
      <c r="DX20" s="23">
        <v>0.33041409626547902</v>
      </c>
      <c r="DY20" s="23">
        <v>0</v>
      </c>
      <c r="DZ20" s="23">
        <v>613.488042939862</v>
      </c>
      <c r="EA20" s="23">
        <v>9318.3274836995697</v>
      </c>
      <c r="EB20" s="23">
        <v>204.68282089616201</v>
      </c>
      <c r="EC20" s="23">
        <v>215.04688427441999</v>
      </c>
      <c r="EE20" s="32">
        <f t="shared" si="38"/>
        <v>1.2600055674143813</v>
      </c>
      <c r="EF20" s="46">
        <f t="shared" si="0"/>
        <v>0</v>
      </c>
      <c r="EG20" s="46">
        <f t="shared" si="1"/>
        <v>0</v>
      </c>
      <c r="EH20" s="46">
        <f t="shared" si="2"/>
        <v>0</v>
      </c>
      <c r="EI20" s="46">
        <f t="shared" si="3"/>
        <v>0</v>
      </c>
      <c r="EJ20" s="46">
        <f t="shared" si="4"/>
        <v>0</v>
      </c>
      <c r="EK20" s="46">
        <f t="shared" si="5"/>
        <v>0</v>
      </c>
      <c r="EL20" s="46">
        <f t="shared" si="6"/>
        <v>-3.8135024743619425E-6</v>
      </c>
      <c r="EM20" s="46">
        <f t="shared" si="7"/>
        <v>-1.7219549990955317E-6</v>
      </c>
      <c r="EN20" s="46">
        <f t="shared" si="8"/>
        <v>-4.6998567925988214E-6</v>
      </c>
      <c r="EO20" s="46">
        <f t="shared" si="9"/>
        <v>-2.5134290159311017E-6</v>
      </c>
      <c r="EP20" s="46">
        <f t="shared" si="10"/>
        <v>-5.9926507710564053E-6</v>
      </c>
      <c r="EQ20" s="46">
        <f t="shared" si="11"/>
        <v>-8.9315363193451609E-6</v>
      </c>
      <c r="ER20" s="46">
        <f t="shared" si="12"/>
        <v>-6.4888233529816905E-6</v>
      </c>
      <c r="ES20" s="46">
        <f t="shared" si="13"/>
        <v>3.3229777253426331E-5</v>
      </c>
      <c r="ET20" s="46">
        <f t="shared" si="14"/>
        <v>1.1185716959336054E-5</v>
      </c>
      <c r="EU20" s="46">
        <f t="shared" si="15"/>
        <v>-2.4209866232614681E-6</v>
      </c>
      <c r="EV20" s="46">
        <f t="shared" si="16"/>
        <v>4.1223076505704698E-6</v>
      </c>
      <c r="EW20" s="46">
        <f t="shared" si="17"/>
        <v>-6.7836052213982405E-7</v>
      </c>
      <c r="EX20" s="46">
        <f t="shared" si="18"/>
        <v>-3.3771513050513441E-6</v>
      </c>
      <c r="EY20" s="46">
        <f t="shared" si="19"/>
        <v>-6.6150932628297966E-6</v>
      </c>
      <c r="EZ20" s="46">
        <f t="shared" si="20"/>
        <v>-7.9578777966516673E-6</v>
      </c>
      <c r="FA20" s="46">
        <f t="shared" si="21"/>
        <v>-1.2844090527387737E-5</v>
      </c>
      <c r="FB20" s="46">
        <f t="shared" si="22"/>
        <v>-4.262406382800362E-6</v>
      </c>
      <c r="FC20" s="46">
        <f t="shared" si="23"/>
        <v>2.9402346851242729E-5</v>
      </c>
      <c r="FD20" s="46">
        <f t="shared" si="24"/>
        <v>1.9699656559429083E-5</v>
      </c>
      <c r="FE20" s="46">
        <f t="shared" si="25"/>
        <v>0</v>
      </c>
      <c r="FF20" s="46">
        <f t="shared" si="26"/>
        <v>0</v>
      </c>
      <c r="FG20" s="46">
        <f t="shared" si="27"/>
        <v>0</v>
      </c>
      <c r="FH20" s="46">
        <f t="shared" si="28"/>
        <v>-7.7789254852936064E-6</v>
      </c>
      <c r="FI20" s="46">
        <f t="shared" si="29"/>
        <v>0</v>
      </c>
      <c r="FJ20" s="46">
        <f t="shared" si="30"/>
        <v>0</v>
      </c>
      <c r="FK20" s="46">
        <f t="shared" si="31"/>
        <v>0</v>
      </c>
      <c r="FL20" s="46">
        <f t="shared" si="32"/>
        <v>0</v>
      </c>
      <c r="FM20" s="46">
        <f t="shared" si="33"/>
        <v>0</v>
      </c>
      <c r="FN20" s="46">
        <f t="shared" si="34"/>
        <v>0</v>
      </c>
      <c r="FO20" s="46">
        <f t="shared" si="35"/>
        <v>0</v>
      </c>
      <c r="FP20" s="46">
        <f t="shared" si="36"/>
        <v>0</v>
      </c>
      <c r="FQ20" s="46">
        <f t="shared" si="37"/>
        <v>0</v>
      </c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</row>
    <row r="21" spans="1:200" x14ac:dyDescent="0.3">
      <c r="A21" s="38" t="s">
        <v>20</v>
      </c>
      <c r="H21" s="21">
        <v>41956.071237999997</v>
      </c>
      <c r="I21" s="23">
        <v>1.0402369925999999</v>
      </c>
      <c r="J21" s="23">
        <v>2.4805803353</v>
      </c>
      <c r="K21" s="23">
        <v>9.1027436804999997</v>
      </c>
      <c r="L21" s="23">
        <v>125.08684279000001</v>
      </c>
      <c r="M21" s="23">
        <v>201.10652300999999</v>
      </c>
      <c r="N21" s="23">
        <v>908.18537045999994</v>
      </c>
      <c r="O21" s="23">
        <v>851.42464768000002</v>
      </c>
      <c r="P21" s="23">
        <v>12.552620465</v>
      </c>
      <c r="Q21" s="23">
        <v>6.5437569403999998</v>
      </c>
      <c r="R21" s="23">
        <v>48.747773561999999</v>
      </c>
      <c r="S21" s="23">
        <v>199.93973894999999</v>
      </c>
      <c r="T21" s="23">
        <v>875.91095373999997</v>
      </c>
      <c r="U21" s="23">
        <v>1.4859144714999999</v>
      </c>
      <c r="V21" s="23">
        <v>726.42742521000002</v>
      </c>
      <c r="W21" s="23">
        <v>2.1696538059999999</v>
      </c>
      <c r="X21" s="23">
        <v>134.49700480000001</v>
      </c>
      <c r="Y21" s="23">
        <v>7.2030899699999998E-2</v>
      </c>
      <c r="Z21" s="23">
        <v>0.87387771270000003</v>
      </c>
      <c r="AA21" s="23">
        <v>6.1518499999999997E-5</v>
      </c>
      <c r="AB21" s="23">
        <v>2.6190165200000001E-2</v>
      </c>
      <c r="AC21" s="23">
        <v>76.789281571000004</v>
      </c>
      <c r="AD21" s="23">
        <v>3.0416360322</v>
      </c>
      <c r="AF21" s="23">
        <v>153.29486009999999</v>
      </c>
      <c r="AG21" s="23">
        <v>10.269649364999999</v>
      </c>
      <c r="AH21" s="23">
        <v>0.51440265399999996</v>
      </c>
      <c r="AO21" s="23" t="s">
        <v>20</v>
      </c>
      <c r="AP21" s="23">
        <v>25.463956602209201</v>
      </c>
      <c r="AQ21" s="23">
        <v>6846.4965675206304</v>
      </c>
      <c r="AR21" s="6">
        <v>6.1518439024564901E-5</v>
      </c>
      <c r="AS21" s="23">
        <v>2.16964690137072</v>
      </c>
      <c r="AT21" s="23">
        <v>0</v>
      </c>
      <c r="AU21" s="23">
        <v>1.0402416448709699</v>
      </c>
      <c r="AV21" s="23">
        <v>1.0402416448709699</v>
      </c>
      <c r="AW21" s="23">
        <v>0.66030527126771099</v>
      </c>
      <c r="AX21" s="23">
        <v>6.8119292379183904E-2</v>
      </c>
      <c r="AY21" s="23">
        <v>2.48057727930783</v>
      </c>
      <c r="AZ21" s="23">
        <v>0</v>
      </c>
      <c r="BA21" s="23">
        <v>0</v>
      </c>
      <c r="BB21" s="23">
        <v>2.6190131688210799E-2</v>
      </c>
      <c r="BC21" s="23">
        <v>0</v>
      </c>
      <c r="BD21" s="23">
        <v>153.29366866114299</v>
      </c>
      <c r="BE21" s="23">
        <v>10.2698266090795</v>
      </c>
      <c r="BF21" s="23">
        <v>908.18314874326802</v>
      </c>
      <c r="BG21" s="23">
        <v>9.1027594499796596</v>
      </c>
      <c r="BH21" s="23">
        <v>48.747823829232097</v>
      </c>
      <c r="BI21" s="23">
        <v>0</v>
      </c>
      <c r="BJ21" s="23">
        <v>76.788338389030798</v>
      </c>
      <c r="BK21" s="23">
        <v>134.496618661002</v>
      </c>
      <c r="BL21" s="23">
        <v>0</v>
      </c>
      <c r="BM21" s="23">
        <v>2.2797893693467102</v>
      </c>
      <c r="BN21" s="23">
        <v>0</v>
      </c>
      <c r="BO21" s="23">
        <v>125.086616967925</v>
      </c>
      <c r="BP21" s="23">
        <v>9540.2108651200306</v>
      </c>
      <c r="BQ21" s="23">
        <v>69.605441047195498</v>
      </c>
      <c r="BR21" s="23">
        <v>7.2030735484008096E-2</v>
      </c>
      <c r="BS21" s="23">
        <v>7.2030735484008096E-2</v>
      </c>
      <c r="BT21" s="23">
        <v>0.51440586104780905</v>
      </c>
      <c r="BU21" s="23">
        <v>0</v>
      </c>
      <c r="BV21" s="23">
        <v>201.10618271896001</v>
      </c>
      <c r="BW21" s="23">
        <v>0</v>
      </c>
      <c r="BX21" s="23">
        <v>0</v>
      </c>
      <c r="BY21" s="23">
        <v>0</v>
      </c>
      <c r="BZ21" s="23">
        <v>25.5723918429516</v>
      </c>
      <c r="CA21" s="23">
        <v>0</v>
      </c>
      <c r="CB21" s="23">
        <v>14169.1318822786</v>
      </c>
      <c r="CC21" s="23">
        <v>101.361751509272</v>
      </c>
      <c r="CD21" s="23">
        <v>0</v>
      </c>
      <c r="CE21" s="23">
        <v>0</v>
      </c>
      <c r="CF21" s="23">
        <v>851.467811590358</v>
      </c>
      <c r="CG21" s="23">
        <v>12.5525967695629</v>
      </c>
      <c r="CH21" s="23">
        <v>0</v>
      </c>
      <c r="CI21" s="23">
        <v>0</v>
      </c>
      <c r="CJ21" s="23">
        <v>53535.8121054691</v>
      </c>
      <c r="CK21" s="23">
        <v>0</v>
      </c>
      <c r="CL21" s="23">
        <v>0</v>
      </c>
      <c r="CM21" s="23">
        <v>0</v>
      </c>
      <c r="CN21" s="23">
        <v>0.61607286013040397</v>
      </c>
      <c r="CO21" s="23">
        <v>57.368868408097498</v>
      </c>
      <c r="CP21" s="23">
        <v>3.0416262987152498</v>
      </c>
      <c r="CQ21" s="23">
        <v>6.5437711540644896</v>
      </c>
      <c r="CR21" s="23">
        <v>0</v>
      </c>
      <c r="CS21" s="23">
        <v>12659.582400496</v>
      </c>
      <c r="CT21" s="23">
        <v>0</v>
      </c>
      <c r="CU21" s="23">
        <v>0</v>
      </c>
      <c r="CV21" s="23">
        <v>0</v>
      </c>
      <c r="CW21" s="23">
        <v>0</v>
      </c>
      <c r="CX21" s="23">
        <v>0</v>
      </c>
      <c r="CY21" s="23">
        <v>0</v>
      </c>
      <c r="CZ21" s="23">
        <v>0</v>
      </c>
      <c r="DA21" s="23">
        <v>0</v>
      </c>
      <c r="DB21" s="23">
        <v>0</v>
      </c>
      <c r="DC21" s="23">
        <v>0</v>
      </c>
      <c r="DD21" s="23">
        <v>0</v>
      </c>
      <c r="DE21" s="23">
        <v>0</v>
      </c>
      <c r="DF21" s="23">
        <v>0</v>
      </c>
      <c r="DG21" s="23">
        <v>0</v>
      </c>
      <c r="DH21" s="23">
        <v>0</v>
      </c>
      <c r="DI21" s="23">
        <v>0</v>
      </c>
      <c r="DJ21" s="23">
        <v>0</v>
      </c>
      <c r="DK21" s="23">
        <v>0</v>
      </c>
      <c r="DL21" s="23">
        <v>1709.09628819982</v>
      </c>
      <c r="DM21" s="23">
        <v>0</v>
      </c>
      <c r="DN21" s="23">
        <v>0</v>
      </c>
      <c r="DO21" s="23">
        <v>0</v>
      </c>
      <c r="DP21" s="23">
        <v>0</v>
      </c>
      <c r="DQ21" s="23">
        <v>3649.3827966609001</v>
      </c>
      <c r="DR21" s="23">
        <v>199.939947574033</v>
      </c>
      <c r="DS21" s="23">
        <v>0</v>
      </c>
      <c r="DT21" s="23">
        <v>558.44168824359804</v>
      </c>
      <c r="DU21" s="23">
        <v>1047.90991585707</v>
      </c>
      <c r="DV21" s="23">
        <v>875.90778794841401</v>
      </c>
      <c r="DW21" s="23">
        <v>0.87388015548744802</v>
      </c>
      <c r="DX21" s="23">
        <v>1.4859082661188101</v>
      </c>
      <c r="DY21" s="23">
        <v>0</v>
      </c>
      <c r="DZ21" s="23">
        <v>2729.4458671532202</v>
      </c>
      <c r="EA21" s="23">
        <v>41956.016376373002</v>
      </c>
      <c r="EB21" s="23">
        <v>726.42600651786995</v>
      </c>
      <c r="EC21" s="23">
        <v>849.84793982011695</v>
      </c>
      <c r="EE21" s="32">
        <f t="shared" si="38"/>
        <v>1.2759984557451245</v>
      </c>
      <c r="EF21" s="46">
        <f t="shared" si="0"/>
        <v>0</v>
      </c>
      <c r="EG21" s="46">
        <f t="shared" si="1"/>
        <v>0</v>
      </c>
      <c r="EH21" s="46">
        <f t="shared" si="2"/>
        <v>0</v>
      </c>
      <c r="EI21" s="46">
        <f t="shared" si="3"/>
        <v>0</v>
      </c>
      <c r="EJ21" s="46">
        <f t="shared" si="4"/>
        <v>0</v>
      </c>
      <c r="EK21" s="46">
        <f t="shared" si="5"/>
        <v>0</v>
      </c>
      <c r="EL21" s="46">
        <f t="shared" si="6"/>
        <v>-1.3075968596786317E-6</v>
      </c>
      <c r="EM21" s="46">
        <f t="shared" si="7"/>
        <v>4.4723183304508838E-6</v>
      </c>
      <c r="EN21" s="46">
        <f t="shared" si="8"/>
        <v>-1.2319666194633746E-6</v>
      </c>
      <c r="EO21" s="46">
        <f t="shared" si="9"/>
        <v>1.7323875320852712E-6</v>
      </c>
      <c r="EP21" s="46">
        <f t="shared" si="10"/>
        <v>-1.8053223662254903E-6</v>
      </c>
      <c r="EQ21" s="46">
        <f t="shared" si="11"/>
        <v>-1.6920934979257787E-6</v>
      </c>
      <c r="ER21" s="46">
        <f t="shared" si="12"/>
        <v>-2.4463251712574405E-6</v>
      </c>
      <c r="ES21" s="46">
        <f t="shared" si="13"/>
        <v>5.0696101499516681E-5</v>
      </c>
      <c r="ET21" s="46">
        <f t="shared" si="14"/>
        <v>-1.8876884843707559E-6</v>
      </c>
      <c r="EU21" s="46">
        <f t="shared" si="15"/>
        <v>2.1720954215283471E-6</v>
      </c>
      <c r="EV21" s="46">
        <f t="shared" si="16"/>
        <v>1.0311698037600552E-6</v>
      </c>
      <c r="EW21" s="46">
        <f t="shared" si="17"/>
        <v>1.0434345573464309E-6</v>
      </c>
      <c r="EX21" s="46">
        <f t="shared" si="18"/>
        <v>-3.6142847311583931E-6</v>
      </c>
      <c r="EY21" s="46">
        <f t="shared" si="19"/>
        <v>-4.1761361833424412E-6</v>
      </c>
      <c r="EZ21" s="46">
        <f t="shared" si="20"/>
        <v>-1.9529715988672532E-6</v>
      </c>
      <c r="FA21" s="46">
        <f t="shared" si="21"/>
        <v>-3.1823645140003621E-6</v>
      </c>
      <c r="FB21" s="46">
        <f t="shared" si="22"/>
        <v>-2.8709858526917198E-6</v>
      </c>
      <c r="FC21" s="46">
        <f t="shared" si="23"/>
        <v>-2.2797992609533034E-6</v>
      </c>
      <c r="FD21" s="46">
        <f t="shared" si="24"/>
        <v>2.795342428907666E-6</v>
      </c>
      <c r="FE21" s="46">
        <f t="shared" si="25"/>
        <v>-9.9117233183602071E-7</v>
      </c>
      <c r="FF21" s="46">
        <f t="shared" si="26"/>
        <v>-1.2795562359138435E-6</v>
      </c>
      <c r="FG21" s="46">
        <f t="shared" si="27"/>
        <v>-1.228272943709369E-5</v>
      </c>
      <c r="FH21" s="46">
        <f t="shared" si="28"/>
        <v>-3.2000820108499364E-6</v>
      </c>
      <c r="FI21" s="46">
        <f t="shared" si="29"/>
        <v>0</v>
      </c>
      <c r="FJ21" s="46">
        <f t="shared" si="30"/>
        <v>-7.7722035574383421E-6</v>
      </c>
      <c r="FK21" s="46">
        <f t="shared" si="31"/>
        <v>1.7259019582941973E-5</v>
      </c>
      <c r="FL21" s="46">
        <f t="shared" si="32"/>
        <v>6.2345086755619407E-6</v>
      </c>
      <c r="FM21" s="46">
        <f t="shared" si="33"/>
        <v>0</v>
      </c>
      <c r="FN21" s="46">
        <f t="shared" si="34"/>
        <v>0</v>
      </c>
      <c r="FO21" s="46">
        <f t="shared" si="35"/>
        <v>0</v>
      </c>
      <c r="FP21" s="46">
        <f t="shared" si="36"/>
        <v>0</v>
      </c>
      <c r="FQ21" s="46">
        <f t="shared" si="37"/>
        <v>0</v>
      </c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</row>
    <row r="22" spans="1:200" x14ac:dyDescent="0.3">
      <c r="A22" s="38" t="s">
        <v>125</v>
      </c>
      <c r="B22" s="21">
        <v>21.191845964999999</v>
      </c>
      <c r="D22" s="21">
        <v>6.3575537400000002</v>
      </c>
      <c r="E22" s="21">
        <v>6.3575537400000002</v>
      </c>
      <c r="F22" s="21">
        <v>6.3575537400000002</v>
      </c>
      <c r="G22" s="21">
        <v>4.6622061009999998</v>
      </c>
      <c r="H22" s="21">
        <v>50159.149988999998</v>
      </c>
      <c r="I22" s="23">
        <v>1.1852122499</v>
      </c>
      <c r="J22" s="23">
        <v>4.7025921325000004</v>
      </c>
      <c r="K22" s="23">
        <v>10.201772655999999</v>
      </c>
      <c r="L22" s="23">
        <v>123.95983056</v>
      </c>
      <c r="M22" s="23">
        <v>213.59170699000001</v>
      </c>
      <c r="N22" s="23">
        <v>922.40115534999995</v>
      </c>
      <c r="O22" s="23">
        <v>1272.7463676</v>
      </c>
      <c r="P22" s="23">
        <v>7.8394943001000001</v>
      </c>
      <c r="Q22" s="23">
        <v>6.8173691400000003</v>
      </c>
      <c r="R22" s="23">
        <v>55.388802939000001</v>
      </c>
      <c r="S22" s="23">
        <v>212.43139244</v>
      </c>
      <c r="T22" s="23">
        <v>900.52804592999996</v>
      </c>
      <c r="U22" s="23">
        <v>1.6940963966</v>
      </c>
      <c r="V22" s="23">
        <v>727.64535208999996</v>
      </c>
      <c r="W22" s="23">
        <v>2.2515436061999998</v>
      </c>
      <c r="X22" s="23">
        <v>7.763153322</v>
      </c>
      <c r="Y22" s="23">
        <v>6.0635542899999999E-2</v>
      </c>
      <c r="Z22" s="23">
        <v>1.4508795646999999</v>
      </c>
      <c r="AD22" s="23">
        <v>5.4051810336999999</v>
      </c>
      <c r="AO22" s="23" t="s">
        <v>125</v>
      </c>
      <c r="AP22" s="23">
        <v>21.935319987781</v>
      </c>
      <c r="AQ22" s="23">
        <v>8471.5526277813296</v>
      </c>
      <c r="AR22" s="23">
        <v>0</v>
      </c>
      <c r="AS22" s="23">
        <v>2.25155926760694</v>
      </c>
      <c r="AT22" s="23">
        <v>0</v>
      </c>
      <c r="AU22" s="23">
        <v>1.1852076587438301</v>
      </c>
      <c r="AV22" s="23">
        <v>1.1852076587438301</v>
      </c>
      <c r="AW22" s="23">
        <v>0.71216504531490299</v>
      </c>
      <c r="AX22" s="23">
        <v>7.0675545206071597E-2</v>
      </c>
      <c r="AY22" s="23">
        <v>4.7026045505556899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922.39944671109095</v>
      </c>
      <c r="BG22" s="23">
        <v>10.2018213303142</v>
      </c>
      <c r="BH22" s="23">
        <v>55.388892951118102</v>
      </c>
      <c r="BI22" s="23">
        <v>21.191858601277499</v>
      </c>
      <c r="BJ22" s="23">
        <v>0</v>
      </c>
      <c r="BK22" s="23">
        <v>7.7631254465913697</v>
      </c>
      <c r="BL22" s="23">
        <v>0</v>
      </c>
      <c r="BM22" s="23">
        <v>2.1372367708242499</v>
      </c>
      <c r="BN22" s="23">
        <v>0</v>
      </c>
      <c r="BO22" s="23">
        <v>123.959795407409</v>
      </c>
      <c r="BP22" s="23">
        <v>10872.685561104199</v>
      </c>
      <c r="BQ22" s="23">
        <v>78.007532077294101</v>
      </c>
      <c r="BR22" s="23">
        <v>6.0636068875788103E-2</v>
      </c>
      <c r="BS22" s="23">
        <v>6.0636068875788103E-2</v>
      </c>
      <c r="BT22" s="23">
        <v>0</v>
      </c>
      <c r="BU22" s="23">
        <v>0</v>
      </c>
      <c r="BV22" s="23">
        <v>213.59209123108801</v>
      </c>
      <c r="BW22" s="23">
        <v>0</v>
      </c>
      <c r="BX22" s="23">
        <v>0</v>
      </c>
      <c r="BY22" s="23">
        <v>0</v>
      </c>
      <c r="BZ22" s="23">
        <v>26.447231840195698</v>
      </c>
      <c r="CA22" s="23">
        <v>0</v>
      </c>
      <c r="CB22" s="23">
        <v>15851.570789846701</v>
      </c>
      <c r="CC22" s="23">
        <v>107.328078402442</v>
      </c>
      <c r="CD22" s="23">
        <v>0</v>
      </c>
      <c r="CE22" s="23">
        <v>0</v>
      </c>
      <c r="CF22" s="23">
        <v>1272.7500570554801</v>
      </c>
      <c r="CG22" s="23">
        <v>7.8395066676937297</v>
      </c>
      <c r="CH22" s="23">
        <v>0</v>
      </c>
      <c r="CI22" s="23">
        <v>0</v>
      </c>
      <c r="CJ22" s="23">
        <v>63977.093104383297</v>
      </c>
      <c r="CK22" s="23">
        <v>5.7217891309931197</v>
      </c>
      <c r="CL22" s="23">
        <v>0.63575651969554103</v>
      </c>
      <c r="CM22" s="23">
        <v>6.3575456506886603</v>
      </c>
      <c r="CN22" s="23">
        <v>0.44232389925798998</v>
      </c>
      <c r="CO22" s="23">
        <v>62.067209447477701</v>
      </c>
      <c r="CP22" s="23">
        <v>5.4051770813670901</v>
      </c>
      <c r="CQ22" s="23">
        <v>6.8173489861494403</v>
      </c>
      <c r="CR22" s="23">
        <v>0</v>
      </c>
      <c r="CS22" s="23">
        <v>16644.3385924303</v>
      </c>
      <c r="CT22" s="23">
        <v>0</v>
      </c>
      <c r="CU22" s="23">
        <v>0</v>
      </c>
      <c r="CV22" s="23">
        <v>0.28036838307511702</v>
      </c>
      <c r="CW22" s="23">
        <v>0</v>
      </c>
      <c r="CX22" s="23">
        <v>8.3919561214085295E-2</v>
      </c>
      <c r="CY22" s="23">
        <v>0</v>
      </c>
      <c r="CZ22" s="23">
        <v>0</v>
      </c>
      <c r="DA22" s="23">
        <v>6.3578065575014904</v>
      </c>
      <c r="DB22" s="23">
        <v>6.3578065575014904</v>
      </c>
      <c r="DC22" s="23">
        <v>0</v>
      </c>
      <c r="DD22" s="23">
        <v>0</v>
      </c>
      <c r="DE22" s="23">
        <v>0</v>
      </c>
      <c r="DF22" s="23">
        <v>4.8520820321103102</v>
      </c>
      <c r="DG22" s="23">
        <v>0</v>
      </c>
      <c r="DH22" s="23">
        <v>0.223150005897364</v>
      </c>
      <c r="DI22" s="23">
        <v>0</v>
      </c>
      <c r="DJ22" s="23">
        <v>1.0426376788637301E-2</v>
      </c>
      <c r="DK22" s="23">
        <v>0.55755915441723503</v>
      </c>
      <c r="DL22" s="23">
        <v>1944.3926312072599</v>
      </c>
      <c r="DM22" s="23">
        <v>0</v>
      </c>
      <c r="DN22" s="23">
        <v>0.35030104399874201</v>
      </c>
      <c r="DO22" s="23">
        <v>0</v>
      </c>
      <c r="DP22" s="23">
        <v>4.6622215878789799</v>
      </c>
      <c r="DQ22" s="23">
        <v>4091.3283894721098</v>
      </c>
      <c r="DR22" s="23">
        <v>212.431409171849</v>
      </c>
      <c r="DS22" s="23">
        <v>0</v>
      </c>
      <c r="DT22" s="23">
        <v>628.09472420961504</v>
      </c>
      <c r="DU22" s="23">
        <v>1227.19126426356</v>
      </c>
      <c r="DV22" s="23">
        <v>900.52445816181898</v>
      </c>
      <c r="DW22" s="23">
        <v>1.4508809877129301</v>
      </c>
      <c r="DX22" s="23">
        <v>1.69409455330477</v>
      </c>
      <c r="DY22" s="23">
        <v>0</v>
      </c>
      <c r="DZ22" s="23">
        <v>3280.4232977039901</v>
      </c>
      <c r="EA22" s="23">
        <v>50159.1048524832</v>
      </c>
      <c r="EB22" s="23">
        <v>727.64096707039403</v>
      </c>
      <c r="EC22" s="23">
        <v>953.63989399666605</v>
      </c>
      <c r="EE22" s="32">
        <f t="shared" si="38"/>
        <v>1.2754831509162392</v>
      </c>
      <c r="EF22" s="46">
        <f t="shared" si="0"/>
        <v>5.9628016930625352E-7</v>
      </c>
      <c r="EG22" s="46">
        <f t="shared" si="1"/>
        <v>0</v>
      </c>
      <c r="EH22" s="46">
        <f t="shared" si="2"/>
        <v>-1.2723937021548822E-6</v>
      </c>
      <c r="EI22" s="46">
        <f t="shared" si="3"/>
        <v>3.976647494138193E-5</v>
      </c>
      <c r="EJ22" s="46">
        <f t="shared" si="4"/>
        <v>3.976647494138193E-5</v>
      </c>
      <c r="EK22" s="46">
        <f t="shared" si="5"/>
        <v>3.3217920110391774E-6</v>
      </c>
      <c r="EL22" s="46">
        <f t="shared" si="6"/>
        <v>-8.9986606246826023E-7</v>
      </c>
      <c r="EM22" s="46">
        <f t="shared" si="7"/>
        <v>-3.8736995591261754E-6</v>
      </c>
      <c r="EN22" s="46">
        <f t="shared" si="8"/>
        <v>2.6406831253130346E-6</v>
      </c>
      <c r="EO22" s="46">
        <f t="shared" si="9"/>
        <v>4.7711624089072682E-6</v>
      </c>
      <c r="EP22" s="46">
        <f t="shared" si="10"/>
        <v>-2.835805021472288E-7</v>
      </c>
      <c r="EQ22" s="46">
        <f t="shared" si="11"/>
        <v>1.7989513423277034E-6</v>
      </c>
      <c r="ER22" s="46">
        <f t="shared" si="12"/>
        <v>-1.8523815794222993E-6</v>
      </c>
      <c r="ES22" s="46">
        <f t="shared" si="13"/>
        <v>2.8988143859551538E-6</v>
      </c>
      <c r="ET22" s="46">
        <f t="shared" si="14"/>
        <v>1.5776009594676112E-6</v>
      </c>
      <c r="EU22" s="46">
        <f t="shared" si="15"/>
        <v>-2.9562504458983332E-6</v>
      </c>
      <c r="EV22" s="46">
        <f t="shared" si="16"/>
        <v>1.625095927774019E-6</v>
      </c>
      <c r="EW22" s="46">
        <f t="shared" si="17"/>
        <v>7.8763542474743183E-8</v>
      </c>
      <c r="EX22" s="46">
        <f t="shared" si="18"/>
        <v>-3.984071564670437E-6</v>
      </c>
      <c r="EY22" s="46">
        <f t="shared" si="19"/>
        <v>-1.0880698605509798E-6</v>
      </c>
      <c r="EZ22" s="46">
        <f t="shared" si="20"/>
        <v>-6.0263143210340753E-6</v>
      </c>
      <c r="FA22" s="46">
        <f t="shared" si="21"/>
        <v>6.9558532631025284E-6</v>
      </c>
      <c r="FB22" s="46">
        <f t="shared" si="22"/>
        <v>-3.5907327182699287E-6</v>
      </c>
      <c r="FC22" s="46">
        <f t="shared" si="23"/>
        <v>8.6743807830953867E-6</v>
      </c>
      <c r="FD22" s="46">
        <f t="shared" si="24"/>
        <v>9.8079328207478028E-7</v>
      </c>
      <c r="FE22" s="46">
        <f t="shared" si="25"/>
        <v>0</v>
      </c>
      <c r="FF22" s="46">
        <f t="shared" si="26"/>
        <v>0</v>
      </c>
      <c r="FG22" s="46">
        <f t="shared" si="27"/>
        <v>0</v>
      </c>
      <c r="FH22" s="46">
        <f t="shared" si="28"/>
        <v>-7.3121194002536693E-7</v>
      </c>
      <c r="FI22" s="46">
        <f t="shared" si="29"/>
        <v>0</v>
      </c>
      <c r="FJ22" s="46">
        <f t="shared" si="30"/>
        <v>0</v>
      </c>
      <c r="FK22" s="46">
        <f t="shared" si="31"/>
        <v>0</v>
      </c>
      <c r="FL22" s="46">
        <f t="shared" si="32"/>
        <v>0</v>
      </c>
      <c r="FM22" s="46">
        <f t="shared" si="33"/>
        <v>0</v>
      </c>
      <c r="FN22" s="46">
        <f t="shared" si="34"/>
        <v>0</v>
      </c>
      <c r="FO22" s="46">
        <f t="shared" si="35"/>
        <v>0</v>
      </c>
      <c r="FP22" s="46">
        <f t="shared" si="36"/>
        <v>0</v>
      </c>
      <c r="FQ22" s="46">
        <f t="shared" si="37"/>
        <v>0</v>
      </c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</row>
    <row r="23" spans="1:200" x14ac:dyDescent="0.3">
      <c r="A23" s="38" t="s">
        <v>21</v>
      </c>
      <c r="H23" s="21">
        <v>79288.398197000002</v>
      </c>
      <c r="I23" s="23">
        <v>1.7181593130999999</v>
      </c>
      <c r="J23" s="23">
        <v>3.5694849414999998</v>
      </c>
      <c r="K23" s="23">
        <v>14.600744731000001</v>
      </c>
      <c r="L23" s="23">
        <v>214.80200521</v>
      </c>
      <c r="M23" s="23">
        <v>298.79499347000001</v>
      </c>
      <c r="N23" s="23">
        <v>1018.2975331</v>
      </c>
      <c r="O23" s="23">
        <v>1083.4842314</v>
      </c>
      <c r="P23" s="23">
        <v>95.051595917</v>
      </c>
      <c r="Q23" s="23">
        <v>8.5709260732000008</v>
      </c>
      <c r="R23" s="23">
        <v>54.808197612999997</v>
      </c>
      <c r="S23" s="23">
        <v>300.74610545000002</v>
      </c>
      <c r="T23" s="23">
        <v>2322.3905622000002</v>
      </c>
      <c r="U23" s="23">
        <v>2.4563279152000002</v>
      </c>
      <c r="V23" s="23">
        <v>3017.9367013000001</v>
      </c>
      <c r="W23" s="23">
        <v>3.1717155990000001</v>
      </c>
      <c r="X23" s="23">
        <v>474.03969155999999</v>
      </c>
      <c r="Y23" s="23">
        <v>0.13496373610000001</v>
      </c>
      <c r="Z23" s="23">
        <v>1.8807952518</v>
      </c>
      <c r="AD23" s="23">
        <v>9.4603605214000002</v>
      </c>
      <c r="AO23" s="23" t="s">
        <v>21</v>
      </c>
      <c r="AP23" s="23">
        <v>31.097662803767701</v>
      </c>
      <c r="AQ23" s="23">
        <v>9690.5261679872292</v>
      </c>
      <c r="AR23" s="23">
        <v>0</v>
      </c>
      <c r="AS23" s="23">
        <v>3.17172006075559</v>
      </c>
      <c r="AT23" s="23">
        <v>0</v>
      </c>
      <c r="AU23" s="23">
        <v>1.7181645823823699</v>
      </c>
      <c r="AV23" s="23">
        <v>1.7181645823823699</v>
      </c>
      <c r="AW23" s="23">
        <v>1.0129385184163</v>
      </c>
      <c r="AX23" s="23">
        <v>9.9554301210050003E-2</v>
      </c>
      <c r="AY23" s="23">
        <v>3.5694802292641601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1018.2931763819601</v>
      </c>
      <c r="BG23" s="23">
        <v>14.6007906273041</v>
      </c>
      <c r="BH23" s="23">
        <v>54.807988789446497</v>
      </c>
      <c r="BI23" s="23">
        <v>0</v>
      </c>
      <c r="BJ23" s="23">
        <v>0</v>
      </c>
      <c r="BK23" s="23">
        <v>474.03973922204301</v>
      </c>
      <c r="BL23" s="23">
        <v>0</v>
      </c>
      <c r="BM23" s="23">
        <v>6.0055797644663498</v>
      </c>
      <c r="BN23" s="23">
        <v>0</v>
      </c>
      <c r="BO23" s="23">
        <v>214.80208035427401</v>
      </c>
      <c r="BP23" s="23">
        <v>15542.425408560201</v>
      </c>
      <c r="BQ23" s="23">
        <v>111.595852932566</v>
      </c>
      <c r="BR23" s="23">
        <v>0.13496277796311201</v>
      </c>
      <c r="BS23" s="23">
        <v>0.13496277796311201</v>
      </c>
      <c r="BT23" s="23">
        <v>0</v>
      </c>
      <c r="BU23" s="23">
        <v>0</v>
      </c>
      <c r="BV23" s="23">
        <v>298.79586185360199</v>
      </c>
      <c r="BW23" s="23">
        <v>0</v>
      </c>
      <c r="BX23" s="23">
        <v>0</v>
      </c>
      <c r="BY23" s="23">
        <v>0</v>
      </c>
      <c r="BZ23" s="23">
        <v>97.545295146513496</v>
      </c>
      <c r="CA23" s="23">
        <v>0</v>
      </c>
      <c r="CB23" s="23">
        <v>24672.394130526802</v>
      </c>
      <c r="CC23" s="23">
        <v>385.420621121811</v>
      </c>
      <c r="CD23" s="23">
        <v>0</v>
      </c>
      <c r="CE23" s="23">
        <v>0</v>
      </c>
      <c r="CF23" s="23">
        <v>1083.6349133073199</v>
      </c>
      <c r="CG23" s="23">
        <v>95.051510716377706</v>
      </c>
      <c r="CH23" s="23">
        <v>0</v>
      </c>
      <c r="CI23" s="23">
        <v>0</v>
      </c>
      <c r="CJ23" s="23">
        <v>96135.235390135407</v>
      </c>
      <c r="CK23" s="23">
        <v>0</v>
      </c>
      <c r="CL23" s="23">
        <v>0</v>
      </c>
      <c r="CM23" s="23">
        <v>0</v>
      </c>
      <c r="CN23" s="23">
        <v>1.08005515665118</v>
      </c>
      <c r="CO23" s="23">
        <v>123.786202548482</v>
      </c>
      <c r="CP23" s="23">
        <v>9.4603577219199995</v>
      </c>
      <c r="CQ23" s="23">
        <v>8.5709377874634107</v>
      </c>
      <c r="CR23" s="23">
        <v>0</v>
      </c>
      <c r="CS23" s="23">
        <v>23979.187651146</v>
      </c>
      <c r="CT23" s="23">
        <v>0</v>
      </c>
      <c r="CU23" s="23">
        <v>0</v>
      </c>
      <c r="CV23" s="23">
        <v>0</v>
      </c>
      <c r="CW23" s="23">
        <v>0</v>
      </c>
      <c r="CX23" s="23">
        <v>0</v>
      </c>
      <c r="CY23" s="23">
        <v>0</v>
      </c>
      <c r="CZ23" s="23">
        <v>0</v>
      </c>
      <c r="DA23" s="23">
        <v>0</v>
      </c>
      <c r="DB23" s="23">
        <v>0</v>
      </c>
      <c r="DC23" s="23">
        <v>0</v>
      </c>
      <c r="DD23" s="23">
        <v>0</v>
      </c>
      <c r="DE23" s="23">
        <v>0</v>
      </c>
      <c r="DF23" s="23">
        <v>0</v>
      </c>
      <c r="DG23" s="23">
        <v>0</v>
      </c>
      <c r="DH23" s="23">
        <v>0</v>
      </c>
      <c r="DI23" s="23">
        <v>0</v>
      </c>
      <c r="DJ23" s="23">
        <v>0</v>
      </c>
      <c r="DK23" s="23">
        <v>0</v>
      </c>
      <c r="DL23" s="23">
        <v>3133.7540234184899</v>
      </c>
      <c r="DM23" s="23">
        <v>0</v>
      </c>
      <c r="DN23" s="23">
        <v>0</v>
      </c>
      <c r="DO23" s="23">
        <v>0</v>
      </c>
      <c r="DP23" s="23">
        <v>0</v>
      </c>
      <c r="DQ23" s="23">
        <v>7866.8294358667599</v>
      </c>
      <c r="DR23" s="23">
        <v>300.74613304723903</v>
      </c>
      <c r="DS23" s="23">
        <v>0</v>
      </c>
      <c r="DT23" s="23">
        <v>889.79524582372801</v>
      </c>
      <c r="DU23" s="23">
        <v>3155.83607359696</v>
      </c>
      <c r="DV23" s="23">
        <v>2322.3801796623902</v>
      </c>
      <c r="DW23" s="23">
        <v>1.8807980333813501</v>
      </c>
      <c r="DX23" s="23">
        <v>2.4563305555581199</v>
      </c>
      <c r="DY23" s="23">
        <v>0</v>
      </c>
      <c r="DZ23" s="23">
        <v>4981.58553909483</v>
      </c>
      <c r="EA23" s="23">
        <v>79288.268998715706</v>
      </c>
      <c r="EB23" s="23">
        <v>3017.9245073038001</v>
      </c>
      <c r="EC23" s="23">
        <v>3867.38931885179</v>
      </c>
      <c r="EE23" s="32">
        <f t="shared" si="38"/>
        <v>1.2124774144292718</v>
      </c>
      <c r="EF23" s="46">
        <f t="shared" si="0"/>
        <v>0</v>
      </c>
      <c r="EG23" s="46">
        <f t="shared" si="1"/>
        <v>0</v>
      </c>
      <c r="EH23" s="46">
        <f t="shared" si="2"/>
        <v>0</v>
      </c>
      <c r="EI23" s="46">
        <f t="shared" si="3"/>
        <v>0</v>
      </c>
      <c r="EJ23" s="46">
        <f t="shared" si="4"/>
        <v>0</v>
      </c>
      <c r="EK23" s="46">
        <f t="shared" si="5"/>
        <v>0</v>
      </c>
      <c r="EL23" s="46">
        <f t="shared" si="6"/>
        <v>-1.6294727505384468E-6</v>
      </c>
      <c r="EM23" s="46">
        <f t="shared" si="7"/>
        <v>3.0668182687224473E-6</v>
      </c>
      <c r="EN23" s="46">
        <f t="shared" si="8"/>
        <v>-1.3201444793808893E-6</v>
      </c>
      <c r="EO23" s="46">
        <f t="shared" si="9"/>
        <v>3.1434221298322861E-6</v>
      </c>
      <c r="EP23" s="46">
        <f t="shared" si="10"/>
        <v>3.4983041211986968E-7</v>
      </c>
      <c r="EQ23" s="46">
        <f t="shared" si="11"/>
        <v>2.9062856505656362E-6</v>
      </c>
      <c r="ER23" s="46">
        <f t="shared" si="12"/>
        <v>-4.2784332656631288E-6</v>
      </c>
      <c r="ES23" s="46">
        <f t="shared" si="13"/>
        <v>1.390716200135642E-4</v>
      </c>
      <c r="ET23" s="46">
        <f t="shared" si="14"/>
        <v>-8.9636182824980317E-7</v>
      </c>
      <c r="EU23" s="46">
        <f t="shared" si="15"/>
        <v>1.3667441895905811E-6</v>
      </c>
      <c r="EV23" s="46">
        <f t="shared" si="16"/>
        <v>-3.8100788311691382E-6</v>
      </c>
      <c r="EW23" s="46">
        <f t="shared" si="17"/>
        <v>9.176258149731786E-8</v>
      </c>
      <c r="EX23" s="46">
        <f t="shared" si="18"/>
        <v>-4.4706251304042028E-6</v>
      </c>
      <c r="EY23" s="46">
        <f t="shared" si="19"/>
        <v>1.0749208618930572E-6</v>
      </c>
      <c r="EZ23" s="46">
        <f t="shared" si="20"/>
        <v>-4.040507607328885E-6</v>
      </c>
      <c r="FA23" s="46">
        <f t="shared" si="21"/>
        <v>1.4067325554934162E-6</v>
      </c>
      <c r="FB23" s="46">
        <f t="shared" si="22"/>
        <v>1.0054441403306824E-7</v>
      </c>
      <c r="FC23" s="46">
        <f t="shared" si="23"/>
        <v>-7.0992172837180805E-6</v>
      </c>
      <c r="FD23" s="46">
        <f t="shared" si="24"/>
        <v>1.4789389474903547E-6</v>
      </c>
      <c r="FE23" s="46">
        <f t="shared" si="25"/>
        <v>0</v>
      </c>
      <c r="FF23" s="46">
        <f t="shared" si="26"/>
        <v>0</v>
      </c>
      <c r="FG23" s="46">
        <f t="shared" si="27"/>
        <v>0</v>
      </c>
      <c r="FH23" s="46">
        <f t="shared" si="28"/>
        <v>-2.9591684105177642E-7</v>
      </c>
      <c r="FI23" s="46">
        <f t="shared" si="29"/>
        <v>0</v>
      </c>
      <c r="FJ23" s="46">
        <f t="shared" si="30"/>
        <v>0</v>
      </c>
      <c r="FK23" s="46">
        <f t="shared" si="31"/>
        <v>0</v>
      </c>
      <c r="FL23" s="46">
        <f t="shared" si="32"/>
        <v>0</v>
      </c>
      <c r="FM23" s="46">
        <f t="shared" si="33"/>
        <v>0</v>
      </c>
      <c r="FN23" s="46">
        <f t="shared" si="34"/>
        <v>0</v>
      </c>
      <c r="FO23" s="46">
        <f t="shared" si="35"/>
        <v>0</v>
      </c>
      <c r="FP23" s="46">
        <f t="shared" si="36"/>
        <v>0</v>
      </c>
      <c r="FQ23" s="46">
        <f t="shared" si="37"/>
        <v>0</v>
      </c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</row>
    <row r="24" spans="1:200" x14ac:dyDescent="0.3">
      <c r="A24" s="38" t="s">
        <v>22</v>
      </c>
      <c r="H24" s="21">
        <v>54013.022269000001</v>
      </c>
      <c r="I24" s="23">
        <v>0.97084414630000004</v>
      </c>
      <c r="J24" s="23">
        <v>4.2491232482000001</v>
      </c>
      <c r="K24" s="23">
        <v>8.9286459595000007</v>
      </c>
      <c r="L24" s="23">
        <v>109.88457615999999</v>
      </c>
      <c r="M24" s="23">
        <v>180.06111240999999</v>
      </c>
      <c r="N24" s="23">
        <v>703.31191178999995</v>
      </c>
      <c r="O24" s="23">
        <v>714.43808062000005</v>
      </c>
      <c r="P24" s="23">
        <v>210.98924178999999</v>
      </c>
      <c r="Q24" s="23">
        <v>5.4907276473</v>
      </c>
      <c r="R24" s="23">
        <v>36.057271813</v>
      </c>
      <c r="S24" s="23">
        <v>184.99354966999999</v>
      </c>
      <c r="T24" s="23">
        <v>844.5419637</v>
      </c>
      <c r="U24" s="23">
        <v>1.3871337705</v>
      </c>
      <c r="V24" s="23">
        <v>713.60368888999994</v>
      </c>
      <c r="W24" s="23">
        <v>1.9558296180999999</v>
      </c>
      <c r="X24" s="23">
        <v>1102.5747002000001</v>
      </c>
      <c r="Y24" s="23">
        <v>0.16993144960000001</v>
      </c>
      <c r="Z24" s="23">
        <v>1.8924290831999999</v>
      </c>
      <c r="AD24" s="23">
        <v>4.5919558387999997</v>
      </c>
      <c r="AI24" s="23">
        <v>2.0789684999999998E-3</v>
      </c>
      <c r="AO24" s="23" t="s">
        <v>22</v>
      </c>
      <c r="AP24" s="23">
        <v>19.019241092433798</v>
      </c>
      <c r="AQ24" s="23">
        <v>5601.2040502109403</v>
      </c>
      <c r="AR24" s="23">
        <v>0</v>
      </c>
      <c r="AS24" s="23">
        <v>1.9558285555630499</v>
      </c>
      <c r="AT24" s="23">
        <v>0</v>
      </c>
      <c r="AU24" s="23">
        <v>0.97084589198353599</v>
      </c>
      <c r="AV24" s="23">
        <v>0.97084589198353599</v>
      </c>
      <c r="AW24" s="23">
        <v>0.61471565587393795</v>
      </c>
      <c r="AX24" s="23">
        <v>6.1401460388626303E-2</v>
      </c>
      <c r="AY24" s="23">
        <v>4.2491221368814696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703.30913044629301</v>
      </c>
      <c r="BG24" s="23">
        <v>8.9286411130530396</v>
      </c>
      <c r="BH24" s="23">
        <v>36.057213334044199</v>
      </c>
      <c r="BI24" s="23">
        <v>0</v>
      </c>
      <c r="BJ24" s="23">
        <v>0</v>
      </c>
      <c r="BK24" s="23">
        <v>1102.5740302177601</v>
      </c>
      <c r="BL24" s="23">
        <v>0</v>
      </c>
      <c r="BM24" s="23">
        <v>1.7590088295660899</v>
      </c>
      <c r="BN24" s="23">
        <v>0</v>
      </c>
      <c r="BO24" s="23">
        <v>109.88413608125499</v>
      </c>
      <c r="BP24" s="23">
        <v>9002.8933912532102</v>
      </c>
      <c r="BQ24" s="23">
        <v>68.262298294702902</v>
      </c>
      <c r="BR24" s="23">
        <v>0.16993145179326999</v>
      </c>
      <c r="BS24" s="23">
        <v>0.16993145179326999</v>
      </c>
      <c r="BT24" s="23">
        <v>0</v>
      </c>
      <c r="BU24" s="23">
        <v>0</v>
      </c>
      <c r="BV24" s="23">
        <v>180.06077918604799</v>
      </c>
      <c r="BW24" s="23">
        <v>4.57360694241703E-4</v>
      </c>
      <c r="BX24" s="23">
        <v>1.5176408072037099E-3</v>
      </c>
      <c r="BY24" s="23">
        <v>0</v>
      </c>
      <c r="BZ24" s="23">
        <v>99.648690970410499</v>
      </c>
      <c r="CA24" s="23">
        <v>0</v>
      </c>
      <c r="CB24" s="23">
        <v>18386.627728809501</v>
      </c>
      <c r="CC24" s="23">
        <v>95.621146137165098</v>
      </c>
      <c r="CD24" s="23">
        <v>0</v>
      </c>
      <c r="CE24" s="23">
        <v>0</v>
      </c>
      <c r="CF24" s="23">
        <v>714.78857052319597</v>
      </c>
      <c r="CG24" s="23">
        <v>210.989560271317</v>
      </c>
      <c r="CH24" s="23">
        <v>0</v>
      </c>
      <c r="CI24" s="23">
        <v>0</v>
      </c>
      <c r="CJ24" s="23">
        <v>63860.2221807018</v>
      </c>
      <c r="CK24" s="23">
        <v>0</v>
      </c>
      <c r="CL24" s="23">
        <v>0</v>
      </c>
      <c r="CM24" s="23">
        <v>0</v>
      </c>
      <c r="CN24" s="23">
        <v>1.7370901920330899</v>
      </c>
      <c r="CO24" s="23">
        <v>87.265750212663505</v>
      </c>
      <c r="CP24" s="23">
        <v>4.5919853274028997</v>
      </c>
      <c r="CQ24" s="23">
        <v>5.4907167060301898</v>
      </c>
      <c r="CR24" s="23">
        <v>0</v>
      </c>
      <c r="CS24" s="23">
        <v>14602.5406115941</v>
      </c>
      <c r="CT24" s="23">
        <v>0</v>
      </c>
      <c r="CU24" s="23">
        <v>0</v>
      </c>
      <c r="CV24" s="23">
        <v>0</v>
      </c>
      <c r="CW24" s="23">
        <v>0</v>
      </c>
      <c r="CX24" s="23">
        <v>0</v>
      </c>
      <c r="CY24" s="23">
        <v>1.03947302810341E-4</v>
      </c>
      <c r="CZ24" s="23">
        <v>0</v>
      </c>
      <c r="DA24" s="23">
        <v>0</v>
      </c>
      <c r="DB24" s="23">
        <v>0</v>
      </c>
      <c r="DC24" s="23">
        <v>0</v>
      </c>
      <c r="DD24" s="23">
        <v>0</v>
      </c>
      <c r="DE24" s="23">
        <v>0</v>
      </c>
      <c r="DF24" s="23">
        <v>0</v>
      </c>
      <c r="DG24" s="23">
        <v>0</v>
      </c>
      <c r="DH24" s="23">
        <v>0</v>
      </c>
      <c r="DI24" s="23">
        <v>0</v>
      </c>
      <c r="DJ24" s="23">
        <v>0</v>
      </c>
      <c r="DK24" s="23">
        <v>0</v>
      </c>
      <c r="DL24" s="23">
        <v>1426.4118657721999</v>
      </c>
      <c r="DM24" s="23">
        <v>0</v>
      </c>
      <c r="DN24" s="23">
        <v>0</v>
      </c>
      <c r="DO24" s="23">
        <v>0</v>
      </c>
      <c r="DP24" s="23">
        <v>0</v>
      </c>
      <c r="DQ24" s="23">
        <v>5775.7320388564503</v>
      </c>
      <c r="DR24" s="23">
        <v>184.993879290547</v>
      </c>
      <c r="DS24" s="23">
        <v>0</v>
      </c>
      <c r="DT24" s="23">
        <v>542.56840000851605</v>
      </c>
      <c r="DU24" s="23">
        <v>993.54990263015895</v>
      </c>
      <c r="DV24" s="23">
        <v>844.53900869162999</v>
      </c>
      <c r="DW24" s="23">
        <v>1.8924218851519601</v>
      </c>
      <c r="DX24" s="23">
        <v>1.3871385250999499</v>
      </c>
      <c r="DY24" s="23">
        <v>0</v>
      </c>
      <c r="DZ24" s="23">
        <v>3721.3052954255199</v>
      </c>
      <c r="EA24" s="23">
        <v>54012.963421793698</v>
      </c>
      <c r="EB24" s="23">
        <v>713.600281872751</v>
      </c>
      <c r="EC24" s="23">
        <v>1415.0146196757601</v>
      </c>
      <c r="EE24" s="32">
        <f t="shared" si="38"/>
        <v>1.1823128770404556</v>
      </c>
      <c r="EF24" s="46">
        <f t="shared" si="0"/>
        <v>0</v>
      </c>
      <c r="EG24" s="46">
        <f t="shared" si="1"/>
        <v>0</v>
      </c>
      <c r="EH24" s="46">
        <f t="shared" si="2"/>
        <v>0</v>
      </c>
      <c r="EI24" s="46">
        <f t="shared" si="3"/>
        <v>0</v>
      </c>
      <c r="EJ24" s="46">
        <f t="shared" si="4"/>
        <v>0</v>
      </c>
      <c r="EK24" s="46">
        <f t="shared" si="5"/>
        <v>0</v>
      </c>
      <c r="EL24" s="46">
        <f t="shared" si="6"/>
        <v>-1.0895003432629317E-6</v>
      </c>
      <c r="EM24" s="46">
        <f t="shared" si="7"/>
        <v>1.7981089370528827E-6</v>
      </c>
      <c r="EN24" s="46">
        <f t="shared" si="8"/>
        <v>-2.6154066747867117E-7</v>
      </c>
      <c r="EO24" s="46">
        <f t="shared" si="9"/>
        <v>-5.4279752865836001E-7</v>
      </c>
      <c r="EP24" s="46">
        <f t="shared" si="10"/>
        <v>-4.0049182549530272E-6</v>
      </c>
      <c r="EQ24" s="46">
        <f t="shared" si="11"/>
        <v>-1.8506158689001073E-6</v>
      </c>
      <c r="ER24" s="46">
        <f t="shared" si="12"/>
        <v>-3.954637565946816E-6</v>
      </c>
      <c r="ES24" s="46">
        <f t="shared" si="13"/>
        <v>4.905812171878644E-4</v>
      </c>
      <c r="ET24" s="46">
        <f t="shared" si="14"/>
        <v>1.5094670908689666E-6</v>
      </c>
      <c r="EU24" s="46">
        <f t="shared" si="15"/>
        <v>-1.9926812096646218E-6</v>
      </c>
      <c r="EV24" s="46">
        <f t="shared" si="16"/>
        <v>-1.62183528758777E-6</v>
      </c>
      <c r="EW24" s="46">
        <f t="shared" si="17"/>
        <v>1.7817948117351274E-6</v>
      </c>
      <c r="EX24" s="46">
        <f t="shared" si="18"/>
        <v>-3.4989479469588694E-6</v>
      </c>
      <c r="EY24" s="46">
        <f t="shared" si="19"/>
        <v>3.4276434263873992E-6</v>
      </c>
      <c r="EZ24" s="46">
        <f t="shared" si="20"/>
        <v>-4.7743828990654412E-6</v>
      </c>
      <c r="FA24" s="46">
        <f t="shared" si="21"/>
        <v>-5.4326662207559959E-7</v>
      </c>
      <c r="FB24" s="46">
        <f t="shared" si="22"/>
        <v>-6.0765247003045018E-7</v>
      </c>
      <c r="FC24" s="46">
        <f t="shared" si="23"/>
        <v>1.2906792635858047E-8</v>
      </c>
      <c r="FD24" s="46">
        <f t="shared" si="24"/>
        <v>-3.8036025253133379E-6</v>
      </c>
      <c r="FE24" s="46">
        <f t="shared" si="25"/>
        <v>0</v>
      </c>
      <c r="FF24" s="46">
        <f t="shared" si="26"/>
        <v>0</v>
      </c>
      <c r="FG24" s="46">
        <f t="shared" si="27"/>
        <v>0</v>
      </c>
      <c r="FH24" s="46">
        <f t="shared" si="28"/>
        <v>6.4217958393259035E-6</v>
      </c>
      <c r="FI24" s="46">
        <f t="shared" si="29"/>
        <v>0</v>
      </c>
      <c r="FJ24" s="46">
        <f t="shared" si="30"/>
        <v>0</v>
      </c>
      <c r="FK24" s="46">
        <f t="shared" si="31"/>
        <v>0</v>
      </c>
      <c r="FL24" s="46">
        <f t="shared" si="32"/>
        <v>0</v>
      </c>
      <c r="FM24" s="46">
        <f t="shared" si="33"/>
        <v>-9.473805998315855E-6</v>
      </c>
      <c r="FN24" s="46">
        <f t="shared" si="34"/>
        <v>0</v>
      </c>
      <c r="FO24" s="46">
        <f t="shared" si="35"/>
        <v>0</v>
      </c>
      <c r="FP24" s="46">
        <f t="shared" si="36"/>
        <v>0</v>
      </c>
      <c r="FQ24" s="46">
        <f t="shared" si="37"/>
        <v>0</v>
      </c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</row>
    <row r="25" spans="1:200" x14ac:dyDescent="0.3">
      <c r="A25" s="38" t="s">
        <v>23</v>
      </c>
      <c r="H25" s="21">
        <v>28330.032288999999</v>
      </c>
      <c r="I25" s="23">
        <v>0.51203447150000003</v>
      </c>
      <c r="J25" s="23">
        <v>0.51026205199999997</v>
      </c>
      <c r="K25" s="23">
        <v>4.8179591003000004</v>
      </c>
      <c r="L25" s="23">
        <v>56.734775016</v>
      </c>
      <c r="M25" s="23">
        <v>92.232829866000003</v>
      </c>
      <c r="N25" s="23">
        <v>203.88141019</v>
      </c>
      <c r="O25" s="23">
        <v>263.08644375</v>
      </c>
      <c r="P25" s="23">
        <v>136.55723745</v>
      </c>
      <c r="Q25" s="23">
        <v>2.2038358885</v>
      </c>
      <c r="R25" s="23">
        <v>18.696431197999999</v>
      </c>
      <c r="S25" s="23">
        <v>97.115164252</v>
      </c>
      <c r="T25" s="23">
        <v>957.79893661999995</v>
      </c>
      <c r="U25" s="23">
        <v>0.73168030490000002</v>
      </c>
      <c r="V25" s="23">
        <v>719.30005933999996</v>
      </c>
      <c r="W25" s="23">
        <v>1.0134126606</v>
      </c>
      <c r="X25" s="23">
        <v>494.25237335999998</v>
      </c>
      <c r="Y25" s="23">
        <v>7.9805090800000006E-2</v>
      </c>
      <c r="Z25" s="23">
        <v>0.3213239095</v>
      </c>
      <c r="AD25" s="23">
        <v>1.9952614356</v>
      </c>
      <c r="AO25" s="23" t="s">
        <v>23</v>
      </c>
      <c r="AP25" s="23">
        <v>10.186389977645501</v>
      </c>
      <c r="AQ25" s="23">
        <v>2527.1521104766598</v>
      </c>
      <c r="AR25" s="23">
        <v>0</v>
      </c>
      <c r="AS25" s="23">
        <v>1.0134034091125099</v>
      </c>
      <c r="AT25" s="23">
        <v>0</v>
      </c>
      <c r="AU25" s="23">
        <v>0.51203337430505103</v>
      </c>
      <c r="AV25" s="23">
        <v>0.51203337430505103</v>
      </c>
      <c r="AW25" s="23">
        <v>0.32369419306618802</v>
      </c>
      <c r="AX25" s="23">
        <v>3.1813239532612399E-2</v>
      </c>
      <c r="AY25" s="23">
        <v>0.51026322917361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203.88087824785401</v>
      </c>
      <c r="BG25" s="23">
        <v>4.8179574084882297</v>
      </c>
      <c r="BH25" s="23">
        <v>18.696464108218802</v>
      </c>
      <c r="BI25" s="23">
        <v>0</v>
      </c>
      <c r="BJ25" s="23">
        <v>0</v>
      </c>
      <c r="BK25" s="23">
        <v>494.25170825813598</v>
      </c>
      <c r="BL25" s="23">
        <v>0</v>
      </c>
      <c r="BM25" s="23">
        <v>1.34093436969024</v>
      </c>
      <c r="BN25" s="23">
        <v>0</v>
      </c>
      <c r="BO25" s="23">
        <v>56.734828146044002</v>
      </c>
      <c r="BP25" s="23">
        <v>4942.0153944475296</v>
      </c>
      <c r="BQ25" s="23">
        <v>36.807873602082303</v>
      </c>
      <c r="BR25" s="23">
        <v>7.9806591394335102E-2</v>
      </c>
      <c r="BS25" s="23">
        <v>7.9806591394335102E-2</v>
      </c>
      <c r="BT25" s="23">
        <v>0</v>
      </c>
      <c r="BU25" s="23">
        <v>0</v>
      </c>
      <c r="BV25" s="23">
        <v>92.232568798913604</v>
      </c>
      <c r="BW25" s="23">
        <v>0</v>
      </c>
      <c r="BX25" s="23">
        <v>0</v>
      </c>
      <c r="BY25" s="23">
        <v>0</v>
      </c>
      <c r="BZ25" s="23">
        <v>59.431984520236803</v>
      </c>
      <c r="CA25" s="23">
        <v>0</v>
      </c>
      <c r="CB25" s="23">
        <v>9586.4436032435806</v>
      </c>
      <c r="CC25" s="23">
        <v>133.01677544139699</v>
      </c>
      <c r="CD25" s="23">
        <v>0</v>
      </c>
      <c r="CE25" s="23">
        <v>0</v>
      </c>
      <c r="CF25" s="23">
        <v>263.244280443381</v>
      </c>
      <c r="CG25" s="23">
        <v>136.556739365716</v>
      </c>
      <c r="CH25" s="23">
        <v>0</v>
      </c>
      <c r="CI25" s="23">
        <v>0</v>
      </c>
      <c r="CJ25" s="23">
        <v>32906.594341396703</v>
      </c>
      <c r="CK25" s="23">
        <v>0</v>
      </c>
      <c r="CL25" s="23">
        <v>0</v>
      </c>
      <c r="CM25" s="23">
        <v>0</v>
      </c>
      <c r="CN25" s="23">
        <v>0.80177422508329499</v>
      </c>
      <c r="CO25" s="23">
        <v>52.204898387881201</v>
      </c>
      <c r="CP25" s="23">
        <v>1.9952833515342501</v>
      </c>
      <c r="CQ25" s="23">
        <v>2.2038376351019799</v>
      </c>
      <c r="CR25" s="23">
        <v>0</v>
      </c>
      <c r="CS25" s="23">
        <v>7416.37919226541</v>
      </c>
      <c r="CT25" s="23">
        <v>0</v>
      </c>
      <c r="CU25" s="23">
        <v>0</v>
      </c>
      <c r="CV25" s="23">
        <v>0</v>
      </c>
      <c r="CW25" s="23">
        <v>0</v>
      </c>
      <c r="CX25" s="23">
        <v>0</v>
      </c>
      <c r="CY25" s="23">
        <v>0</v>
      </c>
      <c r="CZ25" s="23">
        <v>0</v>
      </c>
      <c r="DA25" s="23">
        <v>0</v>
      </c>
      <c r="DB25" s="23">
        <v>0</v>
      </c>
      <c r="DC25" s="23">
        <v>0</v>
      </c>
      <c r="DD25" s="23">
        <v>0</v>
      </c>
      <c r="DE25" s="23">
        <v>0</v>
      </c>
      <c r="DF25" s="23">
        <v>0</v>
      </c>
      <c r="DG25" s="23">
        <v>0</v>
      </c>
      <c r="DH25" s="23">
        <v>0</v>
      </c>
      <c r="DI25" s="23">
        <v>0</v>
      </c>
      <c r="DJ25" s="23">
        <v>0</v>
      </c>
      <c r="DK25" s="23">
        <v>0</v>
      </c>
      <c r="DL25" s="23">
        <v>926.06742581742003</v>
      </c>
      <c r="DM25" s="23">
        <v>0</v>
      </c>
      <c r="DN25" s="23">
        <v>0</v>
      </c>
      <c r="DO25" s="23">
        <v>0</v>
      </c>
      <c r="DP25" s="23">
        <v>0</v>
      </c>
      <c r="DQ25" s="23">
        <v>3127.7250061797299</v>
      </c>
      <c r="DR25" s="23">
        <v>97.115238193345306</v>
      </c>
      <c r="DS25" s="23">
        <v>0</v>
      </c>
      <c r="DT25" s="23">
        <v>289.728021041771</v>
      </c>
      <c r="DU25" s="23">
        <v>1127.87986004758</v>
      </c>
      <c r="DV25" s="23">
        <v>957.79620001737896</v>
      </c>
      <c r="DW25" s="23">
        <v>0.32131909395349301</v>
      </c>
      <c r="DX25" s="23">
        <v>0.73167253275784905</v>
      </c>
      <c r="DY25" s="23">
        <v>0</v>
      </c>
      <c r="DZ25" s="23">
        <v>1522.8296784966601</v>
      </c>
      <c r="EA25" s="23">
        <v>28329.998926459299</v>
      </c>
      <c r="EB25" s="23">
        <v>719.29681555196601</v>
      </c>
      <c r="EC25" s="23">
        <v>1143.3207969801099</v>
      </c>
      <c r="EE25" s="32">
        <f t="shared" si="38"/>
        <v>1.1615459085197146</v>
      </c>
      <c r="EF25" s="46">
        <f t="shared" si="0"/>
        <v>0</v>
      </c>
      <c r="EG25" s="46">
        <f t="shared" si="1"/>
        <v>0</v>
      </c>
      <c r="EH25" s="46">
        <f t="shared" si="2"/>
        <v>0</v>
      </c>
      <c r="EI25" s="46">
        <f t="shared" si="3"/>
        <v>0</v>
      </c>
      <c r="EJ25" s="46">
        <f t="shared" si="4"/>
        <v>0</v>
      </c>
      <c r="EK25" s="46">
        <f t="shared" si="5"/>
        <v>0</v>
      </c>
      <c r="EL25" s="46">
        <f t="shared" si="6"/>
        <v>-1.1776386401485282E-6</v>
      </c>
      <c r="EM25" s="46">
        <f t="shared" si="7"/>
        <v>-2.1428146151813161E-6</v>
      </c>
      <c r="EN25" s="46">
        <f t="shared" si="8"/>
        <v>2.3069981501076045E-6</v>
      </c>
      <c r="EO25" s="46">
        <f t="shared" si="9"/>
        <v>-3.5114697643888706E-7</v>
      </c>
      <c r="EP25" s="46">
        <f t="shared" si="10"/>
        <v>9.3646346507348602E-7</v>
      </c>
      <c r="EQ25" s="46">
        <f t="shared" si="11"/>
        <v>-2.8305223506425556E-6</v>
      </c>
      <c r="ER25" s="46">
        <f t="shared" si="12"/>
        <v>-2.6090762541192057E-6</v>
      </c>
      <c r="ES25" s="46">
        <f t="shared" si="13"/>
        <v>5.999423274389076E-4</v>
      </c>
      <c r="ET25" s="46">
        <f t="shared" si="14"/>
        <v>-3.6474396619694341E-6</v>
      </c>
      <c r="EU25" s="46">
        <f t="shared" si="15"/>
        <v>7.9252815014453207E-7</v>
      </c>
      <c r="EV25" s="46">
        <f t="shared" si="16"/>
        <v>1.7602406819813158E-6</v>
      </c>
      <c r="EW25" s="46">
        <f t="shared" si="17"/>
        <v>7.6137795652872072E-7</v>
      </c>
      <c r="EX25" s="46">
        <f t="shared" si="18"/>
        <v>-2.8571785960026269E-6</v>
      </c>
      <c r="EY25" s="46">
        <f t="shared" si="19"/>
        <v>-1.0622319746650678E-5</v>
      </c>
      <c r="EZ25" s="46">
        <f t="shared" si="20"/>
        <v>-4.5096451638445829E-6</v>
      </c>
      <c r="FA25" s="46">
        <f t="shared" si="21"/>
        <v>-9.1290427382408284E-6</v>
      </c>
      <c r="FB25" s="46">
        <f t="shared" si="22"/>
        <v>-1.3456725750852988E-6</v>
      </c>
      <c r="FC25" s="46">
        <f t="shared" si="23"/>
        <v>1.8803240746347573E-5</v>
      </c>
      <c r="FD25" s="46">
        <f t="shared" si="24"/>
        <v>-1.4986580097606058E-5</v>
      </c>
      <c r="FE25" s="46">
        <f t="shared" si="25"/>
        <v>0</v>
      </c>
      <c r="FF25" s="46">
        <f t="shared" si="26"/>
        <v>0</v>
      </c>
      <c r="FG25" s="46">
        <f t="shared" si="27"/>
        <v>0</v>
      </c>
      <c r="FH25" s="46">
        <f t="shared" si="28"/>
        <v>1.0983991300097111E-5</v>
      </c>
      <c r="FI25" s="46">
        <f t="shared" si="29"/>
        <v>0</v>
      </c>
      <c r="FJ25" s="46">
        <f t="shared" si="30"/>
        <v>0</v>
      </c>
      <c r="FK25" s="46">
        <f t="shared" si="31"/>
        <v>0</v>
      </c>
      <c r="FL25" s="46">
        <f t="shared" si="32"/>
        <v>0</v>
      </c>
      <c r="FM25" s="46">
        <f t="shared" si="33"/>
        <v>0</v>
      </c>
      <c r="FN25" s="46">
        <f t="shared" si="34"/>
        <v>0</v>
      </c>
      <c r="FO25" s="46">
        <f t="shared" si="35"/>
        <v>0</v>
      </c>
      <c r="FP25" s="46">
        <f t="shared" si="36"/>
        <v>0</v>
      </c>
      <c r="FQ25" s="46">
        <f t="shared" si="37"/>
        <v>0</v>
      </c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</row>
    <row r="26" spans="1:200" x14ac:dyDescent="0.3">
      <c r="A26" s="38" t="s">
        <v>24</v>
      </c>
      <c r="H26" s="21">
        <v>54434.763045</v>
      </c>
      <c r="I26" s="23">
        <v>1.0555406556</v>
      </c>
      <c r="J26" s="23">
        <v>15.39455615</v>
      </c>
      <c r="K26" s="23">
        <v>9.3818003043000004</v>
      </c>
      <c r="L26" s="23">
        <v>154.93687593000001</v>
      </c>
      <c r="M26" s="23">
        <v>198.03872156</v>
      </c>
      <c r="N26" s="23">
        <v>830.43491390999998</v>
      </c>
      <c r="O26" s="23">
        <v>807.57422812000004</v>
      </c>
      <c r="P26" s="23">
        <v>155.52626665</v>
      </c>
      <c r="Q26" s="23">
        <v>6.1371458709000004</v>
      </c>
      <c r="R26" s="23">
        <v>35.690474850999998</v>
      </c>
      <c r="S26" s="23">
        <v>193.96705856</v>
      </c>
      <c r="T26" s="23">
        <v>972.90073907999999</v>
      </c>
      <c r="U26" s="23">
        <v>1.5085322522</v>
      </c>
      <c r="V26" s="23">
        <v>858.76313150999999</v>
      </c>
      <c r="W26" s="23">
        <v>2.0488731262000002</v>
      </c>
      <c r="X26" s="23">
        <v>916.91865497000003</v>
      </c>
      <c r="Y26" s="23">
        <v>0.15253415340000001</v>
      </c>
      <c r="Z26" s="23">
        <v>1.5369035526999999</v>
      </c>
      <c r="AD26" s="23">
        <v>4.2762206128000004</v>
      </c>
      <c r="AO26" s="23" t="s">
        <v>24</v>
      </c>
      <c r="AP26" s="23">
        <v>20.000864958449199</v>
      </c>
      <c r="AQ26" s="23">
        <v>6622.1876521576996</v>
      </c>
      <c r="AR26" s="23">
        <v>0</v>
      </c>
      <c r="AS26" s="23">
        <v>2.0488752339143499</v>
      </c>
      <c r="AT26" s="23">
        <v>0</v>
      </c>
      <c r="AU26" s="23">
        <v>1.0555419262010901</v>
      </c>
      <c r="AV26" s="23">
        <v>1.0555419262010901</v>
      </c>
      <c r="AW26" s="23">
        <v>0.64816499944939598</v>
      </c>
      <c r="AX26" s="23">
        <v>6.4318118773180694E-2</v>
      </c>
      <c r="AY26" s="23">
        <v>15.394504833488799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  <c r="BE26" s="23">
        <v>0</v>
      </c>
      <c r="BF26" s="23">
        <v>830.43408183422196</v>
      </c>
      <c r="BG26" s="23">
        <v>9.3818222987741695</v>
      </c>
      <c r="BH26" s="23">
        <v>35.690412403550397</v>
      </c>
      <c r="BI26" s="23">
        <v>0</v>
      </c>
      <c r="BJ26" s="23">
        <v>0</v>
      </c>
      <c r="BK26" s="23">
        <v>916.91925874899505</v>
      </c>
      <c r="BL26" s="23">
        <v>0</v>
      </c>
      <c r="BM26" s="23">
        <v>2.52766873305736</v>
      </c>
      <c r="BN26" s="23">
        <v>0</v>
      </c>
      <c r="BO26" s="23">
        <v>154.936575807476</v>
      </c>
      <c r="BP26" s="23">
        <v>9701.0010593085499</v>
      </c>
      <c r="BQ26" s="23">
        <v>71.738556009815895</v>
      </c>
      <c r="BR26" s="23">
        <v>0.15253607178307599</v>
      </c>
      <c r="BS26" s="23">
        <v>0.15253607178307599</v>
      </c>
      <c r="BT26" s="23">
        <v>0</v>
      </c>
      <c r="BU26" s="23">
        <v>0</v>
      </c>
      <c r="BV26" s="23">
        <v>198.03740792251</v>
      </c>
      <c r="BW26" s="23">
        <v>0</v>
      </c>
      <c r="BX26" s="23">
        <v>0</v>
      </c>
      <c r="BY26" s="23">
        <v>0</v>
      </c>
      <c r="BZ26" s="23">
        <v>93.405604183399205</v>
      </c>
      <c r="CA26" s="23">
        <v>0</v>
      </c>
      <c r="CB26" s="23">
        <v>18529.320529868899</v>
      </c>
      <c r="CC26" s="23">
        <v>96.998180979740496</v>
      </c>
      <c r="CD26" s="23">
        <v>0</v>
      </c>
      <c r="CE26" s="23">
        <v>0</v>
      </c>
      <c r="CF26" s="23">
        <v>807.866433837675</v>
      </c>
      <c r="CG26" s="23">
        <v>155.52561638406101</v>
      </c>
      <c r="CH26" s="23">
        <v>0</v>
      </c>
      <c r="CI26" s="23">
        <v>0</v>
      </c>
      <c r="CJ26" s="23">
        <v>65717.399327259598</v>
      </c>
      <c r="CK26" s="23">
        <v>0</v>
      </c>
      <c r="CL26" s="23">
        <v>0</v>
      </c>
      <c r="CM26" s="23">
        <v>0</v>
      </c>
      <c r="CN26" s="23">
        <v>1.50598854264661</v>
      </c>
      <c r="CO26" s="23">
        <v>89.130765933012299</v>
      </c>
      <c r="CP26" s="23">
        <v>4.2762196475073901</v>
      </c>
      <c r="CQ26" s="23">
        <v>6.1371433859686801</v>
      </c>
      <c r="CR26" s="23">
        <v>0</v>
      </c>
      <c r="CS26" s="23">
        <v>14982.993601631901</v>
      </c>
      <c r="CT26" s="23">
        <v>0</v>
      </c>
      <c r="CU26" s="23">
        <v>0</v>
      </c>
      <c r="CV26" s="23">
        <v>0</v>
      </c>
      <c r="CW26" s="23">
        <v>0</v>
      </c>
      <c r="CX26" s="23">
        <v>0</v>
      </c>
      <c r="CY26" s="23">
        <v>0</v>
      </c>
      <c r="CZ26" s="23">
        <v>0</v>
      </c>
      <c r="DA26" s="23">
        <v>0</v>
      </c>
      <c r="DB26" s="23">
        <v>0</v>
      </c>
      <c r="DC26" s="23">
        <v>0</v>
      </c>
      <c r="DD26" s="23">
        <v>0</v>
      </c>
      <c r="DE26" s="23">
        <v>0</v>
      </c>
      <c r="DF26" s="23">
        <v>0</v>
      </c>
      <c r="DG26" s="23">
        <v>0</v>
      </c>
      <c r="DH26" s="23">
        <v>0</v>
      </c>
      <c r="DI26" s="23">
        <v>0</v>
      </c>
      <c r="DJ26" s="23">
        <v>0</v>
      </c>
      <c r="DK26" s="23">
        <v>0</v>
      </c>
      <c r="DL26" s="23">
        <v>1758.64828856194</v>
      </c>
      <c r="DM26" s="23">
        <v>0</v>
      </c>
      <c r="DN26" s="23">
        <v>0</v>
      </c>
      <c r="DO26" s="23">
        <v>0</v>
      </c>
      <c r="DP26" s="23">
        <v>0</v>
      </c>
      <c r="DQ26" s="23">
        <v>5815.3373335194401</v>
      </c>
      <c r="DR26" s="23">
        <v>193.967180419958</v>
      </c>
      <c r="DS26" s="23">
        <v>0</v>
      </c>
      <c r="DT26" s="23">
        <v>572.23732614232301</v>
      </c>
      <c r="DU26" s="23">
        <v>1118.39102498177</v>
      </c>
      <c r="DV26" s="23">
        <v>972.89658625397999</v>
      </c>
      <c r="DW26" s="23">
        <v>1.5369111671714799</v>
      </c>
      <c r="DX26" s="23">
        <v>1.50853818763901</v>
      </c>
      <c r="DY26" s="23">
        <v>0</v>
      </c>
      <c r="DZ26" s="23">
        <v>3605.1506159083201</v>
      </c>
      <c r="EA26" s="23">
        <v>54434.688887272103</v>
      </c>
      <c r="EB26" s="23">
        <v>858.75732640935803</v>
      </c>
      <c r="EC26" s="23">
        <v>1428.23852020923</v>
      </c>
      <c r="EE26" s="32">
        <f t="shared" si="38"/>
        <v>1.2072705965740462</v>
      </c>
      <c r="EF26" s="46">
        <f t="shared" si="0"/>
        <v>0</v>
      </c>
      <c r="EG26" s="46">
        <f t="shared" si="1"/>
        <v>0</v>
      </c>
      <c r="EH26" s="46">
        <f t="shared" si="2"/>
        <v>0</v>
      </c>
      <c r="EI26" s="46">
        <f t="shared" si="3"/>
        <v>0</v>
      </c>
      <c r="EJ26" s="46">
        <f t="shared" si="4"/>
        <v>0</v>
      </c>
      <c r="EK26" s="46">
        <f t="shared" si="5"/>
        <v>0</v>
      </c>
      <c r="EL26" s="46">
        <f t="shared" si="6"/>
        <v>-1.3623229669524495E-6</v>
      </c>
      <c r="EM26" s="46">
        <f t="shared" si="7"/>
        <v>1.2037443402855347E-6</v>
      </c>
      <c r="EN26" s="46">
        <f t="shared" si="8"/>
        <v>-3.3334193399517581E-6</v>
      </c>
      <c r="EO26" s="46">
        <f t="shared" si="9"/>
        <v>2.3443767140280855E-6</v>
      </c>
      <c r="EP26" s="46">
        <f t="shared" si="10"/>
        <v>-1.9370632214463147E-6</v>
      </c>
      <c r="EQ26" s="46">
        <f t="shared" si="11"/>
        <v>-6.6332355594510597E-6</v>
      </c>
      <c r="ER26" s="46">
        <f t="shared" si="12"/>
        <v>-1.0019759093502094E-6</v>
      </c>
      <c r="ES26" s="46">
        <f t="shared" si="13"/>
        <v>3.6183140508978774E-4</v>
      </c>
      <c r="ET26" s="46">
        <f t="shared" si="14"/>
        <v>-4.18106827221683E-6</v>
      </c>
      <c r="EU26" s="46">
        <f t="shared" si="15"/>
        <v>-4.0490015595857698E-7</v>
      </c>
      <c r="EV26" s="46">
        <f t="shared" si="16"/>
        <v>-1.7496951178547106E-6</v>
      </c>
      <c r="EW26" s="46">
        <f t="shared" si="17"/>
        <v>6.28250791163408E-7</v>
      </c>
      <c r="EX26" s="46">
        <f t="shared" si="18"/>
        <v>-4.2684991933821582E-6</v>
      </c>
      <c r="EY26" s="46">
        <f t="shared" si="19"/>
        <v>3.9345787943260208E-6</v>
      </c>
      <c r="EZ26" s="46">
        <f t="shared" si="20"/>
        <v>-6.7598391558301328E-6</v>
      </c>
      <c r="FA26" s="46">
        <f t="shared" si="21"/>
        <v>1.0287188224429443E-6</v>
      </c>
      <c r="FB26" s="46">
        <f t="shared" si="22"/>
        <v>6.5848697890647233E-7</v>
      </c>
      <c r="FC26" s="46">
        <f t="shared" si="23"/>
        <v>1.2576744507484498E-5</v>
      </c>
      <c r="FD26" s="46">
        <f t="shared" si="24"/>
        <v>4.9544237610967045E-6</v>
      </c>
      <c r="FE26" s="46">
        <f t="shared" si="25"/>
        <v>0</v>
      </c>
      <c r="FF26" s="46">
        <f t="shared" si="26"/>
        <v>0</v>
      </c>
      <c r="FG26" s="46">
        <f t="shared" si="27"/>
        <v>0</v>
      </c>
      <c r="FH26" s="46">
        <f t="shared" si="28"/>
        <v>-2.2573498836785046E-7</v>
      </c>
      <c r="FI26" s="46">
        <f t="shared" si="29"/>
        <v>0</v>
      </c>
      <c r="FJ26" s="46">
        <f t="shared" si="30"/>
        <v>0</v>
      </c>
      <c r="FK26" s="46">
        <f t="shared" si="31"/>
        <v>0</v>
      </c>
      <c r="FL26" s="46">
        <f t="shared" si="32"/>
        <v>0</v>
      </c>
      <c r="FM26" s="46">
        <f t="shared" si="33"/>
        <v>0</v>
      </c>
      <c r="FN26" s="46">
        <f t="shared" si="34"/>
        <v>0</v>
      </c>
      <c r="FO26" s="46">
        <f t="shared" si="35"/>
        <v>0</v>
      </c>
      <c r="FP26" s="46">
        <f t="shared" si="36"/>
        <v>0</v>
      </c>
      <c r="FQ26" s="46">
        <f t="shared" si="37"/>
        <v>0</v>
      </c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</row>
    <row r="27" spans="1:200" x14ac:dyDescent="0.3">
      <c r="A27" s="38" t="s">
        <v>25</v>
      </c>
      <c r="H27" s="21">
        <v>11523.232286</v>
      </c>
      <c r="I27" s="23">
        <v>0.1839678672</v>
      </c>
      <c r="J27" s="23">
        <v>3.1630731878999998</v>
      </c>
      <c r="K27" s="23">
        <v>1.6421003278999999</v>
      </c>
      <c r="L27" s="23">
        <v>29.304362268999999</v>
      </c>
      <c r="M27" s="23">
        <v>35.918307177999999</v>
      </c>
      <c r="N27" s="23">
        <v>192.20032716</v>
      </c>
      <c r="O27" s="23">
        <v>172.46700713999999</v>
      </c>
      <c r="P27" s="23">
        <v>63.305115933000003</v>
      </c>
      <c r="Q27" s="23">
        <v>1.264135306</v>
      </c>
      <c r="R27" s="23">
        <v>4.5226775011000004</v>
      </c>
      <c r="S27" s="23">
        <v>36.173198278999998</v>
      </c>
      <c r="T27" s="23">
        <v>164.12750932</v>
      </c>
      <c r="U27" s="23">
        <v>0.26274068389999999</v>
      </c>
      <c r="V27" s="23">
        <v>139.05389041000001</v>
      </c>
      <c r="W27" s="23">
        <v>0.39299741430000001</v>
      </c>
      <c r="X27" s="23">
        <v>385.42956835000001</v>
      </c>
      <c r="Y27" s="23">
        <v>5.1681894999999999E-2</v>
      </c>
      <c r="Z27" s="23">
        <v>8.0010933699999995E-2</v>
      </c>
      <c r="AD27" s="23">
        <v>0.50707525310000001</v>
      </c>
      <c r="AO27" s="23" t="s">
        <v>25</v>
      </c>
      <c r="AP27" s="23">
        <v>3.54537057618893</v>
      </c>
      <c r="AQ27" s="23">
        <v>1343.5073162006099</v>
      </c>
      <c r="AR27" s="23">
        <v>0</v>
      </c>
      <c r="AS27" s="23">
        <v>0.392991239858132</v>
      </c>
      <c r="AT27" s="23">
        <v>0</v>
      </c>
      <c r="AU27" s="23">
        <v>0.18397103080246499</v>
      </c>
      <c r="AV27" s="23">
        <v>0.18397103080246499</v>
      </c>
      <c r="AW27" s="23">
        <v>0.119039623041386</v>
      </c>
      <c r="AX27" s="23">
        <v>1.2339017486286699E-2</v>
      </c>
      <c r="AY27" s="23">
        <v>3.1630619552366901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  <c r="BE27" s="23">
        <v>0</v>
      </c>
      <c r="BF27" s="23">
        <v>192.19892701884299</v>
      </c>
      <c r="BG27" s="23">
        <v>1.64209930985899</v>
      </c>
      <c r="BH27" s="23">
        <v>4.5226553962138896</v>
      </c>
      <c r="BI27" s="23">
        <v>0</v>
      </c>
      <c r="BJ27" s="23">
        <v>0</v>
      </c>
      <c r="BK27" s="23">
        <v>385.42945936391197</v>
      </c>
      <c r="BL27" s="23">
        <v>0</v>
      </c>
      <c r="BM27" s="23">
        <v>0.35484255654346097</v>
      </c>
      <c r="BN27" s="23">
        <v>0</v>
      </c>
      <c r="BO27" s="23">
        <v>29.3040709396154</v>
      </c>
      <c r="BP27" s="23">
        <v>1708.67037565603</v>
      </c>
      <c r="BQ27" s="23">
        <v>12.561589518879799</v>
      </c>
      <c r="BR27" s="23">
        <v>5.1680713203507603E-2</v>
      </c>
      <c r="BS27" s="23">
        <v>5.1680713203507603E-2</v>
      </c>
      <c r="BT27" s="23">
        <v>0</v>
      </c>
      <c r="BU27" s="23">
        <v>0</v>
      </c>
      <c r="BV27" s="23">
        <v>35.918018696001901</v>
      </c>
      <c r="BW27" s="23">
        <v>0</v>
      </c>
      <c r="BX27" s="23">
        <v>0</v>
      </c>
      <c r="BY27" s="23">
        <v>0</v>
      </c>
      <c r="BZ27" s="23">
        <v>27.822735562445299</v>
      </c>
      <c r="CA27" s="23">
        <v>0</v>
      </c>
      <c r="CB27" s="23">
        <v>4154.3419144405798</v>
      </c>
      <c r="CC27" s="23">
        <v>16.5571440542777</v>
      </c>
      <c r="CD27" s="23">
        <v>0</v>
      </c>
      <c r="CE27" s="23">
        <v>0</v>
      </c>
      <c r="CF27" s="23">
        <v>172.58807502762801</v>
      </c>
      <c r="CG27" s="23">
        <v>63.304434384352902</v>
      </c>
      <c r="CH27" s="23">
        <v>0</v>
      </c>
      <c r="CI27" s="23">
        <v>0</v>
      </c>
      <c r="CJ27" s="23">
        <v>13737.673114524499</v>
      </c>
      <c r="CK27" s="23">
        <v>0</v>
      </c>
      <c r="CL27" s="23">
        <v>0</v>
      </c>
      <c r="CM27" s="23">
        <v>0</v>
      </c>
      <c r="CN27" s="23">
        <v>0.56353088671548801</v>
      </c>
      <c r="CO27" s="23">
        <v>22.1981598813693</v>
      </c>
      <c r="CP27" s="23">
        <v>0.507071839452372</v>
      </c>
      <c r="CQ27" s="23">
        <v>1.26412875480966</v>
      </c>
      <c r="CR27" s="23">
        <v>0</v>
      </c>
      <c r="CS27" s="23">
        <v>2786.5725032818</v>
      </c>
      <c r="CT27" s="23">
        <v>0</v>
      </c>
      <c r="CU27" s="23">
        <v>0</v>
      </c>
      <c r="CV27" s="23">
        <v>0</v>
      </c>
      <c r="CW27" s="23">
        <v>0</v>
      </c>
      <c r="CX27" s="23">
        <v>0</v>
      </c>
      <c r="CY27" s="23">
        <v>0</v>
      </c>
      <c r="CZ27" s="23">
        <v>0</v>
      </c>
      <c r="DA27" s="23">
        <v>0</v>
      </c>
      <c r="DB27" s="23">
        <v>0</v>
      </c>
      <c r="DC27" s="23">
        <v>0</v>
      </c>
      <c r="DD27" s="23">
        <v>0</v>
      </c>
      <c r="DE27" s="23">
        <v>0</v>
      </c>
      <c r="DF27" s="23">
        <v>0</v>
      </c>
      <c r="DG27" s="23">
        <v>0</v>
      </c>
      <c r="DH27" s="23">
        <v>0</v>
      </c>
      <c r="DI27" s="23">
        <v>0</v>
      </c>
      <c r="DJ27" s="23">
        <v>0</v>
      </c>
      <c r="DK27" s="23">
        <v>0</v>
      </c>
      <c r="DL27" s="23">
        <v>288.87739699669203</v>
      </c>
      <c r="DM27" s="23">
        <v>0</v>
      </c>
      <c r="DN27" s="23">
        <v>0</v>
      </c>
      <c r="DO27" s="23">
        <v>0</v>
      </c>
      <c r="DP27" s="23">
        <v>0</v>
      </c>
      <c r="DQ27" s="23">
        <v>1464.35473483501</v>
      </c>
      <c r="DR27" s="23">
        <v>36.1729966384585</v>
      </c>
      <c r="DS27" s="23">
        <v>0</v>
      </c>
      <c r="DT27" s="23">
        <v>100.885387754722</v>
      </c>
      <c r="DU27" s="23">
        <v>184.84518832100699</v>
      </c>
      <c r="DV27" s="23">
        <v>164.12574872476401</v>
      </c>
      <c r="DW27" s="23">
        <v>8.0016062715275296E-2</v>
      </c>
      <c r="DX27" s="23">
        <v>0.26273782973842102</v>
      </c>
      <c r="DY27" s="23">
        <v>0</v>
      </c>
      <c r="DZ27" s="23">
        <v>704.61395112220703</v>
      </c>
      <c r="EA27" s="23">
        <v>11523.175022514701</v>
      </c>
      <c r="EB27" s="23">
        <v>139.051886894072</v>
      </c>
      <c r="EC27" s="23">
        <v>348.16104052379097</v>
      </c>
      <c r="EE27" s="32">
        <f t="shared" si="38"/>
        <v>1.1921777711162915</v>
      </c>
      <c r="EF27" s="46">
        <f t="shared" si="0"/>
        <v>0</v>
      </c>
      <c r="EG27" s="46">
        <f t="shared" si="1"/>
        <v>0</v>
      </c>
      <c r="EH27" s="46">
        <f t="shared" si="2"/>
        <v>0</v>
      </c>
      <c r="EI27" s="46">
        <f t="shared" si="3"/>
        <v>0</v>
      </c>
      <c r="EJ27" s="46">
        <f t="shared" si="4"/>
        <v>0</v>
      </c>
      <c r="EK27" s="46">
        <f t="shared" si="5"/>
        <v>0</v>
      </c>
      <c r="EL27" s="46">
        <f t="shared" si="6"/>
        <v>-4.9693943399259029E-6</v>
      </c>
      <c r="EM27" s="46">
        <f t="shared" si="7"/>
        <v>1.7196494763706377E-5</v>
      </c>
      <c r="EN27" s="46">
        <f t="shared" si="8"/>
        <v>-3.5511866600753913E-6</v>
      </c>
      <c r="EO27" s="46">
        <f t="shared" si="9"/>
        <v>-6.1996273470019155E-7</v>
      </c>
      <c r="EP27" s="46">
        <f t="shared" si="10"/>
        <v>-9.9415022898045845E-6</v>
      </c>
      <c r="EQ27" s="46">
        <f t="shared" si="11"/>
        <v>-8.0316145376254873E-6</v>
      </c>
      <c r="ER27" s="46">
        <f t="shared" si="12"/>
        <v>-7.2848011119190532E-6</v>
      </c>
      <c r="ES27" s="46">
        <f t="shared" si="13"/>
        <v>7.0197708904253659E-4</v>
      </c>
      <c r="ET27" s="46">
        <f t="shared" si="14"/>
        <v>-1.0766091129547347E-5</v>
      </c>
      <c r="EU27" s="46">
        <f t="shared" si="15"/>
        <v>-5.1823490008492024E-6</v>
      </c>
      <c r="EV27" s="46">
        <f t="shared" si="16"/>
        <v>-4.8875662935280726E-6</v>
      </c>
      <c r="EW27" s="46">
        <f t="shared" si="17"/>
        <v>-5.5743078049805441E-6</v>
      </c>
      <c r="EX27" s="46">
        <f t="shared" si="18"/>
        <v>-1.0726996609448843E-5</v>
      </c>
      <c r="EY27" s="46">
        <f t="shared" si="19"/>
        <v>-1.0863036270604021E-5</v>
      </c>
      <c r="EZ27" s="46">
        <f t="shared" si="20"/>
        <v>-1.4408197585141169E-5</v>
      </c>
      <c r="FA27" s="46">
        <f t="shared" si="21"/>
        <v>-1.5711151379990343E-5</v>
      </c>
      <c r="FB27" s="46">
        <f t="shared" si="22"/>
        <v>-2.8276524944249187E-7</v>
      </c>
      <c r="FC27" s="46">
        <f t="shared" si="23"/>
        <v>-2.286674071056698E-5</v>
      </c>
      <c r="FD27" s="46">
        <f t="shared" si="24"/>
        <v>6.410392977705505E-5</v>
      </c>
      <c r="FE27" s="46">
        <f t="shared" si="25"/>
        <v>0</v>
      </c>
      <c r="FF27" s="46">
        <f t="shared" si="26"/>
        <v>0</v>
      </c>
      <c r="FG27" s="46">
        <f t="shared" si="27"/>
        <v>0</v>
      </c>
      <c r="FH27" s="46">
        <f t="shared" si="28"/>
        <v>-6.7320335732125238E-6</v>
      </c>
      <c r="FI27" s="46">
        <f t="shared" si="29"/>
        <v>0</v>
      </c>
      <c r="FJ27" s="46">
        <f t="shared" si="30"/>
        <v>0</v>
      </c>
      <c r="FK27" s="46">
        <f t="shared" si="31"/>
        <v>0</v>
      </c>
      <c r="FL27" s="46">
        <f t="shared" si="32"/>
        <v>0</v>
      </c>
      <c r="FM27" s="46">
        <f t="shared" si="33"/>
        <v>0</v>
      </c>
      <c r="FN27" s="46">
        <f t="shared" si="34"/>
        <v>0</v>
      </c>
      <c r="FO27" s="46">
        <f t="shared" si="35"/>
        <v>0</v>
      </c>
      <c r="FP27" s="46">
        <f t="shared" si="36"/>
        <v>0</v>
      </c>
      <c r="FQ27" s="46">
        <f t="shared" si="37"/>
        <v>0</v>
      </c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</row>
    <row r="28" spans="1:200" x14ac:dyDescent="0.3">
      <c r="A28" s="38" t="s">
        <v>26</v>
      </c>
      <c r="H28" s="21">
        <v>26268.677520000001</v>
      </c>
      <c r="I28" s="23">
        <v>0.3328640786</v>
      </c>
      <c r="J28" s="23">
        <v>5.873358037</v>
      </c>
      <c r="K28" s="23">
        <v>3.1415918706000001</v>
      </c>
      <c r="L28" s="23">
        <v>54.847791037</v>
      </c>
      <c r="M28" s="23">
        <v>62.460206343000003</v>
      </c>
      <c r="N28" s="23">
        <v>260.09927354000001</v>
      </c>
      <c r="O28" s="23">
        <v>257.99914415000001</v>
      </c>
      <c r="P28" s="23">
        <v>124.01623608</v>
      </c>
      <c r="Q28" s="23">
        <v>1.9647895429</v>
      </c>
      <c r="R28" s="23">
        <v>11.745111456</v>
      </c>
      <c r="S28" s="23">
        <v>65.830121872999996</v>
      </c>
      <c r="T28" s="23">
        <v>359.67619808000001</v>
      </c>
      <c r="U28" s="23">
        <v>0.4754496077</v>
      </c>
      <c r="V28" s="23">
        <v>341.91637969999999</v>
      </c>
      <c r="W28" s="23">
        <v>0.69955176119999996</v>
      </c>
      <c r="X28" s="23">
        <v>1511.0315146999999</v>
      </c>
      <c r="Y28" s="23">
        <v>0.18026513699999999</v>
      </c>
      <c r="Z28" s="23">
        <v>0.37116979999999999</v>
      </c>
      <c r="AD28" s="23">
        <v>1.3960592380000001</v>
      </c>
      <c r="AO28" s="23" t="s">
        <v>26</v>
      </c>
      <c r="AP28" s="23">
        <v>6.7031547167014196</v>
      </c>
      <c r="AQ28" s="23">
        <v>2115.9352971921098</v>
      </c>
      <c r="AR28" s="23">
        <v>0</v>
      </c>
      <c r="AS28" s="23">
        <v>0.69954842821045304</v>
      </c>
      <c r="AT28" s="23">
        <v>0</v>
      </c>
      <c r="AU28" s="23">
        <v>0.33286508063086701</v>
      </c>
      <c r="AV28" s="23">
        <v>0.33286508063086701</v>
      </c>
      <c r="AW28" s="23">
        <v>0.21735919982076399</v>
      </c>
      <c r="AX28" s="23">
        <v>2.19628407295125E-2</v>
      </c>
      <c r="AY28" s="23">
        <v>5.8733511919492196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260.09883814106598</v>
      </c>
      <c r="BG28" s="23">
        <v>3.1416021924745499</v>
      </c>
      <c r="BH28" s="23">
        <v>11.745123492720399</v>
      </c>
      <c r="BI28" s="23">
        <v>0</v>
      </c>
      <c r="BJ28" s="23">
        <v>0</v>
      </c>
      <c r="BK28" s="23">
        <v>1511.0304859719899</v>
      </c>
      <c r="BL28" s="23">
        <v>0</v>
      </c>
      <c r="BM28" s="23">
        <v>0.77280737594611304</v>
      </c>
      <c r="BN28" s="23">
        <v>0</v>
      </c>
      <c r="BO28" s="23">
        <v>54.847616152398402</v>
      </c>
      <c r="BP28" s="23">
        <v>3132.9678998421</v>
      </c>
      <c r="BQ28" s="23">
        <v>24.019988571617102</v>
      </c>
      <c r="BR28" s="23">
        <v>0.18026746574567701</v>
      </c>
      <c r="BS28" s="23">
        <v>0.18026746574567701</v>
      </c>
      <c r="BT28" s="23">
        <v>0</v>
      </c>
      <c r="BU28" s="23">
        <v>0</v>
      </c>
      <c r="BV28" s="23">
        <v>62.459979832627901</v>
      </c>
      <c r="BW28" s="23">
        <v>0</v>
      </c>
      <c r="BX28" s="23">
        <v>0</v>
      </c>
      <c r="BY28" s="23">
        <v>0</v>
      </c>
      <c r="BZ28" s="23">
        <v>57.174000894662001</v>
      </c>
      <c r="CA28" s="23">
        <v>0</v>
      </c>
      <c r="CB28" s="23">
        <v>8783.4737046213995</v>
      </c>
      <c r="CC28" s="23">
        <v>42.375354904560901</v>
      </c>
      <c r="CD28" s="23">
        <v>0</v>
      </c>
      <c r="CE28" s="23">
        <v>0</v>
      </c>
      <c r="CF28" s="23">
        <v>258.47903369848302</v>
      </c>
      <c r="CG28" s="23">
        <v>124.016044056802</v>
      </c>
      <c r="CH28" s="23">
        <v>0</v>
      </c>
      <c r="CI28" s="23">
        <v>0</v>
      </c>
      <c r="CJ28" s="23">
        <v>29868.8922729101</v>
      </c>
      <c r="CK28" s="23">
        <v>0</v>
      </c>
      <c r="CL28" s="23">
        <v>0</v>
      </c>
      <c r="CM28" s="23">
        <v>0</v>
      </c>
      <c r="CN28" s="23">
        <v>2.1059331694146501</v>
      </c>
      <c r="CO28" s="23">
        <v>44.258974885458699</v>
      </c>
      <c r="CP28" s="23">
        <v>1.3960442222232501</v>
      </c>
      <c r="CQ28" s="23">
        <v>1.9647872886302</v>
      </c>
      <c r="CR28" s="23">
        <v>0</v>
      </c>
      <c r="CS28" s="23">
        <v>5628.8959214527404</v>
      </c>
      <c r="CT28" s="23">
        <v>0</v>
      </c>
      <c r="CU28" s="23">
        <v>0</v>
      </c>
      <c r="CV28" s="23">
        <v>0</v>
      </c>
      <c r="CW28" s="23">
        <v>0</v>
      </c>
      <c r="CX28" s="23">
        <v>0</v>
      </c>
      <c r="CY28" s="23">
        <v>0</v>
      </c>
      <c r="CZ28" s="23">
        <v>0</v>
      </c>
      <c r="DA28" s="23">
        <v>0</v>
      </c>
      <c r="DB28" s="23">
        <v>0</v>
      </c>
      <c r="DC28" s="23">
        <v>0</v>
      </c>
      <c r="DD28" s="23">
        <v>0</v>
      </c>
      <c r="DE28" s="23">
        <v>0</v>
      </c>
      <c r="DF28" s="23">
        <v>0</v>
      </c>
      <c r="DG28" s="23">
        <v>0</v>
      </c>
      <c r="DH28" s="23">
        <v>0</v>
      </c>
      <c r="DI28" s="23">
        <v>0</v>
      </c>
      <c r="DJ28" s="23">
        <v>0</v>
      </c>
      <c r="DK28" s="23">
        <v>0</v>
      </c>
      <c r="DL28" s="23">
        <v>552.80024289458402</v>
      </c>
      <c r="DM28" s="23">
        <v>0</v>
      </c>
      <c r="DN28" s="23">
        <v>0</v>
      </c>
      <c r="DO28" s="23">
        <v>0</v>
      </c>
      <c r="DP28" s="23">
        <v>0</v>
      </c>
      <c r="DQ28" s="23">
        <v>3004.6130370967498</v>
      </c>
      <c r="DR28" s="23">
        <v>65.830254436785495</v>
      </c>
      <c r="DS28" s="23">
        <v>0</v>
      </c>
      <c r="DT28" s="23">
        <v>191.02071986611401</v>
      </c>
      <c r="DU28" s="23">
        <v>424.42099578200498</v>
      </c>
      <c r="DV28" s="23">
        <v>359.67482303318798</v>
      </c>
      <c r="DW28" s="23">
        <v>0.37117168873920098</v>
      </c>
      <c r="DX28" s="23">
        <v>0.47545322465130102</v>
      </c>
      <c r="DY28" s="23">
        <v>0</v>
      </c>
      <c r="DZ28" s="23">
        <v>1918.2490537690101</v>
      </c>
      <c r="EA28" s="23">
        <v>26268.645695310199</v>
      </c>
      <c r="EB28" s="23">
        <v>341.91393953254999</v>
      </c>
      <c r="EC28" s="23">
        <v>773.88256697855002</v>
      </c>
      <c r="EE28" s="32">
        <f t="shared" si="38"/>
        <v>1.1370548988082267</v>
      </c>
      <c r="EF28" s="46">
        <f t="shared" si="0"/>
        <v>0</v>
      </c>
      <c r="EG28" s="46">
        <f t="shared" si="1"/>
        <v>0</v>
      </c>
      <c r="EH28" s="46">
        <f t="shared" si="2"/>
        <v>0</v>
      </c>
      <c r="EI28" s="46">
        <f t="shared" si="3"/>
        <v>0</v>
      </c>
      <c r="EJ28" s="46">
        <f t="shared" si="4"/>
        <v>0</v>
      </c>
      <c r="EK28" s="46">
        <f t="shared" si="5"/>
        <v>0</v>
      </c>
      <c r="EL28" s="46">
        <f t="shared" si="6"/>
        <v>-1.2115071182428614E-6</v>
      </c>
      <c r="EM28" s="46">
        <f t="shared" si="7"/>
        <v>3.0103304364286098E-6</v>
      </c>
      <c r="EN28" s="46">
        <f t="shared" si="8"/>
        <v>-1.165440747404069E-6</v>
      </c>
      <c r="EO28" s="46">
        <f t="shared" si="9"/>
        <v>3.2855555320030874E-6</v>
      </c>
      <c r="EP28" s="46">
        <f t="shared" si="10"/>
        <v>-3.1885441198636222E-6</v>
      </c>
      <c r="EQ28" s="46">
        <f t="shared" si="11"/>
        <v>-3.626474924812903E-6</v>
      </c>
      <c r="ER28" s="46">
        <f t="shared" si="12"/>
        <v>-1.6739721265052241E-6</v>
      </c>
      <c r="ES28" s="46">
        <f t="shared" si="13"/>
        <v>1.8600431798487245E-3</v>
      </c>
      <c r="ET28" s="46">
        <f t="shared" si="14"/>
        <v>-1.5483714396293645E-6</v>
      </c>
      <c r="EU28" s="46">
        <f t="shared" si="15"/>
        <v>-1.1473339768554603E-6</v>
      </c>
      <c r="EV28" s="46">
        <f t="shared" si="16"/>
        <v>1.0248281120327565E-6</v>
      </c>
      <c r="EW28" s="46">
        <f t="shared" si="17"/>
        <v>2.0137253544010864E-6</v>
      </c>
      <c r="EX28" s="46">
        <f t="shared" si="18"/>
        <v>-3.823013086129839E-6</v>
      </c>
      <c r="EY28" s="46">
        <f t="shared" si="19"/>
        <v>7.6074335585617939E-6</v>
      </c>
      <c r="EZ28" s="46">
        <f t="shared" si="20"/>
        <v>-7.1367375033190976E-6</v>
      </c>
      <c r="FA28" s="46">
        <f t="shared" si="21"/>
        <v>-4.7644645211014214E-6</v>
      </c>
      <c r="FB28" s="46">
        <f t="shared" si="22"/>
        <v>-6.8081175007535074E-7</v>
      </c>
      <c r="FC28" s="46">
        <f t="shared" si="23"/>
        <v>1.2918447325818857E-5</v>
      </c>
      <c r="FD28" s="46">
        <f t="shared" si="24"/>
        <v>5.0886122766012934E-6</v>
      </c>
      <c r="FE28" s="46">
        <f t="shared" si="25"/>
        <v>0</v>
      </c>
      <c r="FF28" s="46">
        <f t="shared" si="26"/>
        <v>0</v>
      </c>
      <c r="FG28" s="46">
        <f t="shared" si="27"/>
        <v>0</v>
      </c>
      <c r="FH28" s="46">
        <f t="shared" si="28"/>
        <v>-1.0755830656238069E-5</v>
      </c>
      <c r="FI28" s="46">
        <f t="shared" si="29"/>
        <v>0</v>
      </c>
      <c r="FJ28" s="46">
        <f t="shared" si="30"/>
        <v>0</v>
      </c>
      <c r="FK28" s="46">
        <f t="shared" si="31"/>
        <v>0</v>
      </c>
      <c r="FL28" s="46">
        <f t="shared" si="32"/>
        <v>0</v>
      </c>
      <c r="FM28" s="46">
        <f t="shared" si="33"/>
        <v>0</v>
      </c>
      <c r="FN28" s="46">
        <f t="shared" si="34"/>
        <v>0</v>
      </c>
      <c r="FO28" s="46">
        <f t="shared" si="35"/>
        <v>0</v>
      </c>
      <c r="FP28" s="46">
        <f t="shared" si="36"/>
        <v>0</v>
      </c>
      <c r="FQ28" s="46">
        <f t="shared" si="37"/>
        <v>0</v>
      </c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</row>
    <row r="29" spans="1:200" x14ac:dyDescent="0.3">
      <c r="A29" s="38" t="s">
        <v>27</v>
      </c>
      <c r="B29" s="21">
        <v>1.1884239999999999</v>
      </c>
      <c r="C29" s="21">
        <v>1.165948E-2</v>
      </c>
      <c r="D29" s="21">
        <v>3.5732879999999998</v>
      </c>
      <c r="E29" s="21">
        <v>6.4165656000000002</v>
      </c>
      <c r="F29" s="21">
        <v>2.1657495</v>
      </c>
      <c r="G29" s="21">
        <v>3.1413759999999999E-2</v>
      </c>
      <c r="H29" s="21">
        <v>22502.87976</v>
      </c>
      <c r="I29" s="23">
        <v>0.53084787629999997</v>
      </c>
      <c r="J29" s="23">
        <v>1.6254731102</v>
      </c>
      <c r="K29" s="23">
        <v>4.7309098245000003</v>
      </c>
      <c r="L29" s="23">
        <v>62.089410076999997</v>
      </c>
      <c r="M29" s="23">
        <v>94.884185736999996</v>
      </c>
      <c r="N29" s="23">
        <v>438.87499116999999</v>
      </c>
      <c r="O29" s="23">
        <v>419.13139560000002</v>
      </c>
      <c r="P29" s="23">
        <v>47.018024398000001</v>
      </c>
      <c r="Q29" s="23">
        <v>3.1738481424999998</v>
      </c>
      <c r="R29" s="23">
        <v>20.371769521000001</v>
      </c>
      <c r="S29" s="23">
        <v>104.32120965999999</v>
      </c>
      <c r="T29" s="23">
        <v>431.85129254999998</v>
      </c>
      <c r="U29" s="23">
        <v>0.75815122209999997</v>
      </c>
      <c r="V29" s="23">
        <v>349.78044702</v>
      </c>
      <c r="W29" s="23">
        <v>1.1338716109</v>
      </c>
      <c r="X29" s="23">
        <v>22.208653982000001</v>
      </c>
      <c r="Y29" s="23">
        <v>3.2500374700000001E-2</v>
      </c>
      <c r="Z29" s="23">
        <v>0.50003633120000002</v>
      </c>
      <c r="AA29" s="23">
        <v>4.4943373E-7</v>
      </c>
      <c r="AB29" s="23">
        <v>2.0899716E-7</v>
      </c>
      <c r="AC29" s="23">
        <v>7.3118538600000005E-2</v>
      </c>
      <c r="AD29" s="23">
        <v>0.95393161400000004</v>
      </c>
      <c r="AJ29" s="23">
        <v>0.42157650000000002</v>
      </c>
      <c r="AO29" s="23" t="s">
        <v>27</v>
      </c>
      <c r="AP29" s="23">
        <v>10.200019087800101</v>
      </c>
      <c r="AQ29" s="23">
        <v>3407.1018851362601</v>
      </c>
      <c r="AR29" s="6">
        <v>4.4945063245093298E-7</v>
      </c>
      <c r="AS29" s="23">
        <v>1.1338588078076699</v>
      </c>
      <c r="AT29" s="23">
        <v>0</v>
      </c>
      <c r="AU29" s="23">
        <v>0.53084170492092797</v>
      </c>
      <c r="AV29" s="23">
        <v>0.53084170492092797</v>
      </c>
      <c r="AW29" s="23">
        <v>0.34329760060186298</v>
      </c>
      <c r="AX29" s="23">
        <v>3.5597991203909898E-2</v>
      </c>
      <c r="AY29" s="23">
        <v>1.6254409118336299</v>
      </c>
      <c r="AZ29" s="23">
        <v>0</v>
      </c>
      <c r="BA29" s="23">
        <v>0</v>
      </c>
      <c r="BB29" s="6">
        <v>2.0898715881777001E-7</v>
      </c>
      <c r="BC29" s="23">
        <v>0</v>
      </c>
      <c r="BD29" s="23">
        <v>0</v>
      </c>
      <c r="BE29" s="23">
        <v>0</v>
      </c>
      <c r="BF29" s="23">
        <v>438.86416432842498</v>
      </c>
      <c r="BG29" s="23">
        <v>4.7307930458175802</v>
      </c>
      <c r="BH29" s="23">
        <v>20.371383146495901</v>
      </c>
      <c r="BI29" s="23">
        <v>1.1884196497957999</v>
      </c>
      <c r="BJ29" s="23">
        <v>7.3118074645171699E-2</v>
      </c>
      <c r="BK29" s="23">
        <v>22.208611536235701</v>
      </c>
      <c r="BL29" s="23">
        <v>0</v>
      </c>
      <c r="BM29" s="23">
        <v>0.89243554649472001</v>
      </c>
      <c r="BN29" s="23">
        <v>0</v>
      </c>
      <c r="BO29" s="23">
        <v>62.087826590852899</v>
      </c>
      <c r="BP29" s="23">
        <v>4896.3760173754999</v>
      </c>
      <c r="BQ29" s="23">
        <v>36.169365814478198</v>
      </c>
      <c r="BR29" s="23">
        <v>3.2500270257534998E-2</v>
      </c>
      <c r="BS29" s="23">
        <v>3.2500270257534998E-2</v>
      </c>
      <c r="BT29" s="23">
        <v>0</v>
      </c>
      <c r="BU29" s="23">
        <v>0</v>
      </c>
      <c r="BV29" s="23">
        <v>94.8799282818336</v>
      </c>
      <c r="BW29" s="23">
        <v>0</v>
      </c>
      <c r="BX29" s="23">
        <v>0</v>
      </c>
      <c r="BY29" s="23">
        <v>0</v>
      </c>
      <c r="BZ29" s="23">
        <v>26.979900961304399</v>
      </c>
      <c r="CA29" s="23">
        <v>0</v>
      </c>
      <c r="CB29" s="23">
        <v>7867.3313965280504</v>
      </c>
      <c r="CC29" s="23">
        <v>47.655071154990402</v>
      </c>
      <c r="CD29" s="23">
        <v>0.10960931893715201</v>
      </c>
      <c r="CE29" s="23">
        <v>0.31196664406929098</v>
      </c>
      <c r="CF29" s="23">
        <v>419.12814582670001</v>
      </c>
      <c r="CG29" s="23">
        <v>47.016847562873998</v>
      </c>
      <c r="CH29" s="23">
        <v>1.16596274188836E-2</v>
      </c>
      <c r="CI29" s="23">
        <v>0</v>
      </c>
      <c r="CJ29" s="23">
        <v>28299.276563324998</v>
      </c>
      <c r="CK29" s="23">
        <v>3.2158958316109501</v>
      </c>
      <c r="CL29" s="23">
        <v>0.35732840159394202</v>
      </c>
      <c r="CM29" s="23">
        <v>3.5732242332048898</v>
      </c>
      <c r="CN29" s="23">
        <v>0.174862222537155</v>
      </c>
      <c r="CO29" s="23">
        <v>35.507152614858001</v>
      </c>
      <c r="CP29" s="23">
        <v>0.95393407109244699</v>
      </c>
      <c r="CQ29" s="23">
        <v>3.1737070712721298</v>
      </c>
      <c r="CR29" s="23">
        <v>0</v>
      </c>
      <c r="CS29" s="23">
        <v>6704.6050116291499</v>
      </c>
      <c r="CT29" s="23">
        <v>0</v>
      </c>
      <c r="CU29" s="23">
        <v>0</v>
      </c>
      <c r="CV29" s="23">
        <v>9.5509074775265601E-2</v>
      </c>
      <c r="CW29" s="23">
        <v>0</v>
      </c>
      <c r="CX29" s="23">
        <v>2.85878459189692E-2</v>
      </c>
      <c r="CY29" s="23">
        <v>0</v>
      </c>
      <c r="CZ29" s="23">
        <v>0</v>
      </c>
      <c r="DA29" s="23">
        <v>6.4166521713873301</v>
      </c>
      <c r="DB29" s="23">
        <v>2.1658480906320001</v>
      </c>
      <c r="DC29" s="23">
        <v>4.25080408075533</v>
      </c>
      <c r="DD29" s="23">
        <v>0</v>
      </c>
      <c r="DE29" s="23">
        <v>0</v>
      </c>
      <c r="DF29" s="23">
        <v>1.65291103799114</v>
      </c>
      <c r="DG29" s="23">
        <v>0</v>
      </c>
      <c r="DH29" s="23">
        <v>7.6018408593616998E-2</v>
      </c>
      <c r="DI29" s="23">
        <v>0</v>
      </c>
      <c r="DJ29" s="23">
        <v>3.5518169943285901E-3</v>
      </c>
      <c r="DK29" s="23">
        <v>0.189936870649315</v>
      </c>
      <c r="DL29" s="23">
        <v>809.82198487687106</v>
      </c>
      <c r="DM29" s="23">
        <v>0</v>
      </c>
      <c r="DN29" s="23">
        <v>0.119333035709364</v>
      </c>
      <c r="DO29" s="23">
        <v>0</v>
      </c>
      <c r="DP29" s="23">
        <v>3.1413309523415603E-2</v>
      </c>
      <c r="DQ29" s="23">
        <v>2225.7395724264402</v>
      </c>
      <c r="DR29" s="23">
        <v>104.320886559152</v>
      </c>
      <c r="DS29" s="23">
        <v>0</v>
      </c>
      <c r="DT29" s="23">
        <v>288.70470630787497</v>
      </c>
      <c r="DU29" s="23">
        <v>508.08994106543997</v>
      </c>
      <c r="DV29" s="23">
        <v>431.840344511468</v>
      </c>
      <c r="DW29" s="23">
        <v>0.50003493789254005</v>
      </c>
      <c r="DX29" s="23">
        <v>0.75813932964592701</v>
      </c>
      <c r="DY29" s="23">
        <v>0</v>
      </c>
      <c r="DZ29" s="23">
        <v>1381.3491843008001</v>
      </c>
      <c r="EA29" s="23">
        <v>22501.694969273001</v>
      </c>
      <c r="EB29" s="23">
        <v>349.77368486678</v>
      </c>
      <c r="EC29" s="23">
        <v>528.09532937230301</v>
      </c>
      <c r="EE29" s="32">
        <f t="shared" si="38"/>
        <v>1.2576508837209301</v>
      </c>
      <c r="EF29" s="46">
        <f t="shared" si="0"/>
        <v>-3.6604816126033803E-6</v>
      </c>
      <c r="EG29" s="46">
        <f t="shared" si="1"/>
        <v>1.2643692823382331E-5</v>
      </c>
      <c r="EH29" s="46">
        <f t="shared" si="2"/>
        <v>-1.7845411595706393E-5</v>
      </c>
      <c r="EI29" s="46">
        <f t="shared" si="3"/>
        <v>1.3491857284202882E-5</v>
      </c>
      <c r="EJ29" s="46">
        <f t="shared" si="4"/>
        <v>4.5522638698579135E-5</v>
      </c>
      <c r="EK29" s="46">
        <f t="shared" si="5"/>
        <v>-1.434010396705167E-5</v>
      </c>
      <c r="EL29" s="46">
        <f t="shared" si="6"/>
        <v>-5.2650626925736713E-5</v>
      </c>
      <c r="EM29" s="46">
        <f t="shared" si="7"/>
        <v>-1.1625513348588064E-5</v>
      </c>
      <c r="EN29" s="46">
        <f t="shared" si="8"/>
        <v>-1.9808612131434758E-5</v>
      </c>
      <c r="EO29" s="46">
        <f t="shared" si="9"/>
        <v>-2.4684191149732296E-5</v>
      </c>
      <c r="EP29" s="46">
        <f t="shared" si="10"/>
        <v>-2.550332085832424E-5</v>
      </c>
      <c r="EQ29" s="46">
        <f t="shared" si="11"/>
        <v>-4.487001846858759E-5</v>
      </c>
      <c r="ER29" s="46">
        <f t="shared" si="12"/>
        <v>-2.466953413350575E-5</v>
      </c>
      <c r="ES29" s="46">
        <f t="shared" si="13"/>
        <v>-7.7535907214981912E-6</v>
      </c>
      <c r="ET29" s="46">
        <f t="shared" si="14"/>
        <v>-2.5029446495696295E-5</v>
      </c>
      <c r="EU29" s="46">
        <f t="shared" si="15"/>
        <v>-4.4448008076049051E-5</v>
      </c>
      <c r="EV29" s="46">
        <f t="shared" si="16"/>
        <v>-1.8966172953273273E-5</v>
      </c>
      <c r="EW29" s="46">
        <f t="shared" si="17"/>
        <v>-3.0971731352230058E-6</v>
      </c>
      <c r="EX29" s="46">
        <f t="shared" si="18"/>
        <v>-2.5351408507619284E-5</v>
      </c>
      <c r="EY29" s="46">
        <f t="shared" si="19"/>
        <v>-1.5686123989905849E-5</v>
      </c>
      <c r="EZ29" s="46">
        <f t="shared" si="20"/>
        <v>-1.9332564977848573E-5</v>
      </c>
      <c r="FA29" s="46">
        <f t="shared" si="21"/>
        <v>-1.1291483274664011E-5</v>
      </c>
      <c r="FB29" s="46">
        <f t="shared" si="22"/>
        <v>-1.911226332540569E-6</v>
      </c>
      <c r="FC29" s="46">
        <f t="shared" si="23"/>
        <v>-3.2135772577079684E-6</v>
      </c>
      <c r="FD29" s="46">
        <f t="shared" si="24"/>
        <v>-2.7864124525089673E-6</v>
      </c>
      <c r="FE29" s="46">
        <f t="shared" si="25"/>
        <v>3.7608327556944279E-5</v>
      </c>
      <c r="FF29" s="46">
        <f t="shared" si="26"/>
        <v>-4.7853196808966325E-5</v>
      </c>
      <c r="FG29" s="46">
        <f t="shared" si="27"/>
        <v>-6.3452420848282242E-6</v>
      </c>
      <c r="FH29" s="46">
        <f t="shared" si="28"/>
        <v>2.5757532415214081E-6</v>
      </c>
      <c r="FI29" s="46">
        <f t="shared" si="29"/>
        <v>0</v>
      </c>
      <c r="FJ29" s="46">
        <f t="shared" si="30"/>
        <v>0</v>
      </c>
      <c r="FK29" s="46">
        <f t="shared" si="31"/>
        <v>0</v>
      </c>
      <c r="FL29" s="46">
        <f t="shared" si="32"/>
        <v>0</v>
      </c>
      <c r="FM29" s="46">
        <f t="shared" si="33"/>
        <v>0</v>
      </c>
      <c r="FN29" s="46">
        <f t="shared" si="34"/>
        <v>-1.2737748832427315E-6</v>
      </c>
      <c r="FO29" s="46">
        <f t="shared" si="35"/>
        <v>0</v>
      </c>
      <c r="FP29" s="46">
        <f t="shared" si="36"/>
        <v>0</v>
      </c>
      <c r="FQ29" s="46">
        <f t="shared" si="37"/>
        <v>0</v>
      </c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</row>
    <row r="30" spans="1:200" x14ac:dyDescent="0.3">
      <c r="A30" s="38" t="s">
        <v>28</v>
      </c>
      <c r="H30" s="21">
        <v>10383.507226</v>
      </c>
      <c r="I30" s="23">
        <v>0.234097007</v>
      </c>
      <c r="J30" s="23">
        <v>1.4003156000000001E-3</v>
      </c>
      <c r="K30" s="23">
        <v>2.4025782254000001</v>
      </c>
      <c r="L30" s="23">
        <v>28.760228803</v>
      </c>
      <c r="M30" s="23">
        <v>45.937586942000003</v>
      </c>
      <c r="N30" s="23">
        <v>156.15016689999999</v>
      </c>
      <c r="O30" s="23">
        <v>167.10564479000001</v>
      </c>
      <c r="P30" s="23">
        <v>23.622371987000001</v>
      </c>
      <c r="Q30" s="23">
        <v>1.2996282093</v>
      </c>
      <c r="R30" s="23">
        <v>10.373895851</v>
      </c>
      <c r="S30" s="23">
        <v>48.216601662999999</v>
      </c>
      <c r="T30" s="23">
        <v>214.61165471000001</v>
      </c>
      <c r="U30" s="23">
        <v>0.33432522419999999</v>
      </c>
      <c r="V30" s="23">
        <v>177.49190109</v>
      </c>
      <c r="W30" s="23">
        <v>0.50195803409999995</v>
      </c>
      <c r="X30" s="23">
        <v>2.7058012971999998</v>
      </c>
      <c r="Y30" s="23">
        <v>1.36253417E-2</v>
      </c>
      <c r="Z30" s="23">
        <v>0.26998889469999998</v>
      </c>
      <c r="AD30" s="23">
        <v>1.0813402502</v>
      </c>
      <c r="AO30" s="23" t="s">
        <v>28</v>
      </c>
      <c r="AP30" s="23">
        <v>5.0762975183580101</v>
      </c>
      <c r="AQ30" s="23">
        <v>1434.51562102967</v>
      </c>
      <c r="AR30" s="23">
        <v>0</v>
      </c>
      <c r="AS30" s="23">
        <v>0.50195651922154805</v>
      </c>
      <c r="AT30" s="23">
        <v>0</v>
      </c>
      <c r="AU30" s="23">
        <v>0.23409692025992501</v>
      </c>
      <c r="AV30" s="23">
        <v>0.23409692025992501</v>
      </c>
      <c r="AW30" s="23">
        <v>0.15889253894740299</v>
      </c>
      <c r="AX30" s="23">
        <v>1.57601789723925E-2</v>
      </c>
      <c r="AY30" s="23">
        <v>1.4002331333498601E-3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156.151057638254</v>
      </c>
      <c r="BG30" s="23">
        <v>2.4025748380531402</v>
      </c>
      <c r="BH30" s="23">
        <v>10.3739187547291</v>
      </c>
      <c r="BI30" s="23">
        <v>0</v>
      </c>
      <c r="BJ30" s="23">
        <v>0</v>
      </c>
      <c r="BK30" s="23">
        <v>2.7057943227698802</v>
      </c>
      <c r="BL30" s="23">
        <v>0</v>
      </c>
      <c r="BM30" s="23">
        <v>0.58934633107921497</v>
      </c>
      <c r="BN30" s="23">
        <v>0</v>
      </c>
      <c r="BO30" s="23">
        <v>28.760231618038201</v>
      </c>
      <c r="BP30" s="23">
        <v>2259.9901310027399</v>
      </c>
      <c r="BQ30" s="23">
        <v>18.366516208490999</v>
      </c>
      <c r="BR30" s="23">
        <v>1.3625100995078099E-2</v>
      </c>
      <c r="BS30" s="23">
        <v>1.3625100995078099E-2</v>
      </c>
      <c r="BT30" s="23">
        <v>0</v>
      </c>
      <c r="BU30" s="23">
        <v>0</v>
      </c>
      <c r="BV30" s="23">
        <v>45.937407850907</v>
      </c>
      <c r="BW30" s="23">
        <v>0</v>
      </c>
      <c r="BX30" s="23">
        <v>0</v>
      </c>
      <c r="BY30" s="23">
        <v>0</v>
      </c>
      <c r="BZ30" s="23">
        <v>12.9223812376637</v>
      </c>
      <c r="CA30" s="23">
        <v>0</v>
      </c>
      <c r="CB30" s="23">
        <v>3569.5989406888698</v>
      </c>
      <c r="CC30" s="23">
        <v>21.480365105772201</v>
      </c>
      <c r="CD30" s="23">
        <v>0</v>
      </c>
      <c r="CE30" s="23">
        <v>0</v>
      </c>
      <c r="CF30" s="23">
        <v>167.106024292288</v>
      </c>
      <c r="CG30" s="23">
        <v>23.622261482838599</v>
      </c>
      <c r="CH30" s="23">
        <v>0</v>
      </c>
      <c r="CI30" s="23">
        <v>0</v>
      </c>
      <c r="CJ30" s="23">
        <v>12841.455215419101</v>
      </c>
      <c r="CK30" s="23">
        <v>0</v>
      </c>
      <c r="CL30" s="23">
        <v>0</v>
      </c>
      <c r="CM30" s="23">
        <v>0</v>
      </c>
      <c r="CN30" s="23">
        <v>7.3774336356895107E-2</v>
      </c>
      <c r="CO30" s="23">
        <v>16.550970520180499</v>
      </c>
      <c r="CP30" s="23">
        <v>1.08134029993882</v>
      </c>
      <c r="CQ30" s="23">
        <v>1.2996209853557901</v>
      </c>
      <c r="CR30" s="23">
        <v>0</v>
      </c>
      <c r="CS30" s="23">
        <v>3070.7561839547502</v>
      </c>
      <c r="CT30" s="23">
        <v>0</v>
      </c>
      <c r="CU30" s="23">
        <v>0</v>
      </c>
      <c r="CV30" s="23">
        <v>0</v>
      </c>
      <c r="CW30" s="23">
        <v>0</v>
      </c>
      <c r="CX30" s="23">
        <v>0</v>
      </c>
      <c r="CY30" s="23">
        <v>0</v>
      </c>
      <c r="CZ30" s="23">
        <v>0</v>
      </c>
      <c r="DA30" s="23">
        <v>0</v>
      </c>
      <c r="DB30" s="23">
        <v>0</v>
      </c>
      <c r="DC30" s="23">
        <v>0</v>
      </c>
      <c r="DD30" s="23">
        <v>0</v>
      </c>
      <c r="DE30" s="23">
        <v>0</v>
      </c>
      <c r="DF30" s="23">
        <v>0</v>
      </c>
      <c r="DG30" s="23">
        <v>0</v>
      </c>
      <c r="DH30" s="23">
        <v>0</v>
      </c>
      <c r="DI30" s="23">
        <v>0</v>
      </c>
      <c r="DJ30" s="23">
        <v>0</v>
      </c>
      <c r="DK30" s="23">
        <v>0</v>
      </c>
      <c r="DL30" s="23">
        <v>426.83555955938402</v>
      </c>
      <c r="DM30" s="23">
        <v>0</v>
      </c>
      <c r="DN30" s="23">
        <v>0</v>
      </c>
      <c r="DO30" s="23">
        <v>0</v>
      </c>
      <c r="DP30" s="23">
        <v>0</v>
      </c>
      <c r="DQ30" s="23">
        <v>1004.50979780224</v>
      </c>
      <c r="DR30" s="23">
        <v>48.216694977926203</v>
      </c>
      <c r="DS30" s="23">
        <v>0</v>
      </c>
      <c r="DT30" s="23">
        <v>144.93021514503599</v>
      </c>
      <c r="DU30" s="23">
        <v>254.824073442947</v>
      </c>
      <c r="DV30" s="23">
        <v>214.60986102767501</v>
      </c>
      <c r="DW30" s="23">
        <v>0.26998390711840198</v>
      </c>
      <c r="DX30" s="23">
        <v>0.33432414831594398</v>
      </c>
      <c r="DY30" s="23">
        <v>0</v>
      </c>
      <c r="DZ30" s="23">
        <v>618.38602858380398</v>
      </c>
      <c r="EA30" s="23">
        <v>10383.490281034099</v>
      </c>
      <c r="EB30" s="23">
        <v>177.49199653122</v>
      </c>
      <c r="EC30" s="23">
        <v>251.82084285796199</v>
      </c>
      <c r="EE30" s="32">
        <f t="shared" si="38"/>
        <v>1.2367185664799611</v>
      </c>
      <c r="EF30" s="46">
        <f t="shared" si="0"/>
        <v>0</v>
      </c>
      <c r="EG30" s="46">
        <f t="shared" si="1"/>
        <v>0</v>
      </c>
      <c r="EH30" s="46">
        <f t="shared" si="2"/>
        <v>0</v>
      </c>
      <c r="EI30" s="46">
        <f t="shared" si="3"/>
        <v>0</v>
      </c>
      <c r="EJ30" s="46">
        <f t="shared" si="4"/>
        <v>0</v>
      </c>
      <c r="EK30" s="46">
        <f t="shared" si="5"/>
        <v>0</v>
      </c>
      <c r="EL30" s="46">
        <f t="shared" si="6"/>
        <v>-1.6319116009464263E-6</v>
      </c>
      <c r="EM30" s="46">
        <f t="shared" si="7"/>
        <v>-3.7053047407723161E-7</v>
      </c>
      <c r="EN30" s="46">
        <f t="shared" si="8"/>
        <v>-5.8891474279055912E-5</v>
      </c>
      <c r="EO30" s="46">
        <f t="shared" si="9"/>
        <v>-1.409879946502699E-6</v>
      </c>
      <c r="EP30" s="46">
        <f t="shared" si="10"/>
        <v>9.7879548179101797E-8</v>
      </c>
      <c r="EQ30" s="46">
        <f t="shared" si="11"/>
        <v>-3.8985742378837398E-6</v>
      </c>
      <c r="ER30" s="46">
        <f t="shared" si="12"/>
        <v>5.704369529011517E-6</v>
      </c>
      <c r="ES30" s="46">
        <f t="shared" si="13"/>
        <v>2.2710321273775062E-6</v>
      </c>
      <c r="ET30" s="46">
        <f t="shared" si="14"/>
        <v>-4.6779451895264954E-6</v>
      </c>
      <c r="EU30" s="46">
        <f t="shared" si="15"/>
        <v>-5.5584698440979802E-6</v>
      </c>
      <c r="EV30" s="46">
        <f t="shared" si="16"/>
        <v>2.2078233123728348E-6</v>
      </c>
      <c r="EW30" s="46">
        <f t="shared" si="17"/>
        <v>1.9353277291524566E-6</v>
      </c>
      <c r="EX30" s="46">
        <f t="shared" si="18"/>
        <v>-8.3578048332224248E-6</v>
      </c>
      <c r="EY30" s="46">
        <f t="shared" si="19"/>
        <v>-3.218076226783581E-6</v>
      </c>
      <c r="EZ30" s="46">
        <f t="shared" si="20"/>
        <v>5.3772154904683879E-7</v>
      </c>
      <c r="FA30" s="46">
        <f t="shared" si="21"/>
        <v>-3.0179384510075888E-6</v>
      </c>
      <c r="FB30" s="46">
        <f t="shared" si="22"/>
        <v>-2.5775839958655776E-6</v>
      </c>
      <c r="FC30" s="46">
        <f t="shared" si="23"/>
        <v>-1.7665973243127925E-5</v>
      </c>
      <c r="FD30" s="46">
        <f t="shared" si="24"/>
        <v>-1.8473284256916631E-5</v>
      </c>
      <c r="FE30" s="46">
        <f t="shared" si="25"/>
        <v>0</v>
      </c>
      <c r="FF30" s="46">
        <f t="shared" si="26"/>
        <v>0</v>
      </c>
      <c r="FG30" s="46">
        <f t="shared" si="27"/>
        <v>0</v>
      </c>
      <c r="FH30" s="46">
        <f t="shared" si="28"/>
        <v>4.5997381436997755E-8</v>
      </c>
      <c r="FI30" s="46">
        <f t="shared" si="29"/>
        <v>0</v>
      </c>
      <c r="FJ30" s="46">
        <f t="shared" si="30"/>
        <v>0</v>
      </c>
      <c r="FK30" s="46">
        <f t="shared" si="31"/>
        <v>0</v>
      </c>
      <c r="FL30" s="46">
        <f t="shared" si="32"/>
        <v>0</v>
      </c>
      <c r="FM30" s="46">
        <f t="shared" si="33"/>
        <v>0</v>
      </c>
      <c r="FN30" s="46">
        <f t="shared" si="34"/>
        <v>0</v>
      </c>
      <c r="FO30" s="46">
        <f t="shared" si="35"/>
        <v>0</v>
      </c>
      <c r="FP30" s="46">
        <f t="shared" si="36"/>
        <v>0</v>
      </c>
      <c r="FQ30" s="46">
        <f t="shared" si="37"/>
        <v>0</v>
      </c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</row>
    <row r="31" spans="1:200" x14ac:dyDescent="0.3">
      <c r="A31" s="38" t="s">
        <v>29</v>
      </c>
      <c r="H31" s="21">
        <v>63646.151333000002</v>
      </c>
      <c r="I31" s="23">
        <v>1.5282257700999999</v>
      </c>
      <c r="J31" s="23">
        <v>1.7963430422</v>
      </c>
      <c r="K31" s="23">
        <v>13.550484769000001</v>
      </c>
      <c r="L31" s="23">
        <v>169.36875882000001</v>
      </c>
      <c r="M31" s="23">
        <v>352.81274134</v>
      </c>
      <c r="N31" s="23">
        <v>971.17801557999996</v>
      </c>
      <c r="O31" s="23">
        <v>1015.6607927</v>
      </c>
      <c r="P31" s="23">
        <v>54.895679936000001</v>
      </c>
      <c r="Q31" s="23">
        <v>8.2880173834999997</v>
      </c>
      <c r="R31" s="23">
        <v>76.655946940999996</v>
      </c>
      <c r="S31" s="23">
        <v>291.91396236999998</v>
      </c>
      <c r="T31" s="23">
        <v>1278.7859945</v>
      </c>
      <c r="U31" s="23">
        <v>2.3408001756000001</v>
      </c>
      <c r="V31" s="23">
        <v>1054.5398213000001</v>
      </c>
      <c r="W31" s="23">
        <v>3.1411930620000001</v>
      </c>
      <c r="X31" s="23">
        <v>26.069032944</v>
      </c>
      <c r="Y31" s="23">
        <v>8.6237159199999996E-2</v>
      </c>
      <c r="Z31" s="23">
        <v>2.1946058958000001</v>
      </c>
      <c r="AA31" s="23">
        <v>1.2558449999999999E-4</v>
      </c>
      <c r="AB31" s="23">
        <v>5.8399700000000003E-5</v>
      </c>
      <c r="AC31" s="23">
        <v>20.431383005000001</v>
      </c>
      <c r="AD31" s="23">
        <v>4.1190789262000003</v>
      </c>
      <c r="AO31" s="23" t="s">
        <v>29</v>
      </c>
      <c r="AP31" s="23">
        <v>40.139278689105303</v>
      </c>
      <c r="AQ31" s="23">
        <v>8495.1410046804194</v>
      </c>
      <c r="AR31" s="23">
        <v>1.25583656366672E-4</v>
      </c>
      <c r="AS31" s="23">
        <v>3.1412009936341501</v>
      </c>
      <c r="AT31" s="23">
        <v>0</v>
      </c>
      <c r="AU31" s="23">
        <v>1.5282260207031799</v>
      </c>
      <c r="AV31" s="23">
        <v>1.5282260207031799</v>
      </c>
      <c r="AW31" s="23">
        <v>0.96647409434679699</v>
      </c>
      <c r="AX31" s="23">
        <v>9.8617116305494204E-2</v>
      </c>
      <c r="AY31" s="23">
        <v>1.7963516983196599</v>
      </c>
      <c r="AZ31" s="23">
        <v>0</v>
      </c>
      <c r="BA31" s="23">
        <v>0</v>
      </c>
      <c r="BB31" s="6">
        <v>5.8399815718518497E-5</v>
      </c>
      <c r="BC31" s="23">
        <v>0</v>
      </c>
      <c r="BD31" s="23">
        <v>0</v>
      </c>
      <c r="BE31" s="23">
        <v>0</v>
      </c>
      <c r="BF31" s="23">
        <v>971.17906853420197</v>
      </c>
      <c r="BG31" s="23">
        <v>13.550482447597201</v>
      </c>
      <c r="BH31" s="23">
        <v>76.656113106176804</v>
      </c>
      <c r="BI31" s="23">
        <v>0</v>
      </c>
      <c r="BJ31" s="23">
        <v>20.431092119527801</v>
      </c>
      <c r="BK31" s="23">
        <v>26.069003177158901</v>
      </c>
      <c r="BL31" s="23">
        <v>0</v>
      </c>
      <c r="BM31" s="23">
        <v>3.2137001163577401</v>
      </c>
      <c r="BN31" s="23">
        <v>0</v>
      </c>
      <c r="BO31" s="23">
        <v>169.36882453725499</v>
      </c>
      <c r="BP31" s="23">
        <v>13942.5333877137</v>
      </c>
      <c r="BQ31" s="23">
        <v>103.560867441122</v>
      </c>
      <c r="BR31" s="23">
        <v>8.6236515558039295E-2</v>
      </c>
      <c r="BS31" s="23">
        <v>8.6236515558039295E-2</v>
      </c>
      <c r="BT31" s="23">
        <v>0</v>
      </c>
      <c r="BU31" s="23">
        <v>0</v>
      </c>
      <c r="BV31" s="23">
        <v>352.81334815621898</v>
      </c>
      <c r="BW31" s="23">
        <v>0</v>
      </c>
      <c r="BX31" s="23">
        <v>0</v>
      </c>
      <c r="BY31" s="23">
        <v>0</v>
      </c>
      <c r="BZ31" s="23">
        <v>52.961022942861597</v>
      </c>
      <c r="CA31" s="23">
        <v>0</v>
      </c>
      <c r="CB31" s="23">
        <v>21549.959016330002</v>
      </c>
      <c r="CC31" s="23">
        <v>156.62232118088301</v>
      </c>
      <c r="CD31" s="23">
        <v>0</v>
      </c>
      <c r="CE31" s="23">
        <v>0</v>
      </c>
      <c r="CF31" s="23">
        <v>1015.67155125104</v>
      </c>
      <c r="CG31" s="23">
        <v>54.895573144729397</v>
      </c>
      <c r="CH31" s="23">
        <v>0</v>
      </c>
      <c r="CI31" s="23">
        <v>0</v>
      </c>
      <c r="CJ31" s="23">
        <v>78688.170136080196</v>
      </c>
      <c r="CK31" s="23">
        <v>0</v>
      </c>
      <c r="CL31" s="23">
        <v>0</v>
      </c>
      <c r="CM31" s="23">
        <v>0</v>
      </c>
      <c r="CN31" s="23">
        <v>0.74645705417660202</v>
      </c>
      <c r="CO31" s="23">
        <v>88.977763518025498</v>
      </c>
      <c r="CP31" s="23">
        <v>4.1190685560277096</v>
      </c>
      <c r="CQ31" s="23">
        <v>8.28800174694247</v>
      </c>
      <c r="CR31" s="23">
        <v>0</v>
      </c>
      <c r="CS31" s="23">
        <v>19268.745599957001</v>
      </c>
      <c r="CT31" s="23">
        <v>0</v>
      </c>
      <c r="CU31" s="23">
        <v>0</v>
      </c>
      <c r="CV31" s="23">
        <v>0</v>
      </c>
      <c r="CW31" s="23">
        <v>0</v>
      </c>
      <c r="CX31" s="23">
        <v>0</v>
      </c>
      <c r="CY31" s="23">
        <v>0</v>
      </c>
      <c r="CZ31" s="23">
        <v>0</v>
      </c>
      <c r="DA31" s="23">
        <v>0</v>
      </c>
      <c r="DB31" s="23">
        <v>0</v>
      </c>
      <c r="DC31" s="23">
        <v>0</v>
      </c>
      <c r="DD31" s="23">
        <v>0</v>
      </c>
      <c r="DE31" s="23">
        <v>0</v>
      </c>
      <c r="DF31" s="23">
        <v>0</v>
      </c>
      <c r="DG31" s="23">
        <v>0</v>
      </c>
      <c r="DH31" s="23">
        <v>0</v>
      </c>
      <c r="DI31" s="23">
        <v>0</v>
      </c>
      <c r="DJ31" s="23">
        <v>0</v>
      </c>
      <c r="DK31" s="23">
        <v>0</v>
      </c>
      <c r="DL31" s="23">
        <v>2476.6090884835999</v>
      </c>
      <c r="DM31" s="23">
        <v>0</v>
      </c>
      <c r="DN31" s="23">
        <v>0</v>
      </c>
      <c r="DO31" s="23">
        <v>0</v>
      </c>
      <c r="DP31" s="23">
        <v>0</v>
      </c>
      <c r="DQ31" s="23">
        <v>5430.5597434911197</v>
      </c>
      <c r="DR31" s="23">
        <v>291.91341326487998</v>
      </c>
      <c r="DS31" s="23">
        <v>0</v>
      </c>
      <c r="DT31" s="23">
        <v>825.15404370861597</v>
      </c>
      <c r="DU31" s="23">
        <v>1650.09235532093</v>
      </c>
      <c r="DV31" s="23">
        <v>1278.7862042725001</v>
      </c>
      <c r="DW31" s="23">
        <v>2.19460396539476</v>
      </c>
      <c r="DX31" s="23">
        <v>2.3407961116387499</v>
      </c>
      <c r="DY31" s="23">
        <v>0</v>
      </c>
      <c r="DZ31" s="23">
        <v>4211.4413858364096</v>
      </c>
      <c r="EA31" s="23">
        <v>63646.054404779599</v>
      </c>
      <c r="EB31" s="23">
        <v>1054.53828320199</v>
      </c>
      <c r="EC31" s="23">
        <v>1357.84890354817</v>
      </c>
      <c r="EE31" s="32">
        <f t="shared" si="38"/>
        <v>1.2363401136484431</v>
      </c>
      <c r="EF31" s="46">
        <f t="shared" si="0"/>
        <v>0</v>
      </c>
      <c r="EG31" s="46">
        <f t="shared" si="1"/>
        <v>0</v>
      </c>
      <c r="EH31" s="46">
        <f t="shared" si="2"/>
        <v>0</v>
      </c>
      <c r="EI31" s="46">
        <f t="shared" si="3"/>
        <v>0</v>
      </c>
      <c r="EJ31" s="46">
        <f t="shared" si="4"/>
        <v>0</v>
      </c>
      <c r="EK31" s="46">
        <f t="shared" si="5"/>
        <v>0</v>
      </c>
      <c r="EL31" s="46">
        <f t="shared" si="6"/>
        <v>-1.522923513398311E-6</v>
      </c>
      <c r="EM31" s="46">
        <f t="shared" si="7"/>
        <v>1.6398308737391435E-7</v>
      </c>
      <c r="EN31" s="46">
        <f t="shared" si="8"/>
        <v>4.8187453379412177E-6</v>
      </c>
      <c r="EO31" s="46">
        <f t="shared" si="9"/>
        <v>-1.7131511081257445E-7</v>
      </c>
      <c r="EP31" s="46">
        <f t="shared" si="10"/>
        <v>3.8801285102084724E-7</v>
      </c>
      <c r="EQ31" s="46">
        <f t="shared" si="11"/>
        <v>1.7199385052579847E-6</v>
      </c>
      <c r="ER31" s="46">
        <f t="shared" si="12"/>
        <v>1.0842030864759865E-6</v>
      </c>
      <c r="ES31" s="46">
        <f t="shared" si="13"/>
        <v>1.0592661563117327E-5</v>
      </c>
      <c r="ET31" s="46">
        <f t="shared" si="14"/>
        <v>-1.9453492647859701E-6</v>
      </c>
      <c r="EU31" s="46">
        <f t="shared" si="15"/>
        <v>-1.8866463239814504E-6</v>
      </c>
      <c r="EV31" s="46">
        <f t="shared" si="16"/>
        <v>2.1676749611526723E-6</v>
      </c>
      <c r="EW31" s="46">
        <f t="shared" si="17"/>
        <v>-1.8810512369568328E-6</v>
      </c>
      <c r="EX31" s="46">
        <f t="shared" si="18"/>
        <v>1.6404034839209777E-7</v>
      </c>
      <c r="EY31" s="46">
        <f t="shared" si="19"/>
        <v>-1.7361418939348237E-6</v>
      </c>
      <c r="EZ31" s="46">
        <f t="shared" si="20"/>
        <v>-1.458549007842191E-6</v>
      </c>
      <c r="FA31" s="46">
        <f t="shared" si="21"/>
        <v>2.5250387331703021E-6</v>
      </c>
      <c r="FB31" s="46">
        <f t="shared" si="22"/>
        <v>-1.1418467713252252E-6</v>
      </c>
      <c r="FC31" s="46">
        <f t="shared" si="23"/>
        <v>-7.4636266624774838E-6</v>
      </c>
      <c r="FD31" s="46">
        <f t="shared" si="24"/>
        <v>-8.796136216515913E-7</v>
      </c>
      <c r="FE31" s="46">
        <f t="shared" si="25"/>
        <v>-6.7176548697562197E-6</v>
      </c>
      <c r="FF31" s="46">
        <f t="shared" si="26"/>
        <v>1.9814916599593444E-6</v>
      </c>
      <c r="FG31" s="46">
        <f t="shared" si="27"/>
        <v>-1.4237189529898435E-5</v>
      </c>
      <c r="FH31" s="46">
        <f t="shared" si="28"/>
        <v>-2.5175949469437246E-6</v>
      </c>
      <c r="FI31" s="46">
        <f t="shared" si="29"/>
        <v>0</v>
      </c>
      <c r="FJ31" s="46">
        <f t="shared" si="30"/>
        <v>0</v>
      </c>
      <c r="FK31" s="46">
        <f t="shared" si="31"/>
        <v>0</v>
      </c>
      <c r="FL31" s="46">
        <f t="shared" si="32"/>
        <v>0</v>
      </c>
      <c r="FM31" s="46">
        <f t="shared" si="33"/>
        <v>0</v>
      </c>
      <c r="FN31" s="46">
        <f t="shared" si="34"/>
        <v>0</v>
      </c>
      <c r="FO31" s="46">
        <f t="shared" si="35"/>
        <v>0</v>
      </c>
      <c r="FP31" s="46">
        <f t="shared" si="36"/>
        <v>0</v>
      </c>
      <c r="FQ31" s="46">
        <f t="shared" si="37"/>
        <v>0</v>
      </c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</row>
    <row r="32" spans="1:200" x14ac:dyDescent="0.3">
      <c r="A32" s="38" t="s">
        <v>30</v>
      </c>
      <c r="H32" s="21">
        <v>19321.722416000001</v>
      </c>
      <c r="I32" s="23">
        <v>0.3609161447</v>
      </c>
      <c r="J32" s="23">
        <v>0.62906547889999997</v>
      </c>
      <c r="K32" s="23">
        <v>3.1503288854</v>
      </c>
      <c r="L32" s="23">
        <v>41.695091355999999</v>
      </c>
      <c r="M32" s="23">
        <v>65.840346991000004</v>
      </c>
      <c r="N32" s="23">
        <v>249.01766895</v>
      </c>
      <c r="O32" s="23">
        <v>251.25201306</v>
      </c>
      <c r="P32" s="23">
        <v>175.79346907999999</v>
      </c>
      <c r="Q32" s="23">
        <v>1.9504880498999999</v>
      </c>
      <c r="R32" s="23">
        <v>11.64735673</v>
      </c>
      <c r="S32" s="23">
        <v>70.599285007999995</v>
      </c>
      <c r="T32" s="23">
        <v>277.50113399000003</v>
      </c>
      <c r="U32" s="23">
        <v>0.51544817089999995</v>
      </c>
      <c r="V32" s="23">
        <v>227.94791269000001</v>
      </c>
      <c r="W32" s="23">
        <v>0.77259339329999999</v>
      </c>
      <c r="X32" s="23">
        <v>74.893011844</v>
      </c>
      <c r="Y32" s="23">
        <v>2.85394463E-2</v>
      </c>
      <c r="Z32" s="23">
        <v>4.0197493199999997E-2</v>
      </c>
      <c r="AD32" s="23">
        <v>0.7748573178</v>
      </c>
      <c r="AO32" s="23" t="s">
        <v>30</v>
      </c>
      <c r="AP32" s="23">
        <v>6.8086253301252402</v>
      </c>
      <c r="AQ32" s="23">
        <v>2086.9803254551998</v>
      </c>
      <c r="AR32" s="23">
        <v>0</v>
      </c>
      <c r="AS32" s="23">
        <v>0.77259188911986099</v>
      </c>
      <c r="AT32" s="23">
        <v>0</v>
      </c>
      <c r="AU32" s="23">
        <v>0.36091498558690099</v>
      </c>
      <c r="AV32" s="23">
        <v>0.36091498558690099</v>
      </c>
      <c r="AW32" s="23">
        <v>0.232182480139387</v>
      </c>
      <c r="AX32" s="23">
        <v>2.4259166011845398E-2</v>
      </c>
      <c r="AY32" s="23">
        <v>0.62905920483295497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249.01638779574299</v>
      </c>
      <c r="BG32" s="23">
        <v>3.15032085551467</v>
      </c>
      <c r="BH32" s="23">
        <v>11.647338472557401</v>
      </c>
      <c r="BI32" s="23">
        <v>0</v>
      </c>
      <c r="BJ32" s="23">
        <v>0</v>
      </c>
      <c r="BK32" s="23">
        <v>74.893049297071599</v>
      </c>
      <c r="BL32" s="23">
        <v>0</v>
      </c>
      <c r="BM32" s="23">
        <v>0.73530892327631103</v>
      </c>
      <c r="BN32" s="23">
        <v>0</v>
      </c>
      <c r="BO32" s="23">
        <v>41.694768773215401</v>
      </c>
      <c r="BP32" s="23">
        <v>3279.6870042053101</v>
      </c>
      <c r="BQ32" s="23">
        <v>24.076485294722001</v>
      </c>
      <c r="BR32" s="23">
        <v>2.8539495463461101E-2</v>
      </c>
      <c r="BS32" s="23">
        <v>2.8539495463461101E-2</v>
      </c>
      <c r="BT32" s="23">
        <v>0</v>
      </c>
      <c r="BU32" s="23">
        <v>0</v>
      </c>
      <c r="BV32" s="23">
        <v>65.840025927545199</v>
      </c>
      <c r="BW32" s="23">
        <v>0</v>
      </c>
      <c r="BX32" s="23">
        <v>0</v>
      </c>
      <c r="BY32" s="23">
        <v>0</v>
      </c>
      <c r="BZ32" s="23">
        <v>65.523154743229</v>
      </c>
      <c r="CA32" s="23">
        <v>0</v>
      </c>
      <c r="CB32" s="23">
        <v>7812.0762817105096</v>
      </c>
      <c r="CC32" s="23">
        <v>27.114548638140999</v>
      </c>
      <c r="CD32" s="23">
        <v>0</v>
      </c>
      <c r="CE32" s="23">
        <v>0</v>
      </c>
      <c r="CF32" s="23">
        <v>251.27381105545399</v>
      </c>
      <c r="CG32" s="23">
        <v>175.791585799438</v>
      </c>
      <c r="CH32" s="23">
        <v>0</v>
      </c>
      <c r="CI32" s="23">
        <v>0</v>
      </c>
      <c r="CJ32" s="23">
        <v>22974.806588402502</v>
      </c>
      <c r="CK32" s="23">
        <v>0</v>
      </c>
      <c r="CL32" s="23">
        <v>0</v>
      </c>
      <c r="CM32" s="23">
        <v>0</v>
      </c>
      <c r="CN32" s="23">
        <v>0.197239045333851</v>
      </c>
      <c r="CO32" s="23">
        <v>48.450188731273002</v>
      </c>
      <c r="CP32" s="23">
        <v>0.77485565047041105</v>
      </c>
      <c r="CQ32" s="23">
        <v>1.9504857226872101</v>
      </c>
      <c r="CR32" s="23">
        <v>0</v>
      </c>
      <c r="CS32" s="23">
        <v>5115.9085194037598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576.08086808925998</v>
      </c>
      <c r="DM32" s="23">
        <v>0</v>
      </c>
      <c r="DN32" s="23">
        <v>0</v>
      </c>
      <c r="DO32" s="23">
        <v>0</v>
      </c>
      <c r="DP32" s="23">
        <v>0</v>
      </c>
      <c r="DQ32" s="23">
        <v>2907.2623968541402</v>
      </c>
      <c r="DR32" s="23">
        <v>70.599219466459402</v>
      </c>
      <c r="DS32" s="23">
        <v>0</v>
      </c>
      <c r="DT32" s="23">
        <v>191.652009602259</v>
      </c>
      <c r="DU32" s="23">
        <v>331.87829333967102</v>
      </c>
      <c r="DV32" s="23">
        <v>277.49864517583802</v>
      </c>
      <c r="DW32" s="23">
        <v>4.0197602600654601E-2</v>
      </c>
      <c r="DX32" s="23">
        <v>0.51544504770399602</v>
      </c>
      <c r="DY32" s="23">
        <v>0</v>
      </c>
      <c r="DZ32" s="23">
        <v>794.68186751864198</v>
      </c>
      <c r="EA32" s="23">
        <v>19321.6518176557</v>
      </c>
      <c r="EB32" s="23">
        <v>227.94517079564599</v>
      </c>
      <c r="EC32" s="23">
        <v>755.82982029329696</v>
      </c>
      <c r="EE32" s="32">
        <f t="shared" si="38"/>
        <v>1.1890705207413286</v>
      </c>
      <c r="EF32" s="46">
        <f t="shared" si="0"/>
        <v>0</v>
      </c>
      <c r="EG32" s="46">
        <f t="shared" si="1"/>
        <v>0</v>
      </c>
      <c r="EH32" s="46">
        <f t="shared" si="2"/>
        <v>0</v>
      </c>
      <c r="EI32" s="46">
        <f t="shared" si="3"/>
        <v>0</v>
      </c>
      <c r="EJ32" s="46">
        <f t="shared" si="4"/>
        <v>0</v>
      </c>
      <c r="EK32" s="46">
        <f t="shared" si="5"/>
        <v>0</v>
      </c>
      <c r="EL32" s="46">
        <f t="shared" si="6"/>
        <v>-3.6538328612938507E-6</v>
      </c>
      <c r="EM32" s="46">
        <f t="shared" si="7"/>
        <v>-3.2115856162833548E-6</v>
      </c>
      <c r="EN32" s="46">
        <f t="shared" si="8"/>
        <v>-9.9736311329306846E-6</v>
      </c>
      <c r="EO32" s="46">
        <f t="shared" si="9"/>
        <v>-2.5489038199187663E-6</v>
      </c>
      <c r="EP32" s="46">
        <f t="shared" si="10"/>
        <v>-7.7367089052234113E-6</v>
      </c>
      <c r="EQ32" s="46">
        <f t="shared" si="11"/>
        <v>-4.8763937232790311E-6</v>
      </c>
      <c r="ER32" s="46">
        <f t="shared" si="12"/>
        <v>-5.1448327438646395E-6</v>
      </c>
      <c r="ES32" s="46">
        <f t="shared" si="13"/>
        <v>8.6757495745073854E-5</v>
      </c>
      <c r="ET32" s="46">
        <f t="shared" si="14"/>
        <v>-1.0713029169137638E-5</v>
      </c>
      <c r="EU32" s="46">
        <f t="shared" si="15"/>
        <v>-1.1931438338877684E-6</v>
      </c>
      <c r="EV32" s="46">
        <f t="shared" si="16"/>
        <v>-1.5675181092812723E-6</v>
      </c>
      <c r="EW32" s="46">
        <f t="shared" si="17"/>
        <v>-9.2835983516816375E-7</v>
      </c>
      <c r="EX32" s="46">
        <f t="shared" si="18"/>
        <v>-8.9686630329101047E-6</v>
      </c>
      <c r="EY32" s="46">
        <f t="shared" si="19"/>
        <v>-6.0591853463672349E-6</v>
      </c>
      <c r="EZ32" s="46">
        <f t="shared" si="20"/>
        <v>-1.2028600401118019E-5</v>
      </c>
      <c r="FA32" s="46">
        <f t="shared" si="21"/>
        <v>-1.9469233778656659E-6</v>
      </c>
      <c r="FB32" s="46">
        <f t="shared" si="22"/>
        <v>5.0008766741496836E-7</v>
      </c>
      <c r="FC32" s="46">
        <f t="shared" si="23"/>
        <v>1.7226494369930155E-6</v>
      </c>
      <c r="FD32" s="46">
        <f t="shared" si="24"/>
        <v>2.7215790313225812E-6</v>
      </c>
      <c r="FE32" s="46">
        <f t="shared" si="25"/>
        <v>0</v>
      </c>
      <c r="FF32" s="46">
        <f t="shared" si="26"/>
        <v>0</v>
      </c>
      <c r="FG32" s="46">
        <f t="shared" si="27"/>
        <v>0</v>
      </c>
      <c r="FH32" s="46">
        <f t="shared" si="28"/>
        <v>-2.1517891754370382E-6</v>
      </c>
      <c r="FI32" s="46">
        <f t="shared" si="29"/>
        <v>0</v>
      </c>
      <c r="FJ32" s="46">
        <f t="shared" si="30"/>
        <v>0</v>
      </c>
      <c r="FK32" s="46">
        <f t="shared" si="31"/>
        <v>0</v>
      </c>
      <c r="FL32" s="46">
        <f t="shared" si="32"/>
        <v>0</v>
      </c>
      <c r="FM32" s="46">
        <f t="shared" si="33"/>
        <v>0</v>
      </c>
      <c r="FN32" s="46">
        <f t="shared" si="34"/>
        <v>0</v>
      </c>
      <c r="FO32" s="46">
        <f t="shared" si="35"/>
        <v>0</v>
      </c>
      <c r="FP32" s="46">
        <f t="shared" si="36"/>
        <v>0</v>
      </c>
      <c r="FQ32" s="46">
        <f t="shared" si="37"/>
        <v>0</v>
      </c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</row>
    <row r="33" spans="1:200" x14ac:dyDescent="0.3">
      <c r="A33" s="38" t="s">
        <v>31</v>
      </c>
      <c r="H33" s="21">
        <v>133445.09804000001</v>
      </c>
      <c r="I33" s="23">
        <v>3.3500684656000002</v>
      </c>
      <c r="J33" s="23">
        <v>1.2952217945</v>
      </c>
      <c r="K33" s="23">
        <v>29.924789223000001</v>
      </c>
      <c r="L33" s="23">
        <v>382.31979052000003</v>
      </c>
      <c r="M33" s="23">
        <v>609.39263635999998</v>
      </c>
      <c r="N33" s="23">
        <v>2718.7146901000001</v>
      </c>
      <c r="O33" s="23">
        <v>2612.3712888</v>
      </c>
      <c r="P33" s="23">
        <v>101.66761012000001</v>
      </c>
      <c r="Q33" s="23">
        <v>19.822707572999999</v>
      </c>
      <c r="R33" s="23">
        <v>168.67897120000001</v>
      </c>
      <c r="S33" s="23">
        <v>657.91640504999998</v>
      </c>
      <c r="T33" s="23">
        <v>2802.7135514000001</v>
      </c>
      <c r="U33" s="23">
        <v>4.7845998533999996</v>
      </c>
      <c r="V33" s="23">
        <v>2255.0865773999999</v>
      </c>
      <c r="W33" s="23">
        <v>7.1418865168999996</v>
      </c>
      <c r="X33" s="23">
        <v>201.17830473000001</v>
      </c>
      <c r="Y33" s="23">
        <v>0.21126698159999999</v>
      </c>
      <c r="Z33" s="23">
        <v>2.7530375234000002</v>
      </c>
      <c r="AD33" s="23">
        <v>5.182042568</v>
      </c>
      <c r="AO33" s="23" t="s">
        <v>31</v>
      </c>
      <c r="AP33" s="23">
        <v>64.476197782951402</v>
      </c>
      <c r="AQ33" s="23">
        <v>21497.4866905649</v>
      </c>
      <c r="AR33" s="23">
        <v>0</v>
      </c>
      <c r="AS33" s="23">
        <v>7.1418826771441202</v>
      </c>
      <c r="AT33" s="23">
        <v>0</v>
      </c>
      <c r="AU33" s="23">
        <v>3.3500651161303598</v>
      </c>
      <c r="AV33" s="23">
        <v>3.3500651161303598</v>
      </c>
      <c r="AW33" s="23">
        <v>2.1658004665916999</v>
      </c>
      <c r="AX33" s="23">
        <v>0.22423784046315601</v>
      </c>
      <c r="AY33" s="23">
        <v>1.2952223931798801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2718.71138938289</v>
      </c>
      <c r="BG33" s="23">
        <v>29.924727201335099</v>
      </c>
      <c r="BH33" s="23">
        <v>168.67860894306301</v>
      </c>
      <c r="BI33" s="23">
        <v>0</v>
      </c>
      <c r="BJ33" s="23">
        <v>0</v>
      </c>
      <c r="BK33" s="23">
        <v>201.178038753153</v>
      </c>
      <c r="BL33" s="23">
        <v>0</v>
      </c>
      <c r="BM33" s="23">
        <v>6.5421351588868797</v>
      </c>
      <c r="BN33" s="23">
        <v>0</v>
      </c>
      <c r="BO33" s="23">
        <v>382.31951581041199</v>
      </c>
      <c r="BP33" s="23">
        <v>30890.485963769501</v>
      </c>
      <c r="BQ33" s="23">
        <v>228.78288086915799</v>
      </c>
      <c r="BR33" s="23">
        <v>0.21126402882943099</v>
      </c>
      <c r="BS33" s="23">
        <v>0.21126402882943099</v>
      </c>
      <c r="BT33" s="23">
        <v>0</v>
      </c>
      <c r="BU33" s="23">
        <v>0</v>
      </c>
      <c r="BV33" s="23">
        <v>609.38913088783704</v>
      </c>
      <c r="BW33" s="23">
        <v>0</v>
      </c>
      <c r="BX33" s="23">
        <v>0</v>
      </c>
      <c r="BY33" s="23">
        <v>0</v>
      </c>
      <c r="BZ33" s="23">
        <v>91.864016970257495</v>
      </c>
      <c r="CA33" s="23">
        <v>0</v>
      </c>
      <c r="CB33" s="23">
        <v>45258.987590875397</v>
      </c>
      <c r="CC33" s="23">
        <v>301.00451515495899</v>
      </c>
      <c r="CD33" s="23">
        <v>0</v>
      </c>
      <c r="CE33" s="23">
        <v>0</v>
      </c>
      <c r="CF33" s="23">
        <v>2612.4347494834301</v>
      </c>
      <c r="CG33" s="23">
        <v>101.66741590609099</v>
      </c>
      <c r="CH33" s="23">
        <v>0</v>
      </c>
      <c r="CI33" s="23">
        <v>0</v>
      </c>
      <c r="CJ33" s="23">
        <v>170023.81104945499</v>
      </c>
      <c r="CK33" s="23">
        <v>0</v>
      </c>
      <c r="CL33" s="23">
        <v>0</v>
      </c>
      <c r="CM33" s="23">
        <v>0</v>
      </c>
      <c r="CN33" s="23">
        <v>1.1858981027462101</v>
      </c>
      <c r="CO33" s="23">
        <v>188.693438978731</v>
      </c>
      <c r="CP33" s="23">
        <v>5.1820348796243296</v>
      </c>
      <c r="CQ33" s="23">
        <v>19.8226321931248</v>
      </c>
      <c r="CR33" s="23">
        <v>0</v>
      </c>
      <c r="CS33" s="23">
        <v>40233.920319896199</v>
      </c>
      <c r="CT33" s="23">
        <v>0</v>
      </c>
      <c r="CU33" s="23">
        <v>0</v>
      </c>
      <c r="CV33" s="23">
        <v>0</v>
      </c>
      <c r="CW33" s="23">
        <v>0</v>
      </c>
      <c r="CX33" s="23">
        <v>0</v>
      </c>
      <c r="CY33" s="23">
        <v>0</v>
      </c>
      <c r="CZ33" s="23">
        <v>0</v>
      </c>
      <c r="DA33" s="23">
        <v>0</v>
      </c>
      <c r="DB33" s="23">
        <v>0</v>
      </c>
      <c r="DC33" s="23">
        <v>0</v>
      </c>
      <c r="DD33" s="23">
        <v>0</v>
      </c>
      <c r="DE33" s="23">
        <v>0</v>
      </c>
      <c r="DF33" s="23">
        <v>0</v>
      </c>
      <c r="DG33" s="23">
        <v>0</v>
      </c>
      <c r="DH33" s="23">
        <v>0</v>
      </c>
      <c r="DI33" s="23">
        <v>0</v>
      </c>
      <c r="DJ33" s="23">
        <v>0</v>
      </c>
      <c r="DK33" s="23">
        <v>0</v>
      </c>
      <c r="DL33" s="23">
        <v>5365.3741022745799</v>
      </c>
      <c r="DM33" s="23">
        <v>0</v>
      </c>
      <c r="DN33" s="23">
        <v>0</v>
      </c>
      <c r="DO33" s="23">
        <v>0</v>
      </c>
      <c r="DP33" s="23">
        <v>0</v>
      </c>
      <c r="DQ33" s="23">
        <v>11714.714775644599</v>
      </c>
      <c r="DR33" s="23">
        <v>657.91578684413798</v>
      </c>
      <c r="DS33" s="23">
        <v>0</v>
      </c>
      <c r="DT33" s="23">
        <v>1825.3900813161699</v>
      </c>
      <c r="DU33" s="23">
        <v>3366.1628924444199</v>
      </c>
      <c r="DV33" s="23">
        <v>2802.7069678283301</v>
      </c>
      <c r="DW33" s="23">
        <v>2.7530442996614202</v>
      </c>
      <c r="DX33" s="23">
        <v>4.78458281376576</v>
      </c>
      <c r="DY33" s="23">
        <v>0</v>
      </c>
      <c r="DZ33" s="23">
        <v>8530.2252560101697</v>
      </c>
      <c r="EA33" s="23">
        <v>133444.85452669501</v>
      </c>
      <c r="EB33" s="23">
        <v>2255.0765368862499</v>
      </c>
      <c r="EC33" s="23">
        <v>2762.9672368660199</v>
      </c>
      <c r="EE33" s="32">
        <f t="shared" si="38"/>
        <v>1.2741129034348981</v>
      </c>
      <c r="EF33" s="46">
        <f t="shared" si="0"/>
        <v>0</v>
      </c>
      <c r="EG33" s="46">
        <f t="shared" si="1"/>
        <v>0</v>
      </c>
      <c r="EH33" s="46">
        <f t="shared" si="2"/>
        <v>0</v>
      </c>
      <c r="EI33" s="46">
        <f t="shared" si="3"/>
        <v>0</v>
      </c>
      <c r="EJ33" s="46">
        <f t="shared" si="4"/>
        <v>0</v>
      </c>
      <c r="EK33" s="46">
        <f t="shared" si="5"/>
        <v>0</v>
      </c>
      <c r="EL33" s="46">
        <f t="shared" si="6"/>
        <v>-1.8248201588426438E-6</v>
      </c>
      <c r="EM33" s="46">
        <f t="shared" si="7"/>
        <v>-9.9982124983603004E-7</v>
      </c>
      <c r="EN33" s="46">
        <f t="shared" si="8"/>
        <v>4.6222190103439598E-7</v>
      </c>
      <c r="EO33" s="46">
        <f t="shared" si="9"/>
        <v>-2.0725848539937474E-6</v>
      </c>
      <c r="EP33" s="46">
        <f t="shared" si="10"/>
        <v>-7.1853352835133228E-7</v>
      </c>
      <c r="EQ33" s="46">
        <f t="shared" si="11"/>
        <v>-5.7524032188523267E-6</v>
      </c>
      <c r="ER33" s="46">
        <f t="shared" si="12"/>
        <v>-1.21407263589301E-6</v>
      </c>
      <c r="ES33" s="46">
        <f t="shared" si="13"/>
        <v>2.4292367513824868E-5</v>
      </c>
      <c r="ET33" s="46">
        <f t="shared" si="14"/>
        <v>-1.9102830172031234E-6</v>
      </c>
      <c r="EU33" s="46">
        <f t="shared" si="15"/>
        <v>-3.8027032846587935E-6</v>
      </c>
      <c r="EV33" s="46">
        <f t="shared" si="16"/>
        <v>-2.1476117290618669E-6</v>
      </c>
      <c r="EW33" s="46">
        <f t="shared" si="17"/>
        <v>-9.3964196249222581E-7</v>
      </c>
      <c r="EX33" s="46">
        <f t="shared" si="18"/>
        <v>-2.3489991214929088E-6</v>
      </c>
      <c r="EY33" s="46">
        <f t="shared" si="19"/>
        <v>-3.5613499063026483E-6</v>
      </c>
      <c r="EZ33" s="46">
        <f t="shared" si="20"/>
        <v>-4.4523850439496916E-6</v>
      </c>
      <c r="FA33" s="46">
        <f t="shared" si="21"/>
        <v>-5.3763888160215186E-7</v>
      </c>
      <c r="FB33" s="46">
        <f t="shared" si="22"/>
        <v>-1.3220950805847489E-6</v>
      </c>
      <c r="FC33" s="46">
        <f t="shared" si="23"/>
        <v>-1.3976488643117004E-5</v>
      </c>
      <c r="FD33" s="46">
        <f t="shared" si="24"/>
        <v>2.4613763388209136E-6</v>
      </c>
      <c r="FE33" s="46">
        <f t="shared" si="25"/>
        <v>0</v>
      </c>
      <c r="FF33" s="46">
        <f t="shared" si="26"/>
        <v>0</v>
      </c>
      <c r="FG33" s="46">
        <f t="shared" si="27"/>
        <v>0</v>
      </c>
      <c r="FH33" s="46">
        <f t="shared" si="28"/>
        <v>-1.483657374374133E-6</v>
      </c>
      <c r="FI33" s="46">
        <f t="shared" si="29"/>
        <v>0</v>
      </c>
      <c r="FJ33" s="46">
        <f t="shared" si="30"/>
        <v>0</v>
      </c>
      <c r="FK33" s="46">
        <f t="shared" si="31"/>
        <v>0</v>
      </c>
      <c r="FL33" s="46">
        <f t="shared" si="32"/>
        <v>0</v>
      </c>
      <c r="FM33" s="46">
        <f t="shared" si="33"/>
        <v>0</v>
      </c>
      <c r="FN33" s="46">
        <f t="shared" si="34"/>
        <v>0</v>
      </c>
      <c r="FO33" s="46">
        <f t="shared" si="35"/>
        <v>0</v>
      </c>
      <c r="FP33" s="46">
        <f t="shared" si="36"/>
        <v>0</v>
      </c>
      <c r="FQ33" s="46">
        <f t="shared" si="37"/>
        <v>0</v>
      </c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</row>
    <row r="34" spans="1:200" x14ac:dyDescent="0.3">
      <c r="A34" s="38" t="s">
        <v>32</v>
      </c>
      <c r="H34" s="21">
        <v>70863.708236000006</v>
      </c>
      <c r="I34" s="23">
        <v>1.8038361722</v>
      </c>
      <c r="J34" s="23">
        <v>2.2331246295999998</v>
      </c>
      <c r="K34" s="23">
        <v>15.748226844</v>
      </c>
      <c r="L34" s="23">
        <v>199.70304992000001</v>
      </c>
      <c r="M34" s="23">
        <v>327.65035717000001</v>
      </c>
      <c r="N34" s="23">
        <v>1134.4140367</v>
      </c>
      <c r="O34" s="23">
        <v>1186.6709080999999</v>
      </c>
      <c r="P34" s="23">
        <v>1.8236305725999999</v>
      </c>
      <c r="Q34" s="23">
        <v>9.3101118280000001</v>
      </c>
      <c r="R34" s="23">
        <v>63.615299301</v>
      </c>
      <c r="S34" s="23">
        <v>329.25580119</v>
      </c>
      <c r="T34" s="23">
        <v>1560.659406</v>
      </c>
      <c r="U34" s="23">
        <v>2.5779894524000002</v>
      </c>
      <c r="V34" s="23">
        <v>1471.5160476999999</v>
      </c>
      <c r="W34" s="23">
        <v>3.4960861677000001</v>
      </c>
      <c r="X34" s="23">
        <v>713.83439122000004</v>
      </c>
      <c r="Y34" s="23">
        <v>0.16924593709999999</v>
      </c>
      <c r="Z34" s="23">
        <v>1.2038701968000001</v>
      </c>
      <c r="AD34" s="23">
        <v>5.050130308</v>
      </c>
      <c r="AO34" s="23" t="s">
        <v>32</v>
      </c>
      <c r="AP34" s="23">
        <v>33.6124852746185</v>
      </c>
      <c r="AQ34" s="23">
        <v>10033.4681540087</v>
      </c>
      <c r="AR34" s="23">
        <v>0</v>
      </c>
      <c r="AS34" s="23">
        <v>3.4960845049617899</v>
      </c>
      <c r="AT34" s="23">
        <v>0</v>
      </c>
      <c r="AU34" s="23">
        <v>1.8038262624505299</v>
      </c>
      <c r="AV34" s="23">
        <v>1.8038262624505299</v>
      </c>
      <c r="AW34" s="23">
        <v>1.1003394058582301</v>
      </c>
      <c r="AX34" s="23">
        <v>0.109745344984432</v>
      </c>
      <c r="AY34" s="23">
        <v>2.2331152287082698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1134.41568730675</v>
      </c>
      <c r="BG34" s="23">
        <v>15.7481969889323</v>
      </c>
      <c r="BH34" s="23">
        <v>63.615392749627702</v>
      </c>
      <c r="BI34" s="23">
        <v>0</v>
      </c>
      <c r="BJ34" s="23">
        <v>0</v>
      </c>
      <c r="BK34" s="23">
        <v>713.83451809530504</v>
      </c>
      <c r="BL34" s="23">
        <v>0</v>
      </c>
      <c r="BM34" s="23">
        <v>4.5931290486506002</v>
      </c>
      <c r="BN34" s="23">
        <v>0</v>
      </c>
      <c r="BO34" s="23">
        <v>199.70293000715799</v>
      </c>
      <c r="BP34" s="23">
        <v>16361.7100632605</v>
      </c>
      <c r="BQ34" s="23">
        <v>120.3691398176</v>
      </c>
      <c r="BR34" s="23">
        <v>0.169245249967587</v>
      </c>
      <c r="BS34" s="23">
        <v>0.169245249967587</v>
      </c>
      <c r="BT34" s="23">
        <v>0</v>
      </c>
      <c r="BU34" s="23">
        <v>0</v>
      </c>
      <c r="BV34" s="23">
        <v>327.65014452032898</v>
      </c>
      <c r="BW34" s="23">
        <v>0</v>
      </c>
      <c r="BX34" s="23">
        <v>0</v>
      </c>
      <c r="BY34" s="23">
        <v>0</v>
      </c>
      <c r="BZ34" s="23">
        <v>33.852392257324503</v>
      </c>
      <c r="CA34" s="23">
        <v>0</v>
      </c>
      <c r="CB34" s="23">
        <v>23390.664984026502</v>
      </c>
      <c r="CC34" s="23">
        <v>173.989779342015</v>
      </c>
      <c r="CD34" s="23">
        <v>0</v>
      </c>
      <c r="CE34" s="23">
        <v>0</v>
      </c>
      <c r="CF34" s="23">
        <v>1186.8985632528099</v>
      </c>
      <c r="CG34" s="23">
        <v>1.82363435564843</v>
      </c>
      <c r="CH34" s="23">
        <v>0</v>
      </c>
      <c r="CI34" s="23">
        <v>0</v>
      </c>
      <c r="CJ34" s="23">
        <v>88535.875638265599</v>
      </c>
      <c r="CK34" s="23">
        <v>0</v>
      </c>
      <c r="CL34" s="23">
        <v>0</v>
      </c>
      <c r="CM34" s="23">
        <v>0</v>
      </c>
      <c r="CN34" s="23">
        <v>1.43227452427492</v>
      </c>
      <c r="CO34" s="23">
        <v>94.085014266974099</v>
      </c>
      <c r="CP34" s="23">
        <v>5.0501171591329204</v>
      </c>
      <c r="CQ34" s="23">
        <v>9.3101209421231506</v>
      </c>
      <c r="CR34" s="23">
        <v>0</v>
      </c>
      <c r="CS34" s="23">
        <v>20404.510987595699</v>
      </c>
      <c r="CT34" s="23">
        <v>0</v>
      </c>
      <c r="CU34" s="23">
        <v>0</v>
      </c>
      <c r="CV34" s="23">
        <v>0</v>
      </c>
      <c r="CW34" s="23">
        <v>0</v>
      </c>
      <c r="CX34" s="23">
        <v>0</v>
      </c>
      <c r="CY34" s="23">
        <v>0</v>
      </c>
      <c r="CZ34" s="23">
        <v>0</v>
      </c>
      <c r="DA34" s="23">
        <v>0</v>
      </c>
      <c r="DB34" s="23">
        <v>0</v>
      </c>
      <c r="DC34" s="23">
        <v>0</v>
      </c>
      <c r="DD34" s="23">
        <v>0</v>
      </c>
      <c r="DE34" s="23">
        <v>0</v>
      </c>
      <c r="DF34" s="23">
        <v>0</v>
      </c>
      <c r="DG34" s="23">
        <v>0</v>
      </c>
      <c r="DH34" s="23">
        <v>0</v>
      </c>
      <c r="DI34" s="23">
        <v>0</v>
      </c>
      <c r="DJ34" s="23">
        <v>0</v>
      </c>
      <c r="DK34" s="23">
        <v>0</v>
      </c>
      <c r="DL34" s="23">
        <v>3012.2681675344402</v>
      </c>
      <c r="DM34" s="23">
        <v>0</v>
      </c>
      <c r="DN34" s="23">
        <v>0</v>
      </c>
      <c r="DO34" s="23">
        <v>0</v>
      </c>
      <c r="DP34" s="23">
        <v>0</v>
      </c>
      <c r="DQ34" s="23">
        <v>5673.24713679044</v>
      </c>
      <c r="DR34" s="23">
        <v>329.25569829160997</v>
      </c>
      <c r="DS34" s="23">
        <v>0</v>
      </c>
      <c r="DT34" s="23">
        <v>957.00370830053305</v>
      </c>
      <c r="DU34" s="23">
        <v>1932.8711188862101</v>
      </c>
      <c r="DV34" s="23">
        <v>1560.6558593223001</v>
      </c>
      <c r="DW34" s="23">
        <v>1.20387165171379</v>
      </c>
      <c r="DX34" s="23">
        <v>2.5779876210694499</v>
      </c>
      <c r="DY34" s="23">
        <v>0</v>
      </c>
      <c r="DZ34" s="23">
        <v>4668.7714562429801</v>
      </c>
      <c r="EA34" s="23">
        <v>70863.636995430905</v>
      </c>
      <c r="EB34" s="23">
        <v>1471.50870757699</v>
      </c>
      <c r="EC34" s="23">
        <v>1622.4123143251099</v>
      </c>
      <c r="EE34" s="32">
        <f t="shared" si="38"/>
        <v>1.2493837374445536</v>
      </c>
      <c r="EF34" s="46">
        <f t="shared" si="0"/>
        <v>0</v>
      </c>
      <c r="EG34" s="46">
        <f t="shared" si="1"/>
        <v>0</v>
      </c>
      <c r="EH34" s="46">
        <f t="shared" si="2"/>
        <v>0</v>
      </c>
      <c r="EI34" s="46">
        <f t="shared" si="3"/>
        <v>0</v>
      </c>
      <c r="EJ34" s="46">
        <f t="shared" si="4"/>
        <v>0</v>
      </c>
      <c r="EK34" s="46">
        <f t="shared" si="5"/>
        <v>0</v>
      </c>
      <c r="EL34" s="46">
        <f t="shared" si="6"/>
        <v>-1.0053181081606595E-6</v>
      </c>
      <c r="EM34" s="46">
        <f t="shared" si="7"/>
        <v>-5.4937081442607289E-6</v>
      </c>
      <c r="EN34" s="46">
        <f t="shared" si="8"/>
        <v>-4.209747904506473E-6</v>
      </c>
      <c r="EO34" s="46">
        <f t="shared" si="9"/>
        <v>-1.8957732826402559E-6</v>
      </c>
      <c r="EP34" s="46">
        <f t="shared" si="10"/>
        <v>-6.0045573701546773E-7</v>
      </c>
      <c r="EQ34" s="46">
        <f t="shared" si="11"/>
        <v>-6.4901400646784016E-7</v>
      </c>
      <c r="ER34" s="46">
        <f t="shared" si="12"/>
        <v>1.4550302593151983E-6</v>
      </c>
      <c r="ES34" s="46">
        <f t="shared" si="13"/>
        <v>1.9184354420092144E-4</v>
      </c>
      <c r="ET34" s="46">
        <f t="shared" si="14"/>
        <v>2.0744598642471294E-6</v>
      </c>
      <c r="EU34" s="46">
        <f t="shared" si="15"/>
        <v>9.7894883743506479E-7</v>
      </c>
      <c r="EV34" s="46">
        <f t="shared" si="16"/>
        <v>1.4689646787578103E-6</v>
      </c>
      <c r="EW34" s="46">
        <f t="shared" si="17"/>
        <v>-3.1251807759691185E-7</v>
      </c>
      <c r="EX34" s="46">
        <f t="shared" si="18"/>
        <v>-2.2725507476212066E-6</v>
      </c>
      <c r="EY34" s="46">
        <f t="shared" si="19"/>
        <v>-7.1037162258834769E-7</v>
      </c>
      <c r="EZ34" s="46">
        <f t="shared" si="20"/>
        <v>-4.9881365693742672E-6</v>
      </c>
      <c r="FA34" s="46">
        <f t="shared" si="21"/>
        <v>-4.7559989384427372E-7</v>
      </c>
      <c r="FB34" s="46">
        <f t="shared" si="22"/>
        <v>1.7773773099254148E-7</v>
      </c>
      <c r="FC34" s="46">
        <f t="shared" si="23"/>
        <v>-4.0599640072331734E-6</v>
      </c>
      <c r="FD34" s="46">
        <f t="shared" si="24"/>
        <v>1.2085304493426547E-6</v>
      </c>
      <c r="FE34" s="46">
        <f t="shared" si="25"/>
        <v>0</v>
      </c>
      <c r="FF34" s="46">
        <f t="shared" si="26"/>
        <v>0</v>
      </c>
      <c r="FG34" s="46">
        <f t="shared" si="27"/>
        <v>0</v>
      </c>
      <c r="FH34" s="46">
        <f t="shared" si="28"/>
        <v>-2.6036688714276983E-6</v>
      </c>
      <c r="FI34" s="46">
        <f t="shared" si="29"/>
        <v>0</v>
      </c>
      <c r="FJ34" s="46">
        <f t="shared" si="30"/>
        <v>0</v>
      </c>
      <c r="FK34" s="46">
        <f t="shared" si="31"/>
        <v>0</v>
      </c>
      <c r="FL34" s="46">
        <f t="shared" si="32"/>
        <v>0</v>
      </c>
      <c r="FM34" s="46">
        <f t="shared" si="33"/>
        <v>0</v>
      </c>
      <c r="FN34" s="46">
        <f t="shared" si="34"/>
        <v>0</v>
      </c>
      <c r="FO34" s="46">
        <f t="shared" si="35"/>
        <v>0</v>
      </c>
      <c r="FP34" s="46">
        <f t="shared" si="36"/>
        <v>0</v>
      </c>
      <c r="FQ34" s="46">
        <f t="shared" si="37"/>
        <v>0</v>
      </c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</row>
    <row r="35" spans="1:200" x14ac:dyDescent="0.3">
      <c r="A35" s="38" t="s">
        <v>33</v>
      </c>
      <c r="H35" s="21">
        <v>17085.288111000002</v>
      </c>
      <c r="I35" s="23">
        <v>0.13119108509999999</v>
      </c>
      <c r="J35" s="23">
        <v>14.347224927999999</v>
      </c>
      <c r="K35" s="23">
        <v>1.2978334723</v>
      </c>
      <c r="L35" s="23">
        <v>52.634480549999999</v>
      </c>
      <c r="M35" s="23">
        <v>25.068178192000001</v>
      </c>
      <c r="N35" s="23">
        <v>107.44456182</v>
      </c>
      <c r="O35" s="23">
        <v>105.94049136</v>
      </c>
      <c r="P35" s="23">
        <v>111.79827797999999</v>
      </c>
      <c r="Q35" s="23">
        <v>0.80181404720000005</v>
      </c>
      <c r="R35" s="23">
        <v>3.7217127675000001</v>
      </c>
      <c r="S35" s="23">
        <v>26.726459415000001</v>
      </c>
      <c r="T35" s="23">
        <v>160.18009882000001</v>
      </c>
      <c r="U35" s="23">
        <v>0.18735832359999999</v>
      </c>
      <c r="V35" s="23">
        <v>167.62680789000001</v>
      </c>
      <c r="W35" s="23">
        <v>0.28170531189999998</v>
      </c>
      <c r="X35" s="23">
        <v>1276.0600727999999</v>
      </c>
      <c r="Y35" s="23">
        <v>0.1440226808</v>
      </c>
      <c r="Z35" s="23">
        <v>6.9385481700000001E-2</v>
      </c>
      <c r="AD35" s="23">
        <v>0.61256122359999998</v>
      </c>
      <c r="AO35" s="23" t="s">
        <v>33</v>
      </c>
      <c r="AP35" s="23">
        <v>2.7587671723523202</v>
      </c>
      <c r="AQ35" s="23">
        <v>873.04167958221797</v>
      </c>
      <c r="AR35" s="23">
        <v>0</v>
      </c>
      <c r="AS35" s="23">
        <v>0.28169916642007797</v>
      </c>
      <c r="AT35" s="23">
        <v>0</v>
      </c>
      <c r="AU35" s="23">
        <v>0.131190072445107</v>
      </c>
      <c r="AV35" s="23">
        <v>0.131190072445107</v>
      </c>
      <c r="AW35" s="23">
        <v>8.8009240217926596E-2</v>
      </c>
      <c r="AX35" s="23">
        <v>8.8449197328489704E-3</v>
      </c>
      <c r="AY35" s="23">
        <v>14.3471010367888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107.44436192389701</v>
      </c>
      <c r="BG35" s="23">
        <v>1.2978227263074</v>
      </c>
      <c r="BH35" s="23">
        <v>3.7217018137562801</v>
      </c>
      <c r="BI35" s="23">
        <v>0</v>
      </c>
      <c r="BJ35" s="23">
        <v>0</v>
      </c>
      <c r="BK35" s="23">
        <v>1276.05877927244</v>
      </c>
      <c r="BL35" s="23">
        <v>0</v>
      </c>
      <c r="BM35" s="23">
        <v>0.293316044478513</v>
      </c>
      <c r="BN35" s="23">
        <v>0</v>
      </c>
      <c r="BO35" s="23">
        <v>52.634148125516802</v>
      </c>
      <c r="BP35" s="23">
        <v>1258.6900478238299</v>
      </c>
      <c r="BQ35" s="23">
        <v>9.9239675299360002</v>
      </c>
      <c r="BR35" s="23">
        <v>0.14402220781549499</v>
      </c>
      <c r="BS35" s="23">
        <v>0.14402220781549499</v>
      </c>
      <c r="BT35" s="23">
        <v>0</v>
      </c>
      <c r="BU35" s="23">
        <v>0</v>
      </c>
      <c r="BV35" s="23">
        <v>25.068068406016899</v>
      </c>
      <c r="BW35" s="23">
        <v>0</v>
      </c>
      <c r="BX35" s="23">
        <v>0</v>
      </c>
      <c r="BY35" s="23">
        <v>0</v>
      </c>
      <c r="BZ35" s="23">
        <v>57.130377184205898</v>
      </c>
      <c r="CA35" s="23">
        <v>0</v>
      </c>
      <c r="CB35" s="23">
        <v>6107.7683949861803</v>
      </c>
      <c r="CC35" s="23">
        <v>11.9262311755485</v>
      </c>
      <c r="CD35" s="23">
        <v>0</v>
      </c>
      <c r="CE35" s="23">
        <v>0</v>
      </c>
      <c r="CF35" s="23">
        <v>106.344869833096</v>
      </c>
      <c r="CG35" s="23">
        <v>111.797386042377</v>
      </c>
      <c r="CH35" s="23">
        <v>0</v>
      </c>
      <c r="CI35" s="23">
        <v>0</v>
      </c>
      <c r="CJ35" s="23">
        <v>18550.390753043699</v>
      </c>
      <c r="CK35" s="23">
        <v>0</v>
      </c>
      <c r="CL35" s="23">
        <v>0</v>
      </c>
      <c r="CM35" s="23">
        <v>0</v>
      </c>
      <c r="CN35" s="23">
        <v>1.7372178965079199</v>
      </c>
      <c r="CO35" s="23">
        <v>35.664394498398899</v>
      </c>
      <c r="CP35" s="23">
        <v>0.61255548566609996</v>
      </c>
      <c r="CQ35" s="23">
        <v>0.80180856624393004</v>
      </c>
      <c r="CR35" s="23">
        <v>0</v>
      </c>
      <c r="CS35" s="23">
        <v>3021.3452437021101</v>
      </c>
      <c r="CT35" s="23">
        <v>0</v>
      </c>
      <c r="CU35" s="23">
        <v>0</v>
      </c>
      <c r="CV35" s="23">
        <v>0</v>
      </c>
      <c r="CW35" s="23">
        <v>0</v>
      </c>
      <c r="CX35" s="23">
        <v>0</v>
      </c>
      <c r="CY35" s="23">
        <v>0</v>
      </c>
      <c r="CZ35" s="23">
        <v>0</v>
      </c>
      <c r="DA35" s="23">
        <v>0</v>
      </c>
      <c r="DB35" s="23">
        <v>0</v>
      </c>
      <c r="DC35" s="23">
        <v>0</v>
      </c>
      <c r="DD35" s="23">
        <v>0</v>
      </c>
      <c r="DE35" s="23">
        <v>0</v>
      </c>
      <c r="DF35" s="23">
        <v>0</v>
      </c>
      <c r="DG35" s="23">
        <v>0</v>
      </c>
      <c r="DH35" s="23">
        <v>0</v>
      </c>
      <c r="DI35" s="23">
        <v>0</v>
      </c>
      <c r="DJ35" s="23">
        <v>0</v>
      </c>
      <c r="DK35" s="23">
        <v>0</v>
      </c>
      <c r="DL35" s="23">
        <v>223.10206904200501</v>
      </c>
      <c r="DM35" s="23">
        <v>0</v>
      </c>
      <c r="DN35" s="23">
        <v>0</v>
      </c>
      <c r="DO35" s="23">
        <v>0</v>
      </c>
      <c r="DP35" s="23">
        <v>0</v>
      </c>
      <c r="DQ35" s="23">
        <v>2394.7001808555701</v>
      </c>
      <c r="DR35" s="23">
        <v>26.726499541333801</v>
      </c>
      <c r="DS35" s="23">
        <v>0</v>
      </c>
      <c r="DT35" s="23">
        <v>78.741596591372499</v>
      </c>
      <c r="DU35" s="23">
        <v>141.43444294566399</v>
      </c>
      <c r="DV35" s="23">
        <v>160.17967792995299</v>
      </c>
      <c r="DW35" s="23">
        <v>6.93850641806842E-2</v>
      </c>
      <c r="DX35" s="23">
        <v>0.187357344880867</v>
      </c>
      <c r="DY35" s="23">
        <v>0</v>
      </c>
      <c r="DZ35" s="23">
        <v>1178.0580787281499</v>
      </c>
      <c r="EA35" s="23">
        <v>17085.2530307489</v>
      </c>
      <c r="EB35" s="23">
        <v>167.62446256951301</v>
      </c>
      <c r="EC35" s="23">
        <v>569.81802375874895</v>
      </c>
      <c r="EE35" s="32">
        <f t="shared" si="38"/>
        <v>1.0857545229010037</v>
      </c>
      <c r="EF35" s="46">
        <f t="shared" ref="EF35:EF51" si="39">(BI35-B35)/(B35+1E-50)</f>
        <v>0</v>
      </c>
      <c r="EG35" s="46">
        <f t="shared" ref="EG35:EG51" si="40">(CH35-C35)/(C35+1E-50)</f>
        <v>0</v>
      </c>
      <c r="EH35" s="46">
        <f t="shared" ref="EH35:EH51" si="41">(CM35-D35)/(D35+1E-50)</f>
        <v>0</v>
      </c>
      <c r="EI35" s="46">
        <f t="shared" ref="EI35:EI51" si="42">(DA35-E35)/(E35+1E-50)</f>
        <v>0</v>
      </c>
      <c r="EJ35" s="46">
        <f t="shared" ref="EJ35:EJ51" si="43">(DB35-F35)/(F35+1E-50)</f>
        <v>0</v>
      </c>
      <c r="EK35" s="46">
        <f t="shared" ref="EK35:EK51" si="44">(DP35-G35)/(G35+1E-50)</f>
        <v>0</v>
      </c>
      <c r="EL35" s="46">
        <f t="shared" ref="EL35:EL51" si="45">(EA35-H35)/(H35+1E-50)</f>
        <v>-2.0532431688675493E-6</v>
      </c>
      <c r="EM35" s="46">
        <f t="shared" ref="EM35:EM51" si="46">(AV35-I35)/(I35+1E-50)</f>
        <v>-7.7189306897166879E-6</v>
      </c>
      <c r="EN35" s="46">
        <f t="shared" ref="EN35:EN51" si="47">(AY35-J35)/(J35+1E-50)</f>
        <v>-8.6352037987215708E-6</v>
      </c>
      <c r="EO35" s="46">
        <f t="shared" ref="EO35:EO51" si="48">(BG35-K35)/(K35+1E-50)</f>
        <v>-8.2799471806941475E-6</v>
      </c>
      <c r="EP35" s="46">
        <f t="shared" ref="EP35:EP51" si="49">(BO35-L35)/(L35+1E-50)</f>
        <v>-6.315716992428033E-6</v>
      </c>
      <c r="EQ35" s="46">
        <f t="shared" ref="EQ35:EQ51" si="50">(BV35-M35)/(M35+1E-50)</f>
        <v>-4.379495879671671E-6</v>
      </c>
      <c r="ER35" s="46">
        <f t="shared" ref="ER35:ER51" si="51">(BF35-N35)/(N35+1E-50)</f>
        <v>-1.8604580782151798E-6</v>
      </c>
      <c r="ES35" s="46">
        <f t="shared" ref="ES35:ES51" si="52">(CF35-O35)/(O35+1E-50)</f>
        <v>3.8170341472352665E-3</v>
      </c>
      <c r="ET35" s="46">
        <f t="shared" ref="ET35:ET51" si="53">(CG35-P35)/(P35+1E-50)</f>
        <v>-7.9780980450790514E-6</v>
      </c>
      <c r="EU35" s="46">
        <f t="shared" ref="EU35:EU51" si="54">(CQ35-Q35)/(Q35+1E-50)</f>
        <v>-6.8356947463605064E-6</v>
      </c>
      <c r="EV35" s="46">
        <f t="shared" ref="EV35:EV51" si="55">(BH35-R35)/(R35+1E-50)</f>
        <v>-2.9431996514399859E-6</v>
      </c>
      <c r="EW35" s="46">
        <f t="shared" ref="EW35:EW51" si="56">(DR35-S35)/(S35+1E-50)</f>
        <v>1.5013711011063213E-6</v>
      </c>
      <c r="EX35" s="46">
        <f t="shared" ref="EX35:EX51" si="57">(DV35-T35)/(T35+1E-50)</f>
        <v>-2.6276051152745412E-6</v>
      </c>
      <c r="EY35" s="46">
        <f t="shared" ref="EY35:EY51" si="58">(DX35-U35)/(U35+1E-50)</f>
        <v>-5.2237825050008659E-6</v>
      </c>
      <c r="EZ35" s="46">
        <f t="shared" ref="EZ35:EZ51" si="59">(EB35-V35)/(V35+1E-50)</f>
        <v>-1.3991321057275345E-5</v>
      </c>
      <c r="FA35" s="46">
        <f t="shared" ref="FA35:FA51" si="60">(AS35-W35)/(W35+1E-50)</f>
        <v>-2.1815278812298404E-5</v>
      </c>
      <c r="FB35" s="46">
        <f t="shared" ref="FB35:FB51" si="61">(BK35-X35)/(X35+1E-50)</f>
        <v>-1.0136886087965857E-6</v>
      </c>
      <c r="FC35" s="46">
        <f t="shared" ref="FC35:FC51" si="62">(BR35-Y35)/(Y35+1E-50)</f>
        <v>-3.2840973545234638E-6</v>
      </c>
      <c r="FD35" s="46">
        <f t="shared" ref="FD35:FD51" si="63">(DW35-Z35)/(Z35+1E-50)</f>
        <v>-6.0173872915730059E-6</v>
      </c>
      <c r="FE35" s="46">
        <f t="shared" ref="FE35:FE51" si="64">(AR35-AA35)/(AA35+1E-50)</f>
        <v>0</v>
      </c>
      <c r="FF35" s="46">
        <f t="shared" ref="FF35:FF51" si="65">(BB35-AB35)/(AB35+1E-50)</f>
        <v>0</v>
      </c>
      <c r="FG35" s="46">
        <f t="shared" ref="FG35:FG51" si="66">(BJ35-AC35)/(AC35+1E-50)</f>
        <v>0</v>
      </c>
      <c r="FH35" s="46">
        <f t="shared" ref="FH35:FH51" si="67">(CP35-AD35)/(AD35+1E-50)</f>
        <v>-9.3671190388070999E-6</v>
      </c>
      <c r="FI35" s="46">
        <f t="shared" ref="FI35:FI51" si="68">(BA35-AE35)/(AE35+1E-50)</f>
        <v>0</v>
      </c>
      <c r="FJ35" s="46">
        <f t="shared" ref="FJ35:FJ51" si="69">(BD35-AF35)/(AF35+1E-50)</f>
        <v>0</v>
      </c>
      <c r="FK35" s="46">
        <f t="shared" ref="FK35:FK51" si="70">(BE35-AG35)/(AG35+1E-50)</f>
        <v>0</v>
      </c>
      <c r="FL35" s="46">
        <f t="shared" ref="FL35:FL51" si="71">(BT35-AH35)/(AH35+1E-50)</f>
        <v>0</v>
      </c>
      <c r="FM35" s="46">
        <f t="shared" ref="FM35:FM51" si="72">(BW35+BX35+CY35-AI35)/(AI35+1E-50)</f>
        <v>0</v>
      </c>
      <c r="FN35" s="46">
        <f t="shared" ref="FN35:FN51" si="73">(CD35+CE35-AJ35)/(AJ35+1E-50)</f>
        <v>0</v>
      </c>
      <c r="FO35" s="46">
        <f t="shared" ref="FO35:FO51" si="74">(AT35-AK35)/(AK35+1E-50)</f>
        <v>0</v>
      </c>
      <c r="FP35" s="46">
        <f t="shared" ref="FP35:FP51" si="75">(AZ35-AL35)/(AL35+1E-50)</f>
        <v>0</v>
      </c>
      <c r="FQ35" s="46">
        <f t="shared" ref="FQ35:FQ51" si="76">(BU35-AM35)/(AM35+1E-50)</f>
        <v>0</v>
      </c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</row>
    <row r="36" spans="1:200" x14ac:dyDescent="0.3">
      <c r="A36" s="38" t="s">
        <v>34</v>
      </c>
      <c r="H36" s="21">
        <v>90295.148163999998</v>
      </c>
      <c r="I36" s="23">
        <v>2.0122030672000002</v>
      </c>
      <c r="J36" s="23">
        <v>8.7752101955999997</v>
      </c>
      <c r="K36" s="23">
        <v>18.326907773999999</v>
      </c>
      <c r="L36" s="23">
        <v>270.66854329</v>
      </c>
      <c r="M36" s="23">
        <v>359.72014060999999</v>
      </c>
      <c r="N36" s="23">
        <v>1174.2460352999999</v>
      </c>
      <c r="O36" s="23">
        <v>1280.8846338000001</v>
      </c>
      <c r="P36" s="23">
        <v>88.908430914999997</v>
      </c>
      <c r="Q36" s="23">
        <v>10.150304809</v>
      </c>
      <c r="R36" s="23">
        <v>68.458152337000001</v>
      </c>
      <c r="S36" s="23">
        <v>371.07352195999999</v>
      </c>
      <c r="T36" s="23">
        <v>1927.3021080000001</v>
      </c>
      <c r="U36" s="23">
        <v>2.8758754642</v>
      </c>
      <c r="V36" s="23">
        <v>1729.5016508000001</v>
      </c>
      <c r="W36" s="23">
        <v>3.8809409629</v>
      </c>
      <c r="X36" s="23">
        <v>617.37039539</v>
      </c>
      <c r="Y36" s="23">
        <v>0.1691461313</v>
      </c>
      <c r="Z36" s="23">
        <v>3.6038923819000002</v>
      </c>
      <c r="AD36" s="23">
        <v>10.329459873999999</v>
      </c>
      <c r="AO36" s="23" t="s">
        <v>34</v>
      </c>
      <c r="AP36" s="23">
        <v>38.857196003464402</v>
      </c>
      <c r="AQ36" s="23">
        <v>11433.0107335258</v>
      </c>
      <c r="AR36" s="23">
        <v>0</v>
      </c>
      <c r="AS36" s="23">
        <v>3.8809585578223098</v>
      </c>
      <c r="AT36" s="23">
        <v>0</v>
      </c>
      <c r="AU36" s="23">
        <v>2.0121974792074599</v>
      </c>
      <c r="AV36" s="23">
        <v>2.0121974792074599</v>
      </c>
      <c r="AW36" s="23">
        <v>1.2415595690322201</v>
      </c>
      <c r="AX36" s="23">
        <v>0.12182345322773</v>
      </c>
      <c r="AY36" s="23">
        <v>8.7751884382085805</v>
      </c>
      <c r="AZ36" s="23">
        <v>0</v>
      </c>
      <c r="BA36" s="23">
        <v>0</v>
      </c>
      <c r="BB36" s="23">
        <v>0</v>
      </c>
      <c r="BC36" s="23">
        <v>0</v>
      </c>
      <c r="BD36" s="23">
        <v>0</v>
      </c>
      <c r="BE36" s="23">
        <v>0</v>
      </c>
      <c r="BF36" s="23">
        <v>1174.2460434427001</v>
      </c>
      <c r="BG36" s="23">
        <v>18.3269422058858</v>
      </c>
      <c r="BH36" s="23">
        <v>68.458381449673297</v>
      </c>
      <c r="BI36" s="23">
        <v>0</v>
      </c>
      <c r="BJ36" s="23">
        <v>0</v>
      </c>
      <c r="BK36" s="23">
        <v>617.37082082381903</v>
      </c>
      <c r="BL36" s="23">
        <v>0</v>
      </c>
      <c r="BM36" s="23">
        <v>6.8308445656780004</v>
      </c>
      <c r="BN36" s="23">
        <v>0</v>
      </c>
      <c r="BO36" s="23">
        <v>270.668289216826</v>
      </c>
      <c r="BP36" s="23">
        <v>18496.773942626201</v>
      </c>
      <c r="BQ36" s="23">
        <v>140.07658918691899</v>
      </c>
      <c r="BR36" s="23">
        <v>0.169147632708852</v>
      </c>
      <c r="BS36" s="23">
        <v>0.169147632708852</v>
      </c>
      <c r="BT36" s="23">
        <v>0</v>
      </c>
      <c r="BU36" s="23">
        <v>0</v>
      </c>
      <c r="BV36" s="23">
        <v>359.71841668776699</v>
      </c>
      <c r="BW36" s="23">
        <v>0</v>
      </c>
      <c r="BX36" s="23">
        <v>0</v>
      </c>
      <c r="BY36" s="23">
        <v>0</v>
      </c>
      <c r="BZ36" s="23">
        <v>86.396497269895306</v>
      </c>
      <c r="CA36" s="23">
        <v>0</v>
      </c>
      <c r="CB36" s="23">
        <v>29221.800785190298</v>
      </c>
      <c r="CC36" s="23">
        <v>195.718808380209</v>
      </c>
      <c r="CD36" s="23">
        <v>0</v>
      </c>
      <c r="CE36" s="23">
        <v>0</v>
      </c>
      <c r="CF36" s="23">
        <v>1281.0829851882299</v>
      </c>
      <c r="CG36" s="23">
        <v>88.908059267253606</v>
      </c>
      <c r="CH36" s="23">
        <v>0</v>
      </c>
      <c r="CI36" s="23">
        <v>0</v>
      </c>
      <c r="CJ36" s="23">
        <v>110161.514771628</v>
      </c>
      <c r="CK36" s="23">
        <v>0</v>
      </c>
      <c r="CL36" s="23">
        <v>0</v>
      </c>
      <c r="CM36" s="23">
        <v>0</v>
      </c>
      <c r="CN36" s="23">
        <v>1.3738045114534101</v>
      </c>
      <c r="CO36" s="23">
        <v>125.815796264874</v>
      </c>
      <c r="CP36" s="23">
        <v>10.329470539526101</v>
      </c>
      <c r="CQ36" s="23">
        <v>10.150316151523599</v>
      </c>
      <c r="CR36" s="23">
        <v>0</v>
      </c>
      <c r="CS36" s="23">
        <v>26472.2868277583</v>
      </c>
      <c r="CT36" s="23">
        <v>0</v>
      </c>
      <c r="CU36" s="23">
        <v>0</v>
      </c>
      <c r="CV36" s="23">
        <v>0</v>
      </c>
      <c r="CW36" s="23">
        <v>0</v>
      </c>
      <c r="CX36" s="23">
        <v>0</v>
      </c>
      <c r="CY36" s="23">
        <v>0</v>
      </c>
      <c r="CZ36" s="23">
        <v>0</v>
      </c>
      <c r="DA36" s="23">
        <v>0</v>
      </c>
      <c r="DB36" s="23">
        <v>0</v>
      </c>
      <c r="DC36" s="23">
        <v>0</v>
      </c>
      <c r="DD36" s="23">
        <v>0</v>
      </c>
      <c r="DE36" s="23">
        <v>0</v>
      </c>
      <c r="DF36" s="23">
        <v>0</v>
      </c>
      <c r="DG36" s="23">
        <v>0</v>
      </c>
      <c r="DH36" s="23">
        <v>0</v>
      </c>
      <c r="DI36" s="23">
        <v>0</v>
      </c>
      <c r="DJ36" s="23">
        <v>0</v>
      </c>
      <c r="DK36" s="23">
        <v>0</v>
      </c>
      <c r="DL36" s="23">
        <v>3750.7384629084499</v>
      </c>
      <c r="DM36" s="23">
        <v>0</v>
      </c>
      <c r="DN36" s="23">
        <v>0</v>
      </c>
      <c r="DO36" s="23">
        <v>0</v>
      </c>
      <c r="DP36" s="23">
        <v>0</v>
      </c>
      <c r="DQ36" s="23">
        <v>7665.6890121131901</v>
      </c>
      <c r="DR36" s="23">
        <v>371.07174536575201</v>
      </c>
      <c r="DS36" s="23">
        <v>0</v>
      </c>
      <c r="DT36" s="23">
        <v>1109.5028668559601</v>
      </c>
      <c r="DU36" s="23">
        <v>2335.8602945263001</v>
      </c>
      <c r="DV36" s="23">
        <v>1927.29996473131</v>
      </c>
      <c r="DW36" s="23">
        <v>3.6038949767253698</v>
      </c>
      <c r="DX36" s="23">
        <v>2.8758769590178299</v>
      </c>
      <c r="DY36" s="23">
        <v>0</v>
      </c>
      <c r="DZ36" s="23">
        <v>6284.0835098457301</v>
      </c>
      <c r="EA36" s="23">
        <v>90295.0894849451</v>
      </c>
      <c r="EB36" s="23">
        <v>1729.4923316755501</v>
      </c>
      <c r="EC36" s="23">
        <v>2074.6805790698199</v>
      </c>
      <c r="EE36" s="32">
        <f t="shared" si="38"/>
        <v>1.2200166742178735</v>
      </c>
      <c r="EF36" s="46">
        <f t="shared" si="39"/>
        <v>0</v>
      </c>
      <c r="EG36" s="46">
        <f t="shared" si="40"/>
        <v>0</v>
      </c>
      <c r="EH36" s="46">
        <f t="shared" si="41"/>
        <v>0</v>
      </c>
      <c r="EI36" s="46">
        <f t="shared" si="42"/>
        <v>0</v>
      </c>
      <c r="EJ36" s="46">
        <f t="shared" si="43"/>
        <v>0</v>
      </c>
      <c r="EK36" s="46">
        <f t="shared" si="44"/>
        <v>0</v>
      </c>
      <c r="EL36" s="46">
        <f t="shared" si="45"/>
        <v>-6.4985833781565723E-7</v>
      </c>
      <c r="EM36" s="46">
        <f t="shared" si="46"/>
        <v>-2.7770519940721111E-6</v>
      </c>
      <c r="EN36" s="46">
        <f t="shared" si="47"/>
        <v>-2.4794154139003311E-6</v>
      </c>
      <c r="EO36" s="46">
        <f t="shared" si="48"/>
        <v>1.8787613396548756E-6</v>
      </c>
      <c r="EP36" s="46">
        <f t="shared" si="49"/>
        <v>-9.3868748439407173E-7</v>
      </c>
      <c r="EQ36" s="46">
        <f t="shared" si="50"/>
        <v>-4.7923984185992547E-6</v>
      </c>
      <c r="ER36" s="46">
        <f t="shared" si="51"/>
        <v>6.934407192762753E-9</v>
      </c>
      <c r="ES36" s="46">
        <f t="shared" si="52"/>
        <v>1.5485499864372455E-4</v>
      </c>
      <c r="ET36" s="46">
        <f t="shared" si="53"/>
        <v>-4.1801181571453065E-6</v>
      </c>
      <c r="EU36" s="46">
        <f t="shared" si="54"/>
        <v>1.1174564520870103E-6</v>
      </c>
      <c r="EV36" s="46">
        <f t="shared" si="55"/>
        <v>3.3467551412687967E-6</v>
      </c>
      <c r="EW36" s="46">
        <f t="shared" si="56"/>
        <v>-4.7877149482441229E-6</v>
      </c>
      <c r="EX36" s="46">
        <f t="shared" si="57"/>
        <v>-1.1120564239706014E-6</v>
      </c>
      <c r="EY36" s="46">
        <f t="shared" si="58"/>
        <v>5.1977835917071434E-7</v>
      </c>
      <c r="EZ36" s="46">
        <f t="shared" si="59"/>
        <v>-5.3883293177081933E-6</v>
      </c>
      <c r="FA36" s="46">
        <f t="shared" si="60"/>
        <v>4.5336743016688674E-6</v>
      </c>
      <c r="FB36" s="46">
        <f t="shared" si="61"/>
        <v>6.8910628402160265E-7</v>
      </c>
      <c r="FC36" s="46">
        <f t="shared" si="62"/>
        <v>8.8764007811209161E-6</v>
      </c>
      <c r="FD36" s="46">
        <f t="shared" si="63"/>
        <v>7.2000634167547067E-7</v>
      </c>
      <c r="FE36" s="46">
        <f t="shared" si="64"/>
        <v>0</v>
      </c>
      <c r="FF36" s="46">
        <f t="shared" si="65"/>
        <v>0</v>
      </c>
      <c r="FG36" s="46">
        <f t="shared" si="66"/>
        <v>0</v>
      </c>
      <c r="FH36" s="46">
        <f t="shared" si="67"/>
        <v>1.0325347338103689E-6</v>
      </c>
      <c r="FI36" s="46">
        <f t="shared" si="68"/>
        <v>0</v>
      </c>
      <c r="FJ36" s="46">
        <f t="shared" si="69"/>
        <v>0</v>
      </c>
      <c r="FK36" s="46">
        <f t="shared" si="70"/>
        <v>0</v>
      </c>
      <c r="FL36" s="46">
        <f t="shared" si="71"/>
        <v>0</v>
      </c>
      <c r="FM36" s="46">
        <f t="shared" si="72"/>
        <v>0</v>
      </c>
      <c r="FN36" s="46">
        <f t="shared" si="73"/>
        <v>0</v>
      </c>
      <c r="FO36" s="46">
        <f t="shared" si="74"/>
        <v>0</v>
      </c>
      <c r="FP36" s="46">
        <f t="shared" si="75"/>
        <v>0</v>
      </c>
      <c r="FQ36" s="46">
        <f t="shared" si="76"/>
        <v>0</v>
      </c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</row>
    <row r="37" spans="1:200" x14ac:dyDescent="0.3">
      <c r="A37" s="38" t="s">
        <v>35</v>
      </c>
      <c r="H37" s="21">
        <v>31432.117366999999</v>
      </c>
      <c r="I37" s="23">
        <v>0.68123435200000004</v>
      </c>
      <c r="J37" s="23">
        <v>17.095207683999998</v>
      </c>
      <c r="K37" s="23">
        <v>5.9633813004</v>
      </c>
      <c r="L37" s="23">
        <v>122.39721142</v>
      </c>
      <c r="M37" s="23">
        <v>120.09358611</v>
      </c>
      <c r="N37" s="23">
        <v>320.29072355</v>
      </c>
      <c r="O37" s="23">
        <v>376.27438210000003</v>
      </c>
      <c r="P37" s="23">
        <v>80.076455706000004</v>
      </c>
      <c r="Q37" s="23">
        <v>3.0902503806000001</v>
      </c>
      <c r="R37" s="23">
        <v>26.320334398</v>
      </c>
      <c r="S37" s="23">
        <v>133.65302743000001</v>
      </c>
      <c r="T37" s="23">
        <v>604.60328559000004</v>
      </c>
      <c r="U37" s="23">
        <v>0.97289402390000002</v>
      </c>
      <c r="V37" s="23">
        <v>560.93280928000001</v>
      </c>
      <c r="W37" s="23">
        <v>1.4626600498</v>
      </c>
      <c r="X37" s="23">
        <v>465.90051291999998</v>
      </c>
      <c r="Y37" s="23">
        <v>8.8710812900000005E-2</v>
      </c>
      <c r="Z37" s="23">
        <v>0.3226065991</v>
      </c>
      <c r="AD37" s="23">
        <v>2.1584862174000001</v>
      </c>
      <c r="AO37" s="23" t="s">
        <v>35</v>
      </c>
      <c r="AP37" s="23">
        <v>12.8673542366092</v>
      </c>
      <c r="AQ37" s="23">
        <v>3330.3676602057599</v>
      </c>
      <c r="AR37" s="23">
        <v>0</v>
      </c>
      <c r="AS37" s="23">
        <v>1.4626562594818</v>
      </c>
      <c r="AT37" s="23">
        <v>0</v>
      </c>
      <c r="AU37" s="23">
        <v>0.68122861584864802</v>
      </c>
      <c r="AV37" s="23">
        <v>0.68122861584864802</v>
      </c>
      <c r="AW37" s="23">
        <v>0.43935434484862501</v>
      </c>
      <c r="AX37" s="23">
        <v>4.5928391209252697E-2</v>
      </c>
      <c r="AY37" s="23">
        <v>17.095113682293501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320.29069470952902</v>
      </c>
      <c r="BG37" s="23">
        <v>5.9634041562420501</v>
      </c>
      <c r="BH37" s="23">
        <v>26.320426339245302</v>
      </c>
      <c r="BI37" s="23">
        <v>0</v>
      </c>
      <c r="BJ37" s="23">
        <v>0</v>
      </c>
      <c r="BK37" s="23">
        <v>465.899970548422</v>
      </c>
      <c r="BL37" s="23">
        <v>0</v>
      </c>
      <c r="BM37" s="23">
        <v>1.6231754116631201</v>
      </c>
      <c r="BN37" s="23">
        <v>0</v>
      </c>
      <c r="BO37" s="23">
        <v>122.39666270083799</v>
      </c>
      <c r="BP37" s="23">
        <v>6146.2920406481198</v>
      </c>
      <c r="BQ37" s="23">
        <v>45.550320792016002</v>
      </c>
      <c r="BR37" s="23">
        <v>8.8710577066551999E-2</v>
      </c>
      <c r="BS37" s="23">
        <v>8.8710577066551999E-2</v>
      </c>
      <c r="BT37" s="23">
        <v>0</v>
      </c>
      <c r="BU37" s="23">
        <v>0</v>
      </c>
      <c r="BV37" s="23">
        <v>120.09313785907401</v>
      </c>
      <c r="BW37" s="23">
        <v>0</v>
      </c>
      <c r="BX37" s="23">
        <v>0</v>
      </c>
      <c r="BY37" s="23">
        <v>0</v>
      </c>
      <c r="BZ37" s="23">
        <v>57.393374557846499</v>
      </c>
      <c r="CA37" s="23">
        <v>0</v>
      </c>
      <c r="CB37" s="23">
        <v>11540.118695325</v>
      </c>
      <c r="CC37" s="23">
        <v>54.153962122420602</v>
      </c>
      <c r="CD37" s="23">
        <v>0</v>
      </c>
      <c r="CE37" s="23">
        <v>0</v>
      </c>
      <c r="CF37" s="23">
        <v>376.422433041977</v>
      </c>
      <c r="CG37" s="23">
        <v>80.076065540432694</v>
      </c>
      <c r="CH37" s="23">
        <v>0</v>
      </c>
      <c r="CI37" s="23">
        <v>0</v>
      </c>
      <c r="CJ37" s="23">
        <v>37557.572314467303</v>
      </c>
      <c r="CK37" s="23">
        <v>0</v>
      </c>
      <c r="CL37" s="23">
        <v>0</v>
      </c>
      <c r="CM37" s="23">
        <v>0</v>
      </c>
      <c r="CN37" s="23">
        <v>0.80471836642313299</v>
      </c>
      <c r="CO37" s="23">
        <v>58.929089841096399</v>
      </c>
      <c r="CP37" s="23">
        <v>2.1584819282990702</v>
      </c>
      <c r="CQ37" s="23">
        <v>3.09024541137694</v>
      </c>
      <c r="CR37" s="23">
        <v>0</v>
      </c>
      <c r="CS37" s="23">
        <v>8270.3272491922708</v>
      </c>
      <c r="CT37" s="23">
        <v>0</v>
      </c>
      <c r="CU37" s="23">
        <v>0</v>
      </c>
      <c r="CV37" s="23">
        <v>0</v>
      </c>
      <c r="CW37" s="23">
        <v>0</v>
      </c>
      <c r="CX37" s="23">
        <v>0</v>
      </c>
      <c r="CY37" s="23">
        <v>0</v>
      </c>
      <c r="CZ37" s="23">
        <v>0</v>
      </c>
      <c r="DA37" s="23">
        <v>0</v>
      </c>
      <c r="DB37" s="23">
        <v>0</v>
      </c>
      <c r="DC37" s="23">
        <v>0</v>
      </c>
      <c r="DD37" s="23">
        <v>0</v>
      </c>
      <c r="DE37" s="23">
        <v>0</v>
      </c>
      <c r="DF37" s="23">
        <v>0</v>
      </c>
      <c r="DG37" s="23">
        <v>0</v>
      </c>
      <c r="DH37" s="23">
        <v>0</v>
      </c>
      <c r="DI37" s="23">
        <v>0</v>
      </c>
      <c r="DJ37" s="23">
        <v>0</v>
      </c>
      <c r="DK37" s="23">
        <v>0</v>
      </c>
      <c r="DL37" s="23">
        <v>1125.6070143283901</v>
      </c>
      <c r="DM37" s="23">
        <v>0</v>
      </c>
      <c r="DN37" s="23">
        <v>0</v>
      </c>
      <c r="DO37" s="23">
        <v>0</v>
      </c>
      <c r="DP37" s="23">
        <v>0</v>
      </c>
      <c r="DQ37" s="23">
        <v>3399.7110692318802</v>
      </c>
      <c r="DR37" s="23">
        <v>133.65327253105499</v>
      </c>
      <c r="DS37" s="23">
        <v>0</v>
      </c>
      <c r="DT37" s="23">
        <v>360.25298781086798</v>
      </c>
      <c r="DU37" s="23">
        <v>675.25833936400704</v>
      </c>
      <c r="DV37" s="23">
        <v>604.59969683570705</v>
      </c>
      <c r="DW37" s="23">
        <v>0.32260619734761498</v>
      </c>
      <c r="DX37" s="23">
        <v>0.97289306952330401</v>
      </c>
      <c r="DY37" s="23">
        <v>0</v>
      </c>
      <c r="DZ37" s="23">
        <v>1765.33253644207</v>
      </c>
      <c r="EA37" s="23">
        <v>31432.090006668899</v>
      </c>
      <c r="EB37" s="23">
        <v>560.92990269126904</v>
      </c>
      <c r="EC37" s="23">
        <v>896.66579332141396</v>
      </c>
      <c r="EE37" s="32">
        <f t="shared" si="38"/>
        <v>1.1948798920624994</v>
      </c>
      <c r="EF37" s="46">
        <f t="shared" si="39"/>
        <v>0</v>
      </c>
      <c r="EG37" s="46">
        <f t="shared" si="40"/>
        <v>0</v>
      </c>
      <c r="EH37" s="46">
        <f t="shared" si="41"/>
        <v>0</v>
      </c>
      <c r="EI37" s="46">
        <f t="shared" si="42"/>
        <v>0</v>
      </c>
      <c r="EJ37" s="46">
        <f t="shared" si="43"/>
        <v>0</v>
      </c>
      <c r="EK37" s="46">
        <f t="shared" si="44"/>
        <v>0</v>
      </c>
      <c r="EL37" s="46">
        <f t="shared" si="45"/>
        <v>-8.7045777986616119E-7</v>
      </c>
      <c r="EM37" s="46">
        <f t="shared" si="46"/>
        <v>-8.420232090733492E-6</v>
      </c>
      <c r="EN37" s="46">
        <f t="shared" si="47"/>
        <v>-5.4987168471174371E-6</v>
      </c>
      <c r="EO37" s="46">
        <f t="shared" si="48"/>
        <v>3.8326984136586298E-6</v>
      </c>
      <c r="EP37" s="46">
        <f t="shared" si="49"/>
        <v>-4.4831018259805927E-6</v>
      </c>
      <c r="EQ37" s="46">
        <f t="shared" si="50"/>
        <v>-3.7325134548657203E-6</v>
      </c>
      <c r="ER37" s="46">
        <f t="shared" si="51"/>
        <v>-9.0044665219451624E-8</v>
      </c>
      <c r="ES37" s="46">
        <f t="shared" si="52"/>
        <v>3.9346537797949115E-4</v>
      </c>
      <c r="ET37" s="46">
        <f t="shared" si="53"/>
        <v>-4.8724130441400675E-6</v>
      </c>
      <c r="EU37" s="46">
        <f t="shared" si="54"/>
        <v>-1.6080325048556173E-6</v>
      </c>
      <c r="EV37" s="46">
        <f t="shared" si="55"/>
        <v>3.4931640271457743E-6</v>
      </c>
      <c r="EW37" s="46">
        <f t="shared" si="56"/>
        <v>1.8338608537287182E-6</v>
      </c>
      <c r="EX37" s="46">
        <f t="shared" si="57"/>
        <v>-5.9357174837203403E-6</v>
      </c>
      <c r="EY37" s="46">
        <f t="shared" si="58"/>
        <v>-9.8096675748855613E-7</v>
      </c>
      <c r="EZ37" s="46">
        <f t="shared" si="59"/>
        <v>-5.1817056925421212E-6</v>
      </c>
      <c r="FA37" s="46">
        <f t="shared" si="60"/>
        <v>-2.5913869736772849E-6</v>
      </c>
      <c r="FB37" s="46">
        <f t="shared" si="61"/>
        <v>-1.1641360396432097E-6</v>
      </c>
      <c r="FC37" s="46">
        <f t="shared" si="62"/>
        <v>-2.6584521130711206E-6</v>
      </c>
      <c r="FD37" s="46">
        <f t="shared" si="63"/>
        <v>-1.2453321976276247E-6</v>
      </c>
      <c r="FE37" s="46">
        <f t="shared" si="64"/>
        <v>0</v>
      </c>
      <c r="FF37" s="46">
        <f t="shared" si="65"/>
        <v>0</v>
      </c>
      <c r="FG37" s="46">
        <f t="shared" si="66"/>
        <v>0</v>
      </c>
      <c r="FH37" s="46">
        <f t="shared" si="67"/>
        <v>-1.9870874761218905E-6</v>
      </c>
      <c r="FI37" s="46">
        <f t="shared" si="68"/>
        <v>0</v>
      </c>
      <c r="FJ37" s="46">
        <f t="shared" si="69"/>
        <v>0</v>
      </c>
      <c r="FK37" s="46">
        <f t="shared" si="70"/>
        <v>0</v>
      </c>
      <c r="FL37" s="46">
        <f t="shared" si="71"/>
        <v>0</v>
      </c>
      <c r="FM37" s="46">
        <f t="shared" si="72"/>
        <v>0</v>
      </c>
      <c r="FN37" s="46">
        <f t="shared" si="73"/>
        <v>0</v>
      </c>
      <c r="FO37" s="46">
        <f t="shared" si="74"/>
        <v>0</v>
      </c>
      <c r="FP37" s="46">
        <f t="shared" si="75"/>
        <v>0</v>
      </c>
      <c r="FQ37" s="46">
        <f t="shared" si="76"/>
        <v>0</v>
      </c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</row>
    <row r="38" spans="1:200" x14ac:dyDescent="0.3">
      <c r="A38" s="38" t="s">
        <v>36</v>
      </c>
      <c r="H38" s="21">
        <v>37357.009361999997</v>
      </c>
      <c r="I38" s="23">
        <v>0.72625929509999998</v>
      </c>
      <c r="J38" s="23">
        <v>2.9362747413000001</v>
      </c>
      <c r="K38" s="23">
        <v>6.9470539578999997</v>
      </c>
      <c r="L38" s="23">
        <v>93.067618710000005</v>
      </c>
      <c r="M38" s="23">
        <v>145.36879809000001</v>
      </c>
      <c r="N38" s="23">
        <v>746.01498256000002</v>
      </c>
      <c r="O38" s="23">
        <v>681.32506439999997</v>
      </c>
      <c r="P38" s="23">
        <v>110.3499582</v>
      </c>
      <c r="Q38" s="23">
        <v>5.0053128594</v>
      </c>
      <c r="R38" s="23">
        <v>23.989236081000001</v>
      </c>
      <c r="S38" s="23">
        <v>146.38684062999999</v>
      </c>
      <c r="T38" s="23">
        <v>780.42351860999997</v>
      </c>
      <c r="U38" s="23">
        <v>1.0371949018</v>
      </c>
      <c r="V38" s="23">
        <v>677.93247633999999</v>
      </c>
      <c r="W38" s="23">
        <v>1.5594893612</v>
      </c>
      <c r="X38" s="23">
        <v>528.98178747999998</v>
      </c>
      <c r="Y38" s="23">
        <v>9.8033044700000002E-2</v>
      </c>
      <c r="Z38" s="23">
        <v>0.75015545880000001</v>
      </c>
      <c r="AD38" s="23">
        <v>2.8532731646</v>
      </c>
      <c r="AO38" s="23" t="s">
        <v>36</v>
      </c>
      <c r="AP38" s="23">
        <v>14.856398376506201</v>
      </c>
      <c r="AQ38" s="23">
        <v>5450.8011705156596</v>
      </c>
      <c r="AR38" s="23">
        <v>0</v>
      </c>
      <c r="AS38" s="23">
        <v>1.55947564130359</v>
      </c>
      <c r="AT38" s="23">
        <v>0</v>
      </c>
      <c r="AU38" s="23">
        <v>0.72625660762407995</v>
      </c>
      <c r="AV38" s="23">
        <v>0.72625660762407995</v>
      </c>
      <c r="AW38" s="23">
        <v>0.481804878396633</v>
      </c>
      <c r="AX38" s="23">
        <v>4.8963592628620302E-2</v>
      </c>
      <c r="AY38" s="23">
        <v>2.9362617313413502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746.01024256815697</v>
      </c>
      <c r="BG38" s="23">
        <v>6.9470111081023003</v>
      </c>
      <c r="BH38" s="23">
        <v>23.9892531906176</v>
      </c>
      <c r="BI38" s="23">
        <v>0</v>
      </c>
      <c r="BJ38" s="23">
        <v>0</v>
      </c>
      <c r="BK38" s="23">
        <v>528.98104890057903</v>
      </c>
      <c r="BL38" s="23">
        <v>0</v>
      </c>
      <c r="BM38" s="23">
        <v>1.6267170512006399</v>
      </c>
      <c r="BN38" s="23">
        <v>0</v>
      </c>
      <c r="BO38" s="23">
        <v>93.066799453786103</v>
      </c>
      <c r="BP38" s="23">
        <v>6951.2198113751801</v>
      </c>
      <c r="BQ38" s="23">
        <v>53.143748703657401</v>
      </c>
      <c r="BR38" s="23">
        <v>9.8032959460442895E-2</v>
      </c>
      <c r="BS38" s="23">
        <v>9.8032959460442895E-2</v>
      </c>
      <c r="BT38" s="23">
        <v>0</v>
      </c>
      <c r="BU38" s="23">
        <v>0</v>
      </c>
      <c r="BV38" s="23">
        <v>145.36795362497699</v>
      </c>
      <c r="BW38" s="23">
        <v>0</v>
      </c>
      <c r="BX38" s="23">
        <v>0</v>
      </c>
      <c r="BY38" s="23">
        <v>0</v>
      </c>
      <c r="BZ38" s="23">
        <v>55.4757544637961</v>
      </c>
      <c r="CA38" s="23">
        <v>0</v>
      </c>
      <c r="CB38" s="23">
        <v>12496.870511412701</v>
      </c>
      <c r="CC38" s="23">
        <v>98.142009993286806</v>
      </c>
      <c r="CD38" s="23">
        <v>0</v>
      </c>
      <c r="CE38" s="23">
        <v>0</v>
      </c>
      <c r="CF38" s="23">
        <v>681.49012568959597</v>
      </c>
      <c r="CG38" s="23">
        <v>110.3490772789</v>
      </c>
      <c r="CH38" s="23">
        <v>0</v>
      </c>
      <c r="CI38" s="23">
        <v>0</v>
      </c>
      <c r="CJ38" s="23">
        <v>46253.400238980998</v>
      </c>
      <c r="CK38" s="23">
        <v>0</v>
      </c>
      <c r="CL38" s="23">
        <v>0</v>
      </c>
      <c r="CM38" s="23">
        <v>0</v>
      </c>
      <c r="CN38" s="23">
        <v>0.912273267511301</v>
      </c>
      <c r="CO38" s="23">
        <v>60.015860362346103</v>
      </c>
      <c r="CP38" s="23">
        <v>2.8532720905967301</v>
      </c>
      <c r="CQ38" s="23">
        <v>5.0052871896250499</v>
      </c>
      <c r="CR38" s="23">
        <v>0</v>
      </c>
      <c r="CS38" s="23">
        <v>10580.7772835093</v>
      </c>
      <c r="CT38" s="23">
        <v>0</v>
      </c>
      <c r="CU38" s="23">
        <v>0</v>
      </c>
      <c r="CV38" s="23">
        <v>0</v>
      </c>
      <c r="CW38" s="23">
        <v>0</v>
      </c>
      <c r="CX38" s="23">
        <v>0</v>
      </c>
      <c r="CY38" s="23">
        <v>0</v>
      </c>
      <c r="CZ38" s="23">
        <v>0</v>
      </c>
      <c r="DA38" s="23">
        <v>0</v>
      </c>
      <c r="DB38" s="23">
        <v>0</v>
      </c>
      <c r="DC38" s="23">
        <v>0</v>
      </c>
      <c r="DD38" s="23">
        <v>0</v>
      </c>
      <c r="DE38" s="23">
        <v>0</v>
      </c>
      <c r="DF38" s="23">
        <v>0</v>
      </c>
      <c r="DG38" s="23">
        <v>0</v>
      </c>
      <c r="DH38" s="23">
        <v>0</v>
      </c>
      <c r="DI38" s="23">
        <v>0</v>
      </c>
      <c r="DJ38" s="23">
        <v>0</v>
      </c>
      <c r="DK38" s="23">
        <v>0</v>
      </c>
      <c r="DL38" s="23">
        <v>1238.4996868989799</v>
      </c>
      <c r="DM38" s="23">
        <v>0</v>
      </c>
      <c r="DN38" s="23">
        <v>0</v>
      </c>
      <c r="DO38" s="23">
        <v>0</v>
      </c>
      <c r="DP38" s="23">
        <v>0</v>
      </c>
      <c r="DQ38" s="23">
        <v>4000.89713324065</v>
      </c>
      <c r="DR38" s="23">
        <v>146.38662377103901</v>
      </c>
      <c r="DS38" s="23">
        <v>0</v>
      </c>
      <c r="DT38" s="23">
        <v>425.01256045794901</v>
      </c>
      <c r="DU38" s="23">
        <v>942.49141218045895</v>
      </c>
      <c r="DV38" s="23">
        <v>780.41871844284105</v>
      </c>
      <c r="DW38" s="23">
        <v>0.75015702509005899</v>
      </c>
      <c r="DX38" s="23">
        <v>1.0371903374989999</v>
      </c>
      <c r="DY38" s="23">
        <v>0</v>
      </c>
      <c r="DZ38" s="23">
        <v>2389.4633555957498</v>
      </c>
      <c r="EA38" s="23">
        <v>37356.797041948397</v>
      </c>
      <c r="EB38" s="23">
        <v>677.92789755971796</v>
      </c>
      <c r="EC38" s="23">
        <v>1087.2628352523</v>
      </c>
      <c r="EE38" s="32">
        <f t="shared" si="38"/>
        <v>1.2381521945535774</v>
      </c>
      <c r="EF38" s="46">
        <f t="shared" si="39"/>
        <v>0</v>
      </c>
      <c r="EG38" s="46">
        <f t="shared" si="40"/>
        <v>0</v>
      </c>
      <c r="EH38" s="46">
        <f t="shared" si="41"/>
        <v>0</v>
      </c>
      <c r="EI38" s="46">
        <f t="shared" si="42"/>
        <v>0</v>
      </c>
      <c r="EJ38" s="46">
        <f t="shared" si="43"/>
        <v>0</v>
      </c>
      <c r="EK38" s="46">
        <f t="shared" si="44"/>
        <v>0</v>
      </c>
      <c r="EL38" s="46">
        <f t="shared" si="45"/>
        <v>-5.6835398557303238E-6</v>
      </c>
      <c r="EM38" s="46">
        <f t="shared" si="46"/>
        <v>-3.700435833536263E-6</v>
      </c>
      <c r="EN38" s="46">
        <f t="shared" si="47"/>
        <v>-4.4307702092568736E-6</v>
      </c>
      <c r="EO38" s="46">
        <f t="shared" si="48"/>
        <v>-6.16805309978777E-6</v>
      </c>
      <c r="EP38" s="46">
        <f t="shared" si="49"/>
        <v>-8.8028062311808729E-6</v>
      </c>
      <c r="EQ38" s="46">
        <f t="shared" si="50"/>
        <v>-5.8091215867306762E-6</v>
      </c>
      <c r="ER38" s="46">
        <f t="shared" si="51"/>
        <v>-6.3537488574120209E-6</v>
      </c>
      <c r="ES38" s="46">
        <f t="shared" si="52"/>
        <v>2.4226510695207686E-4</v>
      </c>
      <c r="ET38" s="46">
        <f t="shared" si="53"/>
        <v>-7.9829762908382668E-6</v>
      </c>
      <c r="EU38" s="46">
        <f t="shared" si="54"/>
        <v>-5.128505584201809E-6</v>
      </c>
      <c r="EV38" s="46">
        <f t="shared" si="55"/>
        <v>7.1322061029765968E-7</v>
      </c>
      <c r="EW38" s="46">
        <f t="shared" si="56"/>
        <v>-1.4814102145319025E-6</v>
      </c>
      <c r="EX38" s="46">
        <f t="shared" si="57"/>
        <v>-6.1507207874367602E-6</v>
      </c>
      <c r="EY38" s="46">
        <f t="shared" si="58"/>
        <v>-4.4006203579691597E-6</v>
      </c>
      <c r="EZ38" s="46">
        <f t="shared" si="59"/>
        <v>-6.754035898606266E-6</v>
      </c>
      <c r="FA38" s="46">
        <f t="shared" si="60"/>
        <v>-8.7976851599187577E-6</v>
      </c>
      <c r="FB38" s="46">
        <f t="shared" si="61"/>
        <v>-1.3962284495133689E-6</v>
      </c>
      <c r="FC38" s="46">
        <f t="shared" si="62"/>
        <v>-8.6949821224060095E-7</v>
      </c>
      <c r="FD38" s="46">
        <f t="shared" si="63"/>
        <v>2.0879539575580455E-6</v>
      </c>
      <c r="FE38" s="46">
        <f t="shared" si="64"/>
        <v>0</v>
      </c>
      <c r="FF38" s="46">
        <f t="shared" si="65"/>
        <v>0</v>
      </c>
      <c r="FG38" s="46">
        <f t="shared" si="66"/>
        <v>0</v>
      </c>
      <c r="FH38" s="46">
        <f t="shared" si="67"/>
        <v>-3.7641095258565365E-7</v>
      </c>
      <c r="FI38" s="46">
        <f t="shared" si="68"/>
        <v>0</v>
      </c>
      <c r="FJ38" s="46">
        <f t="shared" si="69"/>
        <v>0</v>
      </c>
      <c r="FK38" s="46">
        <f t="shared" si="70"/>
        <v>0</v>
      </c>
      <c r="FL38" s="46">
        <f t="shared" si="71"/>
        <v>0</v>
      </c>
      <c r="FM38" s="46">
        <f t="shared" si="72"/>
        <v>0</v>
      </c>
      <c r="FN38" s="46">
        <f t="shared" si="73"/>
        <v>0</v>
      </c>
      <c r="FO38" s="46">
        <f t="shared" si="74"/>
        <v>0</v>
      </c>
      <c r="FP38" s="46">
        <f t="shared" si="75"/>
        <v>0</v>
      </c>
      <c r="FQ38" s="46">
        <f t="shared" si="76"/>
        <v>0</v>
      </c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</row>
    <row r="39" spans="1:200" x14ac:dyDescent="0.3">
      <c r="A39" s="38" t="s">
        <v>126</v>
      </c>
      <c r="H39" s="21">
        <v>110471.67251</v>
      </c>
      <c r="I39" s="23">
        <v>2.2023764783000002</v>
      </c>
      <c r="J39" s="23">
        <v>54.760155769999997</v>
      </c>
      <c r="K39" s="23">
        <v>20.078321574</v>
      </c>
      <c r="L39" s="23">
        <v>375.50770325000002</v>
      </c>
      <c r="M39" s="23">
        <v>397.07219350000003</v>
      </c>
      <c r="N39" s="23">
        <v>1536.9177070000001</v>
      </c>
      <c r="O39" s="23">
        <v>1564.8369263</v>
      </c>
      <c r="P39" s="23">
        <v>370.64224895000001</v>
      </c>
      <c r="Q39" s="23">
        <v>12.105497128</v>
      </c>
      <c r="R39" s="23">
        <v>74.390211405000002</v>
      </c>
      <c r="S39" s="23">
        <v>419.72583345999999</v>
      </c>
      <c r="T39" s="23">
        <v>2145.5393036999999</v>
      </c>
      <c r="U39" s="23">
        <v>3.1466422658000002</v>
      </c>
      <c r="V39" s="23">
        <v>1861.0701621000001</v>
      </c>
      <c r="W39" s="23">
        <v>4.4558467184000001</v>
      </c>
      <c r="X39" s="23">
        <v>255.43052818999999</v>
      </c>
      <c r="Y39" s="23">
        <v>0.14570006029999999</v>
      </c>
      <c r="Z39" s="23">
        <v>3.4887917949</v>
      </c>
      <c r="AD39" s="23">
        <v>8.9551881820000006</v>
      </c>
      <c r="AO39" s="23" t="s">
        <v>126</v>
      </c>
      <c r="AP39" s="23">
        <v>42.831293486501998</v>
      </c>
      <c r="AQ39" s="23">
        <v>13008.630741696001</v>
      </c>
      <c r="AR39" s="23">
        <v>0</v>
      </c>
      <c r="AS39" s="23">
        <v>4.4558349895488298</v>
      </c>
      <c r="AT39" s="23">
        <v>0</v>
      </c>
      <c r="AU39" s="23">
        <v>2.20236335110808</v>
      </c>
      <c r="AV39" s="23">
        <v>2.20236335110808</v>
      </c>
      <c r="AW39" s="23">
        <v>1.3936140944311199</v>
      </c>
      <c r="AX39" s="23">
        <v>0.13988957111105399</v>
      </c>
      <c r="AY39" s="23">
        <v>54.760008071180003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  <c r="BE39" s="23">
        <v>0</v>
      </c>
      <c r="BF39" s="23">
        <v>1536.9163058660999</v>
      </c>
      <c r="BG39" s="23">
        <v>20.078310263016999</v>
      </c>
      <c r="BH39" s="23">
        <v>74.390382706889994</v>
      </c>
      <c r="BI39" s="23">
        <v>0</v>
      </c>
      <c r="BJ39" s="23">
        <v>0</v>
      </c>
      <c r="BK39" s="23">
        <v>255.43021487646701</v>
      </c>
      <c r="BL39" s="23">
        <v>0</v>
      </c>
      <c r="BM39" s="23">
        <v>4.6595547256879204</v>
      </c>
      <c r="BN39" s="23">
        <v>0</v>
      </c>
      <c r="BO39" s="23">
        <v>375.50693400368198</v>
      </c>
      <c r="BP39" s="23">
        <v>20395.161810931</v>
      </c>
      <c r="BQ39" s="23">
        <v>153.487497446394</v>
      </c>
      <c r="BR39" s="23">
        <v>0.14570038635323701</v>
      </c>
      <c r="BS39" s="23">
        <v>0.14570038635323701</v>
      </c>
      <c r="BT39" s="23">
        <v>0</v>
      </c>
      <c r="BU39" s="23">
        <v>0</v>
      </c>
      <c r="BV39" s="23">
        <v>397.072572229716</v>
      </c>
      <c r="BW39" s="23">
        <v>0</v>
      </c>
      <c r="BX39" s="23">
        <v>0</v>
      </c>
      <c r="BY39" s="23">
        <v>0</v>
      </c>
      <c r="BZ39" s="23">
        <v>239.71599026045999</v>
      </c>
      <c r="CA39" s="23">
        <v>0</v>
      </c>
      <c r="CB39" s="23">
        <v>39429.098216058301</v>
      </c>
      <c r="CC39" s="23">
        <v>221.93126189607199</v>
      </c>
      <c r="CD39" s="23">
        <v>0</v>
      </c>
      <c r="CE39" s="23">
        <v>0</v>
      </c>
      <c r="CF39" s="23">
        <v>1564.9202442941901</v>
      </c>
      <c r="CG39" s="23">
        <v>370.640299407398</v>
      </c>
      <c r="CH39" s="23">
        <v>0</v>
      </c>
      <c r="CI39" s="23">
        <v>0</v>
      </c>
      <c r="CJ39" s="23">
        <v>133034.63849512499</v>
      </c>
      <c r="CK39" s="23">
        <v>0</v>
      </c>
      <c r="CL39" s="23">
        <v>0</v>
      </c>
      <c r="CM39" s="23">
        <v>0</v>
      </c>
      <c r="CN39" s="23">
        <v>0.94769828609429096</v>
      </c>
      <c r="CO39" s="23">
        <v>206.76053875761801</v>
      </c>
      <c r="CP39" s="23">
        <v>8.9551721414705803</v>
      </c>
      <c r="CQ39" s="23">
        <v>12.105472192419301</v>
      </c>
      <c r="CR39" s="23">
        <v>0</v>
      </c>
      <c r="CS39" s="23">
        <v>32071.867869501799</v>
      </c>
      <c r="CT39" s="23">
        <v>0</v>
      </c>
      <c r="CU39" s="23">
        <v>0</v>
      </c>
      <c r="CV39" s="23">
        <v>0</v>
      </c>
      <c r="CW39" s="23">
        <v>0</v>
      </c>
      <c r="CX39" s="23">
        <v>0</v>
      </c>
      <c r="CY39" s="23">
        <v>0</v>
      </c>
      <c r="CZ39" s="23">
        <v>0</v>
      </c>
      <c r="DA39" s="23">
        <v>0</v>
      </c>
      <c r="DB39" s="23">
        <v>0</v>
      </c>
      <c r="DC39" s="23">
        <v>0</v>
      </c>
      <c r="DD39" s="23">
        <v>0</v>
      </c>
      <c r="DE39" s="23">
        <v>0</v>
      </c>
      <c r="DF39" s="23">
        <v>0</v>
      </c>
      <c r="DG39" s="23">
        <v>0</v>
      </c>
      <c r="DH39" s="23">
        <v>0</v>
      </c>
      <c r="DI39" s="23">
        <v>0</v>
      </c>
      <c r="DJ39" s="23">
        <v>0</v>
      </c>
      <c r="DK39" s="23">
        <v>0</v>
      </c>
      <c r="DL39" s="23">
        <v>3537.0065119186002</v>
      </c>
      <c r="DM39" s="23">
        <v>0</v>
      </c>
      <c r="DN39" s="23">
        <v>0</v>
      </c>
      <c r="DO39" s="23">
        <v>0</v>
      </c>
      <c r="DP39" s="23">
        <v>0</v>
      </c>
      <c r="DQ39" s="23">
        <v>12975.0121657945</v>
      </c>
      <c r="DR39" s="23">
        <v>419.72557533897702</v>
      </c>
      <c r="DS39" s="23">
        <v>0</v>
      </c>
      <c r="DT39" s="23">
        <v>1219.53323402909</v>
      </c>
      <c r="DU39" s="23">
        <v>2359.7016940121998</v>
      </c>
      <c r="DV39" s="23">
        <v>2145.5338501332899</v>
      </c>
      <c r="DW39" s="23">
        <v>3.4887943086286199</v>
      </c>
      <c r="DX39" s="23">
        <v>3.1466366978538001</v>
      </c>
      <c r="DY39" s="23">
        <v>0</v>
      </c>
      <c r="DZ39" s="23">
        <v>6492.7760820760896</v>
      </c>
      <c r="EA39" s="23">
        <v>110471.540530211</v>
      </c>
      <c r="EB39" s="23">
        <v>1861.0621366580399</v>
      </c>
      <c r="EC39" s="23">
        <v>3333.6726966198398</v>
      </c>
      <c r="EE39" s="32">
        <f t="shared" si="38"/>
        <v>1.2042435350916789</v>
      </c>
      <c r="EF39" s="46">
        <f t="shared" si="39"/>
        <v>0</v>
      </c>
      <c r="EG39" s="46">
        <f t="shared" si="40"/>
        <v>0</v>
      </c>
      <c r="EH39" s="46">
        <f t="shared" si="41"/>
        <v>0</v>
      </c>
      <c r="EI39" s="46">
        <f t="shared" si="42"/>
        <v>0</v>
      </c>
      <c r="EJ39" s="46">
        <f t="shared" si="43"/>
        <v>0</v>
      </c>
      <c r="EK39" s="46">
        <f t="shared" si="44"/>
        <v>0</v>
      </c>
      <c r="EL39" s="46">
        <f t="shared" si="45"/>
        <v>-1.1946934992846384E-6</v>
      </c>
      <c r="EM39" s="46">
        <f t="shared" si="46"/>
        <v>-5.960466818225783E-6</v>
      </c>
      <c r="EN39" s="46">
        <f t="shared" si="47"/>
        <v>-2.6971950301665667E-6</v>
      </c>
      <c r="EO39" s="46">
        <f t="shared" si="48"/>
        <v>-5.6334305435293976E-7</v>
      </c>
      <c r="EP39" s="46">
        <f t="shared" si="49"/>
        <v>-2.0485500334228233E-6</v>
      </c>
      <c r="EQ39" s="46">
        <f t="shared" si="50"/>
        <v>9.538056861593817E-7</v>
      </c>
      <c r="ER39" s="46">
        <f t="shared" si="51"/>
        <v>-9.116518690204678E-7</v>
      </c>
      <c r="ES39" s="46">
        <f t="shared" si="52"/>
        <v>5.3243882982179579E-5</v>
      </c>
      <c r="ET39" s="46">
        <f t="shared" si="53"/>
        <v>-5.2599038763892899E-6</v>
      </c>
      <c r="EU39" s="46">
        <f t="shared" si="54"/>
        <v>-2.0598559840439034E-6</v>
      </c>
      <c r="EV39" s="46">
        <f t="shared" si="55"/>
        <v>2.3027477238829751E-6</v>
      </c>
      <c r="EW39" s="46">
        <f t="shared" si="56"/>
        <v>-6.1497530623405292E-7</v>
      </c>
      <c r="EX39" s="46">
        <f t="shared" si="57"/>
        <v>-2.5418162699690065E-6</v>
      </c>
      <c r="EY39" s="46">
        <f t="shared" si="58"/>
        <v>-1.7694881495169832E-6</v>
      </c>
      <c r="EZ39" s="46">
        <f t="shared" si="59"/>
        <v>-4.3122726502238622E-6</v>
      </c>
      <c r="FA39" s="46">
        <f t="shared" si="60"/>
        <v>-2.6322384748686162E-6</v>
      </c>
      <c r="FB39" s="46">
        <f t="shared" si="61"/>
        <v>-1.2266095803225127E-6</v>
      </c>
      <c r="FC39" s="46">
        <f t="shared" si="62"/>
        <v>2.237838723947599E-6</v>
      </c>
      <c r="FD39" s="46">
        <f t="shared" si="63"/>
        <v>7.2051551588677995E-7</v>
      </c>
      <c r="FE39" s="46">
        <f t="shared" si="64"/>
        <v>0</v>
      </c>
      <c r="FF39" s="46">
        <f t="shared" si="65"/>
        <v>0</v>
      </c>
      <c r="FG39" s="46">
        <f t="shared" si="66"/>
        <v>0</v>
      </c>
      <c r="FH39" s="46">
        <f t="shared" si="67"/>
        <v>-1.7911995922678573E-6</v>
      </c>
      <c r="FI39" s="46">
        <f t="shared" si="68"/>
        <v>0</v>
      </c>
      <c r="FJ39" s="46">
        <f t="shared" si="69"/>
        <v>0</v>
      </c>
      <c r="FK39" s="46">
        <f t="shared" si="70"/>
        <v>0</v>
      </c>
      <c r="FL39" s="46">
        <f t="shared" si="71"/>
        <v>0</v>
      </c>
      <c r="FM39" s="46">
        <f t="shared" si="72"/>
        <v>0</v>
      </c>
      <c r="FN39" s="46">
        <f t="shared" si="73"/>
        <v>0</v>
      </c>
      <c r="FO39" s="46">
        <f t="shared" si="74"/>
        <v>0</v>
      </c>
      <c r="FP39" s="46">
        <f t="shared" si="75"/>
        <v>0</v>
      </c>
      <c r="FQ39" s="46">
        <f t="shared" si="76"/>
        <v>0</v>
      </c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</row>
    <row r="40" spans="1:200" x14ac:dyDescent="0.3">
      <c r="A40" s="38" t="s">
        <v>37</v>
      </c>
      <c r="H40" s="21">
        <v>7077.2269219</v>
      </c>
      <c r="I40" s="23">
        <v>0.18240079819999999</v>
      </c>
      <c r="J40" s="23">
        <v>0.48915705679999999</v>
      </c>
      <c r="K40" s="23">
        <v>1.5108612702999999</v>
      </c>
      <c r="L40" s="23">
        <v>20.433213964</v>
      </c>
      <c r="M40" s="23">
        <v>32.658302427999999</v>
      </c>
      <c r="N40" s="23">
        <v>142.78606083</v>
      </c>
      <c r="O40" s="23">
        <v>135.89443785</v>
      </c>
      <c r="P40" s="23">
        <v>0.16153106780000001</v>
      </c>
      <c r="Q40" s="23">
        <v>1.0374222022999999</v>
      </c>
      <c r="R40" s="23">
        <v>6.4763835316999998</v>
      </c>
      <c r="S40" s="23">
        <v>35.153669659999998</v>
      </c>
      <c r="T40" s="23">
        <v>148.49311141999999</v>
      </c>
      <c r="U40" s="23">
        <v>0.26049783630000001</v>
      </c>
      <c r="V40" s="23">
        <v>128.88039176999999</v>
      </c>
      <c r="W40" s="23">
        <v>0.39061334530000003</v>
      </c>
      <c r="X40" s="23">
        <v>0.62678789680000002</v>
      </c>
      <c r="Y40" s="23">
        <v>1.04447033E-2</v>
      </c>
      <c r="Z40" s="23">
        <v>0.18632444770000001</v>
      </c>
      <c r="AD40" s="23">
        <v>0.70030301179999999</v>
      </c>
      <c r="AO40" s="23" t="s">
        <v>37</v>
      </c>
      <c r="AP40" s="23">
        <v>3.2941012193468699</v>
      </c>
      <c r="AQ40" s="23">
        <v>1129.4491249693201</v>
      </c>
      <c r="AR40" s="23">
        <v>0</v>
      </c>
      <c r="AS40" s="23">
        <v>0.39061228760396199</v>
      </c>
      <c r="AT40" s="23">
        <v>0</v>
      </c>
      <c r="AU40" s="23">
        <v>0.182401033791628</v>
      </c>
      <c r="AV40" s="23">
        <v>0.182401033791628</v>
      </c>
      <c r="AW40" s="23">
        <v>0.115521601398832</v>
      </c>
      <c r="AX40" s="23">
        <v>1.22638306777559E-2</v>
      </c>
      <c r="AY40" s="23">
        <v>0.48916041626812801</v>
      </c>
      <c r="AZ40" s="23">
        <v>0</v>
      </c>
      <c r="BA40" s="23">
        <v>0</v>
      </c>
      <c r="BB40" s="23">
        <v>0</v>
      </c>
      <c r="BC40" s="23">
        <v>0</v>
      </c>
      <c r="BD40" s="23">
        <v>0</v>
      </c>
      <c r="BE40" s="23">
        <v>0</v>
      </c>
      <c r="BF40" s="23">
        <v>142.78672089188001</v>
      </c>
      <c r="BG40" s="23">
        <v>1.51085051230275</v>
      </c>
      <c r="BH40" s="23">
        <v>6.4763940102019202</v>
      </c>
      <c r="BI40" s="23">
        <v>0</v>
      </c>
      <c r="BJ40" s="23">
        <v>0</v>
      </c>
      <c r="BK40" s="23">
        <v>0.62679043993783201</v>
      </c>
      <c r="BL40" s="23">
        <v>0</v>
      </c>
      <c r="BM40" s="23">
        <v>0.35107639444765898</v>
      </c>
      <c r="BN40" s="23">
        <v>0</v>
      </c>
      <c r="BO40" s="23">
        <v>20.433337065680998</v>
      </c>
      <c r="BP40" s="23">
        <v>1635.49885766272</v>
      </c>
      <c r="BQ40" s="23">
        <v>11.5482745333917</v>
      </c>
      <c r="BR40" s="23">
        <v>1.0444063111735799E-2</v>
      </c>
      <c r="BS40" s="23">
        <v>1.0444063111735799E-2</v>
      </c>
      <c r="BT40" s="23">
        <v>0</v>
      </c>
      <c r="BU40" s="23">
        <v>0</v>
      </c>
      <c r="BV40" s="23">
        <v>32.658305382529498</v>
      </c>
      <c r="BW40" s="23">
        <v>0</v>
      </c>
      <c r="BX40" s="23">
        <v>0</v>
      </c>
      <c r="BY40" s="23">
        <v>0</v>
      </c>
      <c r="BZ40" s="23">
        <v>3.69407421683007</v>
      </c>
      <c r="CA40" s="23">
        <v>0</v>
      </c>
      <c r="CB40" s="23">
        <v>2350.5872570843399</v>
      </c>
      <c r="CC40" s="23">
        <v>18.878661680980098</v>
      </c>
      <c r="CD40" s="23">
        <v>0</v>
      </c>
      <c r="CE40" s="23">
        <v>0</v>
      </c>
      <c r="CF40" s="23">
        <v>135.894846966296</v>
      </c>
      <c r="CG40" s="23">
        <v>0.16152441481753901</v>
      </c>
      <c r="CH40" s="23">
        <v>0</v>
      </c>
      <c r="CI40" s="23">
        <v>0</v>
      </c>
      <c r="CJ40" s="23">
        <v>9015.8301485364009</v>
      </c>
      <c r="CK40" s="23">
        <v>0</v>
      </c>
      <c r="CL40" s="23">
        <v>0</v>
      </c>
      <c r="CM40" s="23">
        <v>0</v>
      </c>
      <c r="CN40" s="23">
        <v>4.8571647465963499E-2</v>
      </c>
      <c r="CO40" s="23">
        <v>9.6712617618236205</v>
      </c>
      <c r="CP40" s="23">
        <v>0.70030307379421297</v>
      </c>
      <c r="CQ40" s="23">
        <v>1.03742231672701</v>
      </c>
      <c r="CR40" s="23">
        <v>0</v>
      </c>
      <c r="CS40" s="23">
        <v>2201.2173014996902</v>
      </c>
      <c r="CT40" s="23">
        <v>0</v>
      </c>
      <c r="CU40" s="23">
        <v>0</v>
      </c>
      <c r="CV40" s="23">
        <v>0</v>
      </c>
      <c r="CW40" s="23">
        <v>0</v>
      </c>
      <c r="CX40" s="23">
        <v>0</v>
      </c>
      <c r="CY40" s="23">
        <v>0</v>
      </c>
      <c r="CZ40" s="23">
        <v>0</v>
      </c>
      <c r="DA40" s="23">
        <v>0</v>
      </c>
      <c r="DB40" s="23">
        <v>0</v>
      </c>
      <c r="DC40" s="23">
        <v>0</v>
      </c>
      <c r="DD40" s="23">
        <v>0</v>
      </c>
      <c r="DE40" s="23">
        <v>0</v>
      </c>
      <c r="DF40" s="23">
        <v>0</v>
      </c>
      <c r="DG40" s="23">
        <v>0</v>
      </c>
      <c r="DH40" s="23">
        <v>0</v>
      </c>
      <c r="DI40" s="23">
        <v>0</v>
      </c>
      <c r="DJ40" s="23">
        <v>0</v>
      </c>
      <c r="DK40" s="23">
        <v>0</v>
      </c>
      <c r="DL40" s="23">
        <v>288.08970051735702</v>
      </c>
      <c r="DM40" s="23">
        <v>0</v>
      </c>
      <c r="DN40" s="23">
        <v>0</v>
      </c>
      <c r="DO40" s="23">
        <v>0</v>
      </c>
      <c r="DP40" s="23">
        <v>0</v>
      </c>
      <c r="DQ40" s="23">
        <v>592.79471157583305</v>
      </c>
      <c r="DR40" s="23">
        <v>35.153689221272501</v>
      </c>
      <c r="DS40" s="23">
        <v>0</v>
      </c>
      <c r="DT40" s="23">
        <v>92.492079305546099</v>
      </c>
      <c r="DU40" s="23">
        <v>184.66082876370299</v>
      </c>
      <c r="DV40" s="23">
        <v>148.49318514231999</v>
      </c>
      <c r="DW40" s="23">
        <v>0.18632576585913399</v>
      </c>
      <c r="DX40" s="23">
        <v>0.260497204381687</v>
      </c>
      <c r="DY40" s="23">
        <v>0</v>
      </c>
      <c r="DZ40" s="23">
        <v>477.69004175333498</v>
      </c>
      <c r="EA40" s="23">
        <v>7077.2299454907097</v>
      </c>
      <c r="EB40" s="23">
        <v>128.88023629546299</v>
      </c>
      <c r="EC40" s="23">
        <v>147.74363691264699</v>
      </c>
      <c r="EE40" s="32">
        <f t="shared" si="38"/>
        <v>1.2739207596724873</v>
      </c>
      <c r="EF40" s="46">
        <f t="shared" si="39"/>
        <v>0</v>
      </c>
      <c r="EG40" s="46">
        <f t="shared" si="40"/>
        <v>0</v>
      </c>
      <c r="EH40" s="46">
        <f t="shared" si="41"/>
        <v>0</v>
      </c>
      <c r="EI40" s="46">
        <f t="shared" si="42"/>
        <v>0</v>
      </c>
      <c r="EJ40" s="46">
        <f t="shared" si="43"/>
        <v>0</v>
      </c>
      <c r="EK40" s="46">
        <f t="shared" si="44"/>
        <v>0</v>
      </c>
      <c r="EL40" s="46">
        <f t="shared" si="45"/>
        <v>4.2722817045594473E-7</v>
      </c>
      <c r="EM40" s="46">
        <f t="shared" si="46"/>
        <v>1.2916151153755076E-6</v>
      </c>
      <c r="EN40" s="46">
        <f t="shared" si="47"/>
        <v>6.8678721513169981E-6</v>
      </c>
      <c r="EO40" s="46">
        <f t="shared" si="48"/>
        <v>-7.1204401498659941E-6</v>
      </c>
      <c r="EP40" s="46">
        <f t="shared" si="49"/>
        <v>6.0245872829916157E-6</v>
      </c>
      <c r="EQ40" s="46">
        <f t="shared" si="50"/>
        <v>9.0467944737510669E-8</v>
      </c>
      <c r="ER40" s="46">
        <f t="shared" si="51"/>
        <v>4.6227333128684946E-6</v>
      </c>
      <c r="ES40" s="46">
        <f t="shared" si="52"/>
        <v>3.0105448204556264E-6</v>
      </c>
      <c r="ET40" s="46">
        <f t="shared" si="53"/>
        <v>-4.1187014681502186E-5</v>
      </c>
      <c r="EU40" s="46">
        <f t="shared" si="54"/>
        <v>1.1029936494107105E-7</v>
      </c>
      <c r="EV40" s="46">
        <f t="shared" si="55"/>
        <v>1.6179557416705461E-6</v>
      </c>
      <c r="EW40" s="46">
        <f t="shared" si="56"/>
        <v>5.5645037037206616E-7</v>
      </c>
      <c r="EX40" s="46">
        <f t="shared" si="57"/>
        <v>4.9646962940747312E-7</v>
      </c>
      <c r="EY40" s="46">
        <f t="shared" si="58"/>
        <v>-2.4258102177945222E-6</v>
      </c>
      <c r="EZ40" s="46">
        <f t="shared" si="59"/>
        <v>-1.2063474890213355E-6</v>
      </c>
      <c r="FA40" s="46">
        <f t="shared" si="60"/>
        <v>-2.7077826468503894E-6</v>
      </c>
      <c r="FB40" s="46">
        <f t="shared" si="61"/>
        <v>4.0574137518820729E-6</v>
      </c>
      <c r="FC40" s="46">
        <f t="shared" si="62"/>
        <v>-6.1293101949652534E-5</v>
      </c>
      <c r="FD40" s="46">
        <f t="shared" si="63"/>
        <v>7.0745366496740214E-6</v>
      </c>
      <c r="FE40" s="46">
        <f t="shared" si="64"/>
        <v>0</v>
      </c>
      <c r="FF40" s="46">
        <f t="shared" si="65"/>
        <v>0</v>
      </c>
      <c r="FG40" s="46">
        <f t="shared" si="66"/>
        <v>0</v>
      </c>
      <c r="FH40" s="46">
        <f t="shared" si="67"/>
        <v>8.8524841305503621E-8</v>
      </c>
      <c r="FI40" s="46">
        <f t="shared" si="68"/>
        <v>0</v>
      </c>
      <c r="FJ40" s="46">
        <f t="shared" si="69"/>
        <v>0</v>
      </c>
      <c r="FK40" s="46">
        <f t="shared" si="70"/>
        <v>0</v>
      </c>
      <c r="FL40" s="46">
        <f t="shared" si="71"/>
        <v>0</v>
      </c>
      <c r="FM40" s="46">
        <f t="shared" si="72"/>
        <v>0</v>
      </c>
      <c r="FN40" s="46">
        <f t="shared" si="73"/>
        <v>0</v>
      </c>
      <c r="FO40" s="46">
        <f t="shared" si="74"/>
        <v>0</v>
      </c>
      <c r="FP40" s="46">
        <f t="shared" si="75"/>
        <v>0</v>
      </c>
      <c r="FQ40" s="46">
        <f t="shared" si="76"/>
        <v>0</v>
      </c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</row>
    <row r="41" spans="1:200" x14ac:dyDescent="0.3">
      <c r="A41" s="38" t="s">
        <v>38</v>
      </c>
      <c r="H41" s="21">
        <v>34645.471108999998</v>
      </c>
      <c r="I41" s="23">
        <v>0.88659838810000002</v>
      </c>
      <c r="J41" s="23">
        <v>0.2781293695</v>
      </c>
      <c r="K41" s="23">
        <v>7.9738761685000004</v>
      </c>
      <c r="L41" s="23">
        <v>110.35945821999999</v>
      </c>
      <c r="M41" s="23">
        <v>161.48341009999999</v>
      </c>
      <c r="N41" s="23">
        <v>470.00864021000001</v>
      </c>
      <c r="O41" s="23">
        <v>527.25697228000001</v>
      </c>
      <c r="P41" s="23">
        <v>0.71837654939999995</v>
      </c>
      <c r="Q41" s="23">
        <v>4.2519764936</v>
      </c>
      <c r="R41" s="23">
        <v>33.103034856000001</v>
      </c>
      <c r="S41" s="23">
        <v>175.23469961000001</v>
      </c>
      <c r="T41" s="23">
        <v>811.53039655999999</v>
      </c>
      <c r="U41" s="23">
        <v>1.2661901024</v>
      </c>
      <c r="V41" s="23">
        <v>726.30457991000003</v>
      </c>
      <c r="W41" s="23">
        <v>1.9018398612</v>
      </c>
      <c r="X41" s="23">
        <v>250.37194830999999</v>
      </c>
      <c r="Y41" s="23">
        <v>7.7317156400000003E-2</v>
      </c>
      <c r="Z41" s="23">
        <v>0.60466988799999999</v>
      </c>
      <c r="AD41" s="23">
        <v>3.1842121405000001</v>
      </c>
      <c r="AO41" s="23" t="s">
        <v>38</v>
      </c>
      <c r="AP41" s="23">
        <v>17.142025932104598</v>
      </c>
      <c r="AQ41" s="23">
        <v>4817.2881526620004</v>
      </c>
      <c r="AR41" s="23">
        <v>0</v>
      </c>
      <c r="AS41" s="23">
        <v>1.9018484261644399</v>
      </c>
      <c r="AT41" s="23">
        <v>0</v>
      </c>
      <c r="AU41" s="23">
        <v>0.886598913756795</v>
      </c>
      <c r="AV41" s="23">
        <v>0.886598913756795</v>
      </c>
      <c r="AW41" s="23">
        <v>0.57634732536086797</v>
      </c>
      <c r="AX41" s="23">
        <v>5.9709518760715799E-2</v>
      </c>
      <c r="AY41" s="23">
        <v>0.27812865312919699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470.00713311364598</v>
      </c>
      <c r="BG41" s="23">
        <v>7.9738590279748598</v>
      </c>
      <c r="BH41" s="23">
        <v>33.1029468708576</v>
      </c>
      <c r="BI41" s="23">
        <v>0</v>
      </c>
      <c r="BJ41" s="23">
        <v>0</v>
      </c>
      <c r="BK41" s="23">
        <v>250.37158910081101</v>
      </c>
      <c r="BL41" s="23">
        <v>0</v>
      </c>
      <c r="BM41" s="23">
        <v>2.6054157395214799</v>
      </c>
      <c r="BN41" s="23">
        <v>0</v>
      </c>
      <c r="BO41" s="23">
        <v>110.359125875765</v>
      </c>
      <c r="BP41" s="23">
        <v>8107.9234936996099</v>
      </c>
      <c r="BQ41" s="23">
        <v>60.919835474244401</v>
      </c>
      <c r="BR41" s="23">
        <v>7.7317290975492295E-2</v>
      </c>
      <c r="BS41" s="23">
        <v>7.7317290975492295E-2</v>
      </c>
      <c r="BT41" s="23">
        <v>0</v>
      </c>
      <c r="BU41" s="23">
        <v>0</v>
      </c>
      <c r="BV41" s="23">
        <v>161.482925308793</v>
      </c>
      <c r="BW41" s="23">
        <v>0</v>
      </c>
      <c r="BX41" s="23">
        <v>0</v>
      </c>
      <c r="BY41" s="23">
        <v>0</v>
      </c>
      <c r="BZ41" s="23">
        <v>16.258007652991399</v>
      </c>
      <c r="CA41" s="23">
        <v>0</v>
      </c>
      <c r="CB41" s="23">
        <v>11558.9804099747</v>
      </c>
      <c r="CC41" s="23">
        <v>84.708192864943697</v>
      </c>
      <c r="CD41" s="23">
        <v>0</v>
      </c>
      <c r="CE41" s="23">
        <v>0</v>
      </c>
      <c r="CF41" s="23">
        <v>527.33647706366196</v>
      </c>
      <c r="CG41" s="23">
        <v>0.71836662928537098</v>
      </c>
      <c r="CH41" s="23">
        <v>0</v>
      </c>
      <c r="CI41" s="23">
        <v>0</v>
      </c>
      <c r="CJ41" s="23">
        <v>43164.028570467897</v>
      </c>
      <c r="CK41" s="23">
        <v>0</v>
      </c>
      <c r="CL41" s="23">
        <v>0</v>
      </c>
      <c r="CM41" s="23">
        <v>0</v>
      </c>
      <c r="CN41" s="23">
        <v>0.57746118903504695</v>
      </c>
      <c r="CO41" s="23">
        <v>48.462713413052398</v>
      </c>
      <c r="CP41" s="23">
        <v>3.1841995491988899</v>
      </c>
      <c r="CQ41" s="23">
        <v>4.2519771143482297</v>
      </c>
      <c r="CR41" s="23">
        <v>0</v>
      </c>
      <c r="CS41" s="23">
        <v>10014.1772341407</v>
      </c>
      <c r="CT41" s="23">
        <v>0</v>
      </c>
      <c r="CU41" s="23">
        <v>0</v>
      </c>
      <c r="CV41" s="23">
        <v>0</v>
      </c>
      <c r="CW41" s="23">
        <v>0</v>
      </c>
      <c r="CX41" s="23">
        <v>0</v>
      </c>
      <c r="CY41" s="23">
        <v>0</v>
      </c>
      <c r="CZ41" s="23">
        <v>0</v>
      </c>
      <c r="DA41" s="23">
        <v>0</v>
      </c>
      <c r="DB41" s="23">
        <v>0</v>
      </c>
      <c r="DC41" s="23">
        <v>0</v>
      </c>
      <c r="DD41" s="23">
        <v>0</v>
      </c>
      <c r="DE41" s="23">
        <v>0</v>
      </c>
      <c r="DF41" s="23">
        <v>0</v>
      </c>
      <c r="DG41" s="23">
        <v>0</v>
      </c>
      <c r="DH41" s="23">
        <v>0</v>
      </c>
      <c r="DI41" s="23">
        <v>0</v>
      </c>
      <c r="DJ41" s="23">
        <v>0</v>
      </c>
      <c r="DK41" s="23">
        <v>0</v>
      </c>
      <c r="DL41" s="23">
        <v>1627.9387989824299</v>
      </c>
      <c r="DM41" s="23">
        <v>0</v>
      </c>
      <c r="DN41" s="23">
        <v>0</v>
      </c>
      <c r="DO41" s="23">
        <v>0</v>
      </c>
      <c r="DP41" s="23">
        <v>0</v>
      </c>
      <c r="DQ41" s="23">
        <v>2681.3698721547498</v>
      </c>
      <c r="DR41" s="23">
        <v>175.23453532163199</v>
      </c>
      <c r="DS41" s="23">
        <v>0</v>
      </c>
      <c r="DT41" s="23">
        <v>482.08778629574198</v>
      </c>
      <c r="DU41" s="23">
        <v>1006.15111186461</v>
      </c>
      <c r="DV41" s="23">
        <v>811.52420582683101</v>
      </c>
      <c r="DW41" s="23">
        <v>0.60466670987964799</v>
      </c>
      <c r="DX41" s="23">
        <v>1.2661866379454001</v>
      </c>
      <c r="DY41" s="23">
        <v>0</v>
      </c>
      <c r="DZ41" s="23">
        <v>2209.4714329701201</v>
      </c>
      <c r="EA41" s="23">
        <v>34645.417109630303</v>
      </c>
      <c r="EB41" s="23">
        <v>726.30196941188399</v>
      </c>
      <c r="EC41" s="23">
        <v>756.02033750718897</v>
      </c>
      <c r="EE41" s="32">
        <f t="shared" si="38"/>
        <v>1.2458798932592356</v>
      </c>
      <c r="EF41" s="46">
        <f t="shared" si="39"/>
        <v>0</v>
      </c>
      <c r="EG41" s="46">
        <f t="shared" si="40"/>
        <v>0</v>
      </c>
      <c r="EH41" s="46">
        <f t="shared" si="41"/>
        <v>0</v>
      </c>
      <c r="EI41" s="46">
        <f t="shared" si="42"/>
        <v>0</v>
      </c>
      <c r="EJ41" s="46">
        <f t="shared" si="43"/>
        <v>0</v>
      </c>
      <c r="EK41" s="46">
        <f t="shared" si="44"/>
        <v>0</v>
      </c>
      <c r="EL41" s="46">
        <f t="shared" si="45"/>
        <v>-1.5586270864928573E-6</v>
      </c>
      <c r="EM41" s="46">
        <f t="shared" si="46"/>
        <v>5.9289166553441131E-7</v>
      </c>
      <c r="EN41" s="46">
        <f t="shared" si="47"/>
        <v>-2.5756747814837431E-6</v>
      </c>
      <c r="EO41" s="46">
        <f t="shared" si="48"/>
        <v>-2.1495850673328326E-6</v>
      </c>
      <c r="EP41" s="46">
        <f t="shared" si="49"/>
        <v>-3.011470338395755E-6</v>
      </c>
      <c r="EQ41" s="46">
        <f t="shared" si="50"/>
        <v>-3.0021115276553193E-6</v>
      </c>
      <c r="ER41" s="46">
        <f t="shared" si="51"/>
        <v>-3.2065290403152682E-6</v>
      </c>
      <c r="ES41" s="46">
        <f t="shared" si="52"/>
        <v>1.5078944014366676E-4</v>
      </c>
      <c r="ET41" s="46">
        <f t="shared" si="53"/>
        <v>-1.38090735802206E-5</v>
      </c>
      <c r="EU41" s="46">
        <f t="shared" si="54"/>
        <v>1.4599051303352353E-7</v>
      </c>
      <c r="EV41" s="46">
        <f t="shared" si="55"/>
        <v>-2.657917704011461E-6</v>
      </c>
      <c r="EW41" s="46">
        <f t="shared" si="56"/>
        <v>-9.3753331034095791E-7</v>
      </c>
      <c r="EX41" s="46">
        <f t="shared" si="57"/>
        <v>-7.6284673934827839E-6</v>
      </c>
      <c r="EY41" s="46">
        <f t="shared" si="58"/>
        <v>-2.736125162643136E-6</v>
      </c>
      <c r="EZ41" s="46">
        <f t="shared" si="59"/>
        <v>-3.5942195440444641E-6</v>
      </c>
      <c r="FA41" s="46">
        <f t="shared" si="60"/>
        <v>4.5035150512100902E-6</v>
      </c>
      <c r="FB41" s="46">
        <f t="shared" si="61"/>
        <v>-1.4347022156848408E-6</v>
      </c>
      <c r="FC41" s="46">
        <f t="shared" si="62"/>
        <v>1.7405644304265502E-6</v>
      </c>
      <c r="FD41" s="46">
        <f t="shared" si="63"/>
        <v>-5.2559593508296454E-6</v>
      </c>
      <c r="FE41" s="46">
        <f t="shared" si="64"/>
        <v>0</v>
      </c>
      <c r="FF41" s="46">
        <f t="shared" si="65"/>
        <v>0</v>
      </c>
      <c r="FG41" s="46">
        <f t="shared" si="66"/>
        <v>0</v>
      </c>
      <c r="FH41" s="46">
        <f t="shared" si="67"/>
        <v>-3.9542909060768253E-6</v>
      </c>
      <c r="FI41" s="46">
        <f t="shared" si="68"/>
        <v>0</v>
      </c>
      <c r="FJ41" s="46">
        <f t="shared" si="69"/>
        <v>0</v>
      </c>
      <c r="FK41" s="46">
        <f t="shared" si="70"/>
        <v>0</v>
      </c>
      <c r="FL41" s="46">
        <f t="shared" si="71"/>
        <v>0</v>
      </c>
      <c r="FM41" s="46">
        <f t="shared" si="72"/>
        <v>0</v>
      </c>
      <c r="FN41" s="46">
        <f t="shared" si="73"/>
        <v>0</v>
      </c>
      <c r="FO41" s="46">
        <f t="shared" si="74"/>
        <v>0</v>
      </c>
      <c r="FP41" s="46">
        <f t="shared" si="75"/>
        <v>0</v>
      </c>
      <c r="FQ41" s="46">
        <f t="shared" si="76"/>
        <v>0</v>
      </c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</row>
    <row r="42" spans="1:200" x14ac:dyDescent="0.3">
      <c r="A42" s="38" t="s">
        <v>39</v>
      </c>
      <c r="H42" s="21">
        <v>23905.275002999999</v>
      </c>
      <c r="I42" s="23">
        <v>0.1522951572</v>
      </c>
      <c r="J42" s="23">
        <v>37.180966030999997</v>
      </c>
      <c r="K42" s="23">
        <v>1.4863057609000001</v>
      </c>
      <c r="L42" s="23">
        <v>115.40182562</v>
      </c>
      <c r="M42" s="23">
        <v>30.379560701999999</v>
      </c>
      <c r="N42" s="23">
        <v>124.55049522</v>
      </c>
      <c r="O42" s="23">
        <v>122.40098693</v>
      </c>
      <c r="P42" s="23">
        <v>246.89734342</v>
      </c>
      <c r="Q42" s="23">
        <v>0.92635392220000001</v>
      </c>
      <c r="R42" s="23">
        <v>4.5280993396999998</v>
      </c>
      <c r="S42" s="23">
        <v>30.891838477</v>
      </c>
      <c r="T42" s="23">
        <v>302.06790819000003</v>
      </c>
      <c r="U42" s="23">
        <v>0.21749774669999999</v>
      </c>
      <c r="V42" s="23">
        <v>336.67073274000001</v>
      </c>
      <c r="W42" s="23">
        <v>0.32702187560000001</v>
      </c>
      <c r="X42" s="23">
        <v>858.93308063999996</v>
      </c>
      <c r="Y42" s="23">
        <v>0.1005940478</v>
      </c>
      <c r="Z42" s="23">
        <v>0.20610816509999999</v>
      </c>
      <c r="AD42" s="23">
        <v>0.7651618254</v>
      </c>
      <c r="AO42" s="23" t="s">
        <v>39</v>
      </c>
      <c r="AP42" s="23">
        <v>3.1652216050560802</v>
      </c>
      <c r="AQ42" s="23">
        <v>1023.6045229607799</v>
      </c>
      <c r="AR42" s="23">
        <v>0</v>
      </c>
      <c r="AS42" s="23">
        <v>0.32701670938011401</v>
      </c>
      <c r="AT42" s="23">
        <v>0</v>
      </c>
      <c r="AU42" s="23">
        <v>0.152296213307103</v>
      </c>
      <c r="AV42" s="23">
        <v>0.152296213307103</v>
      </c>
      <c r="AW42" s="23">
        <v>0.101703478115048</v>
      </c>
      <c r="AX42" s="23">
        <v>1.02682312525284E-2</v>
      </c>
      <c r="AY42" s="23">
        <v>37.180819235791702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124.55007279441401</v>
      </c>
      <c r="BG42" s="23">
        <v>1.4862968410011901</v>
      </c>
      <c r="BH42" s="23">
        <v>4.52811211783483</v>
      </c>
      <c r="BI42" s="23">
        <v>0</v>
      </c>
      <c r="BJ42" s="23">
        <v>0</v>
      </c>
      <c r="BK42" s="23">
        <v>858.93240204722497</v>
      </c>
      <c r="BL42" s="23">
        <v>0</v>
      </c>
      <c r="BM42" s="23">
        <v>0.41385657915640101</v>
      </c>
      <c r="BN42" s="23">
        <v>0</v>
      </c>
      <c r="BO42" s="23">
        <v>115.401530458351</v>
      </c>
      <c r="BP42" s="23">
        <v>1467.7840040681699</v>
      </c>
      <c r="BQ42" s="23">
        <v>11.3648831789243</v>
      </c>
      <c r="BR42" s="23">
        <v>0.100593515052409</v>
      </c>
      <c r="BS42" s="23">
        <v>0.100593515052409</v>
      </c>
      <c r="BT42" s="23">
        <v>0</v>
      </c>
      <c r="BU42" s="23">
        <v>0</v>
      </c>
      <c r="BV42" s="23">
        <v>30.379480396997199</v>
      </c>
      <c r="BW42" s="23">
        <v>0</v>
      </c>
      <c r="BX42" s="23">
        <v>0</v>
      </c>
      <c r="BY42" s="23">
        <v>0</v>
      </c>
      <c r="BZ42" s="23">
        <v>131.83551087911999</v>
      </c>
      <c r="CA42" s="23">
        <v>0</v>
      </c>
      <c r="CB42" s="23">
        <v>9868.1273988415196</v>
      </c>
      <c r="CC42" s="23">
        <v>21.353470507737601</v>
      </c>
      <c r="CD42" s="23">
        <v>0</v>
      </c>
      <c r="CE42" s="23">
        <v>0</v>
      </c>
      <c r="CF42" s="23">
        <v>122.67349029763299</v>
      </c>
      <c r="CG42" s="23">
        <v>246.89695241022</v>
      </c>
      <c r="CH42" s="23">
        <v>0</v>
      </c>
      <c r="CI42" s="23">
        <v>0</v>
      </c>
      <c r="CJ42" s="23">
        <v>25615.685799037601</v>
      </c>
      <c r="CK42" s="23">
        <v>0</v>
      </c>
      <c r="CL42" s="23">
        <v>0</v>
      </c>
      <c r="CM42" s="23">
        <v>0</v>
      </c>
      <c r="CN42" s="23">
        <v>1.18768441351548</v>
      </c>
      <c r="CO42" s="23">
        <v>72.626984581579407</v>
      </c>
      <c r="CP42" s="23">
        <v>0.76517084808677205</v>
      </c>
      <c r="CQ42" s="23">
        <v>0.92634829108064998</v>
      </c>
      <c r="CR42" s="23">
        <v>0</v>
      </c>
      <c r="CS42" s="23">
        <v>5049.8563731834201</v>
      </c>
      <c r="CT42" s="23">
        <v>0</v>
      </c>
      <c r="CU42" s="23">
        <v>0</v>
      </c>
      <c r="CV42" s="23">
        <v>0</v>
      </c>
      <c r="CW42" s="23">
        <v>0</v>
      </c>
      <c r="CX42" s="23">
        <v>0</v>
      </c>
      <c r="CY42" s="23">
        <v>0</v>
      </c>
      <c r="CZ42" s="23">
        <v>0</v>
      </c>
      <c r="DA42" s="23">
        <v>0</v>
      </c>
      <c r="DB42" s="23">
        <v>0</v>
      </c>
      <c r="DC42" s="23">
        <v>0</v>
      </c>
      <c r="DD42" s="23">
        <v>0</v>
      </c>
      <c r="DE42" s="23">
        <v>0</v>
      </c>
      <c r="DF42" s="23">
        <v>0</v>
      </c>
      <c r="DG42" s="23">
        <v>0</v>
      </c>
      <c r="DH42" s="23">
        <v>0</v>
      </c>
      <c r="DI42" s="23">
        <v>0</v>
      </c>
      <c r="DJ42" s="23">
        <v>0</v>
      </c>
      <c r="DK42" s="23">
        <v>0</v>
      </c>
      <c r="DL42" s="23">
        <v>279.57707549234999</v>
      </c>
      <c r="DM42" s="23">
        <v>0</v>
      </c>
      <c r="DN42" s="23">
        <v>0</v>
      </c>
      <c r="DO42" s="23">
        <v>0</v>
      </c>
      <c r="DP42" s="23">
        <v>0</v>
      </c>
      <c r="DQ42" s="23">
        <v>4631.8338890332798</v>
      </c>
      <c r="DR42" s="23">
        <v>30.891882449268898</v>
      </c>
      <c r="DS42" s="23">
        <v>0</v>
      </c>
      <c r="DT42" s="23">
        <v>90.258605286315102</v>
      </c>
      <c r="DU42" s="23">
        <v>224.22152765479399</v>
      </c>
      <c r="DV42" s="23">
        <v>302.067641733757</v>
      </c>
      <c r="DW42" s="23">
        <v>0.206105112518783</v>
      </c>
      <c r="DX42" s="23">
        <v>0.21749842469435601</v>
      </c>
      <c r="DY42" s="23">
        <v>0</v>
      </c>
      <c r="DZ42" s="23">
        <v>1034.92718001091</v>
      </c>
      <c r="EA42" s="23">
        <v>23905.209385075799</v>
      </c>
      <c r="EB42" s="23">
        <v>336.66877448098302</v>
      </c>
      <c r="EC42" s="23">
        <v>1230.37108831299</v>
      </c>
      <c r="EE42" s="32">
        <f t="shared" si="38"/>
        <v>1.0715524547979767</v>
      </c>
      <c r="EF42" s="46">
        <f t="shared" si="39"/>
        <v>0</v>
      </c>
      <c r="EG42" s="46">
        <f t="shared" si="40"/>
        <v>0</v>
      </c>
      <c r="EH42" s="46">
        <f t="shared" si="41"/>
        <v>0</v>
      </c>
      <c r="EI42" s="46">
        <f t="shared" si="42"/>
        <v>0</v>
      </c>
      <c r="EJ42" s="46">
        <f t="shared" si="43"/>
        <v>0</v>
      </c>
      <c r="EK42" s="46">
        <f t="shared" si="44"/>
        <v>0</v>
      </c>
      <c r="EL42" s="46">
        <f t="shared" si="45"/>
        <v>-2.7449140071126341E-6</v>
      </c>
      <c r="EM42" s="46">
        <f t="shared" si="46"/>
        <v>6.9346072613819183E-6</v>
      </c>
      <c r="EN42" s="46">
        <f t="shared" si="47"/>
        <v>-3.9481278719965405E-6</v>
      </c>
      <c r="EO42" s="46">
        <f t="shared" si="48"/>
        <v>-6.0013888425092826E-6</v>
      </c>
      <c r="EP42" s="46">
        <f t="shared" si="49"/>
        <v>-2.5576861319704667E-6</v>
      </c>
      <c r="EQ42" s="46">
        <f t="shared" si="50"/>
        <v>-2.6433892046089567E-6</v>
      </c>
      <c r="ER42" s="46">
        <f t="shared" si="51"/>
        <v>-3.3916010149064772E-6</v>
      </c>
      <c r="ES42" s="46">
        <f t="shared" si="52"/>
        <v>2.2263167517500089E-3</v>
      </c>
      <c r="ET42" s="46">
        <f t="shared" si="53"/>
        <v>-1.5836937513657588E-6</v>
      </c>
      <c r="EU42" s="46">
        <f t="shared" si="54"/>
        <v>-6.0787990584229811E-6</v>
      </c>
      <c r="EV42" s="46">
        <f t="shared" si="55"/>
        <v>2.8219643324114294E-6</v>
      </c>
      <c r="EW42" s="46">
        <f t="shared" si="56"/>
        <v>1.4234267387747908E-6</v>
      </c>
      <c r="EX42" s="46">
        <f t="shared" si="57"/>
        <v>-8.8210708850891484E-7</v>
      </c>
      <c r="EY42" s="46">
        <f t="shared" si="58"/>
        <v>3.1172477246573428E-6</v>
      </c>
      <c r="EZ42" s="46">
        <f t="shared" si="59"/>
        <v>-5.8165406925936769E-6</v>
      </c>
      <c r="FA42" s="46">
        <f t="shared" si="60"/>
        <v>-1.5797780734149732E-5</v>
      </c>
      <c r="FB42" s="46">
        <f t="shared" si="61"/>
        <v>-7.9004149483124141E-7</v>
      </c>
      <c r="FC42" s="46">
        <f t="shared" si="62"/>
        <v>-5.2960150491183073E-6</v>
      </c>
      <c r="FD42" s="46">
        <f t="shared" si="63"/>
        <v>-1.4810578782813044E-5</v>
      </c>
      <c r="FE42" s="46">
        <f t="shared" si="64"/>
        <v>0</v>
      </c>
      <c r="FF42" s="46">
        <f t="shared" si="65"/>
        <v>0</v>
      </c>
      <c r="FG42" s="46">
        <f t="shared" si="66"/>
        <v>0</v>
      </c>
      <c r="FH42" s="46">
        <f t="shared" si="67"/>
        <v>1.1791867383525786E-5</v>
      </c>
      <c r="FI42" s="46">
        <f t="shared" si="68"/>
        <v>0</v>
      </c>
      <c r="FJ42" s="46">
        <f t="shared" si="69"/>
        <v>0</v>
      </c>
      <c r="FK42" s="46">
        <f t="shared" si="70"/>
        <v>0</v>
      </c>
      <c r="FL42" s="46">
        <f t="shared" si="71"/>
        <v>0</v>
      </c>
      <c r="FM42" s="46">
        <f t="shared" si="72"/>
        <v>0</v>
      </c>
      <c r="FN42" s="46">
        <f t="shared" si="73"/>
        <v>0</v>
      </c>
      <c r="FO42" s="46">
        <f t="shared" si="74"/>
        <v>0</v>
      </c>
      <c r="FP42" s="46">
        <f t="shared" si="75"/>
        <v>0</v>
      </c>
      <c r="FQ42" s="46">
        <f t="shared" si="76"/>
        <v>0</v>
      </c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</row>
    <row r="43" spans="1:200" x14ac:dyDescent="0.3">
      <c r="A43" s="38" t="s">
        <v>40</v>
      </c>
      <c r="H43" s="21">
        <v>51991.486607999999</v>
      </c>
      <c r="I43" s="23">
        <v>1.1743777429</v>
      </c>
      <c r="J43" s="23">
        <v>1.6105736376999999</v>
      </c>
      <c r="K43" s="23">
        <v>11.315247873000001</v>
      </c>
      <c r="L43" s="23">
        <v>152.03378405000001</v>
      </c>
      <c r="M43" s="23">
        <v>219.58900595</v>
      </c>
      <c r="N43" s="23">
        <v>636.32258784999999</v>
      </c>
      <c r="O43" s="23">
        <v>726.68233552000004</v>
      </c>
      <c r="P43" s="23">
        <v>94.024993523000006</v>
      </c>
      <c r="Q43" s="23">
        <v>5.8091826253000001</v>
      </c>
      <c r="R43" s="23">
        <v>41.053489513999999</v>
      </c>
      <c r="S43" s="23">
        <v>219.91801798</v>
      </c>
      <c r="T43" s="23">
        <v>1137.8943875</v>
      </c>
      <c r="U43" s="23">
        <v>1.6784975033</v>
      </c>
      <c r="V43" s="23">
        <v>1026.312805</v>
      </c>
      <c r="W43" s="23">
        <v>2.2536351192000001</v>
      </c>
      <c r="X43" s="23">
        <v>406.63492430999997</v>
      </c>
      <c r="Y43" s="23">
        <v>0.1033715447</v>
      </c>
      <c r="Z43" s="23">
        <v>1.3075662182000001</v>
      </c>
      <c r="AD43" s="23">
        <v>4.7737772132999998</v>
      </c>
      <c r="AO43" s="23" t="s">
        <v>40</v>
      </c>
      <c r="AP43" s="23">
        <v>23.795543957377099</v>
      </c>
      <c r="AQ43" s="23">
        <v>6637.6604958430098</v>
      </c>
      <c r="AR43" s="23">
        <v>0</v>
      </c>
      <c r="AS43" s="23">
        <v>2.2536284852198198</v>
      </c>
      <c r="AT43" s="23">
        <v>0</v>
      </c>
      <c r="AU43" s="23">
        <v>1.17437457429565</v>
      </c>
      <c r="AV43" s="23">
        <v>1.17437457429565</v>
      </c>
      <c r="AW43" s="23">
        <v>0.73679343448965695</v>
      </c>
      <c r="AX43" s="23">
        <v>7.0740936955416903E-2</v>
      </c>
      <c r="AY43" s="23">
        <v>1.6105663654319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636.31962545196097</v>
      </c>
      <c r="BG43" s="23">
        <v>11.3152475117067</v>
      </c>
      <c r="BH43" s="23">
        <v>41.053382352018502</v>
      </c>
      <c r="BI43" s="23">
        <v>0</v>
      </c>
      <c r="BJ43" s="23">
        <v>0</v>
      </c>
      <c r="BK43" s="23">
        <v>406.63444202941503</v>
      </c>
      <c r="BL43" s="23">
        <v>0</v>
      </c>
      <c r="BM43" s="23">
        <v>4.1049534268089696</v>
      </c>
      <c r="BN43" s="23">
        <v>0</v>
      </c>
      <c r="BO43" s="23">
        <v>152.03329999532201</v>
      </c>
      <c r="BP43" s="23">
        <v>11011.6959217766</v>
      </c>
      <c r="BQ43" s="23">
        <v>86.4863511609786</v>
      </c>
      <c r="BR43" s="23">
        <v>0.103370770267455</v>
      </c>
      <c r="BS43" s="23">
        <v>0.103370770267455</v>
      </c>
      <c r="BT43" s="23">
        <v>0</v>
      </c>
      <c r="BU43" s="23">
        <v>0</v>
      </c>
      <c r="BV43" s="23">
        <v>219.58871589514499</v>
      </c>
      <c r="BW43" s="23">
        <v>0</v>
      </c>
      <c r="BX43" s="23">
        <v>0</v>
      </c>
      <c r="BY43" s="23">
        <v>0</v>
      </c>
      <c r="BZ43" s="23">
        <v>58.470755669785099</v>
      </c>
      <c r="CA43" s="23">
        <v>0</v>
      </c>
      <c r="CB43" s="23">
        <v>17406.009516946899</v>
      </c>
      <c r="CC43" s="23">
        <v>105.325365046613</v>
      </c>
      <c r="CD43" s="23">
        <v>0</v>
      </c>
      <c r="CE43" s="23">
        <v>0</v>
      </c>
      <c r="CF43" s="23">
        <v>726.81171527646597</v>
      </c>
      <c r="CG43" s="23">
        <v>94.024709323747899</v>
      </c>
      <c r="CH43" s="23">
        <v>0</v>
      </c>
      <c r="CI43" s="23">
        <v>0</v>
      </c>
      <c r="CJ43" s="23">
        <v>63511.799894067903</v>
      </c>
      <c r="CK43" s="23">
        <v>0</v>
      </c>
      <c r="CL43" s="23">
        <v>0</v>
      </c>
      <c r="CM43" s="23">
        <v>0</v>
      </c>
      <c r="CN43" s="23">
        <v>0.87516223181201103</v>
      </c>
      <c r="CO43" s="23">
        <v>79.626819080926097</v>
      </c>
      <c r="CP43" s="23">
        <v>4.7737625074091801</v>
      </c>
      <c r="CQ43" s="23">
        <v>5.8091820695007099</v>
      </c>
      <c r="CR43" s="23">
        <v>0</v>
      </c>
      <c r="CS43" s="23">
        <v>14726.799712673799</v>
      </c>
      <c r="CT43" s="23">
        <v>0</v>
      </c>
      <c r="CU43" s="23">
        <v>0</v>
      </c>
      <c r="CV43" s="23">
        <v>0</v>
      </c>
      <c r="CW43" s="23">
        <v>0</v>
      </c>
      <c r="CX43" s="23">
        <v>0</v>
      </c>
      <c r="CY43" s="23">
        <v>0</v>
      </c>
      <c r="CZ43" s="23">
        <v>0</v>
      </c>
      <c r="DA43" s="23">
        <v>0</v>
      </c>
      <c r="DB43" s="23">
        <v>0</v>
      </c>
      <c r="DC43" s="23">
        <v>0</v>
      </c>
      <c r="DD43" s="23">
        <v>0</v>
      </c>
      <c r="DE43" s="23">
        <v>0</v>
      </c>
      <c r="DF43" s="23">
        <v>0</v>
      </c>
      <c r="DG43" s="23">
        <v>0</v>
      </c>
      <c r="DH43" s="23">
        <v>0</v>
      </c>
      <c r="DI43" s="23">
        <v>0</v>
      </c>
      <c r="DJ43" s="23">
        <v>0</v>
      </c>
      <c r="DK43" s="23">
        <v>0</v>
      </c>
      <c r="DL43" s="23">
        <v>2300.6734359981301</v>
      </c>
      <c r="DM43" s="23">
        <v>0</v>
      </c>
      <c r="DN43" s="23">
        <v>0</v>
      </c>
      <c r="DO43" s="23">
        <v>0</v>
      </c>
      <c r="DP43" s="23">
        <v>0</v>
      </c>
      <c r="DQ43" s="23">
        <v>4722.8852412841197</v>
      </c>
      <c r="DR43" s="23">
        <v>219.91823432989901</v>
      </c>
      <c r="DS43" s="23">
        <v>0</v>
      </c>
      <c r="DT43" s="23">
        <v>682.38017011275394</v>
      </c>
      <c r="DU43" s="23">
        <v>1377.66452104058</v>
      </c>
      <c r="DV43" s="23">
        <v>1137.8901011606699</v>
      </c>
      <c r="DW43" s="23">
        <v>1.3075635553396301</v>
      </c>
      <c r="DX43" s="23">
        <v>1.67849823944509</v>
      </c>
      <c r="DY43" s="23">
        <v>0</v>
      </c>
      <c r="DZ43" s="23">
        <v>3247.40856605829</v>
      </c>
      <c r="EA43" s="23">
        <v>51991.429135071601</v>
      </c>
      <c r="EB43" s="23">
        <v>1026.3088118681001</v>
      </c>
      <c r="EC43" s="23">
        <v>1308.48592797131</v>
      </c>
      <c r="EE43" s="32">
        <f t="shared" si="38"/>
        <v>1.2215821136415936</v>
      </c>
      <c r="EF43" s="46">
        <f t="shared" si="39"/>
        <v>0</v>
      </c>
      <c r="EG43" s="46">
        <f t="shared" si="40"/>
        <v>0</v>
      </c>
      <c r="EH43" s="46">
        <f t="shared" si="41"/>
        <v>0</v>
      </c>
      <c r="EI43" s="46">
        <f t="shared" si="42"/>
        <v>0</v>
      </c>
      <c r="EJ43" s="46">
        <f t="shared" si="43"/>
        <v>0</v>
      </c>
      <c r="EK43" s="46">
        <f t="shared" si="44"/>
        <v>0</v>
      </c>
      <c r="EL43" s="46">
        <f t="shared" si="45"/>
        <v>-1.1054296029537367E-6</v>
      </c>
      <c r="EM43" s="46">
        <f t="shared" si="46"/>
        <v>-2.6981134214854815E-6</v>
      </c>
      <c r="EN43" s="46">
        <f t="shared" si="47"/>
        <v>-4.5153279115626212E-6</v>
      </c>
      <c r="EO43" s="46">
        <f t="shared" si="48"/>
        <v>-3.1929773444600559E-8</v>
      </c>
      <c r="EP43" s="46">
        <f t="shared" si="49"/>
        <v>-3.1838625935811665E-6</v>
      </c>
      <c r="EQ43" s="46">
        <f t="shared" si="50"/>
        <v>-1.3208988025587999E-6</v>
      </c>
      <c r="ER43" s="46">
        <f t="shared" si="51"/>
        <v>-4.6554972204056248E-6</v>
      </c>
      <c r="ES43" s="46">
        <f t="shared" si="52"/>
        <v>1.7804169737159698E-4</v>
      </c>
      <c r="ET43" s="46">
        <f t="shared" si="53"/>
        <v>-3.0225926262623699E-6</v>
      </c>
      <c r="EU43" s="46">
        <f t="shared" si="54"/>
        <v>-9.5675988516294969E-8</v>
      </c>
      <c r="EV43" s="46">
        <f t="shared" si="55"/>
        <v>-2.6103014083607495E-6</v>
      </c>
      <c r="EW43" s="46">
        <f t="shared" si="56"/>
        <v>9.8377523130205179E-7</v>
      </c>
      <c r="EX43" s="46">
        <f t="shared" si="57"/>
        <v>-3.7669043605023914E-6</v>
      </c>
      <c r="EY43" s="46">
        <f t="shared" si="58"/>
        <v>4.3857383674950958E-7</v>
      </c>
      <c r="EZ43" s="46">
        <f t="shared" si="59"/>
        <v>-3.8907552166424002E-6</v>
      </c>
      <c r="FA43" s="46">
        <f t="shared" si="60"/>
        <v>-2.9436798014839533E-6</v>
      </c>
      <c r="FB43" s="46">
        <f t="shared" si="61"/>
        <v>-1.1860284400448572E-6</v>
      </c>
      <c r="FC43" s="46">
        <f t="shared" si="62"/>
        <v>-7.4917381494336334E-6</v>
      </c>
      <c r="FD43" s="46">
        <f t="shared" si="63"/>
        <v>-2.0365013510748161E-6</v>
      </c>
      <c r="FE43" s="46">
        <f t="shared" si="64"/>
        <v>0</v>
      </c>
      <c r="FF43" s="46">
        <f t="shared" si="65"/>
        <v>0</v>
      </c>
      <c r="FG43" s="46">
        <f t="shared" si="66"/>
        <v>0</v>
      </c>
      <c r="FH43" s="46">
        <f t="shared" si="67"/>
        <v>-3.0805565829053855E-6</v>
      </c>
      <c r="FI43" s="46">
        <f t="shared" si="68"/>
        <v>0</v>
      </c>
      <c r="FJ43" s="46">
        <f t="shared" si="69"/>
        <v>0</v>
      </c>
      <c r="FK43" s="46">
        <f t="shared" si="70"/>
        <v>0</v>
      </c>
      <c r="FL43" s="46">
        <f t="shared" si="71"/>
        <v>0</v>
      </c>
      <c r="FM43" s="46">
        <f t="shared" si="72"/>
        <v>0</v>
      </c>
      <c r="FN43" s="46">
        <f t="shared" si="73"/>
        <v>0</v>
      </c>
      <c r="FO43" s="46">
        <f t="shared" si="74"/>
        <v>0</v>
      </c>
      <c r="FP43" s="46">
        <f t="shared" si="75"/>
        <v>0</v>
      </c>
      <c r="FQ43" s="46">
        <f t="shared" si="76"/>
        <v>0</v>
      </c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</row>
    <row r="44" spans="1:200" x14ac:dyDescent="0.3">
      <c r="A44" s="38" t="s">
        <v>41</v>
      </c>
      <c r="H44" s="21">
        <v>211482.17306</v>
      </c>
      <c r="I44" s="23">
        <v>4.9886282013000001</v>
      </c>
      <c r="J44" s="23">
        <v>17.241072179</v>
      </c>
      <c r="K44" s="23">
        <v>44.224758903999998</v>
      </c>
      <c r="L44" s="23">
        <v>592.68893341</v>
      </c>
      <c r="M44" s="23">
        <v>896.04575543999999</v>
      </c>
      <c r="N44" s="23">
        <v>3125.5991030999999</v>
      </c>
      <c r="O44" s="23">
        <v>3290.1583804000002</v>
      </c>
      <c r="P44" s="23">
        <v>542.84703390000004</v>
      </c>
      <c r="Q44" s="23">
        <v>25.878676305999999</v>
      </c>
      <c r="R44" s="23">
        <v>191.69214346000001</v>
      </c>
      <c r="S44" s="23">
        <v>971.60036432000004</v>
      </c>
      <c r="T44" s="23">
        <v>4296.8759670999998</v>
      </c>
      <c r="U44" s="23">
        <v>7.1252584687000002</v>
      </c>
      <c r="V44" s="23">
        <v>3605.1756286999998</v>
      </c>
      <c r="W44" s="23">
        <v>10.543965014999999</v>
      </c>
      <c r="X44" s="23">
        <v>1478.0261995000001</v>
      </c>
      <c r="Y44" s="23">
        <v>0.43826968799999999</v>
      </c>
      <c r="Z44" s="23">
        <v>2.6248093038000002</v>
      </c>
      <c r="AD44" s="23">
        <v>16.327636318</v>
      </c>
      <c r="AO44" s="23" t="s">
        <v>41</v>
      </c>
      <c r="AP44" s="23">
        <v>95.169063684802296</v>
      </c>
      <c r="AQ44" s="23">
        <v>27336.921609036901</v>
      </c>
      <c r="AR44" s="23">
        <v>0</v>
      </c>
      <c r="AS44" s="23">
        <v>10.5439555745339</v>
      </c>
      <c r="AT44" s="23">
        <v>0</v>
      </c>
      <c r="AU44" s="23">
        <v>4.9886151260844098</v>
      </c>
      <c r="AV44" s="23">
        <v>4.9886151260844098</v>
      </c>
      <c r="AW44" s="23">
        <v>3.2024824367304299</v>
      </c>
      <c r="AX44" s="23">
        <v>0.331040237092945</v>
      </c>
      <c r="AY44" s="23">
        <v>17.2410069827082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3125.5940807430002</v>
      </c>
      <c r="BG44" s="23">
        <v>44.2246346489312</v>
      </c>
      <c r="BH44" s="23">
        <v>191.69170106794601</v>
      </c>
      <c r="BI44" s="23">
        <v>0</v>
      </c>
      <c r="BJ44" s="23">
        <v>0</v>
      </c>
      <c r="BK44" s="23">
        <v>1478.0255642320101</v>
      </c>
      <c r="BL44" s="23">
        <v>0</v>
      </c>
      <c r="BM44" s="23">
        <v>10.165670052524</v>
      </c>
      <c r="BN44" s="23">
        <v>0</v>
      </c>
      <c r="BO44" s="23">
        <v>592.68792224340802</v>
      </c>
      <c r="BP44" s="23">
        <v>45516.994098875599</v>
      </c>
      <c r="BQ44" s="23">
        <v>337.96127602026797</v>
      </c>
      <c r="BR44" s="23">
        <v>0.43826961581964602</v>
      </c>
      <c r="BS44" s="23">
        <v>0.43826961581964602</v>
      </c>
      <c r="BT44" s="23">
        <v>0</v>
      </c>
      <c r="BU44" s="23">
        <v>0</v>
      </c>
      <c r="BV44" s="23">
        <v>896.04377865330002</v>
      </c>
      <c r="BW44" s="23">
        <v>0</v>
      </c>
      <c r="BX44" s="23">
        <v>0</v>
      </c>
      <c r="BY44" s="23">
        <v>0</v>
      </c>
      <c r="BZ44" s="23">
        <v>282.58276710896899</v>
      </c>
      <c r="CA44" s="23">
        <v>0</v>
      </c>
      <c r="CB44" s="23">
        <v>75553.553263909198</v>
      </c>
      <c r="CC44" s="23">
        <v>475.008380180838</v>
      </c>
      <c r="CD44" s="23">
        <v>0</v>
      </c>
      <c r="CE44" s="23">
        <v>0</v>
      </c>
      <c r="CF44" s="23">
        <v>3290.6238125233199</v>
      </c>
      <c r="CG44" s="23">
        <v>542.84419331321806</v>
      </c>
      <c r="CH44" s="23">
        <v>0</v>
      </c>
      <c r="CI44" s="23">
        <v>0</v>
      </c>
      <c r="CJ44" s="23">
        <v>260143.37494711601</v>
      </c>
      <c r="CK44" s="23">
        <v>0</v>
      </c>
      <c r="CL44" s="23">
        <v>0</v>
      </c>
      <c r="CM44" s="23">
        <v>0</v>
      </c>
      <c r="CN44" s="23">
        <v>3.3267871282494701</v>
      </c>
      <c r="CO44" s="23">
        <v>356.25922040270098</v>
      </c>
      <c r="CP44" s="23">
        <v>16.327670706446799</v>
      </c>
      <c r="CQ44" s="23">
        <v>25.878657889633502</v>
      </c>
      <c r="CR44" s="23">
        <v>0</v>
      </c>
      <c r="CS44" s="23">
        <v>59504.423596719498</v>
      </c>
      <c r="CT44" s="23">
        <v>0</v>
      </c>
      <c r="CU44" s="23">
        <v>0</v>
      </c>
      <c r="CV44" s="23">
        <v>0</v>
      </c>
      <c r="CW44" s="23">
        <v>0</v>
      </c>
      <c r="CX44" s="23">
        <v>0</v>
      </c>
      <c r="CY44" s="23">
        <v>0</v>
      </c>
      <c r="CZ44" s="23">
        <v>0</v>
      </c>
      <c r="DA44" s="23">
        <v>0</v>
      </c>
      <c r="DB44" s="23">
        <v>0</v>
      </c>
      <c r="DC44" s="23">
        <v>0</v>
      </c>
      <c r="DD44" s="23">
        <v>0</v>
      </c>
      <c r="DE44" s="23">
        <v>0</v>
      </c>
      <c r="DF44" s="23">
        <v>0</v>
      </c>
      <c r="DG44" s="23">
        <v>0</v>
      </c>
      <c r="DH44" s="23">
        <v>0</v>
      </c>
      <c r="DI44" s="23">
        <v>0</v>
      </c>
      <c r="DJ44" s="23">
        <v>0</v>
      </c>
      <c r="DK44" s="23">
        <v>0</v>
      </c>
      <c r="DL44" s="23">
        <v>7793.6736165019502</v>
      </c>
      <c r="DM44" s="23">
        <v>0</v>
      </c>
      <c r="DN44" s="23">
        <v>0</v>
      </c>
      <c r="DO44" s="23">
        <v>0</v>
      </c>
      <c r="DP44" s="23">
        <v>0</v>
      </c>
      <c r="DQ44" s="23">
        <v>21172.470327052401</v>
      </c>
      <c r="DR44" s="23">
        <v>971.59883669394799</v>
      </c>
      <c r="DS44" s="23">
        <v>0</v>
      </c>
      <c r="DT44" s="23">
        <v>2683.8243920559698</v>
      </c>
      <c r="DU44" s="23">
        <v>5142.7359646005698</v>
      </c>
      <c r="DV44" s="23">
        <v>4296.8525832604801</v>
      </c>
      <c r="DW44" s="23">
        <v>2.6248309737323199</v>
      </c>
      <c r="DX44" s="23">
        <v>7.1252353887417001</v>
      </c>
      <c r="DY44" s="23">
        <v>0</v>
      </c>
      <c r="DZ44" s="23">
        <v>12197.0410328337</v>
      </c>
      <c r="EA44" s="23">
        <v>211481.50307511599</v>
      </c>
      <c r="EB44" s="23">
        <v>3605.1554022987498</v>
      </c>
      <c r="EC44" s="23">
        <v>5646.0490915983</v>
      </c>
      <c r="EE44" s="32">
        <f t="shared" si="38"/>
        <v>1.2300998960401555</v>
      </c>
      <c r="EF44" s="46">
        <f t="shared" si="39"/>
        <v>0</v>
      </c>
      <c r="EG44" s="46">
        <f t="shared" si="40"/>
        <v>0</v>
      </c>
      <c r="EH44" s="46">
        <f t="shared" si="41"/>
        <v>0</v>
      </c>
      <c r="EI44" s="46">
        <f t="shared" si="42"/>
        <v>0</v>
      </c>
      <c r="EJ44" s="46">
        <f t="shared" si="43"/>
        <v>0</v>
      </c>
      <c r="EK44" s="46">
        <f t="shared" si="44"/>
        <v>0</v>
      </c>
      <c r="EL44" s="46">
        <f t="shared" si="45"/>
        <v>-3.1680442578819764E-6</v>
      </c>
      <c r="EM44" s="46">
        <f t="shared" si="46"/>
        <v>-2.6210042245349289E-6</v>
      </c>
      <c r="EN44" s="46">
        <f t="shared" si="47"/>
        <v>-3.7814522857411188E-6</v>
      </c>
      <c r="EO44" s="46">
        <f t="shared" si="48"/>
        <v>-2.8096268216492935E-6</v>
      </c>
      <c r="EP44" s="46">
        <f t="shared" si="49"/>
        <v>-1.7060662600223219E-6</v>
      </c>
      <c r="EQ44" s="46">
        <f t="shared" si="50"/>
        <v>-2.2061224976165872E-6</v>
      </c>
      <c r="ER44" s="46">
        <f t="shared" si="51"/>
        <v>-1.6068461866102913E-6</v>
      </c>
      <c r="ES44" s="46">
        <f t="shared" si="52"/>
        <v>1.4146192052406011E-4</v>
      </c>
      <c r="ET44" s="46">
        <f t="shared" si="53"/>
        <v>-5.2327573047196513E-6</v>
      </c>
      <c r="EU44" s="46">
        <f t="shared" si="54"/>
        <v>-7.1164252297192475E-7</v>
      </c>
      <c r="EV44" s="46">
        <f t="shared" si="55"/>
        <v>-2.3078256939104936E-6</v>
      </c>
      <c r="EW44" s="46">
        <f t="shared" si="56"/>
        <v>-1.5722781795387702E-6</v>
      </c>
      <c r="EX44" s="46">
        <f t="shared" si="57"/>
        <v>-5.4420559724743621E-6</v>
      </c>
      <c r="EY44" s="46">
        <f t="shared" si="58"/>
        <v>-3.2391748876863244E-6</v>
      </c>
      <c r="EZ44" s="46">
        <f t="shared" si="59"/>
        <v>-5.6103788922344026E-6</v>
      </c>
      <c r="FA44" s="46">
        <f t="shared" si="60"/>
        <v>-8.9534307882180885E-7</v>
      </c>
      <c r="FB44" s="46">
        <f t="shared" si="61"/>
        <v>-4.2980834183238486E-7</v>
      </c>
      <c r="FC44" s="46">
        <f t="shared" si="62"/>
        <v>-1.6469392236774323E-7</v>
      </c>
      <c r="FD44" s="46">
        <f t="shared" si="63"/>
        <v>8.2558120653930028E-6</v>
      </c>
      <c r="FE44" s="46">
        <f t="shared" si="64"/>
        <v>0</v>
      </c>
      <c r="FF44" s="46">
        <f t="shared" si="65"/>
        <v>0</v>
      </c>
      <c r="FG44" s="46">
        <f t="shared" si="66"/>
        <v>0</v>
      </c>
      <c r="FH44" s="46">
        <f t="shared" si="67"/>
        <v>2.1061497285784049E-6</v>
      </c>
      <c r="FI44" s="46">
        <f t="shared" si="68"/>
        <v>0</v>
      </c>
      <c r="FJ44" s="46">
        <f t="shared" si="69"/>
        <v>0</v>
      </c>
      <c r="FK44" s="46">
        <f t="shared" si="70"/>
        <v>0</v>
      </c>
      <c r="FL44" s="46">
        <f t="shared" si="71"/>
        <v>0</v>
      </c>
      <c r="FM44" s="46">
        <f t="shared" si="72"/>
        <v>0</v>
      </c>
      <c r="FN44" s="46">
        <f t="shared" si="73"/>
        <v>0</v>
      </c>
      <c r="FO44" s="46">
        <f t="shared" si="74"/>
        <v>0</v>
      </c>
      <c r="FP44" s="46">
        <f t="shared" si="75"/>
        <v>0</v>
      </c>
      <c r="FQ44" s="46">
        <f t="shared" si="76"/>
        <v>0</v>
      </c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</row>
    <row r="45" spans="1:200" x14ac:dyDescent="0.3">
      <c r="A45" s="38" t="s">
        <v>42</v>
      </c>
      <c r="H45" s="21">
        <v>24582.928069000001</v>
      </c>
      <c r="I45" s="23">
        <v>0.55162536969999998</v>
      </c>
      <c r="J45" s="23">
        <v>2.0521341544</v>
      </c>
      <c r="K45" s="23">
        <v>5.1851057616</v>
      </c>
      <c r="L45" s="23">
        <v>72.479615443</v>
      </c>
      <c r="M45" s="23">
        <v>112.01141555</v>
      </c>
      <c r="N45" s="23">
        <v>548.85845056999995</v>
      </c>
      <c r="O45" s="23">
        <v>505.51933086999998</v>
      </c>
      <c r="P45" s="23">
        <v>26.681459662000002</v>
      </c>
      <c r="Q45" s="23">
        <v>3.7275127249</v>
      </c>
      <c r="R45" s="23">
        <v>19.375785066999999</v>
      </c>
      <c r="S45" s="23">
        <v>110.29371337000001</v>
      </c>
      <c r="T45" s="23">
        <v>605.10906635000003</v>
      </c>
      <c r="U45" s="23">
        <v>0.78781665440000004</v>
      </c>
      <c r="V45" s="23">
        <v>511.24240695999998</v>
      </c>
      <c r="W45" s="23">
        <v>1.1800173634</v>
      </c>
      <c r="X45" s="23">
        <v>35.960303496999998</v>
      </c>
      <c r="Y45" s="23">
        <v>3.5197856100000001E-2</v>
      </c>
      <c r="Z45" s="23">
        <v>0.68068881699999995</v>
      </c>
      <c r="AD45" s="23">
        <v>2.6963576820999999</v>
      </c>
      <c r="AO45" s="23" t="s">
        <v>42</v>
      </c>
      <c r="AP45" s="23">
        <v>11.1090418707902</v>
      </c>
      <c r="AQ45" s="23">
        <v>4006.5626746254802</v>
      </c>
      <c r="AR45" s="23">
        <v>0</v>
      </c>
      <c r="AS45" s="23">
        <v>1.1800151725855199</v>
      </c>
      <c r="AT45" s="23">
        <v>0</v>
      </c>
      <c r="AU45" s="23">
        <v>0.55162530165694401</v>
      </c>
      <c r="AV45" s="23">
        <v>0.55162530165694401</v>
      </c>
      <c r="AW45" s="23">
        <v>0.363137480148646</v>
      </c>
      <c r="AX45" s="23">
        <v>3.7050646513676899E-2</v>
      </c>
      <c r="AY45" s="23">
        <v>2.0521295716072401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548.85666173287905</v>
      </c>
      <c r="BG45" s="23">
        <v>5.1850776971578503</v>
      </c>
      <c r="BH45" s="23">
        <v>19.3757573365471</v>
      </c>
      <c r="BI45" s="23">
        <v>0</v>
      </c>
      <c r="BJ45" s="23">
        <v>0</v>
      </c>
      <c r="BK45" s="23">
        <v>35.960265469948197</v>
      </c>
      <c r="BL45" s="23">
        <v>0</v>
      </c>
      <c r="BM45" s="23">
        <v>1.33430578204881</v>
      </c>
      <c r="BN45" s="23">
        <v>0</v>
      </c>
      <c r="BO45" s="23">
        <v>72.479349780385505</v>
      </c>
      <c r="BP45" s="23">
        <v>5230.3387263015302</v>
      </c>
      <c r="BQ45" s="23">
        <v>39.662285890047201</v>
      </c>
      <c r="BR45" s="23">
        <v>3.5197306801117698E-2</v>
      </c>
      <c r="BS45" s="23">
        <v>3.5197306801117698E-2</v>
      </c>
      <c r="BT45" s="23">
        <v>0</v>
      </c>
      <c r="BU45" s="23">
        <v>0</v>
      </c>
      <c r="BV45" s="23">
        <v>112.010730031622</v>
      </c>
      <c r="BW45" s="23">
        <v>0</v>
      </c>
      <c r="BX45" s="23">
        <v>0</v>
      </c>
      <c r="BY45" s="23">
        <v>0</v>
      </c>
      <c r="BZ45" s="23">
        <v>22.1874441386001</v>
      </c>
      <c r="CA45" s="23">
        <v>0</v>
      </c>
      <c r="CB45" s="23">
        <v>8010.5809220277997</v>
      </c>
      <c r="CC45" s="23">
        <v>70.695739817853905</v>
      </c>
      <c r="CD45" s="23">
        <v>0</v>
      </c>
      <c r="CE45" s="23">
        <v>0</v>
      </c>
      <c r="CF45" s="23">
        <v>505.529966949369</v>
      </c>
      <c r="CG45" s="23">
        <v>26.681176204345199</v>
      </c>
      <c r="CH45" s="23">
        <v>0</v>
      </c>
      <c r="CI45" s="23">
        <v>0</v>
      </c>
      <c r="CJ45" s="23">
        <v>31185.087802708302</v>
      </c>
      <c r="CK45" s="23">
        <v>0</v>
      </c>
      <c r="CL45" s="23">
        <v>0</v>
      </c>
      <c r="CM45" s="23">
        <v>0</v>
      </c>
      <c r="CN45" s="23">
        <v>0.20407118082893699</v>
      </c>
      <c r="CO45" s="23">
        <v>34.717587540474099</v>
      </c>
      <c r="CP45" s="23">
        <v>2.69636354239984</v>
      </c>
      <c r="CQ45" s="23">
        <v>3.7275104014065401</v>
      </c>
      <c r="CR45" s="23">
        <v>0</v>
      </c>
      <c r="CS45" s="23">
        <v>7523.4770966246097</v>
      </c>
      <c r="CT45" s="23">
        <v>0</v>
      </c>
      <c r="CU45" s="23">
        <v>0</v>
      </c>
      <c r="CV45" s="23">
        <v>0</v>
      </c>
      <c r="CW45" s="23">
        <v>0</v>
      </c>
      <c r="CX45" s="23">
        <v>0</v>
      </c>
      <c r="CY45" s="23">
        <v>0</v>
      </c>
      <c r="CZ45" s="23">
        <v>0</v>
      </c>
      <c r="DA45" s="23">
        <v>0</v>
      </c>
      <c r="DB45" s="23">
        <v>0</v>
      </c>
      <c r="DC45" s="23">
        <v>0</v>
      </c>
      <c r="DD45" s="23">
        <v>0</v>
      </c>
      <c r="DE45" s="23">
        <v>0</v>
      </c>
      <c r="DF45" s="23">
        <v>0</v>
      </c>
      <c r="DG45" s="23">
        <v>0</v>
      </c>
      <c r="DH45" s="23">
        <v>0</v>
      </c>
      <c r="DI45" s="23">
        <v>0</v>
      </c>
      <c r="DJ45" s="23">
        <v>0</v>
      </c>
      <c r="DK45" s="23">
        <v>0</v>
      </c>
      <c r="DL45" s="23">
        <v>941.73764919636801</v>
      </c>
      <c r="DM45" s="23">
        <v>0</v>
      </c>
      <c r="DN45" s="23">
        <v>0</v>
      </c>
      <c r="DO45" s="23">
        <v>0</v>
      </c>
      <c r="DP45" s="23">
        <v>0</v>
      </c>
      <c r="DQ45" s="23">
        <v>2303.6706756506001</v>
      </c>
      <c r="DR45" s="23">
        <v>110.29353188143</v>
      </c>
      <c r="DS45" s="23">
        <v>0</v>
      </c>
      <c r="DT45" s="23">
        <v>317.244731368315</v>
      </c>
      <c r="DU45" s="23">
        <v>727.21371970323003</v>
      </c>
      <c r="DV45" s="23">
        <v>605.103601941835</v>
      </c>
      <c r="DW45" s="23">
        <v>0.68068835615229395</v>
      </c>
      <c r="DX45" s="23">
        <v>0.78781817912547802</v>
      </c>
      <c r="DY45" s="23">
        <v>0</v>
      </c>
      <c r="DZ45" s="23">
        <v>1602.54867585442</v>
      </c>
      <c r="EA45" s="23">
        <v>24582.745302667001</v>
      </c>
      <c r="EB45" s="23">
        <v>511.23771652778203</v>
      </c>
      <c r="EC45" s="23">
        <v>637.34344589867999</v>
      </c>
      <c r="EE45" s="32">
        <f t="shared" si="38"/>
        <v>1.2685762887241485</v>
      </c>
      <c r="EF45" s="46">
        <f t="shared" si="39"/>
        <v>0</v>
      </c>
      <c r="EG45" s="46">
        <f t="shared" si="40"/>
        <v>0</v>
      </c>
      <c r="EH45" s="46">
        <f t="shared" si="41"/>
        <v>0</v>
      </c>
      <c r="EI45" s="46">
        <f t="shared" si="42"/>
        <v>0</v>
      </c>
      <c r="EJ45" s="46">
        <f t="shared" si="43"/>
        <v>0</v>
      </c>
      <c r="EK45" s="46">
        <f t="shared" si="44"/>
        <v>0</v>
      </c>
      <c r="EL45" s="46">
        <f t="shared" si="45"/>
        <v>-7.4346852615554672E-6</v>
      </c>
      <c r="EM45" s="46">
        <f t="shared" si="46"/>
        <v>-1.2335012076116087E-7</v>
      </c>
      <c r="EN45" s="46">
        <f t="shared" si="47"/>
        <v>-2.2331838053170111E-6</v>
      </c>
      <c r="EO45" s="46">
        <f t="shared" si="48"/>
        <v>-5.412511034508879E-6</v>
      </c>
      <c r="EP45" s="46">
        <f t="shared" si="49"/>
        <v>-3.6653424948753887E-6</v>
      </c>
      <c r="EQ45" s="46">
        <f t="shared" si="50"/>
        <v>-6.1200760174833058E-6</v>
      </c>
      <c r="ER45" s="46">
        <f t="shared" si="51"/>
        <v>-3.2591957344202999E-6</v>
      </c>
      <c r="ES45" s="46">
        <f t="shared" si="52"/>
        <v>2.1039906329035384E-5</v>
      </c>
      <c r="ET45" s="46">
        <f t="shared" si="53"/>
        <v>-1.0623768654090379E-5</v>
      </c>
      <c r="EU45" s="46">
        <f t="shared" si="54"/>
        <v>-6.2333615773697034E-7</v>
      </c>
      <c r="EV45" s="46">
        <f t="shared" si="55"/>
        <v>-1.431191190622079E-6</v>
      </c>
      <c r="EW45" s="46">
        <f t="shared" si="56"/>
        <v>-1.6455023995635055E-6</v>
      </c>
      <c r="EX45" s="46">
        <f t="shared" si="57"/>
        <v>-9.0304516473379033E-6</v>
      </c>
      <c r="EY45" s="46">
        <f t="shared" si="58"/>
        <v>1.935381118779746E-6</v>
      </c>
      <c r="EZ45" s="46">
        <f t="shared" si="59"/>
        <v>-9.1745758061160095E-6</v>
      </c>
      <c r="FA45" s="46">
        <f t="shared" si="60"/>
        <v>-1.8565951213968243E-6</v>
      </c>
      <c r="FB45" s="46">
        <f t="shared" si="61"/>
        <v>-1.0574730495240214E-6</v>
      </c>
      <c r="FC45" s="46">
        <f t="shared" si="62"/>
        <v>-1.5606032388527135E-5</v>
      </c>
      <c r="FD45" s="46">
        <f t="shared" si="63"/>
        <v>-6.7703140478715177E-7</v>
      </c>
      <c r="FE45" s="46">
        <f t="shared" si="64"/>
        <v>0</v>
      </c>
      <c r="FF45" s="46">
        <f t="shared" si="65"/>
        <v>0</v>
      </c>
      <c r="FG45" s="46">
        <f t="shared" si="66"/>
        <v>0</v>
      </c>
      <c r="FH45" s="46">
        <f t="shared" si="67"/>
        <v>2.1734133712934166E-6</v>
      </c>
      <c r="FI45" s="46">
        <f t="shared" si="68"/>
        <v>0</v>
      </c>
      <c r="FJ45" s="46">
        <f t="shared" si="69"/>
        <v>0</v>
      </c>
      <c r="FK45" s="46">
        <f t="shared" si="70"/>
        <v>0</v>
      </c>
      <c r="FL45" s="46">
        <f t="shared" si="71"/>
        <v>0</v>
      </c>
      <c r="FM45" s="46">
        <f t="shared" si="72"/>
        <v>0</v>
      </c>
      <c r="FN45" s="46">
        <f t="shared" si="73"/>
        <v>0</v>
      </c>
      <c r="FO45" s="46">
        <f t="shared" si="74"/>
        <v>0</v>
      </c>
      <c r="FP45" s="46">
        <f t="shared" si="75"/>
        <v>0</v>
      </c>
      <c r="FQ45" s="46">
        <f t="shared" si="76"/>
        <v>0</v>
      </c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</row>
    <row r="46" spans="1:200" x14ac:dyDescent="0.3">
      <c r="A46" s="38" t="s">
        <v>43</v>
      </c>
      <c r="H46" s="21">
        <v>4539.5812298999999</v>
      </c>
      <c r="I46" s="23">
        <v>0.10746989799999999</v>
      </c>
      <c r="J46" s="23">
        <v>6.4366200000000003E-4</v>
      </c>
      <c r="K46" s="23">
        <v>1.0297898717</v>
      </c>
      <c r="L46" s="23">
        <v>13.219496707999999</v>
      </c>
      <c r="M46" s="23">
        <v>21.627855853</v>
      </c>
      <c r="N46" s="23">
        <v>104.85922668000001</v>
      </c>
      <c r="O46" s="23">
        <v>96.942211713000006</v>
      </c>
      <c r="P46" s="23">
        <v>3.1069029728999999</v>
      </c>
      <c r="Q46" s="23">
        <v>0.7169783609</v>
      </c>
      <c r="R46" s="23">
        <v>2.8657446520000001</v>
      </c>
      <c r="S46" s="23">
        <v>21.673699698</v>
      </c>
      <c r="T46" s="23">
        <v>99.457082924000005</v>
      </c>
      <c r="U46" s="23">
        <v>0.1534813132</v>
      </c>
      <c r="V46" s="23">
        <v>79.260181204000006</v>
      </c>
      <c r="W46" s="23">
        <v>0.2307690433</v>
      </c>
      <c r="X46" s="23">
        <v>11.796844881</v>
      </c>
      <c r="Y46" s="23">
        <v>7.3932573E-3</v>
      </c>
      <c r="Z46" s="23">
        <v>0.1024139951</v>
      </c>
      <c r="AD46" s="23">
        <v>0.45788910500000002</v>
      </c>
      <c r="AO46" s="23" t="s">
        <v>43</v>
      </c>
      <c r="AP46" s="23">
        <v>2.20087064662488</v>
      </c>
      <c r="AQ46" s="23">
        <v>788.12730460111095</v>
      </c>
      <c r="AR46" s="23">
        <v>0</v>
      </c>
      <c r="AS46" s="23">
        <v>0.230767327452503</v>
      </c>
      <c r="AT46" s="23">
        <v>0</v>
      </c>
      <c r="AU46" s="23">
        <v>0.107468399574252</v>
      </c>
      <c r="AV46" s="23">
        <v>0.107468399574252</v>
      </c>
      <c r="AW46" s="23">
        <v>7.1336751106995902E-2</v>
      </c>
      <c r="AX46" s="23">
        <v>7.24554834093377E-3</v>
      </c>
      <c r="AY46" s="23">
        <v>6.4367228092065E-4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104.858954991223</v>
      </c>
      <c r="BG46" s="23">
        <v>1.02978731099389</v>
      </c>
      <c r="BH46" s="23">
        <v>2.86574705866169</v>
      </c>
      <c r="BI46" s="23">
        <v>0</v>
      </c>
      <c r="BJ46" s="23">
        <v>0</v>
      </c>
      <c r="BK46" s="23">
        <v>11.796849063006899</v>
      </c>
      <c r="BL46" s="23">
        <v>0</v>
      </c>
      <c r="BM46" s="23">
        <v>0.24921466350468699</v>
      </c>
      <c r="BN46" s="23">
        <v>0</v>
      </c>
      <c r="BO46" s="23">
        <v>13.2194449235294</v>
      </c>
      <c r="BP46" s="23">
        <v>1023.42879974665</v>
      </c>
      <c r="BQ46" s="23">
        <v>7.8767060702034302</v>
      </c>
      <c r="BR46" s="23">
        <v>7.3935118692482699E-3</v>
      </c>
      <c r="BS46" s="23">
        <v>7.3935118692482699E-3</v>
      </c>
      <c r="BT46" s="23">
        <v>0</v>
      </c>
      <c r="BU46" s="23">
        <v>0</v>
      </c>
      <c r="BV46" s="23">
        <v>21.627776697341201</v>
      </c>
      <c r="BW46" s="23">
        <v>0</v>
      </c>
      <c r="BX46" s="23">
        <v>0</v>
      </c>
      <c r="BY46" s="23">
        <v>0</v>
      </c>
      <c r="BZ46" s="23">
        <v>2.99691363488814</v>
      </c>
      <c r="CA46" s="23">
        <v>0</v>
      </c>
      <c r="CB46" s="23">
        <v>1494.9415885549199</v>
      </c>
      <c r="CC46" s="23">
        <v>10.5315670997227</v>
      </c>
      <c r="CD46" s="23">
        <v>0</v>
      </c>
      <c r="CE46" s="23">
        <v>0</v>
      </c>
      <c r="CF46" s="23">
        <v>96.946267535505996</v>
      </c>
      <c r="CG46" s="23">
        <v>3.1068936097203901</v>
      </c>
      <c r="CH46" s="23">
        <v>0</v>
      </c>
      <c r="CI46" s="23">
        <v>0</v>
      </c>
      <c r="CJ46" s="23">
        <v>5830.6919023131904</v>
      </c>
      <c r="CK46" s="23">
        <v>0</v>
      </c>
      <c r="CL46" s="23">
        <v>0</v>
      </c>
      <c r="CM46" s="23">
        <v>0</v>
      </c>
      <c r="CN46" s="23">
        <v>4.6525680559003899E-2</v>
      </c>
      <c r="CO46" s="23">
        <v>6.1613581740383596</v>
      </c>
      <c r="CP46" s="23">
        <v>0.45788993561401298</v>
      </c>
      <c r="CQ46" s="23">
        <v>0.71697181549518496</v>
      </c>
      <c r="CR46" s="23">
        <v>0</v>
      </c>
      <c r="CS46" s="23">
        <v>1377.21525904859</v>
      </c>
      <c r="CT46" s="23">
        <v>0</v>
      </c>
      <c r="CU46" s="23">
        <v>0</v>
      </c>
      <c r="CV46" s="23">
        <v>0</v>
      </c>
      <c r="CW46" s="23">
        <v>0</v>
      </c>
      <c r="CX46" s="23">
        <v>0</v>
      </c>
      <c r="CY46" s="23">
        <v>0</v>
      </c>
      <c r="CZ46" s="23">
        <v>0</v>
      </c>
      <c r="DA46" s="23">
        <v>0</v>
      </c>
      <c r="DB46" s="23">
        <v>0</v>
      </c>
      <c r="DC46" s="23">
        <v>0</v>
      </c>
      <c r="DD46" s="23">
        <v>0</v>
      </c>
      <c r="DE46" s="23">
        <v>0</v>
      </c>
      <c r="DF46" s="23">
        <v>0</v>
      </c>
      <c r="DG46" s="23">
        <v>0</v>
      </c>
      <c r="DH46" s="23">
        <v>0</v>
      </c>
      <c r="DI46" s="23">
        <v>0</v>
      </c>
      <c r="DJ46" s="23">
        <v>0</v>
      </c>
      <c r="DK46" s="23">
        <v>0</v>
      </c>
      <c r="DL46" s="23">
        <v>190.23338845378501</v>
      </c>
      <c r="DM46" s="23">
        <v>0</v>
      </c>
      <c r="DN46" s="23">
        <v>0</v>
      </c>
      <c r="DO46" s="23">
        <v>0</v>
      </c>
      <c r="DP46" s="23">
        <v>0</v>
      </c>
      <c r="DQ46" s="23">
        <v>402.67191360803503</v>
      </c>
      <c r="DR46" s="23">
        <v>21.673805761134702</v>
      </c>
      <c r="DS46" s="23">
        <v>0</v>
      </c>
      <c r="DT46" s="23">
        <v>62.872515942068603</v>
      </c>
      <c r="DU46" s="23">
        <v>118.31318341768601</v>
      </c>
      <c r="DV46" s="23">
        <v>99.456920453719107</v>
      </c>
      <c r="DW46" s="23">
        <v>0.102412740475935</v>
      </c>
      <c r="DX46" s="23">
        <v>0.153482657631244</v>
      </c>
      <c r="DY46" s="23">
        <v>0</v>
      </c>
      <c r="DZ46" s="23">
        <v>294.45835047140298</v>
      </c>
      <c r="EA46" s="23">
        <v>4539.5775972927204</v>
      </c>
      <c r="EB46" s="23">
        <v>79.259991707281301</v>
      </c>
      <c r="EC46" s="23">
        <v>92.594034842848799</v>
      </c>
      <c r="EE46" s="32">
        <f t="shared" si="38"/>
        <v>1.2844128726404975</v>
      </c>
      <c r="EF46" s="46">
        <f t="shared" si="39"/>
        <v>0</v>
      </c>
      <c r="EG46" s="46">
        <f t="shared" si="40"/>
        <v>0</v>
      </c>
      <c r="EH46" s="46">
        <f t="shared" si="41"/>
        <v>0</v>
      </c>
      <c r="EI46" s="46">
        <f t="shared" si="42"/>
        <v>0</v>
      </c>
      <c r="EJ46" s="46">
        <f t="shared" si="43"/>
        <v>0</v>
      </c>
      <c r="EK46" s="46">
        <f t="shared" si="44"/>
        <v>0</v>
      </c>
      <c r="EL46" s="46">
        <f t="shared" si="45"/>
        <v>-8.002075732483071E-7</v>
      </c>
      <c r="EM46" s="46">
        <f t="shared" si="46"/>
        <v>-1.3942748396346011E-5</v>
      </c>
      <c r="EN46" s="46">
        <f t="shared" si="47"/>
        <v>1.5972545606178264E-5</v>
      </c>
      <c r="EO46" s="46">
        <f t="shared" si="48"/>
        <v>-2.4866297294387235E-6</v>
      </c>
      <c r="EP46" s="46">
        <f t="shared" si="49"/>
        <v>-3.9172800404932029E-6</v>
      </c>
      <c r="EQ46" s="46">
        <f t="shared" si="50"/>
        <v>-3.6598939505204858E-6</v>
      </c>
      <c r="ER46" s="46">
        <f t="shared" si="51"/>
        <v>-2.5909858922955106E-6</v>
      </c>
      <c r="ES46" s="46">
        <f t="shared" si="52"/>
        <v>4.183752809351051E-5</v>
      </c>
      <c r="ET46" s="46">
        <f t="shared" si="53"/>
        <v>-3.0136697835553413E-6</v>
      </c>
      <c r="EU46" s="46">
        <f t="shared" si="54"/>
        <v>-9.129152526755554E-6</v>
      </c>
      <c r="EV46" s="46">
        <f t="shared" si="55"/>
        <v>8.3980325611209364E-7</v>
      </c>
      <c r="EW46" s="46">
        <f t="shared" si="56"/>
        <v>4.8936331212255185E-6</v>
      </c>
      <c r="EX46" s="46">
        <f t="shared" si="57"/>
        <v>-1.6335717489559863E-6</v>
      </c>
      <c r="EY46" s="46">
        <f t="shared" si="58"/>
        <v>8.7595761071399872E-6</v>
      </c>
      <c r="EZ46" s="46">
        <f t="shared" si="59"/>
        <v>-2.390818640906661E-6</v>
      </c>
      <c r="FA46" s="46">
        <f t="shared" si="60"/>
        <v>-7.4353451939040354E-6</v>
      </c>
      <c r="FB46" s="46">
        <f t="shared" si="61"/>
        <v>3.5450215215901945E-7</v>
      </c>
      <c r="FC46" s="46">
        <f t="shared" si="62"/>
        <v>3.4432623935586355E-5</v>
      </c>
      <c r="FD46" s="46">
        <f t="shared" si="63"/>
        <v>-1.225051384603401E-5</v>
      </c>
      <c r="FE46" s="46">
        <f t="shared" si="64"/>
        <v>0</v>
      </c>
      <c r="FF46" s="46">
        <f t="shared" si="65"/>
        <v>0</v>
      </c>
      <c r="FG46" s="46">
        <f t="shared" si="66"/>
        <v>0</v>
      </c>
      <c r="FH46" s="46">
        <f t="shared" si="67"/>
        <v>1.8140069372447898E-6</v>
      </c>
      <c r="FI46" s="46">
        <f t="shared" si="68"/>
        <v>0</v>
      </c>
      <c r="FJ46" s="46">
        <f t="shared" si="69"/>
        <v>0</v>
      </c>
      <c r="FK46" s="46">
        <f t="shared" si="70"/>
        <v>0</v>
      </c>
      <c r="FL46" s="46">
        <f t="shared" si="71"/>
        <v>0</v>
      </c>
      <c r="FM46" s="46">
        <f t="shared" si="72"/>
        <v>0</v>
      </c>
      <c r="FN46" s="46">
        <f t="shared" si="73"/>
        <v>0</v>
      </c>
      <c r="FO46" s="46">
        <f t="shared" si="74"/>
        <v>0</v>
      </c>
      <c r="FP46" s="46">
        <f t="shared" si="75"/>
        <v>0</v>
      </c>
      <c r="FQ46" s="46">
        <f t="shared" si="76"/>
        <v>0</v>
      </c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</row>
    <row r="47" spans="1:200" x14ac:dyDescent="0.3">
      <c r="A47" s="38" t="s">
        <v>44</v>
      </c>
      <c r="H47" s="21">
        <v>67209.015150000007</v>
      </c>
      <c r="I47" s="23">
        <v>1.4697663999999999</v>
      </c>
      <c r="J47" s="23">
        <v>1.2147835143000001</v>
      </c>
      <c r="K47" s="23">
        <v>13.02795721</v>
      </c>
      <c r="L47" s="23">
        <v>169.1936632</v>
      </c>
      <c r="M47" s="23">
        <v>277.87050341999998</v>
      </c>
      <c r="N47" s="23">
        <v>1099.2672858999999</v>
      </c>
      <c r="O47" s="23">
        <v>1084.7776779999999</v>
      </c>
      <c r="P47" s="23">
        <v>118.39019377</v>
      </c>
      <c r="Q47" s="23">
        <v>8.3193300997000001</v>
      </c>
      <c r="R47" s="23">
        <v>64.144089847999993</v>
      </c>
      <c r="S47" s="23">
        <v>288.94541443999998</v>
      </c>
      <c r="T47" s="23">
        <v>1827.3068251</v>
      </c>
      <c r="U47" s="23">
        <v>2.0990603932999998</v>
      </c>
      <c r="V47" s="23">
        <v>2099.2285477</v>
      </c>
      <c r="W47" s="23">
        <v>3.1482688121</v>
      </c>
      <c r="X47" s="23">
        <v>233.81305419</v>
      </c>
      <c r="Y47" s="23">
        <v>0.1086597991</v>
      </c>
      <c r="Z47" s="23">
        <v>1.5238129299000001</v>
      </c>
      <c r="AD47" s="23">
        <v>4.0355034461999999</v>
      </c>
      <c r="AO47" s="23" t="s">
        <v>44</v>
      </c>
      <c r="AP47" s="23">
        <v>28.106370348092501</v>
      </c>
      <c r="AQ47" s="23">
        <v>9362.3370860021296</v>
      </c>
      <c r="AR47" s="23">
        <v>0</v>
      </c>
      <c r="AS47" s="23">
        <v>3.1482613382033402</v>
      </c>
      <c r="AT47" s="23">
        <v>0</v>
      </c>
      <c r="AU47" s="23">
        <v>1.46976584132238</v>
      </c>
      <c r="AV47" s="23">
        <v>1.46976584132238</v>
      </c>
      <c r="AW47" s="23">
        <v>0.95036181422973298</v>
      </c>
      <c r="AX47" s="23">
        <v>9.8848158017703996E-2</v>
      </c>
      <c r="AY47" s="23">
        <v>1.2147825965994199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  <c r="BE47" s="23">
        <v>0</v>
      </c>
      <c r="BF47" s="23">
        <v>1099.26665250222</v>
      </c>
      <c r="BG47" s="23">
        <v>13.027982548117301</v>
      </c>
      <c r="BH47" s="23">
        <v>64.14413223167</v>
      </c>
      <c r="BI47" s="23">
        <v>0</v>
      </c>
      <c r="BJ47" s="23">
        <v>0</v>
      </c>
      <c r="BK47" s="23">
        <v>233.81239540256601</v>
      </c>
      <c r="BL47" s="23">
        <v>0</v>
      </c>
      <c r="BM47" s="23">
        <v>3.2135577492872098</v>
      </c>
      <c r="BN47" s="23">
        <v>0</v>
      </c>
      <c r="BO47" s="23">
        <v>169.19362248636801</v>
      </c>
      <c r="BP47" s="23">
        <v>13464.4819617177</v>
      </c>
      <c r="BQ47" s="23">
        <v>99.584449435059994</v>
      </c>
      <c r="BR47" s="23">
        <v>0.108660233086375</v>
      </c>
      <c r="BS47" s="23">
        <v>0.108660233086375</v>
      </c>
      <c r="BT47" s="23">
        <v>0</v>
      </c>
      <c r="BU47" s="23">
        <v>0</v>
      </c>
      <c r="BV47" s="23">
        <v>277.86970011353498</v>
      </c>
      <c r="BW47" s="23">
        <v>0</v>
      </c>
      <c r="BX47" s="23">
        <v>0</v>
      </c>
      <c r="BY47" s="23">
        <v>0</v>
      </c>
      <c r="BZ47" s="23">
        <v>87.297153656362198</v>
      </c>
      <c r="CA47" s="23">
        <v>0</v>
      </c>
      <c r="CB47" s="23">
        <v>21960.444688018099</v>
      </c>
      <c r="CC47" s="23">
        <v>285.80051258959998</v>
      </c>
      <c r="CD47" s="23">
        <v>0</v>
      </c>
      <c r="CE47" s="23">
        <v>0</v>
      </c>
      <c r="CF47" s="23">
        <v>1084.8539621421901</v>
      </c>
      <c r="CG47" s="23">
        <v>118.39009725789001</v>
      </c>
      <c r="CH47" s="23">
        <v>0</v>
      </c>
      <c r="CI47" s="23">
        <v>0</v>
      </c>
      <c r="CJ47" s="23">
        <v>83072.257295700401</v>
      </c>
      <c r="CK47" s="23">
        <v>0</v>
      </c>
      <c r="CL47" s="23">
        <v>0</v>
      </c>
      <c r="CM47" s="23">
        <v>0</v>
      </c>
      <c r="CN47" s="23">
        <v>0.71233124341825504</v>
      </c>
      <c r="CO47" s="23">
        <v>106.343080182592</v>
      </c>
      <c r="CP47" s="23">
        <v>4.0355082078738</v>
      </c>
      <c r="CQ47" s="23">
        <v>8.3193280858920708</v>
      </c>
      <c r="CR47" s="23">
        <v>0</v>
      </c>
      <c r="CS47" s="23">
        <v>20502.969258378202</v>
      </c>
      <c r="CT47" s="23">
        <v>0</v>
      </c>
      <c r="CU47" s="23">
        <v>0</v>
      </c>
      <c r="CV47" s="23">
        <v>0</v>
      </c>
      <c r="CW47" s="23">
        <v>0</v>
      </c>
      <c r="CX47" s="23">
        <v>0</v>
      </c>
      <c r="CY47" s="23">
        <v>0</v>
      </c>
      <c r="CZ47" s="23">
        <v>0</v>
      </c>
      <c r="DA47" s="23">
        <v>0</v>
      </c>
      <c r="DB47" s="23">
        <v>0</v>
      </c>
      <c r="DC47" s="23">
        <v>0</v>
      </c>
      <c r="DD47" s="23">
        <v>0</v>
      </c>
      <c r="DE47" s="23">
        <v>0</v>
      </c>
      <c r="DF47" s="23">
        <v>0</v>
      </c>
      <c r="DG47" s="23">
        <v>0</v>
      </c>
      <c r="DH47" s="23">
        <v>0</v>
      </c>
      <c r="DI47" s="23">
        <v>0</v>
      </c>
      <c r="DJ47" s="23">
        <v>0</v>
      </c>
      <c r="DK47" s="23">
        <v>0</v>
      </c>
      <c r="DL47" s="23">
        <v>2410.6376319073602</v>
      </c>
      <c r="DM47" s="23">
        <v>0</v>
      </c>
      <c r="DN47" s="23">
        <v>0</v>
      </c>
      <c r="DO47" s="23">
        <v>0</v>
      </c>
      <c r="DP47" s="23">
        <v>0</v>
      </c>
      <c r="DQ47" s="23">
        <v>6852.4660455472704</v>
      </c>
      <c r="DR47" s="23">
        <v>288.94558670738598</v>
      </c>
      <c r="DS47" s="23">
        <v>0</v>
      </c>
      <c r="DT47" s="23">
        <v>794.83771569426301</v>
      </c>
      <c r="DU47" s="23">
        <v>2375.1452604495398</v>
      </c>
      <c r="DV47" s="23">
        <v>1827.3034765928301</v>
      </c>
      <c r="DW47" s="23">
        <v>1.52380718657225</v>
      </c>
      <c r="DX47" s="23">
        <v>2.0990607982645102</v>
      </c>
      <c r="DY47" s="23">
        <v>0</v>
      </c>
      <c r="DZ47" s="23">
        <v>4227.8278177658303</v>
      </c>
      <c r="EA47" s="23">
        <v>67208.967051042404</v>
      </c>
      <c r="EB47" s="23">
        <v>2099.22124232131</v>
      </c>
      <c r="EC47" s="23">
        <v>2535.9274342764302</v>
      </c>
      <c r="EE47" s="32">
        <f t="shared" si="38"/>
        <v>1.2360293713874593</v>
      </c>
      <c r="EF47" s="46">
        <f t="shared" si="39"/>
        <v>0</v>
      </c>
      <c r="EG47" s="46">
        <f t="shared" si="40"/>
        <v>0</v>
      </c>
      <c r="EH47" s="46">
        <f t="shared" si="41"/>
        <v>0</v>
      </c>
      <c r="EI47" s="46">
        <f t="shared" si="42"/>
        <v>0</v>
      </c>
      <c r="EJ47" s="46">
        <f t="shared" si="43"/>
        <v>0</v>
      </c>
      <c r="EK47" s="46">
        <f t="shared" si="44"/>
        <v>0</v>
      </c>
      <c r="EL47" s="46">
        <f t="shared" si="45"/>
        <v>-7.1566228868677535E-7</v>
      </c>
      <c r="EM47" s="46">
        <f t="shared" si="46"/>
        <v>-3.8011320706745815E-7</v>
      </c>
      <c r="EN47" s="46">
        <f t="shared" si="47"/>
        <v>-7.5544372259854609E-7</v>
      </c>
      <c r="EO47" s="46">
        <f t="shared" si="48"/>
        <v>1.9449033253557931E-6</v>
      </c>
      <c r="EP47" s="46">
        <f t="shared" si="49"/>
        <v>-2.4063331462475108E-7</v>
      </c>
      <c r="EQ47" s="46">
        <f t="shared" si="50"/>
        <v>-2.8909382432289243E-6</v>
      </c>
      <c r="ER47" s="46">
        <f t="shared" si="51"/>
        <v>-5.7619997248853821E-7</v>
      </c>
      <c r="ES47" s="46">
        <f t="shared" si="52"/>
        <v>7.0322374563243196E-5</v>
      </c>
      <c r="ET47" s="46">
        <f t="shared" si="53"/>
        <v>-8.1520358162814281E-7</v>
      </c>
      <c r="EU47" s="46">
        <f t="shared" si="54"/>
        <v>-2.4206371248263922E-7</v>
      </c>
      <c r="EV47" s="46">
        <f t="shared" si="55"/>
        <v>6.6075721250335811E-7</v>
      </c>
      <c r="EW47" s="46">
        <f t="shared" si="56"/>
        <v>5.9619352790114536E-7</v>
      </c>
      <c r="EX47" s="46">
        <f t="shared" si="57"/>
        <v>-1.8324821666006013E-6</v>
      </c>
      <c r="EY47" s="46">
        <f t="shared" si="58"/>
        <v>1.9292656450594426E-7</v>
      </c>
      <c r="EZ47" s="46">
        <f t="shared" si="59"/>
        <v>-3.4800301749128878E-6</v>
      </c>
      <c r="FA47" s="46">
        <f t="shared" si="60"/>
        <v>-2.3739703010927787E-6</v>
      </c>
      <c r="FB47" s="46">
        <f t="shared" si="61"/>
        <v>-2.8175819193399347E-6</v>
      </c>
      <c r="FC47" s="46">
        <f t="shared" si="62"/>
        <v>3.9939920614447475E-6</v>
      </c>
      <c r="FD47" s="46">
        <f t="shared" si="63"/>
        <v>-3.7690504112133526E-6</v>
      </c>
      <c r="FE47" s="46">
        <f t="shared" si="64"/>
        <v>0</v>
      </c>
      <c r="FF47" s="46">
        <f t="shared" si="65"/>
        <v>0</v>
      </c>
      <c r="FG47" s="46">
        <f t="shared" si="66"/>
        <v>0</v>
      </c>
      <c r="FH47" s="46">
        <f t="shared" si="67"/>
        <v>1.179945417871065E-6</v>
      </c>
      <c r="FI47" s="46">
        <f t="shared" si="68"/>
        <v>0</v>
      </c>
      <c r="FJ47" s="46">
        <f t="shared" si="69"/>
        <v>0</v>
      </c>
      <c r="FK47" s="46">
        <f t="shared" si="70"/>
        <v>0</v>
      </c>
      <c r="FL47" s="46">
        <f t="shared" si="71"/>
        <v>0</v>
      </c>
      <c r="FM47" s="46">
        <f t="shared" si="72"/>
        <v>0</v>
      </c>
      <c r="FN47" s="46">
        <f t="shared" si="73"/>
        <v>0</v>
      </c>
      <c r="FO47" s="46">
        <f t="shared" si="74"/>
        <v>0</v>
      </c>
      <c r="FP47" s="46">
        <f t="shared" si="75"/>
        <v>0</v>
      </c>
      <c r="FQ47" s="46">
        <f t="shared" si="76"/>
        <v>0</v>
      </c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</row>
    <row r="48" spans="1:200" x14ac:dyDescent="0.3">
      <c r="A48" s="38" t="s">
        <v>45</v>
      </c>
      <c r="H48" s="21">
        <v>65478.381808999999</v>
      </c>
      <c r="I48" s="23">
        <v>1.3098643285</v>
      </c>
      <c r="J48" s="23">
        <v>11.319352577</v>
      </c>
      <c r="K48" s="23">
        <v>10.882318608</v>
      </c>
      <c r="L48" s="23">
        <v>173.53153716</v>
      </c>
      <c r="M48" s="23">
        <v>248.89800597000001</v>
      </c>
      <c r="N48" s="23">
        <v>1385.5802229999999</v>
      </c>
      <c r="O48" s="23">
        <v>1223.8737590000001</v>
      </c>
      <c r="P48" s="23">
        <v>108.39701934</v>
      </c>
      <c r="Q48" s="23">
        <v>8.9503133236999997</v>
      </c>
      <c r="R48" s="23">
        <v>37.344963587999999</v>
      </c>
      <c r="S48" s="23">
        <v>245.30560998000001</v>
      </c>
      <c r="T48" s="23">
        <v>1232.0181588999999</v>
      </c>
      <c r="U48" s="23">
        <v>1.8712624601000001</v>
      </c>
      <c r="V48" s="23">
        <v>1083.2749464999999</v>
      </c>
      <c r="W48" s="23">
        <v>2.6913112482999999</v>
      </c>
      <c r="X48" s="23">
        <v>1831.9209326</v>
      </c>
      <c r="Y48" s="23">
        <v>0.26751186859999998</v>
      </c>
      <c r="Z48" s="23">
        <v>1.1054310600999999</v>
      </c>
      <c r="AD48" s="23">
        <v>4.8699654418999998</v>
      </c>
      <c r="AO48" s="23" t="s">
        <v>45</v>
      </c>
      <c r="AP48" s="23">
        <v>23.639671853299099</v>
      </c>
      <c r="AQ48" s="23">
        <v>9426.9120366029292</v>
      </c>
      <c r="AR48" s="23">
        <v>0</v>
      </c>
      <c r="AS48" s="23">
        <v>2.6912991493873899</v>
      </c>
      <c r="AT48" s="23">
        <v>0</v>
      </c>
      <c r="AU48" s="23">
        <v>1.3098660021194899</v>
      </c>
      <c r="AV48" s="23">
        <v>1.3098660021194899</v>
      </c>
      <c r="AW48" s="23">
        <v>0.81158446515649896</v>
      </c>
      <c r="AX48" s="23">
        <v>8.4490563552689898E-2</v>
      </c>
      <c r="AY48" s="23">
        <v>11.319369353975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1385.5748353776701</v>
      </c>
      <c r="BG48" s="23">
        <v>10.8822654314235</v>
      </c>
      <c r="BH48" s="23">
        <v>37.344894119290998</v>
      </c>
      <c r="BI48" s="23">
        <v>0</v>
      </c>
      <c r="BJ48" s="23">
        <v>0</v>
      </c>
      <c r="BK48" s="23">
        <v>1831.91938044533</v>
      </c>
      <c r="BL48" s="23">
        <v>0</v>
      </c>
      <c r="BM48" s="23">
        <v>2.3772877070022602</v>
      </c>
      <c r="BN48" s="23">
        <v>0</v>
      </c>
      <c r="BO48" s="23">
        <v>173.530895448986</v>
      </c>
      <c r="BP48" s="23">
        <v>11877.8944989553</v>
      </c>
      <c r="BQ48" s="23">
        <v>83.251873734199805</v>
      </c>
      <c r="BR48" s="23">
        <v>0.26751177340372601</v>
      </c>
      <c r="BS48" s="23">
        <v>0.26751177340372601</v>
      </c>
      <c r="BT48" s="23">
        <v>0</v>
      </c>
      <c r="BU48" s="23">
        <v>0</v>
      </c>
      <c r="BV48" s="23">
        <v>248.89418182672401</v>
      </c>
      <c r="BW48" s="23">
        <v>0</v>
      </c>
      <c r="BX48" s="23">
        <v>0</v>
      </c>
      <c r="BY48" s="23">
        <v>0</v>
      </c>
      <c r="BZ48" s="23">
        <v>72.273309725120001</v>
      </c>
      <c r="CA48" s="23">
        <v>0</v>
      </c>
      <c r="CB48" s="23">
        <v>21567.0374391562</v>
      </c>
      <c r="CC48" s="23">
        <v>145.191711908911</v>
      </c>
      <c r="CD48" s="23">
        <v>0</v>
      </c>
      <c r="CE48" s="23">
        <v>0</v>
      </c>
      <c r="CF48" s="23">
        <v>1224.44837787042</v>
      </c>
      <c r="CG48" s="23">
        <v>108.396158352835</v>
      </c>
      <c r="CH48" s="23">
        <v>0</v>
      </c>
      <c r="CI48" s="23">
        <v>0</v>
      </c>
      <c r="CJ48" s="23">
        <v>81087.813676262202</v>
      </c>
      <c r="CK48" s="23">
        <v>0</v>
      </c>
      <c r="CL48" s="23">
        <v>0</v>
      </c>
      <c r="CM48" s="23">
        <v>0</v>
      </c>
      <c r="CN48" s="23">
        <v>2.78057214505501</v>
      </c>
      <c r="CO48" s="23">
        <v>91.244812954044605</v>
      </c>
      <c r="CP48" s="23">
        <v>4.8699811998743501</v>
      </c>
      <c r="CQ48" s="23">
        <v>8.9502490903178096</v>
      </c>
      <c r="CR48" s="23">
        <v>0</v>
      </c>
      <c r="CS48" s="23">
        <v>17477.2423527356</v>
      </c>
      <c r="CT48" s="23">
        <v>0</v>
      </c>
      <c r="CU48" s="23">
        <v>0</v>
      </c>
      <c r="CV48" s="23">
        <v>0</v>
      </c>
      <c r="CW48" s="23">
        <v>0</v>
      </c>
      <c r="CX48" s="23">
        <v>0</v>
      </c>
      <c r="CY48" s="23">
        <v>0</v>
      </c>
      <c r="CZ48" s="23">
        <v>0</v>
      </c>
      <c r="DA48" s="23">
        <v>0</v>
      </c>
      <c r="DB48" s="23">
        <v>0</v>
      </c>
      <c r="DC48" s="23">
        <v>0</v>
      </c>
      <c r="DD48" s="23">
        <v>0</v>
      </c>
      <c r="DE48" s="23">
        <v>0</v>
      </c>
      <c r="DF48" s="23">
        <v>0</v>
      </c>
      <c r="DG48" s="23">
        <v>0</v>
      </c>
      <c r="DH48" s="23">
        <v>0</v>
      </c>
      <c r="DI48" s="23">
        <v>0</v>
      </c>
      <c r="DJ48" s="23">
        <v>0</v>
      </c>
      <c r="DK48" s="23">
        <v>0</v>
      </c>
      <c r="DL48" s="23">
        <v>1935.7445748806799</v>
      </c>
      <c r="DM48" s="23">
        <v>0</v>
      </c>
      <c r="DN48" s="23">
        <v>0</v>
      </c>
      <c r="DO48" s="23">
        <v>0</v>
      </c>
      <c r="DP48" s="23">
        <v>0</v>
      </c>
      <c r="DQ48" s="23">
        <v>6364.9804104764198</v>
      </c>
      <c r="DR48" s="23">
        <v>245.30686390061001</v>
      </c>
      <c r="DS48" s="23">
        <v>0</v>
      </c>
      <c r="DT48" s="23">
        <v>672.29515822385201</v>
      </c>
      <c r="DU48" s="23">
        <v>1456.86899389717</v>
      </c>
      <c r="DV48" s="23">
        <v>1232.00672645707</v>
      </c>
      <c r="DW48" s="23">
        <v>1.10542766341974</v>
      </c>
      <c r="DX48" s="23">
        <v>1.87124804140511</v>
      </c>
      <c r="DY48" s="23">
        <v>0</v>
      </c>
      <c r="DZ48" s="23">
        <v>4688.1412046389696</v>
      </c>
      <c r="EA48" s="23">
        <v>65477.7296673776</v>
      </c>
      <c r="EB48" s="23">
        <v>1083.2639881085599</v>
      </c>
      <c r="EC48" s="23">
        <v>1534.79450348716</v>
      </c>
      <c r="EE48" s="32">
        <f t="shared" si="38"/>
        <v>1.2384029514795758</v>
      </c>
      <c r="EF48" s="46">
        <f t="shared" si="39"/>
        <v>0</v>
      </c>
      <c r="EG48" s="46">
        <f t="shared" si="40"/>
        <v>0</v>
      </c>
      <c r="EH48" s="46">
        <f t="shared" si="41"/>
        <v>0</v>
      </c>
      <c r="EI48" s="46">
        <f t="shared" si="42"/>
        <v>0</v>
      </c>
      <c r="EJ48" s="46">
        <f t="shared" si="43"/>
        <v>0</v>
      </c>
      <c r="EK48" s="46">
        <f t="shared" si="44"/>
        <v>0</v>
      </c>
      <c r="EL48" s="46">
        <f t="shared" si="45"/>
        <v>-9.9596478162964295E-6</v>
      </c>
      <c r="EM48" s="46">
        <f t="shared" si="46"/>
        <v>1.2777044564609262E-6</v>
      </c>
      <c r="EN48" s="46">
        <f t="shared" si="47"/>
        <v>1.4821496977171467E-6</v>
      </c>
      <c r="EO48" s="46">
        <f t="shared" si="48"/>
        <v>-4.8865116356085183E-6</v>
      </c>
      <c r="EP48" s="46">
        <f t="shared" si="49"/>
        <v>-3.6979503812388878E-6</v>
      </c>
      <c r="EQ48" s="46">
        <f t="shared" si="50"/>
        <v>-1.5364298565199941E-5</v>
      </c>
      <c r="ER48" s="46">
        <f t="shared" si="51"/>
        <v>-3.8883510607548612E-6</v>
      </c>
      <c r="ES48" s="46">
        <f t="shared" si="52"/>
        <v>4.6950828563352989E-4</v>
      </c>
      <c r="ET48" s="46">
        <f t="shared" si="53"/>
        <v>-7.9429044289258826E-6</v>
      </c>
      <c r="EU48" s="46">
        <f t="shared" si="54"/>
        <v>-7.1766629688812232E-6</v>
      </c>
      <c r="EV48" s="46">
        <f t="shared" si="55"/>
        <v>-1.8601894961466146E-6</v>
      </c>
      <c r="EW48" s="46">
        <f t="shared" si="56"/>
        <v>5.1116670756104099E-6</v>
      </c>
      <c r="EX48" s="46">
        <f t="shared" si="57"/>
        <v>-9.2794435270761742E-6</v>
      </c>
      <c r="EY48" s="46">
        <f t="shared" si="58"/>
        <v>-7.7053300632557439E-6</v>
      </c>
      <c r="EZ48" s="46">
        <f t="shared" si="59"/>
        <v>-1.011598345868244E-5</v>
      </c>
      <c r="FA48" s="46">
        <f t="shared" si="60"/>
        <v>-4.4955456629722543E-6</v>
      </c>
      <c r="FB48" s="46">
        <f t="shared" si="61"/>
        <v>-8.4728256681756456E-7</v>
      </c>
      <c r="FC48" s="46">
        <f t="shared" si="62"/>
        <v>-3.5585813247467595E-7</v>
      </c>
      <c r="FD48" s="46">
        <f t="shared" si="63"/>
        <v>-3.0727201202769298E-6</v>
      </c>
      <c r="FE48" s="46">
        <f t="shared" si="64"/>
        <v>0</v>
      </c>
      <c r="FF48" s="46">
        <f t="shared" si="65"/>
        <v>0</v>
      </c>
      <c r="FG48" s="46">
        <f t="shared" si="66"/>
        <v>0</v>
      </c>
      <c r="FH48" s="46">
        <f t="shared" si="67"/>
        <v>3.2357466471311026E-6</v>
      </c>
      <c r="FI48" s="46">
        <f t="shared" si="68"/>
        <v>0</v>
      </c>
      <c r="FJ48" s="46">
        <f t="shared" si="69"/>
        <v>0</v>
      </c>
      <c r="FK48" s="46">
        <f t="shared" si="70"/>
        <v>0</v>
      </c>
      <c r="FL48" s="46">
        <f t="shared" si="71"/>
        <v>0</v>
      </c>
      <c r="FM48" s="46">
        <f t="shared" si="72"/>
        <v>0</v>
      </c>
      <c r="FN48" s="46">
        <f t="shared" si="73"/>
        <v>0</v>
      </c>
      <c r="FO48" s="46">
        <f t="shared" si="74"/>
        <v>0</v>
      </c>
      <c r="FP48" s="46">
        <f t="shared" si="75"/>
        <v>0</v>
      </c>
      <c r="FQ48" s="46">
        <f t="shared" si="76"/>
        <v>0</v>
      </c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</row>
    <row r="49" spans="1:200" x14ac:dyDescent="0.3">
      <c r="A49" s="38" t="s">
        <v>46</v>
      </c>
      <c r="H49" s="21">
        <v>11595.732303000001</v>
      </c>
      <c r="I49" s="23">
        <v>0.30856582199999999</v>
      </c>
      <c r="J49" s="23">
        <v>1.8480717E-3</v>
      </c>
      <c r="K49" s="23">
        <v>2.6568585238</v>
      </c>
      <c r="L49" s="23">
        <v>36.473247249000003</v>
      </c>
      <c r="M49" s="23">
        <v>53.614994238000001</v>
      </c>
      <c r="N49" s="23">
        <v>139.08424597000001</v>
      </c>
      <c r="O49" s="23">
        <v>163.86919359000001</v>
      </c>
      <c r="P49" s="23">
        <v>10.935514125999999</v>
      </c>
      <c r="Q49" s="23">
        <v>1.3574407232000001</v>
      </c>
      <c r="R49" s="23">
        <v>7.4678556181999998</v>
      </c>
      <c r="S49" s="23">
        <v>60.250543841999999</v>
      </c>
      <c r="T49" s="23">
        <v>298.74212403000001</v>
      </c>
      <c r="U49" s="23">
        <v>0.44067304880000002</v>
      </c>
      <c r="V49" s="23">
        <v>256.79779825999998</v>
      </c>
      <c r="W49" s="23">
        <v>0.66258032089999996</v>
      </c>
      <c r="X49" s="23">
        <v>15.541420379</v>
      </c>
      <c r="Y49" s="23">
        <v>1.9266144999999998E-2</v>
      </c>
      <c r="Z49" s="23">
        <v>6.1320379699999997E-2</v>
      </c>
      <c r="AD49" s="23">
        <v>0.74854130569999999</v>
      </c>
      <c r="AO49" s="23" t="s">
        <v>46</v>
      </c>
      <c r="AP49" s="23">
        <v>5.7458444487441902</v>
      </c>
      <c r="AQ49" s="23">
        <v>1544.2786294308</v>
      </c>
      <c r="AR49" s="23">
        <v>0</v>
      </c>
      <c r="AS49" s="23">
        <v>0.66257500923957102</v>
      </c>
      <c r="AT49" s="23">
        <v>0</v>
      </c>
      <c r="AU49" s="23">
        <v>0.30856613745106198</v>
      </c>
      <c r="AV49" s="23">
        <v>0.30856613745106198</v>
      </c>
      <c r="AW49" s="23">
        <v>0.19801386221333001</v>
      </c>
      <c r="AX49" s="23">
        <v>2.08032367247253E-2</v>
      </c>
      <c r="AY49" s="23">
        <v>1.84806637070189E-3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139.08412651995801</v>
      </c>
      <c r="BG49" s="23">
        <v>2.6568627764102901</v>
      </c>
      <c r="BH49" s="23">
        <v>7.4678450558188203</v>
      </c>
      <c r="BI49" s="23">
        <v>0</v>
      </c>
      <c r="BJ49" s="23">
        <v>0</v>
      </c>
      <c r="BK49" s="23">
        <v>15.541404836065301</v>
      </c>
      <c r="BL49" s="23">
        <v>0</v>
      </c>
      <c r="BM49" s="23">
        <v>0.83294456139817097</v>
      </c>
      <c r="BN49" s="23">
        <v>0</v>
      </c>
      <c r="BO49" s="23">
        <v>36.473268118227303</v>
      </c>
      <c r="BP49" s="23">
        <v>2778.1246603433601</v>
      </c>
      <c r="BQ49" s="23">
        <v>20.291605278925999</v>
      </c>
      <c r="BR49" s="23">
        <v>1.92663190237581E-2</v>
      </c>
      <c r="BS49" s="23">
        <v>1.92663190237581E-2</v>
      </c>
      <c r="BT49" s="23">
        <v>0</v>
      </c>
      <c r="BU49" s="23">
        <v>0</v>
      </c>
      <c r="BV49" s="23">
        <v>53.614836741530198</v>
      </c>
      <c r="BW49" s="23">
        <v>0</v>
      </c>
      <c r="BX49" s="23">
        <v>0</v>
      </c>
      <c r="BY49" s="23">
        <v>0</v>
      </c>
      <c r="BZ49" s="23">
        <v>9.3747829896338697</v>
      </c>
      <c r="CA49" s="23">
        <v>0</v>
      </c>
      <c r="CB49" s="23">
        <v>4067.3290409576998</v>
      </c>
      <c r="CC49" s="23">
        <v>43.434656017819897</v>
      </c>
      <c r="CD49" s="23">
        <v>0</v>
      </c>
      <c r="CE49" s="23">
        <v>0</v>
      </c>
      <c r="CF49" s="23">
        <v>163.87397681908701</v>
      </c>
      <c r="CG49" s="23">
        <v>10.9354783511417</v>
      </c>
      <c r="CH49" s="23">
        <v>0</v>
      </c>
      <c r="CI49" s="23">
        <v>0</v>
      </c>
      <c r="CJ49" s="23">
        <v>14392.743291831301</v>
      </c>
      <c r="CK49" s="23">
        <v>0</v>
      </c>
      <c r="CL49" s="23">
        <v>0</v>
      </c>
      <c r="CM49" s="23">
        <v>0</v>
      </c>
      <c r="CN49" s="23">
        <v>0.103393421472169</v>
      </c>
      <c r="CO49" s="23">
        <v>18.883924900141601</v>
      </c>
      <c r="CP49" s="23">
        <v>0.74853969234940998</v>
      </c>
      <c r="CQ49" s="23">
        <v>1.3574424599172099</v>
      </c>
      <c r="CR49" s="23">
        <v>0</v>
      </c>
      <c r="CS49" s="23">
        <v>3402.4335574430702</v>
      </c>
      <c r="CT49" s="23">
        <v>0</v>
      </c>
      <c r="CU49" s="23">
        <v>0</v>
      </c>
      <c r="CV49" s="23">
        <v>0</v>
      </c>
      <c r="CW49" s="23">
        <v>0</v>
      </c>
      <c r="CX49" s="23">
        <v>0</v>
      </c>
      <c r="CY49" s="23">
        <v>0</v>
      </c>
      <c r="CZ49" s="23">
        <v>0</v>
      </c>
      <c r="DA49" s="23">
        <v>0</v>
      </c>
      <c r="DB49" s="23">
        <v>0</v>
      </c>
      <c r="DC49" s="23">
        <v>0</v>
      </c>
      <c r="DD49" s="23">
        <v>0</v>
      </c>
      <c r="DE49" s="23">
        <v>0</v>
      </c>
      <c r="DF49" s="23">
        <v>0</v>
      </c>
      <c r="DG49" s="23">
        <v>0</v>
      </c>
      <c r="DH49" s="23">
        <v>0</v>
      </c>
      <c r="DI49" s="23">
        <v>0</v>
      </c>
      <c r="DJ49" s="23">
        <v>0</v>
      </c>
      <c r="DK49" s="23">
        <v>0</v>
      </c>
      <c r="DL49" s="23">
        <v>550.61481769078603</v>
      </c>
      <c r="DM49" s="23">
        <v>0</v>
      </c>
      <c r="DN49" s="23">
        <v>0</v>
      </c>
      <c r="DO49" s="23">
        <v>0</v>
      </c>
      <c r="DP49" s="23">
        <v>0</v>
      </c>
      <c r="DQ49" s="23">
        <v>1011.7934582474099</v>
      </c>
      <c r="DR49" s="23">
        <v>60.250513105259699</v>
      </c>
      <c r="DS49" s="23">
        <v>0</v>
      </c>
      <c r="DT49" s="23">
        <v>160.608473450677</v>
      </c>
      <c r="DU49" s="23">
        <v>371.253674237567</v>
      </c>
      <c r="DV49" s="23">
        <v>298.74276573942001</v>
      </c>
      <c r="DW49" s="23">
        <v>6.1320186481712197E-2</v>
      </c>
      <c r="DX49" s="23">
        <v>0.440671227116189</v>
      </c>
      <c r="DY49" s="23">
        <v>0</v>
      </c>
      <c r="DZ49" s="23">
        <v>634.18661779923502</v>
      </c>
      <c r="EA49" s="23">
        <v>11595.722815192001</v>
      </c>
      <c r="EB49" s="23">
        <v>256.798013727073</v>
      </c>
      <c r="EC49" s="23">
        <v>315.50183699028798</v>
      </c>
      <c r="EE49" s="32">
        <f t="shared" si="38"/>
        <v>1.2412113950304862</v>
      </c>
      <c r="EF49" s="46">
        <f t="shared" si="39"/>
        <v>0</v>
      </c>
      <c r="EG49" s="46">
        <f t="shared" si="40"/>
        <v>0</v>
      </c>
      <c r="EH49" s="46">
        <f t="shared" si="41"/>
        <v>0</v>
      </c>
      <c r="EI49" s="46">
        <f t="shared" si="42"/>
        <v>0</v>
      </c>
      <c r="EJ49" s="46">
        <f t="shared" si="43"/>
        <v>0</v>
      </c>
      <c r="EK49" s="46">
        <f t="shared" si="44"/>
        <v>0</v>
      </c>
      <c r="EL49" s="46">
        <f t="shared" si="45"/>
        <v>-8.1821550825632677E-7</v>
      </c>
      <c r="EM49" s="46">
        <f t="shared" si="46"/>
        <v>1.0223136831857002E-6</v>
      </c>
      <c r="EN49" s="46">
        <f t="shared" si="47"/>
        <v>-2.8837074394990583E-6</v>
      </c>
      <c r="EO49" s="46">
        <f t="shared" si="48"/>
        <v>1.6006160102389601E-6</v>
      </c>
      <c r="EP49" s="46">
        <f t="shared" si="49"/>
        <v>5.7217903184451415E-7</v>
      </c>
      <c r="EQ49" s="46">
        <f t="shared" si="50"/>
        <v>-2.9375452155145141E-6</v>
      </c>
      <c r="ER49" s="46">
        <f t="shared" si="51"/>
        <v>-8.5883229386554218E-7</v>
      </c>
      <c r="ES49" s="46">
        <f t="shared" si="52"/>
        <v>2.9189312415632319E-5</v>
      </c>
      <c r="ET49" s="46">
        <f t="shared" si="53"/>
        <v>-3.2714381680334033E-6</v>
      </c>
      <c r="EU49" s="46">
        <f t="shared" si="54"/>
        <v>1.2794055608759064E-6</v>
      </c>
      <c r="EV49" s="46">
        <f t="shared" si="55"/>
        <v>-1.4143794041393772E-6</v>
      </c>
      <c r="EW49" s="46">
        <f t="shared" si="56"/>
        <v>-5.1014876115034057E-7</v>
      </c>
      <c r="EX49" s="46">
        <f t="shared" si="57"/>
        <v>2.1480379510530604E-6</v>
      </c>
      <c r="EY49" s="46">
        <f t="shared" si="58"/>
        <v>-4.1338670835019505E-6</v>
      </c>
      <c r="EZ49" s="46">
        <f t="shared" si="59"/>
        <v>8.3905342833614426E-7</v>
      </c>
      <c r="FA49" s="46">
        <f t="shared" si="60"/>
        <v>-8.0166287186535137E-6</v>
      </c>
      <c r="FB49" s="46">
        <f t="shared" si="61"/>
        <v>-1.0000974377026381E-6</v>
      </c>
      <c r="FC49" s="46">
        <f t="shared" si="62"/>
        <v>9.0326195563120401E-6</v>
      </c>
      <c r="FD49" s="46">
        <f t="shared" si="63"/>
        <v>-3.1509636558897005E-6</v>
      </c>
      <c r="FE49" s="46">
        <f t="shared" si="64"/>
        <v>0</v>
      </c>
      <c r="FF49" s="46">
        <f t="shared" si="65"/>
        <v>0</v>
      </c>
      <c r="FG49" s="46">
        <f t="shared" si="66"/>
        <v>0</v>
      </c>
      <c r="FH49" s="46">
        <f t="shared" si="67"/>
        <v>-2.1553260691528E-6</v>
      </c>
      <c r="FI49" s="46">
        <f t="shared" si="68"/>
        <v>0</v>
      </c>
      <c r="FJ49" s="46">
        <f t="shared" si="69"/>
        <v>0</v>
      </c>
      <c r="FK49" s="46">
        <f t="shared" si="70"/>
        <v>0</v>
      </c>
      <c r="FL49" s="46">
        <f t="shared" si="71"/>
        <v>0</v>
      </c>
      <c r="FM49" s="46">
        <f t="shared" si="72"/>
        <v>0</v>
      </c>
      <c r="FN49" s="46">
        <f t="shared" si="73"/>
        <v>0</v>
      </c>
      <c r="FO49" s="46">
        <f t="shared" si="74"/>
        <v>0</v>
      </c>
      <c r="FP49" s="46">
        <f t="shared" si="75"/>
        <v>0</v>
      </c>
      <c r="FQ49" s="46">
        <f t="shared" si="76"/>
        <v>0</v>
      </c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</row>
    <row r="50" spans="1:200" x14ac:dyDescent="0.3">
      <c r="A50" s="38" t="s">
        <v>47</v>
      </c>
      <c r="H50" s="21">
        <v>48897.366610999998</v>
      </c>
      <c r="I50" s="23">
        <v>1.0005756753999999</v>
      </c>
      <c r="J50" s="23">
        <v>16.142816052000001</v>
      </c>
      <c r="K50" s="23">
        <v>8.6286576539999995</v>
      </c>
      <c r="L50" s="23">
        <v>142.86737124999999</v>
      </c>
      <c r="M50" s="23">
        <v>176.41537951000001</v>
      </c>
      <c r="N50" s="23">
        <v>749.20717864999995</v>
      </c>
      <c r="O50" s="23">
        <v>737.66257192</v>
      </c>
      <c r="P50" s="23">
        <v>106.40046479999999</v>
      </c>
      <c r="Q50" s="23">
        <v>5.6272464799000002</v>
      </c>
      <c r="R50" s="23">
        <v>25.547976592000001</v>
      </c>
      <c r="S50" s="23">
        <v>160.12728068000001</v>
      </c>
      <c r="T50" s="23">
        <v>959.65334201999997</v>
      </c>
      <c r="U50" s="23">
        <v>1.4316662145000001</v>
      </c>
      <c r="V50" s="23">
        <v>944.34324026000002</v>
      </c>
      <c r="W50" s="23">
        <v>1.6019845102000001</v>
      </c>
      <c r="X50" s="23">
        <v>524.52473742999996</v>
      </c>
      <c r="Y50" s="23">
        <v>9.8660229000000002E-2</v>
      </c>
      <c r="Z50" s="23">
        <v>1.7243075430000001</v>
      </c>
      <c r="AD50" s="23">
        <v>6.5508502665000004</v>
      </c>
      <c r="AO50" s="23" t="s">
        <v>47</v>
      </c>
      <c r="AP50" s="23">
        <v>18.088834393203999</v>
      </c>
      <c r="AQ50" s="23">
        <v>5942.03382563175</v>
      </c>
      <c r="AR50" s="23">
        <v>0</v>
      </c>
      <c r="AS50" s="23">
        <v>1.60196948712762</v>
      </c>
      <c r="AT50" s="23">
        <v>0</v>
      </c>
      <c r="AU50" s="23">
        <v>1.0005755156796701</v>
      </c>
      <c r="AV50" s="23">
        <v>1.0005755156796701</v>
      </c>
      <c r="AW50" s="23">
        <v>0.55237426910993703</v>
      </c>
      <c r="AX50" s="23">
        <v>5.0271017269895198E-2</v>
      </c>
      <c r="AY50" s="23">
        <v>16.142795743908302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749.20739020288602</v>
      </c>
      <c r="BG50" s="23">
        <v>8.6286871574125197</v>
      </c>
      <c r="BH50" s="23">
        <v>25.548022972781698</v>
      </c>
      <c r="BI50" s="23">
        <v>0</v>
      </c>
      <c r="BJ50" s="23">
        <v>0</v>
      </c>
      <c r="BK50" s="23">
        <v>524.52441351755795</v>
      </c>
      <c r="BL50" s="23">
        <v>0</v>
      </c>
      <c r="BM50" s="23">
        <v>2.3793867332445902</v>
      </c>
      <c r="BN50" s="23">
        <v>0</v>
      </c>
      <c r="BO50" s="23">
        <v>142.86708212197399</v>
      </c>
      <c r="BP50" s="23">
        <v>9066.7796616264604</v>
      </c>
      <c r="BQ50" s="23">
        <v>65.998666267348895</v>
      </c>
      <c r="BR50" s="23">
        <v>9.8660355988112597E-2</v>
      </c>
      <c r="BS50" s="23">
        <v>9.8660355988112597E-2</v>
      </c>
      <c r="BT50" s="23">
        <v>0</v>
      </c>
      <c r="BU50" s="23">
        <v>0</v>
      </c>
      <c r="BV50" s="23">
        <v>176.414974372492</v>
      </c>
      <c r="BW50" s="23">
        <v>0</v>
      </c>
      <c r="BX50" s="23">
        <v>0</v>
      </c>
      <c r="BY50" s="23">
        <v>0</v>
      </c>
      <c r="BZ50" s="23">
        <v>79.831601366834803</v>
      </c>
      <c r="CA50" s="23">
        <v>0</v>
      </c>
      <c r="CB50" s="23">
        <v>16338.291498049401</v>
      </c>
      <c r="CC50" s="23">
        <v>105.584886753643</v>
      </c>
      <c r="CD50" s="23">
        <v>0</v>
      </c>
      <c r="CE50" s="23">
        <v>0</v>
      </c>
      <c r="CF50" s="23">
        <v>737.82971172421696</v>
      </c>
      <c r="CG50" s="23">
        <v>106.400018989432</v>
      </c>
      <c r="CH50" s="23">
        <v>0</v>
      </c>
      <c r="CI50" s="23">
        <v>0</v>
      </c>
      <c r="CJ50" s="23">
        <v>59129.1865401213</v>
      </c>
      <c r="CK50" s="23">
        <v>0</v>
      </c>
      <c r="CL50" s="23">
        <v>0</v>
      </c>
      <c r="CM50" s="23">
        <v>0</v>
      </c>
      <c r="CN50" s="23">
        <v>0.95846993729038699</v>
      </c>
      <c r="CO50" s="23">
        <v>74.452649809200906</v>
      </c>
      <c r="CP50" s="23">
        <v>6.5508489556242697</v>
      </c>
      <c r="CQ50" s="23">
        <v>5.6272488798646298</v>
      </c>
      <c r="CR50" s="23">
        <v>0</v>
      </c>
      <c r="CS50" s="23">
        <v>13950.7827325451</v>
      </c>
      <c r="CT50" s="23">
        <v>0</v>
      </c>
      <c r="CU50" s="23">
        <v>0</v>
      </c>
      <c r="CV50" s="23">
        <v>0</v>
      </c>
      <c r="CW50" s="23">
        <v>0</v>
      </c>
      <c r="CX50" s="23">
        <v>0</v>
      </c>
      <c r="CY50" s="23">
        <v>0</v>
      </c>
      <c r="CZ50" s="23">
        <v>0</v>
      </c>
      <c r="DA50" s="23">
        <v>0</v>
      </c>
      <c r="DB50" s="23">
        <v>0</v>
      </c>
      <c r="DC50" s="23">
        <v>0</v>
      </c>
      <c r="DD50" s="23">
        <v>0</v>
      </c>
      <c r="DE50" s="23">
        <v>0</v>
      </c>
      <c r="DF50" s="23">
        <v>0</v>
      </c>
      <c r="DG50" s="23">
        <v>0</v>
      </c>
      <c r="DH50" s="23">
        <v>0</v>
      </c>
      <c r="DI50" s="23">
        <v>0</v>
      </c>
      <c r="DJ50" s="23">
        <v>0</v>
      </c>
      <c r="DK50" s="23">
        <v>0</v>
      </c>
      <c r="DL50" s="23">
        <v>1575.4227837477899</v>
      </c>
      <c r="DM50" s="23">
        <v>0</v>
      </c>
      <c r="DN50" s="23">
        <v>0</v>
      </c>
      <c r="DO50" s="23">
        <v>0</v>
      </c>
      <c r="DP50" s="23">
        <v>0</v>
      </c>
      <c r="DQ50" s="23">
        <v>5067.9533115034301</v>
      </c>
      <c r="DR50" s="23">
        <v>160.12762846816199</v>
      </c>
      <c r="DS50" s="23">
        <v>0</v>
      </c>
      <c r="DT50" s="23">
        <v>526.96722718403896</v>
      </c>
      <c r="DU50" s="23">
        <v>1099.4112964072799</v>
      </c>
      <c r="DV50" s="23">
        <v>959.65110278029897</v>
      </c>
      <c r="DW50" s="23">
        <v>1.7243036846169999</v>
      </c>
      <c r="DX50" s="23">
        <v>1.4316686313943601</v>
      </c>
      <c r="DY50" s="23">
        <v>0</v>
      </c>
      <c r="DZ50" s="23">
        <v>3267.9955423006299</v>
      </c>
      <c r="EA50" s="23">
        <v>48897.313968484901</v>
      </c>
      <c r="EB50" s="23">
        <v>944.33965303457398</v>
      </c>
      <c r="EC50" s="23">
        <v>1386.31289176788</v>
      </c>
      <c r="EE50" s="32">
        <f t="shared" si="38"/>
        <v>1.2092522419172351</v>
      </c>
      <c r="EF50" s="46">
        <f t="shared" si="39"/>
        <v>0</v>
      </c>
      <c r="EG50" s="46">
        <f t="shared" si="40"/>
        <v>0</v>
      </c>
      <c r="EH50" s="46">
        <f t="shared" si="41"/>
        <v>0</v>
      </c>
      <c r="EI50" s="46">
        <f t="shared" si="42"/>
        <v>0</v>
      </c>
      <c r="EJ50" s="46">
        <f t="shared" si="43"/>
        <v>0</v>
      </c>
      <c r="EK50" s="46">
        <f t="shared" si="44"/>
        <v>0</v>
      </c>
      <c r="EL50" s="46">
        <f t="shared" si="45"/>
        <v>-1.0765920282643584E-6</v>
      </c>
      <c r="EM50" s="46">
        <f t="shared" si="46"/>
        <v>-1.5962843568733301E-7</v>
      </c>
      <c r="EN50" s="46">
        <f t="shared" si="47"/>
        <v>-1.2580265818264463E-6</v>
      </c>
      <c r="EO50" s="46">
        <f t="shared" si="48"/>
        <v>3.4192354944681378E-6</v>
      </c>
      <c r="EP50" s="46">
        <f t="shared" si="49"/>
        <v>-2.0237512839191599E-6</v>
      </c>
      <c r="EQ50" s="46">
        <f t="shared" si="50"/>
        <v>-2.296497670079844E-6</v>
      </c>
      <c r="ER50" s="46">
        <f t="shared" si="51"/>
        <v>2.8236900566346592E-7</v>
      </c>
      <c r="ES50" s="46">
        <f t="shared" si="52"/>
        <v>2.2658029643814561E-4</v>
      </c>
      <c r="ET50" s="46">
        <f t="shared" si="53"/>
        <v>-4.1899306439483099E-6</v>
      </c>
      <c r="EU50" s="46">
        <f t="shared" si="54"/>
        <v>4.2649004948835396E-7</v>
      </c>
      <c r="EV50" s="46">
        <f t="shared" si="55"/>
        <v>1.8154385545967839E-6</v>
      </c>
      <c r="EW50" s="46">
        <f t="shared" si="56"/>
        <v>2.1719482183018695E-6</v>
      </c>
      <c r="EX50" s="46">
        <f t="shared" si="57"/>
        <v>-2.3333839449614232E-6</v>
      </c>
      <c r="EY50" s="46">
        <f t="shared" si="58"/>
        <v>1.6881688870643168E-6</v>
      </c>
      <c r="EZ50" s="46">
        <f t="shared" si="59"/>
        <v>-3.7986457392796436E-6</v>
      </c>
      <c r="FA50" s="46">
        <f t="shared" si="60"/>
        <v>-9.3777887891245885E-6</v>
      </c>
      <c r="FB50" s="46">
        <f t="shared" si="61"/>
        <v>-6.1753511111871941E-7</v>
      </c>
      <c r="FC50" s="46">
        <f t="shared" si="62"/>
        <v>1.2871256623052932E-6</v>
      </c>
      <c r="FD50" s="46">
        <f t="shared" si="63"/>
        <v>-2.2376420122233104E-6</v>
      </c>
      <c r="FE50" s="46">
        <f t="shared" si="64"/>
        <v>0</v>
      </c>
      <c r="FF50" s="46">
        <f t="shared" si="65"/>
        <v>0</v>
      </c>
      <c r="FG50" s="46">
        <f t="shared" si="66"/>
        <v>0</v>
      </c>
      <c r="FH50" s="46">
        <f t="shared" si="67"/>
        <v>-2.0010772301343469E-7</v>
      </c>
      <c r="FI50" s="46">
        <f t="shared" si="68"/>
        <v>0</v>
      </c>
      <c r="FJ50" s="46">
        <f t="shared" si="69"/>
        <v>0</v>
      </c>
      <c r="FK50" s="46">
        <f t="shared" si="70"/>
        <v>0</v>
      </c>
      <c r="FL50" s="46">
        <f t="shared" si="71"/>
        <v>0</v>
      </c>
      <c r="FM50" s="46">
        <f t="shared" si="72"/>
        <v>0</v>
      </c>
      <c r="FN50" s="46">
        <f t="shared" si="73"/>
        <v>0</v>
      </c>
      <c r="FO50" s="46">
        <f t="shared" si="74"/>
        <v>0</v>
      </c>
      <c r="FP50" s="46">
        <f t="shared" si="75"/>
        <v>0</v>
      </c>
      <c r="FQ50" s="46">
        <f t="shared" si="76"/>
        <v>0</v>
      </c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</row>
    <row r="51" spans="1:200" x14ac:dyDescent="0.3">
      <c r="A51" s="38" t="s">
        <v>48</v>
      </c>
      <c r="H51" s="21">
        <v>4458.8832491000003</v>
      </c>
      <c r="I51" s="23">
        <v>9.96304311E-2</v>
      </c>
      <c r="J51" s="23">
        <v>0.445310859</v>
      </c>
      <c r="K51" s="23">
        <v>0.88371043810000005</v>
      </c>
      <c r="L51" s="23">
        <v>13.282589768999999</v>
      </c>
      <c r="M51" s="23">
        <v>20.309145805</v>
      </c>
      <c r="N51" s="23">
        <v>89.850137997999994</v>
      </c>
      <c r="O51" s="23">
        <v>83.648066771000003</v>
      </c>
      <c r="P51" s="23">
        <v>17.28222294</v>
      </c>
      <c r="Q51" s="23">
        <v>0.62485230489999999</v>
      </c>
      <c r="R51" s="23">
        <v>2.8331862821999998</v>
      </c>
      <c r="S51" s="23">
        <v>19.624457436</v>
      </c>
      <c r="T51" s="23">
        <v>84.524230349000007</v>
      </c>
      <c r="U51" s="23">
        <v>0.1422855113</v>
      </c>
      <c r="V51" s="23">
        <v>72.544971419999996</v>
      </c>
      <c r="W51" s="23">
        <v>0.21393543379999999</v>
      </c>
      <c r="X51" s="23">
        <v>34.311815494999998</v>
      </c>
      <c r="Y51" s="23">
        <v>9.3551298000000005E-3</v>
      </c>
      <c r="Z51" s="23">
        <v>3.7125073E-3</v>
      </c>
      <c r="AD51" s="23">
        <v>0.2844574795</v>
      </c>
      <c r="AO51" s="23" t="s">
        <v>48</v>
      </c>
      <c r="AP51" s="23">
        <v>1.9089704243897301</v>
      </c>
      <c r="AQ51" s="23">
        <v>678.68422228615304</v>
      </c>
      <c r="AR51" s="23">
        <v>0</v>
      </c>
      <c r="AS51" s="23">
        <v>0.213934934850113</v>
      </c>
      <c r="AT51" s="23">
        <v>0</v>
      </c>
      <c r="AU51" s="23">
        <v>9.9630125168967895E-2</v>
      </c>
      <c r="AV51" s="23">
        <v>9.9630125168967895E-2</v>
      </c>
      <c r="AW51" s="23">
        <v>6.4520860275467606E-2</v>
      </c>
      <c r="AX51" s="23">
        <v>6.7172023934577701E-3</v>
      </c>
      <c r="AY51" s="23">
        <v>0.44530382575170602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89.848598432798099</v>
      </c>
      <c r="BG51" s="23">
        <v>0.88371110296529898</v>
      </c>
      <c r="BH51" s="23">
        <v>2.8331987819695001</v>
      </c>
      <c r="BI51" s="23">
        <v>0</v>
      </c>
      <c r="BJ51" s="23">
        <v>0</v>
      </c>
      <c r="BK51" s="23">
        <v>34.311968562433201</v>
      </c>
      <c r="BL51" s="23">
        <v>0</v>
      </c>
      <c r="BM51" s="23">
        <v>0.25703437346847602</v>
      </c>
      <c r="BN51" s="23">
        <v>0</v>
      </c>
      <c r="BO51" s="23">
        <v>13.2824149984088</v>
      </c>
      <c r="BP51" s="23">
        <v>916.74104079675601</v>
      </c>
      <c r="BQ51" s="23">
        <v>6.7574662152179599</v>
      </c>
      <c r="BR51" s="23">
        <v>9.3548321265959997E-3</v>
      </c>
      <c r="BS51" s="23">
        <v>9.3548321265959997E-3</v>
      </c>
      <c r="BT51" s="23">
        <v>0</v>
      </c>
      <c r="BU51" s="23">
        <v>0</v>
      </c>
      <c r="BV51" s="23">
        <v>20.308960457117301</v>
      </c>
      <c r="BW51" s="23">
        <v>0</v>
      </c>
      <c r="BX51" s="23">
        <v>0</v>
      </c>
      <c r="BY51" s="23">
        <v>0</v>
      </c>
      <c r="BZ51" s="23">
        <v>7.7293632221398898</v>
      </c>
      <c r="CA51" s="23">
        <v>0</v>
      </c>
      <c r="CB51" s="23">
        <v>1628.96790324413</v>
      </c>
      <c r="CC51" s="23">
        <v>7.9766440609203197</v>
      </c>
      <c r="CD51" s="23">
        <v>0</v>
      </c>
      <c r="CE51" s="23">
        <v>0</v>
      </c>
      <c r="CF51" s="23">
        <v>83.658038319063905</v>
      </c>
      <c r="CG51" s="23">
        <v>17.2818417500587</v>
      </c>
      <c r="CH51" s="23">
        <v>0</v>
      </c>
      <c r="CI51" s="23">
        <v>0</v>
      </c>
      <c r="CJ51" s="23">
        <v>5593.6401376786398</v>
      </c>
      <c r="CK51" s="23">
        <v>0</v>
      </c>
      <c r="CL51" s="23">
        <v>0</v>
      </c>
      <c r="CM51" s="23">
        <v>0</v>
      </c>
      <c r="CN51" s="23">
        <v>7.2887413345293403E-2</v>
      </c>
      <c r="CO51" s="23">
        <v>8.4303513805067301</v>
      </c>
      <c r="CP51" s="23">
        <v>0.28445594761818099</v>
      </c>
      <c r="CQ51" s="23">
        <v>0.62485275532553997</v>
      </c>
      <c r="CR51" s="23">
        <v>0</v>
      </c>
      <c r="CS51" s="23">
        <v>1243.06771942359</v>
      </c>
      <c r="CT51" s="23">
        <v>0</v>
      </c>
      <c r="CU51" s="23">
        <v>0</v>
      </c>
      <c r="CV51" s="23">
        <v>0</v>
      </c>
      <c r="CW51" s="23">
        <v>0</v>
      </c>
      <c r="CX51" s="23">
        <v>0</v>
      </c>
      <c r="CY51" s="23">
        <v>0</v>
      </c>
      <c r="CZ51" s="23">
        <v>0</v>
      </c>
      <c r="DA51" s="23">
        <v>0</v>
      </c>
      <c r="DB51" s="23">
        <v>0</v>
      </c>
      <c r="DC51" s="23">
        <v>0</v>
      </c>
      <c r="DD51" s="23">
        <v>0</v>
      </c>
      <c r="DE51" s="23">
        <v>0</v>
      </c>
      <c r="DF51" s="23">
        <v>0</v>
      </c>
      <c r="DG51" s="23">
        <v>0</v>
      </c>
      <c r="DH51" s="23">
        <v>0</v>
      </c>
      <c r="DI51" s="23">
        <v>0</v>
      </c>
      <c r="DJ51" s="23">
        <v>0</v>
      </c>
      <c r="DK51" s="23">
        <v>0</v>
      </c>
      <c r="DL51" s="23">
        <v>176.85988478444401</v>
      </c>
      <c r="DM51" s="23">
        <v>0</v>
      </c>
      <c r="DN51" s="23">
        <v>0</v>
      </c>
      <c r="DO51" s="23">
        <v>0</v>
      </c>
      <c r="DP51" s="23">
        <v>0</v>
      </c>
      <c r="DQ51" s="23">
        <v>518.38293605030196</v>
      </c>
      <c r="DR51" s="23">
        <v>19.6244446090212</v>
      </c>
      <c r="DS51" s="23">
        <v>0</v>
      </c>
      <c r="DT51" s="23">
        <v>54.083833203760001</v>
      </c>
      <c r="DU51" s="23">
        <v>101.629426103962</v>
      </c>
      <c r="DV51" s="23">
        <v>84.522511685024597</v>
      </c>
      <c r="DW51" s="23">
        <v>3.7123084596791E-3</v>
      </c>
      <c r="DX51" s="23">
        <v>0.14228649614080899</v>
      </c>
      <c r="DY51" s="23">
        <v>0</v>
      </c>
      <c r="DZ51" s="23">
        <v>234.48088493176101</v>
      </c>
      <c r="EA51" s="23">
        <v>4458.8345214041201</v>
      </c>
      <c r="EB51" s="23">
        <v>72.543455951893506</v>
      </c>
      <c r="EC51" s="23">
        <v>128.752795931745</v>
      </c>
      <c r="EE51" s="32">
        <f t="shared" si="38"/>
        <v>1.254507228475741</v>
      </c>
      <c r="EF51" s="46">
        <f t="shared" si="39"/>
        <v>0</v>
      </c>
      <c r="EG51" s="46">
        <f t="shared" si="40"/>
        <v>0</v>
      </c>
      <c r="EH51" s="46">
        <f t="shared" si="41"/>
        <v>0</v>
      </c>
      <c r="EI51" s="46">
        <f t="shared" si="42"/>
        <v>0</v>
      </c>
      <c r="EJ51" s="46">
        <f t="shared" si="43"/>
        <v>0</v>
      </c>
      <c r="EK51" s="46">
        <f t="shared" si="44"/>
        <v>0</v>
      </c>
      <c r="EL51" s="46">
        <f t="shared" si="45"/>
        <v>-1.0928228697179715E-5</v>
      </c>
      <c r="EM51" s="46">
        <f t="shared" si="46"/>
        <v>-3.0706585199613151E-6</v>
      </c>
      <c r="EN51" s="46">
        <f t="shared" si="47"/>
        <v>-1.5794019283024279E-5</v>
      </c>
      <c r="EO51" s="46">
        <f t="shared" si="48"/>
        <v>7.5235650758709217E-7</v>
      </c>
      <c r="EP51" s="46">
        <f t="shared" si="49"/>
        <v>-1.315787013215491E-5</v>
      </c>
      <c r="EQ51" s="46">
        <f t="shared" si="50"/>
        <v>-9.1263258670937395E-6</v>
      </c>
      <c r="ER51" s="46">
        <f t="shared" si="51"/>
        <v>-1.7134811767673781E-5</v>
      </c>
      <c r="ES51" s="46">
        <f t="shared" si="52"/>
        <v>1.1920835051933363E-4</v>
      </c>
      <c r="ET51" s="46">
        <f t="shared" si="53"/>
        <v>-2.2056765650129645E-5</v>
      </c>
      <c r="EU51" s="46">
        <f t="shared" si="54"/>
        <v>7.2085120987015048E-7</v>
      </c>
      <c r="EV51" s="46">
        <f t="shared" si="55"/>
        <v>4.4119123330800791E-6</v>
      </c>
      <c r="EW51" s="46">
        <f t="shared" si="56"/>
        <v>-6.5362208569784116E-7</v>
      </c>
      <c r="EX51" s="46">
        <f t="shared" si="57"/>
        <v>-2.0333388051139212E-5</v>
      </c>
      <c r="EY51" s="46">
        <f t="shared" si="58"/>
        <v>6.9215818250879029E-6</v>
      </c>
      <c r="EZ51" s="46">
        <f t="shared" si="59"/>
        <v>-2.0890050362224649E-5</v>
      </c>
      <c r="FA51" s="46">
        <f t="shared" si="60"/>
        <v>-2.3322451925215545E-6</v>
      </c>
      <c r="FB51" s="46">
        <f t="shared" si="61"/>
        <v>4.461070654375505E-6</v>
      </c>
      <c r="FC51" s="46">
        <f t="shared" si="62"/>
        <v>-3.1819270321696839E-5</v>
      </c>
      <c r="FD51" s="46">
        <f t="shared" si="63"/>
        <v>-5.3559577081496521E-5</v>
      </c>
      <c r="FE51" s="46">
        <f t="shared" si="64"/>
        <v>0</v>
      </c>
      <c r="FF51" s="46">
        <f t="shared" si="65"/>
        <v>0</v>
      </c>
      <c r="FG51" s="46">
        <f t="shared" si="66"/>
        <v>0</v>
      </c>
      <c r="FH51" s="46">
        <f t="shared" si="67"/>
        <v>-5.3852752323419386E-6</v>
      </c>
      <c r="FI51" s="46">
        <f t="shared" si="68"/>
        <v>0</v>
      </c>
      <c r="FJ51" s="46">
        <f t="shared" si="69"/>
        <v>0</v>
      </c>
      <c r="FK51" s="46">
        <f t="shared" si="70"/>
        <v>0</v>
      </c>
      <c r="FL51" s="46">
        <f t="shared" si="71"/>
        <v>0</v>
      </c>
      <c r="FM51" s="46">
        <f t="shared" si="72"/>
        <v>0</v>
      </c>
      <c r="FN51" s="46">
        <f t="shared" si="73"/>
        <v>0</v>
      </c>
      <c r="FO51" s="46">
        <f t="shared" si="74"/>
        <v>0</v>
      </c>
      <c r="FP51" s="46">
        <f t="shared" si="75"/>
        <v>0</v>
      </c>
      <c r="FQ51" s="46">
        <f t="shared" si="76"/>
        <v>0</v>
      </c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</row>
    <row r="52" spans="1:200" x14ac:dyDescent="0.3"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</row>
    <row r="53" spans="1:200" x14ac:dyDescent="0.3"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</row>
    <row r="54" spans="1:200" x14ac:dyDescent="0.3">
      <c r="A54" s="38" t="s">
        <v>228</v>
      </c>
      <c r="C54" s="21">
        <v>0.520498083</v>
      </c>
      <c r="H54" s="21">
        <v>87.607683600000001</v>
      </c>
      <c r="J54" s="23">
        <v>8.6669459500000004E-2</v>
      </c>
      <c r="L54" s="23">
        <v>0.223515567</v>
      </c>
      <c r="P54" s="23">
        <v>2.1829266930000002</v>
      </c>
      <c r="T54" s="23">
        <v>0.26912914999999998</v>
      </c>
      <c r="V54" s="23">
        <v>0.45152413800000002</v>
      </c>
      <c r="AB54" s="23">
        <v>6.2059153999999998E-9</v>
      </c>
      <c r="AC54" s="23">
        <v>1.257833014</v>
      </c>
      <c r="AD54" s="23">
        <v>2.3605438999999999E-2</v>
      </c>
      <c r="AE54" s="23">
        <v>3.7670249999999998E-4</v>
      </c>
      <c r="AF54" s="23">
        <v>1.50001509E-2</v>
      </c>
      <c r="AG54" s="23">
        <v>7.0462899999999999E-5</v>
      </c>
      <c r="AH54" s="23">
        <v>2.6488699999999999E-5</v>
      </c>
      <c r="AK54" s="23">
        <v>1.29726E-5</v>
      </c>
      <c r="AL54" s="23">
        <v>5.809466E-12</v>
      </c>
      <c r="AM54" s="23">
        <v>1.8558357999999999E-6</v>
      </c>
      <c r="AO54" s="23" t="s">
        <v>49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</v>
      </c>
      <c r="DL54" s="23">
        <v>0</v>
      </c>
      <c r="DM54" s="23">
        <v>0</v>
      </c>
      <c r="DN54" s="23">
        <v>0</v>
      </c>
      <c r="DO54" s="23">
        <v>0</v>
      </c>
      <c r="DP54" s="23">
        <v>0</v>
      </c>
      <c r="DQ54" s="23">
        <v>0</v>
      </c>
      <c r="DR54" s="23">
        <v>0</v>
      </c>
      <c r="DS54" s="23">
        <v>0</v>
      </c>
      <c r="DT54" s="23">
        <v>0</v>
      </c>
      <c r="DU54" s="23">
        <v>0</v>
      </c>
      <c r="DV54" s="23">
        <v>0</v>
      </c>
      <c r="DW54" s="23">
        <v>0</v>
      </c>
      <c r="DX54" s="23">
        <v>0</v>
      </c>
      <c r="DY54" s="23">
        <v>0</v>
      </c>
      <c r="DZ54" s="23">
        <v>0</v>
      </c>
      <c r="EA54" s="23">
        <v>0</v>
      </c>
      <c r="EB54" s="23">
        <v>0</v>
      </c>
      <c r="EC54" s="23">
        <v>0</v>
      </c>
      <c r="EE54" s="32" t="e">
        <f t="shared" ref="EE54:EE59" si="77">CJ54/EA54</f>
        <v>#DIV/0!</v>
      </c>
      <c r="EF54" s="46">
        <f t="shared" ref="EF54:EF59" si="78">(BI54-B54)/(B54+1E-50)</f>
        <v>0</v>
      </c>
      <c r="EG54" s="46">
        <f t="shared" ref="EG54:EG59" si="79">(CH54-C54)/(C54+1E-50)</f>
        <v>-1</v>
      </c>
      <c r="EH54" s="46">
        <f t="shared" ref="EH54:EH59" si="80">(CM54-D54)/(D54+1E-50)</f>
        <v>0</v>
      </c>
      <c r="EI54" s="46">
        <f t="shared" ref="EI54:EJ59" si="81">(DA54-E54)/(E54+1E-50)</f>
        <v>0</v>
      </c>
      <c r="EJ54" s="46">
        <f t="shared" si="81"/>
        <v>0</v>
      </c>
      <c r="EK54" s="46">
        <f t="shared" ref="EK54:EK59" si="82">(DP54-G54)/(G54+1E-50)</f>
        <v>0</v>
      </c>
      <c r="EL54" s="46">
        <f t="shared" ref="EL54:EL59" si="83">(EA54-H54)/(H54+1E-50)</f>
        <v>-1</v>
      </c>
      <c r="EM54" s="46">
        <f t="shared" ref="EM54:EM59" si="84">(AV54-I54)/(I54+1E-50)</f>
        <v>0</v>
      </c>
      <c r="EN54" s="46">
        <f t="shared" ref="EN54:EN59" si="85">(AY54-J54)/(J54+1E-50)</f>
        <v>-1</v>
      </c>
      <c r="EO54" s="46">
        <f t="shared" ref="EO54:EO59" si="86">(BG54-K54)/(K54+1E-50)</f>
        <v>0</v>
      </c>
      <c r="EP54" s="46">
        <f t="shared" ref="EP54:EP59" si="87">(BO54-L54)/(L54+1E-50)</f>
        <v>-1</v>
      </c>
      <c r="EQ54" s="46">
        <f t="shared" ref="EQ54:EQ59" si="88">(BV54-M54)/(M54+1E-50)</f>
        <v>0</v>
      </c>
      <c r="ER54" s="46">
        <f t="shared" ref="ER54:ER59" si="89">(BF54-N54)/(N54+1E-50)</f>
        <v>0</v>
      </c>
      <c r="ES54" s="46">
        <f t="shared" ref="ES54:ET59" si="90">(CF54-O54)/(O54+1E-50)</f>
        <v>0</v>
      </c>
      <c r="ET54" s="46">
        <f t="shared" si="90"/>
        <v>-1</v>
      </c>
      <c r="EU54" s="46">
        <f t="shared" ref="EU54:EU59" si="91">(CQ54-Q54)/(Q54+1E-50)</f>
        <v>0</v>
      </c>
      <c r="EV54" s="46">
        <f t="shared" ref="EV54:EV59" si="92">(BH54-R54)/(R54+1E-50)</f>
        <v>0</v>
      </c>
      <c r="EW54" s="46">
        <f t="shared" ref="EW54:EW59" si="93">(DR54-S54)/(S54+1E-50)</f>
        <v>0</v>
      </c>
      <c r="EX54" s="46">
        <f t="shared" ref="EX54:EX59" si="94">(DV54-T54)/(T54+1E-50)</f>
        <v>-1</v>
      </c>
      <c r="EY54" s="46">
        <f t="shared" ref="EY54:EY59" si="95">(DX54-U54)/(U54+1E-50)</f>
        <v>0</v>
      </c>
      <c r="EZ54" s="46">
        <f t="shared" ref="EZ54:EZ59" si="96">(EB54-V54)/(V54+1E-50)</f>
        <v>-1</v>
      </c>
      <c r="FA54" s="46">
        <f t="shared" ref="FA54:FA59" si="97">(AS54-W54)/(W54+1E-50)</f>
        <v>0</v>
      </c>
      <c r="FB54" s="46">
        <f t="shared" ref="FB54:FB59" si="98">(BK54-X54)/(X54+1E-50)</f>
        <v>0</v>
      </c>
      <c r="FC54" s="46">
        <f t="shared" ref="FC54:FC59" si="99">(BR54-Y54)/(Y54+1E-50)</f>
        <v>0</v>
      </c>
      <c r="FD54" s="46">
        <f t="shared" ref="FD54:FD59" si="100">(DW54-Z54)/(Z54+1E-50)</f>
        <v>0</v>
      </c>
      <c r="FE54" s="46">
        <f t="shared" ref="FE54:FE59" si="101">(AR54-AA54)/(AA54+1E-50)</f>
        <v>0</v>
      </c>
      <c r="FF54" s="46">
        <f t="shared" ref="FF54:FF59" si="102">(BB54-AB54)/(AB54+1E-50)</f>
        <v>-1</v>
      </c>
      <c r="FG54" s="46">
        <f t="shared" ref="FG54:FG59" si="103">(BJ54-AC54)/(AC54+1E-50)</f>
        <v>-1</v>
      </c>
      <c r="FH54" s="46">
        <f t="shared" ref="FH54:FH59" si="104">(CP54-AD54)/(AD54+1E-50)</f>
        <v>-1</v>
      </c>
      <c r="FI54" s="46">
        <f t="shared" ref="FI54:FI59" si="105">(BA54-AE54)/(AE54+1E-50)</f>
        <v>-1</v>
      </c>
      <c r="FJ54" s="46">
        <f t="shared" ref="FJ54:FK59" si="106">(BD54-AF54)/(AF54+1E-50)</f>
        <v>-1</v>
      </c>
      <c r="FK54" s="46">
        <f t="shared" si="106"/>
        <v>-1</v>
      </c>
      <c r="FL54" s="46">
        <f t="shared" ref="FL54:FL59" si="107">(BT54-AH54)/(AH54+1E-50)</f>
        <v>-1</v>
      </c>
      <c r="FM54" s="46">
        <f t="shared" ref="FM54:FM59" si="108">(BW54+BX54+CY54-AI54)/(AI54+1E-50)</f>
        <v>0</v>
      </c>
      <c r="FN54" s="46">
        <f t="shared" ref="FN54:FN59" si="109">(CD54+CE54-AJ54)/(AJ54+1E-50)</f>
        <v>0</v>
      </c>
      <c r="FO54" s="46">
        <f t="shared" ref="FO54:FO59" si="110">(AT54-AK54)/(AK54+1E-50)</f>
        <v>-1</v>
      </c>
      <c r="FP54" s="46">
        <f t="shared" ref="FP54:FP59" si="111">(AZ54-AL54)/(AL54+1E-50)</f>
        <v>-1</v>
      </c>
      <c r="FQ54" s="46">
        <f t="shared" ref="FQ54:FQ59" si="112">(BU54-AM54)/(AM54+1E-50)</f>
        <v>-1</v>
      </c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</row>
    <row r="55" spans="1:200" x14ac:dyDescent="0.3">
      <c r="A55" s="38" t="s">
        <v>1</v>
      </c>
      <c r="H55" s="21">
        <v>4577.5914782</v>
      </c>
      <c r="I55" s="23">
        <v>0.12587129899999999</v>
      </c>
      <c r="J55" s="23">
        <v>7.5387239999999997E-4</v>
      </c>
      <c r="K55" s="23">
        <v>1.0913713958</v>
      </c>
      <c r="L55" s="23">
        <v>13.599028276</v>
      </c>
      <c r="M55" s="23">
        <v>23.081399353999998</v>
      </c>
      <c r="N55" s="23">
        <v>120.99078091</v>
      </c>
      <c r="O55" s="23">
        <v>110.28954109</v>
      </c>
      <c r="P55" s="23">
        <v>0.1193959648</v>
      </c>
      <c r="Q55" s="23">
        <v>0.81776739460000003</v>
      </c>
      <c r="R55" s="23">
        <v>3.4342488279999999</v>
      </c>
      <c r="S55" s="23">
        <v>24.6276127</v>
      </c>
      <c r="T55" s="23">
        <v>90.771883739000003</v>
      </c>
      <c r="U55" s="23">
        <v>0.17976096229999999</v>
      </c>
      <c r="V55" s="23">
        <v>72.330331056000006</v>
      </c>
      <c r="W55" s="23">
        <v>0.2702821889</v>
      </c>
      <c r="X55" s="23">
        <v>1.1021097603000001</v>
      </c>
      <c r="Y55" s="23">
        <v>7.2986926999999997E-3</v>
      </c>
      <c r="Z55" s="23">
        <v>3.6869038100000001E-2</v>
      </c>
      <c r="AD55" s="23">
        <v>0.27126523070000003</v>
      </c>
      <c r="AO55" s="23" t="s">
        <v>1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E55" s="32" t="e">
        <f t="shared" si="77"/>
        <v>#DIV/0!</v>
      </c>
      <c r="EF55" s="46">
        <f t="shared" si="78"/>
        <v>0</v>
      </c>
      <c r="EG55" s="46">
        <f t="shared" si="79"/>
        <v>0</v>
      </c>
      <c r="EH55" s="46">
        <f t="shared" si="80"/>
        <v>0</v>
      </c>
      <c r="EI55" s="46">
        <f t="shared" si="81"/>
        <v>0</v>
      </c>
      <c r="EJ55" s="46">
        <f t="shared" si="81"/>
        <v>0</v>
      </c>
      <c r="EK55" s="46">
        <f t="shared" si="82"/>
        <v>0</v>
      </c>
      <c r="EL55" s="46">
        <f t="shared" si="83"/>
        <v>-1</v>
      </c>
      <c r="EM55" s="46">
        <f t="shared" si="84"/>
        <v>-1</v>
      </c>
      <c r="EN55" s="46">
        <f t="shared" si="85"/>
        <v>-1</v>
      </c>
      <c r="EO55" s="46">
        <f t="shared" si="86"/>
        <v>-1</v>
      </c>
      <c r="EP55" s="46">
        <f t="shared" si="87"/>
        <v>-1</v>
      </c>
      <c r="EQ55" s="46">
        <f t="shared" si="88"/>
        <v>-1</v>
      </c>
      <c r="ER55" s="46">
        <f t="shared" si="89"/>
        <v>-1</v>
      </c>
      <c r="ES55" s="46">
        <f t="shared" si="90"/>
        <v>-1</v>
      </c>
      <c r="ET55" s="46">
        <f t="shared" si="90"/>
        <v>-1</v>
      </c>
      <c r="EU55" s="46">
        <f t="shared" si="91"/>
        <v>-1</v>
      </c>
      <c r="EV55" s="46">
        <f t="shared" si="92"/>
        <v>-1</v>
      </c>
      <c r="EW55" s="46">
        <f t="shared" si="93"/>
        <v>-1</v>
      </c>
      <c r="EX55" s="46">
        <f t="shared" si="94"/>
        <v>-1</v>
      </c>
      <c r="EY55" s="46">
        <f t="shared" si="95"/>
        <v>-1</v>
      </c>
      <c r="EZ55" s="46">
        <f t="shared" si="96"/>
        <v>-1</v>
      </c>
      <c r="FA55" s="46">
        <f t="shared" si="97"/>
        <v>-1</v>
      </c>
      <c r="FB55" s="46">
        <f t="shared" si="98"/>
        <v>-1</v>
      </c>
      <c r="FC55" s="46">
        <f t="shared" si="99"/>
        <v>-1</v>
      </c>
      <c r="FD55" s="46">
        <f t="shared" si="100"/>
        <v>-1</v>
      </c>
      <c r="FE55" s="46">
        <f t="shared" si="101"/>
        <v>0</v>
      </c>
      <c r="FF55" s="46">
        <f t="shared" si="102"/>
        <v>0</v>
      </c>
      <c r="FG55" s="46">
        <f t="shared" si="103"/>
        <v>0</v>
      </c>
      <c r="FH55" s="46">
        <f t="shared" si="104"/>
        <v>-1</v>
      </c>
      <c r="FI55" s="46">
        <f t="shared" si="105"/>
        <v>0</v>
      </c>
      <c r="FJ55" s="46">
        <f t="shared" si="106"/>
        <v>0</v>
      </c>
      <c r="FK55" s="46">
        <f t="shared" si="106"/>
        <v>0</v>
      </c>
      <c r="FL55" s="46">
        <f t="shared" si="107"/>
        <v>0</v>
      </c>
      <c r="FM55" s="46">
        <f t="shared" si="108"/>
        <v>0</v>
      </c>
      <c r="FN55" s="46">
        <f t="shared" si="109"/>
        <v>0</v>
      </c>
      <c r="FO55" s="46">
        <f t="shared" si="110"/>
        <v>0</v>
      </c>
      <c r="FP55" s="46">
        <f t="shared" si="111"/>
        <v>0</v>
      </c>
      <c r="FQ55" s="46">
        <f t="shared" si="112"/>
        <v>0</v>
      </c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</row>
    <row r="56" spans="1:200" x14ac:dyDescent="0.3">
      <c r="A56" s="38" t="s">
        <v>11</v>
      </c>
      <c r="H56" s="21">
        <v>9274.8361557000007</v>
      </c>
      <c r="I56" s="23">
        <v>0.24382325630000001</v>
      </c>
      <c r="J56" s="23">
        <v>1.4603136E-3</v>
      </c>
      <c r="K56" s="23">
        <v>2.0804883171999999</v>
      </c>
      <c r="L56" s="23">
        <v>27.198186779</v>
      </c>
      <c r="M56" s="23">
        <v>46.399067406999997</v>
      </c>
      <c r="N56" s="23">
        <v>239.51937014999999</v>
      </c>
      <c r="O56" s="23">
        <v>216.02081380000001</v>
      </c>
      <c r="P56" s="23">
        <v>0.23469458330000001</v>
      </c>
      <c r="Q56" s="23">
        <v>1.5966299483999999</v>
      </c>
      <c r="R56" s="23">
        <v>13.228711686</v>
      </c>
      <c r="S56" s="23">
        <v>47.484106961000002</v>
      </c>
      <c r="T56" s="23">
        <v>199.82287550999999</v>
      </c>
      <c r="U56" s="23">
        <v>0.34821205039999997</v>
      </c>
      <c r="V56" s="23">
        <v>174.36694323</v>
      </c>
      <c r="W56" s="23">
        <v>0.52355925339999998</v>
      </c>
      <c r="X56" s="23">
        <v>10.849276176</v>
      </c>
      <c r="Y56" s="23">
        <v>1.5070620200000001E-2</v>
      </c>
      <c r="Z56" s="23">
        <v>0.1214886016</v>
      </c>
      <c r="AD56" s="23">
        <v>0.45085768500000001</v>
      </c>
      <c r="AO56" s="23" t="s">
        <v>11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23">
        <v>0</v>
      </c>
      <c r="DQ56" s="23">
        <v>0</v>
      </c>
      <c r="DR56" s="23">
        <v>0</v>
      </c>
      <c r="DS56" s="23">
        <v>0</v>
      </c>
      <c r="DT56" s="23">
        <v>0</v>
      </c>
      <c r="DU56" s="23">
        <v>0</v>
      </c>
      <c r="DV56" s="23">
        <v>0</v>
      </c>
      <c r="DW56" s="23">
        <v>0</v>
      </c>
      <c r="DX56" s="23">
        <v>0</v>
      </c>
      <c r="DY56" s="23">
        <v>0</v>
      </c>
      <c r="DZ56" s="23">
        <v>0</v>
      </c>
      <c r="EA56" s="23">
        <v>0</v>
      </c>
      <c r="EB56" s="23">
        <v>0</v>
      </c>
      <c r="EC56" s="23">
        <v>0</v>
      </c>
      <c r="EE56" s="32" t="e">
        <f t="shared" si="77"/>
        <v>#DIV/0!</v>
      </c>
      <c r="EF56" s="46">
        <f t="shared" si="78"/>
        <v>0</v>
      </c>
      <c r="EG56" s="46">
        <f t="shared" si="79"/>
        <v>0</v>
      </c>
      <c r="EH56" s="46">
        <f t="shared" si="80"/>
        <v>0</v>
      </c>
      <c r="EI56" s="46">
        <f t="shared" si="81"/>
        <v>0</v>
      </c>
      <c r="EJ56" s="46">
        <f t="shared" si="81"/>
        <v>0</v>
      </c>
      <c r="EK56" s="46">
        <f t="shared" si="82"/>
        <v>0</v>
      </c>
      <c r="EL56" s="46">
        <f t="shared" si="83"/>
        <v>-1</v>
      </c>
      <c r="EM56" s="46">
        <f t="shared" si="84"/>
        <v>-1</v>
      </c>
      <c r="EN56" s="46">
        <f t="shared" si="85"/>
        <v>-1</v>
      </c>
      <c r="EO56" s="46">
        <f t="shared" si="86"/>
        <v>-1</v>
      </c>
      <c r="EP56" s="46">
        <f t="shared" si="87"/>
        <v>-1</v>
      </c>
      <c r="EQ56" s="46">
        <f t="shared" si="88"/>
        <v>-1</v>
      </c>
      <c r="ER56" s="46">
        <f t="shared" si="89"/>
        <v>-1</v>
      </c>
      <c r="ES56" s="46">
        <f t="shared" si="90"/>
        <v>-1</v>
      </c>
      <c r="ET56" s="46">
        <f t="shared" si="90"/>
        <v>-1</v>
      </c>
      <c r="EU56" s="46">
        <f t="shared" si="91"/>
        <v>-1</v>
      </c>
      <c r="EV56" s="46">
        <f t="shared" si="92"/>
        <v>-1</v>
      </c>
      <c r="EW56" s="46">
        <f t="shared" si="93"/>
        <v>-1</v>
      </c>
      <c r="EX56" s="46">
        <f t="shared" si="94"/>
        <v>-1</v>
      </c>
      <c r="EY56" s="46">
        <f t="shared" si="95"/>
        <v>-1</v>
      </c>
      <c r="EZ56" s="46">
        <f t="shared" si="96"/>
        <v>-1</v>
      </c>
      <c r="FA56" s="46">
        <f t="shared" si="97"/>
        <v>-1</v>
      </c>
      <c r="FB56" s="46">
        <f t="shared" si="98"/>
        <v>-1</v>
      </c>
      <c r="FC56" s="46">
        <f t="shared" si="99"/>
        <v>-1</v>
      </c>
      <c r="FD56" s="46">
        <f t="shared" si="100"/>
        <v>-1</v>
      </c>
      <c r="FE56" s="46">
        <f t="shared" si="101"/>
        <v>0</v>
      </c>
      <c r="FF56" s="46">
        <f t="shared" si="102"/>
        <v>0</v>
      </c>
      <c r="FG56" s="46">
        <f t="shared" si="103"/>
        <v>0</v>
      </c>
      <c r="FH56" s="46">
        <f t="shared" si="104"/>
        <v>-1</v>
      </c>
      <c r="FI56" s="46">
        <f t="shared" si="105"/>
        <v>0</v>
      </c>
      <c r="FJ56" s="46">
        <f t="shared" si="106"/>
        <v>0</v>
      </c>
      <c r="FK56" s="46">
        <f t="shared" si="106"/>
        <v>0</v>
      </c>
      <c r="FL56" s="46">
        <f t="shared" si="107"/>
        <v>0</v>
      </c>
      <c r="FM56" s="46">
        <f t="shared" si="108"/>
        <v>0</v>
      </c>
      <c r="FN56" s="46">
        <f t="shared" si="109"/>
        <v>0</v>
      </c>
      <c r="FO56" s="46">
        <f t="shared" si="110"/>
        <v>0</v>
      </c>
      <c r="FP56" s="46">
        <f t="shared" si="111"/>
        <v>0</v>
      </c>
      <c r="FQ56" s="46">
        <f t="shared" si="112"/>
        <v>0</v>
      </c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</row>
    <row r="57" spans="1:200" x14ac:dyDescent="0.3">
      <c r="A57" s="38" t="s">
        <v>56</v>
      </c>
      <c r="H57" s="21">
        <v>19125.282804999999</v>
      </c>
      <c r="I57" s="23">
        <v>0.5498213689</v>
      </c>
      <c r="J57" s="23">
        <v>0.2468107017</v>
      </c>
      <c r="K57" s="23">
        <v>4.5778502460999997</v>
      </c>
      <c r="L57" s="23">
        <v>61.753203266</v>
      </c>
      <c r="M57" s="23">
        <v>91.107043513999997</v>
      </c>
      <c r="N57" s="23">
        <v>283.59440197999999</v>
      </c>
      <c r="O57" s="23">
        <v>312.51851334999998</v>
      </c>
      <c r="P57" s="23">
        <v>10.128577140999999</v>
      </c>
      <c r="Q57" s="23">
        <v>2.5413076157000001</v>
      </c>
      <c r="R57" s="23">
        <v>14.090316622</v>
      </c>
      <c r="S57" s="23">
        <v>106.32671748</v>
      </c>
      <c r="T57" s="23">
        <v>397.36347512999998</v>
      </c>
      <c r="U57" s="23">
        <v>0.78521806829999996</v>
      </c>
      <c r="V57" s="23">
        <v>319.75276694000001</v>
      </c>
      <c r="W57" s="23">
        <v>1.1806259571</v>
      </c>
      <c r="X57" s="23">
        <v>2.3791083984000001</v>
      </c>
      <c r="Y57" s="23">
        <v>3.16210413E-2</v>
      </c>
      <c r="Z57" s="23">
        <v>0.1211045491</v>
      </c>
      <c r="AD57" s="23">
        <v>0.29273538869999999</v>
      </c>
      <c r="AO57" s="23" t="s">
        <v>56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3">
        <v>0</v>
      </c>
      <c r="DV57" s="23">
        <v>0</v>
      </c>
      <c r="DW57" s="23">
        <v>0</v>
      </c>
      <c r="DX57" s="23">
        <v>0</v>
      </c>
      <c r="DY57" s="23">
        <v>0</v>
      </c>
      <c r="DZ57" s="23">
        <v>0</v>
      </c>
      <c r="EA57" s="23">
        <v>0</v>
      </c>
      <c r="EB57" s="23">
        <v>0</v>
      </c>
      <c r="EC57" s="23">
        <v>0</v>
      </c>
      <c r="EE57" s="32" t="e">
        <f t="shared" si="77"/>
        <v>#DIV/0!</v>
      </c>
      <c r="EF57" s="46">
        <f t="shared" si="78"/>
        <v>0</v>
      </c>
      <c r="EG57" s="46">
        <f t="shared" si="79"/>
        <v>0</v>
      </c>
      <c r="EH57" s="46">
        <f t="shared" si="80"/>
        <v>0</v>
      </c>
      <c r="EI57" s="46">
        <f t="shared" si="81"/>
        <v>0</v>
      </c>
      <c r="EJ57" s="46">
        <f t="shared" si="81"/>
        <v>0</v>
      </c>
      <c r="EK57" s="46">
        <f t="shared" si="82"/>
        <v>0</v>
      </c>
      <c r="EL57" s="46">
        <f t="shared" si="83"/>
        <v>-1</v>
      </c>
      <c r="EM57" s="46">
        <f t="shared" si="84"/>
        <v>-1</v>
      </c>
      <c r="EN57" s="46">
        <f t="shared" si="85"/>
        <v>-1</v>
      </c>
      <c r="EO57" s="46">
        <f t="shared" si="86"/>
        <v>-1</v>
      </c>
      <c r="EP57" s="46">
        <f t="shared" si="87"/>
        <v>-1</v>
      </c>
      <c r="EQ57" s="46">
        <f t="shared" si="88"/>
        <v>-1</v>
      </c>
      <c r="ER57" s="46">
        <f t="shared" si="89"/>
        <v>-1</v>
      </c>
      <c r="ES57" s="46">
        <f t="shared" si="90"/>
        <v>-1</v>
      </c>
      <c r="ET57" s="46">
        <f t="shared" si="90"/>
        <v>-1</v>
      </c>
      <c r="EU57" s="46">
        <f t="shared" si="91"/>
        <v>-1</v>
      </c>
      <c r="EV57" s="46">
        <f t="shared" si="92"/>
        <v>-1</v>
      </c>
      <c r="EW57" s="46">
        <f t="shared" si="93"/>
        <v>-1</v>
      </c>
      <c r="EX57" s="46">
        <f t="shared" si="94"/>
        <v>-1</v>
      </c>
      <c r="EY57" s="46">
        <f t="shared" si="95"/>
        <v>-1</v>
      </c>
      <c r="EZ57" s="46">
        <f t="shared" si="96"/>
        <v>-1</v>
      </c>
      <c r="FA57" s="46">
        <f t="shared" si="97"/>
        <v>-1</v>
      </c>
      <c r="FB57" s="46">
        <f t="shared" si="98"/>
        <v>-1</v>
      </c>
      <c r="FC57" s="46">
        <f t="shared" si="99"/>
        <v>-1</v>
      </c>
      <c r="FD57" s="46">
        <f t="shared" si="100"/>
        <v>-1</v>
      </c>
      <c r="FE57" s="46">
        <f t="shared" si="101"/>
        <v>0</v>
      </c>
      <c r="FF57" s="46">
        <f t="shared" si="102"/>
        <v>0</v>
      </c>
      <c r="FG57" s="46">
        <f t="shared" si="103"/>
        <v>0</v>
      </c>
      <c r="FH57" s="46">
        <f t="shared" si="104"/>
        <v>-1</v>
      </c>
      <c r="FI57" s="46">
        <f t="shared" si="105"/>
        <v>0</v>
      </c>
      <c r="FJ57" s="46">
        <f t="shared" si="106"/>
        <v>0</v>
      </c>
      <c r="FK57" s="46">
        <f t="shared" si="106"/>
        <v>0</v>
      </c>
      <c r="FL57" s="46">
        <f t="shared" si="107"/>
        <v>0</v>
      </c>
      <c r="FM57" s="46">
        <f t="shared" si="108"/>
        <v>0</v>
      </c>
      <c r="FN57" s="46">
        <f t="shared" si="109"/>
        <v>0</v>
      </c>
      <c r="FO57" s="46">
        <f t="shared" si="110"/>
        <v>0</v>
      </c>
      <c r="FP57" s="46">
        <f t="shared" si="111"/>
        <v>0</v>
      </c>
      <c r="FQ57" s="46">
        <f t="shared" si="112"/>
        <v>0</v>
      </c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</row>
    <row r="58" spans="1:200" x14ac:dyDescent="0.3">
      <c r="A58" s="38" t="s">
        <v>173</v>
      </c>
      <c r="H58" s="21">
        <v>670.05076696000003</v>
      </c>
      <c r="I58" s="23">
        <v>1.53398088E-2</v>
      </c>
      <c r="J58" s="23">
        <v>6.9205799000000004E-3</v>
      </c>
      <c r="K58" s="23">
        <v>0.1315014665</v>
      </c>
      <c r="L58" s="23">
        <v>1.9997937648999999</v>
      </c>
      <c r="M58" s="23">
        <v>4.1359416413999996</v>
      </c>
      <c r="N58" s="23">
        <v>40.026791174000003</v>
      </c>
      <c r="O58" s="23">
        <v>30.250468755</v>
      </c>
      <c r="P58" s="23">
        <v>0.2981815692</v>
      </c>
      <c r="Q58" s="23">
        <v>0.20121112469999999</v>
      </c>
      <c r="R58" s="23">
        <v>0.58814173039999995</v>
      </c>
      <c r="S58" s="23">
        <v>2.9914256299000002</v>
      </c>
      <c r="T58" s="23">
        <v>13.400735721</v>
      </c>
      <c r="U58" s="23">
        <v>2.1907287800000001E-2</v>
      </c>
      <c r="V58" s="23">
        <v>10.269975055</v>
      </c>
      <c r="W58" s="23">
        <v>3.2939018700000003E-2</v>
      </c>
      <c r="X58" s="23">
        <v>9.4297779999999996E-4</v>
      </c>
      <c r="Y58" s="23">
        <v>8.7521370000000003E-4</v>
      </c>
      <c r="AO58" s="23" t="s">
        <v>173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  <c r="DK58" s="23">
        <v>0</v>
      </c>
      <c r="DL58" s="23">
        <v>0</v>
      </c>
      <c r="DM58" s="23">
        <v>0</v>
      </c>
      <c r="DN58" s="23">
        <v>0</v>
      </c>
      <c r="DO58" s="23">
        <v>0</v>
      </c>
      <c r="DP58" s="23">
        <v>0</v>
      </c>
      <c r="DQ58" s="23">
        <v>0</v>
      </c>
      <c r="DR58" s="23">
        <v>0</v>
      </c>
      <c r="DS58" s="23">
        <v>0</v>
      </c>
      <c r="DT58" s="23">
        <v>0</v>
      </c>
      <c r="DU58" s="23">
        <v>0</v>
      </c>
      <c r="DV58" s="23">
        <v>0</v>
      </c>
      <c r="DW58" s="23">
        <v>0</v>
      </c>
      <c r="DX58" s="23">
        <v>0</v>
      </c>
      <c r="DY58" s="23">
        <v>0</v>
      </c>
      <c r="DZ58" s="23">
        <v>0</v>
      </c>
      <c r="EA58" s="23">
        <v>0</v>
      </c>
      <c r="EB58" s="23">
        <v>0</v>
      </c>
      <c r="EC58" s="23">
        <v>0</v>
      </c>
      <c r="EE58" s="32" t="e">
        <f t="shared" si="77"/>
        <v>#DIV/0!</v>
      </c>
      <c r="EF58" s="46">
        <f t="shared" si="78"/>
        <v>0</v>
      </c>
      <c r="EG58" s="46">
        <f t="shared" si="79"/>
        <v>0</v>
      </c>
      <c r="EH58" s="46">
        <f t="shared" si="80"/>
        <v>0</v>
      </c>
      <c r="EI58" s="46">
        <f t="shared" si="81"/>
        <v>0</v>
      </c>
      <c r="EJ58" s="46">
        <f t="shared" si="81"/>
        <v>0</v>
      </c>
      <c r="EK58" s="46">
        <f t="shared" si="82"/>
        <v>0</v>
      </c>
      <c r="EL58" s="46">
        <f t="shared" si="83"/>
        <v>-1</v>
      </c>
      <c r="EM58" s="46">
        <f t="shared" si="84"/>
        <v>-1</v>
      </c>
      <c r="EN58" s="46">
        <f t="shared" si="85"/>
        <v>-1</v>
      </c>
      <c r="EO58" s="46">
        <f t="shared" si="86"/>
        <v>-1</v>
      </c>
      <c r="EP58" s="46">
        <f t="shared" si="87"/>
        <v>-1</v>
      </c>
      <c r="EQ58" s="46">
        <f t="shared" si="88"/>
        <v>-1</v>
      </c>
      <c r="ER58" s="46">
        <f t="shared" si="89"/>
        <v>-1</v>
      </c>
      <c r="ES58" s="46">
        <f t="shared" si="90"/>
        <v>-1</v>
      </c>
      <c r="ET58" s="46">
        <f t="shared" si="90"/>
        <v>-1</v>
      </c>
      <c r="EU58" s="46">
        <f t="shared" si="91"/>
        <v>-1</v>
      </c>
      <c r="EV58" s="46">
        <f t="shared" si="92"/>
        <v>-1</v>
      </c>
      <c r="EW58" s="46">
        <f t="shared" si="93"/>
        <v>-1</v>
      </c>
      <c r="EX58" s="46">
        <f t="shared" si="94"/>
        <v>-1</v>
      </c>
      <c r="EY58" s="46">
        <f t="shared" si="95"/>
        <v>-1</v>
      </c>
      <c r="EZ58" s="46">
        <f t="shared" si="96"/>
        <v>-1</v>
      </c>
      <c r="FA58" s="46">
        <f t="shared" si="97"/>
        <v>-1</v>
      </c>
      <c r="FB58" s="46">
        <f t="shared" si="98"/>
        <v>-1</v>
      </c>
      <c r="FC58" s="46">
        <f t="shared" si="99"/>
        <v>-1</v>
      </c>
      <c r="FD58" s="46">
        <f t="shared" si="100"/>
        <v>0</v>
      </c>
      <c r="FE58" s="46">
        <f t="shared" si="101"/>
        <v>0</v>
      </c>
      <c r="FF58" s="46">
        <f t="shared" si="102"/>
        <v>0</v>
      </c>
      <c r="FG58" s="46">
        <f t="shared" si="103"/>
        <v>0</v>
      </c>
      <c r="FH58" s="46">
        <f t="shared" si="104"/>
        <v>0</v>
      </c>
      <c r="FI58" s="46">
        <f t="shared" si="105"/>
        <v>0</v>
      </c>
      <c r="FJ58" s="46">
        <f t="shared" si="106"/>
        <v>0</v>
      </c>
      <c r="FK58" s="46">
        <f t="shared" si="106"/>
        <v>0</v>
      </c>
      <c r="FL58" s="46">
        <f t="shared" si="107"/>
        <v>0</v>
      </c>
      <c r="FM58" s="46">
        <f t="shared" si="108"/>
        <v>0</v>
      </c>
      <c r="FN58" s="46">
        <f t="shared" si="109"/>
        <v>0</v>
      </c>
      <c r="FO58" s="46">
        <f t="shared" si="110"/>
        <v>0</v>
      </c>
      <c r="FP58" s="46">
        <f t="shared" si="111"/>
        <v>0</v>
      </c>
      <c r="FQ58" s="46">
        <f t="shared" si="112"/>
        <v>0</v>
      </c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</row>
    <row r="59" spans="1:200" x14ac:dyDescent="0.3">
      <c r="A59" s="23" t="s">
        <v>234</v>
      </c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E59" s="32" t="e">
        <f t="shared" si="77"/>
        <v>#DIV/0!</v>
      </c>
      <c r="EF59" s="46">
        <f t="shared" si="78"/>
        <v>0</v>
      </c>
      <c r="EG59" s="46">
        <f t="shared" si="79"/>
        <v>0</v>
      </c>
      <c r="EH59" s="46">
        <f t="shared" si="80"/>
        <v>0</v>
      </c>
      <c r="EI59" s="46">
        <f t="shared" si="81"/>
        <v>0</v>
      </c>
      <c r="EJ59" s="46">
        <f t="shared" si="81"/>
        <v>0</v>
      </c>
      <c r="EK59" s="46">
        <f t="shared" si="82"/>
        <v>0</v>
      </c>
      <c r="EL59" s="46">
        <f t="shared" si="83"/>
        <v>0</v>
      </c>
      <c r="EM59" s="46">
        <f t="shared" si="84"/>
        <v>0</v>
      </c>
      <c r="EN59" s="46">
        <f t="shared" si="85"/>
        <v>0</v>
      </c>
      <c r="EO59" s="46">
        <f t="shared" si="86"/>
        <v>0</v>
      </c>
      <c r="EP59" s="46">
        <f t="shared" si="87"/>
        <v>0</v>
      </c>
      <c r="EQ59" s="46">
        <f t="shared" si="88"/>
        <v>0</v>
      </c>
      <c r="ER59" s="46">
        <f t="shared" si="89"/>
        <v>0</v>
      </c>
      <c r="ES59" s="46">
        <f t="shared" si="90"/>
        <v>0</v>
      </c>
      <c r="ET59" s="46">
        <f t="shared" si="90"/>
        <v>0</v>
      </c>
      <c r="EU59" s="46">
        <f t="shared" si="91"/>
        <v>0</v>
      </c>
      <c r="EV59" s="46">
        <f t="shared" si="92"/>
        <v>0</v>
      </c>
      <c r="EW59" s="46">
        <f t="shared" si="93"/>
        <v>0</v>
      </c>
      <c r="EX59" s="46">
        <f t="shared" si="94"/>
        <v>0</v>
      </c>
      <c r="EY59" s="46">
        <f t="shared" si="95"/>
        <v>0</v>
      </c>
      <c r="EZ59" s="46">
        <f t="shared" si="96"/>
        <v>0</v>
      </c>
      <c r="FA59" s="46">
        <f t="shared" si="97"/>
        <v>0</v>
      </c>
      <c r="FB59" s="46">
        <f t="shared" si="98"/>
        <v>0</v>
      </c>
      <c r="FC59" s="46">
        <f t="shared" si="99"/>
        <v>0</v>
      </c>
      <c r="FD59" s="46">
        <f t="shared" si="100"/>
        <v>0</v>
      </c>
      <c r="FE59" s="46">
        <f t="shared" si="101"/>
        <v>0</v>
      </c>
      <c r="FF59" s="46">
        <f t="shared" si="102"/>
        <v>0</v>
      </c>
      <c r="FG59" s="46">
        <f t="shared" si="103"/>
        <v>0</v>
      </c>
      <c r="FH59" s="46">
        <f t="shared" si="104"/>
        <v>0</v>
      </c>
      <c r="FI59" s="46">
        <f t="shared" si="105"/>
        <v>0</v>
      </c>
      <c r="FJ59" s="46">
        <f t="shared" si="106"/>
        <v>0</v>
      </c>
      <c r="FK59" s="46">
        <f t="shared" si="106"/>
        <v>0</v>
      </c>
      <c r="FL59" s="46">
        <f t="shared" si="107"/>
        <v>0</v>
      </c>
      <c r="FM59" s="46">
        <f t="shared" si="108"/>
        <v>0</v>
      </c>
      <c r="FN59" s="46">
        <f t="shared" si="109"/>
        <v>0</v>
      </c>
      <c r="FO59" s="46">
        <f t="shared" si="110"/>
        <v>0</v>
      </c>
      <c r="FP59" s="46">
        <f t="shared" si="111"/>
        <v>0</v>
      </c>
      <c r="FQ59" s="46">
        <f t="shared" si="112"/>
        <v>0</v>
      </c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</row>
    <row r="60" spans="1:200" x14ac:dyDescent="0.3"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</row>
    <row r="61" spans="1:200" x14ac:dyDescent="0.3">
      <c r="A61" s="1" t="s">
        <v>53</v>
      </c>
      <c r="B61" s="1">
        <f>SUM(B3:B58)</f>
        <v>35.896657664999992</v>
      </c>
      <c r="C61" s="1">
        <f t="shared" ref="C61:H61" si="113">SUM(C3:C58)</f>
        <v>58.162820143999994</v>
      </c>
      <c r="D61" s="1">
        <f t="shared" si="113"/>
        <v>33.519220140000002</v>
      </c>
      <c r="E61" s="1">
        <f t="shared" si="113"/>
        <v>469.15945884000001</v>
      </c>
      <c r="F61" s="1">
        <f t="shared" si="113"/>
        <v>448.26955244000004</v>
      </c>
      <c r="G61" s="1">
        <f t="shared" si="113"/>
        <v>5.453619861</v>
      </c>
      <c r="H61" s="1">
        <f t="shared" si="113"/>
        <v>2550059.6000409597</v>
      </c>
      <c r="I61" s="1">
        <f t="shared" ref="I61:O61" si="114">SUM(I3:I58)</f>
        <v>57.045210436499993</v>
      </c>
      <c r="J61" s="1">
        <f t="shared" si="114"/>
        <v>307.05360573660005</v>
      </c>
      <c r="K61" s="1">
        <f t="shared" si="114"/>
        <v>509.64569189129992</v>
      </c>
      <c r="L61" s="1">
        <f t="shared" si="114"/>
        <v>7206.6316773639001</v>
      </c>
      <c r="M61" s="1">
        <f t="shared" si="114"/>
        <v>11056.960706126398</v>
      </c>
      <c r="N61" s="1">
        <f t="shared" si="114"/>
        <v>40341.96589351799</v>
      </c>
      <c r="O61" s="1">
        <f t="shared" si="114"/>
        <v>41100.831245628004</v>
      </c>
      <c r="P61" s="1">
        <f t="shared" ref="P61:AM61" si="115">SUM(P3:P58)</f>
        <v>4066.1412202888</v>
      </c>
      <c r="Q61" s="1">
        <f t="shared" si="115"/>
        <v>317.43042701370013</v>
      </c>
      <c r="R61" s="1">
        <f t="shared" si="115"/>
        <v>2096.3521190915999</v>
      </c>
      <c r="S61" s="1">
        <f t="shared" si="115"/>
        <v>10906.663460050902</v>
      </c>
      <c r="T61" s="1">
        <f t="shared" si="115"/>
        <v>53169.747586409998</v>
      </c>
      <c r="U61" s="1">
        <f t="shared" si="115"/>
        <v>82.710213885199991</v>
      </c>
      <c r="V61" s="1">
        <f t="shared" si="115"/>
        <v>47829.494535395999</v>
      </c>
      <c r="W61" s="1">
        <f t="shared" si="115"/>
        <v>117.01941969809997</v>
      </c>
      <c r="X61" s="1">
        <f t="shared" si="115"/>
        <v>29851.272904487498</v>
      </c>
      <c r="Y61" s="1">
        <f t="shared" si="115"/>
        <v>6.3027696663000006</v>
      </c>
      <c r="Z61" s="1">
        <f t="shared" si="115"/>
        <v>53.505987966200003</v>
      </c>
      <c r="AA61" s="1">
        <f t="shared" si="115"/>
        <v>1.14049618863E-3</v>
      </c>
      <c r="AB61" s="1">
        <f t="shared" si="115"/>
        <v>2.6692273137585397E-2</v>
      </c>
      <c r="AC61" s="1">
        <f t="shared" si="115"/>
        <v>324.92536816010005</v>
      </c>
      <c r="AD61" s="1">
        <f t="shared" si="115"/>
        <v>185.86713525370004</v>
      </c>
      <c r="AE61" s="1">
        <f t="shared" si="115"/>
        <v>3.6944330899999996E-2</v>
      </c>
      <c r="AF61" s="1">
        <f t="shared" si="115"/>
        <v>154.16060553139999</v>
      </c>
      <c r="AG61" s="1">
        <f t="shared" si="115"/>
        <v>10.2737161842</v>
      </c>
      <c r="AH61" s="1">
        <f t="shared" si="115"/>
        <v>0.51593146779999999</v>
      </c>
      <c r="AI61" s="1">
        <f t="shared" si="115"/>
        <v>2.0789684999999998E-3</v>
      </c>
      <c r="AJ61" s="1">
        <f t="shared" si="115"/>
        <v>0.42157650000000002</v>
      </c>
      <c r="AK61" s="1">
        <f t="shared" si="115"/>
        <v>1.29726E-5</v>
      </c>
      <c r="AL61" s="1">
        <f t="shared" si="115"/>
        <v>5.809466E-12</v>
      </c>
      <c r="AM61" s="1">
        <f t="shared" si="115"/>
        <v>1.8558357999999999E-6</v>
      </c>
      <c r="AN61" s="1"/>
      <c r="AP61" s="1">
        <f t="shared" ref="AP61" si="116">SUM(AP3:AP58)</f>
        <v>1092.0654679000877</v>
      </c>
      <c r="AQ61" s="1">
        <f t="shared" ref="AQ61:DA61" si="117">SUM(AQ3:AQ58)</f>
        <v>335103.50810519292</v>
      </c>
      <c r="AR61" s="1">
        <f t="shared" si="117"/>
        <v>1.1404897735675203E-3</v>
      </c>
      <c r="AS61" s="1">
        <f t="shared" si="117"/>
        <v>115.01172995692241</v>
      </c>
      <c r="AT61" s="1">
        <f t="shared" si="117"/>
        <v>0</v>
      </c>
      <c r="AU61" s="1">
        <f t="shared" si="117"/>
        <v>56.11023632004855</v>
      </c>
      <c r="AV61" s="1">
        <f t="shared" si="117"/>
        <v>56.11023632004855</v>
      </c>
      <c r="AW61" s="1">
        <f t="shared" si="117"/>
        <v>35.52871714467873</v>
      </c>
      <c r="AX61" s="1">
        <f t="shared" si="117"/>
        <v>3.6107728998454665</v>
      </c>
      <c r="AY61" s="108">
        <f t="shared" si="117"/>
        <v>306.70987341311417</v>
      </c>
      <c r="AZ61" s="1">
        <f t="shared" si="117"/>
        <v>0</v>
      </c>
      <c r="BA61" s="1">
        <f t="shared" si="117"/>
        <v>3.6567366588909501E-2</v>
      </c>
      <c r="BB61" s="1">
        <f t="shared" si="117"/>
        <v>2.6692212686748575E-2</v>
      </c>
      <c r="BC61" s="1">
        <f t="shared" si="117"/>
        <v>0</v>
      </c>
      <c r="BD61" s="1">
        <f t="shared" si="117"/>
        <v>154.14441742893169</v>
      </c>
      <c r="BE61" s="1">
        <f t="shared" si="117"/>
        <v>10.27382309755285</v>
      </c>
      <c r="BF61" s="1">
        <f t="shared" si="117"/>
        <v>39657.679221481063</v>
      </c>
      <c r="BG61" s="1">
        <f t="shared" si="117"/>
        <v>501.76314904282583</v>
      </c>
      <c r="BH61" s="1">
        <f t="shared" si="117"/>
        <v>2065.0083391108046</v>
      </c>
      <c r="BI61" s="1">
        <f t="shared" si="117"/>
        <v>35.896417102575498</v>
      </c>
      <c r="BJ61" s="1">
        <f t="shared" si="117"/>
        <v>323.66350208247195</v>
      </c>
      <c r="BK61" s="1">
        <f t="shared" si="117"/>
        <v>29836.928028025559</v>
      </c>
      <c r="BL61" s="1">
        <f t="shared" si="117"/>
        <v>0</v>
      </c>
      <c r="BM61" s="1">
        <f t="shared" si="117"/>
        <v>130.83339920845697</v>
      </c>
      <c r="BN61" s="1">
        <f t="shared" si="117"/>
        <v>0</v>
      </c>
      <c r="BO61" s="1">
        <f t="shared" si="117"/>
        <v>7101.8325314999374</v>
      </c>
      <c r="BP61" s="1">
        <f t="shared" si="117"/>
        <v>515611.17193374515</v>
      </c>
      <c r="BQ61" s="1">
        <f t="shared" si="117"/>
        <v>3835.550231086273</v>
      </c>
      <c r="BR61" s="1">
        <f t="shared" si="117"/>
        <v>6.247901062680584</v>
      </c>
      <c r="BS61" s="1">
        <f t="shared" si="117"/>
        <v>6.247901062680584</v>
      </c>
      <c r="BT61" s="1">
        <f t="shared" si="117"/>
        <v>0.51590825420945741</v>
      </c>
      <c r="BU61" s="1">
        <f t="shared" si="117"/>
        <v>0</v>
      </c>
      <c r="BV61" s="1">
        <f t="shared" si="117"/>
        <v>10892.157332794852</v>
      </c>
      <c r="BW61" s="1">
        <f t="shared" si="117"/>
        <v>4.57360694241703E-4</v>
      </c>
      <c r="BX61" s="1">
        <f t="shared" si="117"/>
        <v>1.5176408072037099E-3</v>
      </c>
      <c r="BY61" s="1">
        <f t="shared" si="117"/>
        <v>0</v>
      </c>
      <c r="BZ61" s="1">
        <f t="shared" si="117"/>
        <v>2819.9973049753753</v>
      </c>
      <c r="CA61" s="1">
        <f t="shared" si="117"/>
        <v>0</v>
      </c>
      <c r="CB61" s="1">
        <f t="shared" si="117"/>
        <v>849189.89857882005</v>
      </c>
      <c r="CC61" s="1">
        <f t="shared" si="117"/>
        <v>5985.1543008225608</v>
      </c>
      <c r="CD61" s="1">
        <f t="shared" si="117"/>
        <v>0.10960931893715201</v>
      </c>
      <c r="CE61" s="1">
        <f t="shared" si="117"/>
        <v>0.31196664406929098</v>
      </c>
      <c r="CF61" s="1">
        <f t="shared" si="117"/>
        <v>40441.116291938262</v>
      </c>
      <c r="CG61" s="1">
        <f t="shared" si="117"/>
        <v>4053.1531884341916</v>
      </c>
      <c r="CH61" s="1">
        <f t="shared" si="117"/>
        <v>57.642209301300184</v>
      </c>
      <c r="CI61" s="1">
        <f t="shared" si="117"/>
        <v>0</v>
      </c>
      <c r="CJ61" s="1">
        <f t="shared" si="117"/>
        <v>3095735.149340427</v>
      </c>
      <c r="CK61" s="1">
        <f t="shared" si="117"/>
        <v>30.16684932709417</v>
      </c>
      <c r="CL61" s="1">
        <f t="shared" si="117"/>
        <v>3.3519182004993229</v>
      </c>
      <c r="CM61" s="1">
        <f t="shared" si="117"/>
        <v>33.518767527593454</v>
      </c>
      <c r="CN61" s="1">
        <f t="shared" si="117"/>
        <v>55.609659600536069</v>
      </c>
      <c r="CO61" s="1">
        <f t="shared" si="117"/>
        <v>3799.3540249982661</v>
      </c>
      <c r="CP61" s="1">
        <f t="shared" si="117"/>
        <v>184.82866694169243</v>
      </c>
      <c r="CQ61" s="1">
        <f t="shared" si="117"/>
        <v>312.27235350210452</v>
      </c>
      <c r="CR61" s="1">
        <f t="shared" si="117"/>
        <v>0</v>
      </c>
      <c r="CS61" s="1">
        <f t="shared" si="117"/>
        <v>713649.20776079118</v>
      </c>
      <c r="CT61" s="1">
        <f t="shared" si="117"/>
        <v>0</v>
      </c>
      <c r="CU61" s="1">
        <f t="shared" si="117"/>
        <v>0</v>
      </c>
      <c r="CV61" s="1">
        <f t="shared" si="117"/>
        <v>19.768683887630282</v>
      </c>
      <c r="CW61" s="1">
        <f t="shared" si="117"/>
        <v>0</v>
      </c>
      <c r="CX61" s="1">
        <f t="shared" si="117"/>
        <v>5.9171546758819655</v>
      </c>
      <c r="CY61" s="1">
        <f t="shared" si="117"/>
        <v>1.03947302810341E-4</v>
      </c>
      <c r="CZ61" s="1">
        <f t="shared" si="117"/>
        <v>0</v>
      </c>
      <c r="DA61" s="1">
        <f t="shared" si="117"/>
        <v>469.17703427929979</v>
      </c>
      <c r="DB61" s="1">
        <f t="shared" ref="DB61:EC61" si="118">SUM(DB3:DB58)</f>
        <v>448.28716402461043</v>
      </c>
      <c r="DC61" s="1">
        <f t="shared" si="118"/>
        <v>20.88987025468893</v>
      </c>
      <c r="DD61" s="1">
        <f t="shared" si="118"/>
        <v>0</v>
      </c>
      <c r="DE61" s="1">
        <f t="shared" si="118"/>
        <v>0</v>
      </c>
      <c r="DF61" s="1">
        <f t="shared" si="118"/>
        <v>342.11913158650049</v>
      </c>
      <c r="DG61" s="1">
        <f t="shared" si="118"/>
        <v>0</v>
      </c>
      <c r="DH61" s="1">
        <f t="shared" si="118"/>
        <v>15.734223010852181</v>
      </c>
      <c r="DI61" s="1">
        <f t="shared" si="118"/>
        <v>0</v>
      </c>
      <c r="DJ61" s="1">
        <f t="shared" si="118"/>
        <v>0.73515975895434693</v>
      </c>
      <c r="DK61" s="1">
        <f t="shared" si="118"/>
        <v>39.313163806169648</v>
      </c>
      <c r="DL61" s="1">
        <f t="shared" si="118"/>
        <v>92709.090710236735</v>
      </c>
      <c r="DM61" s="1">
        <f t="shared" si="118"/>
        <v>0</v>
      </c>
      <c r="DN61" s="1">
        <f t="shared" si="118"/>
        <v>24.699647298621503</v>
      </c>
      <c r="DO61" s="1">
        <f t="shared" si="118"/>
        <v>0</v>
      </c>
      <c r="DP61" s="1">
        <f t="shared" si="118"/>
        <v>5.4536390685471989</v>
      </c>
      <c r="DQ61" s="1">
        <f t="shared" si="118"/>
        <v>237323.6315361161</v>
      </c>
      <c r="DR61" s="1">
        <f t="shared" si="118"/>
        <v>10725.217414201563</v>
      </c>
      <c r="DS61" s="1">
        <f t="shared" si="118"/>
        <v>0</v>
      </c>
      <c r="DT61" s="1">
        <f t="shared" si="118"/>
        <v>30529.089076075961</v>
      </c>
      <c r="DU61" s="1">
        <f t="shared" si="118"/>
        <v>64116.381055256978</v>
      </c>
      <c r="DV61" s="1">
        <f t="shared" si="118"/>
        <v>52467.733613050943</v>
      </c>
      <c r="DW61" s="1">
        <f t="shared" si="118"/>
        <v>53.226534943745143</v>
      </c>
      <c r="DX61" s="1">
        <f t="shared" si="118"/>
        <v>81.374887126550504</v>
      </c>
      <c r="DY61" s="1">
        <f t="shared" si="118"/>
        <v>0</v>
      </c>
      <c r="DZ61" s="1">
        <f t="shared" si="118"/>
        <v>162346.70761980544</v>
      </c>
      <c r="EA61" s="1">
        <f t="shared" si="118"/>
        <v>2516307.2043663575</v>
      </c>
      <c r="EB61" s="1">
        <f t="shared" si="118"/>
        <v>47252.02192594979</v>
      </c>
      <c r="EC61" s="1">
        <f t="shared" si="118"/>
        <v>64625.044210655993</v>
      </c>
    </row>
    <row r="62" spans="1:200" x14ac:dyDescent="0.3">
      <c r="A62" s="23" t="s">
        <v>54</v>
      </c>
      <c r="B62" s="1">
        <f>SUM(B2:B51)</f>
        <v>35.896657664999992</v>
      </c>
      <c r="C62" s="1">
        <f t="shared" ref="C62:H62" si="119">SUM(C2:C51)</f>
        <v>57.642322060999994</v>
      </c>
      <c r="D62" s="1">
        <f t="shared" si="119"/>
        <v>33.519220140000002</v>
      </c>
      <c r="E62" s="1">
        <f t="shared" si="119"/>
        <v>469.15945884000001</v>
      </c>
      <c r="F62" s="1">
        <f t="shared" si="119"/>
        <v>448.26955244000004</v>
      </c>
      <c r="G62" s="1">
        <f t="shared" si="119"/>
        <v>5.453619861</v>
      </c>
      <c r="H62" s="1">
        <f t="shared" si="119"/>
        <v>2516324.2311514998</v>
      </c>
      <c r="I62" s="1">
        <f t="shared" ref="I62:O62" si="120">SUM(I2:I51)</f>
        <v>56.110354703499993</v>
      </c>
      <c r="J62" s="1">
        <f t="shared" si="120"/>
        <v>306.71099080950006</v>
      </c>
      <c r="K62" s="1">
        <f t="shared" si="120"/>
        <v>501.76448046569988</v>
      </c>
      <c r="L62" s="1">
        <f t="shared" si="120"/>
        <v>7101.8579497110004</v>
      </c>
      <c r="M62" s="1">
        <f t="shared" si="120"/>
        <v>10892.23725421</v>
      </c>
      <c r="N62" s="1">
        <f t="shared" si="120"/>
        <v>39657.834549303989</v>
      </c>
      <c r="O62" s="1">
        <f t="shared" si="120"/>
        <v>40431.751908632999</v>
      </c>
      <c r="P62" s="1">
        <f t="shared" ref="P62:AM62" si="121">SUM(P2:P51)</f>
        <v>4053.1774443375002</v>
      </c>
      <c r="Q62" s="1">
        <f t="shared" si="121"/>
        <v>312.27351093030006</v>
      </c>
      <c r="R62" s="1">
        <f t="shared" si="121"/>
        <v>2065.0107002251998</v>
      </c>
      <c r="S62" s="1">
        <f t="shared" si="121"/>
        <v>10725.233597280003</v>
      </c>
      <c r="T62" s="1">
        <f t="shared" si="121"/>
        <v>52468.119487160002</v>
      </c>
      <c r="U62" s="1">
        <f t="shared" si="121"/>
        <v>81.375115516400001</v>
      </c>
      <c r="V62" s="1">
        <f t="shared" si="121"/>
        <v>47252.322994976996</v>
      </c>
      <c r="W62" s="1">
        <f t="shared" si="121"/>
        <v>115.01201327999996</v>
      </c>
      <c r="X62" s="1">
        <f t="shared" si="121"/>
        <v>29836.941467174998</v>
      </c>
      <c r="Y62" s="1">
        <f t="shared" si="121"/>
        <v>6.2479040984000003</v>
      </c>
      <c r="Z62" s="1">
        <f t="shared" si="121"/>
        <v>53.226525777400006</v>
      </c>
      <c r="AA62" s="1">
        <f t="shared" si="121"/>
        <v>1.14049618863E-3</v>
      </c>
      <c r="AB62" s="1">
        <f t="shared" si="121"/>
        <v>2.6692266931669997E-2</v>
      </c>
      <c r="AC62" s="1">
        <f t="shared" si="121"/>
        <v>323.66753514610002</v>
      </c>
      <c r="AD62" s="1">
        <f t="shared" si="121"/>
        <v>184.82867151030004</v>
      </c>
      <c r="AE62" s="1">
        <f t="shared" si="121"/>
        <v>3.6567628399999996E-2</v>
      </c>
      <c r="AF62" s="1">
        <f t="shared" si="121"/>
        <v>154.1456053805</v>
      </c>
      <c r="AG62" s="1">
        <f t="shared" si="121"/>
        <v>10.273645721299999</v>
      </c>
      <c r="AH62" s="1">
        <f t="shared" si="121"/>
        <v>0.51590497909999999</v>
      </c>
      <c r="AI62" s="1">
        <f t="shared" si="121"/>
        <v>2.0789684999999998E-3</v>
      </c>
      <c r="AJ62" s="1">
        <f t="shared" si="121"/>
        <v>0.42157650000000002</v>
      </c>
      <c r="AK62" s="1">
        <f t="shared" si="121"/>
        <v>0</v>
      </c>
      <c r="AL62" s="1">
        <f t="shared" si="121"/>
        <v>0</v>
      </c>
      <c r="AM62" s="1">
        <f t="shared" si="121"/>
        <v>0</v>
      </c>
      <c r="AN62" s="1"/>
      <c r="AP62" s="1">
        <f t="shared" ref="AP62" si="122">SUM(AP2:AP51)</f>
        <v>1092.0654679000877</v>
      </c>
      <c r="AQ62" s="1">
        <f t="shared" ref="AQ62:DA62" si="123">SUM(AQ2:AQ51)</f>
        <v>335103.50810519292</v>
      </c>
      <c r="AR62" s="1">
        <f t="shared" si="123"/>
        <v>1.1404897735675203E-3</v>
      </c>
      <c r="AS62" s="1">
        <f t="shared" si="123"/>
        <v>115.01172995692241</v>
      </c>
      <c r="AT62" s="1">
        <f t="shared" si="123"/>
        <v>0</v>
      </c>
      <c r="AU62" s="1">
        <f t="shared" si="123"/>
        <v>56.11023632004855</v>
      </c>
      <c r="AV62" s="1">
        <f t="shared" si="123"/>
        <v>56.11023632004855</v>
      </c>
      <c r="AW62" s="1">
        <f t="shared" si="123"/>
        <v>35.52871714467873</v>
      </c>
      <c r="AX62" s="1">
        <f t="shared" si="123"/>
        <v>3.6107728998454665</v>
      </c>
      <c r="AY62" s="1">
        <f t="shared" si="123"/>
        <v>306.70987341311417</v>
      </c>
      <c r="AZ62" s="1">
        <f t="shared" si="123"/>
        <v>0</v>
      </c>
      <c r="BA62" s="1">
        <f t="shared" si="123"/>
        <v>3.6567366588909501E-2</v>
      </c>
      <c r="BB62" s="1">
        <f t="shared" si="123"/>
        <v>2.6692212686748575E-2</v>
      </c>
      <c r="BC62" s="1">
        <f t="shared" si="123"/>
        <v>0</v>
      </c>
      <c r="BD62" s="1">
        <f t="shared" si="123"/>
        <v>154.14441742893169</v>
      </c>
      <c r="BE62" s="1">
        <f t="shared" si="123"/>
        <v>10.27382309755285</v>
      </c>
      <c r="BF62" s="1">
        <f t="shared" si="123"/>
        <v>39657.679221481063</v>
      </c>
      <c r="BG62" s="1">
        <f t="shared" si="123"/>
        <v>501.76314904282583</v>
      </c>
      <c r="BH62" s="1">
        <f t="shared" si="123"/>
        <v>2065.0083391108046</v>
      </c>
      <c r="BI62" s="1">
        <f t="shared" si="123"/>
        <v>35.896417102575498</v>
      </c>
      <c r="BJ62" s="1">
        <f t="shared" si="123"/>
        <v>323.66350208247195</v>
      </c>
      <c r="BK62" s="1">
        <f t="shared" si="123"/>
        <v>29836.928028025559</v>
      </c>
      <c r="BL62" s="1">
        <f t="shared" si="123"/>
        <v>0</v>
      </c>
      <c r="BM62" s="1">
        <f t="shared" si="123"/>
        <v>130.83339920845697</v>
      </c>
      <c r="BN62" s="1">
        <f t="shared" si="123"/>
        <v>0</v>
      </c>
      <c r="BO62" s="1">
        <f t="shared" si="123"/>
        <v>7101.8325314999374</v>
      </c>
      <c r="BP62" s="1">
        <f t="shared" si="123"/>
        <v>515611.17193374515</v>
      </c>
      <c r="BQ62" s="1">
        <f t="shared" si="123"/>
        <v>3835.550231086273</v>
      </c>
      <c r="BR62" s="1">
        <f t="shared" si="123"/>
        <v>6.247901062680584</v>
      </c>
      <c r="BS62" s="1">
        <f t="shared" si="123"/>
        <v>6.247901062680584</v>
      </c>
      <c r="BT62" s="1">
        <f t="shared" si="123"/>
        <v>0.51590825420945741</v>
      </c>
      <c r="BU62" s="1">
        <f t="shared" si="123"/>
        <v>0</v>
      </c>
      <c r="BV62" s="1">
        <f t="shared" si="123"/>
        <v>10892.157332794852</v>
      </c>
      <c r="BW62" s="1">
        <f t="shared" si="123"/>
        <v>4.57360694241703E-4</v>
      </c>
      <c r="BX62" s="1">
        <f t="shared" si="123"/>
        <v>1.5176408072037099E-3</v>
      </c>
      <c r="BY62" s="1">
        <f t="shared" si="123"/>
        <v>0</v>
      </c>
      <c r="BZ62" s="1">
        <f t="shared" si="123"/>
        <v>2819.9973049753753</v>
      </c>
      <c r="CA62" s="1">
        <f t="shared" si="123"/>
        <v>0</v>
      </c>
      <c r="CB62" s="1">
        <f t="shared" si="123"/>
        <v>849189.89857882005</v>
      </c>
      <c r="CC62" s="1">
        <f t="shared" si="123"/>
        <v>5985.1543008225608</v>
      </c>
      <c r="CD62" s="1">
        <f t="shared" si="123"/>
        <v>0.10960931893715201</v>
      </c>
      <c r="CE62" s="1">
        <f t="shared" si="123"/>
        <v>0.31196664406929098</v>
      </c>
      <c r="CF62" s="1">
        <f t="shared" si="123"/>
        <v>40441.116291938262</v>
      </c>
      <c r="CG62" s="1">
        <f t="shared" si="123"/>
        <v>4053.1531884341916</v>
      </c>
      <c r="CH62" s="1">
        <f t="shared" si="123"/>
        <v>57.642209301300184</v>
      </c>
      <c r="CI62" s="1">
        <f t="shared" si="123"/>
        <v>0</v>
      </c>
      <c r="CJ62" s="1">
        <f t="shared" si="123"/>
        <v>3095735.149340427</v>
      </c>
      <c r="CK62" s="1">
        <f t="shared" si="123"/>
        <v>30.16684932709417</v>
      </c>
      <c r="CL62" s="1">
        <f t="shared" si="123"/>
        <v>3.3519182004993229</v>
      </c>
      <c r="CM62" s="1">
        <f t="shared" si="123"/>
        <v>33.518767527593454</v>
      </c>
      <c r="CN62" s="1">
        <f t="shared" si="123"/>
        <v>55.609659600536069</v>
      </c>
      <c r="CO62" s="1">
        <f t="shared" si="123"/>
        <v>3799.3540249982661</v>
      </c>
      <c r="CP62" s="1">
        <f t="shared" si="123"/>
        <v>184.82866694169243</v>
      </c>
      <c r="CQ62" s="1">
        <f t="shared" si="123"/>
        <v>312.27235350210452</v>
      </c>
      <c r="CR62" s="1">
        <f t="shared" si="123"/>
        <v>0</v>
      </c>
      <c r="CS62" s="1">
        <f t="shared" si="123"/>
        <v>713649.20776079118</v>
      </c>
      <c r="CT62" s="1">
        <f t="shared" si="123"/>
        <v>0</v>
      </c>
      <c r="CU62" s="1">
        <f t="shared" si="123"/>
        <v>0</v>
      </c>
      <c r="CV62" s="1">
        <f t="shared" si="123"/>
        <v>19.768683887630282</v>
      </c>
      <c r="CW62" s="1">
        <f t="shared" si="123"/>
        <v>0</v>
      </c>
      <c r="CX62" s="1">
        <f t="shared" si="123"/>
        <v>5.9171546758819655</v>
      </c>
      <c r="CY62" s="1">
        <f t="shared" si="123"/>
        <v>1.03947302810341E-4</v>
      </c>
      <c r="CZ62" s="1">
        <f t="shared" si="123"/>
        <v>0</v>
      </c>
      <c r="DA62" s="1">
        <f t="shared" si="123"/>
        <v>469.17703427929979</v>
      </c>
      <c r="DB62" s="1">
        <f t="shared" ref="DB62:EC62" si="124">SUM(DB2:DB51)</f>
        <v>448.28716402461043</v>
      </c>
      <c r="DC62" s="1">
        <f t="shared" si="124"/>
        <v>20.88987025468893</v>
      </c>
      <c r="DD62" s="1">
        <f t="shared" si="124"/>
        <v>0</v>
      </c>
      <c r="DE62" s="1">
        <f t="shared" si="124"/>
        <v>0</v>
      </c>
      <c r="DF62" s="1">
        <f t="shared" si="124"/>
        <v>342.11913158650049</v>
      </c>
      <c r="DG62" s="1">
        <f t="shared" si="124"/>
        <v>0</v>
      </c>
      <c r="DH62" s="1">
        <f t="shared" si="124"/>
        <v>15.734223010852181</v>
      </c>
      <c r="DI62" s="1">
        <f t="shared" si="124"/>
        <v>0</v>
      </c>
      <c r="DJ62" s="1">
        <f t="shared" si="124"/>
        <v>0.73515975895434693</v>
      </c>
      <c r="DK62" s="1">
        <f t="shared" si="124"/>
        <v>39.313163806169648</v>
      </c>
      <c r="DL62" s="1">
        <f t="shared" si="124"/>
        <v>92709.090710236735</v>
      </c>
      <c r="DM62" s="1">
        <f t="shared" si="124"/>
        <v>0</v>
      </c>
      <c r="DN62" s="1">
        <f t="shared" si="124"/>
        <v>24.699647298621503</v>
      </c>
      <c r="DO62" s="1">
        <f t="shared" si="124"/>
        <v>0</v>
      </c>
      <c r="DP62" s="1">
        <f t="shared" si="124"/>
        <v>5.4536390685471989</v>
      </c>
      <c r="DQ62" s="1">
        <f t="shared" si="124"/>
        <v>237323.6315361161</v>
      </c>
      <c r="DR62" s="1">
        <f t="shared" si="124"/>
        <v>10725.217414201563</v>
      </c>
      <c r="DS62" s="1">
        <f t="shared" si="124"/>
        <v>0</v>
      </c>
      <c r="DT62" s="1">
        <f t="shared" si="124"/>
        <v>30529.089076075961</v>
      </c>
      <c r="DU62" s="1">
        <f t="shared" si="124"/>
        <v>64116.381055256978</v>
      </c>
      <c r="DV62" s="1">
        <f t="shared" si="124"/>
        <v>52467.733613050943</v>
      </c>
      <c r="DW62" s="1">
        <f t="shared" si="124"/>
        <v>53.226534943745143</v>
      </c>
      <c r="DX62" s="1">
        <f t="shared" si="124"/>
        <v>81.374887126550504</v>
      </c>
      <c r="DY62" s="1">
        <f t="shared" si="124"/>
        <v>0</v>
      </c>
      <c r="DZ62" s="1">
        <f t="shared" si="124"/>
        <v>162346.70761980544</v>
      </c>
      <c r="EA62" s="1">
        <f t="shared" si="124"/>
        <v>2516307.2043663575</v>
      </c>
      <c r="EB62" s="1">
        <f t="shared" si="124"/>
        <v>47252.02192594979</v>
      </c>
      <c r="EC62" s="1">
        <f t="shared" si="124"/>
        <v>64625.044210655993</v>
      </c>
    </row>
    <row r="63" spans="1:200" x14ac:dyDescent="0.3">
      <c r="A63" s="23" t="s">
        <v>235</v>
      </c>
      <c r="B63" s="21">
        <f>+B3+B5+B8+B9+B11+B12+B14+B15+B16+B17+B18+B19+B20+B21+B22+B23+B24+B25+B26+B28+B30+B31+B33+B34+B35+B36+B37+B39+B40+B41+B42+B43+B44+B46+B47+B49+B50</f>
        <v>21.191845964999999</v>
      </c>
      <c r="C63" s="21">
        <f t="shared" ref="C63:H63" si="125">+C3+C5+C8+C9+C11+C12+C14+C15+C16+C17+C18+C19+C20+C21+C22+C23+C24+C25+C26+C28+C30+C31+C33+C34+C35+C36+C37+C39+C40+C41+C42+C43+C44+C46+C47+C49+C50</f>
        <v>0</v>
      </c>
      <c r="D63" s="21">
        <f t="shared" si="125"/>
        <v>6.3575537400000002</v>
      </c>
      <c r="E63" s="21">
        <f t="shared" si="125"/>
        <v>6.3575537400000002</v>
      </c>
      <c r="F63" s="21">
        <f t="shared" si="125"/>
        <v>6.3575537400000002</v>
      </c>
      <c r="G63" s="21">
        <f t="shared" si="125"/>
        <v>4.6622061009999998</v>
      </c>
      <c r="H63" s="21">
        <f t="shared" si="125"/>
        <v>1925668.5456048998</v>
      </c>
      <c r="I63" s="21">
        <f t="shared" ref="I63:O63" si="126">+I3+I5+I8+I9+I11+I12+I14+I15+I16+I17+I18+I19+I20+I21+I22+I23+I24+I25+I26+I28+I30+I31+I33+I34+I35+I36+I37+I39+I40+I41+I42+I43+I44+I46+I47+I49+I50</f>
        <v>42.878554702199999</v>
      </c>
      <c r="J63" s="21">
        <f t="shared" si="126"/>
        <v>237.46942262039997</v>
      </c>
      <c r="K63" s="21">
        <f t="shared" si="126"/>
        <v>384.30136022379992</v>
      </c>
      <c r="L63" s="21">
        <f t="shared" si="126"/>
        <v>5450.8849182190006</v>
      </c>
      <c r="M63" s="21">
        <f t="shared" si="126"/>
        <v>7867.6095239689994</v>
      </c>
      <c r="N63" s="21">
        <f t="shared" si="126"/>
        <v>28338.74610986</v>
      </c>
      <c r="O63" s="21">
        <f t="shared" si="126"/>
        <v>29690.283381992998</v>
      </c>
      <c r="P63" s="21">
        <f t="shared" ref="P63:AM63" si="127">+P3+P5+P8+P9+P11+P12+P14+P15+P16+P17+P18+P19+P20+P21+P22+P23+P24+P25+P26+P28+P30+P31+P33+P34+P35+P36+P37+P39+P40+P41+P42+P43+P44+P46+P47+P49+P50</f>
        <v>3140.2814587505004</v>
      </c>
      <c r="Q63" s="21">
        <f t="shared" si="127"/>
        <v>229.0462776343</v>
      </c>
      <c r="R63" s="21">
        <f t="shared" si="127"/>
        <v>1615.8257877343001</v>
      </c>
      <c r="S63" s="21">
        <f t="shared" si="127"/>
        <v>8147.8572198450001</v>
      </c>
      <c r="T63" s="21">
        <f t="shared" si="127"/>
        <v>40548.434905954004</v>
      </c>
      <c r="U63" s="21">
        <f t="shared" si="127"/>
        <v>61.418754928299983</v>
      </c>
      <c r="V63" s="21">
        <f t="shared" si="127"/>
        <v>37292.420794894002</v>
      </c>
      <c r="W63" s="21">
        <f t="shared" si="127"/>
        <v>87.056975697499993</v>
      </c>
      <c r="X63" s="21">
        <f t="shared" si="127"/>
        <v>22178.043482486999</v>
      </c>
      <c r="Y63" s="21">
        <f t="shared" si="127"/>
        <v>4.6857227509000001</v>
      </c>
      <c r="Z63" s="21">
        <f t="shared" si="127"/>
        <v>42.898165337899997</v>
      </c>
      <c r="AA63" s="21">
        <f t="shared" si="127"/>
        <v>1.9681004799999998E-4</v>
      </c>
      <c r="AB63" s="21">
        <f t="shared" si="127"/>
        <v>2.62530789035E-2</v>
      </c>
      <c r="AC63" s="21">
        <f t="shared" si="127"/>
        <v>98.799907767800008</v>
      </c>
      <c r="AD63" s="21">
        <f t="shared" si="127"/>
        <v>155.71665568380001</v>
      </c>
      <c r="AE63" s="21">
        <f t="shared" si="127"/>
        <v>2.1315659599999998E-2</v>
      </c>
      <c r="AF63" s="21">
        <f t="shared" si="127"/>
        <v>153.29486009999999</v>
      </c>
      <c r="AG63" s="21">
        <f t="shared" si="127"/>
        <v>10.269649364999999</v>
      </c>
      <c r="AH63" s="21">
        <f t="shared" si="127"/>
        <v>0.51440265399999996</v>
      </c>
      <c r="AI63" s="21">
        <f t="shared" si="127"/>
        <v>2.0789684999999998E-3</v>
      </c>
      <c r="AJ63" s="21">
        <f t="shared" si="127"/>
        <v>0</v>
      </c>
      <c r="AK63" s="21">
        <f t="shared" si="127"/>
        <v>0</v>
      </c>
      <c r="AL63" s="21">
        <f t="shared" si="127"/>
        <v>0</v>
      </c>
      <c r="AM63" s="21">
        <f t="shared" si="127"/>
        <v>0</v>
      </c>
      <c r="AN63" s="21"/>
      <c r="AP63" s="21">
        <f t="shared" ref="AP63" si="128">+AP3+AP5+AP8+AP9+AP11+AP12+AP14+AP15+AP16+AP17+AP18+AP19+AP20+AP21+AP22+AP23+AP24+AP25+AP26+AP28+AP30+AP31+AP33+AP34+AP35+AP36+AP37+AP39+AP40+AP41+AP42+AP43+AP44+AP46+AP47+AP49+AP50</f>
        <v>838.94052597428561</v>
      </c>
      <c r="AQ63" s="21">
        <f t="shared" ref="AQ63:DA63" si="129">+AQ3+AQ5+AQ8+AQ9+AQ11+AQ12+AQ14+AQ15+AQ16+AQ17+AQ18+AQ19+AQ20+AQ21+AQ22+AQ23+AQ24+AQ25+AQ26+AQ28+AQ30+AQ31+AQ33+AQ34+AQ35+AQ36+AQ37+AQ39+AQ40+AQ41+AQ42+AQ43+AQ44+AQ46+AQ47+AQ49+AQ50</f>
        <v>249539.68122298262</v>
      </c>
      <c r="AR63" s="21">
        <f t="shared" si="129"/>
        <v>1.968091645943211E-4</v>
      </c>
      <c r="AS63" s="21">
        <f t="shared" si="129"/>
        <v>87.056897364038619</v>
      </c>
      <c r="AT63" s="21">
        <f t="shared" si="129"/>
        <v>0</v>
      </c>
      <c r="AU63" s="21">
        <f t="shared" si="129"/>
        <v>42.878505896667889</v>
      </c>
      <c r="AV63" s="21">
        <f t="shared" si="129"/>
        <v>42.878505896667889</v>
      </c>
      <c r="AW63" s="21">
        <f t="shared" si="129"/>
        <v>27.032810361929855</v>
      </c>
      <c r="AX63" s="21">
        <f t="shared" si="129"/>
        <v>2.7330800283113392</v>
      </c>
      <c r="AY63" s="21">
        <f t="shared" si="129"/>
        <v>237.46867639368824</v>
      </c>
      <c r="AZ63" s="21">
        <f t="shared" si="129"/>
        <v>0</v>
      </c>
      <c r="BA63" s="21">
        <f t="shared" si="129"/>
        <v>2.13151712167815E-2</v>
      </c>
      <c r="BB63" s="21">
        <f t="shared" si="129"/>
        <v>2.6253045611841934E-2</v>
      </c>
      <c r="BC63" s="21">
        <f t="shared" si="129"/>
        <v>0</v>
      </c>
      <c r="BD63" s="21">
        <f t="shared" si="129"/>
        <v>153.29366866114299</v>
      </c>
      <c r="BE63" s="21">
        <f t="shared" si="129"/>
        <v>10.2698266090795</v>
      </c>
      <c r="BF63" s="21">
        <f t="shared" si="129"/>
        <v>28338.706102706914</v>
      </c>
      <c r="BG63" s="21">
        <f t="shared" si="129"/>
        <v>384.30123867914926</v>
      </c>
      <c r="BH63" s="21">
        <f t="shared" si="129"/>
        <v>1615.8251379394189</v>
      </c>
      <c r="BI63" s="21">
        <f t="shared" si="129"/>
        <v>21.191858601277499</v>
      </c>
      <c r="BJ63" s="21">
        <f t="shared" si="129"/>
        <v>98.798652497762859</v>
      </c>
      <c r="BK63" s="21">
        <f t="shared" si="129"/>
        <v>22178.034168567745</v>
      </c>
      <c r="BL63" s="21">
        <f t="shared" si="129"/>
        <v>0</v>
      </c>
      <c r="BM63" s="21">
        <f t="shared" si="129"/>
        <v>104.22473209639971</v>
      </c>
      <c r="BN63" s="21">
        <f t="shared" si="129"/>
        <v>0</v>
      </c>
      <c r="BO63" s="21">
        <f t="shared" si="129"/>
        <v>5450.8766916703971</v>
      </c>
      <c r="BP63" s="21">
        <f t="shared" si="129"/>
        <v>393761.09197394602</v>
      </c>
      <c r="BQ63" s="21">
        <f t="shared" si="129"/>
        <v>2937.3972760324145</v>
      </c>
      <c r="BR63" s="21">
        <f t="shared" si="129"/>
        <v>4.6857196548418667</v>
      </c>
      <c r="BS63" s="21">
        <f t="shared" si="129"/>
        <v>4.6857196548418667</v>
      </c>
      <c r="BT63" s="21">
        <f t="shared" si="129"/>
        <v>0.51440586104780905</v>
      </c>
      <c r="BU63" s="21">
        <f t="shared" si="129"/>
        <v>0</v>
      </c>
      <c r="BV63" s="21">
        <f t="shared" si="129"/>
        <v>7867.5908490450756</v>
      </c>
      <c r="BW63" s="21">
        <f t="shared" si="129"/>
        <v>4.57360694241703E-4</v>
      </c>
      <c r="BX63" s="21">
        <f t="shared" si="129"/>
        <v>1.5176408072037099E-3</v>
      </c>
      <c r="BY63" s="21">
        <f t="shared" si="129"/>
        <v>0</v>
      </c>
      <c r="BZ63" s="21">
        <f t="shared" si="129"/>
        <v>2204.8727479836166</v>
      </c>
      <c r="CA63" s="21">
        <f t="shared" si="129"/>
        <v>0</v>
      </c>
      <c r="CB63" s="21">
        <f t="shared" si="129"/>
        <v>649055.03475288744</v>
      </c>
      <c r="CC63" s="21">
        <f t="shared" si="129"/>
        <v>4663.2484319675386</v>
      </c>
      <c r="CD63" s="21">
        <f t="shared" si="129"/>
        <v>0</v>
      </c>
      <c r="CE63" s="21">
        <f t="shared" si="129"/>
        <v>0</v>
      </c>
      <c r="CF63" s="21">
        <f t="shared" si="129"/>
        <v>29697.339604605389</v>
      </c>
      <c r="CG63" s="21">
        <f t="shared" si="129"/>
        <v>3140.2708153960534</v>
      </c>
      <c r="CH63" s="21">
        <f t="shared" si="129"/>
        <v>0</v>
      </c>
      <c r="CI63" s="21">
        <f t="shared" si="129"/>
        <v>0</v>
      </c>
      <c r="CJ63" s="21">
        <f t="shared" si="129"/>
        <v>2359637.9892088128</v>
      </c>
      <c r="CK63" s="21">
        <f t="shared" si="129"/>
        <v>5.7217891309931197</v>
      </c>
      <c r="CL63" s="21">
        <f t="shared" si="129"/>
        <v>0.63575651969554103</v>
      </c>
      <c r="CM63" s="21">
        <f t="shared" si="129"/>
        <v>6.3575456506886603</v>
      </c>
      <c r="CN63" s="21">
        <f t="shared" si="129"/>
        <v>41.805247411392592</v>
      </c>
      <c r="CO63" s="21">
        <f t="shared" si="129"/>
        <v>2924.4441678858307</v>
      </c>
      <c r="CP63" s="21">
        <f t="shared" si="129"/>
        <v>155.71664073483464</v>
      </c>
      <c r="CQ63" s="21">
        <f t="shared" si="129"/>
        <v>229.0460033817123</v>
      </c>
      <c r="CR63" s="21">
        <f t="shared" si="129"/>
        <v>0</v>
      </c>
      <c r="CS63" s="21">
        <f t="shared" si="129"/>
        <v>546530.98732968164</v>
      </c>
      <c r="CT63" s="21">
        <f t="shared" si="129"/>
        <v>0</v>
      </c>
      <c r="CU63" s="21">
        <f t="shared" si="129"/>
        <v>0</v>
      </c>
      <c r="CV63" s="21">
        <f t="shared" si="129"/>
        <v>0.28036838307511702</v>
      </c>
      <c r="CW63" s="21">
        <f t="shared" si="129"/>
        <v>0</v>
      </c>
      <c r="CX63" s="21">
        <f t="shared" si="129"/>
        <v>8.3919561214085295E-2</v>
      </c>
      <c r="CY63" s="21">
        <f t="shared" si="129"/>
        <v>1.03947302810341E-4</v>
      </c>
      <c r="CZ63" s="21">
        <f t="shared" si="129"/>
        <v>0</v>
      </c>
      <c r="DA63" s="21">
        <f t="shared" si="129"/>
        <v>6.3578065575014904</v>
      </c>
      <c r="DB63" s="21">
        <f t="shared" ref="DB63:EC63" si="130">+DB3+DB5+DB8+DB9+DB11+DB12+DB14+DB15+DB16+DB17+DB18+DB19+DB20+DB21+DB22+DB23+DB24+DB25+DB26+DB28+DB30+DB31+DB33+DB34+DB35+DB36+DB37+DB39+DB40+DB41+DB42+DB43+DB44+DB46+DB47+DB49+DB50</f>
        <v>6.3578065575014904</v>
      </c>
      <c r="DC63" s="21">
        <f t="shared" si="130"/>
        <v>0</v>
      </c>
      <c r="DD63" s="21">
        <f t="shared" si="130"/>
        <v>0</v>
      </c>
      <c r="DE63" s="21">
        <f t="shared" si="130"/>
        <v>0</v>
      </c>
      <c r="DF63" s="21">
        <f t="shared" si="130"/>
        <v>4.8520820321103102</v>
      </c>
      <c r="DG63" s="21">
        <f t="shared" si="130"/>
        <v>0</v>
      </c>
      <c r="DH63" s="21">
        <f t="shared" si="130"/>
        <v>0.223150005897364</v>
      </c>
      <c r="DI63" s="21">
        <f t="shared" si="130"/>
        <v>0</v>
      </c>
      <c r="DJ63" s="21">
        <f t="shared" si="130"/>
        <v>1.0426376788637301E-2</v>
      </c>
      <c r="DK63" s="21">
        <f t="shared" si="130"/>
        <v>0.55755915441723503</v>
      </c>
      <c r="DL63" s="21">
        <f t="shared" si="130"/>
        <v>71685.357213665324</v>
      </c>
      <c r="DM63" s="21">
        <f t="shared" si="130"/>
        <v>0</v>
      </c>
      <c r="DN63" s="21">
        <f t="shared" si="130"/>
        <v>0.35030104399874201</v>
      </c>
      <c r="DO63" s="21">
        <f t="shared" si="130"/>
        <v>0</v>
      </c>
      <c r="DP63" s="21">
        <f t="shared" si="130"/>
        <v>4.6622215878789799</v>
      </c>
      <c r="DQ63" s="21">
        <f t="shared" si="130"/>
        <v>181069.64315591275</v>
      </c>
      <c r="DR63" s="21">
        <f t="shared" si="130"/>
        <v>8147.8529755948985</v>
      </c>
      <c r="DS63" s="21">
        <f t="shared" si="130"/>
        <v>0</v>
      </c>
      <c r="DT63" s="21">
        <f t="shared" si="130"/>
        <v>23349.87083550969</v>
      </c>
      <c r="DU63" s="21">
        <f t="shared" si="130"/>
        <v>49282.864983978281</v>
      </c>
      <c r="DV63" s="21">
        <f t="shared" si="130"/>
        <v>40548.29669005944</v>
      </c>
      <c r="DW63" s="21">
        <f t="shared" si="130"/>
        <v>42.898193060138013</v>
      </c>
      <c r="DX63" s="21">
        <f t="shared" si="130"/>
        <v>61.418691022304877</v>
      </c>
      <c r="DY63" s="21">
        <f t="shared" si="130"/>
        <v>0</v>
      </c>
      <c r="DZ63" s="21">
        <f t="shared" si="130"/>
        <v>124037.17537617161</v>
      </c>
      <c r="EA63" s="21">
        <f t="shared" si="130"/>
        <v>1925665.3883686305</v>
      </c>
      <c r="EB63" s="21">
        <f t="shared" si="130"/>
        <v>37292.26367067868</v>
      </c>
      <c r="EC63" s="21">
        <f t="shared" si="130"/>
        <v>50516.336353128965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V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1" sqref="B1"/>
    </sheetView>
  </sheetViews>
  <sheetFormatPr defaultRowHeight="14.4" x14ac:dyDescent="0.3"/>
  <cols>
    <col min="1" max="1" width="19.33203125" customWidth="1"/>
    <col min="2" max="2" width="10.44140625" customWidth="1"/>
    <col min="3" max="10" width="9.33203125" bestFit="1" customWidth="1"/>
    <col min="11" max="11" width="10.33203125" customWidth="1"/>
    <col min="12" max="32" width="10.33203125" style="34" customWidth="1"/>
    <col min="34" max="34" width="15.109375" bestFit="1" customWidth="1"/>
    <col min="35" max="37" width="12.33203125" style="34" bestFit="1" customWidth="1"/>
    <col min="38" max="38" width="14.5546875" style="34" bestFit="1" customWidth="1"/>
    <col min="39" max="42" width="12.33203125" style="34" bestFit="1" customWidth="1"/>
    <col min="43" max="43" width="14.109375" style="34" bestFit="1" customWidth="1"/>
    <col min="44" max="44" width="13.44140625" style="34" bestFit="1" customWidth="1"/>
    <col min="45" max="45" width="12.33203125" style="34" bestFit="1" customWidth="1"/>
    <col min="46" max="46" width="13.44140625" style="34" bestFit="1" customWidth="1"/>
    <col min="47" max="47" width="13.33203125" style="34" bestFit="1" customWidth="1"/>
    <col min="48" max="49" width="12.33203125" style="34" bestFit="1" customWidth="1"/>
    <col min="50" max="50" width="12.6640625" style="34" bestFit="1" customWidth="1"/>
    <col min="51" max="51" width="15" style="34" bestFit="1" customWidth="1"/>
    <col min="52" max="52" width="14.5546875" style="34" bestFit="1" customWidth="1"/>
    <col min="53" max="53" width="13.33203125" style="34" bestFit="1" customWidth="1"/>
    <col min="54" max="54" width="14.33203125" style="34" bestFit="1" customWidth="1"/>
    <col min="55" max="60" width="12.33203125" style="34" bestFit="1" customWidth="1"/>
    <col min="61" max="61" width="15.44140625" style="34" bestFit="1" customWidth="1"/>
    <col min="62" max="69" width="12.33203125" style="34" bestFit="1" customWidth="1"/>
    <col min="70" max="70" width="14.6640625" style="34" bestFit="1" customWidth="1"/>
    <col min="71" max="71" width="14.5546875" style="34" bestFit="1" customWidth="1"/>
    <col min="72" max="74" width="12.33203125" style="34" bestFit="1" customWidth="1"/>
    <col min="75" max="75" width="10" style="34" bestFit="1" customWidth="1"/>
    <col min="76" max="111" width="12.33203125" style="34" bestFit="1" customWidth="1"/>
    <col min="112" max="112" width="5.33203125" style="34" bestFit="1" customWidth="1"/>
    <col min="113" max="118" width="12.33203125" style="34" bestFit="1" customWidth="1"/>
    <col min="119" max="119" width="7.6640625" style="21" customWidth="1"/>
    <col min="120" max="121" width="9.109375" style="23"/>
    <col min="141" max="141" width="9.109375" style="23"/>
  </cols>
  <sheetData>
    <row r="1" spans="1:152" x14ac:dyDescent="0.3">
      <c r="B1" s="23" t="s">
        <v>634</v>
      </c>
      <c r="AH1" s="23" t="s">
        <v>639</v>
      </c>
      <c r="EL1" s="23"/>
    </row>
    <row r="2" spans="1:152" x14ac:dyDescent="0.3">
      <c r="A2" s="10" t="s">
        <v>50</v>
      </c>
      <c r="B2" s="10" t="s">
        <v>57</v>
      </c>
      <c r="C2" s="10" t="s">
        <v>55</v>
      </c>
      <c r="D2" s="10" t="s">
        <v>58</v>
      </c>
      <c r="E2" s="10" t="s">
        <v>52</v>
      </c>
      <c r="F2" s="10" t="s">
        <v>51</v>
      </c>
      <c r="G2" s="10" t="s">
        <v>59</v>
      </c>
      <c r="H2" s="10" t="s">
        <v>60</v>
      </c>
      <c r="I2" s="10" t="s">
        <v>61</v>
      </c>
      <c r="J2" s="10" t="s">
        <v>62</v>
      </c>
      <c r="K2" s="10" t="s">
        <v>63</v>
      </c>
      <c r="L2" s="34" t="s">
        <v>310</v>
      </c>
      <c r="M2" s="34" t="s">
        <v>311</v>
      </c>
      <c r="N2" s="34" t="s">
        <v>312</v>
      </c>
      <c r="O2" s="34" t="s">
        <v>314</v>
      </c>
      <c r="P2" s="34" t="s">
        <v>469</v>
      </c>
      <c r="Q2" s="34" t="s">
        <v>313</v>
      </c>
      <c r="R2" s="34" t="s">
        <v>368</v>
      </c>
      <c r="S2" s="34" t="s">
        <v>316</v>
      </c>
      <c r="T2" s="34" t="s">
        <v>317</v>
      </c>
      <c r="U2" s="34" t="s">
        <v>406</v>
      </c>
      <c r="V2" s="34" t="s">
        <v>318</v>
      </c>
      <c r="W2" s="34" t="s">
        <v>319</v>
      </c>
      <c r="X2" s="34" t="s">
        <v>320</v>
      </c>
      <c r="Y2" s="34" t="s">
        <v>321</v>
      </c>
      <c r="Z2" s="34" t="s">
        <v>323</v>
      </c>
      <c r="AA2" s="34" t="s">
        <v>457</v>
      </c>
      <c r="AB2" s="34" t="s">
        <v>459</v>
      </c>
      <c r="AC2" s="34" t="s">
        <v>465</v>
      </c>
      <c r="AD2" s="34" t="s">
        <v>471</v>
      </c>
      <c r="AE2" s="34" t="s">
        <v>472</v>
      </c>
      <c r="AF2" s="34" t="s">
        <v>419</v>
      </c>
      <c r="AH2" s="23" t="s">
        <v>224</v>
      </c>
      <c r="AI2" s="23" t="s">
        <v>454</v>
      </c>
      <c r="AJ2" s="23" t="s">
        <v>175</v>
      </c>
      <c r="AK2" s="23" t="s">
        <v>127</v>
      </c>
      <c r="AL2" s="23" t="s">
        <v>128</v>
      </c>
      <c r="AM2" s="23" t="s">
        <v>129</v>
      </c>
      <c r="AN2" s="23" t="s">
        <v>407</v>
      </c>
      <c r="AO2" s="23" t="s">
        <v>408</v>
      </c>
      <c r="AP2" s="23" t="s">
        <v>455</v>
      </c>
      <c r="AQ2" s="23" t="s">
        <v>550</v>
      </c>
      <c r="AR2" s="23" t="s">
        <v>176</v>
      </c>
      <c r="AS2" s="23" t="s">
        <v>130</v>
      </c>
      <c r="AT2" s="23" t="s">
        <v>324</v>
      </c>
      <c r="AU2" s="23" t="s">
        <v>325</v>
      </c>
      <c r="AV2" s="23" t="s">
        <v>57</v>
      </c>
      <c r="AW2" s="23" t="s">
        <v>326</v>
      </c>
      <c r="AX2" s="23" t="s">
        <v>409</v>
      </c>
      <c r="AY2" s="23" t="s">
        <v>327</v>
      </c>
      <c r="AZ2" s="23" t="s">
        <v>410</v>
      </c>
      <c r="BA2" s="23" t="s">
        <v>411</v>
      </c>
      <c r="BB2" s="23" t="s">
        <v>412</v>
      </c>
      <c r="BC2" s="23" t="s">
        <v>132</v>
      </c>
      <c r="BD2" s="23" t="s">
        <v>133</v>
      </c>
      <c r="BE2" s="23" t="s">
        <v>456</v>
      </c>
      <c r="BF2" s="23" t="s">
        <v>457</v>
      </c>
      <c r="BG2" s="23" t="s">
        <v>134</v>
      </c>
      <c r="BH2" s="23" t="s">
        <v>135</v>
      </c>
      <c r="BI2" s="23" t="s">
        <v>136</v>
      </c>
      <c r="BJ2" s="23" t="s">
        <v>459</v>
      </c>
      <c r="BK2" s="23" t="s">
        <v>328</v>
      </c>
      <c r="BL2" s="23" t="s">
        <v>329</v>
      </c>
      <c r="BM2" s="23" t="s">
        <v>137</v>
      </c>
      <c r="BN2" s="23" t="s">
        <v>138</v>
      </c>
      <c r="BO2" s="23" t="s">
        <v>139</v>
      </c>
      <c r="BP2" s="23" t="s">
        <v>551</v>
      </c>
      <c r="BQ2" s="23" t="s">
        <v>461</v>
      </c>
      <c r="BR2" s="23" t="s">
        <v>330</v>
      </c>
      <c r="BS2" s="23" t="s">
        <v>331</v>
      </c>
      <c r="BT2" s="23" t="s">
        <v>140</v>
      </c>
      <c r="BU2" s="23" t="s">
        <v>473</v>
      </c>
      <c r="BV2" s="23" t="s">
        <v>55</v>
      </c>
      <c r="BW2" s="23" t="s">
        <v>124</v>
      </c>
      <c r="BX2" s="23" t="s">
        <v>332</v>
      </c>
      <c r="BY2" s="23" t="s">
        <v>333</v>
      </c>
      <c r="BZ2" s="23" t="s">
        <v>587</v>
      </c>
      <c r="CA2" s="23" t="s">
        <v>141</v>
      </c>
      <c r="CB2" s="23" t="s">
        <v>142</v>
      </c>
      <c r="CC2" s="23" t="s">
        <v>58</v>
      </c>
      <c r="CD2" s="23" t="s">
        <v>144</v>
      </c>
      <c r="CE2" s="23" t="s">
        <v>318</v>
      </c>
      <c r="CF2" s="23" t="s">
        <v>319</v>
      </c>
      <c r="CG2" s="23" t="s">
        <v>320</v>
      </c>
      <c r="CH2" s="23" t="s">
        <v>321</v>
      </c>
      <c r="CI2" s="23" t="s">
        <v>323</v>
      </c>
      <c r="CJ2" s="23" t="s">
        <v>145</v>
      </c>
      <c r="CK2" s="23" t="s">
        <v>146</v>
      </c>
      <c r="CL2" s="23" t="s">
        <v>147</v>
      </c>
      <c r="CM2" s="23" t="s">
        <v>148</v>
      </c>
      <c r="CN2" s="23" t="s">
        <v>149</v>
      </c>
      <c r="CO2" s="23" t="s">
        <v>150</v>
      </c>
      <c r="CP2" s="23" t="s">
        <v>334</v>
      </c>
      <c r="CQ2" s="23" t="s">
        <v>152</v>
      </c>
      <c r="CR2" s="23" t="s">
        <v>52</v>
      </c>
      <c r="CS2" s="23" t="s">
        <v>51</v>
      </c>
      <c r="CT2" s="23" t="s">
        <v>153</v>
      </c>
      <c r="CU2" s="23" t="s">
        <v>155</v>
      </c>
      <c r="CV2" s="23" t="s">
        <v>157</v>
      </c>
      <c r="CW2" s="23" t="s">
        <v>158</v>
      </c>
      <c r="CX2" s="23" t="s">
        <v>159</v>
      </c>
      <c r="CY2" s="23" t="s">
        <v>161</v>
      </c>
      <c r="CZ2" s="23" t="s">
        <v>162</v>
      </c>
      <c r="DA2" s="23" t="s">
        <v>464</v>
      </c>
      <c r="DB2" s="23" t="s">
        <v>163</v>
      </c>
      <c r="DC2" s="23" t="s">
        <v>164</v>
      </c>
      <c r="DD2" s="23" t="s">
        <v>165</v>
      </c>
      <c r="DE2" s="23" t="s">
        <v>59</v>
      </c>
      <c r="DF2" s="23" t="s">
        <v>474</v>
      </c>
      <c r="DG2" s="23" t="s">
        <v>465</v>
      </c>
      <c r="DH2" s="23" t="s">
        <v>166</v>
      </c>
      <c r="DI2" s="23" t="s">
        <v>168</v>
      </c>
      <c r="DJ2" s="23" t="s">
        <v>335</v>
      </c>
      <c r="DK2" s="23" t="s">
        <v>170</v>
      </c>
      <c r="DL2" s="23" t="s">
        <v>171</v>
      </c>
      <c r="DM2" s="23" t="s">
        <v>469</v>
      </c>
      <c r="DN2" s="23" t="s">
        <v>475</v>
      </c>
      <c r="DP2" s="23" t="s">
        <v>137</v>
      </c>
      <c r="DQ2" s="23" t="s">
        <v>587</v>
      </c>
      <c r="DR2" s="23" t="s">
        <v>57</v>
      </c>
      <c r="DS2" s="23" t="s">
        <v>55</v>
      </c>
      <c r="DT2" s="23" t="s">
        <v>58</v>
      </c>
      <c r="DU2" s="23" t="s">
        <v>52</v>
      </c>
      <c r="DV2" s="23" t="s">
        <v>51</v>
      </c>
      <c r="DW2" s="23" t="s">
        <v>59</v>
      </c>
      <c r="DX2" s="23" t="s">
        <v>60</v>
      </c>
      <c r="DY2" s="23" t="s">
        <v>61</v>
      </c>
      <c r="DZ2" s="23" t="s">
        <v>62</v>
      </c>
      <c r="EA2" s="23" t="s">
        <v>63</v>
      </c>
      <c r="EB2" s="34" t="s">
        <v>310</v>
      </c>
      <c r="EC2" s="34" t="s">
        <v>311</v>
      </c>
      <c r="ED2" s="34" t="s">
        <v>312</v>
      </c>
      <c r="EE2" s="34" t="s">
        <v>314</v>
      </c>
      <c r="EF2" s="34" t="s">
        <v>315</v>
      </c>
      <c r="EG2" s="34" t="s">
        <v>313</v>
      </c>
      <c r="EH2" s="34" t="s">
        <v>368</v>
      </c>
      <c r="EI2" s="34" t="s">
        <v>316</v>
      </c>
      <c r="EJ2" s="34" t="s">
        <v>317</v>
      </c>
      <c r="EK2" s="34" t="s">
        <v>406</v>
      </c>
      <c r="EL2" s="53" t="s">
        <v>318</v>
      </c>
      <c r="EM2" s="53" t="s">
        <v>319</v>
      </c>
      <c r="EN2" s="53" t="s">
        <v>320</v>
      </c>
      <c r="EO2" s="53" t="s">
        <v>321</v>
      </c>
      <c r="EP2" s="53" t="s">
        <v>323</v>
      </c>
      <c r="EQ2" s="34" t="s">
        <v>457</v>
      </c>
      <c r="ER2" s="34" t="s">
        <v>459</v>
      </c>
      <c r="ES2" s="34" t="s">
        <v>465</v>
      </c>
      <c r="ET2" s="34" t="s">
        <v>471</v>
      </c>
      <c r="EU2" s="34" t="s">
        <v>472</v>
      </c>
      <c r="EV2" s="34" t="s">
        <v>419</v>
      </c>
    </row>
    <row r="3" spans="1:152" x14ac:dyDescent="0.3">
      <c r="A3" s="11" t="s">
        <v>0</v>
      </c>
      <c r="B3" s="21">
        <v>177320.17670000001</v>
      </c>
      <c r="C3" s="21">
        <v>30.646843633</v>
      </c>
      <c r="D3" s="21">
        <v>14170.548659</v>
      </c>
      <c r="E3" s="21">
        <v>1402.0971595000001</v>
      </c>
      <c r="F3" s="21">
        <v>1330.1883800999999</v>
      </c>
      <c r="G3" s="21">
        <v>20.503630664999999</v>
      </c>
      <c r="H3" s="21">
        <v>18588.897385</v>
      </c>
      <c r="I3" s="21">
        <v>144.73749452000001</v>
      </c>
      <c r="J3" s="21">
        <v>498.11607154000001</v>
      </c>
      <c r="K3" s="21">
        <v>356.89006218999998</v>
      </c>
      <c r="L3" s="34">
        <v>23.467104873</v>
      </c>
      <c r="M3" s="34">
        <v>72.730041510000007</v>
      </c>
      <c r="N3" s="34">
        <v>26.667174224</v>
      </c>
      <c r="O3" s="34">
        <v>1725.8829151</v>
      </c>
      <c r="P3" s="34">
        <v>1126.2474136000001</v>
      </c>
      <c r="Q3" s="34">
        <v>3.2626589999999999E-4</v>
      </c>
      <c r="R3" s="34">
        <v>5.6873599999999997E-5</v>
      </c>
      <c r="S3" s="34">
        <v>9.4662375999999999E-3</v>
      </c>
      <c r="T3" s="34">
        <v>1.5758223500000001E-2</v>
      </c>
      <c r="U3" s="23">
        <v>1.23578675E-2</v>
      </c>
      <c r="V3" s="34">
        <v>5.1720542090999997</v>
      </c>
      <c r="W3" s="34">
        <v>7.5201881000000002E-3</v>
      </c>
      <c r="X3" s="34">
        <v>0.66615934649999997</v>
      </c>
      <c r="Y3" s="34">
        <v>0.36449455720000001</v>
      </c>
      <c r="Z3" s="34">
        <v>6.9762155656999996</v>
      </c>
      <c r="AA3" s="34">
        <v>310.69654478000001</v>
      </c>
      <c r="AB3" s="34">
        <v>307.45209485999999</v>
      </c>
      <c r="AC3" s="34">
        <v>42.345001871000001</v>
      </c>
      <c r="AD3" s="34">
        <v>764.94425803000001</v>
      </c>
      <c r="AE3" s="34">
        <v>741.99592292</v>
      </c>
      <c r="AF3" s="34">
        <v>0.29273357639999997</v>
      </c>
      <c r="AG3" s="34"/>
      <c r="AH3" s="34" t="s">
        <v>0</v>
      </c>
      <c r="AI3" s="34">
        <v>20.1950292634174</v>
      </c>
      <c r="AJ3" s="34">
        <v>23.287224400924899</v>
      </c>
      <c r="AK3" s="34">
        <v>144.67964227861299</v>
      </c>
      <c r="AL3" s="34">
        <v>144.67964227861299</v>
      </c>
      <c r="AM3" s="34">
        <v>74.883765277931104</v>
      </c>
      <c r="AN3" s="34">
        <v>2.10629896768575E-3</v>
      </c>
      <c r="AO3" s="34">
        <v>1.02837228569696E-2</v>
      </c>
      <c r="AP3" s="34">
        <v>508.22454659075697</v>
      </c>
      <c r="AQ3" s="34">
        <v>0.29257057337880099</v>
      </c>
      <c r="AR3" s="34">
        <v>74.148774093353396</v>
      </c>
      <c r="AS3" s="34">
        <v>1047.68964826263</v>
      </c>
      <c r="AT3" s="34">
        <v>1.1354805623990601E-5</v>
      </c>
      <c r="AU3" s="34">
        <v>4.5419620937294997E-5</v>
      </c>
      <c r="AV3" s="34">
        <v>178251.78905956299</v>
      </c>
      <c r="AW3" s="34">
        <v>22.5130131792302</v>
      </c>
      <c r="AX3" s="34">
        <v>560.04903229219997</v>
      </c>
      <c r="AY3" s="34">
        <v>35.784838058389397</v>
      </c>
      <c r="AZ3" s="34">
        <v>0.82831320436294698</v>
      </c>
      <c r="BA3" s="34">
        <v>127.916094589306</v>
      </c>
      <c r="BB3" s="34">
        <v>3.3198631186582701</v>
      </c>
      <c r="BC3" s="34">
        <v>793.84325485522197</v>
      </c>
      <c r="BD3" s="34">
        <v>78.220281420422594</v>
      </c>
      <c r="BE3" s="34">
        <v>828.19051149768904</v>
      </c>
      <c r="BF3" s="34">
        <v>317.617710056997</v>
      </c>
      <c r="BG3" s="34">
        <v>1628.5222768082799</v>
      </c>
      <c r="BH3" s="34">
        <v>355.10576452602498</v>
      </c>
      <c r="BI3" s="34">
        <v>355.10576452602498</v>
      </c>
      <c r="BJ3" s="34">
        <v>316.92819042515498</v>
      </c>
      <c r="BK3" s="34">
        <v>3.7091229003700403E-5</v>
      </c>
      <c r="BL3" s="34">
        <v>2.8370546200403402E-4</v>
      </c>
      <c r="BM3" s="34">
        <v>113.199606436834</v>
      </c>
      <c r="BN3" s="34">
        <v>710.09996790798903</v>
      </c>
      <c r="BO3" s="34">
        <v>28.872403628288101</v>
      </c>
      <c r="BP3" s="34">
        <v>87.741251216337602</v>
      </c>
      <c r="BQ3" s="34">
        <v>3.4900038604319898</v>
      </c>
      <c r="BR3" s="34">
        <v>3.1066341154229798E-3</v>
      </c>
      <c r="BS3" s="34">
        <v>6.3074218268600098E-3</v>
      </c>
      <c r="BT3" s="34">
        <v>25.654977693672599</v>
      </c>
      <c r="BU3" s="34">
        <v>27.154573169387799</v>
      </c>
      <c r="BV3" s="34">
        <v>30.5642137880366</v>
      </c>
      <c r="BW3" s="34">
        <v>0</v>
      </c>
      <c r="BX3" s="34">
        <v>7.9650233304122096E-3</v>
      </c>
      <c r="BY3" s="34">
        <v>7.6526836422559901E-3</v>
      </c>
      <c r="BZ3" s="34">
        <v>19100.040167000101</v>
      </c>
      <c r="CA3" s="34">
        <v>12734.9673908409</v>
      </c>
      <c r="CB3" s="34">
        <v>1301.79627070332</v>
      </c>
      <c r="CC3" s="34">
        <v>14149.963267981</v>
      </c>
      <c r="CD3" s="34">
        <v>515.13329398771998</v>
      </c>
      <c r="CE3" s="34">
        <v>5.2277980018298296</v>
      </c>
      <c r="CF3" s="34">
        <v>7.5006556462463604E-3</v>
      </c>
      <c r="CG3" s="34">
        <v>0.66799036454085903</v>
      </c>
      <c r="CH3" s="34">
        <v>0.36670575463218602</v>
      </c>
      <c r="CI3" s="34">
        <v>7.0365079076483799</v>
      </c>
      <c r="CJ3" s="34">
        <v>0.22236065069418001</v>
      </c>
      <c r="CK3" s="34">
        <v>8211.90584829412</v>
      </c>
      <c r="CL3" s="34">
        <v>0.65323963744991298</v>
      </c>
      <c r="CM3" s="34">
        <v>0.14959581331260999</v>
      </c>
      <c r="CN3" s="34">
        <v>637.73053853403701</v>
      </c>
      <c r="CO3" s="34">
        <v>0.32094813274028999</v>
      </c>
      <c r="CP3" s="34">
        <v>7.49754639902555E-6</v>
      </c>
      <c r="CQ3" s="34">
        <v>2.8514237944851299E-2</v>
      </c>
      <c r="CR3" s="34">
        <v>1386.74962622678</v>
      </c>
      <c r="CS3" s="34">
        <v>1315.30876677694</v>
      </c>
      <c r="CT3" s="34">
        <v>71.440859449836594</v>
      </c>
      <c r="CU3" s="34">
        <v>2.6988502609721198E-3</v>
      </c>
      <c r="CV3" s="34">
        <v>172.188063449021</v>
      </c>
      <c r="CW3" s="34">
        <v>1.94011613177025E-2</v>
      </c>
      <c r="CX3" s="34">
        <v>100.633385020695</v>
      </c>
      <c r="CY3" s="34">
        <v>1.22217817027397</v>
      </c>
      <c r="CZ3" s="34">
        <v>397.58427720916899</v>
      </c>
      <c r="DA3" s="34">
        <v>72.810167567070494</v>
      </c>
      <c r="DB3" s="34">
        <v>0.79078135154351104</v>
      </c>
      <c r="DC3" s="34">
        <v>3.7595582940635</v>
      </c>
      <c r="DD3" s="34">
        <v>3.2262644201568602E-3</v>
      </c>
      <c r="DE3" s="34">
        <v>20.591751639632399</v>
      </c>
      <c r="DF3" s="34">
        <v>640.331978105487</v>
      </c>
      <c r="DG3" s="34">
        <v>43.217598268605599</v>
      </c>
      <c r="DH3" s="34">
        <v>0</v>
      </c>
      <c r="DI3" s="34">
        <v>2181.33963002063</v>
      </c>
      <c r="DJ3" s="34">
        <v>1767.02593421968</v>
      </c>
      <c r="DK3" s="34">
        <v>475.97572104148497</v>
      </c>
      <c r="DL3" s="34">
        <v>19006.222718188601</v>
      </c>
      <c r="DM3" s="34">
        <v>1151.3154686631001</v>
      </c>
      <c r="DN3" s="34">
        <v>2624.7084983259801</v>
      </c>
      <c r="DP3" s="31">
        <f t="shared" ref="DP3:DP34" si="0">BM3/(BM3+CA3+CB3+1E-50)</f>
        <v>7.9999929535495926E-3</v>
      </c>
      <c r="DQ3" s="106">
        <f>BZ3/DL3</f>
        <v>1.0049361438199773</v>
      </c>
      <c r="DR3" s="46">
        <f t="shared" ref="DR3:DR34" si="1">(AV3-B3)/(B3+1E-50)</f>
        <v>5.253842946136518E-3</v>
      </c>
      <c r="DS3" s="46">
        <f t="shared" ref="DS3:DS34" si="2">(BV3-C3)/(C3+1E-50)</f>
        <v>-2.6961942950113507E-3</v>
      </c>
      <c r="DT3" s="46">
        <f t="shared" ref="DT3:DT34" si="3">(CC3-D3)/(D3+1E-50)</f>
        <v>-1.4526883548666039E-3</v>
      </c>
      <c r="DU3" s="46">
        <f t="shared" ref="DU3:DU34" si="4">(CR3-E3)/(E3+1E-50)</f>
        <v>-1.0946126785317156E-2</v>
      </c>
      <c r="DV3" s="46">
        <f t="shared" ref="DV3:DV34" si="5">(CS3-F3)/(F3+1E-50)</f>
        <v>-1.1186094801054605E-2</v>
      </c>
      <c r="DW3" s="46">
        <f t="shared" ref="DW3:DW34" si="6">(DE3-G3)/(G3+1E-50)</f>
        <v>4.2978229598538108E-3</v>
      </c>
      <c r="DX3" s="46">
        <f t="shared" ref="DX3:DX34" si="7">(DL3-H3)/(H3+1E-50)</f>
        <v>2.2450246754568373E-2</v>
      </c>
      <c r="DY3" s="46">
        <f t="shared" ref="DY3:DY34" si="8">(AL3-I3)/(I3+1E-50)</f>
        <v>-3.9970459333210656E-4</v>
      </c>
      <c r="DZ3" s="46">
        <f t="shared" ref="DZ3:DZ34" si="9">(AP3-J3)/(J3+1E-50)</f>
        <v>2.0293412777277212E-2</v>
      </c>
      <c r="EA3" s="46">
        <f t="shared" ref="EA3:EA34" si="10">(BI3-K3)/(K3+1E-50)</f>
        <v>-4.9995722857227604E-3</v>
      </c>
      <c r="EB3" s="46">
        <f t="shared" ref="EB3:EB34" si="11">(AJ3-L3)/(L3+1E-50)</f>
        <v>-7.6652178889805179E-3</v>
      </c>
      <c r="EC3" s="46">
        <f t="shared" ref="EC3:EC34" si="12">(AR3-M3)/(M3+1E-50)</f>
        <v>1.9506830381202527E-2</v>
      </c>
      <c r="ED3" s="46">
        <f t="shared" ref="ED3:ED34" si="13">(BU3-N3)/(N3+1E-50)</f>
        <v>1.8277112576447947E-2</v>
      </c>
      <c r="EE3" s="46">
        <f t="shared" ref="EE3:EE34" si="14">(DJ3-O3)/(O3+1E-50)</f>
        <v>2.383882403592608E-2</v>
      </c>
      <c r="EF3" s="46">
        <f t="shared" ref="EF3:EF34" si="15">(DM3-P3)/(P3+1E-50)</f>
        <v>2.2258035632660048E-2</v>
      </c>
      <c r="EG3" s="46">
        <f t="shared" ref="EG3:EG34" si="16">(BK3+BL3+CP3-Q3)/(Q3+1E-50)</f>
        <v>6.21682317018106E-3</v>
      </c>
      <c r="EH3" s="46">
        <f t="shared" ref="EH3:EH34" si="17">(AT3+AU3-R3)/(R3+1E-50)</f>
        <v>-1.7437517356805215E-3</v>
      </c>
      <c r="EI3" s="46">
        <f t="shared" ref="EI3:EI34" si="18">(BR3+BS3-S3)/(S3+1E-50)</f>
        <v>-5.5123967854991476E-3</v>
      </c>
      <c r="EJ3" s="46">
        <f t="shared" ref="EJ3:EJ34" si="19">(BX3+BY3-T3)/(T3+1E-50)</f>
        <v>-8.9170284538610412E-3</v>
      </c>
      <c r="EK3" s="46">
        <f t="shared" ref="EK3:EK34" si="20">(AN3+AO3-U3)/(U3+1E-50)</f>
        <v>2.6019314946814837E-3</v>
      </c>
      <c r="EL3" s="46">
        <f t="shared" ref="EL3:EL34" si="21">(CE3-V3)/(V3+1E-50)</f>
        <v>1.0777882534902892E-2</v>
      </c>
      <c r="EM3" s="46">
        <f t="shared" ref="EM3:EM34" si="22">(CF3-W3)/(W3+1E-50)</f>
        <v>-2.5973357971776998E-3</v>
      </c>
      <c r="EN3" s="46">
        <f t="shared" ref="EN3:EN34" si="23">(CG3-X3)/(X3+1E-50)</f>
        <v>2.7486187058385078E-3</v>
      </c>
      <c r="EO3" s="46">
        <f t="shared" ref="EO3:EO34" si="24">(CH3-Y3)/(Y3+1E-50)</f>
        <v>6.0664758595358453E-3</v>
      </c>
      <c r="EP3" s="46">
        <f t="shared" ref="EP3:EP34" si="25">(CI3-Z3)/(Z3+1E-50)</f>
        <v>8.6425571831266236E-3</v>
      </c>
      <c r="EQ3" s="46">
        <f t="shared" ref="EQ3:EQ34" si="26">(BF3-AA3)/(AA3+1E-50)</f>
        <v>2.227628659951069E-2</v>
      </c>
      <c r="ER3" s="46">
        <f t="shared" ref="ER3:ER34" si="27">(BJ3-AB3)/(AB3+1E-50)</f>
        <v>3.0821372576661038E-2</v>
      </c>
      <c r="ES3" s="46">
        <f t="shared" ref="ES3:ES34" si="28">(DG3-AC3)/(AC3+1E-50)</f>
        <v>2.0606833369942443E-2</v>
      </c>
      <c r="ET3" s="46">
        <f t="shared" ref="ET3:ET34" si="29">(SUM(AW3:BB3)-AD3)/(AD3+1E-50)</f>
        <v>-1.8998905391199472E-2</v>
      </c>
      <c r="EU3" s="46">
        <f t="shared" ref="EU3:EU34" si="30">(SUM(AX3:BB3)-AE3)/(AE3+1E-50)</f>
        <v>-1.8999810135888522E-2</v>
      </c>
      <c r="EV3" s="46">
        <f t="shared" ref="EV3:EV34" si="31">(AQ3-AF3)/(AF3+1E-50)</f>
        <v>-5.5683062805289433E-4</v>
      </c>
    </row>
    <row r="4" spans="1:152" x14ac:dyDescent="0.3">
      <c r="A4" s="11" t="s">
        <v>2</v>
      </c>
      <c r="B4" s="21">
        <v>186641.96934000001</v>
      </c>
      <c r="C4" s="21">
        <v>39.953116223000002</v>
      </c>
      <c r="D4" s="21">
        <v>17744.190619000001</v>
      </c>
      <c r="E4" s="21">
        <v>1800.9560574</v>
      </c>
      <c r="F4" s="21">
        <v>1716.0029454</v>
      </c>
      <c r="G4" s="21">
        <v>16.266040867000001</v>
      </c>
      <c r="H4" s="21">
        <v>16009.569133000001</v>
      </c>
      <c r="I4" s="21">
        <v>182.76216327</v>
      </c>
      <c r="J4" s="21">
        <v>448.65230250000002</v>
      </c>
      <c r="K4" s="21">
        <v>477.16156296999998</v>
      </c>
      <c r="L4" s="34">
        <v>32.767396189000003</v>
      </c>
      <c r="M4" s="34">
        <v>62.498507953999997</v>
      </c>
      <c r="N4" s="34">
        <v>24.525531678</v>
      </c>
      <c r="O4" s="34">
        <v>1469.9114500999999</v>
      </c>
      <c r="P4" s="34">
        <v>969.89361852000002</v>
      </c>
      <c r="Q4" s="34">
        <v>3.3194959999999999E-4</v>
      </c>
      <c r="R4" s="34">
        <v>6.2794300000000003E-5</v>
      </c>
      <c r="S4" s="34">
        <v>1.2434099800000001E-2</v>
      </c>
      <c r="T4" s="34">
        <v>2.11443968E-2</v>
      </c>
      <c r="U4" s="23">
        <v>1.3728469E-2</v>
      </c>
      <c r="V4" s="34">
        <v>5.4227619529000002</v>
      </c>
      <c r="W4" s="34">
        <v>8.1543602999999999E-3</v>
      </c>
      <c r="X4" s="34">
        <v>0.67674819060000002</v>
      </c>
      <c r="Y4" s="34">
        <v>0.3617829951</v>
      </c>
      <c r="Z4" s="34">
        <v>7.5909199097000002</v>
      </c>
      <c r="AA4" s="34">
        <v>268.26511853</v>
      </c>
      <c r="AB4" s="34">
        <v>229.55223432</v>
      </c>
      <c r="AC4" s="34">
        <v>35.607930553999999</v>
      </c>
      <c r="AD4" s="34">
        <v>1140.8383455000001</v>
      </c>
      <c r="AE4" s="34">
        <v>1106.6132823999999</v>
      </c>
      <c r="AF4" s="34">
        <v>0.30432433510000001</v>
      </c>
      <c r="AG4" s="34"/>
      <c r="AH4" s="34" t="s">
        <v>2</v>
      </c>
      <c r="AI4" s="34">
        <v>20.615399000696701</v>
      </c>
      <c r="AJ4" s="34">
        <v>32.192574592922803</v>
      </c>
      <c r="AK4" s="34">
        <v>180.32157300333699</v>
      </c>
      <c r="AL4" s="34">
        <v>180.32157300333699</v>
      </c>
      <c r="AM4" s="34">
        <v>103.044429735131</v>
      </c>
      <c r="AN4" s="34">
        <v>2.3131582598918598E-3</v>
      </c>
      <c r="AO4" s="34">
        <v>1.1293711650876E-2</v>
      </c>
      <c r="AP4" s="34">
        <v>451.47444580130201</v>
      </c>
      <c r="AQ4" s="34">
        <v>0.30251191367064401</v>
      </c>
      <c r="AR4" s="34">
        <v>62.863146593683098</v>
      </c>
      <c r="AS4" s="34">
        <v>971.07395554548395</v>
      </c>
      <c r="AT4" s="34">
        <v>1.24242648853321E-5</v>
      </c>
      <c r="AU4" s="34">
        <v>4.9696501110578197E-5</v>
      </c>
      <c r="AV4" s="34">
        <v>186179.969165716</v>
      </c>
      <c r="AW4" s="34">
        <v>33.4647182173426</v>
      </c>
      <c r="AX4" s="34">
        <v>832.19897144463403</v>
      </c>
      <c r="AY4" s="34">
        <v>53.2047536698689</v>
      </c>
      <c r="AZ4" s="34">
        <v>1.23076803485507</v>
      </c>
      <c r="BA4" s="34">
        <v>190.16165669956999</v>
      </c>
      <c r="BB4" s="34">
        <v>5.1914558970882503</v>
      </c>
      <c r="BC4" s="34">
        <v>786.19732629780901</v>
      </c>
      <c r="BD4" s="34">
        <v>71.499859413298196</v>
      </c>
      <c r="BE4" s="34">
        <v>704.40268846958099</v>
      </c>
      <c r="BF4" s="34">
        <v>270.83287575073803</v>
      </c>
      <c r="BG4" s="34">
        <v>1264.97529443332</v>
      </c>
      <c r="BH4" s="34">
        <v>469.589062528022</v>
      </c>
      <c r="BI4" s="34">
        <v>469.589062528022</v>
      </c>
      <c r="BJ4" s="34">
        <v>233.49075361794101</v>
      </c>
      <c r="BK4" s="34">
        <v>4.2701648861881498E-5</v>
      </c>
      <c r="BL4" s="34">
        <v>2.7614333453534801E-4</v>
      </c>
      <c r="BM4" s="34">
        <v>139.751457120433</v>
      </c>
      <c r="BN4" s="34">
        <v>555.44801486386302</v>
      </c>
      <c r="BO4" s="34">
        <v>22.887946417628601</v>
      </c>
      <c r="BP4" s="34">
        <v>83.421351021990503</v>
      </c>
      <c r="BQ4" s="34">
        <v>4.9654861643688903</v>
      </c>
      <c r="BR4" s="34">
        <v>4.0398010163307397E-3</v>
      </c>
      <c r="BS4" s="34">
        <v>8.2020037721082396E-3</v>
      </c>
      <c r="BT4" s="34">
        <v>18.037913354594</v>
      </c>
      <c r="BU4" s="34">
        <v>24.5956040285181</v>
      </c>
      <c r="BV4" s="34">
        <v>39.391297029933199</v>
      </c>
      <c r="BW4" s="34">
        <v>0</v>
      </c>
      <c r="BX4" s="34">
        <v>1.05996686838957E-2</v>
      </c>
      <c r="BY4" s="34">
        <v>1.01840914664594E-2</v>
      </c>
      <c r="BZ4" s="34">
        <v>16218.556421126899</v>
      </c>
      <c r="CA4" s="34">
        <v>15722.040062060099</v>
      </c>
      <c r="CB4" s="34">
        <v>1607.1463916973901</v>
      </c>
      <c r="CC4" s="34">
        <v>17468.937910877899</v>
      </c>
      <c r="CD4" s="34">
        <v>442.88110170973903</v>
      </c>
      <c r="CE4" s="34">
        <v>5.3974747011215998</v>
      </c>
      <c r="CF4" s="34">
        <v>8.0870974386481193E-3</v>
      </c>
      <c r="CG4" s="34">
        <v>0.67373754327948399</v>
      </c>
      <c r="CH4" s="34">
        <v>0.36073263275649298</v>
      </c>
      <c r="CI4" s="34">
        <v>7.5446643411872998</v>
      </c>
      <c r="CJ4" s="34">
        <v>0.231372086531413</v>
      </c>
      <c r="CK4" s="34">
        <v>6752.5013580472596</v>
      </c>
      <c r="CL4" s="34">
        <v>0.87232838109095601</v>
      </c>
      <c r="CM4" s="34">
        <v>0.222449066794534</v>
      </c>
      <c r="CN4" s="34">
        <v>912.26544983658198</v>
      </c>
      <c r="CO4" s="34">
        <v>0.42608382479869</v>
      </c>
      <c r="CP4" s="34">
        <v>1.1404836609952699E-5</v>
      </c>
      <c r="CQ4" s="34">
        <v>4.2571758880492798E-2</v>
      </c>
      <c r="CR4" s="34">
        <v>1771.3814568488999</v>
      </c>
      <c r="CS4" s="34">
        <v>1687.4859109701699</v>
      </c>
      <c r="CT4" s="34">
        <v>83.895545878734694</v>
      </c>
      <c r="CU4" s="34">
        <v>4.6024545868814E-3</v>
      </c>
      <c r="CV4" s="34">
        <v>178.87703014489799</v>
      </c>
      <c r="CW4" s="34">
        <v>3.3085834425172302E-2</v>
      </c>
      <c r="CX4" s="34">
        <v>118.293329916169</v>
      </c>
      <c r="CY4" s="34">
        <v>1.6367145288998399</v>
      </c>
      <c r="CZ4" s="34">
        <v>468.11442462121801</v>
      </c>
      <c r="DA4" s="34">
        <v>79.214007459731604</v>
      </c>
      <c r="DB4" s="34">
        <v>0.81664149759971705</v>
      </c>
      <c r="DC4" s="34">
        <v>5.6449625009231799</v>
      </c>
      <c r="DD4" s="34">
        <v>4.8645167711106304E-3</v>
      </c>
      <c r="DE4" s="34">
        <v>16.063684368678899</v>
      </c>
      <c r="DF4" s="34">
        <v>538.07295348055595</v>
      </c>
      <c r="DG4" s="34">
        <v>35.867347497930403</v>
      </c>
      <c r="DH4" s="34">
        <v>0</v>
      </c>
      <c r="DI4" s="34">
        <v>1836.4093139157401</v>
      </c>
      <c r="DJ4" s="34">
        <v>1485.9986870067</v>
      </c>
      <c r="DK4" s="34">
        <v>386.992186881409</v>
      </c>
      <c r="DL4" s="34">
        <v>16145.9724967895</v>
      </c>
      <c r="DM4" s="34">
        <v>979.18524904133596</v>
      </c>
      <c r="DN4" s="34">
        <v>2206.64612063308</v>
      </c>
      <c r="DP4" s="31">
        <f t="shared" si="0"/>
        <v>7.9999973572182446E-3</v>
      </c>
      <c r="DQ4" s="106">
        <f t="shared" ref="DQ4:DQ51" si="32">BZ4/DL4</f>
        <v>1.0044954817278322</v>
      </c>
      <c r="DR4" s="46">
        <f t="shared" si="1"/>
        <v>-2.4753284372090972E-3</v>
      </c>
      <c r="DS4" s="46">
        <f t="shared" si="2"/>
        <v>-1.4061961773669562E-2</v>
      </c>
      <c r="DT4" s="46">
        <f t="shared" si="3"/>
        <v>-1.5512271820804736E-2</v>
      </c>
      <c r="DU4" s="46">
        <f t="shared" si="4"/>
        <v>-1.6421611415547939E-2</v>
      </c>
      <c r="DV4" s="46">
        <f t="shared" si="5"/>
        <v>-1.661828990811132E-2</v>
      </c>
      <c r="DW4" s="46">
        <f t="shared" si="6"/>
        <v>-1.2440427266578175E-2</v>
      </c>
      <c r="DX4" s="46">
        <f t="shared" si="7"/>
        <v>8.5201146049792981E-3</v>
      </c>
      <c r="DY4" s="46">
        <f t="shared" si="8"/>
        <v>-1.3353914305870037E-2</v>
      </c>
      <c r="DZ4" s="46">
        <f t="shared" si="9"/>
        <v>6.2902681777766908E-3</v>
      </c>
      <c r="EA4" s="46">
        <f t="shared" si="10"/>
        <v>-1.5869887747966147E-2</v>
      </c>
      <c r="EB4" s="46">
        <f t="shared" si="11"/>
        <v>-1.7542486218974192E-2</v>
      </c>
      <c r="EC4" s="46">
        <f t="shared" si="12"/>
        <v>5.8343575170063415E-3</v>
      </c>
      <c r="ED4" s="46">
        <f t="shared" si="13"/>
        <v>2.8571185097265874E-3</v>
      </c>
      <c r="EE4" s="46">
        <f t="shared" si="14"/>
        <v>1.0944357842512005E-2</v>
      </c>
      <c r="EF4" s="46">
        <f t="shared" si="15"/>
        <v>9.5800511972791644E-3</v>
      </c>
      <c r="EG4" s="46">
        <f t="shared" si="16"/>
        <v>-5.1205965990552653E-3</v>
      </c>
      <c r="EH4" s="46">
        <f t="shared" si="17"/>
        <v>-1.072603730099247E-2</v>
      </c>
      <c r="EI4" s="46">
        <f t="shared" si="18"/>
        <v>-1.5465133355373386E-2</v>
      </c>
      <c r="EJ4" s="46">
        <f t="shared" si="19"/>
        <v>-1.705589679649305E-2</v>
      </c>
      <c r="EK4" s="46">
        <f t="shared" si="20"/>
        <v>-8.8574399106075893E-3</v>
      </c>
      <c r="EL4" s="46">
        <f t="shared" si="21"/>
        <v>-4.6631683260367389E-3</v>
      </c>
      <c r="EM4" s="46">
        <f t="shared" si="22"/>
        <v>-8.2486987178970583E-3</v>
      </c>
      <c r="EN4" s="46">
        <f t="shared" si="23"/>
        <v>-4.4486965201145463E-3</v>
      </c>
      <c r="EO4" s="46">
        <f t="shared" si="24"/>
        <v>-2.9032938466792726E-3</v>
      </c>
      <c r="EP4" s="46">
        <f t="shared" si="25"/>
        <v>-6.0935392630862926E-3</v>
      </c>
      <c r="EQ4" s="46">
        <f t="shared" si="26"/>
        <v>9.5717148573338639E-3</v>
      </c>
      <c r="ER4" s="46">
        <f t="shared" si="27"/>
        <v>1.7157399097456161E-2</v>
      </c>
      <c r="ES4" s="46">
        <f t="shared" si="28"/>
        <v>7.285369857060184E-3</v>
      </c>
      <c r="ET4" s="46">
        <f t="shared" si="29"/>
        <v>-2.225207597270534E-2</v>
      </c>
      <c r="EU4" s="46">
        <f t="shared" si="30"/>
        <v>-2.2253190925538339E-2</v>
      </c>
      <c r="EV4" s="46">
        <f t="shared" si="31"/>
        <v>-5.9555586600080722E-3</v>
      </c>
    </row>
    <row r="5" spans="1:152" x14ac:dyDescent="0.3">
      <c r="A5" s="11" t="s">
        <v>3</v>
      </c>
      <c r="B5" s="21">
        <v>119692.58474000001</v>
      </c>
      <c r="C5" s="21">
        <v>25.012161358</v>
      </c>
      <c r="D5" s="21">
        <v>16941.568879999999</v>
      </c>
      <c r="E5" s="21">
        <v>1385.2692942000001</v>
      </c>
      <c r="F5" s="21">
        <v>1325.4343845999999</v>
      </c>
      <c r="G5" s="21">
        <v>15.190225074000001</v>
      </c>
      <c r="H5" s="21">
        <v>11879.473226</v>
      </c>
      <c r="I5" s="21">
        <v>146.07728147</v>
      </c>
      <c r="J5" s="21">
        <v>332.52998452999998</v>
      </c>
      <c r="K5" s="21">
        <v>384.12041776000001</v>
      </c>
      <c r="L5" s="34">
        <v>26.27017562</v>
      </c>
      <c r="M5" s="34">
        <v>48.579943886000002</v>
      </c>
      <c r="N5" s="34">
        <v>19.138625614999999</v>
      </c>
      <c r="O5" s="34">
        <v>1054.5054167000001</v>
      </c>
      <c r="P5" s="34">
        <v>705.95007549000002</v>
      </c>
      <c r="Q5" s="34">
        <v>2.5423820000000001E-4</v>
      </c>
      <c r="R5" s="34">
        <v>5.2467299999999998E-5</v>
      </c>
      <c r="S5" s="34">
        <v>9.1508582000000005E-3</v>
      </c>
      <c r="T5" s="34">
        <v>1.6177225699999999E-2</v>
      </c>
      <c r="U5" s="23">
        <v>9.9456972000000008E-3</v>
      </c>
      <c r="V5" s="34">
        <v>4.2877527178000001</v>
      </c>
      <c r="W5" s="34">
        <v>5.2568850000000002E-3</v>
      </c>
      <c r="X5" s="34">
        <v>0.4300749492</v>
      </c>
      <c r="Y5" s="34">
        <v>0.24020818760000001</v>
      </c>
      <c r="Z5" s="34">
        <v>5.9009409980000003</v>
      </c>
      <c r="AA5" s="34">
        <v>195.37724276</v>
      </c>
      <c r="AB5" s="34">
        <v>169.84120787000001</v>
      </c>
      <c r="AC5" s="34">
        <v>27.62795835</v>
      </c>
      <c r="AD5" s="34">
        <v>971.53243572999997</v>
      </c>
      <c r="AE5" s="34">
        <v>942.38641394000001</v>
      </c>
      <c r="AF5" s="34">
        <v>0.1857299744</v>
      </c>
      <c r="AG5" s="34"/>
      <c r="AH5" s="34" t="s">
        <v>3</v>
      </c>
      <c r="AI5" s="34">
        <v>15.6160975681151</v>
      </c>
      <c r="AJ5" s="34">
        <v>25.986666397192099</v>
      </c>
      <c r="AK5" s="34">
        <v>145.206082490792</v>
      </c>
      <c r="AL5" s="34">
        <v>145.206082490792</v>
      </c>
      <c r="AM5" s="34">
        <v>81.348621162453099</v>
      </c>
      <c r="AN5" s="34">
        <v>1.6881256777834699E-3</v>
      </c>
      <c r="AO5" s="34">
        <v>8.2419667543003894E-3</v>
      </c>
      <c r="AP5" s="34">
        <v>337.27176942734002</v>
      </c>
      <c r="AQ5" s="34">
        <v>0.185799573765977</v>
      </c>
      <c r="AR5" s="34">
        <v>49.349759333264501</v>
      </c>
      <c r="AS5" s="34">
        <v>781.90126152516598</v>
      </c>
      <c r="AT5" s="34">
        <v>1.04275300186841E-5</v>
      </c>
      <c r="AU5" s="34">
        <v>4.1710039539895303E-5</v>
      </c>
      <c r="AV5" s="34">
        <v>120098.09816872999</v>
      </c>
      <c r="AW5" s="34">
        <v>28.6738550802758</v>
      </c>
      <c r="AX5" s="34">
        <v>714.55141556573301</v>
      </c>
      <c r="AY5" s="34">
        <v>45.524590117781898</v>
      </c>
      <c r="AZ5" s="34">
        <v>1.0570921110909</v>
      </c>
      <c r="BA5" s="34">
        <v>162.833187409403</v>
      </c>
      <c r="BB5" s="34">
        <v>3.1268386005059599</v>
      </c>
      <c r="BC5" s="34">
        <v>622.27599985305903</v>
      </c>
      <c r="BD5" s="34">
        <v>57.257142366354202</v>
      </c>
      <c r="BE5" s="34">
        <v>552.02736586457104</v>
      </c>
      <c r="BF5" s="34">
        <v>198.892107931054</v>
      </c>
      <c r="BG5" s="34">
        <v>931.900359988324</v>
      </c>
      <c r="BH5" s="34">
        <v>380.69651154444301</v>
      </c>
      <c r="BI5" s="34">
        <v>380.69651154444301</v>
      </c>
      <c r="BJ5" s="34">
        <v>174.15007823107999</v>
      </c>
      <c r="BK5" s="34">
        <v>3.0283226227510301E-5</v>
      </c>
      <c r="BL5" s="34">
        <v>2.1740925453329801E-4</v>
      </c>
      <c r="BM5" s="34">
        <v>134.34842249177399</v>
      </c>
      <c r="BN5" s="34">
        <v>410.606679575322</v>
      </c>
      <c r="BO5" s="34">
        <v>17.973863992652301</v>
      </c>
      <c r="BP5" s="34">
        <v>63.693780139175303</v>
      </c>
      <c r="BQ5" s="34">
        <v>4.0121998349752204</v>
      </c>
      <c r="BR5" s="34">
        <v>2.9938242210794902E-3</v>
      </c>
      <c r="BS5" s="34">
        <v>6.0783609197682898E-3</v>
      </c>
      <c r="BT5" s="34">
        <v>14.7753548905619</v>
      </c>
      <c r="BU5" s="34">
        <v>19.359393275576402</v>
      </c>
      <c r="BV5" s="34">
        <v>24.8844437255906</v>
      </c>
      <c r="BW5" s="34">
        <v>0</v>
      </c>
      <c r="BX5" s="34">
        <v>8.1599664676995295E-3</v>
      </c>
      <c r="BY5" s="34">
        <v>7.8399787474440104E-3</v>
      </c>
      <c r="BZ5" s="34">
        <v>12143.918887547699</v>
      </c>
      <c r="CA5" s="34">
        <v>15114.1856454637</v>
      </c>
      <c r="CB5" s="34">
        <v>1545.0057197638801</v>
      </c>
      <c r="CC5" s="34">
        <v>16793.539787719299</v>
      </c>
      <c r="CD5" s="34">
        <v>339.27828467897899</v>
      </c>
      <c r="CE5" s="34">
        <v>4.3005183537977301</v>
      </c>
      <c r="CF5" s="34">
        <v>5.2419994769313796E-3</v>
      </c>
      <c r="CG5" s="34">
        <v>0.43120950034226702</v>
      </c>
      <c r="CH5" s="34">
        <v>0.24135303475255801</v>
      </c>
      <c r="CI5" s="34">
        <v>5.9087432854379198</v>
      </c>
      <c r="CJ5" s="34">
        <v>0.26462649829968499</v>
      </c>
      <c r="CK5" s="34">
        <v>4986.1313941817798</v>
      </c>
      <c r="CL5" s="34">
        <v>0.71141874303477204</v>
      </c>
      <c r="CM5" s="34">
        <v>0.190183356426748</v>
      </c>
      <c r="CN5" s="34">
        <v>768.52415431251598</v>
      </c>
      <c r="CO5" s="34">
        <v>0.35639339429113098</v>
      </c>
      <c r="CP5" s="34">
        <v>6.9028004210827898E-6</v>
      </c>
      <c r="CQ5" s="34">
        <v>3.5515676901624202E-2</v>
      </c>
      <c r="CR5" s="34">
        <v>1369.2257659228901</v>
      </c>
      <c r="CS5" s="34">
        <v>1309.84698409779</v>
      </c>
      <c r="CT5" s="34">
        <v>59.378781825096297</v>
      </c>
      <c r="CU5" s="34">
        <v>9.0191936484840501E-4</v>
      </c>
      <c r="CV5" s="34">
        <v>116.18052865733</v>
      </c>
      <c r="CW5" s="34">
        <v>6.4836552853056399E-3</v>
      </c>
      <c r="CX5" s="34">
        <v>84.844055192711394</v>
      </c>
      <c r="CY5" s="34">
        <v>1.30426458285796</v>
      </c>
      <c r="CZ5" s="34">
        <v>333.37076220396</v>
      </c>
      <c r="DA5" s="34">
        <v>76.1635275438355</v>
      </c>
      <c r="DB5" s="34">
        <v>0.56071691518267996</v>
      </c>
      <c r="DC5" s="34">
        <v>3.4931653886472902</v>
      </c>
      <c r="DD5" s="34">
        <v>3.81360098767065E-3</v>
      </c>
      <c r="DE5" s="34">
        <v>15.165084283360001</v>
      </c>
      <c r="DF5" s="34">
        <v>406.72218193306298</v>
      </c>
      <c r="DG5" s="34">
        <v>28.109646591511002</v>
      </c>
      <c r="DH5" s="34">
        <v>0</v>
      </c>
      <c r="DI5" s="34">
        <v>1336.5404542609799</v>
      </c>
      <c r="DJ5" s="34">
        <v>1074.50262544975</v>
      </c>
      <c r="DK5" s="34">
        <v>288.81836587185597</v>
      </c>
      <c r="DL5" s="34">
        <v>12077.4486908403</v>
      </c>
      <c r="DM5" s="34">
        <v>718.71900358252401</v>
      </c>
      <c r="DN5" s="34">
        <v>1643.7121263562599</v>
      </c>
      <c r="DP5" s="31">
        <f t="shared" si="0"/>
        <v>8.0000062041725856E-3</v>
      </c>
      <c r="DQ5" s="106">
        <f t="shared" si="32"/>
        <v>1.0055036621068663</v>
      </c>
      <c r="DR5" s="46">
        <f t="shared" si="1"/>
        <v>3.387957822206421E-3</v>
      </c>
      <c r="DS5" s="46">
        <f t="shared" si="2"/>
        <v>-5.1062213529399873E-3</v>
      </c>
      <c r="DT5" s="46">
        <f t="shared" si="3"/>
        <v>-8.7376259736754586E-3</v>
      </c>
      <c r="DU5" s="46">
        <f t="shared" si="4"/>
        <v>-1.1581523061460203E-2</v>
      </c>
      <c r="DV5" s="46">
        <f t="shared" si="5"/>
        <v>-1.1760220410242331E-2</v>
      </c>
      <c r="DW5" s="46">
        <f t="shared" si="6"/>
        <v>-1.6550637345743963E-3</v>
      </c>
      <c r="DX5" s="46">
        <f t="shared" si="7"/>
        <v>1.6665340379487591E-2</v>
      </c>
      <c r="DY5" s="46">
        <f t="shared" si="8"/>
        <v>-5.9639594223070344E-3</v>
      </c>
      <c r="DZ5" s="46">
        <f t="shared" si="9"/>
        <v>1.4259721282103654E-2</v>
      </c>
      <c r="EA5" s="46">
        <f t="shared" si="10"/>
        <v>-8.9136272305531724E-3</v>
      </c>
      <c r="EB5" s="46">
        <f t="shared" si="11"/>
        <v>-1.0792056623788212E-2</v>
      </c>
      <c r="EC5" s="46">
        <f t="shared" si="12"/>
        <v>1.5846363451365527E-2</v>
      </c>
      <c r="ED5" s="46">
        <f t="shared" si="13"/>
        <v>1.1535188838396788E-2</v>
      </c>
      <c r="EE5" s="46">
        <f t="shared" si="14"/>
        <v>1.8963590355305867E-2</v>
      </c>
      <c r="EF5" s="46">
        <f t="shared" si="15"/>
        <v>1.8087579470348635E-2</v>
      </c>
      <c r="EG5" s="46">
        <f t="shared" si="16"/>
        <v>1.4045142779138147E-3</v>
      </c>
      <c r="EH5" s="46">
        <f t="shared" si="17"/>
        <v>-6.2844941786711966E-3</v>
      </c>
      <c r="EI5" s="46">
        <f t="shared" si="18"/>
        <v>-8.5973421763022081E-3</v>
      </c>
      <c r="EJ5" s="46">
        <f t="shared" si="19"/>
        <v>-1.0958645700075691E-2</v>
      </c>
      <c r="EK5" s="46">
        <f t="shared" si="20"/>
        <v>-1.5689968840134261E-3</v>
      </c>
      <c r="EL5" s="46">
        <f t="shared" si="21"/>
        <v>2.9772323260936237E-3</v>
      </c>
      <c r="EM5" s="46">
        <f t="shared" si="22"/>
        <v>-2.8316242544055284E-3</v>
      </c>
      <c r="EN5" s="46">
        <f t="shared" si="23"/>
        <v>2.6380312184595732E-3</v>
      </c>
      <c r="EO5" s="46">
        <f t="shared" si="24"/>
        <v>4.7660621563175992E-3</v>
      </c>
      <c r="EP5" s="46">
        <f t="shared" si="25"/>
        <v>1.3222107186911332E-3</v>
      </c>
      <c r="EQ5" s="46">
        <f t="shared" si="26"/>
        <v>1.7990146249385008E-2</v>
      </c>
      <c r="ER5" s="46">
        <f t="shared" si="27"/>
        <v>2.5369993625917225E-2</v>
      </c>
      <c r="ES5" s="46">
        <f t="shared" si="28"/>
        <v>1.7434811338891479E-2</v>
      </c>
      <c r="ET5" s="46">
        <f t="shared" si="29"/>
        <v>-1.6227411731614929E-2</v>
      </c>
      <c r="EU5" s="46">
        <f t="shared" si="30"/>
        <v>-1.6228258291146075E-2</v>
      </c>
      <c r="EV5" s="46">
        <f t="shared" si="31"/>
        <v>3.7473416017981331E-4</v>
      </c>
    </row>
    <row r="6" spans="1:152" x14ac:dyDescent="0.3">
      <c r="A6" s="11" t="s">
        <v>4</v>
      </c>
      <c r="B6" s="21">
        <v>614344.44532000006</v>
      </c>
      <c r="C6" s="21">
        <v>70.688333331999999</v>
      </c>
      <c r="D6" s="21">
        <v>77082.074833000006</v>
      </c>
      <c r="E6" s="21">
        <v>6349.0776667</v>
      </c>
      <c r="F6" s="21">
        <v>5333.7206667</v>
      </c>
      <c r="G6" s="21">
        <v>60.942833331999999</v>
      </c>
      <c r="H6" s="21">
        <v>74811.117832999997</v>
      </c>
      <c r="I6" s="21">
        <v>952.99985401000004</v>
      </c>
      <c r="J6" s="21">
        <v>2301.3222552000002</v>
      </c>
      <c r="K6" s="21">
        <v>2427.2293017000002</v>
      </c>
      <c r="L6" s="34">
        <v>178.01240618</v>
      </c>
      <c r="M6" s="34">
        <v>346.90429076999999</v>
      </c>
      <c r="N6" s="34">
        <v>116.23243634000001</v>
      </c>
      <c r="O6" s="34">
        <v>6774.6476530999998</v>
      </c>
      <c r="P6" s="34">
        <v>4350.6033176999999</v>
      </c>
      <c r="Q6" s="23">
        <v>4.7412189E-3</v>
      </c>
      <c r="R6" s="23">
        <v>6.0077139999999997E-4</v>
      </c>
      <c r="S6" s="34">
        <v>8.7124658699999996E-2</v>
      </c>
      <c r="T6" s="34">
        <v>0.1179800096</v>
      </c>
      <c r="U6" s="23">
        <v>0.16050100340000001</v>
      </c>
      <c r="V6" s="34">
        <v>27.682175445999999</v>
      </c>
      <c r="W6" s="34">
        <v>4.2093934299999997E-2</v>
      </c>
      <c r="X6" s="34">
        <v>3.3152464878000001</v>
      </c>
      <c r="Y6" s="34">
        <v>1.7639373357000001</v>
      </c>
      <c r="Z6" s="23">
        <v>38.507548622999998</v>
      </c>
      <c r="AA6" s="23">
        <v>1171.7683205000001</v>
      </c>
      <c r="AB6" s="23">
        <v>1182.1141680999999</v>
      </c>
      <c r="AC6" s="23">
        <v>195.82173496999999</v>
      </c>
      <c r="AD6" s="23">
        <v>3223.4635333000001</v>
      </c>
      <c r="AE6" s="23">
        <v>2949.593578</v>
      </c>
      <c r="AF6" s="34">
        <v>1.4981747072</v>
      </c>
      <c r="AG6" s="34"/>
      <c r="AH6" s="34" t="s">
        <v>4</v>
      </c>
      <c r="AI6" s="34">
        <v>118.424107930779</v>
      </c>
      <c r="AJ6" s="34">
        <v>175.440182639889</v>
      </c>
      <c r="AK6" s="34">
        <v>944.38749967518697</v>
      </c>
      <c r="AL6" s="34">
        <v>944.38749967518697</v>
      </c>
      <c r="AM6" s="34">
        <v>518.14485020327595</v>
      </c>
      <c r="AN6" s="34">
        <v>2.7749874728969198E-2</v>
      </c>
      <c r="AO6" s="34">
        <v>0.13548515174964301</v>
      </c>
      <c r="AP6" s="34">
        <v>2329.0654307679501</v>
      </c>
      <c r="AQ6" s="34">
        <v>1.4910708093537599</v>
      </c>
      <c r="AR6" s="34">
        <v>351.13279181700699</v>
      </c>
      <c r="AS6" s="34">
        <v>4772.9908872497399</v>
      </c>
      <c r="AT6" s="34">
        <v>1.21919150856771E-4</v>
      </c>
      <c r="AU6" s="34">
        <v>4.8767062319152101E-4</v>
      </c>
      <c r="AV6" s="34">
        <v>612643.29077046004</v>
      </c>
      <c r="AW6" s="34">
        <v>268.94305415510598</v>
      </c>
      <c r="AX6" s="34">
        <v>2226.79399488527</v>
      </c>
      <c r="AY6" s="34">
        <v>142.44627742819799</v>
      </c>
      <c r="AZ6" s="34">
        <v>3.29309361717841</v>
      </c>
      <c r="BA6" s="34">
        <v>509.061414220914</v>
      </c>
      <c r="BB6" s="34">
        <v>14.5681363785776</v>
      </c>
      <c r="BC6" s="34">
        <v>4357.12056337789</v>
      </c>
      <c r="BD6" s="34">
        <v>303.89833311548398</v>
      </c>
      <c r="BE6" s="34">
        <v>4014.1934407314502</v>
      </c>
      <c r="BF6" s="34">
        <v>1186.3375865963401</v>
      </c>
      <c r="BG6" s="34">
        <v>5900.2588561329003</v>
      </c>
      <c r="BH6" s="34">
        <v>2399.4717567248299</v>
      </c>
      <c r="BI6" s="34">
        <v>2399.4717567248299</v>
      </c>
      <c r="BJ6" s="34">
        <v>1213.12390580033</v>
      </c>
      <c r="BK6" s="34">
        <v>4.5571033209810998E-4</v>
      </c>
      <c r="BL6" s="34">
        <v>4.3302301232956497E-3</v>
      </c>
      <c r="BM6" s="34">
        <v>609.089088541367</v>
      </c>
      <c r="BN6" s="34">
        <v>2690.6591743487802</v>
      </c>
      <c r="BO6" s="34">
        <v>121.260272524949</v>
      </c>
      <c r="BP6" s="34">
        <v>387.09173437240798</v>
      </c>
      <c r="BQ6" s="34">
        <v>25.8358149704525</v>
      </c>
      <c r="BR6" s="34">
        <v>2.9028565508688899E-2</v>
      </c>
      <c r="BS6" s="34">
        <v>5.8936740124671302E-2</v>
      </c>
      <c r="BT6" s="34">
        <v>101.057099613823</v>
      </c>
      <c r="BU6" s="34">
        <v>116.866782123457</v>
      </c>
      <c r="BV6" s="34">
        <v>69.944017722845899</v>
      </c>
      <c r="BW6" s="34">
        <v>0</v>
      </c>
      <c r="BX6" s="34">
        <v>6.0471786052458898E-2</v>
      </c>
      <c r="BY6" s="34">
        <v>5.8100256937669799E-2</v>
      </c>
      <c r="BZ6" s="34">
        <v>76209.492327254105</v>
      </c>
      <c r="CA6" s="34">
        <v>68522.497281039701</v>
      </c>
      <c r="CB6" s="34">
        <v>7004.5194701543696</v>
      </c>
      <c r="CC6" s="34">
        <v>76136.105839735406</v>
      </c>
      <c r="CD6" s="34">
        <v>2316.59489483076</v>
      </c>
      <c r="CE6" s="34">
        <v>27.604165678213299</v>
      </c>
      <c r="CF6" s="34">
        <v>4.1794223150779602E-2</v>
      </c>
      <c r="CG6" s="34">
        <v>3.3049688940712101</v>
      </c>
      <c r="CH6" s="34">
        <v>1.76146547690272</v>
      </c>
      <c r="CI6" s="34">
        <v>38.345760972591002</v>
      </c>
      <c r="CJ6" s="34">
        <v>0.62675377171150304</v>
      </c>
      <c r="CK6" s="34">
        <v>30366.308326381299</v>
      </c>
      <c r="CL6" s="34">
        <v>2.5835486695657401</v>
      </c>
      <c r="CM6" s="34">
        <v>0.59564397452559203</v>
      </c>
      <c r="CN6" s="34">
        <v>2539.8582452862402</v>
      </c>
      <c r="CO6" s="34">
        <v>1.2300285235095301</v>
      </c>
      <c r="CP6" s="34">
        <v>4.56947091254815E-5</v>
      </c>
      <c r="CQ6" s="34">
        <v>0.114442007905774</v>
      </c>
      <c r="CR6" s="34">
        <v>6351.5019136236697</v>
      </c>
      <c r="CS6" s="34">
        <v>5325.7200590625898</v>
      </c>
      <c r="CT6" s="34">
        <v>1025.7818545610801</v>
      </c>
      <c r="CU6" s="34">
        <v>1.38663374177262E-2</v>
      </c>
      <c r="CV6" s="34">
        <v>706.49099489078799</v>
      </c>
      <c r="CW6" s="34">
        <v>9.9681661601547594E-2</v>
      </c>
      <c r="CX6" s="34">
        <v>412.687065030837</v>
      </c>
      <c r="CY6" s="34">
        <v>4.9453365218781098</v>
      </c>
      <c r="CZ6" s="34">
        <v>1637.1104202670899</v>
      </c>
      <c r="DA6" s="34">
        <v>91.009102001769307</v>
      </c>
      <c r="DB6" s="34">
        <v>3.1597514574204801</v>
      </c>
      <c r="DC6" s="34">
        <v>16.191079357021898</v>
      </c>
      <c r="DD6" s="34">
        <v>1.3201305073496501E-2</v>
      </c>
      <c r="DE6" s="34">
        <v>60.198798087710898</v>
      </c>
      <c r="DF6" s="34">
        <v>2376.0341757004298</v>
      </c>
      <c r="DG6" s="34">
        <v>198.45707094474599</v>
      </c>
      <c r="DH6" s="34">
        <v>0</v>
      </c>
      <c r="DI6" s="34">
        <v>8495.8288964655294</v>
      </c>
      <c r="DJ6" s="34">
        <v>6883.3776379518404</v>
      </c>
      <c r="DK6" s="34">
        <v>1625.33102797182</v>
      </c>
      <c r="DL6" s="34">
        <v>75811.501107050906</v>
      </c>
      <c r="DM6" s="34">
        <v>4407.6357409030797</v>
      </c>
      <c r="DN6" s="34">
        <v>10039.5370269784</v>
      </c>
      <c r="DP6" s="31">
        <f t="shared" si="0"/>
        <v>8.0000031761997912E-3</v>
      </c>
      <c r="DQ6" s="106">
        <f t="shared" si="32"/>
        <v>1.0052497472598678</v>
      </c>
      <c r="DR6" s="46">
        <f t="shared" si="1"/>
        <v>-2.7690566139227028E-3</v>
      </c>
      <c r="DS6" s="46">
        <f t="shared" si="2"/>
        <v>-1.0529539657672967E-2</v>
      </c>
      <c r="DT6" s="46">
        <f t="shared" si="3"/>
        <v>-1.227223054535133E-2</v>
      </c>
      <c r="DU6" s="46">
        <f t="shared" si="4"/>
        <v>3.8182662914717477E-4</v>
      </c>
      <c r="DV6" s="46">
        <f t="shared" si="5"/>
        <v>-1.5000049941423402E-3</v>
      </c>
      <c r="DW6" s="46">
        <f t="shared" si="6"/>
        <v>-1.2208740611645003E-2</v>
      </c>
      <c r="DX6" s="46">
        <f t="shared" si="7"/>
        <v>1.3372120388363315E-2</v>
      </c>
      <c r="DY6" s="46">
        <f t="shared" si="8"/>
        <v>-9.0370993222866659E-3</v>
      </c>
      <c r="DZ6" s="46">
        <f t="shared" si="9"/>
        <v>1.2055319721200402E-2</v>
      </c>
      <c r="EA6" s="46">
        <f t="shared" si="10"/>
        <v>-1.1435897282440209E-2</v>
      </c>
      <c r="EB6" s="46">
        <f t="shared" si="11"/>
        <v>-1.4449686936482693E-2</v>
      </c>
      <c r="EC6" s="46">
        <f t="shared" si="12"/>
        <v>1.2189244006239539E-2</v>
      </c>
      <c r="ED6" s="46">
        <f t="shared" si="13"/>
        <v>5.4575624793876121E-3</v>
      </c>
      <c r="EE6" s="46">
        <f t="shared" si="14"/>
        <v>1.6049540938426067E-2</v>
      </c>
      <c r="EF6" s="46">
        <f t="shared" si="15"/>
        <v>1.3109083738121799E-2</v>
      </c>
      <c r="EG6" s="46">
        <f t="shared" si="16"/>
        <v>1.9070257338095271E-2</v>
      </c>
      <c r="EH6" s="46">
        <f t="shared" si="17"/>
        <v>1.4678418527067165E-2</v>
      </c>
      <c r="EI6" s="46">
        <f t="shared" si="18"/>
        <v>9.6487830874017414E-3</v>
      </c>
      <c r="EJ6" s="46">
        <f t="shared" si="19"/>
        <v>5.0180822338963859E-3</v>
      </c>
      <c r="EK6" s="46">
        <f t="shared" si="20"/>
        <v>1.7034305211154847E-2</v>
      </c>
      <c r="EL6" s="46">
        <f t="shared" si="21"/>
        <v>-2.8180504794095571E-3</v>
      </c>
      <c r="EM6" s="46">
        <f t="shared" si="22"/>
        <v>-7.120055518792268E-3</v>
      </c>
      <c r="EN6" s="46">
        <f t="shared" si="23"/>
        <v>-3.1000994244654856E-3</v>
      </c>
      <c r="EO6" s="46">
        <f t="shared" si="24"/>
        <v>-1.4013302781525044E-3</v>
      </c>
      <c r="EP6" s="46">
        <f t="shared" si="25"/>
        <v>-4.2014528629943206E-3</v>
      </c>
      <c r="EQ6" s="46">
        <f t="shared" si="26"/>
        <v>1.243357226974973E-2</v>
      </c>
      <c r="ER6" s="46">
        <f t="shared" si="27"/>
        <v>2.6232438910847117E-2</v>
      </c>
      <c r="ES6" s="46">
        <f t="shared" si="28"/>
        <v>1.345783181396965E-2</v>
      </c>
      <c r="ET6" s="46">
        <f t="shared" si="29"/>
        <v>-1.8103993425672024E-2</v>
      </c>
      <c r="EU6" s="46">
        <f t="shared" si="30"/>
        <v>-1.811458428319853E-2</v>
      </c>
      <c r="EV6" s="46">
        <f t="shared" si="31"/>
        <v>-4.7417018937109603E-3</v>
      </c>
    </row>
    <row r="7" spans="1:152" x14ac:dyDescent="0.3">
      <c r="A7" s="11" t="s">
        <v>5</v>
      </c>
      <c r="B7" s="21">
        <v>235376.38253999999</v>
      </c>
      <c r="C7" s="21">
        <v>31.147170897999999</v>
      </c>
      <c r="D7" s="21">
        <v>11695.432131</v>
      </c>
      <c r="E7" s="21">
        <v>1632.3564882999999</v>
      </c>
      <c r="F7" s="21">
        <v>1537.1841706</v>
      </c>
      <c r="G7" s="21">
        <v>17.242307148999998</v>
      </c>
      <c r="H7" s="21">
        <v>17872.531419999999</v>
      </c>
      <c r="I7" s="21">
        <v>138.01400287999999</v>
      </c>
      <c r="J7" s="21">
        <v>470.64532954999999</v>
      </c>
      <c r="K7" s="21">
        <v>329.9793181</v>
      </c>
      <c r="L7" s="34">
        <v>23.233068714000002</v>
      </c>
      <c r="M7" s="34">
        <v>81.717028462000002</v>
      </c>
      <c r="N7" s="34">
        <v>29.867854204</v>
      </c>
      <c r="O7" s="34">
        <v>1592.4478715</v>
      </c>
      <c r="P7" s="34">
        <v>1185.4382963</v>
      </c>
      <c r="Q7" s="34">
        <v>3.5410090000000002E-4</v>
      </c>
      <c r="R7" s="34">
        <v>5.8335299999999997E-5</v>
      </c>
      <c r="S7" s="34">
        <v>9.2508760999999995E-3</v>
      </c>
      <c r="T7" s="34">
        <v>1.49978052E-2</v>
      </c>
      <c r="U7" s="23">
        <v>1.30778974E-2</v>
      </c>
      <c r="V7" s="34">
        <v>5.6860532723999997</v>
      </c>
      <c r="W7" s="34">
        <v>1.1107243100000001E-2</v>
      </c>
      <c r="X7" s="34">
        <v>0.97269329459999998</v>
      </c>
      <c r="Y7" s="34">
        <v>0.50718153290000001</v>
      </c>
      <c r="Z7" s="34">
        <v>7.9337802826999999</v>
      </c>
      <c r="AA7" s="34">
        <v>332.96792735999998</v>
      </c>
      <c r="AB7" s="34">
        <v>198.94713623999999</v>
      </c>
      <c r="AC7" s="34">
        <v>47.983192717000001</v>
      </c>
      <c r="AD7" s="34">
        <v>670.45103742000003</v>
      </c>
      <c r="AE7" s="34">
        <v>650.33751355000004</v>
      </c>
      <c r="AF7" s="34">
        <v>0.44599833719999998</v>
      </c>
      <c r="AG7" s="34"/>
      <c r="AH7" s="34" t="s">
        <v>5</v>
      </c>
      <c r="AI7" s="34">
        <v>20.978121278739302</v>
      </c>
      <c r="AJ7" s="34">
        <v>22.897806735988901</v>
      </c>
      <c r="AK7" s="34">
        <v>136.50177211798101</v>
      </c>
      <c r="AL7" s="34">
        <v>136.50177211798101</v>
      </c>
      <c r="AM7" s="34">
        <v>59.986199182377298</v>
      </c>
      <c r="AN7" s="34">
        <v>2.1994319367053001E-3</v>
      </c>
      <c r="AO7" s="34">
        <v>1.0738402549645301E-2</v>
      </c>
      <c r="AP7" s="34">
        <v>468.55703643615499</v>
      </c>
      <c r="AQ7" s="34">
        <v>0.44075005488373098</v>
      </c>
      <c r="AR7" s="34">
        <v>81.328027627267005</v>
      </c>
      <c r="AS7" s="34">
        <v>1147.86435429588</v>
      </c>
      <c r="AT7" s="34">
        <v>1.15286002799869E-5</v>
      </c>
      <c r="AU7" s="34">
        <v>4.6113856754686202E-5</v>
      </c>
      <c r="AV7" s="34">
        <v>232933.798208744</v>
      </c>
      <c r="AW7" s="34">
        <v>19.7169330480552</v>
      </c>
      <c r="AX7" s="34">
        <v>490.29169478331301</v>
      </c>
      <c r="AY7" s="34">
        <v>31.349024707529299</v>
      </c>
      <c r="AZ7" s="34">
        <v>0.72509743807492399</v>
      </c>
      <c r="BA7" s="34">
        <v>112.043426313265</v>
      </c>
      <c r="BB7" s="34">
        <v>3.0858270260200502</v>
      </c>
      <c r="BC7" s="34">
        <v>814.70267478688595</v>
      </c>
      <c r="BD7" s="34">
        <v>84.971932980208294</v>
      </c>
      <c r="BE7" s="34">
        <v>902.48559675857405</v>
      </c>
      <c r="BF7" s="34">
        <v>332.534697853838</v>
      </c>
      <c r="BG7" s="34">
        <v>1297.9011889928199</v>
      </c>
      <c r="BH7" s="34">
        <v>325.66303323804698</v>
      </c>
      <c r="BI7" s="34">
        <v>325.66303323804698</v>
      </c>
      <c r="BJ7" s="34">
        <v>199.10694632438501</v>
      </c>
      <c r="BK7" s="34">
        <v>3.8211321153573499E-5</v>
      </c>
      <c r="BL7" s="34">
        <v>3.0560237615693598E-4</v>
      </c>
      <c r="BM7" s="34">
        <v>92.288047574860599</v>
      </c>
      <c r="BN7" s="34">
        <v>536.26531604041895</v>
      </c>
      <c r="BO7" s="34">
        <v>26.474278141390499</v>
      </c>
      <c r="BP7" s="34">
        <v>89.076912859453302</v>
      </c>
      <c r="BQ7" s="34">
        <v>2.9458584066588398</v>
      </c>
      <c r="BR7" s="34">
        <v>3.0095488439513401E-3</v>
      </c>
      <c r="BS7" s="34">
        <v>6.1102756471943399E-3</v>
      </c>
      <c r="BT7" s="34">
        <v>20.461361753292799</v>
      </c>
      <c r="BU7" s="34">
        <v>29.788679227398902</v>
      </c>
      <c r="BV7" s="34">
        <v>30.7361005718789</v>
      </c>
      <c r="BW7" s="34">
        <v>0</v>
      </c>
      <c r="BX7" s="34">
        <v>7.5309163356977902E-3</v>
      </c>
      <c r="BY7" s="34">
        <v>7.2355990509102297E-3</v>
      </c>
      <c r="BZ7" s="34">
        <v>17939.924414314599</v>
      </c>
      <c r="CA7" s="34">
        <v>10382.4010563843</v>
      </c>
      <c r="CB7" s="34">
        <v>1061.3125353774501</v>
      </c>
      <c r="CC7" s="34">
        <v>11536.0016393366</v>
      </c>
      <c r="CD7" s="34">
        <v>498.48168529147199</v>
      </c>
      <c r="CE7" s="34">
        <v>5.6524782685405901</v>
      </c>
      <c r="CF7" s="34">
        <v>1.0969592549603399E-2</v>
      </c>
      <c r="CG7" s="34">
        <v>0.96242139919862002</v>
      </c>
      <c r="CH7" s="34">
        <v>0.50251010863936196</v>
      </c>
      <c r="CI7" s="34">
        <v>7.8767663082171699</v>
      </c>
      <c r="CJ7" s="34">
        <v>0.209450721233265</v>
      </c>
      <c r="CK7" s="34">
        <v>7607.6773029365504</v>
      </c>
      <c r="CL7" s="34">
        <v>0.68479162960145901</v>
      </c>
      <c r="CM7" s="34">
        <v>0.13107278860430799</v>
      </c>
      <c r="CN7" s="34">
        <v>602.79370440428397</v>
      </c>
      <c r="CO7" s="34">
        <v>0.32298674468823801</v>
      </c>
      <c r="CP7" s="34">
        <v>6.9909913104824197E-6</v>
      </c>
      <c r="CQ7" s="34">
        <v>2.51026270859857E-2</v>
      </c>
      <c r="CR7" s="34">
        <v>1607.64318686555</v>
      </c>
      <c r="CS7" s="34">
        <v>1513.7543429483801</v>
      </c>
      <c r="CT7" s="34">
        <v>93.888843917172295</v>
      </c>
      <c r="CU7" s="34">
        <v>2.77399563837585E-3</v>
      </c>
      <c r="CV7" s="34">
        <v>252.87059148354501</v>
      </c>
      <c r="CW7" s="34">
        <v>1.9941626766315501E-2</v>
      </c>
      <c r="CX7" s="34">
        <v>131.045094722686</v>
      </c>
      <c r="CY7" s="34">
        <v>1.32217899557422</v>
      </c>
      <c r="CZ7" s="34">
        <v>519.52991942106598</v>
      </c>
      <c r="DA7" s="34">
        <v>69.932368488357199</v>
      </c>
      <c r="DB7" s="34">
        <v>1.1324948280670399</v>
      </c>
      <c r="DC7" s="34">
        <v>3.6613655753787802</v>
      </c>
      <c r="DD7" s="34">
        <v>2.8733841675071701E-3</v>
      </c>
      <c r="DE7" s="34">
        <v>17.045152427343901</v>
      </c>
      <c r="DF7" s="34">
        <v>613.273027166926</v>
      </c>
      <c r="DG7" s="34">
        <v>47.779196485999499</v>
      </c>
      <c r="DH7" s="34">
        <v>0</v>
      </c>
      <c r="DI7" s="34">
        <v>2012.8756157433299</v>
      </c>
      <c r="DJ7" s="34">
        <v>1589.7891181121399</v>
      </c>
      <c r="DK7" s="34">
        <v>478.86610697507501</v>
      </c>
      <c r="DL7" s="34">
        <v>17837.9931547589</v>
      </c>
      <c r="DM7" s="34">
        <v>1183.48045444647</v>
      </c>
      <c r="DN7" s="34">
        <v>2755.1418969215301</v>
      </c>
      <c r="DP7" s="31">
        <f t="shared" si="0"/>
        <v>8.0000029871847098E-3</v>
      </c>
      <c r="DQ7" s="106">
        <f t="shared" si="32"/>
        <v>1.0057142784320727</v>
      </c>
      <c r="DR7" s="46">
        <f t="shared" si="1"/>
        <v>-1.0377355216770289E-2</v>
      </c>
      <c r="DS7" s="46">
        <f t="shared" si="2"/>
        <v>-1.3197677807312316E-2</v>
      </c>
      <c r="DT7" s="46">
        <f t="shared" si="3"/>
        <v>-1.3631859847299827E-2</v>
      </c>
      <c r="DU7" s="46">
        <f t="shared" si="4"/>
        <v>-1.5139647259396954E-2</v>
      </c>
      <c r="DV7" s="46">
        <f t="shared" si="5"/>
        <v>-1.5242043276099239E-2</v>
      </c>
      <c r="DW7" s="46">
        <f t="shared" si="6"/>
        <v>-1.1434358520143413E-2</v>
      </c>
      <c r="DX7" s="46">
        <f t="shared" si="7"/>
        <v>-1.9324775225992581E-3</v>
      </c>
      <c r="DY7" s="46">
        <f t="shared" si="8"/>
        <v>-1.0957082110964038E-2</v>
      </c>
      <c r="DZ7" s="46">
        <f t="shared" si="9"/>
        <v>-4.4370845363358559E-3</v>
      </c>
      <c r="EA7" s="46">
        <f t="shared" si="10"/>
        <v>-1.3080470881647726E-2</v>
      </c>
      <c r="EB7" s="46">
        <f t="shared" si="11"/>
        <v>-1.4430378618433442E-2</v>
      </c>
      <c r="EC7" s="46">
        <f t="shared" si="12"/>
        <v>-4.7603399444938171E-3</v>
      </c>
      <c r="ED7" s="46">
        <f t="shared" si="13"/>
        <v>-2.6508424763401774E-3</v>
      </c>
      <c r="EE7" s="46">
        <f t="shared" si="14"/>
        <v>-1.6696015206800368E-3</v>
      </c>
      <c r="EF7" s="46">
        <f t="shared" si="15"/>
        <v>-1.6515763491367127E-3</v>
      </c>
      <c r="EG7" s="46">
        <f t="shared" si="16"/>
        <v>-9.3086783428342548E-3</v>
      </c>
      <c r="EH7" s="46">
        <f t="shared" si="17"/>
        <v>-1.1876907555577753E-2</v>
      </c>
      <c r="EI7" s="46">
        <f t="shared" si="18"/>
        <v>-1.4166399748270274E-2</v>
      </c>
      <c r="EJ7" s="46">
        <f t="shared" si="19"/>
        <v>-1.542157737800059E-2</v>
      </c>
      <c r="EK7" s="46">
        <f t="shared" si="20"/>
        <v>-1.070989543390966E-2</v>
      </c>
      <c r="EL7" s="46">
        <f t="shared" si="21"/>
        <v>-5.9047993838506679E-3</v>
      </c>
      <c r="EM7" s="46">
        <f t="shared" si="22"/>
        <v>-1.2392863751816247E-2</v>
      </c>
      <c r="EN7" s="46">
        <f t="shared" si="23"/>
        <v>-1.0560261346927518E-2</v>
      </c>
      <c r="EO7" s="46">
        <f t="shared" si="24"/>
        <v>-9.210556689490312E-3</v>
      </c>
      <c r="EP7" s="46">
        <f t="shared" si="25"/>
        <v>-7.1862305800365752E-3</v>
      </c>
      <c r="EQ7" s="46">
        <f t="shared" si="26"/>
        <v>-1.3011148238718426E-3</v>
      </c>
      <c r="ER7" s="46">
        <f t="shared" si="27"/>
        <v>8.0327913940026645E-4</v>
      </c>
      <c r="ES7" s="46">
        <f t="shared" si="28"/>
        <v>-4.2514101177812697E-3</v>
      </c>
      <c r="ET7" s="46">
        <f t="shared" si="29"/>
        <v>-1.9746459271192042E-2</v>
      </c>
      <c r="EU7" s="46">
        <f t="shared" si="30"/>
        <v>-1.9747351204906689E-2</v>
      </c>
      <c r="EV7" s="46">
        <f t="shared" si="31"/>
        <v>-1.1767493011785615E-2</v>
      </c>
    </row>
    <row r="8" spans="1:152" x14ac:dyDescent="0.3">
      <c r="A8" s="11" t="s">
        <v>6</v>
      </c>
      <c r="B8" s="21">
        <v>113429.41361</v>
      </c>
      <c r="C8" s="21">
        <v>15.357088312</v>
      </c>
      <c r="D8" s="21">
        <v>6507.0883750000003</v>
      </c>
      <c r="E8" s="21">
        <v>715.31941897000002</v>
      </c>
      <c r="F8" s="21">
        <v>675.16100657000004</v>
      </c>
      <c r="G8" s="21">
        <v>11.344839410000001</v>
      </c>
      <c r="H8" s="21">
        <v>7817.3048784000002</v>
      </c>
      <c r="I8" s="21">
        <v>68.967537046999993</v>
      </c>
      <c r="J8" s="21">
        <v>219.05739102999999</v>
      </c>
      <c r="K8" s="21">
        <v>174.06301948999999</v>
      </c>
      <c r="L8" s="34">
        <v>10.908954754</v>
      </c>
      <c r="M8" s="34">
        <v>38.991749869000003</v>
      </c>
      <c r="N8" s="34">
        <v>12.9624761</v>
      </c>
      <c r="O8" s="34">
        <v>685.27613749</v>
      </c>
      <c r="P8" s="34">
        <v>498.99625961999999</v>
      </c>
      <c r="Q8" s="34">
        <v>2.0233579999999999E-4</v>
      </c>
      <c r="R8" s="34">
        <v>3.8402300000000003E-5</v>
      </c>
      <c r="S8" s="34">
        <v>4.9915013000000003E-3</v>
      </c>
      <c r="T8" s="34">
        <v>8.8242999000000006E-3</v>
      </c>
      <c r="U8" s="23">
        <v>7.3405516999999997E-3</v>
      </c>
      <c r="V8" s="34">
        <v>2.4787401853</v>
      </c>
      <c r="W8" s="34">
        <v>4.5944378000000001E-3</v>
      </c>
      <c r="X8" s="34">
        <v>0.40540252580000002</v>
      </c>
      <c r="Y8" s="34">
        <v>0.212570439</v>
      </c>
      <c r="Z8" s="34">
        <v>3.4831002529999999</v>
      </c>
      <c r="AA8" s="34">
        <v>137.61636225000001</v>
      </c>
      <c r="AB8" s="34">
        <v>94.168396455999996</v>
      </c>
      <c r="AC8" s="34">
        <v>22.671972078</v>
      </c>
      <c r="AD8" s="34">
        <v>301.07029666</v>
      </c>
      <c r="AE8" s="34">
        <v>292.03820123000003</v>
      </c>
      <c r="AF8" s="34">
        <v>0.1850651978</v>
      </c>
      <c r="AG8" s="34"/>
      <c r="AH8" s="34" t="s">
        <v>6</v>
      </c>
      <c r="AI8" s="34">
        <v>9.7447549234729394</v>
      </c>
      <c r="AJ8" s="34">
        <v>10.7973047197854</v>
      </c>
      <c r="AK8" s="34">
        <v>68.551466089904807</v>
      </c>
      <c r="AL8" s="34">
        <v>68.551466089904807</v>
      </c>
      <c r="AM8" s="34">
        <v>31.710446633376801</v>
      </c>
      <c r="AN8" s="34">
        <v>1.23983312113846E-3</v>
      </c>
      <c r="AO8" s="34">
        <v>6.0532299365619897E-3</v>
      </c>
      <c r="AP8" s="34">
        <v>219.56642294210499</v>
      </c>
      <c r="AQ8" s="34">
        <v>0.183063916904049</v>
      </c>
      <c r="AR8" s="34">
        <v>39.113865240308002</v>
      </c>
      <c r="AS8" s="34">
        <v>627.23476595203897</v>
      </c>
      <c r="AT8" s="34">
        <v>7.6080400359353204E-6</v>
      </c>
      <c r="AU8" s="34">
        <v>3.04321429476898E-5</v>
      </c>
      <c r="AV8" s="34">
        <v>112844.971199479</v>
      </c>
      <c r="AW8" s="34">
        <v>8.8635791707314393</v>
      </c>
      <c r="AX8" s="34">
        <v>220.36680390438499</v>
      </c>
      <c r="AY8" s="34">
        <v>14.0944359639985</v>
      </c>
      <c r="AZ8" s="34">
        <v>0.32589433092478298</v>
      </c>
      <c r="BA8" s="34">
        <v>50.371161339748802</v>
      </c>
      <c r="BB8" s="34">
        <v>1.42272538456874</v>
      </c>
      <c r="BC8" s="34">
        <v>407.764454246664</v>
      </c>
      <c r="BD8" s="34">
        <v>46.860935196524302</v>
      </c>
      <c r="BE8" s="34">
        <v>440.389213559648</v>
      </c>
      <c r="BF8" s="34">
        <v>138.065007850857</v>
      </c>
      <c r="BG8" s="34">
        <v>562.79665954606298</v>
      </c>
      <c r="BH8" s="34">
        <v>172.56189028259899</v>
      </c>
      <c r="BI8" s="34">
        <v>172.56189028259899</v>
      </c>
      <c r="BJ8" s="34">
        <v>95.1028513993286</v>
      </c>
      <c r="BK8" s="34">
        <v>2.1312700269250398E-5</v>
      </c>
      <c r="BL8" s="34">
        <v>1.76409028454615E-4</v>
      </c>
      <c r="BM8" s="34">
        <v>51.812800824528601</v>
      </c>
      <c r="BN8" s="34">
        <v>241.367267224546</v>
      </c>
      <c r="BO8" s="34">
        <v>12.642915649284699</v>
      </c>
      <c r="BP8" s="34">
        <v>38.916816732111499</v>
      </c>
      <c r="BQ8" s="34">
        <v>1.5486679600103599</v>
      </c>
      <c r="BR8" s="34">
        <v>1.63150765279408E-3</v>
      </c>
      <c r="BS8" s="34">
        <v>3.3124490594531402E-3</v>
      </c>
      <c r="BT8" s="34">
        <v>9.9778747028511194</v>
      </c>
      <c r="BU8" s="34">
        <v>12.9948425464991</v>
      </c>
      <c r="BV8" s="34">
        <v>15.237278669730999</v>
      </c>
      <c r="BW8" s="34">
        <v>0</v>
      </c>
      <c r="BX8" s="34">
        <v>4.4478937592662901E-3</v>
      </c>
      <c r="BY8" s="34">
        <v>4.2734483043701098E-3</v>
      </c>
      <c r="BZ8" s="34">
        <v>7898.4354497704398</v>
      </c>
      <c r="CA8" s="34">
        <v>5828.9384815665999</v>
      </c>
      <c r="CB8" s="34">
        <v>595.84744227472902</v>
      </c>
      <c r="CC8" s="34">
        <v>6476.5987246658597</v>
      </c>
      <c r="CD8" s="34">
        <v>237.871622186764</v>
      </c>
      <c r="CE8" s="34">
        <v>2.4757773465169701</v>
      </c>
      <c r="CF8" s="34">
        <v>4.5419068317928604E-3</v>
      </c>
      <c r="CG8" s="34">
        <v>0.40175542920132001</v>
      </c>
      <c r="CH8" s="34">
        <v>0.21108073797516499</v>
      </c>
      <c r="CI8" s="34">
        <v>3.4729641826088402</v>
      </c>
      <c r="CJ8" s="34">
        <v>0.22150798943986</v>
      </c>
      <c r="CK8" s="34">
        <v>3209.8071401279799</v>
      </c>
      <c r="CL8" s="34">
        <v>0.32930341440830702</v>
      </c>
      <c r="CM8" s="34">
        <v>5.89341556573355E-2</v>
      </c>
      <c r="CN8" s="34">
        <v>272.65071909257699</v>
      </c>
      <c r="CO8" s="34">
        <v>0.17837766089606799</v>
      </c>
      <c r="CP8" s="34">
        <v>3.5721548526485702E-6</v>
      </c>
      <c r="CQ8" s="34">
        <v>1.13105843901739E-2</v>
      </c>
      <c r="CR8" s="34">
        <v>705.05258843999798</v>
      </c>
      <c r="CS8" s="34">
        <v>665.40188169330395</v>
      </c>
      <c r="CT8" s="34">
        <v>39.650706746694397</v>
      </c>
      <c r="CU8" s="34">
        <v>1.3287937080088399E-3</v>
      </c>
      <c r="CV8" s="34">
        <v>111.684054630532</v>
      </c>
      <c r="CW8" s="34">
        <v>9.5523230653064093E-3</v>
      </c>
      <c r="CX8" s="34">
        <v>56.476362043023101</v>
      </c>
      <c r="CY8" s="34">
        <v>0.57373044858545896</v>
      </c>
      <c r="CZ8" s="34">
        <v>220.907448315393</v>
      </c>
      <c r="DA8" s="34">
        <v>64.418805980645601</v>
      </c>
      <c r="DB8" s="34">
        <v>0.53966986116393001</v>
      </c>
      <c r="DC8" s="34">
        <v>1.7582811322938501</v>
      </c>
      <c r="DD8" s="34">
        <v>1.3012481687858599E-3</v>
      </c>
      <c r="DE8" s="34">
        <v>11.302529575334599</v>
      </c>
      <c r="DF8" s="34">
        <v>252.52409788929</v>
      </c>
      <c r="DG8" s="34">
        <v>22.7531189553949</v>
      </c>
      <c r="DH8" s="34">
        <v>0</v>
      </c>
      <c r="DI8" s="34">
        <v>868.392560877042</v>
      </c>
      <c r="DJ8" s="34">
        <v>687.86536608417498</v>
      </c>
      <c r="DK8" s="34">
        <v>195.535764652193</v>
      </c>
      <c r="DL8" s="34">
        <v>7844.9831014622096</v>
      </c>
      <c r="DM8" s="34">
        <v>500.624735946361</v>
      </c>
      <c r="DN8" s="34">
        <v>1168.9132559976699</v>
      </c>
      <c r="DP8" s="31">
        <f t="shared" si="0"/>
        <v>8.0000017026223506E-3</v>
      </c>
      <c r="DQ8" s="106">
        <f t="shared" si="32"/>
        <v>1.00681357086649</v>
      </c>
      <c r="DR8" s="46">
        <f t="shared" si="1"/>
        <v>-5.1524766982439969E-3</v>
      </c>
      <c r="DS8" s="46">
        <f t="shared" si="2"/>
        <v>-7.8015858107283054E-3</v>
      </c>
      <c r="DT8" s="46">
        <f t="shared" si="3"/>
        <v>-4.6856056929057161E-3</v>
      </c>
      <c r="DU8" s="46">
        <f t="shared" si="4"/>
        <v>-1.4352791574965789E-2</v>
      </c>
      <c r="DV8" s="46">
        <f t="shared" si="5"/>
        <v>-1.445451497010332E-2</v>
      </c>
      <c r="DW8" s="46">
        <f t="shared" si="6"/>
        <v>-3.7294344270846903E-3</v>
      </c>
      <c r="DX8" s="46">
        <f t="shared" si="7"/>
        <v>3.5406349749370837E-3</v>
      </c>
      <c r="DY8" s="46">
        <f t="shared" si="8"/>
        <v>-6.0328521926430777E-3</v>
      </c>
      <c r="DZ8" s="46">
        <f t="shared" si="9"/>
        <v>2.3237376730890101E-3</v>
      </c>
      <c r="EA8" s="46">
        <f t="shared" si="10"/>
        <v>-8.6240558838934396E-3</v>
      </c>
      <c r="EB8" s="46">
        <f t="shared" si="11"/>
        <v>-1.0234714207945653E-2</v>
      </c>
      <c r="EC8" s="46">
        <f t="shared" si="12"/>
        <v>3.1318258790197341E-3</v>
      </c>
      <c r="ED8" s="46">
        <f t="shared" si="13"/>
        <v>2.496933938346893E-3</v>
      </c>
      <c r="EE8" s="46">
        <f t="shared" si="14"/>
        <v>3.7783726187500103E-3</v>
      </c>
      <c r="EF8" s="46">
        <f t="shared" si="15"/>
        <v>3.2635040743614827E-3</v>
      </c>
      <c r="EG8" s="46">
        <f t="shared" si="16"/>
        <v>-5.1494417868019346E-3</v>
      </c>
      <c r="EH8" s="46">
        <f t="shared" si="17"/>
        <v>-9.4295658430584243E-3</v>
      </c>
      <c r="EI8" s="46">
        <f t="shared" si="18"/>
        <v>-9.5251077572151809E-3</v>
      </c>
      <c r="EJ8" s="46">
        <f t="shared" si="19"/>
        <v>-1.1667535955300051E-2</v>
      </c>
      <c r="EK8" s="46">
        <f t="shared" si="20"/>
        <v>-6.4693560157815383E-3</v>
      </c>
      <c r="EL8" s="46">
        <f t="shared" si="21"/>
        <v>-1.1953002580103976E-3</v>
      </c>
      <c r="EM8" s="46">
        <f t="shared" si="22"/>
        <v>-1.1433600909155794E-2</v>
      </c>
      <c r="EN8" s="46">
        <f t="shared" si="23"/>
        <v>-8.9962355105780902E-3</v>
      </c>
      <c r="EO8" s="46">
        <f t="shared" si="24"/>
        <v>-7.0080347570576603E-3</v>
      </c>
      <c r="EP8" s="46">
        <f t="shared" si="25"/>
        <v>-2.9100713889671993E-3</v>
      </c>
      <c r="EQ8" s="46">
        <f t="shared" si="26"/>
        <v>3.2601181539878383E-3</v>
      </c>
      <c r="ER8" s="46">
        <f t="shared" si="27"/>
        <v>9.9232330431072557E-3</v>
      </c>
      <c r="ES8" s="46">
        <f t="shared" si="28"/>
        <v>3.5791715478355763E-3</v>
      </c>
      <c r="ET8" s="46">
        <f t="shared" si="29"/>
        <v>-1.8685657894693591E-2</v>
      </c>
      <c r="EU8" s="46">
        <f t="shared" si="30"/>
        <v>-1.8686528965695962E-2</v>
      </c>
      <c r="EV8" s="46">
        <f t="shared" si="31"/>
        <v>-1.0813923523934449E-2</v>
      </c>
    </row>
    <row r="9" spans="1:152" x14ac:dyDescent="0.3">
      <c r="A9" s="11" t="s">
        <v>7</v>
      </c>
      <c r="B9" s="21">
        <v>52798.082783999998</v>
      </c>
      <c r="C9" s="21">
        <v>7.1064517145000003</v>
      </c>
      <c r="D9" s="21">
        <v>3399.5044767999998</v>
      </c>
      <c r="E9" s="21">
        <v>264.32513890000001</v>
      </c>
      <c r="F9" s="21">
        <v>248.13594141999999</v>
      </c>
      <c r="G9" s="21">
        <v>5.7363822573999999</v>
      </c>
      <c r="H9" s="21">
        <v>5912.7980367</v>
      </c>
      <c r="I9" s="21">
        <v>33.262076178999997</v>
      </c>
      <c r="J9" s="21">
        <v>150.58723921999999</v>
      </c>
      <c r="K9" s="21">
        <v>72.699939901999997</v>
      </c>
      <c r="L9" s="34">
        <v>4.5602272251000002</v>
      </c>
      <c r="M9" s="34">
        <v>25.801055409</v>
      </c>
      <c r="N9" s="34">
        <v>9.0666231383000007</v>
      </c>
      <c r="O9" s="34">
        <v>524.48494792999998</v>
      </c>
      <c r="P9" s="34">
        <v>360.61466396999998</v>
      </c>
      <c r="Q9" s="34">
        <v>9.9503899999999994E-5</v>
      </c>
      <c r="R9" s="34">
        <v>1.51773E-5</v>
      </c>
      <c r="S9" s="34">
        <v>2.0595945999999999E-3</v>
      </c>
      <c r="T9" s="34">
        <v>3.1968349999999999E-3</v>
      </c>
      <c r="U9" s="23">
        <v>3.4496917000000002E-3</v>
      </c>
      <c r="V9" s="34">
        <v>1.5449554270000001</v>
      </c>
      <c r="W9" s="34">
        <v>1.9580709E-3</v>
      </c>
      <c r="X9" s="34">
        <v>0.1914909474</v>
      </c>
      <c r="Y9" s="34">
        <v>0.10896916149999999</v>
      </c>
      <c r="Z9" s="34">
        <v>2.0302310649000002</v>
      </c>
      <c r="AA9" s="34">
        <v>99.947470815000003</v>
      </c>
      <c r="AB9" s="34">
        <v>99.898222622999995</v>
      </c>
      <c r="AC9" s="34">
        <v>15.284749632</v>
      </c>
      <c r="AD9" s="34">
        <v>89.454088615000003</v>
      </c>
      <c r="AE9" s="34">
        <v>86.770470813000003</v>
      </c>
      <c r="AF9" s="34">
        <v>8.0647803500000004E-2</v>
      </c>
      <c r="AG9" s="34"/>
      <c r="AH9" s="34" t="s">
        <v>7</v>
      </c>
      <c r="AI9" s="34">
        <v>5.6931119239317196</v>
      </c>
      <c r="AJ9" s="34">
        <v>4.6127533113052204</v>
      </c>
      <c r="AK9" s="34">
        <v>33.977553585373997</v>
      </c>
      <c r="AL9" s="34">
        <v>33.977553585373997</v>
      </c>
      <c r="AM9" s="34">
        <v>12.151728977992301</v>
      </c>
      <c r="AN9" s="34">
        <v>5.9735499374438498E-4</v>
      </c>
      <c r="AO9" s="34">
        <v>2.9164741480513898E-3</v>
      </c>
      <c r="AP9" s="34">
        <v>155.489461789476</v>
      </c>
      <c r="AQ9" s="34">
        <v>8.1220703549066506E-2</v>
      </c>
      <c r="AR9" s="34">
        <v>26.661761291049601</v>
      </c>
      <c r="AS9" s="34">
        <v>345.13970475548001</v>
      </c>
      <c r="AT9" s="34">
        <v>3.0711906612212499E-6</v>
      </c>
      <c r="AU9" s="34">
        <v>1.22847401577406E-5</v>
      </c>
      <c r="AV9" s="34">
        <v>53644.140636805001</v>
      </c>
      <c r="AW9" s="34">
        <v>2.65084249629348</v>
      </c>
      <c r="AX9" s="34">
        <v>65.910180062501098</v>
      </c>
      <c r="AY9" s="34">
        <v>4.2150293931226797</v>
      </c>
      <c r="AZ9" s="34">
        <v>9.7474058764199206E-2</v>
      </c>
      <c r="BA9" s="34">
        <v>15.064222402266299</v>
      </c>
      <c r="BB9" s="34">
        <v>0.42121136703098</v>
      </c>
      <c r="BC9" s="34">
        <v>246.361156868731</v>
      </c>
      <c r="BD9" s="34">
        <v>25.427436618145101</v>
      </c>
      <c r="BE9" s="34">
        <v>295.51428014285898</v>
      </c>
      <c r="BF9" s="34">
        <v>103.450460124401</v>
      </c>
      <c r="BG9" s="34">
        <v>533.27125270525403</v>
      </c>
      <c r="BH9" s="34">
        <v>73.840391252346507</v>
      </c>
      <c r="BI9" s="34">
        <v>73.840391252346507</v>
      </c>
      <c r="BJ9" s="34">
        <v>103.950209534218</v>
      </c>
      <c r="BK9" s="34">
        <v>9.9686078114166405E-6</v>
      </c>
      <c r="BL9" s="34">
        <v>9.0371729108395504E-5</v>
      </c>
      <c r="BM9" s="34">
        <v>27.853478844998499</v>
      </c>
      <c r="BN9" s="34">
        <v>233.571250052745</v>
      </c>
      <c r="BO9" s="34">
        <v>10.3958422200683</v>
      </c>
      <c r="BP9" s="34">
        <v>27.0373633530752</v>
      </c>
      <c r="BQ9" s="34">
        <v>0.60360733358907004</v>
      </c>
      <c r="BR9" s="34">
        <v>6.8788690289191105E-4</v>
      </c>
      <c r="BS9" s="34">
        <v>1.39662792043519E-3</v>
      </c>
      <c r="BT9" s="34">
        <v>10.0739014882719</v>
      </c>
      <c r="BU9" s="34">
        <v>9.3837097711939705</v>
      </c>
      <c r="BV9" s="34">
        <v>7.2226442842419001</v>
      </c>
      <c r="BW9" s="34">
        <v>0</v>
      </c>
      <c r="BX9" s="34">
        <v>1.6401405446518601E-3</v>
      </c>
      <c r="BY9" s="34">
        <v>1.5758170604672701E-3</v>
      </c>
      <c r="BZ9" s="34">
        <v>6155.0189040824098</v>
      </c>
      <c r="CA9" s="34">
        <v>3133.5199188699098</v>
      </c>
      <c r="CB9" s="34">
        <v>320.31528755435698</v>
      </c>
      <c r="CC9" s="34">
        <v>3481.6886852692701</v>
      </c>
      <c r="CD9" s="34">
        <v>172.31723678797499</v>
      </c>
      <c r="CE9" s="34">
        <v>1.5917768969945401</v>
      </c>
      <c r="CF9" s="34">
        <v>1.96922832013315E-3</v>
      </c>
      <c r="CG9" s="34">
        <v>0.193934039914681</v>
      </c>
      <c r="CH9" s="34">
        <v>0.11093999940475199</v>
      </c>
      <c r="CI9" s="34">
        <v>2.0854108328510699</v>
      </c>
      <c r="CJ9" s="34">
        <v>5.3308504880481798E-2</v>
      </c>
      <c r="CK9" s="34">
        <v>2672.8866029696201</v>
      </c>
      <c r="CL9" s="34">
        <v>0.110545639533281</v>
      </c>
      <c r="CM9" s="34">
        <v>1.7624161224006101E-2</v>
      </c>
      <c r="CN9" s="34">
        <v>87.157127157084901</v>
      </c>
      <c r="CO9" s="34">
        <v>5.4718328014682703E-2</v>
      </c>
      <c r="CP9" s="34">
        <v>1.23875912851292E-6</v>
      </c>
      <c r="CQ9" s="34">
        <v>3.3795300848228202E-3</v>
      </c>
      <c r="CR9" s="34">
        <v>264.26788276703201</v>
      </c>
      <c r="CS9" s="34">
        <v>248.02071708417799</v>
      </c>
      <c r="CT9" s="34">
        <v>16.247165682854</v>
      </c>
      <c r="CU9" s="34">
        <v>3.8753785611534498E-4</v>
      </c>
      <c r="CV9" s="34">
        <v>46.965904969768999</v>
      </c>
      <c r="CW9" s="34">
        <v>2.7859008912184298E-3</v>
      </c>
      <c r="CX9" s="34">
        <v>22.778889421672499</v>
      </c>
      <c r="CY9" s="34">
        <v>0.206923353009584</v>
      </c>
      <c r="CZ9" s="34">
        <v>89.915954628879405</v>
      </c>
      <c r="DA9" s="34">
        <v>16.5916996809603</v>
      </c>
      <c r="DB9" s="34">
        <v>0.21527494612455</v>
      </c>
      <c r="DC9" s="34">
        <v>0.53750498520147405</v>
      </c>
      <c r="DD9" s="34">
        <v>3.8801995182901E-4</v>
      </c>
      <c r="DE9" s="34">
        <v>5.8613600533518602</v>
      </c>
      <c r="DF9" s="34">
        <v>217.693358290058</v>
      </c>
      <c r="DG9" s="34">
        <v>15.8037754753</v>
      </c>
      <c r="DH9" s="34">
        <v>0</v>
      </c>
      <c r="DI9" s="34">
        <v>680.76203119277704</v>
      </c>
      <c r="DJ9" s="34">
        <v>542.89190265870798</v>
      </c>
      <c r="DK9" s="34">
        <v>164.216580633277</v>
      </c>
      <c r="DL9" s="34">
        <v>6122.8356346279897</v>
      </c>
      <c r="DM9" s="34">
        <v>373.16624828006297</v>
      </c>
      <c r="DN9" s="34">
        <v>879.44506845323804</v>
      </c>
      <c r="DP9" s="31">
        <f t="shared" si="0"/>
        <v>7.9999912004896506E-3</v>
      </c>
      <c r="DQ9" s="106">
        <f t="shared" si="32"/>
        <v>1.0052562687249689</v>
      </c>
      <c r="DR9" s="46">
        <f t="shared" si="1"/>
        <v>1.6024404830498756E-2</v>
      </c>
      <c r="DS9" s="46">
        <f t="shared" si="2"/>
        <v>1.6350293284174502E-2</v>
      </c>
      <c r="DT9" s="46">
        <f t="shared" si="3"/>
        <v>2.4175349386988131E-2</v>
      </c>
      <c r="DU9" s="46">
        <f t="shared" si="4"/>
        <v>-2.1661251444444817E-4</v>
      </c>
      <c r="DV9" s="46">
        <f t="shared" si="5"/>
        <v>-4.6435971815536034E-4</v>
      </c>
      <c r="DW9" s="46">
        <f t="shared" si="6"/>
        <v>2.1786866764438074E-2</v>
      </c>
      <c r="DX9" s="46">
        <f t="shared" si="7"/>
        <v>3.5522538842746289E-2</v>
      </c>
      <c r="DY9" s="46">
        <f t="shared" si="8"/>
        <v>2.1510305085096153E-2</v>
      </c>
      <c r="DZ9" s="46">
        <f t="shared" si="9"/>
        <v>3.2554037080885202E-2</v>
      </c>
      <c r="EA9" s="46">
        <f t="shared" si="10"/>
        <v>1.56871016933968E-2</v>
      </c>
      <c r="EB9" s="46">
        <f t="shared" si="11"/>
        <v>1.1518304595900551E-2</v>
      </c>
      <c r="EC9" s="46">
        <f t="shared" si="12"/>
        <v>3.3359328461787137E-2</v>
      </c>
      <c r="ED9" s="46">
        <f t="shared" si="13"/>
        <v>3.497295829518992E-2</v>
      </c>
      <c r="EE9" s="46">
        <f t="shared" si="14"/>
        <v>3.5095296445313187E-2</v>
      </c>
      <c r="EF9" s="46">
        <f t="shared" si="15"/>
        <v>3.4806084067361097E-2</v>
      </c>
      <c r="EG9" s="46">
        <f t="shared" si="16"/>
        <v>2.0855424242919845E-2</v>
      </c>
      <c r="EH9" s="46">
        <f t="shared" si="17"/>
        <v>1.1769604538478575E-2</v>
      </c>
      <c r="EI9" s="46">
        <f t="shared" si="18"/>
        <v>1.2099576939607951E-2</v>
      </c>
      <c r="EJ9" s="46">
        <f t="shared" si="19"/>
        <v>5.9817304049569258E-3</v>
      </c>
      <c r="EK9" s="46">
        <f t="shared" si="20"/>
        <v>1.859222428362934E-2</v>
      </c>
      <c r="EL9" s="46">
        <f t="shared" si="21"/>
        <v>3.0306032896662949E-2</v>
      </c>
      <c r="EM9" s="46">
        <f t="shared" si="22"/>
        <v>5.6981696286635885E-3</v>
      </c>
      <c r="EN9" s="46">
        <f t="shared" si="23"/>
        <v>1.2758266371609168E-2</v>
      </c>
      <c r="EO9" s="46">
        <f t="shared" si="24"/>
        <v>1.8086198678806929E-2</v>
      </c>
      <c r="EP9" s="46">
        <f t="shared" si="25"/>
        <v>2.7179058041744433E-2</v>
      </c>
      <c r="EQ9" s="46">
        <f t="shared" si="26"/>
        <v>3.504830368229065E-2</v>
      </c>
      <c r="ER9" s="46">
        <f t="shared" si="27"/>
        <v>4.0561151187940181E-2</v>
      </c>
      <c r="ES9" s="46">
        <f t="shared" si="28"/>
        <v>3.3957104682524358E-2</v>
      </c>
      <c r="ET9" s="46">
        <f t="shared" si="29"/>
        <v>-1.2242356408487686E-2</v>
      </c>
      <c r="EU9" s="46">
        <f t="shared" si="30"/>
        <v>-1.2243261092869233E-2</v>
      </c>
      <c r="EV9" s="46">
        <f t="shared" si="31"/>
        <v>7.1037278661470558E-3</v>
      </c>
    </row>
    <row r="10" spans="1:152" x14ac:dyDescent="0.3">
      <c r="A10" s="11" t="s">
        <v>8</v>
      </c>
      <c r="B10" s="21">
        <v>7460.2632807999998</v>
      </c>
      <c r="C10" s="21">
        <v>1.1673693344</v>
      </c>
      <c r="D10" s="21">
        <v>509.79272519</v>
      </c>
      <c r="E10" s="21">
        <v>57.948671896999997</v>
      </c>
      <c r="F10" s="21">
        <v>55.311397550000002</v>
      </c>
      <c r="G10" s="21">
        <v>0.72386415599999998</v>
      </c>
      <c r="H10" s="21">
        <v>480.20362304999998</v>
      </c>
      <c r="I10" s="21">
        <v>5.7247880387999999</v>
      </c>
      <c r="J10" s="21">
        <v>14.224081095000001</v>
      </c>
      <c r="K10" s="21">
        <v>14.936863096</v>
      </c>
      <c r="L10" s="34">
        <v>1.3605903705</v>
      </c>
      <c r="M10" s="34">
        <v>2.2170454339000001</v>
      </c>
      <c r="N10" s="34">
        <v>0.72704291659999998</v>
      </c>
      <c r="O10" s="34">
        <v>43.186924406000003</v>
      </c>
      <c r="P10" s="34">
        <v>28.725720365000001</v>
      </c>
      <c r="Q10" s="34">
        <v>1.13299E-5</v>
      </c>
      <c r="R10" s="34">
        <v>2.0113771999999998E-6</v>
      </c>
      <c r="S10" s="34">
        <v>3.5043029999999998E-4</v>
      </c>
      <c r="T10" s="34">
        <v>5.8585980000000005E-4</v>
      </c>
      <c r="U10" s="23">
        <v>4.425621E-4</v>
      </c>
      <c r="V10" s="34">
        <v>0.18554026379999999</v>
      </c>
      <c r="W10" s="34">
        <v>2.5751259999999998E-4</v>
      </c>
      <c r="X10" s="34">
        <v>1.9647644499999999E-2</v>
      </c>
      <c r="Y10" s="34">
        <v>1.0488816999999999E-2</v>
      </c>
      <c r="Z10" s="34">
        <v>0.24617225779999999</v>
      </c>
      <c r="AA10" s="34">
        <v>7.8166758196000004</v>
      </c>
      <c r="AB10" s="34">
        <v>6.8747009825000003</v>
      </c>
      <c r="AC10" s="34">
        <v>1.2509064485000001</v>
      </c>
      <c r="AD10" s="34">
        <v>38.583672909999997</v>
      </c>
      <c r="AE10" s="34">
        <v>37.4261658</v>
      </c>
      <c r="AF10" s="34">
        <v>8.8557110000000005E-3</v>
      </c>
      <c r="AG10" s="34"/>
      <c r="AH10" s="34" t="s">
        <v>8</v>
      </c>
      <c r="AI10" s="34">
        <v>1.0414867497787099</v>
      </c>
      <c r="AJ10" s="34">
        <v>1.33548647197296</v>
      </c>
      <c r="AK10" s="34">
        <v>5.6674111671555298</v>
      </c>
      <c r="AL10" s="34">
        <v>5.6674111671555298</v>
      </c>
      <c r="AM10" s="34">
        <v>3.2832891646687199</v>
      </c>
      <c r="AN10" s="34">
        <v>7.5119628300732605E-5</v>
      </c>
      <c r="AO10" s="34">
        <v>3.6676256772323103E-4</v>
      </c>
      <c r="AP10" s="34">
        <v>14.4089792022399</v>
      </c>
      <c r="AQ10" s="34">
        <v>8.9250945993595496E-3</v>
      </c>
      <c r="AR10" s="34">
        <v>2.2465338640272901</v>
      </c>
      <c r="AS10" s="34">
        <v>34.696204914763797</v>
      </c>
      <c r="AT10" s="34">
        <v>4.00278994912835E-7</v>
      </c>
      <c r="AU10" s="34">
        <v>1.60120482591754E-6</v>
      </c>
      <c r="AV10" s="34">
        <v>7530.4711352149698</v>
      </c>
      <c r="AW10" s="34">
        <v>1.131731014071</v>
      </c>
      <c r="AX10" s="34">
        <v>28.155859830133799</v>
      </c>
      <c r="AY10" s="34">
        <v>1.7988221807018401</v>
      </c>
      <c r="AZ10" s="34">
        <v>4.16428358052656E-2</v>
      </c>
      <c r="BA10" s="34">
        <v>6.4302243754030304</v>
      </c>
      <c r="BB10" s="34">
        <v>0.165044439667763</v>
      </c>
      <c r="BC10" s="34">
        <v>27.517906152548701</v>
      </c>
      <c r="BD10" s="34">
        <v>2.5041563696820299</v>
      </c>
      <c r="BE10" s="34">
        <v>25.8882577340894</v>
      </c>
      <c r="BF10" s="34">
        <v>7.9348894896299997</v>
      </c>
      <c r="BG10" s="34">
        <v>36.012114422659103</v>
      </c>
      <c r="BH10" s="34">
        <v>14.741924814585699</v>
      </c>
      <c r="BI10" s="34">
        <v>14.741924814585699</v>
      </c>
      <c r="BJ10" s="34">
        <v>7.0147436963243299</v>
      </c>
      <c r="BK10" s="34">
        <v>1.34554290988056E-6</v>
      </c>
      <c r="BL10" s="34">
        <v>9.7086325049465905E-6</v>
      </c>
      <c r="BM10" s="34">
        <v>4.0278097631684799</v>
      </c>
      <c r="BN10" s="34">
        <v>16.019186821761799</v>
      </c>
      <c r="BO10" s="34">
        <v>0.744832065530182</v>
      </c>
      <c r="BP10" s="34">
        <v>2.6578678307546899</v>
      </c>
      <c r="BQ10" s="34">
        <v>0.14880539073066601</v>
      </c>
      <c r="BR10" s="34">
        <v>1.14493184962273E-4</v>
      </c>
      <c r="BS10" s="34">
        <v>2.32453138003824E-4</v>
      </c>
      <c r="BT10" s="34">
        <v>0.57223211188015699</v>
      </c>
      <c r="BU10" s="34">
        <v>0.73299013333057805</v>
      </c>
      <c r="BV10" s="34">
        <v>1.15844997437126</v>
      </c>
      <c r="BW10" s="34">
        <v>0</v>
      </c>
      <c r="BX10" s="34">
        <v>2.9496155690404902E-4</v>
      </c>
      <c r="BY10" s="34">
        <v>2.8339456670910398E-4</v>
      </c>
      <c r="BZ10" s="34">
        <v>489.79152091359498</v>
      </c>
      <c r="CA10" s="34">
        <v>453.12868202185899</v>
      </c>
      <c r="CB10" s="34">
        <v>46.319835094275099</v>
      </c>
      <c r="CC10" s="34">
        <v>503.47632687930297</v>
      </c>
      <c r="CD10" s="34">
        <v>14.606915733284801</v>
      </c>
      <c r="CE10" s="34">
        <v>0.18483615910756901</v>
      </c>
      <c r="CF10" s="34">
        <v>2.5790059138984799E-4</v>
      </c>
      <c r="CG10" s="34">
        <v>1.98108584246873E-2</v>
      </c>
      <c r="CH10" s="34">
        <v>1.05800359132922E-2</v>
      </c>
      <c r="CI10" s="34">
        <v>0.24535757844320599</v>
      </c>
      <c r="CJ10" s="34">
        <v>7.7048650495764402E-3</v>
      </c>
      <c r="CK10" s="34">
        <v>195.300411150977</v>
      </c>
      <c r="CL10" s="34">
        <v>2.8668346588622998E-2</v>
      </c>
      <c r="CM10" s="34">
        <v>7.5196514492633596E-3</v>
      </c>
      <c r="CN10" s="34">
        <v>30.561358928994601</v>
      </c>
      <c r="CO10" s="34">
        <v>1.40274662830624E-2</v>
      </c>
      <c r="CP10" s="34">
        <v>3.03962367102631E-7</v>
      </c>
      <c r="CQ10" s="34">
        <v>1.43207228955505E-3</v>
      </c>
      <c r="CR10" s="34">
        <v>57.224680627766098</v>
      </c>
      <c r="CS10" s="34">
        <v>54.601183435903401</v>
      </c>
      <c r="CT10" s="34">
        <v>2.6234971918627301</v>
      </c>
      <c r="CU10" s="34">
        <v>1.31427878547374E-4</v>
      </c>
      <c r="CV10" s="34">
        <v>5.35270237051982</v>
      </c>
      <c r="CW10" s="34">
        <v>9.4476936898207204E-4</v>
      </c>
      <c r="CX10" s="34">
        <v>3.7077593875560102</v>
      </c>
      <c r="CY10" s="34">
        <v>5.3651666418646701E-2</v>
      </c>
      <c r="CZ10" s="34">
        <v>14.6614304689782</v>
      </c>
      <c r="DA10" s="34">
        <v>2.8854890096992301</v>
      </c>
      <c r="DB10" s="34">
        <v>2.4600424389733099E-2</v>
      </c>
      <c r="DC10" s="34">
        <v>0.17908989897319599</v>
      </c>
      <c r="DD10" s="34">
        <v>1.6169116552853E-4</v>
      </c>
      <c r="DE10" s="34">
        <v>0.72321456814211205</v>
      </c>
      <c r="DF10" s="34">
        <v>15.508454331109901</v>
      </c>
      <c r="DG10" s="34">
        <v>1.2695562223802099</v>
      </c>
      <c r="DH10" s="34">
        <v>0</v>
      </c>
      <c r="DI10" s="34">
        <v>54.579516039594999</v>
      </c>
      <c r="DJ10" s="34">
        <v>43.910909638585203</v>
      </c>
      <c r="DK10" s="34">
        <v>10.423807236892101</v>
      </c>
      <c r="DL10" s="34">
        <v>486.62061575092099</v>
      </c>
      <c r="DM10" s="34">
        <v>29.169842667702799</v>
      </c>
      <c r="DN10" s="34">
        <v>66.608615086228099</v>
      </c>
      <c r="DP10" s="31">
        <f t="shared" si="0"/>
        <v>7.9999983080317871E-3</v>
      </c>
      <c r="DQ10" s="106">
        <f t="shared" si="32"/>
        <v>1.0065161751476166</v>
      </c>
      <c r="DR10" s="46">
        <f t="shared" si="1"/>
        <v>9.4109084052917211E-3</v>
      </c>
      <c r="DS10" s="46">
        <f t="shared" si="2"/>
        <v>-7.640563929430604E-3</v>
      </c>
      <c r="DT10" s="46">
        <f t="shared" si="3"/>
        <v>-1.2390130338448631E-2</v>
      </c>
      <c r="DU10" s="46">
        <f t="shared" si="4"/>
        <v>-1.2493664574759306E-2</v>
      </c>
      <c r="DV10" s="46">
        <f t="shared" si="5"/>
        <v>-1.2840285104974737E-2</v>
      </c>
      <c r="DW10" s="46">
        <f t="shared" si="6"/>
        <v>-8.9738917516995326E-4</v>
      </c>
      <c r="DX10" s="46">
        <f t="shared" si="7"/>
        <v>1.3363065984724695E-2</v>
      </c>
      <c r="DY10" s="46">
        <f t="shared" si="8"/>
        <v>-1.0022532058059754E-2</v>
      </c>
      <c r="DZ10" s="46">
        <f t="shared" si="9"/>
        <v>1.2998949176751666E-2</v>
      </c>
      <c r="EA10" s="46">
        <f t="shared" si="10"/>
        <v>-1.3050817977069338E-2</v>
      </c>
      <c r="EB10" s="46">
        <f t="shared" si="11"/>
        <v>-1.8450739525530092E-2</v>
      </c>
      <c r="EC10" s="46">
        <f t="shared" si="12"/>
        <v>1.3300778448828146E-2</v>
      </c>
      <c r="ED10" s="46">
        <f t="shared" si="13"/>
        <v>8.1800078025518804E-3</v>
      </c>
      <c r="EE10" s="46">
        <f t="shared" si="14"/>
        <v>1.6763991475267359E-2</v>
      </c>
      <c r="EF10" s="46">
        <f t="shared" si="15"/>
        <v>1.5460789044090454E-2</v>
      </c>
      <c r="EG10" s="46">
        <f t="shared" si="16"/>
        <v>2.4923240213754637E-3</v>
      </c>
      <c r="EH10" s="46">
        <f t="shared" si="17"/>
        <v>-4.9187090166999082E-3</v>
      </c>
      <c r="EI10" s="46">
        <f t="shared" si="18"/>
        <v>-9.9419971215473704E-3</v>
      </c>
      <c r="EJ10" s="46">
        <f t="shared" si="19"/>
        <v>-1.2807972806543458E-2</v>
      </c>
      <c r="EK10" s="46">
        <f t="shared" si="20"/>
        <v>-1.5362905590793801E-3</v>
      </c>
      <c r="EL10" s="46">
        <f t="shared" si="21"/>
        <v>-3.7948889260498325E-3</v>
      </c>
      <c r="EM10" s="46">
        <f t="shared" si="22"/>
        <v>1.5066889536589822E-3</v>
      </c>
      <c r="EN10" s="46">
        <f t="shared" si="23"/>
        <v>8.307047935812422E-3</v>
      </c>
      <c r="EO10" s="46">
        <f t="shared" si="24"/>
        <v>8.6967780343770989E-3</v>
      </c>
      <c r="EP10" s="46">
        <f t="shared" si="25"/>
        <v>-3.3093873536955303E-3</v>
      </c>
      <c r="EQ10" s="46">
        <f t="shared" si="26"/>
        <v>1.5123266303763469E-2</v>
      </c>
      <c r="ER10" s="46">
        <f t="shared" si="27"/>
        <v>2.0370735277187694E-2</v>
      </c>
      <c r="ES10" s="46">
        <f t="shared" si="28"/>
        <v>1.4909007706030568E-2</v>
      </c>
      <c r="ET10" s="46">
        <f t="shared" si="29"/>
        <v>-2.2298246105914809E-2</v>
      </c>
      <c r="EU10" s="46">
        <f t="shared" si="30"/>
        <v>-2.2299162108887504E-2</v>
      </c>
      <c r="EV10" s="46">
        <f t="shared" si="31"/>
        <v>7.8348987856027685E-3</v>
      </c>
    </row>
    <row r="11" spans="1:152" x14ac:dyDescent="0.3">
      <c r="A11" s="11" t="s">
        <v>9</v>
      </c>
      <c r="B11" s="21">
        <v>921969.95958000002</v>
      </c>
      <c r="C11" s="21">
        <v>146.91444107999999</v>
      </c>
      <c r="D11" s="21">
        <v>58023.788330000003</v>
      </c>
      <c r="E11" s="21">
        <v>5990.4314549000001</v>
      </c>
      <c r="F11" s="21">
        <v>5654.5344449000004</v>
      </c>
      <c r="G11" s="21">
        <v>95.326464082000001</v>
      </c>
      <c r="H11" s="21">
        <v>85970.025783000005</v>
      </c>
      <c r="I11" s="21">
        <v>588.69695897999998</v>
      </c>
      <c r="J11" s="21">
        <v>2333.3818090999998</v>
      </c>
      <c r="K11" s="21">
        <v>1414.2059916999999</v>
      </c>
      <c r="L11" s="34">
        <v>95.083458659000001</v>
      </c>
      <c r="M11" s="34">
        <v>338.77087691000003</v>
      </c>
      <c r="N11" s="34">
        <v>118.26921921</v>
      </c>
      <c r="O11" s="34">
        <v>8089.3076736000003</v>
      </c>
      <c r="P11" s="34">
        <v>5145.2656932</v>
      </c>
      <c r="Q11" s="34">
        <v>1.4642224E-3</v>
      </c>
      <c r="R11" s="34">
        <v>2.2860550000000001E-4</v>
      </c>
      <c r="S11" s="34">
        <v>4.1751994000000001E-2</v>
      </c>
      <c r="T11" s="34">
        <v>6.5793288199999994E-2</v>
      </c>
      <c r="U11" s="23">
        <v>5.5832838699999998E-2</v>
      </c>
      <c r="V11" s="34">
        <v>22.483387259000001</v>
      </c>
      <c r="W11" s="34">
        <v>3.7765659399999998E-2</v>
      </c>
      <c r="X11" s="34">
        <v>3.3523887882999999</v>
      </c>
      <c r="Y11" s="34">
        <v>1.7894030207</v>
      </c>
      <c r="Z11" s="34">
        <v>30.850580709999999</v>
      </c>
      <c r="AA11" s="34">
        <v>1410.2383867000001</v>
      </c>
      <c r="AB11" s="34">
        <v>1545.0146702</v>
      </c>
      <c r="AC11" s="34">
        <v>197.88563434</v>
      </c>
      <c r="AD11" s="34">
        <v>2770.8352030999999</v>
      </c>
      <c r="AE11" s="34">
        <v>2687.7100933000002</v>
      </c>
      <c r="AF11" s="34">
        <v>1.5056746804000001</v>
      </c>
      <c r="AG11" s="34"/>
      <c r="AH11" s="34" t="s">
        <v>9</v>
      </c>
      <c r="AI11" s="34">
        <v>88.8176832921</v>
      </c>
      <c r="AJ11" s="34">
        <v>94.300792537781803</v>
      </c>
      <c r="AK11" s="34">
        <v>588.31027307363001</v>
      </c>
      <c r="AL11" s="34">
        <v>588.31027307363001</v>
      </c>
      <c r="AM11" s="34">
        <v>272.98436815383798</v>
      </c>
      <c r="AN11" s="34">
        <v>9.4955388283536404E-3</v>
      </c>
      <c r="AO11" s="34">
        <v>4.6360475118084998E-2</v>
      </c>
      <c r="AP11" s="34">
        <v>2373.9755727260299</v>
      </c>
      <c r="AQ11" s="34">
        <v>1.49584814053076</v>
      </c>
      <c r="AR11" s="34">
        <v>343.91256464634398</v>
      </c>
      <c r="AS11" s="34">
        <v>4774.7887990172903</v>
      </c>
      <c r="AT11" s="34">
        <v>4.5634688547539898E-5</v>
      </c>
      <c r="AU11" s="34">
        <v>1.8253676141029599E-4</v>
      </c>
      <c r="AV11" s="34">
        <v>922245.89744759898</v>
      </c>
      <c r="AW11" s="34">
        <v>81.463137656596999</v>
      </c>
      <c r="AX11" s="34">
        <v>2023.26681478419</v>
      </c>
      <c r="AY11" s="34">
        <v>129.62682114232399</v>
      </c>
      <c r="AZ11" s="34">
        <v>2.99169703698804</v>
      </c>
      <c r="BA11" s="34">
        <v>463.09526706239598</v>
      </c>
      <c r="BB11" s="34">
        <v>14.9119427380302</v>
      </c>
      <c r="BC11" s="34">
        <v>3517.4204797802599</v>
      </c>
      <c r="BD11" s="34">
        <v>345.27171929875902</v>
      </c>
      <c r="BE11" s="34">
        <v>3848.2758863763102</v>
      </c>
      <c r="BF11" s="34">
        <v>1436.3892088192999</v>
      </c>
      <c r="BG11" s="34">
        <v>7830.2184022264701</v>
      </c>
      <c r="BH11" s="34">
        <v>1407.0744532818101</v>
      </c>
      <c r="BI11" s="34">
        <v>1407.0744532818101</v>
      </c>
      <c r="BJ11" s="34">
        <v>1591.6304873179899</v>
      </c>
      <c r="BK11" s="34">
        <v>1.6782650606708699E-4</v>
      </c>
      <c r="BL11" s="34">
        <v>1.26770811093975E-3</v>
      </c>
      <c r="BM11" s="34">
        <v>463.72628954821698</v>
      </c>
      <c r="BN11" s="34">
        <v>3419.1419492136502</v>
      </c>
      <c r="BO11" s="34">
        <v>135.223938401439</v>
      </c>
      <c r="BP11" s="34">
        <v>373.99904691089</v>
      </c>
      <c r="BQ11" s="34">
        <v>13.1613215305367</v>
      </c>
      <c r="BR11" s="34">
        <v>1.36781967790472E-2</v>
      </c>
      <c r="BS11" s="34">
        <v>2.77708796000815E-2</v>
      </c>
      <c r="BT11" s="34">
        <v>127.14691439993599</v>
      </c>
      <c r="BU11" s="34">
        <v>120.11180347399601</v>
      </c>
      <c r="BV11" s="34">
        <v>146.071985737749</v>
      </c>
      <c r="BW11" s="34">
        <v>0</v>
      </c>
      <c r="BX11" s="34">
        <v>3.3212593032292098E-2</v>
      </c>
      <c r="BY11" s="34">
        <v>3.1910151126837399E-2</v>
      </c>
      <c r="BZ11" s="34">
        <v>88126.225063465507</v>
      </c>
      <c r="CA11" s="34">
        <v>52169.261281723098</v>
      </c>
      <c r="CB11" s="34">
        <v>5332.8541460055003</v>
      </c>
      <c r="CC11" s="34">
        <v>57965.841717276802</v>
      </c>
      <c r="CD11" s="34">
        <v>2366.9608976008199</v>
      </c>
      <c r="CE11" s="34">
        <v>22.6841801391998</v>
      </c>
      <c r="CF11" s="34">
        <v>3.7472836110914502E-2</v>
      </c>
      <c r="CG11" s="34">
        <v>3.34179578185265</v>
      </c>
      <c r="CH11" s="34">
        <v>1.7901698396071299</v>
      </c>
      <c r="CI11" s="34">
        <v>31.039265462590301</v>
      </c>
      <c r="CJ11" s="34">
        <v>0.53765832757375798</v>
      </c>
      <c r="CK11" s="34">
        <v>38149.397041442397</v>
      </c>
      <c r="CL11" s="34">
        <v>2.5749720931232298</v>
      </c>
      <c r="CM11" s="34">
        <v>0.54223249436443499</v>
      </c>
      <c r="CN11" s="34">
        <v>2396.7455617762598</v>
      </c>
      <c r="CO11" s="34">
        <v>1.1999568007627901</v>
      </c>
      <c r="CP11" s="34">
        <v>3.4801378704453797E-5</v>
      </c>
      <c r="CQ11" s="34">
        <v>0.105288712599965</v>
      </c>
      <c r="CR11" s="34">
        <v>5912.8042040862802</v>
      </c>
      <c r="CS11" s="34">
        <v>5580.2598696671703</v>
      </c>
      <c r="CT11" s="34">
        <v>332.54433441910902</v>
      </c>
      <c r="CU11" s="34">
        <v>1.64386209703643E-2</v>
      </c>
      <c r="CV11" s="34">
        <v>849.23969267569305</v>
      </c>
      <c r="CW11" s="34">
        <v>0.11817309843086</v>
      </c>
      <c r="CX11" s="34">
        <v>463.02941909312801</v>
      </c>
      <c r="CY11" s="34">
        <v>5.0128835355522803</v>
      </c>
      <c r="CZ11" s="34">
        <v>1840.64540726533</v>
      </c>
      <c r="DA11" s="34">
        <v>234.39683134841201</v>
      </c>
      <c r="DB11" s="34">
        <v>3.74676529065185</v>
      </c>
      <c r="DC11" s="34">
        <v>16.7329678494463</v>
      </c>
      <c r="DD11" s="34">
        <v>1.24520332831781E-2</v>
      </c>
      <c r="DE11" s="34">
        <v>95.475944908260104</v>
      </c>
      <c r="DF11" s="34">
        <v>2926.5515070838101</v>
      </c>
      <c r="DG11" s="34">
        <v>201.06275948474601</v>
      </c>
      <c r="DH11" s="34">
        <v>0</v>
      </c>
      <c r="DI11" s="34">
        <v>10148.781528085199</v>
      </c>
      <c r="DJ11" s="34">
        <v>8259.3876040584</v>
      </c>
      <c r="DK11" s="34">
        <v>2159.88940534638</v>
      </c>
      <c r="DL11" s="34">
        <v>87704.304754928598</v>
      </c>
      <c r="DM11" s="34">
        <v>5240.8454375818301</v>
      </c>
      <c r="DN11" s="34">
        <v>11959.511383393299</v>
      </c>
      <c r="DP11" s="31">
        <f t="shared" si="0"/>
        <v>7.9999923370387728E-3</v>
      </c>
      <c r="DQ11" s="106">
        <f t="shared" si="32"/>
        <v>1.0048107137923945</v>
      </c>
      <c r="DR11" s="46">
        <f t="shared" si="1"/>
        <v>2.992916035189041E-4</v>
      </c>
      <c r="DS11" s="46">
        <f t="shared" si="2"/>
        <v>-5.7343262926225196E-3</v>
      </c>
      <c r="DT11" s="46">
        <f t="shared" si="3"/>
        <v>-9.9866993160873502E-4</v>
      </c>
      <c r="DU11" s="46">
        <f t="shared" si="4"/>
        <v>-1.2958540866071185E-2</v>
      </c>
      <c r="DV11" s="46">
        <f t="shared" si="5"/>
        <v>-1.3135400616370927E-2</v>
      </c>
      <c r="DW11" s="46">
        <f t="shared" si="6"/>
        <v>1.5680936841580416E-3</v>
      </c>
      <c r="DX11" s="46">
        <f t="shared" si="7"/>
        <v>2.017306562529304E-2</v>
      </c>
      <c r="DY11" s="46">
        <f t="shared" si="8"/>
        <v>-6.5685052465694696E-4</v>
      </c>
      <c r="DZ11" s="46">
        <f t="shared" si="9"/>
        <v>1.7396965840617118E-2</v>
      </c>
      <c r="EA11" s="46">
        <f t="shared" si="10"/>
        <v>-5.0427861712119548E-3</v>
      </c>
      <c r="EB11" s="46">
        <f t="shared" si="11"/>
        <v>-8.2313594000097585E-3</v>
      </c>
      <c r="EC11" s="46">
        <f t="shared" si="12"/>
        <v>1.5177478605133837E-2</v>
      </c>
      <c r="ED11" s="46">
        <f t="shared" si="13"/>
        <v>1.5579575787376185E-2</v>
      </c>
      <c r="EE11" s="46">
        <f t="shared" si="14"/>
        <v>2.1025276491023707E-2</v>
      </c>
      <c r="EF11" s="46">
        <f t="shared" si="15"/>
        <v>1.8576250495314285E-2</v>
      </c>
      <c r="EG11" s="46">
        <f t="shared" si="16"/>
        <v>4.1753190712631554E-3</v>
      </c>
      <c r="EH11" s="46">
        <f t="shared" si="17"/>
        <v>-1.8986859115992414E-3</v>
      </c>
      <c r="EI11" s="46">
        <f t="shared" si="18"/>
        <v>-7.2551653669833968E-3</v>
      </c>
      <c r="EJ11" s="46">
        <f t="shared" si="19"/>
        <v>-1.0191678501189376E-2</v>
      </c>
      <c r="EK11" s="46">
        <f t="shared" si="20"/>
        <v>4.1508271795323576E-4</v>
      </c>
      <c r="EL11" s="46">
        <f t="shared" si="21"/>
        <v>8.9307219542474683E-3</v>
      </c>
      <c r="EM11" s="46">
        <f t="shared" si="22"/>
        <v>-7.7536919449497609E-3</v>
      </c>
      <c r="EN11" s="46">
        <f t="shared" si="23"/>
        <v>-3.1598382873489939E-3</v>
      </c>
      <c r="EO11" s="46">
        <f t="shared" si="24"/>
        <v>4.2853337021301989E-4</v>
      </c>
      <c r="EP11" s="46">
        <f t="shared" si="25"/>
        <v>6.116084308556975E-3</v>
      </c>
      <c r="EQ11" s="46">
        <f t="shared" si="26"/>
        <v>1.8543547222887296E-2</v>
      </c>
      <c r="ER11" s="46">
        <f t="shared" si="27"/>
        <v>3.0171763425363228E-2</v>
      </c>
      <c r="ES11" s="46">
        <f t="shared" si="28"/>
        <v>1.6055360235433726E-2</v>
      </c>
      <c r="ET11" s="46">
        <f t="shared" si="29"/>
        <v>-2.0022671365443966E-2</v>
      </c>
      <c r="EU11" s="46">
        <f t="shared" si="30"/>
        <v>-2.0023569755618274E-2</v>
      </c>
      <c r="EV11" s="46">
        <f t="shared" si="31"/>
        <v>-6.526336662996522E-3</v>
      </c>
    </row>
    <row r="12" spans="1:152" x14ac:dyDescent="0.3">
      <c r="A12" s="11" t="s">
        <v>10</v>
      </c>
      <c r="B12" s="21">
        <v>355324.96341999999</v>
      </c>
      <c r="C12" s="21">
        <v>56.761099684000001</v>
      </c>
      <c r="D12" s="21">
        <v>22333.199353</v>
      </c>
      <c r="E12" s="21">
        <v>2532.9363039</v>
      </c>
      <c r="F12" s="21">
        <v>2392.0657371000002</v>
      </c>
      <c r="G12" s="21">
        <v>37.054018634999998</v>
      </c>
      <c r="H12" s="21">
        <v>29983.497558999999</v>
      </c>
      <c r="I12" s="21">
        <v>232.44081291000001</v>
      </c>
      <c r="J12" s="21">
        <v>821.15164711</v>
      </c>
      <c r="K12" s="21">
        <v>574.26224042000001</v>
      </c>
      <c r="L12" s="34">
        <v>39.067639833000001</v>
      </c>
      <c r="M12" s="34">
        <v>123.80555124999999</v>
      </c>
      <c r="N12" s="34">
        <v>43.96524754</v>
      </c>
      <c r="O12" s="34">
        <v>2793.1227208</v>
      </c>
      <c r="P12" s="34">
        <v>1866.5019302000001</v>
      </c>
      <c r="Q12" s="34">
        <v>6.0447020000000003E-4</v>
      </c>
      <c r="R12" s="34">
        <v>1.069165E-4</v>
      </c>
      <c r="S12" s="34">
        <v>1.70814507E-2</v>
      </c>
      <c r="T12" s="34">
        <v>2.8680880499999999E-2</v>
      </c>
      <c r="U12" s="23">
        <v>2.2969505899999999E-2</v>
      </c>
      <c r="V12" s="34">
        <v>8.5982175841000004</v>
      </c>
      <c r="W12" s="34">
        <v>1.5886742700000001E-2</v>
      </c>
      <c r="X12" s="34">
        <v>1.3838039425999999</v>
      </c>
      <c r="Y12" s="34">
        <v>0.72478832680000005</v>
      </c>
      <c r="Z12" s="34">
        <v>12.033809618999999</v>
      </c>
      <c r="AA12" s="34">
        <v>515.53410215999997</v>
      </c>
      <c r="AB12" s="34">
        <v>453.62209177</v>
      </c>
      <c r="AC12" s="34">
        <v>72.123883501999998</v>
      </c>
      <c r="AD12" s="34">
        <v>1153.1760158</v>
      </c>
      <c r="AE12" s="34">
        <v>1118.5807445999999</v>
      </c>
      <c r="AF12" s="34">
        <v>0.63231765240000004</v>
      </c>
      <c r="AG12" s="34"/>
      <c r="AH12" s="34" t="s">
        <v>10</v>
      </c>
      <c r="AI12" s="34">
        <v>33.099889976649401</v>
      </c>
      <c r="AJ12" s="34">
        <v>38.572187181346301</v>
      </c>
      <c r="AK12" s="34">
        <v>230.86354986715699</v>
      </c>
      <c r="AL12" s="34">
        <v>230.86354986715699</v>
      </c>
      <c r="AM12" s="34">
        <v>109.13772234736</v>
      </c>
      <c r="AN12" s="34">
        <v>3.88126885750976E-3</v>
      </c>
      <c r="AO12" s="34">
        <v>1.8949748234373301E-2</v>
      </c>
      <c r="AP12" s="34">
        <v>828.33740705018397</v>
      </c>
      <c r="AQ12" s="34">
        <v>0.62680912765319197</v>
      </c>
      <c r="AR12" s="34">
        <v>124.65972524856799</v>
      </c>
      <c r="AS12" s="34">
        <v>1841.0746239320099</v>
      </c>
      <c r="AT12" s="34">
        <v>2.12018673247463E-5</v>
      </c>
      <c r="AU12" s="34">
        <v>8.4808130531258699E-5</v>
      </c>
      <c r="AV12" s="34">
        <v>354016.04877329298</v>
      </c>
      <c r="AW12" s="34">
        <v>33.883087604402597</v>
      </c>
      <c r="AX12" s="34">
        <v>841.67073003632095</v>
      </c>
      <c r="AY12" s="34">
        <v>53.910461138136</v>
      </c>
      <c r="AZ12" s="34">
        <v>1.2445586210089401</v>
      </c>
      <c r="BA12" s="34">
        <v>192.60713727740099</v>
      </c>
      <c r="BB12" s="34">
        <v>6.0882955719065004</v>
      </c>
      <c r="BC12" s="34">
        <v>1307.1406028893</v>
      </c>
      <c r="BD12" s="34">
        <v>136.21286059888601</v>
      </c>
      <c r="BE12" s="34">
        <v>1393.6170675513099</v>
      </c>
      <c r="BF12" s="34">
        <v>520.84964053266106</v>
      </c>
      <c r="BG12" s="34">
        <v>2485.6184393255198</v>
      </c>
      <c r="BH12" s="34">
        <v>568.421003566575</v>
      </c>
      <c r="BI12" s="34">
        <v>568.421003566575</v>
      </c>
      <c r="BJ12" s="34">
        <v>462.64579319108998</v>
      </c>
      <c r="BK12" s="34">
        <v>6.8515583464230805E-5</v>
      </c>
      <c r="BL12" s="34">
        <v>5.1979627325372498E-4</v>
      </c>
      <c r="BM12" s="34">
        <v>177.202368734712</v>
      </c>
      <c r="BN12" s="34">
        <v>1065.22364571056</v>
      </c>
      <c r="BO12" s="34">
        <v>44.590763306892597</v>
      </c>
      <c r="BP12" s="34">
        <v>137.206685118102</v>
      </c>
      <c r="BQ12" s="34">
        <v>5.3312259123739896</v>
      </c>
      <c r="BR12" s="34">
        <v>5.5715313897385802E-3</v>
      </c>
      <c r="BS12" s="34">
        <v>1.1311862890149099E-2</v>
      </c>
      <c r="BT12" s="34">
        <v>38.0468843250327</v>
      </c>
      <c r="BU12" s="34">
        <v>44.266383900379701</v>
      </c>
      <c r="BV12" s="34">
        <v>56.188173668766503</v>
      </c>
      <c r="BW12" s="34">
        <v>0</v>
      </c>
      <c r="BX12" s="34">
        <v>1.4426457844871701E-2</v>
      </c>
      <c r="BY12" s="34">
        <v>1.3860718570082101E-2</v>
      </c>
      <c r="BZ12" s="34">
        <v>30475.9214485468</v>
      </c>
      <c r="CA12" s="34">
        <v>19935.229094550701</v>
      </c>
      <c r="CB12" s="34">
        <v>2037.8227176165799</v>
      </c>
      <c r="CC12" s="34">
        <v>22150.254180902</v>
      </c>
      <c r="CD12" s="34">
        <v>825.61832413470802</v>
      </c>
      <c r="CE12" s="34">
        <v>8.6075916284969392</v>
      </c>
      <c r="CF12" s="34">
        <v>1.57317253899921E-2</v>
      </c>
      <c r="CG12" s="34">
        <v>1.3747249116332301</v>
      </c>
      <c r="CH12" s="34">
        <v>0.72175273456108702</v>
      </c>
      <c r="CI12" s="34">
        <v>12.0204790078804</v>
      </c>
      <c r="CJ12" s="34">
        <v>0.45457908270088199</v>
      </c>
      <c r="CK12" s="34">
        <v>12991.754807359501</v>
      </c>
      <c r="CL12" s="34">
        <v>1.1279077946614999</v>
      </c>
      <c r="CM12" s="34">
        <v>0.22549543669703501</v>
      </c>
      <c r="CN12" s="34">
        <v>1007.89956304392</v>
      </c>
      <c r="CO12" s="34">
        <v>0.56390249181809604</v>
      </c>
      <c r="CP12" s="34">
        <v>1.4083035424968399E-5</v>
      </c>
      <c r="CQ12" s="34">
        <v>4.3709877964251999E-2</v>
      </c>
      <c r="CR12" s="34">
        <v>2496.6688174855299</v>
      </c>
      <c r="CS12" s="34">
        <v>2357.444441269</v>
      </c>
      <c r="CT12" s="34">
        <v>139.224376216537</v>
      </c>
      <c r="CU12" s="34">
        <v>6.5748079597876896E-3</v>
      </c>
      <c r="CV12" s="34">
        <v>367.57172138648599</v>
      </c>
      <c r="CW12" s="34">
        <v>4.7264704035009403E-2</v>
      </c>
      <c r="CX12" s="34">
        <v>195.75276611055</v>
      </c>
      <c r="CY12" s="34">
        <v>2.0925536193830299</v>
      </c>
      <c r="CZ12" s="34">
        <v>772.94578543516502</v>
      </c>
      <c r="DA12" s="34">
        <v>141.82695032203699</v>
      </c>
      <c r="DB12" s="34">
        <v>1.69024569134189</v>
      </c>
      <c r="DC12" s="34">
        <v>7.0172231545935997</v>
      </c>
      <c r="DD12" s="34">
        <v>5.1486317223058096E-3</v>
      </c>
      <c r="DE12" s="34">
        <v>36.867764004387197</v>
      </c>
      <c r="DF12" s="34">
        <v>1002.19236281672</v>
      </c>
      <c r="DG12" s="34">
        <v>72.677626333037296</v>
      </c>
      <c r="DH12" s="34">
        <v>0</v>
      </c>
      <c r="DI12" s="34">
        <v>3499.7293855079402</v>
      </c>
      <c r="DJ12" s="34">
        <v>2827.14120471053</v>
      </c>
      <c r="DK12" s="34">
        <v>753.87239311920405</v>
      </c>
      <c r="DL12" s="34">
        <v>30311.540534510601</v>
      </c>
      <c r="DM12" s="34">
        <v>1885.7409263223001</v>
      </c>
      <c r="DN12" s="34">
        <v>4303.5131414726702</v>
      </c>
      <c r="DP12" s="31">
        <f t="shared" si="0"/>
        <v>8.0000151369593007E-3</v>
      </c>
      <c r="DQ12" s="106">
        <f t="shared" si="32"/>
        <v>1.0054230471674328</v>
      </c>
      <c r="DR12" s="46">
        <f t="shared" si="1"/>
        <v>-3.6837114795108014E-3</v>
      </c>
      <c r="DS12" s="46">
        <f t="shared" si="2"/>
        <v>-1.0093638397125645E-2</v>
      </c>
      <c r="DT12" s="46">
        <f t="shared" si="3"/>
        <v>-8.1916240125902394E-3</v>
      </c>
      <c r="DU12" s="46">
        <f t="shared" si="4"/>
        <v>-1.4318357061971326E-2</v>
      </c>
      <c r="DV12" s="46">
        <f t="shared" si="5"/>
        <v>-1.4473388123928838E-2</v>
      </c>
      <c r="DW12" s="46">
        <f t="shared" si="6"/>
        <v>-5.0265703282415652E-3</v>
      </c>
      <c r="DX12" s="46">
        <f t="shared" si="7"/>
        <v>1.0940784171863048E-2</v>
      </c>
      <c r="DY12" s="46">
        <f t="shared" si="8"/>
        <v>-6.7856544773560214E-3</v>
      </c>
      <c r="DZ12" s="46">
        <f t="shared" si="9"/>
        <v>8.7508317927314332E-3</v>
      </c>
      <c r="EA12" s="46">
        <f t="shared" si="10"/>
        <v>-1.0171723721818959E-2</v>
      </c>
      <c r="EB12" s="46">
        <f t="shared" si="11"/>
        <v>-1.2681919198896595E-2</v>
      </c>
      <c r="EC12" s="46">
        <f t="shared" si="12"/>
        <v>6.8993190526907095E-3</v>
      </c>
      <c r="ED12" s="46">
        <f t="shared" si="13"/>
        <v>6.8494180569715684E-3</v>
      </c>
      <c r="EE12" s="46">
        <f t="shared" si="14"/>
        <v>1.2179373164379436E-2</v>
      </c>
      <c r="EF12" s="46">
        <f t="shared" si="15"/>
        <v>1.0307514720993897E-2</v>
      </c>
      <c r="EG12" s="46">
        <f t="shared" si="16"/>
        <v>-3.4332674415972968E-3</v>
      </c>
      <c r="EH12" s="46">
        <f t="shared" si="17"/>
        <v>-8.4785991310508575E-3</v>
      </c>
      <c r="EI12" s="46">
        <f t="shared" si="18"/>
        <v>-1.1594824326737186E-2</v>
      </c>
      <c r="EJ12" s="46">
        <f t="shared" si="19"/>
        <v>-1.3727057125955303E-2</v>
      </c>
      <c r="EK12" s="46">
        <f t="shared" si="20"/>
        <v>-6.0292462850468657E-3</v>
      </c>
      <c r="EL12" s="46">
        <f t="shared" si="21"/>
        <v>1.0902311211888217E-3</v>
      </c>
      <c r="EM12" s="46">
        <f t="shared" si="22"/>
        <v>-9.7576522094678115E-3</v>
      </c>
      <c r="EN12" s="46">
        <f t="shared" si="23"/>
        <v>-6.5609228932470556E-3</v>
      </c>
      <c r="EO12" s="46">
        <f t="shared" si="24"/>
        <v>-4.1882465909949471E-3</v>
      </c>
      <c r="EP12" s="46">
        <f t="shared" si="25"/>
        <v>-1.1077631723998452E-3</v>
      </c>
      <c r="EQ12" s="46">
        <f t="shared" si="26"/>
        <v>1.0310740551187364E-2</v>
      </c>
      <c r="ER12" s="46">
        <f t="shared" si="27"/>
        <v>1.9892552820521072E-2</v>
      </c>
      <c r="ES12" s="46">
        <f t="shared" si="28"/>
        <v>7.6776624351064249E-3</v>
      </c>
      <c r="ET12" s="46">
        <f t="shared" si="29"/>
        <v>-2.0614151894524584E-2</v>
      </c>
      <c r="EU12" s="46">
        <f t="shared" si="30"/>
        <v>-2.0615017795136827E-2</v>
      </c>
      <c r="EV12" s="46">
        <f t="shared" si="31"/>
        <v>-8.7116415711314312E-3</v>
      </c>
    </row>
    <row r="13" spans="1:152" x14ac:dyDescent="0.3">
      <c r="A13" s="11" t="s">
        <v>12</v>
      </c>
      <c r="B13" s="21">
        <v>77809.880885999999</v>
      </c>
      <c r="C13" s="21">
        <v>14.634423658999999</v>
      </c>
      <c r="D13" s="21">
        <v>6698.5319903</v>
      </c>
      <c r="E13" s="21">
        <v>726.79553496000005</v>
      </c>
      <c r="F13" s="21">
        <v>688.17088321999995</v>
      </c>
      <c r="G13" s="21">
        <v>7.8253174088000002</v>
      </c>
      <c r="H13" s="21">
        <v>9517.4785298999996</v>
      </c>
      <c r="I13" s="21">
        <v>70.934310685</v>
      </c>
      <c r="J13" s="21">
        <v>218.12315706999999</v>
      </c>
      <c r="K13" s="21">
        <v>165.73235185999999</v>
      </c>
      <c r="L13" s="34">
        <v>12.029790656999999</v>
      </c>
      <c r="M13" s="34">
        <v>37.726924734999997</v>
      </c>
      <c r="N13" s="34">
        <v>16.852939886000001</v>
      </c>
      <c r="O13" s="34">
        <v>817.07894467000006</v>
      </c>
      <c r="P13" s="34">
        <v>631.43203593999999</v>
      </c>
      <c r="Q13" s="34">
        <v>1.4632950000000001E-4</v>
      </c>
      <c r="R13" s="34">
        <v>2.37554E-5</v>
      </c>
      <c r="S13" s="34">
        <v>4.3958295999999997E-3</v>
      </c>
      <c r="T13" s="34">
        <v>7.0369092999999997E-3</v>
      </c>
      <c r="U13" s="23">
        <v>5.5893988E-3</v>
      </c>
      <c r="V13" s="34">
        <v>3.1283854660000001</v>
      </c>
      <c r="W13" s="34">
        <v>4.1852625000000001E-3</v>
      </c>
      <c r="X13" s="34">
        <v>0.3812944573</v>
      </c>
      <c r="Y13" s="34">
        <v>0.2137541073</v>
      </c>
      <c r="Z13" s="34">
        <v>4.1597479691999997</v>
      </c>
      <c r="AA13" s="34">
        <v>181.90221242999999</v>
      </c>
      <c r="AB13" s="34">
        <v>104.71373054999999</v>
      </c>
      <c r="AC13" s="34">
        <v>22.461136105000001</v>
      </c>
      <c r="AD13" s="34">
        <v>379.21008651</v>
      </c>
      <c r="AE13" s="34">
        <v>367.83379919999999</v>
      </c>
      <c r="AF13" s="34">
        <v>0.1633264717</v>
      </c>
      <c r="AG13" s="34"/>
      <c r="AH13" s="34" t="s">
        <v>12</v>
      </c>
      <c r="AI13" s="34">
        <v>9.6593796993717902</v>
      </c>
      <c r="AJ13" s="34">
        <v>11.9552145630452</v>
      </c>
      <c r="AK13" s="34">
        <v>70.946814731758096</v>
      </c>
      <c r="AL13" s="34">
        <v>70.946814731758096</v>
      </c>
      <c r="AM13" s="34">
        <v>32.170744937581603</v>
      </c>
      <c r="AN13" s="34">
        <v>9.5179355919685596E-4</v>
      </c>
      <c r="AO13" s="34">
        <v>4.6470309716320204E-3</v>
      </c>
      <c r="AP13" s="34">
        <v>220.897529338857</v>
      </c>
      <c r="AQ13" s="34">
        <v>0.16386733311089599</v>
      </c>
      <c r="AR13" s="34">
        <v>38.263733038541702</v>
      </c>
      <c r="AS13" s="34">
        <v>486.69823987442697</v>
      </c>
      <c r="AT13" s="34">
        <v>4.7445709276498102E-6</v>
      </c>
      <c r="AU13" s="34">
        <v>1.8978442357402201E-5</v>
      </c>
      <c r="AV13" s="34">
        <v>77981.631573273306</v>
      </c>
      <c r="AW13" s="34">
        <v>11.188973869717801</v>
      </c>
      <c r="AX13" s="34">
        <v>278.40318759679599</v>
      </c>
      <c r="AY13" s="34">
        <v>17.782694329161</v>
      </c>
      <c r="AZ13" s="34">
        <v>0.41177062528591102</v>
      </c>
      <c r="BA13" s="34">
        <v>63.570514093597197</v>
      </c>
      <c r="BB13" s="34">
        <v>1.5991002908998699</v>
      </c>
      <c r="BC13" s="34">
        <v>378.04182844223197</v>
      </c>
      <c r="BD13" s="34">
        <v>38.450507013992599</v>
      </c>
      <c r="BE13" s="34">
        <v>411.48379097492102</v>
      </c>
      <c r="BF13" s="34">
        <v>184.97970103275901</v>
      </c>
      <c r="BG13" s="34">
        <v>734.09268727529002</v>
      </c>
      <c r="BH13" s="34">
        <v>165.03336899174701</v>
      </c>
      <c r="BI13" s="34">
        <v>165.03336899174701</v>
      </c>
      <c r="BJ13" s="34">
        <v>106.74458055495199</v>
      </c>
      <c r="BK13" s="34">
        <v>1.68427907936782E-5</v>
      </c>
      <c r="BL13" s="34">
        <v>1.26710936177958E-4</v>
      </c>
      <c r="BM13" s="34">
        <v>53.347413138224297</v>
      </c>
      <c r="BN13" s="34">
        <v>302.222180086707</v>
      </c>
      <c r="BO13" s="34">
        <v>14.080871905359</v>
      </c>
      <c r="BP13" s="34">
        <v>51.445887208600297</v>
      </c>
      <c r="BQ13" s="34">
        <v>1.57317624612421</v>
      </c>
      <c r="BR13" s="34">
        <v>1.4419832845560701E-3</v>
      </c>
      <c r="BS13" s="34">
        <v>2.9276786311502002E-3</v>
      </c>
      <c r="BT13" s="34">
        <v>11.713518663719499</v>
      </c>
      <c r="BU13" s="34">
        <v>17.108154250992499</v>
      </c>
      <c r="BV13" s="34">
        <v>14.5814039069208</v>
      </c>
      <c r="BW13" s="34">
        <v>0</v>
      </c>
      <c r="BX13" s="34">
        <v>3.5574323197583701E-3</v>
      </c>
      <c r="BY13" s="34">
        <v>3.4179244707529298E-3</v>
      </c>
      <c r="BZ13" s="34">
        <v>9715.1159711635391</v>
      </c>
      <c r="CA13" s="34">
        <v>6001.5816361161096</v>
      </c>
      <c r="CB13" s="34">
        <v>613.49494234141798</v>
      </c>
      <c r="CC13" s="34">
        <v>6668.4239915957496</v>
      </c>
      <c r="CD13" s="34">
        <v>247.72358275855501</v>
      </c>
      <c r="CE13" s="34">
        <v>3.1585634321654301</v>
      </c>
      <c r="CF13" s="34">
        <v>4.1900856859538003E-3</v>
      </c>
      <c r="CG13" s="34">
        <v>0.38342934177527099</v>
      </c>
      <c r="CH13" s="34">
        <v>0.215418442040377</v>
      </c>
      <c r="CI13" s="34">
        <v>4.1934948115764596</v>
      </c>
      <c r="CJ13" s="34">
        <v>6.2093774158523303E-2</v>
      </c>
      <c r="CK13" s="34">
        <v>4300.6659465665798</v>
      </c>
      <c r="CL13" s="34">
        <v>0.32333180123128102</v>
      </c>
      <c r="CM13" s="34">
        <v>7.4333229363360204E-2</v>
      </c>
      <c r="CN13" s="34">
        <v>319.23556859956898</v>
      </c>
      <c r="CO13" s="34">
        <v>0.14888684876844299</v>
      </c>
      <c r="CP13" s="34">
        <v>3.5207339528321099E-6</v>
      </c>
      <c r="CQ13" s="34">
        <v>1.41345871790208E-2</v>
      </c>
      <c r="CR13" s="34">
        <v>721.55696926398298</v>
      </c>
      <c r="CS13" s="34">
        <v>683.029241405829</v>
      </c>
      <c r="CT13" s="34">
        <v>38.527727858154599</v>
      </c>
      <c r="CU13" s="34">
        <v>1.22421441822781E-3</v>
      </c>
      <c r="CV13" s="34">
        <v>92.970820154654206</v>
      </c>
      <c r="CW13" s="34">
        <v>8.8005887663486493E-3</v>
      </c>
      <c r="CX13" s="34">
        <v>53.7410478987196</v>
      </c>
      <c r="CY13" s="34">
        <v>0.63184528260498096</v>
      </c>
      <c r="CZ13" s="34">
        <v>213.60564205757299</v>
      </c>
      <c r="DA13" s="34">
        <v>22.717418163772901</v>
      </c>
      <c r="DB13" s="34">
        <v>0.40966286336303998</v>
      </c>
      <c r="DC13" s="34">
        <v>1.8002596941086899</v>
      </c>
      <c r="DD13" s="34">
        <v>1.5898113504963099E-3</v>
      </c>
      <c r="DE13" s="34">
        <v>7.8253059087176302</v>
      </c>
      <c r="DF13" s="34">
        <v>376.70814945901799</v>
      </c>
      <c r="DG13" s="34">
        <v>22.800590522754401</v>
      </c>
      <c r="DH13" s="34">
        <v>0</v>
      </c>
      <c r="DI13" s="34">
        <v>1064.1562117660801</v>
      </c>
      <c r="DJ13" s="34">
        <v>830.36093943269304</v>
      </c>
      <c r="DK13" s="34">
        <v>289.61918842576699</v>
      </c>
      <c r="DL13" s="34">
        <v>9669.9476858634098</v>
      </c>
      <c r="DM13" s="34">
        <v>641.94558492784404</v>
      </c>
      <c r="DN13" s="34">
        <v>1511.8868454009801</v>
      </c>
      <c r="DP13" s="31">
        <f t="shared" si="0"/>
        <v>8.000003179980503E-3</v>
      </c>
      <c r="DQ13" s="106">
        <f t="shared" si="32"/>
        <v>1.0046709958282567</v>
      </c>
      <c r="DR13" s="46">
        <f t="shared" si="1"/>
        <v>2.2073120446610131E-3</v>
      </c>
      <c r="DS13" s="46">
        <f t="shared" si="2"/>
        <v>-3.6229477371043039E-3</v>
      </c>
      <c r="DT13" s="46">
        <f t="shared" si="3"/>
        <v>-4.4947159687897427E-3</v>
      </c>
      <c r="DU13" s="46">
        <f t="shared" si="4"/>
        <v>-7.2077571256754982E-3</v>
      </c>
      <c r="DV13" s="46">
        <f t="shared" si="5"/>
        <v>-7.4714608530265757E-3</v>
      </c>
      <c r="DW13" s="46">
        <f t="shared" si="6"/>
        <v>-1.4695994768224157E-6</v>
      </c>
      <c r="DX13" s="46">
        <f t="shared" si="7"/>
        <v>1.6019910681638515E-2</v>
      </c>
      <c r="DY13" s="46">
        <f t="shared" si="8"/>
        <v>1.7627642585578909E-4</v>
      </c>
      <c r="DZ13" s="46">
        <f t="shared" si="9"/>
        <v>1.2719292651566825E-2</v>
      </c>
      <c r="EA13" s="46">
        <f t="shared" si="10"/>
        <v>-4.2175402714579166E-3</v>
      </c>
      <c r="EB13" s="46">
        <f t="shared" si="11"/>
        <v>-6.1992844332170423E-3</v>
      </c>
      <c r="EC13" s="46">
        <f t="shared" si="12"/>
        <v>1.4228785073586901E-2</v>
      </c>
      <c r="ED13" s="46">
        <f t="shared" si="13"/>
        <v>1.5143610949713747E-2</v>
      </c>
      <c r="EE13" s="46">
        <f t="shared" si="14"/>
        <v>1.6255460808694916E-2</v>
      </c>
      <c r="EF13" s="46">
        <f t="shared" si="15"/>
        <v>1.6650325592354118E-2</v>
      </c>
      <c r="EG13" s="46">
        <f t="shared" si="16"/>
        <v>5.0909825050197231E-3</v>
      </c>
      <c r="EH13" s="46">
        <f t="shared" si="17"/>
        <v>-1.3633411749745205E-3</v>
      </c>
      <c r="EI13" s="46">
        <f t="shared" si="18"/>
        <v>-5.9528431888556084E-3</v>
      </c>
      <c r="EJ13" s="46">
        <f t="shared" si="19"/>
        <v>-8.7470943370976523E-3</v>
      </c>
      <c r="EK13" s="46">
        <f t="shared" si="20"/>
        <v>1.6863586167578739E-3</v>
      </c>
      <c r="EL13" s="46">
        <f t="shared" si="21"/>
        <v>9.6464986471171653E-3</v>
      </c>
      <c r="EM13" s="46">
        <f t="shared" si="22"/>
        <v>1.1524213723273641E-3</v>
      </c>
      <c r="EN13" s="46">
        <f t="shared" si="23"/>
        <v>5.5990440836418444E-3</v>
      </c>
      <c r="EO13" s="46">
        <f t="shared" si="24"/>
        <v>7.7862117430152382E-3</v>
      </c>
      <c r="EP13" s="46">
        <f t="shared" si="25"/>
        <v>8.1127132283810334E-3</v>
      </c>
      <c r="EQ13" s="46">
        <f t="shared" si="26"/>
        <v>1.69183681806141E-2</v>
      </c>
      <c r="ER13" s="46">
        <f t="shared" si="27"/>
        <v>1.9394304780138507E-2</v>
      </c>
      <c r="ES13" s="46">
        <f t="shared" si="28"/>
        <v>1.5112967401450144E-2</v>
      </c>
      <c r="ET13" s="46">
        <f t="shared" si="29"/>
        <v>-1.6491770464489811E-2</v>
      </c>
      <c r="EU13" s="46">
        <f t="shared" si="30"/>
        <v>-1.6492590614169009E-2</v>
      </c>
      <c r="EV13" s="46">
        <f t="shared" si="31"/>
        <v>3.3115355108475505E-3</v>
      </c>
    </row>
    <row r="14" spans="1:152" x14ac:dyDescent="0.3">
      <c r="A14" s="11" t="s">
        <v>13</v>
      </c>
      <c r="B14" s="21">
        <v>434621.7819</v>
      </c>
      <c r="C14" s="21">
        <v>83.324570678000001</v>
      </c>
      <c r="D14" s="21">
        <v>41527.021080999999</v>
      </c>
      <c r="E14" s="21">
        <v>3989.9917458999998</v>
      </c>
      <c r="F14" s="21">
        <v>3800.4868806999998</v>
      </c>
      <c r="G14" s="21">
        <v>41.288480210000003</v>
      </c>
      <c r="H14" s="21">
        <v>33513.006559000001</v>
      </c>
      <c r="I14" s="21">
        <v>392.33426995999997</v>
      </c>
      <c r="J14" s="21">
        <v>906.09697185000005</v>
      </c>
      <c r="K14" s="21">
        <v>1018.6985922</v>
      </c>
      <c r="L14" s="34">
        <v>72.978713951000003</v>
      </c>
      <c r="M14" s="34">
        <v>150.26203285</v>
      </c>
      <c r="N14" s="34">
        <v>58.708557673000001</v>
      </c>
      <c r="O14" s="34">
        <v>2864.6227267999998</v>
      </c>
      <c r="P14" s="34">
        <v>2093.6690938000002</v>
      </c>
      <c r="Q14" s="34">
        <v>8.1896089999999996E-4</v>
      </c>
      <c r="R14" s="34">
        <v>1.609394E-4</v>
      </c>
      <c r="S14" s="34">
        <v>2.6922927100000001E-2</v>
      </c>
      <c r="T14" s="34">
        <v>4.6960748099999998E-2</v>
      </c>
      <c r="U14" s="23">
        <v>3.2273676899999999E-2</v>
      </c>
      <c r="V14" s="34">
        <v>12.753551264</v>
      </c>
      <c r="W14" s="34">
        <v>1.8766735400000002E-2</v>
      </c>
      <c r="X14" s="34">
        <v>1.5603233549</v>
      </c>
      <c r="Y14" s="34">
        <v>0.84159459219999999</v>
      </c>
      <c r="Z14" s="34">
        <v>17.610053383</v>
      </c>
      <c r="AA14" s="34">
        <v>586.54426251999996</v>
      </c>
      <c r="AB14" s="34">
        <v>386.11860682999998</v>
      </c>
      <c r="AC14" s="34">
        <v>86.360407338000002</v>
      </c>
      <c r="AD14" s="34">
        <v>2451.3478218999999</v>
      </c>
      <c r="AE14" s="34">
        <v>2377.8072734000002</v>
      </c>
      <c r="AF14" s="34">
        <v>0.69551228840000001</v>
      </c>
      <c r="AG14" s="34"/>
      <c r="AH14" s="34" t="s">
        <v>13</v>
      </c>
      <c r="AI14" s="34">
        <v>47.7624993465909</v>
      </c>
      <c r="AJ14" s="34">
        <v>72.135712179776803</v>
      </c>
      <c r="AK14" s="34">
        <v>388.85995860309202</v>
      </c>
      <c r="AL14" s="34">
        <v>388.85995860309202</v>
      </c>
      <c r="AM14" s="34">
        <v>207.45090737541901</v>
      </c>
      <c r="AN14" s="34">
        <v>5.4400350160110598E-3</v>
      </c>
      <c r="AO14" s="34">
        <v>2.65601038542304E-2</v>
      </c>
      <c r="AP14" s="34">
        <v>907.02181192503099</v>
      </c>
      <c r="AQ14" s="34">
        <v>0.68990039015767002</v>
      </c>
      <c r="AR14" s="34">
        <v>150.410275780262</v>
      </c>
      <c r="AS14" s="34">
        <v>2384.4187810354902</v>
      </c>
      <c r="AT14" s="34">
        <v>3.1848494306012501E-5</v>
      </c>
      <c r="AU14" s="34">
        <v>1.2739510239917999E-4</v>
      </c>
      <c r="AV14" s="34">
        <v>431710.45388448797</v>
      </c>
      <c r="AW14" s="34">
        <v>72.457815276928002</v>
      </c>
      <c r="AX14" s="34">
        <v>1802.33420677149</v>
      </c>
      <c r="AY14" s="34">
        <v>115.180552274343</v>
      </c>
      <c r="AZ14" s="34">
        <v>2.66560819998125</v>
      </c>
      <c r="BA14" s="34">
        <v>411.70871149655198</v>
      </c>
      <c r="BB14" s="34">
        <v>10.8418893592817</v>
      </c>
      <c r="BC14" s="34">
        <v>1779.6252577949599</v>
      </c>
      <c r="BD14" s="34">
        <v>178.21228117787999</v>
      </c>
      <c r="BE14" s="34">
        <v>1675.42631068741</v>
      </c>
      <c r="BF14" s="34">
        <v>589.58016263662898</v>
      </c>
      <c r="BG14" s="34">
        <v>2381.1061323253198</v>
      </c>
      <c r="BH14" s="34">
        <v>1007.67410797643</v>
      </c>
      <c r="BI14" s="34">
        <v>1007.67410797643</v>
      </c>
      <c r="BJ14" s="34">
        <v>390.31042662438199</v>
      </c>
      <c r="BK14" s="34">
        <v>9.8056562465175101E-5</v>
      </c>
      <c r="BL14" s="34">
        <v>6.9215899680551802E-4</v>
      </c>
      <c r="BM14" s="34">
        <v>328.86454887900402</v>
      </c>
      <c r="BN14" s="34">
        <v>1026.5718192378999</v>
      </c>
      <c r="BO14" s="34">
        <v>50.945164044792101</v>
      </c>
      <c r="BP14" s="34">
        <v>187.44729501839899</v>
      </c>
      <c r="BQ14" s="34">
        <v>10.202023458683399</v>
      </c>
      <c r="BR14" s="34">
        <v>8.7839046545081702E-3</v>
      </c>
      <c r="BS14" s="34">
        <v>1.7833990653505001E-2</v>
      </c>
      <c r="BT14" s="34">
        <v>39.665244068723098</v>
      </c>
      <c r="BU14" s="34">
        <v>58.833670885185903</v>
      </c>
      <c r="BV14" s="34">
        <v>82.474760109239</v>
      </c>
      <c r="BW14" s="34">
        <v>0</v>
      </c>
      <c r="BX14" s="34">
        <v>2.3648255170665201E-2</v>
      </c>
      <c r="BY14" s="34">
        <v>2.2720952642514999E-2</v>
      </c>
      <c r="BZ14" s="34">
        <v>33857.667238214897</v>
      </c>
      <c r="CA14" s="34">
        <v>36997.264747126501</v>
      </c>
      <c r="CB14" s="34">
        <v>3781.9431923345301</v>
      </c>
      <c r="CC14" s="34">
        <v>41108.072488340003</v>
      </c>
      <c r="CD14" s="34">
        <v>967.128844198509</v>
      </c>
      <c r="CE14" s="34">
        <v>12.7175649886561</v>
      </c>
      <c r="CF14" s="34">
        <v>1.85961803165616E-2</v>
      </c>
      <c r="CG14" s="34">
        <v>1.5503701977876601</v>
      </c>
      <c r="CH14" s="34">
        <v>0.83769819799004497</v>
      </c>
      <c r="CI14" s="34">
        <v>17.538085459658099</v>
      </c>
      <c r="CJ14" s="34">
        <v>0.78744744205426598</v>
      </c>
      <c r="CK14" s="34">
        <v>13853.5701086849</v>
      </c>
      <c r="CL14" s="34">
        <v>1.97394664913992</v>
      </c>
      <c r="CM14" s="34">
        <v>0.48152139228492502</v>
      </c>
      <c r="CN14" s="34">
        <v>1995.86611340575</v>
      </c>
      <c r="CO14" s="34">
        <v>1.00585433092478</v>
      </c>
      <c r="CP14" s="34">
        <v>2.3000442491884198E-5</v>
      </c>
      <c r="CQ14" s="34">
        <v>9.1886895147075806E-2</v>
      </c>
      <c r="CR14" s="34">
        <v>3940.6411512753202</v>
      </c>
      <c r="CS14" s="34">
        <v>3753.1604233377998</v>
      </c>
      <c r="CT14" s="34">
        <v>187.48072793752101</v>
      </c>
      <c r="CU14" s="34">
        <v>9.0474030406146495E-3</v>
      </c>
      <c r="CV14" s="34">
        <v>420.33927413041403</v>
      </c>
      <c r="CW14" s="34">
        <v>6.5039544143697295E-2</v>
      </c>
      <c r="CX14" s="34">
        <v>266.48599630835997</v>
      </c>
      <c r="CY14" s="34">
        <v>3.5915343684033498</v>
      </c>
      <c r="CZ14" s="34">
        <v>1048.3914576960599</v>
      </c>
      <c r="DA14" s="34">
        <v>221.832582330848</v>
      </c>
      <c r="DB14" s="34">
        <v>1.99648619146039</v>
      </c>
      <c r="DC14" s="34">
        <v>12.064391775437199</v>
      </c>
      <c r="DD14" s="34">
        <v>1.04258051751296E-2</v>
      </c>
      <c r="DE14" s="34">
        <v>40.930241624365401</v>
      </c>
      <c r="DF14" s="34">
        <v>1173.4956368119899</v>
      </c>
      <c r="DG14" s="34">
        <v>86.523497198388398</v>
      </c>
      <c r="DH14" s="34">
        <v>0</v>
      </c>
      <c r="DI14" s="34">
        <v>3649.9498598383102</v>
      </c>
      <c r="DJ14" s="34">
        <v>2879.6211279231702</v>
      </c>
      <c r="DK14" s="34">
        <v>854.45584655029302</v>
      </c>
      <c r="DL14" s="34">
        <v>33655.4674149153</v>
      </c>
      <c r="DM14" s="34">
        <v>2103.7887407601702</v>
      </c>
      <c r="DN14" s="34">
        <v>4902.8253337032602</v>
      </c>
      <c r="DP14" s="31">
        <f t="shared" si="0"/>
        <v>7.9999992452159784E-3</v>
      </c>
      <c r="DQ14" s="106">
        <f t="shared" si="32"/>
        <v>1.0060079338910024</v>
      </c>
      <c r="DR14" s="46">
        <f t="shared" si="1"/>
        <v>-6.6985322336695109E-3</v>
      </c>
      <c r="DS14" s="46">
        <f t="shared" si="2"/>
        <v>-1.0198799247883484E-2</v>
      </c>
      <c r="DT14" s="46">
        <f t="shared" si="3"/>
        <v>-1.0088578033151491E-2</v>
      </c>
      <c r="DU14" s="46">
        <f t="shared" si="4"/>
        <v>-1.2368595668246898E-2</v>
      </c>
      <c r="DV14" s="46">
        <f t="shared" si="5"/>
        <v>-1.2452735359392453E-2</v>
      </c>
      <c r="DW14" s="46">
        <f t="shared" si="6"/>
        <v>-8.6764778895358184E-3</v>
      </c>
      <c r="DX14" s="46">
        <f t="shared" si="7"/>
        <v>4.2509124230466939E-3</v>
      </c>
      <c r="DY14" s="46">
        <f t="shared" si="8"/>
        <v>-8.8554878401577476E-3</v>
      </c>
      <c r="DZ14" s="46">
        <f t="shared" si="9"/>
        <v>1.0206855378212716E-3</v>
      </c>
      <c r="EA14" s="46">
        <f t="shared" si="10"/>
        <v>-1.0822125708214924E-2</v>
      </c>
      <c r="EB14" s="46">
        <f t="shared" si="11"/>
        <v>-1.1551337720053763E-2</v>
      </c>
      <c r="EC14" s="46">
        <f t="shared" si="12"/>
        <v>9.8656278935068688E-4</v>
      </c>
      <c r="ED14" s="46">
        <f t="shared" si="13"/>
        <v>2.1310898639814646E-3</v>
      </c>
      <c r="EE14" s="46">
        <f t="shared" si="14"/>
        <v>5.2357334817086966E-3</v>
      </c>
      <c r="EF14" s="46">
        <f t="shared" si="15"/>
        <v>4.8334509928705666E-3</v>
      </c>
      <c r="EG14" s="46">
        <f t="shared" si="16"/>
        <v>-7.0148626600154062E-3</v>
      </c>
      <c r="EH14" s="46">
        <f t="shared" si="17"/>
        <v>-1.0536905784459904E-2</v>
      </c>
      <c r="EI14" s="46">
        <f t="shared" si="18"/>
        <v>-1.1329815322600177E-2</v>
      </c>
      <c r="EJ14" s="46">
        <f t="shared" si="19"/>
        <v>-1.259648346231943E-2</v>
      </c>
      <c r="EK14" s="46">
        <f t="shared" si="20"/>
        <v>-8.4755768797617117E-3</v>
      </c>
      <c r="EL14" s="46">
        <f t="shared" si="21"/>
        <v>-2.8216670477877004E-3</v>
      </c>
      <c r="EM14" s="46">
        <f t="shared" si="22"/>
        <v>-9.0881594375972988E-3</v>
      </c>
      <c r="EN14" s="46">
        <f t="shared" si="23"/>
        <v>-6.3789067061537355E-3</v>
      </c>
      <c r="EO14" s="46">
        <f t="shared" si="24"/>
        <v>-4.6297757210743435E-3</v>
      </c>
      <c r="EP14" s="46">
        <f t="shared" si="25"/>
        <v>-4.0867521396258958E-3</v>
      </c>
      <c r="EQ14" s="46">
        <f t="shared" si="26"/>
        <v>5.175909663809054E-3</v>
      </c>
      <c r="ER14" s="46">
        <f t="shared" si="27"/>
        <v>1.0856300940264152E-2</v>
      </c>
      <c r="ES14" s="46">
        <f t="shared" si="28"/>
        <v>1.8884795175883118E-3</v>
      </c>
      <c r="ET14" s="46">
        <f t="shared" si="29"/>
        <v>-1.4750676423143299E-2</v>
      </c>
      <c r="EU14" s="46">
        <f t="shared" si="30"/>
        <v>-1.4751534193180127E-2</v>
      </c>
      <c r="EV14" s="46">
        <f t="shared" si="31"/>
        <v>-8.0687262265918477E-3</v>
      </c>
    </row>
    <row r="15" spans="1:152" x14ac:dyDescent="0.3">
      <c r="A15" s="11" t="s">
        <v>14</v>
      </c>
      <c r="B15" s="21">
        <v>237346.84336999999</v>
      </c>
      <c r="C15" s="21">
        <v>61.175318449999999</v>
      </c>
      <c r="D15" s="21">
        <v>30763.799301999999</v>
      </c>
      <c r="E15" s="21">
        <v>2780.6283091999999</v>
      </c>
      <c r="F15" s="21">
        <v>2658.4001391000002</v>
      </c>
      <c r="G15" s="21">
        <v>31.067037946999999</v>
      </c>
      <c r="H15" s="21">
        <v>18281.348365000002</v>
      </c>
      <c r="I15" s="21">
        <v>262.98238780000003</v>
      </c>
      <c r="J15" s="21">
        <v>508.29274893000002</v>
      </c>
      <c r="K15" s="21">
        <v>704.02796287000001</v>
      </c>
      <c r="L15" s="34">
        <v>49.410376755000001</v>
      </c>
      <c r="M15" s="34">
        <v>79.012712174000001</v>
      </c>
      <c r="N15" s="34">
        <v>32.573708648</v>
      </c>
      <c r="O15" s="34">
        <v>1548.7875096</v>
      </c>
      <c r="P15" s="34">
        <v>1109.7584439</v>
      </c>
      <c r="Q15" s="34">
        <v>5.3542979999999997E-4</v>
      </c>
      <c r="R15" s="34">
        <v>1.182318E-4</v>
      </c>
      <c r="S15" s="34">
        <v>2.0607363100000001E-2</v>
      </c>
      <c r="T15" s="34">
        <v>3.72716243E-2</v>
      </c>
      <c r="U15" s="23">
        <v>2.22437752E-2</v>
      </c>
      <c r="V15" s="34">
        <v>7.6235214999999998</v>
      </c>
      <c r="W15" s="34">
        <v>1.10735942E-2</v>
      </c>
      <c r="X15" s="34">
        <v>0.8844783302</v>
      </c>
      <c r="Y15" s="34">
        <v>0.475543251</v>
      </c>
      <c r="Z15" s="34">
        <v>10.690506054</v>
      </c>
      <c r="AA15" s="34">
        <v>310.42249722000003</v>
      </c>
      <c r="AB15" s="34">
        <v>206.11446355999999</v>
      </c>
      <c r="AC15" s="34">
        <v>44.68768377</v>
      </c>
      <c r="AD15" s="34">
        <v>1884.6319437</v>
      </c>
      <c r="AE15" s="34">
        <v>1828.0930042</v>
      </c>
      <c r="AF15" s="34">
        <v>0.39613049859999999</v>
      </c>
      <c r="AG15" s="34"/>
      <c r="AH15" s="34" t="s">
        <v>14</v>
      </c>
      <c r="AI15" s="34">
        <v>27.282607954842799</v>
      </c>
      <c r="AJ15" s="34">
        <v>48.633548804752799</v>
      </c>
      <c r="AK15" s="34">
        <v>259.44596902398899</v>
      </c>
      <c r="AL15" s="34">
        <v>259.44596902398899</v>
      </c>
      <c r="AM15" s="34">
        <v>147.114351780915</v>
      </c>
      <c r="AN15" s="34">
        <v>3.7341388466519999E-3</v>
      </c>
      <c r="AO15" s="34">
        <v>1.82313393221889E-2</v>
      </c>
      <c r="AP15" s="34">
        <v>507.14091239577601</v>
      </c>
      <c r="AQ15" s="34">
        <v>0.39216846428503899</v>
      </c>
      <c r="AR15" s="34">
        <v>78.874397330593396</v>
      </c>
      <c r="AS15" s="34">
        <v>1365.7744106382299</v>
      </c>
      <c r="AT15" s="34">
        <v>2.3322854878552799E-5</v>
      </c>
      <c r="AU15" s="34">
        <v>9.3291412490285904E-5</v>
      </c>
      <c r="AV15" s="34">
        <v>235514.59267073401</v>
      </c>
      <c r="AW15" s="34">
        <v>55.489749527824998</v>
      </c>
      <c r="AX15" s="34">
        <v>1380.0347913821299</v>
      </c>
      <c r="AY15" s="34">
        <v>88.218041640900097</v>
      </c>
      <c r="AZ15" s="34">
        <v>2.0409854489437098</v>
      </c>
      <c r="BA15" s="34">
        <v>315.31295320689799</v>
      </c>
      <c r="BB15" s="34">
        <v>8.5118763266588306</v>
      </c>
      <c r="BC15" s="34">
        <v>1043.1242484939601</v>
      </c>
      <c r="BD15" s="34">
        <v>103.699665481415</v>
      </c>
      <c r="BE15" s="34">
        <v>879.75987506870399</v>
      </c>
      <c r="BF15" s="34">
        <v>311.01012140424399</v>
      </c>
      <c r="BG15" s="34">
        <v>1253.32002950321</v>
      </c>
      <c r="BH15" s="34">
        <v>693.51933858960194</v>
      </c>
      <c r="BI15" s="34">
        <v>693.51933858960194</v>
      </c>
      <c r="BJ15" s="34">
        <v>207.57100559971201</v>
      </c>
      <c r="BK15" s="34">
        <v>6.9160331095312295E-5</v>
      </c>
      <c r="BL15" s="34">
        <v>4.4180548979236902E-4</v>
      </c>
      <c r="BM15" s="34">
        <v>242.35725104295099</v>
      </c>
      <c r="BN15" s="34">
        <v>544.97567776426399</v>
      </c>
      <c r="BO15" s="34">
        <v>26.725766862258599</v>
      </c>
      <c r="BP15" s="34">
        <v>107.136813994078</v>
      </c>
      <c r="BQ15" s="34">
        <v>7.2877727316780998</v>
      </c>
      <c r="BR15" s="34">
        <v>6.6933581441492003E-3</v>
      </c>
      <c r="BS15" s="34">
        <v>1.3589609220831401E-2</v>
      </c>
      <c r="BT15" s="34">
        <v>19.965733157941699</v>
      </c>
      <c r="BU15" s="34">
        <v>32.487532516188502</v>
      </c>
      <c r="BV15" s="34">
        <v>60.251457233529997</v>
      </c>
      <c r="BW15" s="34">
        <v>0</v>
      </c>
      <c r="BX15" s="34">
        <v>1.8696102890810501E-2</v>
      </c>
      <c r="BY15" s="34">
        <v>1.7962969475906199E-2</v>
      </c>
      <c r="BZ15" s="34">
        <v>18403.373135909402</v>
      </c>
      <c r="CA15" s="34">
        <v>27265.187521023799</v>
      </c>
      <c r="CB15" s="34">
        <v>2787.1088834162802</v>
      </c>
      <c r="CC15" s="34">
        <v>30294.653655483002</v>
      </c>
      <c r="CD15" s="34">
        <v>524.90787941530596</v>
      </c>
      <c r="CE15" s="34">
        <v>7.5625753565083196</v>
      </c>
      <c r="CF15" s="34">
        <v>1.09457873825956E-2</v>
      </c>
      <c r="CG15" s="34">
        <v>0.87670473042653796</v>
      </c>
      <c r="CH15" s="34">
        <v>0.47194865261528801</v>
      </c>
      <c r="CI15" s="34">
        <v>10.5940992160584</v>
      </c>
      <c r="CJ15" s="34">
        <v>0.66166585775778797</v>
      </c>
      <c r="CK15" s="34">
        <v>7359.6194342958697</v>
      </c>
      <c r="CL15" s="34">
        <v>1.44736172324277</v>
      </c>
      <c r="CM15" s="34">
        <v>0.36882702790500199</v>
      </c>
      <c r="CN15" s="34">
        <v>1498.38605138973</v>
      </c>
      <c r="CO15" s="34">
        <v>0.76231865396804399</v>
      </c>
      <c r="CP15" s="34">
        <v>1.8770758127614501E-5</v>
      </c>
      <c r="CQ15" s="34">
        <v>7.0521216234836301E-2</v>
      </c>
      <c r="CR15" s="34">
        <v>2736.2597917805801</v>
      </c>
      <c r="CS15" s="34">
        <v>2615.7332023208701</v>
      </c>
      <c r="CT15" s="34">
        <v>120.526589459702</v>
      </c>
      <c r="CU15" s="34">
        <v>7.4096032826821397E-3</v>
      </c>
      <c r="CV15" s="34">
        <v>250.18843454201701</v>
      </c>
      <c r="CW15" s="34">
        <v>5.3265793415896399E-2</v>
      </c>
      <c r="CX15" s="34">
        <v>173.074930562123</v>
      </c>
      <c r="CY15" s="34">
        <v>2.5645270930405499</v>
      </c>
      <c r="CZ15" s="34">
        <v>677.54107780662105</v>
      </c>
      <c r="DA15" s="34">
        <v>170.00621627739201</v>
      </c>
      <c r="DB15" s="34">
        <v>1.2412799080672601</v>
      </c>
      <c r="DC15" s="34">
        <v>9.3574907632952495</v>
      </c>
      <c r="DD15" s="34">
        <v>8.0403801672205705E-3</v>
      </c>
      <c r="DE15" s="34">
        <v>30.648707547853999</v>
      </c>
      <c r="DF15" s="34">
        <v>628.14050756599295</v>
      </c>
      <c r="DG15" s="34">
        <v>44.659065886092598</v>
      </c>
      <c r="DH15" s="34">
        <v>0</v>
      </c>
      <c r="DI15" s="34">
        <v>1959.98629242587</v>
      </c>
      <c r="DJ15" s="34">
        <v>1552.06649097068</v>
      </c>
      <c r="DK15" s="34">
        <v>443.27272503530099</v>
      </c>
      <c r="DL15" s="34">
        <v>18288.9838649228</v>
      </c>
      <c r="DM15" s="34">
        <v>1111.6410430404601</v>
      </c>
      <c r="DN15" s="34">
        <v>2570.8001839990402</v>
      </c>
      <c r="DP15" s="31">
        <f t="shared" si="0"/>
        <v>8.0000007195687728E-3</v>
      </c>
      <c r="DQ15" s="106">
        <f t="shared" si="32"/>
        <v>1.0062545449124702</v>
      </c>
      <c r="DR15" s="46">
        <f t="shared" si="1"/>
        <v>-7.7197180010929439E-3</v>
      </c>
      <c r="DS15" s="46">
        <f t="shared" si="2"/>
        <v>-1.5101861990715988E-2</v>
      </c>
      <c r="DT15" s="46">
        <f t="shared" si="3"/>
        <v>-1.5249925469592366E-2</v>
      </c>
      <c r="DU15" s="46">
        <f t="shared" si="4"/>
        <v>-1.5956292062704623E-2</v>
      </c>
      <c r="DV15" s="46">
        <f t="shared" si="5"/>
        <v>-1.6049855005490238E-2</v>
      </c>
      <c r="DW15" s="46">
        <f t="shared" si="6"/>
        <v>-1.3465409861721208E-2</v>
      </c>
      <c r="DX15" s="46">
        <f t="shared" si="7"/>
        <v>4.176661245303484E-4</v>
      </c>
      <c r="DY15" s="46">
        <f t="shared" si="8"/>
        <v>-1.3447359747529954E-2</v>
      </c>
      <c r="DZ15" s="46">
        <f t="shared" si="9"/>
        <v>-2.2660888565668468E-3</v>
      </c>
      <c r="EA15" s="46">
        <f t="shared" si="10"/>
        <v>-1.492643024796801E-2</v>
      </c>
      <c r="EB15" s="46">
        <f t="shared" si="11"/>
        <v>-1.5721959662422385E-2</v>
      </c>
      <c r="EC15" s="46">
        <f t="shared" si="12"/>
        <v>-1.7505391170728399E-3</v>
      </c>
      <c r="ED15" s="46">
        <f t="shared" si="13"/>
        <v>-2.6455732364631984E-3</v>
      </c>
      <c r="EE15" s="46">
        <f t="shared" si="14"/>
        <v>2.1171279793745293E-3</v>
      </c>
      <c r="EF15" s="46">
        <f t="shared" si="15"/>
        <v>1.6964044299984222E-3</v>
      </c>
      <c r="EG15" s="46">
        <f t="shared" si="16"/>
        <v>-1.0632992382389144E-2</v>
      </c>
      <c r="EH15" s="46">
        <f t="shared" si="17"/>
        <v>-1.3681028548675554E-2</v>
      </c>
      <c r="EI15" s="46">
        <f t="shared" si="18"/>
        <v>-1.5741739175712449E-2</v>
      </c>
      <c r="EJ15" s="46">
        <f t="shared" si="19"/>
        <v>-1.6434806499251515E-2</v>
      </c>
      <c r="EK15" s="46">
        <f t="shared" si="20"/>
        <v>-1.2511231958462692E-2</v>
      </c>
      <c r="EL15" s="46">
        <f t="shared" si="21"/>
        <v>-7.9944869955020474E-3</v>
      </c>
      <c r="EM15" s="46">
        <f t="shared" si="22"/>
        <v>-1.1541583978614687E-2</v>
      </c>
      <c r="EN15" s="46">
        <f t="shared" si="23"/>
        <v>-8.7889092451866567E-3</v>
      </c>
      <c r="EO15" s="46">
        <f t="shared" si="24"/>
        <v>-7.5589305013856432E-3</v>
      </c>
      <c r="EP15" s="46">
        <f t="shared" si="25"/>
        <v>-9.0179863754465198E-3</v>
      </c>
      <c r="EQ15" s="46">
        <f t="shared" si="26"/>
        <v>1.8929819504270914E-3</v>
      </c>
      <c r="ER15" s="46">
        <f t="shared" si="27"/>
        <v>7.0666658445733936E-3</v>
      </c>
      <c r="ES15" s="46">
        <f t="shared" si="28"/>
        <v>-6.403975657967105E-4</v>
      </c>
      <c r="ET15" s="46">
        <f t="shared" si="29"/>
        <v>-1.8583759170442814E-2</v>
      </c>
      <c r="EU15" s="46">
        <f t="shared" si="30"/>
        <v>-1.8584588484510466E-2</v>
      </c>
      <c r="EV15" s="46">
        <f t="shared" si="31"/>
        <v>-1.0001841133069992E-2</v>
      </c>
    </row>
    <row r="16" spans="1:152" x14ac:dyDescent="0.3">
      <c r="A16" s="11" t="s">
        <v>15</v>
      </c>
      <c r="B16" s="21">
        <v>137391.14180000001</v>
      </c>
      <c r="C16" s="21">
        <v>45.762785182999998</v>
      </c>
      <c r="D16" s="21">
        <v>25564.946193</v>
      </c>
      <c r="E16" s="21">
        <v>2288.6245822000001</v>
      </c>
      <c r="F16" s="21">
        <v>2199.2405700999998</v>
      </c>
      <c r="G16" s="21">
        <v>23.354328561999999</v>
      </c>
      <c r="H16" s="21">
        <v>12915.190049000001</v>
      </c>
      <c r="I16" s="21">
        <v>209.34077830999999</v>
      </c>
      <c r="J16" s="21">
        <v>339.99737091999998</v>
      </c>
      <c r="K16" s="21">
        <v>558.60991393999996</v>
      </c>
      <c r="L16" s="34">
        <v>43.972614747000002</v>
      </c>
      <c r="M16" s="34">
        <v>52.797444145999997</v>
      </c>
      <c r="N16" s="34">
        <v>24.662520727</v>
      </c>
      <c r="O16" s="34">
        <v>1043.2133312000001</v>
      </c>
      <c r="P16" s="34">
        <v>772.19828858000005</v>
      </c>
      <c r="Q16" s="34">
        <v>3.2801249999999998E-4</v>
      </c>
      <c r="R16" s="34">
        <v>7.1481000000000002E-5</v>
      </c>
      <c r="S16" s="34">
        <v>1.54254366E-2</v>
      </c>
      <c r="T16" s="34">
        <v>2.70747426E-2</v>
      </c>
      <c r="U16" s="23">
        <v>1.4516989500000001E-2</v>
      </c>
      <c r="V16" s="34">
        <v>6.2788552437999998</v>
      </c>
      <c r="W16" s="34">
        <v>6.9355255000000003E-3</v>
      </c>
      <c r="X16" s="34">
        <v>0.50732590050000004</v>
      </c>
      <c r="Y16" s="34">
        <v>0.29071118350000003</v>
      </c>
      <c r="Z16" s="34">
        <v>8.4498222421999998</v>
      </c>
      <c r="AA16" s="34">
        <v>219.93107825000001</v>
      </c>
      <c r="AB16" s="34">
        <v>139.45009325999999</v>
      </c>
      <c r="AC16" s="34">
        <v>29.641626651999999</v>
      </c>
      <c r="AD16" s="34">
        <v>1819.9687676999999</v>
      </c>
      <c r="AE16" s="34">
        <v>1765.3695803000001</v>
      </c>
      <c r="AF16" s="34">
        <v>0.21405417960000001</v>
      </c>
      <c r="AG16" s="34"/>
      <c r="AH16" s="34" t="s">
        <v>15</v>
      </c>
      <c r="AI16" s="34">
        <v>23.182112243812501</v>
      </c>
      <c r="AJ16" s="34">
        <v>43.540630127512998</v>
      </c>
      <c r="AK16" s="34">
        <v>207.860969673223</v>
      </c>
      <c r="AL16" s="34">
        <v>207.860969673223</v>
      </c>
      <c r="AM16" s="34">
        <v>120.410095429983</v>
      </c>
      <c r="AN16" s="34">
        <v>2.4517636369648902E-3</v>
      </c>
      <c r="AO16" s="34">
        <v>1.1970350626388199E-2</v>
      </c>
      <c r="AP16" s="34">
        <v>342.25240108753599</v>
      </c>
      <c r="AQ16" s="34">
        <v>0.213829913702519</v>
      </c>
      <c r="AR16" s="34">
        <v>53.271284737381798</v>
      </c>
      <c r="AS16" s="34">
        <v>868.578767673843</v>
      </c>
      <c r="AT16" s="34">
        <v>1.4169205015514999E-5</v>
      </c>
      <c r="AU16" s="34">
        <v>5.6676930967773897E-5</v>
      </c>
      <c r="AV16" s="34">
        <v>137230.81484901</v>
      </c>
      <c r="AW16" s="34">
        <v>53.921280694235399</v>
      </c>
      <c r="AX16" s="34">
        <v>1342.1770945727701</v>
      </c>
      <c r="AY16" s="34">
        <v>85.674959675920505</v>
      </c>
      <c r="AZ16" s="34">
        <v>1.98524931022889</v>
      </c>
      <c r="BA16" s="34">
        <v>306.317664608651</v>
      </c>
      <c r="BB16" s="34">
        <v>7.24727006586307</v>
      </c>
      <c r="BC16" s="34">
        <v>753.87955331410899</v>
      </c>
      <c r="BD16" s="34">
        <v>65.040368991315304</v>
      </c>
      <c r="BE16" s="34">
        <v>587.194214966338</v>
      </c>
      <c r="BF16" s="34">
        <v>222.90087379532599</v>
      </c>
      <c r="BG16" s="34">
        <v>883.32342745598999</v>
      </c>
      <c r="BH16" s="34">
        <v>553.56321520357301</v>
      </c>
      <c r="BI16" s="34">
        <v>553.56321520357301</v>
      </c>
      <c r="BJ16" s="34">
        <v>141.99562851786499</v>
      </c>
      <c r="BK16" s="34">
        <v>4.6775687758637901E-5</v>
      </c>
      <c r="BL16" s="34">
        <v>2.6541060190623898E-4</v>
      </c>
      <c r="BM16" s="34">
        <v>202.67190176931899</v>
      </c>
      <c r="BN16" s="34">
        <v>393.84772027627201</v>
      </c>
      <c r="BO16" s="34">
        <v>18.9346836494645</v>
      </c>
      <c r="BP16" s="34">
        <v>83.972472049064393</v>
      </c>
      <c r="BQ16" s="34">
        <v>5.9802130355795002</v>
      </c>
      <c r="BR16" s="34">
        <v>5.0384365140516999E-3</v>
      </c>
      <c r="BS16" s="34">
        <v>1.02295427481715E-2</v>
      </c>
      <c r="BT16" s="34">
        <v>14.651798701377301</v>
      </c>
      <c r="BU16" s="34">
        <v>24.851017105095799</v>
      </c>
      <c r="BV16" s="34">
        <v>45.343178137645502</v>
      </c>
      <c r="BW16" s="34">
        <v>0</v>
      </c>
      <c r="BX16" s="34">
        <v>1.3651112014638599E-2</v>
      </c>
      <c r="BY16" s="34">
        <v>1.3115790651300399E-2</v>
      </c>
      <c r="BZ16" s="34">
        <v>13130.029996196999</v>
      </c>
      <c r="CA16" s="34">
        <v>22800.591813511001</v>
      </c>
      <c r="CB16" s="34">
        <v>2330.7276220858998</v>
      </c>
      <c r="CC16" s="34">
        <v>25333.991337366198</v>
      </c>
      <c r="CD16" s="34">
        <v>364.78405408422702</v>
      </c>
      <c r="CE16" s="34">
        <v>6.2767154932742502</v>
      </c>
      <c r="CF16" s="34">
        <v>6.9049841295876803E-3</v>
      </c>
      <c r="CG16" s="34">
        <v>0.507757279549375</v>
      </c>
      <c r="CH16" s="34">
        <v>0.29144304146563199</v>
      </c>
      <c r="CI16" s="34">
        <v>8.4381382957169695</v>
      </c>
      <c r="CJ16" s="34">
        <v>0.30027268197776602</v>
      </c>
      <c r="CK16" s="34">
        <v>5299.1096404351902</v>
      </c>
      <c r="CL16" s="34">
        <v>1.22082848029894</v>
      </c>
      <c r="CM16" s="34">
        <v>0.35807530946830002</v>
      </c>
      <c r="CN16" s="34">
        <v>1403.17790726257</v>
      </c>
      <c r="CO16" s="34">
        <v>0.60174980031636305</v>
      </c>
      <c r="CP16" s="34">
        <v>1.4531515628014101E-5</v>
      </c>
      <c r="CQ16" s="34">
        <v>6.7782398986976203E-2</v>
      </c>
      <c r="CR16" s="34">
        <v>2265.0937556608901</v>
      </c>
      <c r="CS16" s="34">
        <v>2176.4156124255001</v>
      </c>
      <c r="CT16" s="34">
        <v>88.678143235392994</v>
      </c>
      <c r="CU16" s="34">
        <v>4.8431809785214703E-3</v>
      </c>
      <c r="CV16" s="34">
        <v>134.253022098028</v>
      </c>
      <c r="CW16" s="34">
        <v>3.4816196041601202E-2</v>
      </c>
      <c r="CX16" s="34">
        <v>126.490255752685</v>
      </c>
      <c r="CY16" s="34">
        <v>2.2650376979337099</v>
      </c>
      <c r="CZ16" s="34">
        <v>499.337133649696</v>
      </c>
      <c r="DA16" s="34">
        <v>81.202995423206502</v>
      </c>
      <c r="DB16" s="34">
        <v>0.63601108627237002</v>
      </c>
      <c r="DC16" s="34">
        <v>7.6603384950148001</v>
      </c>
      <c r="DD16" s="34">
        <v>7.5383352271036199E-3</v>
      </c>
      <c r="DE16" s="34">
        <v>23.194208934230598</v>
      </c>
      <c r="DF16" s="34">
        <v>499.541213841797</v>
      </c>
      <c r="DG16" s="34">
        <v>29.962398085594401</v>
      </c>
      <c r="DH16" s="34">
        <v>0</v>
      </c>
      <c r="DI16" s="34">
        <v>1352.8887610743</v>
      </c>
      <c r="DJ16" s="34">
        <v>1056.80486245517</v>
      </c>
      <c r="DK16" s="34">
        <v>331.36520990442898</v>
      </c>
      <c r="DL16" s="34">
        <v>13056.839771380601</v>
      </c>
      <c r="DM16" s="34">
        <v>782.43273213675798</v>
      </c>
      <c r="DN16" s="34">
        <v>1830.54678858591</v>
      </c>
      <c r="DP16" s="31">
        <f t="shared" si="0"/>
        <v>7.9999988580713409E-3</v>
      </c>
      <c r="DQ16" s="106">
        <f t="shared" si="32"/>
        <v>1.0056055083847184</v>
      </c>
      <c r="DR16" s="46">
        <f t="shared" si="1"/>
        <v>-1.1669380492040778E-3</v>
      </c>
      <c r="DS16" s="46">
        <f t="shared" si="2"/>
        <v>-9.1691763007110908E-3</v>
      </c>
      <c r="DT16" s="46">
        <f t="shared" si="3"/>
        <v>-9.0340442686728459E-3</v>
      </c>
      <c r="DU16" s="46">
        <f t="shared" si="4"/>
        <v>-1.028164545732981E-2</v>
      </c>
      <c r="DV16" s="46">
        <f t="shared" si="5"/>
        <v>-1.0378563393572661E-2</v>
      </c>
      <c r="DW16" s="46">
        <f t="shared" si="6"/>
        <v>-6.8561006729147694E-3</v>
      </c>
      <c r="DX16" s="46">
        <f t="shared" si="7"/>
        <v>1.0967683932112766E-2</v>
      </c>
      <c r="DY16" s="46">
        <f t="shared" si="8"/>
        <v>-7.0688981321433498E-3</v>
      </c>
      <c r="DZ16" s="46">
        <f t="shared" si="9"/>
        <v>6.6324929555605467E-3</v>
      </c>
      <c r="EA16" s="46">
        <f t="shared" si="10"/>
        <v>-9.0343880595162712E-3</v>
      </c>
      <c r="EB16" s="46">
        <f t="shared" si="11"/>
        <v>-9.8239466079618493E-3</v>
      </c>
      <c r="EC16" s="46">
        <f t="shared" si="12"/>
        <v>8.9746880563289569E-3</v>
      </c>
      <c r="ED16" s="46">
        <f t="shared" si="13"/>
        <v>7.643029687936038E-3</v>
      </c>
      <c r="EE16" s="46">
        <f t="shared" si="14"/>
        <v>1.3028525277313779E-2</v>
      </c>
      <c r="EF16" s="46">
        <f t="shared" si="15"/>
        <v>1.3253647033559348E-2</v>
      </c>
      <c r="EG16" s="46">
        <f t="shared" si="16"/>
        <v>-3.9470895380785678E-3</v>
      </c>
      <c r="EH16" s="46">
        <f t="shared" si="17"/>
        <v>-8.8815771563227151E-3</v>
      </c>
      <c r="EI16" s="46">
        <f t="shared" si="18"/>
        <v>-1.0207642212007215E-2</v>
      </c>
      <c r="EJ16" s="46">
        <f t="shared" si="19"/>
        <v>-1.1370004088644574E-2</v>
      </c>
      <c r="EK16" s="46">
        <f t="shared" si="20"/>
        <v>-6.5354622352597003E-3</v>
      </c>
      <c r="EL16" s="46">
        <f t="shared" si="21"/>
        <v>-3.4078672666686171E-4</v>
      </c>
      <c r="EM16" s="46">
        <f t="shared" si="22"/>
        <v>-4.403613022880528E-3</v>
      </c>
      <c r="EN16" s="46">
        <f t="shared" si="23"/>
        <v>8.5029967709081722E-4</v>
      </c>
      <c r="EO16" s="46">
        <f t="shared" si="24"/>
        <v>2.5174744116163855E-3</v>
      </c>
      <c r="EP16" s="46">
        <f t="shared" si="25"/>
        <v>-1.3827446481274434E-3</v>
      </c>
      <c r="EQ16" s="46">
        <f t="shared" si="26"/>
        <v>1.3503300983911668E-2</v>
      </c>
      <c r="ER16" s="46">
        <f t="shared" si="27"/>
        <v>1.825409505549009E-2</v>
      </c>
      <c r="ES16" s="46">
        <f t="shared" si="28"/>
        <v>1.0821654201381642E-2</v>
      </c>
      <c r="ET16" s="46">
        <f t="shared" si="29"/>
        <v>-1.2442657903931507E-2</v>
      </c>
      <c r="EU16" s="46">
        <f t="shared" si="30"/>
        <v>-1.2443480567300385E-2</v>
      </c>
      <c r="EV16" s="46">
        <f t="shared" si="31"/>
        <v>-1.0477062297970072E-3</v>
      </c>
    </row>
    <row r="17" spans="1:152" x14ac:dyDescent="0.3">
      <c r="A17" s="11" t="s">
        <v>16</v>
      </c>
      <c r="B17" s="21">
        <v>108029.14478</v>
      </c>
      <c r="C17" s="21">
        <v>33.068973378999999</v>
      </c>
      <c r="D17" s="21">
        <v>20533.407179000002</v>
      </c>
      <c r="E17" s="21">
        <v>1773.8206505999999</v>
      </c>
      <c r="F17" s="21">
        <v>1705.3753872</v>
      </c>
      <c r="G17" s="21">
        <v>16.636732415000001</v>
      </c>
      <c r="H17" s="21">
        <v>8115.5633269</v>
      </c>
      <c r="I17" s="21">
        <v>171.12590030000001</v>
      </c>
      <c r="J17" s="21">
        <v>244.97745653999999</v>
      </c>
      <c r="K17" s="21">
        <v>465.76437473999999</v>
      </c>
      <c r="L17" s="34">
        <v>36.509931754999997</v>
      </c>
      <c r="M17" s="34">
        <v>35.130411060999997</v>
      </c>
      <c r="N17" s="34">
        <v>15.384672328000001</v>
      </c>
      <c r="O17" s="34">
        <v>661.53754408999998</v>
      </c>
      <c r="P17" s="34">
        <v>456.95575704999999</v>
      </c>
      <c r="Q17" s="34">
        <v>2.2085259999999999E-4</v>
      </c>
      <c r="R17" s="34">
        <v>4.8328999999999998E-5</v>
      </c>
      <c r="S17" s="34">
        <v>1.13720173E-2</v>
      </c>
      <c r="T17" s="34">
        <v>1.9838726000000001E-2</v>
      </c>
      <c r="U17" s="23">
        <v>1.0023547900000001E-2</v>
      </c>
      <c r="V17" s="34">
        <v>4.4695379232999999</v>
      </c>
      <c r="W17" s="34">
        <v>5.2025546000000001E-3</v>
      </c>
      <c r="X17" s="34">
        <v>0.35482665099999999</v>
      </c>
      <c r="Y17" s="34">
        <v>0.19627785680000001</v>
      </c>
      <c r="Z17" s="34">
        <v>6.1668138969999999</v>
      </c>
      <c r="AA17" s="34">
        <v>126.98107098</v>
      </c>
      <c r="AB17" s="34">
        <v>90.597704284000002</v>
      </c>
      <c r="AC17" s="34">
        <v>19.023709128</v>
      </c>
      <c r="AD17" s="34">
        <v>1437.3164064</v>
      </c>
      <c r="AE17" s="34">
        <v>1394.1969371</v>
      </c>
      <c r="AF17" s="34">
        <v>0.15539890989999999</v>
      </c>
      <c r="AG17" s="34"/>
      <c r="AH17" s="34" t="s">
        <v>16</v>
      </c>
      <c r="AI17" s="34">
        <v>17.993143139922001</v>
      </c>
      <c r="AJ17" s="34">
        <v>35.933803334322</v>
      </c>
      <c r="AK17" s="34">
        <v>168.69526454746301</v>
      </c>
      <c r="AL17" s="34">
        <v>168.69526454746301</v>
      </c>
      <c r="AM17" s="34">
        <v>102.541318993584</v>
      </c>
      <c r="AN17" s="34">
        <v>1.68339624993799E-3</v>
      </c>
      <c r="AO17" s="34">
        <v>8.2189458996786806E-3</v>
      </c>
      <c r="AP17" s="34">
        <v>244.19334512662999</v>
      </c>
      <c r="AQ17" s="34">
        <v>0.15373229161270399</v>
      </c>
      <c r="AR17" s="34">
        <v>35.054139536456198</v>
      </c>
      <c r="AS17" s="34">
        <v>609.00155766309797</v>
      </c>
      <c r="AT17" s="34">
        <v>9.5385380005180801E-6</v>
      </c>
      <c r="AU17" s="34">
        <v>3.81541567486234E-5</v>
      </c>
      <c r="AV17" s="34">
        <v>107215.71071876099</v>
      </c>
      <c r="AW17" s="34">
        <v>42.381525435275002</v>
      </c>
      <c r="AX17" s="34">
        <v>1055.3505391072299</v>
      </c>
      <c r="AY17" s="34">
        <v>67.322221422311799</v>
      </c>
      <c r="AZ17" s="34">
        <v>1.5610880990095699</v>
      </c>
      <c r="BA17" s="34">
        <v>240.733912498553</v>
      </c>
      <c r="BB17" s="34">
        <v>5.3319514038481604</v>
      </c>
      <c r="BC17" s="34">
        <v>571.61983625010998</v>
      </c>
      <c r="BD17" s="34">
        <v>42.2352219829259</v>
      </c>
      <c r="BE17" s="34">
        <v>396.92739884951101</v>
      </c>
      <c r="BF17" s="34">
        <v>127.042257952664</v>
      </c>
      <c r="BG17" s="34">
        <v>510.28059376586998</v>
      </c>
      <c r="BH17" s="34">
        <v>458.74411089249702</v>
      </c>
      <c r="BI17" s="34">
        <v>458.74411089249702</v>
      </c>
      <c r="BJ17" s="34">
        <v>91.269315157839799</v>
      </c>
      <c r="BK17" s="34">
        <v>3.24848719387126E-5</v>
      </c>
      <c r="BL17" s="34">
        <v>1.7559176484878799E-4</v>
      </c>
      <c r="BM17" s="34">
        <v>161.80150334385999</v>
      </c>
      <c r="BN17" s="34">
        <v>238.46052821104001</v>
      </c>
      <c r="BO17" s="34">
        <v>11.648259146693</v>
      </c>
      <c r="BP17" s="34">
        <v>55.3368300379001</v>
      </c>
      <c r="BQ17" s="34">
        <v>5.09770824750409</v>
      </c>
      <c r="BR17" s="34">
        <v>3.6958338993700302E-3</v>
      </c>
      <c r="BS17" s="34">
        <v>7.5036842496293398E-3</v>
      </c>
      <c r="BT17" s="34">
        <v>8.1573150181215492</v>
      </c>
      <c r="BU17" s="34">
        <v>15.2950176199786</v>
      </c>
      <c r="BV17" s="34">
        <v>32.5909953742621</v>
      </c>
      <c r="BW17" s="34">
        <v>0</v>
      </c>
      <c r="BX17" s="34">
        <v>9.9583596333713501E-3</v>
      </c>
      <c r="BY17" s="34">
        <v>9.5678945352932303E-3</v>
      </c>
      <c r="BZ17" s="34">
        <v>8154.3970398540496</v>
      </c>
      <c r="CA17" s="34">
        <v>18202.657222308499</v>
      </c>
      <c r="CB17" s="34">
        <v>1860.71643837585</v>
      </c>
      <c r="CC17" s="34">
        <v>20225.175164028198</v>
      </c>
      <c r="CD17" s="34">
        <v>243.51489660652399</v>
      </c>
      <c r="CE17" s="34">
        <v>4.4200920527125103</v>
      </c>
      <c r="CF17" s="34">
        <v>5.13625583690206E-3</v>
      </c>
      <c r="CG17" s="34">
        <v>0.35137399384072698</v>
      </c>
      <c r="CH17" s="34">
        <v>0.19454958631987901</v>
      </c>
      <c r="CI17" s="34">
        <v>6.0950150776743399</v>
      </c>
      <c r="CJ17" s="34">
        <v>0.17689298705335699</v>
      </c>
      <c r="CK17" s="34">
        <v>3064.5676700378599</v>
      </c>
      <c r="CL17" s="34">
        <v>0.93544908006635896</v>
      </c>
      <c r="CM17" s="34">
        <v>0.28132833269950402</v>
      </c>
      <c r="CN17" s="34">
        <v>1097.6993721457</v>
      </c>
      <c r="CO17" s="34">
        <v>0.45018813825184401</v>
      </c>
      <c r="CP17" s="34">
        <v>1.0571455921339E-5</v>
      </c>
      <c r="CQ17" s="34">
        <v>5.3011170411768199E-2</v>
      </c>
      <c r="CR17" s="34">
        <v>1745.51537566253</v>
      </c>
      <c r="CS17" s="34">
        <v>1678.07590310401</v>
      </c>
      <c r="CT17" s="34">
        <v>67.439472558518901</v>
      </c>
      <c r="CU17" s="34">
        <v>2.9680114904898098E-3</v>
      </c>
      <c r="CV17" s="34">
        <v>95.318540955813802</v>
      </c>
      <c r="CW17" s="34">
        <v>2.1336406036255001E-2</v>
      </c>
      <c r="CX17" s="34">
        <v>95.845026097212795</v>
      </c>
      <c r="CY17" s="34">
        <v>1.7628013057976</v>
      </c>
      <c r="CZ17" s="34">
        <v>379.48365251850402</v>
      </c>
      <c r="DA17" s="34">
        <v>52.186958228651399</v>
      </c>
      <c r="DB17" s="34">
        <v>0.43794377982440102</v>
      </c>
      <c r="DC17" s="34">
        <v>5.6015648293346896</v>
      </c>
      <c r="DD17" s="34">
        <v>5.8273458114938004E-3</v>
      </c>
      <c r="DE17" s="34">
        <v>16.424535929496098</v>
      </c>
      <c r="DF17" s="34">
        <v>283.41225360105898</v>
      </c>
      <c r="DG17" s="34">
        <v>19.010837355925201</v>
      </c>
      <c r="DH17" s="34">
        <v>0</v>
      </c>
      <c r="DI17" s="34">
        <v>836.36761375473804</v>
      </c>
      <c r="DJ17" s="34">
        <v>662.56764251932805</v>
      </c>
      <c r="DK17" s="34">
        <v>170.96408579368699</v>
      </c>
      <c r="DL17" s="34">
        <v>8105.3519099191499</v>
      </c>
      <c r="DM17" s="34">
        <v>457.24556217835601</v>
      </c>
      <c r="DN17" s="34">
        <v>1048.4777357604501</v>
      </c>
      <c r="DP17" s="31">
        <f t="shared" si="0"/>
        <v>8.0000050447837159E-3</v>
      </c>
      <c r="DQ17" s="106">
        <f t="shared" si="32"/>
        <v>1.0060509562669178</v>
      </c>
      <c r="DR17" s="46">
        <f t="shared" si="1"/>
        <v>-7.5297648879434909E-3</v>
      </c>
      <c r="DS17" s="46">
        <f t="shared" si="2"/>
        <v>-1.4453971680942252E-2</v>
      </c>
      <c r="DT17" s="46">
        <f t="shared" si="3"/>
        <v>-1.5011245444304031E-2</v>
      </c>
      <c r="DU17" s="46">
        <f t="shared" si="4"/>
        <v>-1.5957236109465499E-2</v>
      </c>
      <c r="DV17" s="46">
        <f t="shared" si="5"/>
        <v>-1.6007903187117142E-2</v>
      </c>
      <c r="DW17" s="46">
        <f t="shared" si="6"/>
        <v>-1.2754697269313654E-2</v>
      </c>
      <c r="DX17" s="46">
        <f t="shared" si="7"/>
        <v>-1.2582511613215021E-3</v>
      </c>
      <c r="DY17" s="46">
        <f t="shared" si="8"/>
        <v>-1.4203786500324406E-2</v>
      </c>
      <c r="DZ17" s="46">
        <f t="shared" si="9"/>
        <v>-3.200749262583551E-3</v>
      </c>
      <c r="EA17" s="46">
        <f t="shared" si="10"/>
        <v>-1.5072565074179067E-2</v>
      </c>
      <c r="EB17" s="46">
        <f t="shared" si="11"/>
        <v>-1.5780046496501488E-2</v>
      </c>
      <c r="EC17" s="46">
        <f t="shared" si="12"/>
        <v>-2.1710968428852689E-3</v>
      </c>
      <c r="ED17" s="46">
        <f t="shared" si="13"/>
        <v>-5.827534451821245E-3</v>
      </c>
      <c r="EE17" s="46">
        <f t="shared" si="14"/>
        <v>1.5571276921932673E-3</v>
      </c>
      <c r="EF17" s="46">
        <f t="shared" si="15"/>
        <v>6.3420828796848211E-4</v>
      </c>
      <c r="EG17" s="46">
        <f t="shared" si="16"/>
        <v>-9.981803660723914E-3</v>
      </c>
      <c r="EH17" s="46">
        <f t="shared" si="17"/>
        <v>-1.3166116635115922E-2</v>
      </c>
      <c r="EI17" s="46">
        <f t="shared" si="18"/>
        <v>-1.5168738003997758E-2</v>
      </c>
      <c r="EJ17" s="46">
        <f t="shared" si="19"/>
        <v>-1.5750599677389506E-2</v>
      </c>
      <c r="EK17" s="46">
        <f t="shared" si="20"/>
        <v>-1.2092100680571332E-2</v>
      </c>
      <c r="EL17" s="46">
        <f t="shared" si="21"/>
        <v>-1.106285961457559E-2</v>
      </c>
      <c r="EM17" s="46">
        <f t="shared" si="22"/>
        <v>-1.2743501643969309E-2</v>
      </c>
      <c r="EN17" s="46">
        <f t="shared" si="23"/>
        <v>-9.7305463091412747E-3</v>
      </c>
      <c r="EO17" s="46">
        <f t="shared" si="24"/>
        <v>-8.8052239223400889E-3</v>
      </c>
      <c r="EP17" s="46">
        <f t="shared" si="25"/>
        <v>-1.1642773809112082E-2</v>
      </c>
      <c r="EQ17" s="46">
        <f t="shared" si="26"/>
        <v>4.8185900616353226E-4</v>
      </c>
      <c r="ER17" s="46">
        <f t="shared" si="27"/>
        <v>7.4131113933579669E-3</v>
      </c>
      <c r="ES17" s="46">
        <f t="shared" si="28"/>
        <v>-6.7661737194320293E-4</v>
      </c>
      <c r="ET17" s="46">
        <f t="shared" si="29"/>
        <v>-1.7139697511333301E-2</v>
      </c>
      <c r="EU17" s="46">
        <f t="shared" si="30"/>
        <v>-1.7140494239468871E-2</v>
      </c>
      <c r="EV17" s="46">
        <f t="shared" si="31"/>
        <v>-1.0724774635603807E-2</v>
      </c>
    </row>
    <row r="18" spans="1:152" x14ac:dyDescent="0.3">
      <c r="A18" s="11" t="s">
        <v>17</v>
      </c>
      <c r="B18" s="21">
        <v>125169.31075</v>
      </c>
      <c r="C18" s="21">
        <v>22.049331330000001</v>
      </c>
      <c r="D18" s="21">
        <v>10414.350085</v>
      </c>
      <c r="E18" s="21">
        <v>997.80650675000004</v>
      </c>
      <c r="F18" s="21">
        <v>948.00915296999995</v>
      </c>
      <c r="G18" s="21">
        <v>12.167555866000001</v>
      </c>
      <c r="H18" s="21">
        <v>12161.239119</v>
      </c>
      <c r="I18" s="21">
        <v>105.62281004</v>
      </c>
      <c r="J18" s="21">
        <v>328.06724642</v>
      </c>
      <c r="K18" s="21">
        <v>263.82454451000001</v>
      </c>
      <c r="L18" s="34">
        <v>19.040436502999999</v>
      </c>
      <c r="M18" s="34">
        <v>51.302781764000002</v>
      </c>
      <c r="N18" s="34">
        <v>18.864091812000002</v>
      </c>
      <c r="O18" s="34">
        <v>1098.3880409000001</v>
      </c>
      <c r="P18" s="34">
        <v>752.40061872000001</v>
      </c>
      <c r="Q18" s="34">
        <v>2.4756860000000003E-4</v>
      </c>
      <c r="R18" s="34">
        <v>4.6555099999999997E-5</v>
      </c>
      <c r="S18" s="34">
        <v>6.9833889999999996E-3</v>
      </c>
      <c r="T18" s="34">
        <v>1.21000955E-2</v>
      </c>
      <c r="U18" s="23">
        <v>9.3423919000000001E-3</v>
      </c>
      <c r="V18" s="34">
        <v>3.8125580977000002</v>
      </c>
      <c r="W18" s="34">
        <v>5.2202535E-3</v>
      </c>
      <c r="X18" s="34">
        <v>0.45391671900000002</v>
      </c>
      <c r="Y18" s="34">
        <v>0.25002411530000002</v>
      </c>
      <c r="Z18" s="34">
        <v>5.1611546671999999</v>
      </c>
      <c r="AA18" s="34">
        <v>208.91071343999999</v>
      </c>
      <c r="AB18" s="34">
        <v>176.30227037</v>
      </c>
      <c r="AC18" s="34">
        <v>29.807815934000001</v>
      </c>
      <c r="AD18" s="34">
        <v>557.66278011999998</v>
      </c>
      <c r="AE18" s="34">
        <v>540.93287224999995</v>
      </c>
      <c r="AF18" s="34">
        <v>0.19807450639999999</v>
      </c>
      <c r="AG18" s="34"/>
      <c r="AH18" s="34" t="s">
        <v>17</v>
      </c>
      <c r="AI18" s="34">
        <v>14.8395672176168</v>
      </c>
      <c r="AJ18" s="34">
        <v>18.882992993826701</v>
      </c>
      <c r="AK18" s="34">
        <v>105.559053282362</v>
      </c>
      <c r="AL18" s="34">
        <v>105.559053282362</v>
      </c>
      <c r="AM18" s="34">
        <v>51.093591068205498</v>
      </c>
      <c r="AN18" s="34">
        <v>1.58959780849551E-3</v>
      </c>
      <c r="AO18" s="34">
        <v>7.7610019092026403E-3</v>
      </c>
      <c r="AP18" s="34">
        <v>333.876769499099</v>
      </c>
      <c r="AQ18" s="34">
        <v>0.19838097859377099</v>
      </c>
      <c r="AR18" s="34">
        <v>52.235061472140899</v>
      </c>
      <c r="AS18" s="34">
        <v>772.04466088510003</v>
      </c>
      <c r="AT18" s="34">
        <v>9.2740814387363E-6</v>
      </c>
      <c r="AU18" s="34">
        <v>3.7096201892667899E-5</v>
      </c>
      <c r="AV18" s="34">
        <v>125917.274190821</v>
      </c>
      <c r="AW18" s="34">
        <v>16.449157265937998</v>
      </c>
      <c r="AX18" s="34">
        <v>409.01942525504597</v>
      </c>
      <c r="AY18" s="34">
        <v>26.154065183396899</v>
      </c>
      <c r="AZ18" s="34">
        <v>0.60489871294168096</v>
      </c>
      <c r="BA18" s="34">
        <v>93.475145604259296</v>
      </c>
      <c r="BB18" s="34">
        <v>2.5870769659992101</v>
      </c>
      <c r="BC18" s="34">
        <v>562.156973641283</v>
      </c>
      <c r="BD18" s="34">
        <v>57.587015830931698</v>
      </c>
      <c r="BE18" s="34">
        <v>582.39927757106705</v>
      </c>
      <c r="BF18" s="34">
        <v>213.15632190747499</v>
      </c>
      <c r="BG18" s="34">
        <v>990.01571591042796</v>
      </c>
      <c r="BH18" s="34">
        <v>262.55315685434101</v>
      </c>
      <c r="BI18" s="34">
        <v>262.55315685434101</v>
      </c>
      <c r="BJ18" s="34">
        <v>181.130143639213</v>
      </c>
      <c r="BK18" s="34">
        <v>2.7943694594095799E-5</v>
      </c>
      <c r="BL18" s="34">
        <v>2.1501768159953001E-4</v>
      </c>
      <c r="BM18" s="34">
        <v>83.103015701097306</v>
      </c>
      <c r="BN18" s="34">
        <v>429.78991677792197</v>
      </c>
      <c r="BO18" s="34">
        <v>18.671613215505499</v>
      </c>
      <c r="BP18" s="34">
        <v>59.499849349916602</v>
      </c>
      <c r="BQ18" s="34">
        <v>2.5192371022417701</v>
      </c>
      <c r="BR18" s="34">
        <v>2.29109174556457E-3</v>
      </c>
      <c r="BS18" s="34">
        <v>4.6516218215689204E-3</v>
      </c>
      <c r="BT18" s="34">
        <v>15.988623187704899</v>
      </c>
      <c r="BU18" s="34">
        <v>19.177470273174499</v>
      </c>
      <c r="BV18" s="34">
        <v>21.982768390901501</v>
      </c>
      <c r="BW18" s="34">
        <v>0</v>
      </c>
      <c r="BX18" s="34">
        <v>6.1145093492507002E-3</v>
      </c>
      <c r="BY18" s="34">
        <v>5.8747000038580797E-3</v>
      </c>
      <c r="BZ18" s="34">
        <v>12473.422835474499</v>
      </c>
      <c r="CA18" s="34">
        <v>9349.0840916681791</v>
      </c>
      <c r="CB18" s="34">
        <v>955.68438461526603</v>
      </c>
      <c r="CC18" s="34">
        <v>10387.871491984501</v>
      </c>
      <c r="CD18" s="34">
        <v>343.38877627628801</v>
      </c>
      <c r="CE18" s="34">
        <v>3.8458656415152301</v>
      </c>
      <c r="CF18" s="34">
        <v>5.2155860299806503E-3</v>
      </c>
      <c r="CG18" s="34">
        <v>0.45588522584830998</v>
      </c>
      <c r="CH18" s="34">
        <v>0.251793537837596</v>
      </c>
      <c r="CI18" s="34">
        <v>5.1965795026813701</v>
      </c>
      <c r="CJ18" s="34">
        <v>0.23658833316578201</v>
      </c>
      <c r="CK18" s="34">
        <v>5270.89159231336</v>
      </c>
      <c r="CL18" s="34">
        <v>0.48675097615150098</v>
      </c>
      <c r="CM18" s="34">
        <v>0.10935377010201799</v>
      </c>
      <c r="CN18" s="34">
        <v>465.163638860871</v>
      </c>
      <c r="CO18" s="34">
        <v>0.253881065449715</v>
      </c>
      <c r="CP18" s="34">
        <v>5.5777813125216996E-6</v>
      </c>
      <c r="CQ18" s="34">
        <v>2.0951466084646399E-2</v>
      </c>
      <c r="CR18" s="34">
        <v>988.63938396463402</v>
      </c>
      <c r="CS18" s="34">
        <v>939.072485274732</v>
      </c>
      <c r="CT18" s="34">
        <v>49.566898689903397</v>
      </c>
      <c r="CU18" s="34">
        <v>2.3434458141393401E-3</v>
      </c>
      <c r="CV18" s="34">
        <v>120.93808355848</v>
      </c>
      <c r="CW18" s="34">
        <v>1.68464159173707E-2</v>
      </c>
      <c r="CX18" s="34">
        <v>70.547271796822002</v>
      </c>
      <c r="CY18" s="34">
        <v>0.87149548096584495</v>
      </c>
      <c r="CZ18" s="34">
        <v>276.89668046429301</v>
      </c>
      <c r="DA18" s="34">
        <v>66.987478438219199</v>
      </c>
      <c r="DB18" s="34">
        <v>0.57987210327551697</v>
      </c>
      <c r="DC18" s="34">
        <v>2.9463269430160199</v>
      </c>
      <c r="DD18" s="34">
        <v>2.40059432155514E-3</v>
      </c>
      <c r="DE18" s="34">
        <v>12.1779233418541</v>
      </c>
      <c r="DF18" s="34">
        <v>425.73175096091398</v>
      </c>
      <c r="DG18" s="34">
        <v>30.380741885294601</v>
      </c>
      <c r="DH18" s="34">
        <v>0</v>
      </c>
      <c r="DI18" s="34">
        <v>1399.7390161665601</v>
      </c>
      <c r="DJ18" s="34">
        <v>1121.73914828331</v>
      </c>
      <c r="DK18" s="34">
        <v>313.43184618889802</v>
      </c>
      <c r="DL18" s="34">
        <v>12403.771784696601</v>
      </c>
      <c r="DM18" s="34">
        <v>767.69787198108304</v>
      </c>
      <c r="DN18" s="34">
        <v>1768.38059833748</v>
      </c>
      <c r="DP18" s="31">
        <f t="shared" si="0"/>
        <v>8.0000042131076615E-3</v>
      </c>
      <c r="DQ18" s="106">
        <f t="shared" si="32"/>
        <v>1.0056153121797864</v>
      </c>
      <c r="DR18" s="46">
        <f t="shared" si="1"/>
        <v>5.9756136415490867E-3</v>
      </c>
      <c r="DS18" s="46">
        <f t="shared" si="2"/>
        <v>-3.018818942955203E-3</v>
      </c>
      <c r="DT18" s="46">
        <f t="shared" si="3"/>
        <v>-2.5425103630458018E-3</v>
      </c>
      <c r="DU18" s="46">
        <f t="shared" si="4"/>
        <v>-9.1872750110887341E-3</v>
      </c>
      <c r="DV18" s="46">
        <f t="shared" si="5"/>
        <v>-9.4267736416578096E-3</v>
      </c>
      <c r="DW18" s="46">
        <f t="shared" si="6"/>
        <v>8.5205903044749528E-4</v>
      </c>
      <c r="DX18" s="46">
        <f t="shared" si="7"/>
        <v>1.9943088308960404E-2</v>
      </c>
      <c r="DY18" s="46">
        <f t="shared" si="8"/>
        <v>-6.0362678870083566E-4</v>
      </c>
      <c r="DZ18" s="46">
        <f t="shared" si="9"/>
        <v>1.770833005274015E-2</v>
      </c>
      <c r="EA18" s="46">
        <f t="shared" si="10"/>
        <v>-4.8190651026057485E-3</v>
      </c>
      <c r="EB18" s="46">
        <f t="shared" si="11"/>
        <v>-8.268902298983076E-3</v>
      </c>
      <c r="EC18" s="46">
        <f t="shared" si="12"/>
        <v>1.8172108335752904E-2</v>
      </c>
      <c r="ED18" s="46">
        <f t="shared" si="13"/>
        <v>1.6612432991613656E-2</v>
      </c>
      <c r="EE18" s="46">
        <f t="shared" si="14"/>
        <v>2.1259433382191977E-2</v>
      </c>
      <c r="EF18" s="46">
        <f t="shared" si="15"/>
        <v>2.0331260874169723E-2</v>
      </c>
      <c r="EG18" s="46">
        <f t="shared" si="16"/>
        <v>3.9203578569637475E-3</v>
      </c>
      <c r="EH18" s="46">
        <f t="shared" si="17"/>
        <v>-3.9698479564171585E-3</v>
      </c>
      <c r="EI18" s="46">
        <f t="shared" si="18"/>
        <v>-5.8245978945908206E-3</v>
      </c>
      <c r="EJ18" s="46">
        <f t="shared" si="19"/>
        <v>-9.1640720431686411E-3</v>
      </c>
      <c r="EK18" s="46">
        <f t="shared" si="20"/>
        <v>8.7855634681201591E-4</v>
      </c>
      <c r="EL18" s="46">
        <f t="shared" si="21"/>
        <v>8.7362718053590731E-3</v>
      </c>
      <c r="EM18" s="46">
        <f t="shared" si="22"/>
        <v>-8.941079239446313E-4</v>
      </c>
      <c r="EN18" s="46">
        <f t="shared" si="23"/>
        <v>4.3367136875827631E-3</v>
      </c>
      <c r="EO18" s="46">
        <f t="shared" si="24"/>
        <v>7.0770074937486962E-3</v>
      </c>
      <c r="EP18" s="46">
        <f t="shared" si="25"/>
        <v>6.8637422758323742E-3</v>
      </c>
      <c r="EQ18" s="46">
        <f t="shared" si="26"/>
        <v>2.0322598097365412E-2</v>
      </c>
      <c r="ER18" s="46">
        <f t="shared" si="27"/>
        <v>2.7384067482970557E-2</v>
      </c>
      <c r="ES18" s="46">
        <f t="shared" si="28"/>
        <v>1.9220661874830541E-2</v>
      </c>
      <c r="ET18" s="46">
        <f t="shared" si="29"/>
        <v>-1.6807668480944508E-2</v>
      </c>
      <c r="EU18" s="46">
        <f t="shared" si="30"/>
        <v>-1.6808482151468768E-2</v>
      </c>
      <c r="EV18" s="46">
        <f t="shared" si="31"/>
        <v>1.5472571374334186E-3</v>
      </c>
    </row>
    <row r="19" spans="1:152" x14ac:dyDescent="0.3">
      <c r="A19" s="11" t="s">
        <v>18</v>
      </c>
      <c r="B19" s="21">
        <v>142603.91884999999</v>
      </c>
      <c r="C19" s="21">
        <v>21.408495041999998</v>
      </c>
      <c r="D19" s="21">
        <v>10174.069649999999</v>
      </c>
      <c r="E19" s="21">
        <v>909.60935929000004</v>
      </c>
      <c r="F19" s="21">
        <v>860.35443106000002</v>
      </c>
      <c r="G19" s="21">
        <v>15.762061639000001</v>
      </c>
      <c r="H19" s="21">
        <v>16878.732317000002</v>
      </c>
      <c r="I19" s="21">
        <v>106.79090566000001</v>
      </c>
      <c r="J19" s="21">
        <v>444.84593373000001</v>
      </c>
      <c r="K19" s="21">
        <v>250.01641383</v>
      </c>
      <c r="L19" s="34">
        <v>17.061675601000001</v>
      </c>
      <c r="M19" s="34">
        <v>65.934749095000001</v>
      </c>
      <c r="N19" s="34">
        <v>23.556839929999999</v>
      </c>
      <c r="O19" s="34">
        <v>1568.6030960000001</v>
      </c>
      <c r="P19" s="34">
        <v>1006.9526432</v>
      </c>
      <c r="Q19" s="34">
        <v>2.5619759999999999E-4</v>
      </c>
      <c r="R19" s="34">
        <v>4.01684E-5</v>
      </c>
      <c r="S19" s="34">
        <v>6.4152174000000001E-3</v>
      </c>
      <c r="T19" s="34">
        <v>1.01421424E-2</v>
      </c>
      <c r="U19" s="23">
        <v>9.2635207999999993E-3</v>
      </c>
      <c r="V19" s="34">
        <v>4.3421981106</v>
      </c>
      <c r="W19" s="34">
        <v>5.4493679E-3</v>
      </c>
      <c r="X19" s="34">
        <v>0.50559525390000004</v>
      </c>
      <c r="Y19" s="34">
        <v>0.2861461052</v>
      </c>
      <c r="Z19" s="34">
        <v>5.7420551967</v>
      </c>
      <c r="AA19" s="34">
        <v>277.28170961000001</v>
      </c>
      <c r="AB19" s="34">
        <v>308.38439652</v>
      </c>
      <c r="AC19" s="34">
        <v>38.725716873000003</v>
      </c>
      <c r="AD19" s="34">
        <v>447.80030871000002</v>
      </c>
      <c r="AE19" s="34">
        <v>434.36629320999998</v>
      </c>
      <c r="AF19" s="34">
        <v>0.21444054260000001</v>
      </c>
      <c r="AG19" s="34"/>
      <c r="AH19" s="34" t="s">
        <v>18</v>
      </c>
      <c r="AI19" s="34">
        <v>16.762094776222298</v>
      </c>
      <c r="AJ19" s="34">
        <v>17.062189806402401</v>
      </c>
      <c r="AK19" s="34">
        <v>107.910914456745</v>
      </c>
      <c r="AL19" s="34">
        <v>107.910914456745</v>
      </c>
      <c r="AM19" s="34">
        <v>47.112647314671101</v>
      </c>
      <c r="AN19" s="34">
        <v>1.5962594994405699E-3</v>
      </c>
      <c r="AO19" s="34">
        <v>7.7936151402415096E-3</v>
      </c>
      <c r="AP19" s="34">
        <v>457.57842400953302</v>
      </c>
      <c r="AQ19" s="34">
        <v>0.21625647159521899</v>
      </c>
      <c r="AR19" s="34">
        <v>67.807574005840493</v>
      </c>
      <c r="AS19" s="34">
        <v>908.63383239208497</v>
      </c>
      <c r="AT19" s="34">
        <v>8.0993429168251201E-6</v>
      </c>
      <c r="AU19" s="34">
        <v>3.2397220732265197E-5</v>
      </c>
      <c r="AV19" s="34">
        <v>144548.75925726199</v>
      </c>
      <c r="AW19" s="34">
        <v>13.2242722675088</v>
      </c>
      <c r="AX19" s="34">
        <v>329.15288348021602</v>
      </c>
      <c r="AY19" s="34">
        <v>21.012762489459099</v>
      </c>
      <c r="AZ19" s="34">
        <v>0.486855504114375</v>
      </c>
      <c r="BA19" s="34">
        <v>75.126373374780201</v>
      </c>
      <c r="BB19" s="34">
        <v>1.7938523247187701</v>
      </c>
      <c r="BC19" s="34">
        <v>671.87460065476296</v>
      </c>
      <c r="BD19" s="34">
        <v>66.554032043663099</v>
      </c>
      <c r="BE19" s="34">
        <v>754.39040608541097</v>
      </c>
      <c r="BF19" s="34">
        <v>285.61937973687202</v>
      </c>
      <c r="BG19" s="34">
        <v>1574.1477010984399</v>
      </c>
      <c r="BH19" s="34">
        <v>251.25308464888599</v>
      </c>
      <c r="BI19" s="34">
        <v>251.25308464888599</v>
      </c>
      <c r="BJ19" s="34">
        <v>319.89706622697901</v>
      </c>
      <c r="BK19" s="34">
        <v>2.7345349070485001E-5</v>
      </c>
      <c r="BL19" s="34">
        <v>2.2875287962550799E-4</v>
      </c>
      <c r="BM19" s="34">
        <v>82.222505001295104</v>
      </c>
      <c r="BN19" s="34">
        <v>687.28065006412101</v>
      </c>
      <c r="BO19" s="34">
        <v>27.340894341527999</v>
      </c>
      <c r="BP19" s="34">
        <v>73.833490587672898</v>
      </c>
      <c r="BQ19" s="34">
        <v>2.2917143849488202</v>
      </c>
      <c r="BR19" s="34">
        <v>2.1267891951476199E-3</v>
      </c>
      <c r="BS19" s="34">
        <v>4.3180545952589602E-3</v>
      </c>
      <c r="BT19" s="34">
        <v>26.5026406950264</v>
      </c>
      <c r="BU19" s="34">
        <v>24.2125387937675</v>
      </c>
      <c r="BV19" s="34">
        <v>21.5914163621532</v>
      </c>
      <c r="BW19" s="34">
        <v>0</v>
      </c>
      <c r="BX19" s="34">
        <v>5.1712534995618301E-3</v>
      </c>
      <c r="BY19" s="34">
        <v>4.9684633354828396E-3</v>
      </c>
      <c r="BZ19" s="34">
        <v>17481.292182630801</v>
      </c>
      <c r="CA19" s="34">
        <v>9250.0279963623707</v>
      </c>
      <c r="CB19" s="34">
        <v>945.55820269515004</v>
      </c>
      <c r="CC19" s="34">
        <v>10277.8087040588</v>
      </c>
      <c r="CD19" s="34">
        <v>465.67384633647998</v>
      </c>
      <c r="CE19" s="34">
        <v>4.4323799025325599</v>
      </c>
      <c r="CF19" s="34">
        <v>5.4818042535976601E-3</v>
      </c>
      <c r="CG19" s="34">
        <v>0.51186755003224205</v>
      </c>
      <c r="CH19" s="34">
        <v>0.29075546960763199</v>
      </c>
      <c r="CI19" s="34">
        <v>5.8489674801060403</v>
      </c>
      <c r="CJ19" s="34">
        <v>0.12401269808253</v>
      </c>
      <c r="CK19" s="34">
        <v>7633.2350156851098</v>
      </c>
      <c r="CL19" s="34">
        <v>0.40660322844844199</v>
      </c>
      <c r="CM19" s="34">
        <v>8.7823927864768503E-2</v>
      </c>
      <c r="CN19" s="34">
        <v>384.85697227136598</v>
      </c>
      <c r="CO19" s="34">
        <v>0.19362444077007401</v>
      </c>
      <c r="CP19" s="34">
        <v>4.45055537183705E-6</v>
      </c>
      <c r="CQ19" s="34">
        <v>1.66357830211037E-2</v>
      </c>
      <c r="CR19" s="34">
        <v>906.10506661112402</v>
      </c>
      <c r="CS19" s="34">
        <v>856.761870169384</v>
      </c>
      <c r="CT19" s="34">
        <v>49.343196441740098</v>
      </c>
      <c r="CU19" s="34">
        <v>1.22564856120857E-3</v>
      </c>
      <c r="CV19" s="34">
        <v>124.70788577853401</v>
      </c>
      <c r="CW19" s="34">
        <v>8.8108156219514101E-3</v>
      </c>
      <c r="CX19" s="34">
        <v>69.140076261181505</v>
      </c>
      <c r="CY19" s="34">
        <v>0.777610318843454</v>
      </c>
      <c r="CZ19" s="34">
        <v>273.78588272513298</v>
      </c>
      <c r="DA19" s="34">
        <v>47.037574916177803</v>
      </c>
      <c r="DB19" s="34">
        <v>0.56282913374890398</v>
      </c>
      <c r="DC19" s="34">
        <v>2.0900239278647601</v>
      </c>
      <c r="DD19" s="34">
        <v>1.8532103407794399E-3</v>
      </c>
      <c r="DE19" s="34">
        <v>16.013035439518902</v>
      </c>
      <c r="DF19" s="34">
        <v>597.41854521102096</v>
      </c>
      <c r="DG19" s="34">
        <v>39.858200017432999</v>
      </c>
      <c r="DH19" s="34">
        <v>0</v>
      </c>
      <c r="DI19" s="34">
        <v>1995.0205725906601</v>
      </c>
      <c r="DJ19" s="34">
        <v>1617.8011967304999</v>
      </c>
      <c r="DK19" s="34">
        <v>440.80139149672402</v>
      </c>
      <c r="DL19" s="34">
        <v>17397.6969879352</v>
      </c>
      <c r="DM19" s="34">
        <v>1037.2631603233201</v>
      </c>
      <c r="DN19" s="34">
        <v>2386.4038233892902</v>
      </c>
      <c r="DP19" s="31">
        <f t="shared" si="0"/>
        <v>8.0000034412806842E-3</v>
      </c>
      <c r="DQ19" s="106">
        <f t="shared" si="32"/>
        <v>1.0048049575040634</v>
      </c>
      <c r="DR19" s="46">
        <f t="shared" si="1"/>
        <v>1.3638057235353484E-2</v>
      </c>
      <c r="DS19" s="46">
        <f t="shared" si="2"/>
        <v>8.5443334430720178E-3</v>
      </c>
      <c r="DT19" s="46">
        <f t="shared" si="3"/>
        <v>1.019641673662027E-2</v>
      </c>
      <c r="DU19" s="46">
        <f t="shared" si="4"/>
        <v>-3.8525248702490477E-3</v>
      </c>
      <c r="DV19" s="46">
        <f t="shared" si="5"/>
        <v>-4.1756754669000909E-3</v>
      </c>
      <c r="DW19" s="46">
        <f t="shared" si="6"/>
        <v>1.5922650619378222E-2</v>
      </c>
      <c r="DX19" s="46">
        <f t="shared" si="7"/>
        <v>3.0746661608733787E-2</v>
      </c>
      <c r="DY19" s="46">
        <f t="shared" si="8"/>
        <v>1.0487866825578502E-2</v>
      </c>
      <c r="DZ19" s="46">
        <f t="shared" si="9"/>
        <v>2.862224719639905E-2</v>
      </c>
      <c r="EA19" s="46">
        <f t="shared" si="10"/>
        <v>4.9463585207924149E-3</v>
      </c>
      <c r="EB19" s="46">
        <f t="shared" si="11"/>
        <v>3.0138036522611116E-5</v>
      </c>
      <c r="EC19" s="46">
        <f t="shared" si="12"/>
        <v>2.8404216843869259E-2</v>
      </c>
      <c r="ED19" s="46">
        <f t="shared" si="13"/>
        <v>2.7834754819234416E-2</v>
      </c>
      <c r="EE19" s="46">
        <f t="shared" si="14"/>
        <v>3.1364276186855007E-2</v>
      </c>
      <c r="EF19" s="46">
        <f t="shared" si="15"/>
        <v>3.0101233983552741E-2</v>
      </c>
      <c r="EG19" s="46">
        <f t="shared" si="16"/>
        <v>1.6983703468846034E-2</v>
      </c>
      <c r="EH19" s="46">
        <f t="shared" si="17"/>
        <v>8.1696968037143474E-3</v>
      </c>
      <c r="EI19" s="46">
        <f t="shared" si="18"/>
        <v>4.6181428561688246E-3</v>
      </c>
      <c r="EJ19" s="46">
        <f t="shared" si="19"/>
        <v>-2.3915705968899874E-4</v>
      </c>
      <c r="EK19" s="46">
        <f t="shared" si="20"/>
        <v>1.3639936953785434E-2</v>
      </c>
      <c r="EL19" s="46">
        <f t="shared" si="21"/>
        <v>2.0768695862220483E-2</v>
      </c>
      <c r="EM19" s="46">
        <f t="shared" si="22"/>
        <v>5.9523148726405685E-3</v>
      </c>
      <c r="EN19" s="46">
        <f t="shared" si="23"/>
        <v>1.2405765449456893E-2</v>
      </c>
      <c r="EO19" s="46">
        <f t="shared" si="24"/>
        <v>1.6108429658374356E-2</v>
      </c>
      <c r="EP19" s="46">
        <f t="shared" si="25"/>
        <v>1.8619166786742761E-2</v>
      </c>
      <c r="EQ19" s="46">
        <f t="shared" si="26"/>
        <v>3.0069311598659155E-2</v>
      </c>
      <c r="ER19" s="46">
        <f t="shared" si="27"/>
        <v>3.7332205639763513E-2</v>
      </c>
      <c r="ES19" s="46">
        <f t="shared" si="28"/>
        <v>2.92436973638718E-2</v>
      </c>
      <c r="ET19" s="46">
        <f t="shared" si="29"/>
        <v>-1.5639357840948193E-2</v>
      </c>
      <c r="EU19" s="46">
        <f t="shared" si="30"/>
        <v>-1.5640177755291633E-2</v>
      </c>
      <c r="EV19" s="46">
        <f t="shared" si="31"/>
        <v>8.4682167523063567E-3</v>
      </c>
    </row>
    <row r="20" spans="1:152" x14ac:dyDescent="0.3">
      <c r="A20" s="11" t="s">
        <v>19</v>
      </c>
      <c r="B20" s="21">
        <v>88776.042287000004</v>
      </c>
      <c r="C20" s="21">
        <v>14.779302986999999</v>
      </c>
      <c r="D20" s="21">
        <v>5879.0694586999998</v>
      </c>
      <c r="E20" s="21">
        <v>601.60240637000004</v>
      </c>
      <c r="F20" s="21">
        <v>562.58100569999999</v>
      </c>
      <c r="G20" s="21">
        <v>11.143386819</v>
      </c>
      <c r="H20" s="21">
        <v>14135.075529</v>
      </c>
      <c r="I20" s="21">
        <v>71.364060269999996</v>
      </c>
      <c r="J20" s="21">
        <v>293.14372673000003</v>
      </c>
      <c r="K20" s="21">
        <v>143.78300886</v>
      </c>
      <c r="L20" s="34">
        <v>9.5428346456999993</v>
      </c>
      <c r="M20" s="34">
        <v>55.554072013999999</v>
      </c>
      <c r="N20" s="34">
        <v>25.452437773</v>
      </c>
      <c r="O20" s="34">
        <v>1186.06846</v>
      </c>
      <c r="P20" s="34">
        <v>949.48016041000005</v>
      </c>
      <c r="Q20" s="34">
        <v>1.916295E-4</v>
      </c>
      <c r="R20" s="34">
        <v>2.7529999999999999E-5</v>
      </c>
      <c r="S20" s="34">
        <v>4.0904139000000001E-3</v>
      </c>
      <c r="T20" s="34">
        <v>6.1246905000000001E-3</v>
      </c>
      <c r="U20" s="23">
        <v>6.7239924E-3</v>
      </c>
      <c r="V20" s="34">
        <v>4.1458768600000004</v>
      </c>
      <c r="W20" s="34">
        <v>4.8366069999999997E-3</v>
      </c>
      <c r="X20" s="34">
        <v>0.493944569</v>
      </c>
      <c r="Y20" s="34">
        <v>0.2875465364</v>
      </c>
      <c r="Z20" s="34">
        <v>5.3511577438</v>
      </c>
      <c r="AA20" s="34">
        <v>275.93338526000002</v>
      </c>
      <c r="AB20" s="34">
        <v>161.03351024</v>
      </c>
      <c r="AC20" s="34">
        <v>33.748032191999997</v>
      </c>
      <c r="AD20" s="34">
        <v>169.66256974000001</v>
      </c>
      <c r="AE20" s="34">
        <v>164.5726932</v>
      </c>
      <c r="AF20" s="34">
        <v>0.20290949010000001</v>
      </c>
      <c r="AG20" s="34"/>
      <c r="AH20" s="34" t="s">
        <v>19</v>
      </c>
      <c r="AI20" s="34">
        <v>11.4183970280503</v>
      </c>
      <c r="AJ20" s="34">
        <v>9.6590826529976592</v>
      </c>
      <c r="AK20" s="34">
        <v>72.769368770166807</v>
      </c>
      <c r="AL20" s="34">
        <v>72.769368770166807</v>
      </c>
      <c r="AM20" s="34">
        <v>25.212843902346201</v>
      </c>
      <c r="AN20" s="34">
        <v>1.16435955180034E-3</v>
      </c>
      <c r="AO20" s="34">
        <v>5.6847719042973496E-3</v>
      </c>
      <c r="AP20" s="34">
        <v>301.41147076765799</v>
      </c>
      <c r="AQ20" s="34">
        <v>0.20571221392126099</v>
      </c>
      <c r="AR20" s="34">
        <v>57.215884246294998</v>
      </c>
      <c r="AS20" s="34">
        <v>656.02184773147701</v>
      </c>
      <c r="AT20" s="34">
        <v>5.5812078021572196E-6</v>
      </c>
      <c r="AU20" s="34">
        <v>2.23247396065852E-5</v>
      </c>
      <c r="AV20" s="34">
        <v>90484.341199204093</v>
      </c>
      <c r="AW20" s="34">
        <v>5.0136524633894899</v>
      </c>
      <c r="AX20" s="34">
        <v>124.55488307236099</v>
      </c>
      <c r="AY20" s="34">
        <v>7.9764651091012198</v>
      </c>
      <c r="AZ20" s="34">
        <v>0.18418002083367699</v>
      </c>
      <c r="BA20" s="34">
        <v>28.498863219740201</v>
      </c>
      <c r="BB20" s="34">
        <v>0.88853620595578597</v>
      </c>
      <c r="BC20" s="34">
        <v>491.15580021438802</v>
      </c>
      <c r="BD20" s="34">
        <v>54.870778415965901</v>
      </c>
      <c r="BE20" s="34">
        <v>606.93987793951601</v>
      </c>
      <c r="BF20" s="34">
        <v>283.54260782064301</v>
      </c>
      <c r="BG20" s="34">
        <v>1150.48365028996</v>
      </c>
      <c r="BH20" s="34">
        <v>145.90332644684301</v>
      </c>
      <c r="BI20" s="34">
        <v>145.90332644684301</v>
      </c>
      <c r="BJ20" s="34">
        <v>166.20505209642999</v>
      </c>
      <c r="BK20" s="34">
        <v>1.9573368488996099E-5</v>
      </c>
      <c r="BL20" s="34">
        <v>1.7355991569756901E-4</v>
      </c>
      <c r="BM20" s="34">
        <v>48.023395631541497</v>
      </c>
      <c r="BN20" s="34">
        <v>474.33953522637501</v>
      </c>
      <c r="BO20" s="34">
        <v>22.447196130689498</v>
      </c>
      <c r="BP20" s="34">
        <v>75.6501412830752</v>
      </c>
      <c r="BQ20" s="34">
        <v>1.1793565188136901</v>
      </c>
      <c r="BR20" s="34">
        <v>1.3634042339765299E-3</v>
      </c>
      <c r="BS20" s="34">
        <v>2.7681292680103802E-3</v>
      </c>
      <c r="BT20" s="34">
        <v>20.054450184738698</v>
      </c>
      <c r="BU20" s="34">
        <v>26.155402640016302</v>
      </c>
      <c r="BV20" s="34">
        <v>14.9789713729834</v>
      </c>
      <c r="BW20" s="34">
        <v>0</v>
      </c>
      <c r="BX20" s="34">
        <v>3.1373299823078999E-3</v>
      </c>
      <c r="BY20" s="34">
        <v>3.01429002904589E-3</v>
      </c>
      <c r="BZ20" s="34">
        <v>14592.8159150559</v>
      </c>
      <c r="CA20" s="34">
        <v>5402.6186138439198</v>
      </c>
      <c r="CB20" s="34">
        <v>552.26753458225198</v>
      </c>
      <c r="CC20" s="34">
        <v>6002.9095440577103</v>
      </c>
      <c r="CD20" s="34">
        <v>367.75376176909901</v>
      </c>
      <c r="CE20" s="34">
        <v>4.2502646336745</v>
      </c>
      <c r="CF20" s="34">
        <v>4.8974991398667298E-3</v>
      </c>
      <c r="CG20" s="34">
        <v>0.50227497394687903</v>
      </c>
      <c r="CH20" s="34">
        <v>0.29318057018138499</v>
      </c>
      <c r="CI20" s="34">
        <v>5.4772625570308104</v>
      </c>
      <c r="CJ20" s="34">
        <v>6.9009343959611294E-2</v>
      </c>
      <c r="CK20" s="34">
        <v>6637.5007077531</v>
      </c>
      <c r="CL20" s="34">
        <v>0.23211306293644601</v>
      </c>
      <c r="CM20" s="34">
        <v>3.3362448563413097E-2</v>
      </c>
      <c r="CN20" s="34">
        <v>175.567450960939</v>
      </c>
      <c r="CO20" s="34">
        <v>0.10543747592828299</v>
      </c>
      <c r="CP20" s="34">
        <v>2.6458976394010002E-6</v>
      </c>
      <c r="CQ20" s="34">
        <v>6.4587229065736296E-3</v>
      </c>
      <c r="CR20" s="34">
        <v>604.72465125619306</v>
      </c>
      <c r="CS20" s="34">
        <v>565.31555281430997</v>
      </c>
      <c r="CT20" s="34">
        <v>39.409098441883401</v>
      </c>
      <c r="CU20" s="34">
        <v>9.4445575048088303E-4</v>
      </c>
      <c r="CV20" s="34">
        <v>115.340174054906</v>
      </c>
      <c r="CW20" s="34">
        <v>6.7894910078980597E-3</v>
      </c>
      <c r="CX20" s="34">
        <v>54.675332264091701</v>
      </c>
      <c r="CY20" s="34">
        <v>0.46106195759409602</v>
      </c>
      <c r="CZ20" s="34">
        <v>217.17072041534999</v>
      </c>
      <c r="DA20" s="34">
        <v>25.3479768274475</v>
      </c>
      <c r="DB20" s="34">
        <v>0.51054946356035402</v>
      </c>
      <c r="DC20" s="34">
        <v>1.1353901773067201</v>
      </c>
      <c r="DD20" s="34">
        <v>7.5851950814883403E-4</v>
      </c>
      <c r="DE20" s="34">
        <v>11.370088660637</v>
      </c>
      <c r="DF20" s="34">
        <v>595.73239436852896</v>
      </c>
      <c r="DG20" s="34">
        <v>34.762476903845403</v>
      </c>
      <c r="DH20" s="34">
        <v>0</v>
      </c>
      <c r="DI20" s="34">
        <v>1578.2181197073301</v>
      </c>
      <c r="DJ20" s="34">
        <v>1219.2964455798999</v>
      </c>
      <c r="DK20" s="34">
        <v>467.69073485143502</v>
      </c>
      <c r="DL20" s="34">
        <v>14532.5519274458</v>
      </c>
      <c r="DM20" s="34">
        <v>975.85134504723896</v>
      </c>
      <c r="DN20" s="34">
        <v>2331.95600768024</v>
      </c>
      <c r="DP20" s="31">
        <f t="shared" si="0"/>
        <v>8.0000198702110895E-3</v>
      </c>
      <c r="DQ20" s="106">
        <f t="shared" si="32"/>
        <v>1.0041468276123127</v>
      </c>
      <c r="DR20" s="46">
        <f t="shared" si="1"/>
        <v>1.9242791953727873E-2</v>
      </c>
      <c r="DS20" s="46">
        <f t="shared" si="2"/>
        <v>1.3510000177885978E-2</v>
      </c>
      <c r="DT20" s="46">
        <f t="shared" si="3"/>
        <v>2.1064572587154703E-2</v>
      </c>
      <c r="DU20" s="46">
        <f t="shared" si="4"/>
        <v>5.1898809797525309E-3</v>
      </c>
      <c r="DV20" s="46">
        <f t="shared" si="5"/>
        <v>4.8607170995890164E-3</v>
      </c>
      <c r="DW20" s="46">
        <f t="shared" si="6"/>
        <v>2.0344070013836639E-2</v>
      </c>
      <c r="DX20" s="46">
        <f t="shared" si="7"/>
        <v>2.811986378355916E-2</v>
      </c>
      <c r="DY20" s="46">
        <f t="shared" si="8"/>
        <v>1.9692104048591726E-2</v>
      </c>
      <c r="DZ20" s="46">
        <f t="shared" si="9"/>
        <v>2.8203721532383215E-2</v>
      </c>
      <c r="EA20" s="46">
        <f t="shared" si="10"/>
        <v>1.474664916010727E-2</v>
      </c>
      <c r="EB20" s="46">
        <f t="shared" si="11"/>
        <v>1.2181706129639508E-2</v>
      </c>
      <c r="EC20" s="46">
        <f t="shared" si="12"/>
        <v>2.9913418981712282E-2</v>
      </c>
      <c r="ED20" s="46">
        <f t="shared" si="13"/>
        <v>2.7618763801163623E-2</v>
      </c>
      <c r="EE20" s="46">
        <f t="shared" si="14"/>
        <v>2.8015234112118582E-2</v>
      </c>
      <c r="EF20" s="46">
        <f t="shared" si="15"/>
        <v>2.7774339830177634E-2</v>
      </c>
      <c r="EG20" s="46">
        <f t="shared" si="16"/>
        <v>2.1654713005910396E-2</v>
      </c>
      <c r="EH20" s="46">
        <f t="shared" si="17"/>
        <v>1.3655917498816542E-2</v>
      </c>
      <c r="EI20" s="46">
        <f t="shared" si="18"/>
        <v>1.0052675106279593E-2</v>
      </c>
      <c r="EJ20" s="46">
        <f t="shared" si="19"/>
        <v>4.3968770917957997E-3</v>
      </c>
      <c r="EK20" s="46">
        <f t="shared" si="20"/>
        <v>1.8610826522898756E-2</v>
      </c>
      <c r="EL20" s="46">
        <f t="shared" si="21"/>
        <v>2.5178696135827724E-2</v>
      </c>
      <c r="EM20" s="46">
        <f t="shared" si="22"/>
        <v>1.2589846532234286E-2</v>
      </c>
      <c r="EN20" s="46">
        <f t="shared" si="23"/>
        <v>1.6865060311816147E-2</v>
      </c>
      <c r="EO20" s="46">
        <f t="shared" si="24"/>
        <v>1.9593467728463987E-2</v>
      </c>
      <c r="EP20" s="46">
        <f t="shared" si="25"/>
        <v>2.3565893451173069E-2</v>
      </c>
      <c r="EQ20" s="46">
        <f t="shared" si="26"/>
        <v>2.7576302713327536E-2</v>
      </c>
      <c r="ER20" s="46">
        <f t="shared" si="27"/>
        <v>3.2114693697743224E-2</v>
      </c>
      <c r="ES20" s="46">
        <f t="shared" si="28"/>
        <v>3.0059373716192016E-2</v>
      </c>
      <c r="ET20" s="46">
        <f t="shared" si="29"/>
        <v>-1.5006195252849717E-2</v>
      </c>
      <c r="EU20" s="46">
        <f t="shared" si="30"/>
        <v>-1.5007140759413231E-2</v>
      </c>
      <c r="EV20" s="46">
        <f t="shared" si="31"/>
        <v>1.3812679830202691E-2</v>
      </c>
    </row>
    <row r="21" spans="1:152" x14ac:dyDescent="0.3">
      <c r="A21" s="11" t="s">
        <v>20</v>
      </c>
      <c r="B21" s="21">
        <v>211680.99538000001</v>
      </c>
      <c r="C21" s="21">
        <v>23.686758363999999</v>
      </c>
      <c r="D21" s="21">
        <v>9319.0627571000005</v>
      </c>
      <c r="E21" s="21">
        <v>1198.6091120999999</v>
      </c>
      <c r="F21" s="21">
        <v>1124.8907061</v>
      </c>
      <c r="G21" s="21">
        <v>17.876730344999999</v>
      </c>
      <c r="H21" s="21">
        <v>16093.783380000001</v>
      </c>
      <c r="I21" s="21">
        <v>109.82418282</v>
      </c>
      <c r="J21" s="21">
        <v>438.31812645000002</v>
      </c>
      <c r="K21" s="21">
        <v>256.58192912999999</v>
      </c>
      <c r="L21" s="34">
        <v>16.758140277999999</v>
      </c>
      <c r="M21" s="34">
        <v>75.417307042000004</v>
      </c>
      <c r="N21" s="34">
        <v>25.114358287999998</v>
      </c>
      <c r="O21" s="34">
        <v>1457.5741476000001</v>
      </c>
      <c r="P21" s="34">
        <v>1032.8885863</v>
      </c>
      <c r="Q21" s="34">
        <v>3.1242470000000002E-4</v>
      </c>
      <c r="R21" s="34">
        <v>4.94641E-5</v>
      </c>
      <c r="S21" s="34">
        <v>6.9474165999999999E-3</v>
      </c>
      <c r="T21" s="34">
        <v>1.1046572399999999E-2</v>
      </c>
      <c r="U21" s="23">
        <v>1.10444792E-2</v>
      </c>
      <c r="V21" s="34">
        <v>4.5770171392999996</v>
      </c>
      <c r="W21" s="34">
        <v>8.9079785999999998E-3</v>
      </c>
      <c r="X21" s="34">
        <v>0.79719113990000001</v>
      </c>
      <c r="Y21" s="34">
        <v>0.41715859249999998</v>
      </c>
      <c r="Z21" s="34">
        <v>6.3406435161000001</v>
      </c>
      <c r="AA21" s="34">
        <v>285.46868232000003</v>
      </c>
      <c r="AB21" s="34">
        <v>219.34758124000001</v>
      </c>
      <c r="AC21" s="34">
        <v>44.247854312999998</v>
      </c>
      <c r="AD21" s="34">
        <v>409.86218664</v>
      </c>
      <c r="AE21" s="34">
        <v>397.56629706000001</v>
      </c>
      <c r="AF21" s="34">
        <v>0.36429519570000002</v>
      </c>
      <c r="AG21" s="34"/>
      <c r="AH21" s="34" t="s">
        <v>20</v>
      </c>
      <c r="AI21" s="34">
        <v>18.3996469973101</v>
      </c>
      <c r="AJ21" s="34">
        <v>16.607227269533201</v>
      </c>
      <c r="AK21" s="34">
        <v>109.45750495621201</v>
      </c>
      <c r="AL21" s="34">
        <v>109.45750495621201</v>
      </c>
      <c r="AM21" s="34">
        <v>46.101962511599098</v>
      </c>
      <c r="AN21" s="34">
        <v>1.87165356570049E-3</v>
      </c>
      <c r="AO21" s="34">
        <v>9.1379730925886093E-3</v>
      </c>
      <c r="AP21" s="34">
        <v>440.73367794849003</v>
      </c>
      <c r="AQ21" s="34">
        <v>0.36037875484696902</v>
      </c>
      <c r="AR21" s="34">
        <v>75.764305479988593</v>
      </c>
      <c r="AS21" s="34">
        <v>1059.90154417196</v>
      </c>
      <c r="AT21" s="34">
        <v>9.8348474456698407E-6</v>
      </c>
      <c r="AU21" s="34">
        <v>3.9338680092814498E-5</v>
      </c>
      <c r="AV21" s="34">
        <v>210577.81979463901</v>
      </c>
      <c r="AW21" s="34">
        <v>12.067772577809301</v>
      </c>
      <c r="AX21" s="34">
        <v>300.12496293479199</v>
      </c>
      <c r="AY21" s="34">
        <v>19.185400927043499</v>
      </c>
      <c r="AZ21" s="34">
        <v>0.443867759608018</v>
      </c>
      <c r="BA21" s="34">
        <v>68.573354729189703</v>
      </c>
      <c r="BB21" s="34">
        <v>1.85153298720768</v>
      </c>
      <c r="BC21" s="34">
        <v>739.25444985079002</v>
      </c>
      <c r="BD21" s="34">
        <v>77.019466262600204</v>
      </c>
      <c r="BE21" s="34">
        <v>849.73839253496203</v>
      </c>
      <c r="BF21" s="34">
        <v>287.31522393039398</v>
      </c>
      <c r="BG21" s="34">
        <v>1263.2294872488101</v>
      </c>
      <c r="BH21" s="34">
        <v>254.946891350709</v>
      </c>
      <c r="BI21" s="34">
        <v>254.946891350709</v>
      </c>
      <c r="BJ21" s="34">
        <v>222.79596917698601</v>
      </c>
      <c r="BK21" s="34">
        <v>3.1651201537525403E-5</v>
      </c>
      <c r="BL21" s="34">
        <v>2.7564527738278301E-4</v>
      </c>
      <c r="BM21" s="34">
        <v>74.459910441640801</v>
      </c>
      <c r="BN21" s="34">
        <v>537.43095551010003</v>
      </c>
      <c r="BO21" s="34">
        <v>25.7414245867981</v>
      </c>
      <c r="BP21" s="34">
        <v>75.366405118752496</v>
      </c>
      <c r="BQ21" s="34">
        <v>2.1997554148359999</v>
      </c>
      <c r="BR21" s="34">
        <v>2.2771964483539698E-3</v>
      </c>
      <c r="BS21" s="34">
        <v>4.6233921746942396E-3</v>
      </c>
      <c r="BT21" s="34">
        <v>21.4459537551895</v>
      </c>
      <c r="BU21" s="34">
        <v>25.2562788225063</v>
      </c>
      <c r="BV21" s="34">
        <v>23.568309124379201</v>
      </c>
      <c r="BW21" s="34">
        <v>0</v>
      </c>
      <c r="BX21" s="34">
        <v>5.581812221322E-3</v>
      </c>
      <c r="BY21" s="34">
        <v>5.3629248830172399E-3</v>
      </c>
      <c r="BZ21" s="34">
        <v>16310.5522966098</v>
      </c>
      <c r="CA21" s="34">
        <v>8376.7344680522692</v>
      </c>
      <c r="CB21" s="34">
        <v>856.289247771953</v>
      </c>
      <c r="CC21" s="34">
        <v>9307.4836262658591</v>
      </c>
      <c r="CD21" s="34">
        <v>469.19884312686997</v>
      </c>
      <c r="CE21" s="34">
        <v>4.5858798966252703</v>
      </c>
      <c r="CF21" s="34">
        <v>8.80729192259571E-3</v>
      </c>
      <c r="CG21" s="34">
        <v>0.79038810632891898</v>
      </c>
      <c r="CH21" s="34">
        <v>0.41462520742737102</v>
      </c>
      <c r="CI21" s="34">
        <v>6.3392727974999499</v>
      </c>
      <c r="CJ21" s="34">
        <v>0.184877954441486</v>
      </c>
      <c r="CK21" s="34">
        <v>6880.0347924039697</v>
      </c>
      <c r="CL21" s="34">
        <v>0.48524152934627401</v>
      </c>
      <c r="CM21" s="34">
        <v>8.0211613287256706E-2</v>
      </c>
      <c r="CN21" s="34">
        <v>392.85197297133402</v>
      </c>
      <c r="CO21" s="34">
        <v>0.23090274795107901</v>
      </c>
      <c r="CP21" s="34">
        <v>4.5536408229853797E-6</v>
      </c>
      <c r="CQ21" s="34">
        <v>1.53370347172847E-2</v>
      </c>
      <c r="CR21" s="34">
        <v>1182.2949442373099</v>
      </c>
      <c r="CS21" s="34">
        <v>1109.4734889112201</v>
      </c>
      <c r="CT21" s="34">
        <v>72.821455326091098</v>
      </c>
      <c r="CU21" s="34">
        <v>1.61232037125834E-3</v>
      </c>
      <c r="CV21" s="34">
        <v>207.26476066072499</v>
      </c>
      <c r="CW21" s="34">
        <v>1.15905864845648E-2</v>
      </c>
      <c r="CX21" s="34">
        <v>101.658327518642</v>
      </c>
      <c r="CY21" s="34">
        <v>0.93293252908723001</v>
      </c>
      <c r="CZ21" s="34">
        <v>402.48672674261502</v>
      </c>
      <c r="DA21" s="34">
        <v>63.116558933523699</v>
      </c>
      <c r="DB21" s="34">
        <v>0.93434112446744599</v>
      </c>
      <c r="DC21" s="34">
        <v>2.3329048848911702</v>
      </c>
      <c r="DD21" s="34">
        <v>1.74869286198515E-3</v>
      </c>
      <c r="DE21" s="34">
        <v>17.850154238440801</v>
      </c>
      <c r="DF21" s="34">
        <v>533.35475186003703</v>
      </c>
      <c r="DG21" s="34">
        <v>44.471180955367402</v>
      </c>
      <c r="DH21" s="34">
        <v>0</v>
      </c>
      <c r="DI21" s="34">
        <v>1841.7823754835599</v>
      </c>
      <c r="DJ21" s="34">
        <v>1468.8625359298101</v>
      </c>
      <c r="DK21" s="34">
        <v>415.70110113169801</v>
      </c>
      <c r="DL21" s="34">
        <v>16214.5244094644</v>
      </c>
      <c r="DM21" s="34">
        <v>1039.5006579056501</v>
      </c>
      <c r="DN21" s="34">
        <v>2415.3858861829699</v>
      </c>
      <c r="DP21" s="31">
        <f t="shared" si="0"/>
        <v>8.000004451419478E-3</v>
      </c>
      <c r="DQ21" s="106">
        <f t="shared" si="32"/>
        <v>1.0059223375734256</v>
      </c>
      <c r="DR21" s="46">
        <f t="shared" si="1"/>
        <v>-5.2115003681866843E-3</v>
      </c>
      <c r="DS21" s="46">
        <f t="shared" si="2"/>
        <v>-5.0006521703206712E-3</v>
      </c>
      <c r="DT21" s="46">
        <f t="shared" si="3"/>
        <v>-1.2425209633146236E-3</v>
      </c>
      <c r="DU21" s="46">
        <f t="shared" si="4"/>
        <v>-1.361091593414231E-2</v>
      </c>
      <c r="DV21" s="46">
        <f t="shared" si="5"/>
        <v>-1.3705524550230691E-2</v>
      </c>
      <c r="DW21" s="46">
        <f t="shared" si="6"/>
        <v>-1.4866312824722199E-3</v>
      </c>
      <c r="DX21" s="46">
        <f t="shared" si="7"/>
        <v>7.502339668275044E-3</v>
      </c>
      <c r="DY21" s="46">
        <f t="shared" si="8"/>
        <v>-3.3387716108844397E-3</v>
      </c>
      <c r="DZ21" s="46">
        <f t="shared" si="9"/>
        <v>5.5109550637430721E-3</v>
      </c>
      <c r="EA21" s="46">
        <f t="shared" si="10"/>
        <v>-6.3723808798030641E-3</v>
      </c>
      <c r="EB21" s="46">
        <f t="shared" si="11"/>
        <v>-9.0053553654110309E-3</v>
      </c>
      <c r="EC21" s="46">
        <f t="shared" si="12"/>
        <v>4.6010451923899206E-3</v>
      </c>
      <c r="ED21" s="46">
        <f t="shared" si="13"/>
        <v>5.6509719610917924E-3</v>
      </c>
      <c r="EE21" s="46">
        <f t="shared" si="14"/>
        <v>7.7446408804637086E-3</v>
      </c>
      <c r="EF21" s="46">
        <f t="shared" si="15"/>
        <v>6.4015341957991039E-3</v>
      </c>
      <c r="EG21" s="46">
        <f t="shared" si="16"/>
        <v>-1.8390999709890909E-3</v>
      </c>
      <c r="EH21" s="46">
        <f t="shared" si="17"/>
        <v>-5.8744111692250103E-3</v>
      </c>
      <c r="EI21" s="46">
        <f t="shared" si="18"/>
        <v>-6.740343878585092E-3</v>
      </c>
      <c r="EJ21" s="46">
        <f t="shared" si="19"/>
        <v>-9.2187234169360567E-3</v>
      </c>
      <c r="EK21" s="46">
        <f t="shared" si="20"/>
        <v>-3.1556527998986114E-3</v>
      </c>
      <c r="EL21" s="46">
        <f t="shared" si="21"/>
        <v>1.9363609651298129E-3</v>
      </c>
      <c r="EM21" s="46">
        <f t="shared" si="22"/>
        <v>-1.1302977019308262E-2</v>
      </c>
      <c r="EN21" s="46">
        <f t="shared" si="23"/>
        <v>-8.5337546174113332E-3</v>
      </c>
      <c r="EO21" s="46">
        <f t="shared" si="24"/>
        <v>-6.0729543108451198E-3</v>
      </c>
      <c r="EP21" s="46">
        <f t="shared" si="25"/>
        <v>-2.1617972948167344E-4</v>
      </c>
      <c r="EQ21" s="46">
        <f t="shared" si="26"/>
        <v>6.4684559979999836E-3</v>
      </c>
      <c r="ER21" s="46">
        <f t="shared" si="27"/>
        <v>1.5721112206899278E-2</v>
      </c>
      <c r="ES21" s="46">
        <f t="shared" si="28"/>
        <v>5.0471745090199908E-3</v>
      </c>
      <c r="ET21" s="46">
        <f t="shared" si="29"/>
        <v>-1.8580134915053011E-2</v>
      </c>
      <c r="EU21" s="46">
        <f t="shared" si="30"/>
        <v>-1.8580995866066312E-2</v>
      </c>
      <c r="EV21" s="46">
        <f t="shared" si="31"/>
        <v>-1.0750734292571403E-2</v>
      </c>
    </row>
    <row r="22" spans="1:152" x14ac:dyDescent="0.3">
      <c r="A22" s="11" t="s">
        <v>125</v>
      </c>
      <c r="B22" s="21">
        <v>226748.44935000001</v>
      </c>
      <c r="C22" s="21">
        <v>29.715745846000001</v>
      </c>
      <c r="D22" s="21">
        <v>12535.734544000001</v>
      </c>
      <c r="E22" s="21">
        <v>1393.8669321</v>
      </c>
      <c r="F22" s="21">
        <v>1316.0893733</v>
      </c>
      <c r="G22" s="21">
        <v>22.031034927</v>
      </c>
      <c r="H22" s="21">
        <v>16681.256453000002</v>
      </c>
      <c r="I22" s="21">
        <v>138.67261224000001</v>
      </c>
      <c r="J22" s="21">
        <v>451.45103181000002</v>
      </c>
      <c r="K22" s="21">
        <v>343.27861820999999</v>
      </c>
      <c r="L22" s="34">
        <v>21.651715296999999</v>
      </c>
      <c r="M22" s="34">
        <v>81.820870391</v>
      </c>
      <c r="N22" s="34">
        <v>27.927714274</v>
      </c>
      <c r="O22" s="34">
        <v>1448.1200131000001</v>
      </c>
      <c r="P22" s="34">
        <v>1067.2669793</v>
      </c>
      <c r="Q22" s="34">
        <v>3.9220020000000001E-4</v>
      </c>
      <c r="R22" s="34">
        <v>7.0306000000000001E-5</v>
      </c>
      <c r="S22" s="34">
        <v>9.4095897999999997E-3</v>
      </c>
      <c r="T22" s="34">
        <v>1.6113768300000001E-2</v>
      </c>
      <c r="U22" s="23">
        <v>1.4099279100000001E-2</v>
      </c>
      <c r="V22" s="34">
        <v>5.2316810468000003</v>
      </c>
      <c r="W22" s="34">
        <v>8.8166682000000007E-3</v>
      </c>
      <c r="X22" s="34">
        <v>0.78897715420000003</v>
      </c>
      <c r="Y22" s="34">
        <v>0.42156656910000001</v>
      </c>
      <c r="Z22" s="34">
        <v>7.1651910555000002</v>
      </c>
      <c r="AA22" s="34">
        <v>295.86749764000001</v>
      </c>
      <c r="AB22" s="34">
        <v>203.58450866000001</v>
      </c>
      <c r="AC22" s="34">
        <v>47.771989146999999</v>
      </c>
      <c r="AD22" s="34">
        <v>609.19100233999995</v>
      </c>
      <c r="AE22" s="34">
        <v>590.91526629999998</v>
      </c>
      <c r="AF22" s="34">
        <v>0.35415040920000002</v>
      </c>
      <c r="AG22" s="34"/>
      <c r="AH22" s="34" t="s">
        <v>125</v>
      </c>
      <c r="AI22" s="34">
        <v>20.842225324077202</v>
      </c>
      <c r="AJ22" s="34">
        <v>21.4314527871237</v>
      </c>
      <c r="AK22" s="34">
        <v>138.078451715722</v>
      </c>
      <c r="AL22" s="34">
        <v>138.078451715722</v>
      </c>
      <c r="AM22" s="34">
        <v>64.9154753437887</v>
      </c>
      <c r="AN22" s="34">
        <v>2.3889357628267601E-3</v>
      </c>
      <c r="AO22" s="34">
        <v>1.1663528067593701E-2</v>
      </c>
      <c r="AP22" s="34">
        <v>454.42939103035599</v>
      </c>
      <c r="AQ22" s="34">
        <v>0.35156257956769499</v>
      </c>
      <c r="AR22" s="34">
        <v>82.462635044797196</v>
      </c>
      <c r="AS22" s="34">
        <v>1263.7404482372101</v>
      </c>
      <c r="AT22" s="34">
        <v>1.39623736283117E-5</v>
      </c>
      <c r="AU22" s="34">
        <v>5.5849991126396497E-5</v>
      </c>
      <c r="AV22" s="34">
        <v>226124.88388674799</v>
      </c>
      <c r="AW22" s="34">
        <v>17.910623680947101</v>
      </c>
      <c r="AX22" s="34">
        <v>445.54422416596299</v>
      </c>
      <c r="AY22" s="34">
        <v>28.4698081912729</v>
      </c>
      <c r="AZ22" s="34">
        <v>0.65895717334391501</v>
      </c>
      <c r="BA22" s="34">
        <v>101.76677077994</v>
      </c>
      <c r="BB22" s="34">
        <v>2.6525551540204</v>
      </c>
      <c r="BC22" s="34">
        <v>843.55637279075495</v>
      </c>
      <c r="BD22" s="34">
        <v>94.675370602096507</v>
      </c>
      <c r="BE22" s="34">
        <v>925.25018996150698</v>
      </c>
      <c r="BF22" s="34">
        <v>298.69130961670999</v>
      </c>
      <c r="BG22" s="34">
        <v>1230.07207747961</v>
      </c>
      <c r="BH22" s="34">
        <v>340.52987008509803</v>
      </c>
      <c r="BI22" s="34">
        <v>340.52987008509803</v>
      </c>
      <c r="BJ22" s="34">
        <v>206.75573016947999</v>
      </c>
      <c r="BK22" s="34">
        <v>4.0821531440625699E-5</v>
      </c>
      <c r="BL22" s="34">
        <v>3.4426686685725598E-4</v>
      </c>
      <c r="BM22" s="34">
        <v>99.911634711773203</v>
      </c>
      <c r="BN22" s="34">
        <v>528.36629926960904</v>
      </c>
      <c r="BO22" s="34">
        <v>27.662087886008599</v>
      </c>
      <c r="BP22" s="34">
        <v>85.594232449431999</v>
      </c>
      <c r="BQ22" s="34">
        <v>3.0540621905388599</v>
      </c>
      <c r="BR22" s="34">
        <v>3.08005094881419E-3</v>
      </c>
      <c r="BS22" s="34">
        <v>6.2534246046837098E-3</v>
      </c>
      <c r="BT22" s="34">
        <v>22.259583266693301</v>
      </c>
      <c r="BU22" s="34">
        <v>28.168685062988398</v>
      </c>
      <c r="BV22" s="34">
        <v>29.552548143983799</v>
      </c>
      <c r="BW22" s="34">
        <v>0</v>
      </c>
      <c r="BX22" s="34">
        <v>8.1283062219944004E-3</v>
      </c>
      <c r="BY22" s="34">
        <v>7.8095593070872998E-3</v>
      </c>
      <c r="BZ22" s="34">
        <v>16945.120979623702</v>
      </c>
      <c r="CA22" s="34">
        <v>11240.064056835099</v>
      </c>
      <c r="CB22" s="34">
        <v>1148.9837721082199</v>
      </c>
      <c r="CC22" s="34">
        <v>12488.959463655099</v>
      </c>
      <c r="CD22" s="34">
        <v>506.46272308845403</v>
      </c>
      <c r="CE22" s="34">
        <v>5.2507791211715302</v>
      </c>
      <c r="CF22" s="34">
        <v>8.7431475868758792E-3</v>
      </c>
      <c r="CG22" s="34">
        <v>0.78514228925742702</v>
      </c>
      <c r="CH22" s="34">
        <v>0.42061043959060102</v>
      </c>
      <c r="CI22" s="34">
        <v>7.1769954450304896</v>
      </c>
      <c r="CJ22" s="34">
        <v>0.35997554027017697</v>
      </c>
      <c r="CK22" s="34">
        <v>6983.7579556209503</v>
      </c>
      <c r="CL22" s="34">
        <v>0.63243013497798195</v>
      </c>
      <c r="CM22" s="34">
        <v>0.119016833391204</v>
      </c>
      <c r="CN22" s="34">
        <v>543.15527681784795</v>
      </c>
      <c r="CO22" s="34">
        <v>0.33002639858463201</v>
      </c>
      <c r="CP22" s="34">
        <v>6.4908185871679899E-6</v>
      </c>
      <c r="CQ22" s="34">
        <v>2.2693305290541501E-2</v>
      </c>
      <c r="CR22" s="34">
        <v>1375.5005360555699</v>
      </c>
      <c r="CS22" s="34">
        <v>1298.5299444121899</v>
      </c>
      <c r="CT22" s="34">
        <v>76.970591643380402</v>
      </c>
      <c r="CU22" s="34">
        <v>2.1732979811174098E-3</v>
      </c>
      <c r="CV22" s="34">
        <v>211.17518951481699</v>
      </c>
      <c r="CW22" s="34">
        <v>1.56232268170218E-2</v>
      </c>
      <c r="CX22" s="34">
        <v>109.09023396550801</v>
      </c>
      <c r="CY22" s="34">
        <v>1.1343874422526801</v>
      </c>
      <c r="CZ22" s="34">
        <v>428.23897418938702</v>
      </c>
      <c r="DA22" s="34">
        <v>108.144489577442</v>
      </c>
      <c r="DB22" s="34">
        <v>1.0016043517033399</v>
      </c>
      <c r="DC22" s="34">
        <v>3.2497696328753198</v>
      </c>
      <c r="DD22" s="34">
        <v>2.5697604898670002E-3</v>
      </c>
      <c r="DE22" s="34">
        <v>22.002718877406402</v>
      </c>
      <c r="DF22" s="34">
        <v>560.67695188412301</v>
      </c>
      <c r="DG22" s="34">
        <v>48.179843993116002</v>
      </c>
      <c r="DH22" s="34">
        <v>0</v>
      </c>
      <c r="DI22" s="34">
        <v>1852.48700252041</v>
      </c>
      <c r="DJ22" s="34">
        <v>1461.57584437576</v>
      </c>
      <c r="DK22" s="34">
        <v>434.91971549265003</v>
      </c>
      <c r="DL22" s="34">
        <v>16836.0369973048</v>
      </c>
      <c r="DM22" s="34">
        <v>1077.15251865815</v>
      </c>
      <c r="DN22" s="34">
        <v>2527.67170975308</v>
      </c>
      <c r="DP22" s="31">
        <f t="shared" si="0"/>
        <v>7.9999967173031792E-3</v>
      </c>
      <c r="DQ22" s="106">
        <f t="shared" si="32"/>
        <v>1.0064791959257611</v>
      </c>
      <c r="DR22" s="46">
        <f t="shared" si="1"/>
        <v>-2.7500318747031658E-3</v>
      </c>
      <c r="DS22" s="46">
        <f t="shared" si="2"/>
        <v>-5.4919604866040979E-3</v>
      </c>
      <c r="DT22" s="46">
        <f t="shared" si="3"/>
        <v>-3.731339410604358E-3</v>
      </c>
      <c r="DU22" s="46">
        <f t="shared" si="4"/>
        <v>-1.3176577779027487E-2</v>
      </c>
      <c r="DV22" s="46">
        <f t="shared" si="5"/>
        <v>-1.3342124968140337E-2</v>
      </c>
      <c r="DW22" s="46">
        <f t="shared" si="6"/>
        <v>-1.2852800464174395E-3</v>
      </c>
      <c r="DX22" s="46">
        <f t="shared" si="7"/>
        <v>9.2787101943368356E-3</v>
      </c>
      <c r="DY22" s="46">
        <f t="shared" si="8"/>
        <v>-4.2846277623277132E-3</v>
      </c>
      <c r="DZ22" s="46">
        <f t="shared" si="9"/>
        <v>6.597302942059631E-3</v>
      </c>
      <c r="EA22" s="46">
        <f t="shared" si="10"/>
        <v>-8.0073385847190294E-3</v>
      </c>
      <c r="EB22" s="46">
        <f t="shared" si="11"/>
        <v>-1.017298199495623E-2</v>
      </c>
      <c r="EC22" s="46">
        <f t="shared" si="12"/>
        <v>7.8435324719765866E-3</v>
      </c>
      <c r="ED22" s="46">
        <f t="shared" si="13"/>
        <v>8.6283749047352844E-3</v>
      </c>
      <c r="EE22" s="46">
        <f t="shared" si="14"/>
        <v>9.2919310236966712E-3</v>
      </c>
      <c r="EF22" s="46">
        <f t="shared" si="15"/>
        <v>9.2624802883283838E-3</v>
      </c>
      <c r="EG22" s="46">
        <f t="shared" si="16"/>
        <v>-1.5833319691074773E-3</v>
      </c>
      <c r="EH22" s="46">
        <f t="shared" si="17"/>
        <v>-7.0212392298211277E-3</v>
      </c>
      <c r="EI22" s="46">
        <f t="shared" si="18"/>
        <v>-8.0890079291342093E-3</v>
      </c>
      <c r="EJ22" s="46">
        <f t="shared" si="19"/>
        <v>-1.091630260801876E-2</v>
      </c>
      <c r="EK22" s="46">
        <f t="shared" si="20"/>
        <v>-3.3204016494389164E-3</v>
      </c>
      <c r="EL22" s="46">
        <f t="shared" si="21"/>
        <v>3.6504661122664143E-3</v>
      </c>
      <c r="EM22" s="46">
        <f t="shared" si="22"/>
        <v>-8.3388204542075711E-3</v>
      </c>
      <c r="EN22" s="46">
        <f t="shared" si="23"/>
        <v>-4.8605525802093152E-3</v>
      </c>
      <c r="EO22" s="46">
        <f t="shared" si="24"/>
        <v>-2.2680392125026196E-3</v>
      </c>
      <c r="EP22" s="46">
        <f t="shared" si="25"/>
        <v>1.6474633319691172E-3</v>
      </c>
      <c r="EQ22" s="46">
        <f t="shared" si="26"/>
        <v>9.5441777120982719E-3</v>
      </c>
      <c r="ER22" s="46">
        <f t="shared" si="27"/>
        <v>1.5576929356526499E-2</v>
      </c>
      <c r="ES22" s="46">
        <f t="shared" si="28"/>
        <v>8.5375311641511398E-3</v>
      </c>
      <c r="ET22" s="46">
        <f t="shared" si="29"/>
        <v>-2.0006965217306834E-2</v>
      </c>
      <c r="EU22" s="46">
        <f t="shared" si="30"/>
        <v>-2.0007861549235083E-2</v>
      </c>
      <c r="EV22" s="46">
        <f t="shared" si="31"/>
        <v>-7.3071485026679657E-3</v>
      </c>
    </row>
    <row r="23" spans="1:152" x14ac:dyDescent="0.3">
      <c r="A23" s="11" t="s">
        <v>21</v>
      </c>
      <c r="B23" s="21">
        <v>344720.20740000001</v>
      </c>
      <c r="C23" s="21">
        <v>55.243773036999997</v>
      </c>
      <c r="D23" s="21">
        <v>22272.584338000001</v>
      </c>
      <c r="E23" s="21">
        <v>2588.6658419</v>
      </c>
      <c r="F23" s="21">
        <v>2437.2658157000001</v>
      </c>
      <c r="G23" s="21">
        <v>32.867314678</v>
      </c>
      <c r="H23" s="21">
        <v>43640.467725000002</v>
      </c>
      <c r="I23" s="21">
        <v>269.57752536999999</v>
      </c>
      <c r="J23" s="21">
        <v>939.09642026999995</v>
      </c>
      <c r="K23" s="21">
        <v>610.55704484</v>
      </c>
      <c r="L23" s="34">
        <v>42.526911978000001</v>
      </c>
      <c r="M23" s="34">
        <v>170.08704576</v>
      </c>
      <c r="N23" s="34">
        <v>78.130324725999998</v>
      </c>
      <c r="O23" s="34">
        <v>3698.0731388999998</v>
      </c>
      <c r="P23" s="34">
        <v>2937.420071</v>
      </c>
      <c r="Q23" s="34">
        <v>7.3965809999999995E-4</v>
      </c>
      <c r="R23" s="34">
        <v>1.2953899999999999E-4</v>
      </c>
      <c r="S23" s="34">
        <v>1.71119801E-2</v>
      </c>
      <c r="T23" s="34">
        <v>2.8920032200000001E-2</v>
      </c>
      <c r="U23" s="23">
        <v>2.6414802899999999E-2</v>
      </c>
      <c r="V23" s="34">
        <v>13.551883277</v>
      </c>
      <c r="W23" s="34">
        <v>1.7839756500000001E-2</v>
      </c>
      <c r="X23" s="34">
        <v>1.7095863301000001</v>
      </c>
      <c r="Y23" s="34">
        <v>0.96563887940000004</v>
      </c>
      <c r="Z23" s="34">
        <v>17.862291713000001</v>
      </c>
      <c r="AA23" s="34">
        <v>852.35017847999995</v>
      </c>
      <c r="AB23" s="34">
        <v>461.40977170999997</v>
      </c>
      <c r="AC23" s="34">
        <v>102.44374682</v>
      </c>
      <c r="AD23" s="34">
        <v>996.00220936000005</v>
      </c>
      <c r="AE23" s="34">
        <v>966.12215664999997</v>
      </c>
      <c r="AF23" s="34">
        <v>0.7259895542</v>
      </c>
      <c r="AG23" s="34"/>
      <c r="AH23" s="34" t="s">
        <v>21</v>
      </c>
      <c r="AI23" s="34">
        <v>39.402709342394701</v>
      </c>
      <c r="AJ23" s="34">
        <v>42.444357129781899</v>
      </c>
      <c r="AK23" s="34">
        <v>270.95068997785597</v>
      </c>
      <c r="AL23" s="34">
        <v>270.95068997785597</v>
      </c>
      <c r="AM23" s="34">
        <v>111.594431191702</v>
      </c>
      <c r="AN23" s="34">
        <v>4.5048925599519302E-3</v>
      </c>
      <c r="AO23" s="34">
        <v>2.19944619344455E-2</v>
      </c>
      <c r="AP23" s="34">
        <v>953.35232422188699</v>
      </c>
      <c r="AQ23" s="34">
        <v>0.73097103975939604</v>
      </c>
      <c r="AR23" s="34">
        <v>172.88660717630199</v>
      </c>
      <c r="AS23" s="34">
        <v>2271.5380763152998</v>
      </c>
      <c r="AT23" s="34">
        <v>2.5851418299464799E-5</v>
      </c>
      <c r="AU23" s="34">
        <v>1.03405855806698E-4</v>
      </c>
      <c r="AV23" s="34">
        <v>346461.53783009999</v>
      </c>
      <c r="AW23" s="34">
        <v>29.389873294421701</v>
      </c>
      <c r="AX23" s="34">
        <v>730.67599464276805</v>
      </c>
      <c r="AY23" s="34">
        <v>46.734927980511102</v>
      </c>
      <c r="AZ23" s="34">
        <v>1.08057152940139</v>
      </c>
      <c r="BA23" s="34">
        <v>167.02158750089501</v>
      </c>
      <c r="BB23" s="34">
        <v>4.7311369702982198</v>
      </c>
      <c r="BC23" s="34">
        <v>1592.5350646392401</v>
      </c>
      <c r="BD23" s="34">
        <v>191.34672981329101</v>
      </c>
      <c r="BE23" s="34">
        <v>1840.8465396152301</v>
      </c>
      <c r="BF23" s="34">
        <v>867.95532095690101</v>
      </c>
      <c r="BG23" s="34">
        <v>3389.7967955703398</v>
      </c>
      <c r="BH23" s="34">
        <v>610.49711233388302</v>
      </c>
      <c r="BI23" s="34">
        <v>610.49711233388302</v>
      </c>
      <c r="BJ23" s="34">
        <v>470.81643435461001</v>
      </c>
      <c r="BK23" s="34">
        <v>7.6641120826433399E-5</v>
      </c>
      <c r="BL23" s="34">
        <v>6.5526256735025303E-4</v>
      </c>
      <c r="BM23" s="34">
        <v>178.17780480805999</v>
      </c>
      <c r="BN23" s="34">
        <v>1378.01355903839</v>
      </c>
      <c r="BO23" s="34">
        <v>65.070398405501507</v>
      </c>
      <c r="BP23" s="34">
        <v>235.073480096487</v>
      </c>
      <c r="BQ23" s="34">
        <v>5.2788766825002602</v>
      </c>
      <c r="BR23" s="34">
        <v>5.63265455226882E-3</v>
      </c>
      <c r="BS23" s="34">
        <v>1.1435977093977499E-2</v>
      </c>
      <c r="BT23" s="34">
        <v>55.0133431264736</v>
      </c>
      <c r="BU23" s="34">
        <v>79.492798785760996</v>
      </c>
      <c r="BV23" s="34">
        <v>55.297628251348897</v>
      </c>
      <c r="BW23" s="34">
        <v>0</v>
      </c>
      <c r="BX23" s="34">
        <v>1.46507986573852E-2</v>
      </c>
      <c r="BY23" s="34">
        <v>1.4076266296290101E-2</v>
      </c>
      <c r="BZ23" s="34">
        <v>44623.3943579314</v>
      </c>
      <c r="CA23" s="34">
        <v>20045.009410759601</v>
      </c>
      <c r="CB23" s="34">
        <v>2049.0450324178601</v>
      </c>
      <c r="CC23" s="34">
        <v>22272.232247985499</v>
      </c>
      <c r="CD23" s="34">
        <v>1114.5766533112801</v>
      </c>
      <c r="CE23" s="34">
        <v>13.735426530310701</v>
      </c>
      <c r="CF23" s="34">
        <v>1.7933087964990602E-2</v>
      </c>
      <c r="CG23" s="34">
        <v>1.7249205411905999</v>
      </c>
      <c r="CH23" s="34">
        <v>0.97622384329106004</v>
      </c>
      <c r="CI23" s="34">
        <v>18.079922425084099</v>
      </c>
      <c r="CJ23" s="34">
        <v>0.64872810894139499</v>
      </c>
      <c r="CK23" s="34">
        <v>20036.943043436499</v>
      </c>
      <c r="CL23" s="34">
        <v>1.1416673612328201</v>
      </c>
      <c r="CM23" s="34">
        <v>0.195417708019863</v>
      </c>
      <c r="CN23" s="34">
        <v>928.859704966462</v>
      </c>
      <c r="CO23" s="34">
        <v>0.590815570804191</v>
      </c>
      <c r="CP23" s="34">
        <v>1.16967603520781E-5</v>
      </c>
      <c r="CQ23" s="34">
        <v>3.7513403931943301E-2</v>
      </c>
      <c r="CR23" s="34">
        <v>2581.46586174411</v>
      </c>
      <c r="CS23" s="34">
        <v>2429.7287231781102</v>
      </c>
      <c r="CT23" s="34">
        <v>151.73713856600301</v>
      </c>
      <c r="CU23" s="34">
        <v>4.4374490991363402E-3</v>
      </c>
      <c r="CV23" s="34">
        <v>431.66308841085299</v>
      </c>
      <c r="CW23" s="34">
        <v>3.1899688938860297E-2</v>
      </c>
      <c r="CX23" s="34">
        <v>214.23465978824601</v>
      </c>
      <c r="CY23" s="34">
        <v>2.0654626072961899</v>
      </c>
      <c r="CZ23" s="34">
        <v>842.32762126798798</v>
      </c>
      <c r="DA23" s="34">
        <v>185.07948493493299</v>
      </c>
      <c r="DB23" s="34">
        <v>2.0247552311821702</v>
      </c>
      <c r="DC23" s="34">
        <v>5.8986332867055804</v>
      </c>
      <c r="DD23" s="34">
        <v>4.3183284115147396E-3</v>
      </c>
      <c r="DE23" s="34">
        <v>32.981966479604402</v>
      </c>
      <c r="DF23" s="34">
        <v>1776.1887218465399</v>
      </c>
      <c r="DG23" s="34">
        <v>104.195622897253</v>
      </c>
      <c r="DH23" s="34">
        <v>0</v>
      </c>
      <c r="DI23" s="34">
        <v>4854.2558382303196</v>
      </c>
      <c r="DJ23" s="34">
        <v>3763.7399714087001</v>
      </c>
      <c r="DK23" s="34">
        <v>1389.65324188356</v>
      </c>
      <c r="DL23" s="34">
        <v>44411.005374317203</v>
      </c>
      <c r="DM23" s="34">
        <v>2990.58071824747</v>
      </c>
      <c r="DN23" s="34">
        <v>7090.1034539674101</v>
      </c>
      <c r="DP23" s="31">
        <f t="shared" si="0"/>
        <v>7.9999976124609518E-3</v>
      </c>
      <c r="DQ23" s="106">
        <f t="shared" si="32"/>
        <v>1.0047823502716069</v>
      </c>
      <c r="DR23" s="46">
        <f t="shared" si="1"/>
        <v>5.0514312556078295E-3</v>
      </c>
      <c r="DS23" s="46">
        <f t="shared" si="2"/>
        <v>9.7486488319380269E-4</v>
      </c>
      <c r="DT23" s="46">
        <f t="shared" si="3"/>
        <v>-1.5808224548984538E-5</v>
      </c>
      <c r="DU23" s="46">
        <f t="shared" si="4"/>
        <v>-2.7813478431057089E-3</v>
      </c>
      <c r="DV23" s="46">
        <f t="shared" si="5"/>
        <v>-3.0924376296334387E-3</v>
      </c>
      <c r="DW23" s="46">
        <f t="shared" si="6"/>
        <v>3.4883227524865547E-3</v>
      </c>
      <c r="DX23" s="46">
        <f t="shared" si="7"/>
        <v>1.7656493834409301E-2</v>
      </c>
      <c r="DY23" s="46">
        <f t="shared" si="8"/>
        <v>5.093765164478346E-3</v>
      </c>
      <c r="DZ23" s="46">
        <f t="shared" si="9"/>
        <v>1.5180447549558666E-2</v>
      </c>
      <c r="EA23" s="46">
        <f t="shared" si="10"/>
        <v>-9.8160371129097312E-5</v>
      </c>
      <c r="EB23" s="46">
        <f t="shared" si="11"/>
        <v>-1.9412377804626216E-3</v>
      </c>
      <c r="EC23" s="46">
        <f t="shared" si="12"/>
        <v>1.645958046829914E-2</v>
      </c>
      <c r="ED23" s="46">
        <f t="shared" si="13"/>
        <v>1.7438479419343796E-2</v>
      </c>
      <c r="EE23" s="46">
        <f t="shared" si="14"/>
        <v>1.7757039961690164E-2</v>
      </c>
      <c r="EF23" s="46">
        <f t="shared" si="15"/>
        <v>1.8097734053193246E-2</v>
      </c>
      <c r="EG23" s="46">
        <f t="shared" si="16"/>
        <v>5.3299605976931813E-3</v>
      </c>
      <c r="EH23" s="46">
        <f t="shared" si="17"/>
        <v>-2.1748345582195761E-3</v>
      </c>
      <c r="EI23" s="46">
        <f t="shared" si="18"/>
        <v>-2.5332225435254611E-3</v>
      </c>
      <c r="EJ23" s="46">
        <f t="shared" si="19"/>
        <v>-6.6724423053961526E-3</v>
      </c>
      <c r="EK23" s="46">
        <f t="shared" si="20"/>
        <v>3.2009171038497233E-3</v>
      </c>
      <c r="EL23" s="46">
        <f t="shared" si="21"/>
        <v>1.3543745142950484E-2</v>
      </c>
      <c r="EM23" s="46">
        <f t="shared" si="22"/>
        <v>5.2316557678688137E-3</v>
      </c>
      <c r="EN23" s="46">
        <f t="shared" si="23"/>
        <v>8.9695447492861569E-3</v>
      </c>
      <c r="EO23" s="46">
        <f t="shared" si="24"/>
        <v>1.0961617346680341E-2</v>
      </c>
      <c r="EP23" s="46">
        <f t="shared" si="25"/>
        <v>1.2183806847455561E-2</v>
      </c>
      <c r="EQ23" s="46">
        <f t="shared" si="26"/>
        <v>1.8308370046604291E-2</v>
      </c>
      <c r="ER23" s="46">
        <f t="shared" si="27"/>
        <v>2.0386786802864258E-2</v>
      </c>
      <c r="ES23" s="46">
        <f t="shared" si="28"/>
        <v>1.7100859072747079E-2</v>
      </c>
      <c r="ET23" s="46">
        <f t="shared" si="29"/>
        <v>-1.6433816399084464E-2</v>
      </c>
      <c r="EU23" s="46">
        <f t="shared" si="30"/>
        <v>-1.6434710576540987E-2</v>
      </c>
      <c r="EV23" s="46">
        <f t="shared" si="31"/>
        <v>6.8616490837603806E-3</v>
      </c>
    </row>
    <row r="24" spans="1:152" x14ac:dyDescent="0.3">
      <c r="A24" s="11" t="s">
        <v>22</v>
      </c>
      <c r="B24" s="21">
        <v>295187.00384999998</v>
      </c>
      <c r="C24" s="21">
        <v>76.085962706999993</v>
      </c>
      <c r="D24" s="21">
        <v>37526.014267999999</v>
      </c>
      <c r="E24" s="21">
        <v>3714.9135956999999</v>
      </c>
      <c r="F24" s="21">
        <v>3536.4656042000001</v>
      </c>
      <c r="G24" s="21">
        <v>38.923965166999999</v>
      </c>
      <c r="H24" s="21">
        <v>42741.353548999999</v>
      </c>
      <c r="I24" s="21">
        <v>381.83125522</v>
      </c>
      <c r="J24" s="21">
        <v>914.44655527999998</v>
      </c>
      <c r="K24" s="21">
        <v>925.56991786000003</v>
      </c>
      <c r="L24" s="34">
        <v>67.661397100000002</v>
      </c>
      <c r="M24" s="34">
        <v>158.70297363</v>
      </c>
      <c r="N24" s="34">
        <v>80.867547700000003</v>
      </c>
      <c r="O24" s="34">
        <v>3514.0877267000001</v>
      </c>
      <c r="P24" s="34">
        <v>2812.713761</v>
      </c>
      <c r="Q24" s="34">
        <v>6.9693510000000001E-4</v>
      </c>
      <c r="R24" s="34">
        <v>1.250453E-4</v>
      </c>
      <c r="S24" s="34">
        <v>2.42496276E-2</v>
      </c>
      <c r="T24" s="34">
        <v>4.0427125600000002E-2</v>
      </c>
      <c r="U24" s="23">
        <v>2.7670360299999999E-2</v>
      </c>
      <c r="V24" s="34">
        <v>15.554995953000001</v>
      </c>
      <c r="W24" s="34">
        <v>1.75970157E-2</v>
      </c>
      <c r="X24" s="34">
        <v>1.5952136056999999</v>
      </c>
      <c r="Y24" s="34">
        <v>0.9236343065</v>
      </c>
      <c r="Z24" s="34">
        <v>20.653951058000001</v>
      </c>
      <c r="AA24" s="34">
        <v>822.26233201000002</v>
      </c>
      <c r="AB24" s="34">
        <v>432.98208504000002</v>
      </c>
      <c r="AC24" s="34">
        <v>94.464561649999993</v>
      </c>
      <c r="AD24" s="34">
        <v>2300.3271527000002</v>
      </c>
      <c r="AE24" s="34">
        <v>2231.3173714999998</v>
      </c>
      <c r="AF24" s="34">
        <v>0.66123139070000003</v>
      </c>
      <c r="AG24" s="34"/>
      <c r="AH24" s="34" t="s">
        <v>22</v>
      </c>
      <c r="AI24" s="34">
        <v>43.4906430532779</v>
      </c>
      <c r="AJ24" s="34">
        <v>67.222534987845705</v>
      </c>
      <c r="AK24" s="34">
        <v>381.49887747970502</v>
      </c>
      <c r="AL24" s="34">
        <v>381.49887747970502</v>
      </c>
      <c r="AM24" s="34">
        <v>189.37997476573599</v>
      </c>
      <c r="AN24" s="34">
        <v>4.7143004910795401E-3</v>
      </c>
      <c r="AO24" s="34">
        <v>2.3016877296251501E-2</v>
      </c>
      <c r="AP24" s="34">
        <v>928.75708214829899</v>
      </c>
      <c r="AQ24" s="34">
        <v>0.66694914152723495</v>
      </c>
      <c r="AR24" s="34">
        <v>161.64335263942701</v>
      </c>
      <c r="AS24" s="34">
        <v>2066.9945414604599</v>
      </c>
      <c r="AT24" s="34">
        <v>2.4964543714898198E-5</v>
      </c>
      <c r="AU24" s="34">
        <v>9.9858931563021796E-5</v>
      </c>
      <c r="AV24" s="34">
        <v>297063.23155298998</v>
      </c>
      <c r="AW24" s="34">
        <v>67.936775862696095</v>
      </c>
      <c r="AX24" s="34">
        <v>1690.9858637874199</v>
      </c>
      <c r="AY24" s="34">
        <v>107.94680726819701</v>
      </c>
      <c r="AZ24" s="34">
        <v>2.50117185072504</v>
      </c>
      <c r="BA24" s="34">
        <v>385.94235561985602</v>
      </c>
      <c r="BB24" s="34">
        <v>9.1844496138053398</v>
      </c>
      <c r="BC24" s="34">
        <v>1708.5763033293199</v>
      </c>
      <c r="BD24" s="34">
        <v>171.27277544935399</v>
      </c>
      <c r="BE24" s="34">
        <v>1705.0573142784599</v>
      </c>
      <c r="BF24" s="34">
        <v>838.86412392296097</v>
      </c>
      <c r="BG24" s="34">
        <v>3242.6860542773402</v>
      </c>
      <c r="BH24" s="34">
        <v>920.63245094690603</v>
      </c>
      <c r="BI24" s="34">
        <v>920.63245094690603</v>
      </c>
      <c r="BJ24" s="34">
        <v>442.983263422584</v>
      </c>
      <c r="BK24" s="34">
        <v>8.5182113476583001E-5</v>
      </c>
      <c r="BL24" s="34">
        <v>5.9598526176359804E-4</v>
      </c>
      <c r="BM24" s="34">
        <v>298.53338403897698</v>
      </c>
      <c r="BN24" s="34">
        <v>1338.2110407391899</v>
      </c>
      <c r="BO24" s="34">
        <v>62.786442967936601</v>
      </c>
      <c r="BP24" s="34">
        <v>251.08056646508101</v>
      </c>
      <c r="BQ24" s="34">
        <v>9.3479918327562697</v>
      </c>
      <c r="BR24" s="34">
        <v>7.9507235249700898E-3</v>
      </c>
      <c r="BS24" s="34">
        <v>1.6142404350821399E-2</v>
      </c>
      <c r="BT24" s="34">
        <v>52.7963046270295</v>
      </c>
      <c r="BU24" s="34">
        <v>82.248068157132295</v>
      </c>
      <c r="BV24" s="34">
        <v>75.803381423193699</v>
      </c>
      <c r="BW24" s="34">
        <v>0</v>
      </c>
      <c r="BX24" s="34">
        <v>2.0426811945744201E-2</v>
      </c>
      <c r="BY24" s="34">
        <v>1.9625750888738198E-2</v>
      </c>
      <c r="BZ24" s="34">
        <v>43737.969175416198</v>
      </c>
      <c r="CA24" s="34">
        <v>33584.982258613098</v>
      </c>
      <c r="CB24" s="34">
        <v>3433.1323368023</v>
      </c>
      <c r="CC24" s="34">
        <v>37316.647979454399</v>
      </c>
      <c r="CD24" s="34">
        <v>1082.3148013719299</v>
      </c>
      <c r="CE24" s="34">
        <v>15.718100785782299</v>
      </c>
      <c r="CF24" s="34">
        <v>1.7689309959710499E-2</v>
      </c>
      <c r="CG24" s="34">
        <v>1.612082325497</v>
      </c>
      <c r="CH24" s="34">
        <v>0.93494625026868705</v>
      </c>
      <c r="CI24" s="34">
        <v>20.839444630808401</v>
      </c>
      <c r="CJ24" s="34">
        <v>0.41309601107822502</v>
      </c>
      <c r="CK24" s="34">
        <v>19467.704336660601</v>
      </c>
      <c r="CL24" s="34">
        <v>1.7765197617905899</v>
      </c>
      <c r="CM24" s="34">
        <v>0.45116598823834098</v>
      </c>
      <c r="CN24" s="34">
        <v>1862.58478477928</v>
      </c>
      <c r="CO24" s="34">
        <v>0.84505700171409404</v>
      </c>
      <c r="CP24" s="34">
        <v>2.0270974359143899E-5</v>
      </c>
      <c r="CQ24" s="34">
        <v>8.5439777297905098E-2</v>
      </c>
      <c r="CR24" s="34">
        <v>3690.4207098642801</v>
      </c>
      <c r="CS24" s="34">
        <v>3512.0784209684098</v>
      </c>
      <c r="CT24" s="34">
        <v>178.34228889587001</v>
      </c>
      <c r="CU24" s="34">
        <v>6.2249709525620403E-3</v>
      </c>
      <c r="CV24" s="34">
        <v>386.42964611407803</v>
      </c>
      <c r="CW24" s="34">
        <v>4.47495461355732E-2</v>
      </c>
      <c r="CX24" s="34">
        <v>250.66491583745301</v>
      </c>
      <c r="CY24" s="34">
        <v>3.38992818498983</v>
      </c>
      <c r="CZ24" s="34">
        <v>993.52597894585995</v>
      </c>
      <c r="DA24" s="34">
        <v>128.050660722511</v>
      </c>
      <c r="DB24" s="34">
        <v>1.7386072555212</v>
      </c>
      <c r="DC24" s="34">
        <v>10.112794669003501</v>
      </c>
      <c r="DD24" s="34">
        <v>9.51212501000347E-3</v>
      </c>
      <c r="DE24" s="34">
        <v>38.914818861422901</v>
      </c>
      <c r="DF24" s="34">
        <v>1805.72597536684</v>
      </c>
      <c r="DG24" s="34">
        <v>96.327649529665905</v>
      </c>
      <c r="DH24" s="34">
        <v>0</v>
      </c>
      <c r="DI24" s="34">
        <v>4645.1002868284404</v>
      </c>
      <c r="DJ24" s="34">
        <v>3583.5462690373001</v>
      </c>
      <c r="DK24" s="34">
        <v>1360.4395523231699</v>
      </c>
      <c r="DL24" s="34">
        <v>43546.962984507001</v>
      </c>
      <c r="DM24" s="34">
        <v>2869.26593414032</v>
      </c>
      <c r="DN24" s="34">
        <v>6815.7638620705502</v>
      </c>
      <c r="DP24" s="31">
        <f t="shared" si="0"/>
        <v>8.0000053649872862E-3</v>
      </c>
      <c r="DQ24" s="106">
        <f t="shared" si="32"/>
        <v>1.00438621152472</v>
      </c>
      <c r="DR24" s="46">
        <f t="shared" si="1"/>
        <v>6.356064726831299E-3</v>
      </c>
      <c r="DS24" s="46">
        <f t="shared" si="2"/>
        <v>-3.7139739546240458E-3</v>
      </c>
      <c r="DT24" s="46">
        <f t="shared" si="3"/>
        <v>-5.5792306385209437E-3</v>
      </c>
      <c r="DU24" s="46">
        <f t="shared" si="4"/>
        <v>-6.5931239596178559E-3</v>
      </c>
      <c r="DV24" s="46">
        <f t="shared" si="5"/>
        <v>-6.895919814016431E-3</v>
      </c>
      <c r="DW24" s="46">
        <f t="shared" si="6"/>
        <v>-2.3497877304780808E-4</v>
      </c>
      <c r="DX24" s="46">
        <f t="shared" si="7"/>
        <v>1.8848477378785543E-2</v>
      </c>
      <c r="DY24" s="46">
        <f t="shared" si="8"/>
        <v>-8.7048332411520605E-4</v>
      </c>
      <c r="DZ24" s="46">
        <f t="shared" si="9"/>
        <v>1.5649385724808357E-2</v>
      </c>
      <c r="EA24" s="46">
        <f t="shared" si="10"/>
        <v>-5.3345153270644985E-3</v>
      </c>
      <c r="EB24" s="46">
        <f t="shared" si="11"/>
        <v>-6.4861520891400098E-3</v>
      </c>
      <c r="EC24" s="46">
        <f t="shared" si="12"/>
        <v>1.8527560903062866E-2</v>
      </c>
      <c r="ED24" s="46">
        <f t="shared" si="13"/>
        <v>1.7071377782515492E-2</v>
      </c>
      <c r="EE24" s="46">
        <f t="shared" si="14"/>
        <v>1.9765739429199451E-2</v>
      </c>
      <c r="EF24" s="46">
        <f t="shared" si="15"/>
        <v>2.0105911210891989E-2</v>
      </c>
      <c r="EG24" s="46">
        <f t="shared" si="16"/>
        <v>6.4615049512141464E-3</v>
      </c>
      <c r="EH24" s="46">
        <f t="shared" si="17"/>
        <v>-1.7739548953859085E-3</v>
      </c>
      <c r="EI24" s="46">
        <f t="shared" si="18"/>
        <v>-6.4536959820576181E-3</v>
      </c>
      <c r="EJ24" s="46">
        <f t="shared" si="19"/>
        <v>-9.2651347321512905E-3</v>
      </c>
      <c r="EK24" s="46">
        <f t="shared" si="20"/>
        <v>2.1979289995382283E-3</v>
      </c>
      <c r="EL24" s="46">
        <f t="shared" si="21"/>
        <v>1.0485687895716985E-2</v>
      </c>
      <c r="EM24" s="46">
        <f t="shared" si="22"/>
        <v>5.2448813642019618E-3</v>
      </c>
      <c r="EN24" s="46">
        <f t="shared" si="23"/>
        <v>1.0574583702599441E-2</v>
      </c>
      <c r="EO24" s="46">
        <f t="shared" si="24"/>
        <v>1.2247210491295291E-2</v>
      </c>
      <c r="EP24" s="46">
        <f t="shared" si="25"/>
        <v>8.981021223856956E-3</v>
      </c>
      <c r="EQ24" s="46">
        <f t="shared" si="26"/>
        <v>2.0190383611977308E-2</v>
      </c>
      <c r="ER24" s="46">
        <f t="shared" si="27"/>
        <v>2.309836533227478E-2</v>
      </c>
      <c r="ES24" s="46">
        <f t="shared" si="28"/>
        <v>1.9722611814669992E-2</v>
      </c>
      <c r="ET24" s="46">
        <f t="shared" si="29"/>
        <v>-1.5575927387217791E-2</v>
      </c>
      <c r="EU24" s="46">
        <f t="shared" si="30"/>
        <v>-1.5576772629449393E-2</v>
      </c>
      <c r="EV24" s="46">
        <f t="shared" si="31"/>
        <v>8.6471255110588813E-3</v>
      </c>
    </row>
    <row r="25" spans="1:152" x14ac:dyDescent="0.3">
      <c r="A25" s="11" t="s">
        <v>23</v>
      </c>
      <c r="B25" s="21">
        <v>77947.110707</v>
      </c>
      <c r="C25" s="21">
        <v>15.981078097999999</v>
      </c>
      <c r="D25" s="21">
        <v>7822.4700316999997</v>
      </c>
      <c r="E25" s="21">
        <v>798.93959796000001</v>
      </c>
      <c r="F25" s="21">
        <v>761.94410698000002</v>
      </c>
      <c r="G25" s="21">
        <v>9.9796147660999992</v>
      </c>
      <c r="H25" s="21">
        <v>8194.4570327000001</v>
      </c>
      <c r="I25" s="21">
        <v>77.468038458999999</v>
      </c>
      <c r="J25" s="21">
        <v>215.13361207</v>
      </c>
      <c r="K25" s="21">
        <v>198.39108200000001</v>
      </c>
      <c r="L25" s="34">
        <v>13.865718994</v>
      </c>
      <c r="M25" s="34">
        <v>30.612913927000001</v>
      </c>
      <c r="N25" s="34">
        <v>12.489604569000001</v>
      </c>
      <c r="O25" s="34">
        <v>746.56169506000003</v>
      </c>
      <c r="P25" s="34">
        <v>499.96725149000002</v>
      </c>
      <c r="Q25" s="34">
        <v>1.556924E-4</v>
      </c>
      <c r="R25" s="34">
        <v>3.0929700000000003E-5</v>
      </c>
      <c r="S25" s="34">
        <v>5.2229746999999998E-3</v>
      </c>
      <c r="T25" s="34">
        <v>9.1431820999999993E-3</v>
      </c>
      <c r="U25" s="23">
        <v>6.1595453999999999E-3</v>
      </c>
      <c r="V25" s="34">
        <v>2.6171419291000002</v>
      </c>
      <c r="W25" s="34">
        <v>3.5414014000000001E-3</v>
      </c>
      <c r="X25" s="34">
        <v>0.29928956210000002</v>
      </c>
      <c r="Y25" s="34">
        <v>0.16538816780000001</v>
      </c>
      <c r="Z25" s="34">
        <v>3.5370934992</v>
      </c>
      <c r="AA25" s="34">
        <v>139.67314965</v>
      </c>
      <c r="AB25" s="34">
        <v>122.39677249</v>
      </c>
      <c r="AC25" s="34">
        <v>17.712098025</v>
      </c>
      <c r="AD25" s="34">
        <v>510.66099803999998</v>
      </c>
      <c r="AE25" s="34">
        <v>495.34118644</v>
      </c>
      <c r="AF25" s="34">
        <v>0.13044070159999999</v>
      </c>
      <c r="AG25" s="34"/>
      <c r="AH25" s="34" t="s">
        <v>23</v>
      </c>
      <c r="AI25" s="34">
        <v>9.4938183038145407</v>
      </c>
      <c r="AJ25" s="34">
        <v>13.7124252781617</v>
      </c>
      <c r="AK25" s="34">
        <v>77.039312537846001</v>
      </c>
      <c r="AL25" s="34">
        <v>77.039312537846001</v>
      </c>
      <c r="AM25" s="34">
        <v>41.78903281377</v>
      </c>
      <c r="AN25" s="34">
        <v>1.04339335306469E-3</v>
      </c>
      <c r="AO25" s="34">
        <v>5.0942507823652297E-3</v>
      </c>
      <c r="AP25" s="34">
        <v>218.41009382138</v>
      </c>
      <c r="AQ25" s="34">
        <v>0.13081737260912801</v>
      </c>
      <c r="AR25" s="34">
        <v>31.072060073084799</v>
      </c>
      <c r="AS25" s="34">
        <v>468.15892863067398</v>
      </c>
      <c r="AT25" s="34">
        <v>6.1410514448541302E-6</v>
      </c>
      <c r="AU25" s="34">
        <v>2.45640229721611E-5</v>
      </c>
      <c r="AV25" s="34">
        <v>78230.052137546299</v>
      </c>
      <c r="AW25" s="34">
        <v>15.040272388763</v>
      </c>
      <c r="AX25" s="34">
        <v>374.25160719147698</v>
      </c>
      <c r="AY25" s="34">
        <v>23.902691911792999</v>
      </c>
      <c r="AZ25" s="34">
        <v>0.55353829296119295</v>
      </c>
      <c r="BA25" s="34">
        <v>85.450287368067094</v>
      </c>
      <c r="BB25" s="34">
        <v>2.1309218382138102</v>
      </c>
      <c r="BC25" s="34">
        <v>359.07786546276799</v>
      </c>
      <c r="BD25" s="34">
        <v>36.035824100385199</v>
      </c>
      <c r="BE25" s="34">
        <v>343.64784420500001</v>
      </c>
      <c r="BF25" s="34">
        <v>142.44749410062099</v>
      </c>
      <c r="BG25" s="34">
        <v>683.75670736159498</v>
      </c>
      <c r="BH25" s="34">
        <v>196.52508042109599</v>
      </c>
      <c r="BI25" s="34">
        <v>196.52508042109599</v>
      </c>
      <c r="BJ25" s="34">
        <v>125.58984214889399</v>
      </c>
      <c r="BK25" s="34">
        <v>1.88296914535227E-5</v>
      </c>
      <c r="BL25" s="34">
        <v>1.3234861048114701E-4</v>
      </c>
      <c r="BM25" s="34">
        <v>62.020350778286598</v>
      </c>
      <c r="BN25" s="34">
        <v>291.17961624658801</v>
      </c>
      <c r="BO25" s="34">
        <v>11.939090928549099</v>
      </c>
      <c r="BP25" s="34">
        <v>41.434285019746497</v>
      </c>
      <c r="BQ25" s="34">
        <v>2.0017136649285399</v>
      </c>
      <c r="BR25" s="34">
        <v>1.7063950285774101E-3</v>
      </c>
      <c r="BS25" s="34">
        <v>3.4645002143994801E-3</v>
      </c>
      <c r="BT25" s="34">
        <v>10.1939889605804</v>
      </c>
      <c r="BU25" s="34">
        <v>12.6706990644866</v>
      </c>
      <c r="BV25" s="34">
        <v>15.8591029451545</v>
      </c>
      <c r="BW25" s="34">
        <v>0</v>
      </c>
      <c r="BX25" s="34">
        <v>4.6060002204622004E-3</v>
      </c>
      <c r="BY25" s="34">
        <v>4.4253982969295102E-3</v>
      </c>
      <c r="BZ25" s="34">
        <v>8388.5343129571102</v>
      </c>
      <c r="CA25" s="34">
        <v>6977.2913374229001</v>
      </c>
      <c r="CB25" s="34">
        <v>713.23479580239905</v>
      </c>
      <c r="CC25" s="34">
        <v>7752.5464840035902</v>
      </c>
      <c r="CD25" s="34">
        <v>218.01000890705799</v>
      </c>
      <c r="CE25" s="34">
        <v>2.63249330863054</v>
      </c>
      <c r="CF25" s="34">
        <v>3.5400920118388202E-3</v>
      </c>
      <c r="CG25" s="34">
        <v>0.30081573483688501</v>
      </c>
      <c r="CH25" s="34">
        <v>0.16657860829709401</v>
      </c>
      <c r="CI25" s="34">
        <v>3.55248949226453</v>
      </c>
      <c r="CJ25" s="34">
        <v>0.153078190699802</v>
      </c>
      <c r="CK25" s="34">
        <v>3599.46743249987</v>
      </c>
      <c r="CL25" s="34">
        <v>0.39915343628917999</v>
      </c>
      <c r="CM25" s="34">
        <v>9.9913206038459601E-2</v>
      </c>
      <c r="CN25" s="34">
        <v>411.013128116095</v>
      </c>
      <c r="CO25" s="34">
        <v>0.202247028555366</v>
      </c>
      <c r="CP25" s="34">
        <v>4.4478619201155202E-6</v>
      </c>
      <c r="CQ25" s="34">
        <v>1.8986287460661201E-2</v>
      </c>
      <c r="CR25" s="34">
        <v>790.15070034479697</v>
      </c>
      <c r="CS25" s="34">
        <v>753.36932163703602</v>
      </c>
      <c r="CT25" s="34">
        <v>36.781378707760702</v>
      </c>
      <c r="CU25" s="34">
        <v>1.6027968440836199E-3</v>
      </c>
      <c r="CV25" s="34">
        <v>79.841516438212693</v>
      </c>
      <c r="CW25" s="34">
        <v>1.15220642096154E-2</v>
      </c>
      <c r="CX25" s="34">
        <v>52.314591467010501</v>
      </c>
      <c r="CY25" s="34">
        <v>0.72855344124957899</v>
      </c>
      <c r="CZ25" s="34">
        <v>205.83825115053699</v>
      </c>
      <c r="DA25" s="34">
        <v>44.9022770969449</v>
      </c>
      <c r="DB25" s="34">
        <v>0.379532357347177</v>
      </c>
      <c r="DC25" s="34">
        <v>2.3651136180602599</v>
      </c>
      <c r="DD25" s="34">
        <v>2.13203842656128E-3</v>
      </c>
      <c r="DE25" s="34">
        <v>9.9538640519849899</v>
      </c>
      <c r="DF25" s="34">
        <v>288.51644300517501</v>
      </c>
      <c r="DG25" s="34">
        <v>18.0049176483958</v>
      </c>
      <c r="DH25" s="34">
        <v>0</v>
      </c>
      <c r="DI25" s="34">
        <v>945.45287068641301</v>
      </c>
      <c r="DJ25" s="34">
        <v>761.77578283350203</v>
      </c>
      <c r="DK25" s="34">
        <v>212.06747579229099</v>
      </c>
      <c r="DL25" s="34">
        <v>8347.1055172869892</v>
      </c>
      <c r="DM25" s="34">
        <v>509.77566237804501</v>
      </c>
      <c r="DN25" s="34">
        <v>1165.04470794945</v>
      </c>
      <c r="DP25" s="31">
        <f t="shared" si="0"/>
        <v>7.9999972791208497E-3</v>
      </c>
      <c r="DQ25" s="106">
        <f t="shared" si="32"/>
        <v>1.0049632529005799</v>
      </c>
      <c r="DR25" s="46">
        <f t="shared" si="1"/>
        <v>3.6299155668497443E-3</v>
      </c>
      <c r="DS25" s="46">
        <f t="shared" si="2"/>
        <v>-7.6324733599020343E-3</v>
      </c>
      <c r="DT25" s="46">
        <f t="shared" si="3"/>
        <v>-8.9388067212848813E-3</v>
      </c>
      <c r="DU25" s="46">
        <f t="shared" si="4"/>
        <v>-1.1000703479517695E-2</v>
      </c>
      <c r="DV25" s="46">
        <f t="shared" si="5"/>
        <v>-1.1253824610509217E-2</v>
      </c>
      <c r="DW25" s="46">
        <f t="shared" si="6"/>
        <v>-2.5803314775719125E-3</v>
      </c>
      <c r="DX25" s="46">
        <f t="shared" si="7"/>
        <v>1.8628261027892994E-2</v>
      </c>
      <c r="DY25" s="46">
        <f t="shared" si="8"/>
        <v>-5.5342297246999605E-3</v>
      </c>
      <c r="DZ25" s="46">
        <f t="shared" si="9"/>
        <v>1.5229985309380224E-2</v>
      </c>
      <c r="EA25" s="46">
        <f t="shared" si="10"/>
        <v>-9.4056726748635733E-3</v>
      </c>
      <c r="EB25" s="46">
        <f t="shared" si="11"/>
        <v>-1.10555908355444E-2</v>
      </c>
      <c r="EC25" s="46">
        <f t="shared" si="12"/>
        <v>1.499844631516244E-2</v>
      </c>
      <c r="ED25" s="46">
        <f t="shared" si="13"/>
        <v>1.4499618021221209E-2</v>
      </c>
      <c r="EE25" s="46">
        <f t="shared" si="14"/>
        <v>2.0378875415352334E-2</v>
      </c>
      <c r="EF25" s="46">
        <f t="shared" si="15"/>
        <v>1.9618106703617105E-2</v>
      </c>
      <c r="EG25" s="46">
        <f t="shared" si="16"/>
        <v>-4.2542953422740625E-4</v>
      </c>
      <c r="EH25" s="46">
        <f t="shared" si="17"/>
        <v>-7.2624559237487217E-3</v>
      </c>
      <c r="EI25" s="46">
        <f t="shared" si="18"/>
        <v>-9.9712252144567113E-3</v>
      </c>
      <c r="EJ25" s="46">
        <f t="shared" si="19"/>
        <v>-1.2225894812735789E-2</v>
      </c>
      <c r="EK25" s="46">
        <f t="shared" si="20"/>
        <v>-3.5556624958198654E-3</v>
      </c>
      <c r="EL25" s="46">
        <f t="shared" si="21"/>
        <v>5.8657038656741512E-3</v>
      </c>
      <c r="EM25" s="46">
        <f t="shared" si="22"/>
        <v>-3.6973729133895039E-4</v>
      </c>
      <c r="EN25" s="46">
        <f t="shared" si="23"/>
        <v>5.0993182861988947E-3</v>
      </c>
      <c r="EO25" s="46">
        <f t="shared" si="24"/>
        <v>7.1978577000354907E-3</v>
      </c>
      <c r="EP25" s="46">
        <f t="shared" si="25"/>
        <v>4.3527243676233516E-3</v>
      </c>
      <c r="EQ25" s="46">
        <f t="shared" si="26"/>
        <v>1.9863119415385697E-2</v>
      </c>
      <c r="ER25" s="46">
        <f t="shared" si="27"/>
        <v>2.6087858314686099E-2</v>
      </c>
      <c r="ES25" s="46">
        <f t="shared" si="28"/>
        <v>1.6532181731520226E-2</v>
      </c>
      <c r="ET25" s="46">
        <f t="shared" si="29"/>
        <v>-1.8273725787834556E-2</v>
      </c>
      <c r="EU25" s="46">
        <f t="shared" si="30"/>
        <v>-1.827455516579457E-2</v>
      </c>
      <c r="EV25" s="46">
        <f t="shared" si="31"/>
        <v>2.8876800301419628E-3</v>
      </c>
    </row>
    <row r="26" spans="1:152" x14ac:dyDescent="0.3">
      <c r="A26" s="11" t="s">
        <v>24</v>
      </c>
      <c r="B26" s="21">
        <v>232446.38993</v>
      </c>
      <c r="C26" s="21">
        <v>49.651144615</v>
      </c>
      <c r="D26" s="21">
        <v>30106.606342999999</v>
      </c>
      <c r="E26" s="21">
        <v>2540.1160218</v>
      </c>
      <c r="F26" s="21">
        <v>2427.6991641</v>
      </c>
      <c r="G26" s="21">
        <v>26.269247667999998</v>
      </c>
      <c r="H26" s="21">
        <v>20255.781285000001</v>
      </c>
      <c r="I26" s="21">
        <v>270.56668324999998</v>
      </c>
      <c r="J26" s="21">
        <v>570.26017538999997</v>
      </c>
      <c r="K26" s="21">
        <v>707.94294102000003</v>
      </c>
      <c r="L26" s="34">
        <v>49.820937080999997</v>
      </c>
      <c r="M26" s="34">
        <v>88.014097315000001</v>
      </c>
      <c r="N26" s="34">
        <v>34.706405578999998</v>
      </c>
      <c r="O26" s="34">
        <v>1748.6578112</v>
      </c>
      <c r="P26" s="34">
        <v>1211.7360272000001</v>
      </c>
      <c r="Q26" s="34">
        <v>4.2839709999999999E-4</v>
      </c>
      <c r="R26" s="34">
        <v>8.2349700000000002E-5</v>
      </c>
      <c r="S26" s="34">
        <v>1.6835770399999998E-2</v>
      </c>
      <c r="T26" s="34">
        <v>2.8668087200000001E-2</v>
      </c>
      <c r="U26" s="23">
        <v>1.7461103799999999E-2</v>
      </c>
      <c r="V26" s="34">
        <v>7.9190931500000001</v>
      </c>
      <c r="W26" s="34">
        <v>1.0128255500000001E-2</v>
      </c>
      <c r="X26" s="34">
        <v>0.82195580000000001</v>
      </c>
      <c r="Y26" s="34">
        <v>0.45284424740000001</v>
      </c>
      <c r="Z26" s="34">
        <v>10.979035407</v>
      </c>
      <c r="AA26" s="34">
        <v>336.26647234000001</v>
      </c>
      <c r="AB26" s="34">
        <v>266.58385461</v>
      </c>
      <c r="AC26" s="34">
        <v>49.949799745999997</v>
      </c>
      <c r="AD26" s="34">
        <v>1762.4814682000001</v>
      </c>
      <c r="AE26" s="34">
        <v>1709.6070434999999</v>
      </c>
      <c r="AF26" s="34">
        <v>0.35950264739999999</v>
      </c>
      <c r="AG26" s="34"/>
      <c r="AH26" s="34" t="s">
        <v>24</v>
      </c>
      <c r="AI26" s="34">
        <v>29.264267320284599</v>
      </c>
      <c r="AJ26" s="34">
        <v>49.1939421227666</v>
      </c>
      <c r="AK26" s="34">
        <v>268.26031546249101</v>
      </c>
      <c r="AL26" s="34">
        <v>268.26031546249101</v>
      </c>
      <c r="AM26" s="34">
        <v>149.81972423194799</v>
      </c>
      <c r="AN26" s="34">
        <v>2.9556651692874102E-3</v>
      </c>
      <c r="AO26" s="34">
        <v>1.44306164211268E-2</v>
      </c>
      <c r="AP26" s="34">
        <v>575.12483628783104</v>
      </c>
      <c r="AQ26" s="34">
        <v>0.35755730898750898</v>
      </c>
      <c r="AR26" s="34">
        <v>88.882655586751596</v>
      </c>
      <c r="AS26" s="34">
        <v>1362.95372272896</v>
      </c>
      <c r="AT26" s="34">
        <v>1.6350737485738799E-5</v>
      </c>
      <c r="AU26" s="34">
        <v>6.5404171713597604E-5</v>
      </c>
      <c r="AV26" s="34">
        <v>232136.75755794</v>
      </c>
      <c r="AW26" s="34">
        <v>51.979301391557399</v>
      </c>
      <c r="AX26" s="34">
        <v>1294.60599151</v>
      </c>
      <c r="AY26" s="34">
        <v>82.556911434271896</v>
      </c>
      <c r="AZ26" s="34">
        <v>1.91505526755843</v>
      </c>
      <c r="BA26" s="34">
        <v>295.23198339148001</v>
      </c>
      <c r="BB26" s="34">
        <v>6.3074924597518702</v>
      </c>
      <c r="BC26" s="34">
        <v>1131.80961268998</v>
      </c>
      <c r="BD26" s="34">
        <v>96.753863617149406</v>
      </c>
      <c r="BE26" s="34">
        <v>994.97637818677003</v>
      </c>
      <c r="BF26" s="34">
        <v>340.57435954845101</v>
      </c>
      <c r="BG26" s="34">
        <v>1505.6525838729001</v>
      </c>
      <c r="BH26" s="34">
        <v>700.180833174182</v>
      </c>
      <c r="BI26" s="34">
        <v>700.180833174182</v>
      </c>
      <c r="BJ26" s="34">
        <v>272.21874724255503</v>
      </c>
      <c r="BK26" s="34">
        <v>5.4174070779088198E-5</v>
      </c>
      <c r="BL26" s="34">
        <v>3.5981550855306802E-4</v>
      </c>
      <c r="BM26" s="34">
        <v>238.46100046341101</v>
      </c>
      <c r="BN26" s="34">
        <v>665.98920991696502</v>
      </c>
      <c r="BO26" s="34">
        <v>31.323091795318</v>
      </c>
      <c r="BP26" s="34">
        <v>114.265838125294</v>
      </c>
      <c r="BQ26" s="34">
        <v>7.4502593401751502</v>
      </c>
      <c r="BR26" s="34">
        <v>5.49679858793961E-3</v>
      </c>
      <c r="BS26" s="34">
        <v>1.11601453209654E-2</v>
      </c>
      <c r="BT26" s="34">
        <v>25.2072687546233</v>
      </c>
      <c r="BU26" s="34">
        <v>34.954179446396303</v>
      </c>
      <c r="BV26" s="34">
        <v>49.228763086140098</v>
      </c>
      <c r="BW26" s="34">
        <v>0</v>
      </c>
      <c r="BX26" s="34">
        <v>1.4439845559615701E-2</v>
      </c>
      <c r="BY26" s="34">
        <v>1.38736050331519E-2</v>
      </c>
      <c r="BZ26" s="34">
        <v>20608.167498139799</v>
      </c>
      <c r="CA26" s="34">
        <v>26826.855725987502</v>
      </c>
      <c r="CB26" s="34">
        <v>2742.3012823710701</v>
      </c>
      <c r="CC26" s="34">
        <v>29807.618008821999</v>
      </c>
      <c r="CD26" s="34">
        <v>593.50227139680896</v>
      </c>
      <c r="CE26" s="34">
        <v>7.9138400054520304</v>
      </c>
      <c r="CF26" s="34">
        <v>1.0050889509196E-2</v>
      </c>
      <c r="CG26" s="34">
        <v>0.81946326123910795</v>
      </c>
      <c r="CH26" s="34">
        <v>0.45252986895285902</v>
      </c>
      <c r="CI26" s="34">
        <v>10.953535168712</v>
      </c>
      <c r="CJ26" s="34">
        <v>0.29456971290310102</v>
      </c>
      <c r="CK26" s="34">
        <v>8345.2993871947201</v>
      </c>
      <c r="CL26" s="34">
        <v>1.26238874275919</v>
      </c>
      <c r="CM26" s="34">
        <v>0.34496429603663997</v>
      </c>
      <c r="CN26" s="34">
        <v>1389.69181312521</v>
      </c>
      <c r="CO26" s="34">
        <v>0.60442544150311095</v>
      </c>
      <c r="CP26" s="34">
        <v>1.3948791098838701E-5</v>
      </c>
      <c r="CQ26" s="34">
        <v>6.4847386765654103E-2</v>
      </c>
      <c r="CR26" s="34">
        <v>2505.68092273409</v>
      </c>
      <c r="CS26" s="34">
        <v>2394.48015380383</v>
      </c>
      <c r="CT26" s="34">
        <v>111.200768930262</v>
      </c>
      <c r="CU26" s="34">
        <v>3.10630476330627E-3</v>
      </c>
      <c r="CV26" s="34">
        <v>212.94506442236101</v>
      </c>
      <c r="CW26" s="34">
        <v>2.23304600737445E-2</v>
      </c>
      <c r="CX26" s="34">
        <v>157.119899868273</v>
      </c>
      <c r="CY26" s="34">
        <v>2.39178519849865</v>
      </c>
      <c r="CZ26" s="34">
        <v>621.89954489988202</v>
      </c>
      <c r="DA26" s="34">
        <v>95.638576619590495</v>
      </c>
      <c r="DB26" s="34">
        <v>0.97025460936854102</v>
      </c>
      <c r="DC26" s="34">
        <v>6.8580745955896498</v>
      </c>
      <c r="DD26" s="34">
        <v>7.0847398364170403E-3</v>
      </c>
      <c r="DE26" s="34">
        <v>26.1474273194552</v>
      </c>
      <c r="DF26" s="34">
        <v>700.22399610636899</v>
      </c>
      <c r="DG26" s="34">
        <v>50.516372498382303</v>
      </c>
      <c r="DH26" s="34">
        <v>0</v>
      </c>
      <c r="DI26" s="34">
        <v>2224.5385602005599</v>
      </c>
      <c r="DJ26" s="34">
        <v>1772.4653942586799</v>
      </c>
      <c r="DK26" s="34">
        <v>492.39374538240298</v>
      </c>
      <c r="DL26" s="34">
        <v>20492.015523184298</v>
      </c>
      <c r="DM26" s="34">
        <v>1227.20939592425</v>
      </c>
      <c r="DN26" s="34">
        <v>2836.07485902402</v>
      </c>
      <c r="DP26" s="31">
        <f t="shared" si="0"/>
        <v>8.0000018918933782E-3</v>
      </c>
      <c r="DQ26" s="106">
        <f t="shared" si="32"/>
        <v>1.0056681576697075</v>
      </c>
      <c r="DR26" s="46">
        <f t="shared" si="1"/>
        <v>-1.3320592853829608E-3</v>
      </c>
      <c r="DS26" s="46">
        <f t="shared" si="2"/>
        <v>-8.5069847258324137E-3</v>
      </c>
      <c r="DT26" s="46">
        <f t="shared" si="3"/>
        <v>-9.9309875969304465E-3</v>
      </c>
      <c r="DU26" s="46">
        <f t="shared" si="4"/>
        <v>-1.3556506384109285E-2</v>
      </c>
      <c r="DV26" s="46">
        <f t="shared" si="5"/>
        <v>-1.3683330615012559E-2</v>
      </c>
      <c r="DW26" s="46">
        <f t="shared" si="6"/>
        <v>-4.6373748530755968E-3</v>
      </c>
      <c r="DX26" s="46">
        <f t="shared" si="7"/>
        <v>1.1662558696723077E-2</v>
      </c>
      <c r="DY26" s="46">
        <f t="shared" si="8"/>
        <v>-8.5242120715133367E-3</v>
      </c>
      <c r="DZ26" s="46">
        <f t="shared" si="9"/>
        <v>8.5305990278983432E-3</v>
      </c>
      <c r="EA26" s="46">
        <f t="shared" si="10"/>
        <v>-1.0964312794240786E-2</v>
      </c>
      <c r="EB26" s="46">
        <f t="shared" si="11"/>
        <v>-1.2584969191045403E-2</v>
      </c>
      <c r="EC26" s="46">
        <f t="shared" si="12"/>
        <v>9.8683994751778206E-3</v>
      </c>
      <c r="ED26" s="46">
        <f t="shared" si="13"/>
        <v>7.1391393969713335E-3</v>
      </c>
      <c r="EE26" s="46">
        <f t="shared" si="14"/>
        <v>1.3614775232864003E-2</v>
      </c>
      <c r="EF26" s="46">
        <f t="shared" si="15"/>
        <v>1.2769587085732474E-2</v>
      </c>
      <c r="EG26" s="46">
        <f t="shared" si="16"/>
        <v>-1.0708045619475272E-3</v>
      </c>
      <c r="EH26" s="46">
        <f t="shared" si="17"/>
        <v>-7.2227439889107244E-3</v>
      </c>
      <c r="EI26" s="46">
        <f t="shared" si="18"/>
        <v>-1.0621818119768823E-2</v>
      </c>
      <c r="EJ26" s="46">
        <f t="shared" si="19"/>
        <v>-1.2370431440308938E-2</v>
      </c>
      <c r="EK26" s="46">
        <f t="shared" si="20"/>
        <v>-4.2850790215099915E-3</v>
      </c>
      <c r="EL26" s="46">
        <f t="shared" si="21"/>
        <v>-6.6335178138039307E-4</v>
      </c>
      <c r="EM26" s="46">
        <f t="shared" si="22"/>
        <v>-7.6386294563758504E-3</v>
      </c>
      <c r="EN26" s="46">
        <f t="shared" si="23"/>
        <v>-3.0324486558669702E-3</v>
      </c>
      <c r="EO26" s="46">
        <f t="shared" si="24"/>
        <v>-6.9423085077484174E-4</v>
      </c>
      <c r="EP26" s="46">
        <f t="shared" si="25"/>
        <v>-2.3226301166440967E-3</v>
      </c>
      <c r="EQ26" s="46">
        <f t="shared" si="26"/>
        <v>1.2810932884487185E-2</v>
      </c>
      <c r="ER26" s="46">
        <f t="shared" si="27"/>
        <v>2.1137411494025447E-2</v>
      </c>
      <c r="ES26" s="46">
        <f t="shared" si="28"/>
        <v>1.1342843319961016E-2</v>
      </c>
      <c r="ET26" s="46">
        <f t="shared" si="29"/>
        <v>-1.695605501934801E-2</v>
      </c>
      <c r="EU26" s="46">
        <f t="shared" si="30"/>
        <v>-1.6956884652035889E-2</v>
      </c>
      <c r="EV26" s="46">
        <f t="shared" si="31"/>
        <v>-5.4111935657779097E-3</v>
      </c>
    </row>
    <row r="27" spans="1:152" x14ac:dyDescent="0.3">
      <c r="A27" s="11" t="s">
        <v>25</v>
      </c>
      <c r="B27" s="21">
        <v>45921.755428999997</v>
      </c>
      <c r="C27" s="21">
        <v>13.790265215</v>
      </c>
      <c r="D27" s="21">
        <v>9343.7989376000005</v>
      </c>
      <c r="E27" s="21">
        <v>832.03551537999999</v>
      </c>
      <c r="F27" s="21">
        <v>799.14744141999995</v>
      </c>
      <c r="G27" s="21">
        <v>6.7896226683999998</v>
      </c>
      <c r="H27" s="21">
        <v>5083.3417972999996</v>
      </c>
      <c r="I27" s="21">
        <v>84.691701936000001</v>
      </c>
      <c r="J27" s="21">
        <v>131.03499728</v>
      </c>
      <c r="K27" s="21">
        <v>222.39542069000001</v>
      </c>
      <c r="L27" s="34">
        <v>17.533786551999999</v>
      </c>
      <c r="M27" s="34">
        <v>20.247972749999999</v>
      </c>
      <c r="N27" s="34">
        <v>10.079111826</v>
      </c>
      <c r="O27" s="34">
        <v>407.40701798999999</v>
      </c>
      <c r="P27" s="34">
        <v>308.40005291</v>
      </c>
      <c r="Q27" s="34">
        <v>9.07764E-5</v>
      </c>
      <c r="R27" s="34">
        <v>1.77172E-5</v>
      </c>
      <c r="S27" s="34">
        <v>4.8046047000000003E-3</v>
      </c>
      <c r="T27" s="34">
        <v>8.0506676000000003E-3</v>
      </c>
      <c r="U27" s="23">
        <v>4.0656653999999997E-3</v>
      </c>
      <c r="V27" s="34">
        <v>2.5250140928999998</v>
      </c>
      <c r="W27" s="34">
        <v>2.5674826E-3</v>
      </c>
      <c r="X27" s="34">
        <v>0.1906229649</v>
      </c>
      <c r="Y27" s="34">
        <v>0.1108770822</v>
      </c>
      <c r="Z27" s="34">
        <v>3.4260996631</v>
      </c>
      <c r="AA27" s="34">
        <v>88.710760832999995</v>
      </c>
      <c r="AB27" s="34">
        <v>51.111289810999999</v>
      </c>
      <c r="AC27" s="34">
        <v>11.385423147999999</v>
      </c>
      <c r="AD27" s="34">
        <v>668.31719807000002</v>
      </c>
      <c r="AE27" s="34">
        <v>648.26771157999997</v>
      </c>
      <c r="AF27" s="34">
        <v>7.9044730199999996E-2</v>
      </c>
      <c r="AG27" s="34"/>
      <c r="AH27" s="34" t="s">
        <v>25</v>
      </c>
      <c r="AI27" s="34">
        <v>8.6477374703657901</v>
      </c>
      <c r="AJ27" s="34">
        <v>17.3029273599576</v>
      </c>
      <c r="AK27" s="34">
        <v>83.852470245205893</v>
      </c>
      <c r="AL27" s="34">
        <v>83.852470245205893</v>
      </c>
      <c r="AM27" s="34">
        <v>48.171310833562003</v>
      </c>
      <c r="AN27" s="34">
        <v>6.8801874810540302E-4</v>
      </c>
      <c r="AO27" s="34">
        <v>3.35914727426048E-3</v>
      </c>
      <c r="AP27" s="34">
        <v>131.94716456702901</v>
      </c>
      <c r="AQ27" s="34">
        <v>7.9317002698998704E-2</v>
      </c>
      <c r="AR27" s="34">
        <v>20.469702522909401</v>
      </c>
      <c r="AS27" s="34">
        <v>290.807528876037</v>
      </c>
      <c r="AT27" s="34">
        <v>3.5193084762203901E-6</v>
      </c>
      <c r="AU27" s="34">
        <v>1.40774146397923E-5</v>
      </c>
      <c r="AV27" s="34">
        <v>45946.527364539703</v>
      </c>
      <c r="AW27" s="34">
        <v>19.719205734221799</v>
      </c>
      <c r="AX27" s="34">
        <v>491.416495808462</v>
      </c>
      <c r="AY27" s="34">
        <v>31.3070545842358</v>
      </c>
      <c r="AZ27" s="34">
        <v>0.72699544315657705</v>
      </c>
      <c r="BA27" s="34">
        <v>111.98072012434</v>
      </c>
      <c r="BB27" s="34">
        <v>2.1386535202852701</v>
      </c>
      <c r="BC27" s="34">
        <v>292.82736365168699</v>
      </c>
      <c r="BD27" s="34">
        <v>20.591200427892598</v>
      </c>
      <c r="BE27" s="34">
        <v>223.007958465483</v>
      </c>
      <c r="BF27" s="34">
        <v>90.063163664745304</v>
      </c>
      <c r="BG27" s="34">
        <v>344.610939726852</v>
      </c>
      <c r="BH27" s="34">
        <v>219.695178768793</v>
      </c>
      <c r="BI27" s="34">
        <v>219.695178768793</v>
      </c>
      <c r="BJ27" s="34">
        <v>52.053819787860199</v>
      </c>
      <c r="BK27" s="34">
        <v>1.31829417178734E-5</v>
      </c>
      <c r="BL27" s="34">
        <v>7.3435395605928202E-5</v>
      </c>
      <c r="BM27" s="34">
        <v>73.841770459828993</v>
      </c>
      <c r="BN27" s="34">
        <v>150.319873772341</v>
      </c>
      <c r="BO27" s="34">
        <v>7.2986434244420897</v>
      </c>
      <c r="BP27" s="34">
        <v>33.661073835694403</v>
      </c>
      <c r="BQ27" s="34">
        <v>2.4379567708923702</v>
      </c>
      <c r="BR27" s="34">
        <v>1.56665693656751E-3</v>
      </c>
      <c r="BS27" s="34">
        <v>3.1807634716182402E-3</v>
      </c>
      <c r="BT27" s="34">
        <v>5.6295347790201502</v>
      </c>
      <c r="BU27" s="34">
        <v>10.1581083636234</v>
      </c>
      <c r="BV27" s="34">
        <v>13.6528596887073</v>
      </c>
      <c r="BW27" s="34">
        <v>0</v>
      </c>
      <c r="BX27" s="34">
        <v>4.0512848426726604E-3</v>
      </c>
      <c r="BY27" s="34">
        <v>3.8924048237129099E-3</v>
      </c>
      <c r="BZ27" s="34">
        <v>5168.0209445702903</v>
      </c>
      <c r="CA27" s="34">
        <v>8307.2002553172697</v>
      </c>
      <c r="CB27" s="34">
        <v>849.17978301448898</v>
      </c>
      <c r="CC27" s="34">
        <v>9230.2218087915899</v>
      </c>
      <c r="CD27" s="34">
        <v>139.59219186940899</v>
      </c>
      <c r="CE27" s="34">
        <v>2.52109561294554</v>
      </c>
      <c r="CF27" s="34">
        <v>2.5612760299167101E-3</v>
      </c>
      <c r="CG27" s="34">
        <v>0.191521876089221</v>
      </c>
      <c r="CH27" s="34">
        <v>0.111505550843102</v>
      </c>
      <c r="CI27" s="34">
        <v>3.4170047561192001</v>
      </c>
      <c r="CJ27" s="34">
        <v>2.8801532188032199E-2</v>
      </c>
      <c r="CK27" s="34">
        <v>2116.5686767959101</v>
      </c>
      <c r="CL27" s="34">
        <v>0.424645892182961</v>
      </c>
      <c r="CM27" s="34">
        <v>0.13078726658840201</v>
      </c>
      <c r="CN27" s="34">
        <v>510.64278313684599</v>
      </c>
      <c r="CO27" s="34">
        <v>0.192489799765207</v>
      </c>
      <c r="CP27" s="34">
        <v>4.1705392064463104E-6</v>
      </c>
      <c r="CQ27" s="34">
        <v>2.4415853469799399E-2</v>
      </c>
      <c r="CR27" s="34">
        <v>821.591688839987</v>
      </c>
      <c r="CS27" s="34">
        <v>788.98233340531795</v>
      </c>
      <c r="CT27" s="34">
        <v>32.609355434668799</v>
      </c>
      <c r="CU27" s="34">
        <v>5.9331684121761302E-4</v>
      </c>
      <c r="CV27" s="34">
        <v>45.721992148238698</v>
      </c>
      <c r="CW27" s="34">
        <v>4.26526805447621E-3</v>
      </c>
      <c r="CX27" s="34">
        <v>45.836168113449801</v>
      </c>
      <c r="CY27" s="34">
        <v>0.83075806864090496</v>
      </c>
      <c r="CZ27" s="34">
        <v>182.7159797285</v>
      </c>
      <c r="DA27" s="34">
        <v>12.2439425340269</v>
      </c>
      <c r="DB27" s="34">
        <v>0.192913272265304</v>
      </c>
      <c r="DC27" s="34">
        <v>2.2331204916307001</v>
      </c>
      <c r="DD27" s="34">
        <v>2.6195166553679801E-3</v>
      </c>
      <c r="DE27" s="34">
        <v>6.7396015092842099</v>
      </c>
      <c r="DF27" s="34">
        <v>202.08828798943</v>
      </c>
      <c r="DG27" s="34">
        <v>11.5367416346665</v>
      </c>
      <c r="DH27" s="34">
        <v>0</v>
      </c>
      <c r="DI27" s="34">
        <v>531.72131705933896</v>
      </c>
      <c r="DJ27" s="34">
        <v>413.28818756792498</v>
      </c>
      <c r="DK27" s="34">
        <v>135.39650653936701</v>
      </c>
      <c r="DL27" s="34">
        <v>5143.9387887806697</v>
      </c>
      <c r="DM27" s="34">
        <v>313.057828848778</v>
      </c>
      <c r="DN27" s="34">
        <v>735.70860136451802</v>
      </c>
      <c r="DP27" s="31">
        <f t="shared" si="0"/>
        <v>7.9999995655029976E-3</v>
      </c>
      <c r="DQ27" s="106">
        <f t="shared" si="32"/>
        <v>1.0046816567572976</v>
      </c>
      <c r="DR27" s="46">
        <f t="shared" si="1"/>
        <v>5.3943790493823408E-4</v>
      </c>
      <c r="DS27" s="46">
        <f t="shared" si="2"/>
        <v>-9.9639509574652816E-3</v>
      </c>
      <c r="DT27" s="46">
        <f t="shared" si="3"/>
        <v>-1.2155348115568875E-2</v>
      </c>
      <c r="DU27" s="46">
        <f t="shared" si="4"/>
        <v>-1.2552140319687169E-2</v>
      </c>
      <c r="DV27" s="46">
        <f t="shared" si="5"/>
        <v>-1.2719940636510942E-2</v>
      </c>
      <c r="DW27" s="46">
        <f t="shared" si="6"/>
        <v>-7.3672958806085828E-3</v>
      </c>
      <c r="DX27" s="46">
        <f t="shared" si="7"/>
        <v>1.1920699787068421E-2</v>
      </c>
      <c r="DY27" s="46">
        <f t="shared" si="8"/>
        <v>-9.9092552352803148E-3</v>
      </c>
      <c r="DZ27" s="46">
        <f t="shared" si="9"/>
        <v>6.961249330053842E-3</v>
      </c>
      <c r="EA27" s="46">
        <f t="shared" si="10"/>
        <v>-1.2141625546197344E-2</v>
      </c>
      <c r="EB27" s="46">
        <f t="shared" si="11"/>
        <v>-1.3166533729479303E-2</v>
      </c>
      <c r="EC27" s="46">
        <f t="shared" si="12"/>
        <v>1.0950714703495545E-2</v>
      </c>
      <c r="ED27" s="46">
        <f t="shared" si="13"/>
        <v>7.837648692379939E-3</v>
      </c>
      <c r="EE27" s="46">
        <f t="shared" si="14"/>
        <v>1.4435611853081405E-2</v>
      </c>
      <c r="EF27" s="46">
        <f t="shared" si="15"/>
        <v>1.5103032229820255E-2</v>
      </c>
      <c r="EG27" s="46">
        <f t="shared" si="16"/>
        <v>1.3744244371780579E-4</v>
      </c>
      <c r="EH27" s="46">
        <f t="shared" si="17"/>
        <v>-6.7999957096669802E-3</v>
      </c>
      <c r="EI27" s="46">
        <f t="shared" si="18"/>
        <v>-1.190197641322082E-2</v>
      </c>
      <c r="EJ27" s="46">
        <f t="shared" si="19"/>
        <v>-1.3288082296979939E-2</v>
      </c>
      <c r="EK27" s="46">
        <f t="shared" si="20"/>
        <v>-4.5501475930893459E-3</v>
      </c>
      <c r="EL27" s="46">
        <f t="shared" si="21"/>
        <v>-1.5518645877969782E-3</v>
      </c>
      <c r="EM27" s="46">
        <f t="shared" si="22"/>
        <v>-2.417375713973663E-3</v>
      </c>
      <c r="EN27" s="46">
        <f t="shared" si="23"/>
        <v>4.7156500251298011E-3</v>
      </c>
      <c r="EO27" s="46">
        <f t="shared" si="24"/>
        <v>5.6681564001509711E-3</v>
      </c>
      <c r="EP27" s="46">
        <f t="shared" si="25"/>
        <v>-2.6545949841315212E-3</v>
      </c>
      <c r="EQ27" s="46">
        <f t="shared" si="26"/>
        <v>1.5245082096536603E-2</v>
      </c>
      <c r="ER27" s="46">
        <f t="shared" si="27"/>
        <v>1.8440739420693551E-2</v>
      </c>
      <c r="ES27" s="46">
        <f t="shared" si="28"/>
        <v>1.3290545700366158E-2</v>
      </c>
      <c r="ET27" s="46">
        <f t="shared" si="29"/>
        <v>-1.6501255522296681E-2</v>
      </c>
      <c r="EU27" s="46">
        <f t="shared" si="30"/>
        <v>-1.650212081895442E-2</v>
      </c>
      <c r="EV27" s="46">
        <f t="shared" si="31"/>
        <v>3.4445370147990896E-3</v>
      </c>
    </row>
    <row r="28" spans="1:152" x14ac:dyDescent="0.3">
      <c r="A28" s="11" t="s">
        <v>26</v>
      </c>
      <c r="B28" s="21">
        <v>82896.851800000004</v>
      </c>
      <c r="C28" s="21">
        <v>28.32096232</v>
      </c>
      <c r="D28" s="21">
        <v>18826.524772000001</v>
      </c>
      <c r="E28" s="21">
        <v>1485.5832184000001</v>
      </c>
      <c r="F28" s="21">
        <v>1430.4126868999999</v>
      </c>
      <c r="G28" s="21">
        <v>13.979077217</v>
      </c>
      <c r="H28" s="21">
        <v>6823.5161404</v>
      </c>
      <c r="I28" s="21">
        <v>152.29217155000001</v>
      </c>
      <c r="J28" s="21">
        <v>204.60447550000001</v>
      </c>
      <c r="K28" s="21">
        <v>414.79695006999998</v>
      </c>
      <c r="L28" s="34">
        <v>32.150024592000001</v>
      </c>
      <c r="M28" s="34">
        <v>29.658915015000002</v>
      </c>
      <c r="N28" s="34">
        <v>13.298984730000001</v>
      </c>
      <c r="O28" s="34">
        <v>542.22270380999998</v>
      </c>
      <c r="P28" s="34">
        <v>377.67007473000001</v>
      </c>
      <c r="Q28" s="34">
        <v>1.74427E-4</v>
      </c>
      <c r="R28" s="34">
        <v>3.74553E-5</v>
      </c>
      <c r="S28" s="34">
        <v>9.6143111999999996E-3</v>
      </c>
      <c r="T28" s="34">
        <v>1.6551475100000001E-2</v>
      </c>
      <c r="U28" s="23">
        <v>8.1437095000000004E-3</v>
      </c>
      <c r="V28" s="34">
        <v>3.8781051391000001</v>
      </c>
      <c r="W28" s="34">
        <v>3.8981925000000001E-3</v>
      </c>
      <c r="X28" s="34">
        <v>0.25671885039999998</v>
      </c>
      <c r="Y28" s="34">
        <v>0.14738547460000001</v>
      </c>
      <c r="Z28" s="34">
        <v>5.2838615116999996</v>
      </c>
      <c r="AA28" s="34">
        <v>104.99125603</v>
      </c>
      <c r="AB28" s="34">
        <v>75.589937386000003</v>
      </c>
      <c r="AC28" s="34">
        <v>15.966195504</v>
      </c>
      <c r="AD28" s="34">
        <v>1254.3851645</v>
      </c>
      <c r="AE28" s="34">
        <v>1216.7535677000001</v>
      </c>
      <c r="AF28" s="34">
        <v>0.108584869</v>
      </c>
      <c r="AG28" s="34"/>
      <c r="AH28" s="34" t="s">
        <v>26</v>
      </c>
      <c r="AI28" s="34">
        <v>15.968545256617</v>
      </c>
      <c r="AJ28" s="34">
        <v>31.663371685549901</v>
      </c>
      <c r="AK28" s="34">
        <v>150.319299839167</v>
      </c>
      <c r="AL28" s="34">
        <v>150.319299839167</v>
      </c>
      <c r="AM28" s="34">
        <v>94.131463621058501</v>
      </c>
      <c r="AN28" s="34">
        <v>1.3717489171447899E-3</v>
      </c>
      <c r="AO28" s="34">
        <v>6.6973830233083599E-3</v>
      </c>
      <c r="AP28" s="34">
        <v>205.03176806732401</v>
      </c>
      <c r="AQ28" s="34">
        <v>0.107960901548595</v>
      </c>
      <c r="AR28" s="34">
        <v>29.809097519939598</v>
      </c>
      <c r="AS28" s="34">
        <v>508.01207880616602</v>
      </c>
      <c r="AT28" s="34">
        <v>7.4102999763003104E-6</v>
      </c>
      <c r="AU28" s="34">
        <v>2.9641058802780001E-5</v>
      </c>
      <c r="AV28" s="34">
        <v>82599.892692052803</v>
      </c>
      <c r="AW28" s="34">
        <v>37.000786000650301</v>
      </c>
      <c r="AX28" s="34">
        <v>921.41020087413096</v>
      </c>
      <c r="AY28" s="34">
        <v>58.772786180327003</v>
      </c>
      <c r="AZ28" s="34">
        <v>1.3629718085065301</v>
      </c>
      <c r="BA28" s="34">
        <v>210.16649999724399</v>
      </c>
      <c r="BB28" s="34">
        <v>4.6115644605014401</v>
      </c>
      <c r="BC28" s="34">
        <v>501.24685652791197</v>
      </c>
      <c r="BD28" s="34">
        <v>34.816329609827498</v>
      </c>
      <c r="BE28" s="34">
        <v>338.32397146533202</v>
      </c>
      <c r="BF28" s="34">
        <v>105.857891536651</v>
      </c>
      <c r="BG28" s="34">
        <v>425.51439980855201</v>
      </c>
      <c r="BH28" s="34">
        <v>408.90168628018603</v>
      </c>
      <c r="BI28" s="34">
        <v>408.90168628018603</v>
      </c>
      <c r="BJ28" s="34">
        <v>76.754865783073399</v>
      </c>
      <c r="BK28" s="34">
        <v>2.67787230549469E-5</v>
      </c>
      <c r="BL28" s="34">
        <v>1.3752410705872699E-4</v>
      </c>
      <c r="BM28" s="34">
        <v>148.53017848884099</v>
      </c>
      <c r="BN28" s="34">
        <v>203.293616058071</v>
      </c>
      <c r="BO28" s="34">
        <v>10.2978348848852</v>
      </c>
      <c r="BP28" s="34">
        <v>49.654986958864903</v>
      </c>
      <c r="BQ28" s="34">
        <v>4.6021215807088902</v>
      </c>
      <c r="BR28" s="34">
        <v>3.1290373264549099E-3</v>
      </c>
      <c r="BS28" s="34">
        <v>6.3528959892414404E-3</v>
      </c>
      <c r="BT28" s="34">
        <v>7.16196108119754</v>
      </c>
      <c r="BU28" s="34">
        <v>13.2924836960613</v>
      </c>
      <c r="BV28" s="34">
        <v>27.962276272755801</v>
      </c>
      <c r="BW28" s="34">
        <v>0</v>
      </c>
      <c r="BX28" s="34">
        <v>8.3175444457304695E-3</v>
      </c>
      <c r="BY28" s="34">
        <v>7.9913935404575601E-3</v>
      </c>
      <c r="BZ28" s="34">
        <v>6899.1952717472104</v>
      </c>
      <c r="CA28" s="34">
        <v>16709.651821778301</v>
      </c>
      <c r="CB28" s="34">
        <v>1708.0970220407</v>
      </c>
      <c r="CC28" s="34">
        <v>18566.279022307899</v>
      </c>
      <c r="CD28" s="34">
        <v>211.23483193706301</v>
      </c>
      <c r="CE28" s="34">
        <v>3.8463656590684301</v>
      </c>
      <c r="CF28" s="34">
        <v>3.8602768665002099E-3</v>
      </c>
      <c r="CG28" s="34">
        <v>0.25561108360036799</v>
      </c>
      <c r="CH28" s="34">
        <v>0.146922734592833</v>
      </c>
      <c r="CI28" s="34">
        <v>5.2365183875835699</v>
      </c>
      <c r="CJ28" s="34">
        <v>0.10670039095664</v>
      </c>
      <c r="CK28" s="34">
        <v>2568.2656305025798</v>
      </c>
      <c r="CL28" s="34">
        <v>0.78984677722845897</v>
      </c>
      <c r="CM28" s="34">
        <v>0.24559675501689199</v>
      </c>
      <c r="CN28" s="34">
        <v>950.19306202152802</v>
      </c>
      <c r="CO28" s="34">
        <v>0.37409951663662799</v>
      </c>
      <c r="CP28" s="34">
        <v>9.1117556000154207E-6</v>
      </c>
      <c r="CQ28" s="34">
        <v>4.6249213280642798E-2</v>
      </c>
      <c r="CR28" s="34">
        <v>1463.14233276456</v>
      </c>
      <c r="CS28" s="34">
        <v>1408.69742376254</v>
      </c>
      <c r="CT28" s="34">
        <v>54.444909002022698</v>
      </c>
      <c r="CU28" s="34">
        <v>2.49125293848553E-3</v>
      </c>
      <c r="CV28" s="34">
        <v>66.521737916742396</v>
      </c>
      <c r="CW28" s="34">
        <v>1.79088826953708E-2</v>
      </c>
      <c r="CX28" s="34">
        <v>77.224588943820606</v>
      </c>
      <c r="CY28" s="34">
        <v>1.5033930019786399</v>
      </c>
      <c r="CZ28" s="34">
        <v>306.58300418327002</v>
      </c>
      <c r="DA28" s="34">
        <v>34.376143882117901</v>
      </c>
      <c r="DB28" s="34">
        <v>0.29647943459162102</v>
      </c>
      <c r="DC28" s="34">
        <v>4.7871896185452796</v>
      </c>
      <c r="DD28" s="34">
        <v>5.0758533110666498E-3</v>
      </c>
      <c r="DE28" s="34">
        <v>13.836582006977601</v>
      </c>
      <c r="DF28" s="34">
        <v>243.210537093195</v>
      </c>
      <c r="DG28" s="34">
        <v>16.0850447997801</v>
      </c>
      <c r="DH28" s="34">
        <v>0</v>
      </c>
      <c r="DI28" s="34">
        <v>693.64018068488394</v>
      </c>
      <c r="DJ28" s="34">
        <v>546.97456775171099</v>
      </c>
      <c r="DK28" s="34">
        <v>145.157459038958</v>
      </c>
      <c r="DL28" s="34">
        <v>6858.2398257246296</v>
      </c>
      <c r="DM28" s="34">
        <v>380.82620826032502</v>
      </c>
      <c r="DN28" s="34">
        <v>876.72846078347197</v>
      </c>
      <c r="DP28" s="31">
        <f t="shared" si="0"/>
        <v>7.9999971082185244E-3</v>
      </c>
      <c r="DQ28" s="106">
        <f t="shared" si="32"/>
        <v>1.0059717138891762</v>
      </c>
      <c r="DR28" s="46">
        <f t="shared" si="1"/>
        <v>-3.5822724445996523E-3</v>
      </c>
      <c r="DS28" s="46">
        <f t="shared" si="2"/>
        <v>-1.2665037409088944E-2</v>
      </c>
      <c r="DT28" s="46">
        <f t="shared" si="3"/>
        <v>-1.3823355762352671E-2</v>
      </c>
      <c r="DU28" s="46">
        <f t="shared" si="4"/>
        <v>-1.5105774861679773E-2</v>
      </c>
      <c r="DV28" s="46">
        <f t="shared" si="5"/>
        <v>-1.5181117544840439E-2</v>
      </c>
      <c r="DW28" s="46">
        <f t="shared" si="6"/>
        <v>-1.0193463260157892E-2</v>
      </c>
      <c r="DX28" s="46">
        <f t="shared" si="7"/>
        <v>5.0888258502153972E-3</v>
      </c>
      <c r="DY28" s="46">
        <f t="shared" si="8"/>
        <v>-1.2954518218195335E-2</v>
      </c>
      <c r="DZ28" s="46">
        <f t="shared" si="9"/>
        <v>2.088383288194507E-3</v>
      </c>
      <c r="EA28" s="46">
        <f t="shared" si="10"/>
        <v>-1.4212408719059011E-2</v>
      </c>
      <c r="EB28" s="46">
        <f t="shared" si="11"/>
        <v>-1.5136937300234465E-2</v>
      </c>
      <c r="EC28" s="46">
        <f t="shared" si="12"/>
        <v>5.0636547177684019E-3</v>
      </c>
      <c r="ED28" s="46">
        <f t="shared" si="13"/>
        <v>-4.8883686015788273E-4</v>
      </c>
      <c r="EE28" s="46">
        <f t="shared" si="14"/>
        <v>8.7636757153866911E-3</v>
      </c>
      <c r="EF28" s="46">
        <f t="shared" si="15"/>
        <v>8.3568536177544856E-3</v>
      </c>
      <c r="EG28" s="46">
        <f t="shared" si="16"/>
        <v>-5.8042291979491954E-3</v>
      </c>
      <c r="EH28" s="46">
        <f t="shared" si="17"/>
        <v>-1.0784621159613933E-2</v>
      </c>
      <c r="EI28" s="46">
        <f t="shared" si="18"/>
        <v>-1.3768837054457828E-2</v>
      </c>
      <c r="EJ28" s="46">
        <f t="shared" si="19"/>
        <v>-1.4653504436711581E-2</v>
      </c>
      <c r="EK28" s="46">
        <f t="shared" si="20"/>
        <v>-9.1576890785275231E-3</v>
      </c>
      <c r="EL28" s="46">
        <f t="shared" si="21"/>
        <v>-8.1842752821641804E-3</v>
      </c>
      <c r="EM28" s="46">
        <f t="shared" si="22"/>
        <v>-9.7264651501408148E-3</v>
      </c>
      <c r="EN28" s="46">
        <f t="shared" si="23"/>
        <v>-4.3150972275933109E-3</v>
      </c>
      <c r="EO28" s="46">
        <f t="shared" si="24"/>
        <v>-3.1396581543932296E-3</v>
      </c>
      <c r="EP28" s="46">
        <f t="shared" si="25"/>
        <v>-8.9599479493545249E-3</v>
      </c>
      <c r="EQ28" s="46">
        <f t="shared" si="26"/>
        <v>8.2543588811182789E-3</v>
      </c>
      <c r="ER28" s="46">
        <f t="shared" si="27"/>
        <v>1.5411157058176798E-2</v>
      </c>
      <c r="ES28" s="46">
        <f t="shared" si="28"/>
        <v>7.4438081226253757E-3</v>
      </c>
      <c r="ET28" s="46">
        <f t="shared" si="29"/>
        <v>-1.6789384771649707E-2</v>
      </c>
      <c r="EU28" s="46">
        <f t="shared" si="30"/>
        <v>-1.6790207090091002E-2</v>
      </c>
      <c r="EV28" s="46">
        <f t="shared" si="31"/>
        <v>-5.7463572701367789E-3</v>
      </c>
    </row>
    <row r="29" spans="1:152" x14ac:dyDescent="0.3">
      <c r="A29" s="11" t="s">
        <v>27</v>
      </c>
      <c r="B29" s="21">
        <v>121988.06533</v>
      </c>
      <c r="C29" s="21">
        <v>29.796330220000002</v>
      </c>
      <c r="D29" s="21">
        <v>12461.178279</v>
      </c>
      <c r="E29" s="21">
        <v>1444.9451938</v>
      </c>
      <c r="F29" s="21">
        <v>1375.2837019000001</v>
      </c>
      <c r="G29" s="21">
        <v>12.934996754</v>
      </c>
      <c r="H29" s="21">
        <v>9594.8134554999997</v>
      </c>
      <c r="I29" s="21">
        <v>123.13100587</v>
      </c>
      <c r="J29" s="21">
        <v>269.74664514</v>
      </c>
      <c r="K29" s="21">
        <v>316.65266187999998</v>
      </c>
      <c r="L29" s="34">
        <v>20.979080255</v>
      </c>
      <c r="M29" s="34">
        <v>40.105048699999998</v>
      </c>
      <c r="N29" s="34">
        <v>16.181108073000001</v>
      </c>
      <c r="O29" s="34">
        <v>853.29787555999997</v>
      </c>
      <c r="P29" s="34">
        <v>592.71215534999999</v>
      </c>
      <c r="Q29" s="34">
        <v>1.9984089999999999E-4</v>
      </c>
      <c r="R29" s="34">
        <v>3.6214000000000003E-5</v>
      </c>
      <c r="S29" s="34">
        <v>9.1595501999999999E-3</v>
      </c>
      <c r="T29" s="34">
        <v>1.51525707E-2</v>
      </c>
      <c r="U29" s="23">
        <v>8.8696469E-3</v>
      </c>
      <c r="V29" s="34">
        <v>3.6043869488000002</v>
      </c>
      <c r="W29" s="34">
        <v>6.7034764999999996E-3</v>
      </c>
      <c r="X29" s="34">
        <v>0.55012146179999999</v>
      </c>
      <c r="Y29" s="34">
        <v>0.28503294829999998</v>
      </c>
      <c r="Z29" s="34">
        <v>5.1957980998000002</v>
      </c>
      <c r="AA29" s="34">
        <v>164.94776084</v>
      </c>
      <c r="AB29" s="34">
        <v>118.08507358</v>
      </c>
      <c r="AC29" s="34">
        <v>22.828576550000001</v>
      </c>
      <c r="AD29" s="34">
        <v>907.99750188999997</v>
      </c>
      <c r="AE29" s="34">
        <v>880.75754500000005</v>
      </c>
      <c r="AF29" s="34">
        <v>0.25433355829999998</v>
      </c>
      <c r="AG29" s="34"/>
      <c r="AH29" s="34" t="s">
        <v>27</v>
      </c>
      <c r="AI29" s="34">
        <v>12.2097075965559</v>
      </c>
      <c r="AJ29" s="34">
        <v>20.568743781112499</v>
      </c>
      <c r="AK29" s="34">
        <v>121.026306205941</v>
      </c>
      <c r="AL29" s="34">
        <v>121.026306205941</v>
      </c>
      <c r="AM29" s="34">
        <v>69.061084679987999</v>
      </c>
      <c r="AN29" s="34">
        <v>1.4860436505233199E-3</v>
      </c>
      <c r="AO29" s="34">
        <v>7.25540981277247E-3</v>
      </c>
      <c r="AP29" s="34">
        <v>268.71281207689202</v>
      </c>
      <c r="AQ29" s="34">
        <v>0.25059539072693399</v>
      </c>
      <c r="AR29" s="34">
        <v>39.955823992302797</v>
      </c>
      <c r="AS29" s="34">
        <v>559.69806046891495</v>
      </c>
      <c r="AT29" s="34">
        <v>7.1337680329811499E-6</v>
      </c>
      <c r="AU29" s="34">
        <v>2.8533399626316501E-5</v>
      </c>
      <c r="AV29" s="34">
        <v>120771.501830828</v>
      </c>
      <c r="AW29" s="34">
        <v>26.617329783120201</v>
      </c>
      <c r="AX29" s="34">
        <v>662.03842619752402</v>
      </c>
      <c r="AY29" s="34">
        <v>42.3132332254171</v>
      </c>
      <c r="AZ29" s="34">
        <v>0.979132489734728</v>
      </c>
      <c r="BA29" s="34">
        <v>151.243443498294</v>
      </c>
      <c r="BB29" s="34">
        <v>4.0227880577831296</v>
      </c>
      <c r="BC29" s="34">
        <v>509.20590854710701</v>
      </c>
      <c r="BD29" s="34">
        <v>39.4456365293983</v>
      </c>
      <c r="BE29" s="34">
        <v>446.04318357100999</v>
      </c>
      <c r="BF29" s="34">
        <v>164.660826556703</v>
      </c>
      <c r="BG29" s="34">
        <v>696.42447205576798</v>
      </c>
      <c r="BH29" s="34">
        <v>310.73782407757801</v>
      </c>
      <c r="BI29" s="34">
        <v>310.73782407757801</v>
      </c>
      <c r="BJ29" s="34">
        <v>118.72438313107</v>
      </c>
      <c r="BK29" s="34">
        <v>2.83765706244363E-5</v>
      </c>
      <c r="BL29" s="34">
        <v>1.60359269806375E-4</v>
      </c>
      <c r="BM29" s="34">
        <v>97.837938577026705</v>
      </c>
      <c r="BN29" s="34">
        <v>298.48484031190998</v>
      </c>
      <c r="BO29" s="34">
        <v>13.8694936293599</v>
      </c>
      <c r="BP29" s="34">
        <v>53.206075799361003</v>
      </c>
      <c r="BQ29" s="34">
        <v>3.40159286253034</v>
      </c>
      <c r="BR29" s="34">
        <v>2.9645656935465199E-3</v>
      </c>
      <c r="BS29" s="34">
        <v>6.0189907946008696E-3</v>
      </c>
      <c r="BT29" s="34">
        <v>10.3462970745842</v>
      </c>
      <c r="BU29" s="34">
        <v>16.0754500133399</v>
      </c>
      <c r="BV29" s="34">
        <v>29.248567772505002</v>
      </c>
      <c r="BW29" s="34">
        <v>0</v>
      </c>
      <c r="BX29" s="34">
        <v>7.5722483683041504E-3</v>
      </c>
      <c r="BY29" s="34">
        <v>7.2753023021765104E-3</v>
      </c>
      <c r="BZ29" s="34">
        <v>9617.8939941687695</v>
      </c>
      <c r="CA29" s="34">
        <v>11006.797923832501</v>
      </c>
      <c r="CB29" s="34">
        <v>1125.1320922380801</v>
      </c>
      <c r="CC29" s="34">
        <v>12229.767954647599</v>
      </c>
      <c r="CD29" s="34">
        <v>269.77387941535</v>
      </c>
      <c r="CE29" s="34">
        <v>3.56308626102944</v>
      </c>
      <c r="CF29" s="34">
        <v>6.5981776939168998E-3</v>
      </c>
      <c r="CG29" s="34">
        <v>0.54261538360709205</v>
      </c>
      <c r="CH29" s="34">
        <v>0.28147594415119198</v>
      </c>
      <c r="CI29" s="34">
        <v>5.1296895253074002</v>
      </c>
      <c r="CJ29" s="34">
        <v>6.1047352568660097E-2</v>
      </c>
      <c r="CK29" s="34">
        <v>3948.8336262656098</v>
      </c>
      <c r="CL29" s="34">
        <v>0.66996219492165199</v>
      </c>
      <c r="CM29" s="34">
        <v>0.176898104091227</v>
      </c>
      <c r="CN29" s="34">
        <v>722.99636780810897</v>
      </c>
      <c r="CO29" s="34">
        <v>0.30525782644113397</v>
      </c>
      <c r="CP29" s="34">
        <v>8.8505360835992698E-6</v>
      </c>
      <c r="CQ29" s="34">
        <v>3.37834023710709E-2</v>
      </c>
      <c r="CR29" s="34">
        <v>1416.25389590739</v>
      </c>
      <c r="CS29" s="34">
        <v>1347.83647754289</v>
      </c>
      <c r="CT29" s="34">
        <v>68.417418364501202</v>
      </c>
      <c r="CU29" s="34">
        <v>3.4157634591621198E-3</v>
      </c>
      <c r="CV29" s="34">
        <v>141.68090137844001</v>
      </c>
      <c r="CW29" s="34">
        <v>2.4555119459647098E-2</v>
      </c>
      <c r="CX29" s="34">
        <v>95.375173908298706</v>
      </c>
      <c r="CY29" s="34">
        <v>1.31561459228272</v>
      </c>
      <c r="CZ29" s="34">
        <v>380.27542148734801</v>
      </c>
      <c r="DA29" s="34">
        <v>28.952961849575502</v>
      </c>
      <c r="DB29" s="34">
        <v>0.60922108478424997</v>
      </c>
      <c r="DC29" s="34">
        <v>4.3050168947899197</v>
      </c>
      <c r="DD29" s="34">
        <v>3.8406255301840198E-3</v>
      </c>
      <c r="DE29" s="34">
        <v>12.718521859863101</v>
      </c>
      <c r="DF29" s="34">
        <v>317.94110528436897</v>
      </c>
      <c r="DG29" s="34">
        <v>22.766002143409999</v>
      </c>
      <c r="DH29" s="34">
        <v>0</v>
      </c>
      <c r="DI29" s="34">
        <v>1065.5098595770501</v>
      </c>
      <c r="DJ29" s="34">
        <v>852.881684494551</v>
      </c>
      <c r="DK29" s="34">
        <v>233.52897262928201</v>
      </c>
      <c r="DL29" s="34">
        <v>9572.6168548862606</v>
      </c>
      <c r="DM29" s="34">
        <v>591.73463067759803</v>
      </c>
      <c r="DN29" s="34">
        <v>1352.18717004876</v>
      </c>
      <c r="DP29" s="31">
        <f t="shared" si="0"/>
        <v>7.9999832327027863E-3</v>
      </c>
      <c r="DQ29" s="106">
        <f t="shared" si="32"/>
        <v>1.0047298601802284</v>
      </c>
      <c r="DR29" s="46">
        <f t="shared" si="1"/>
        <v>-9.972807551959886E-3</v>
      </c>
      <c r="DS29" s="46">
        <f t="shared" si="2"/>
        <v>-1.8383554063558093E-2</v>
      </c>
      <c r="DT29" s="46">
        <f t="shared" si="3"/>
        <v>-1.8570501053048975E-2</v>
      </c>
      <c r="DU29" s="46">
        <f t="shared" si="4"/>
        <v>-1.9856322589755799E-2</v>
      </c>
      <c r="DV29" s="46">
        <f t="shared" si="5"/>
        <v>-1.995749991015737E-2</v>
      </c>
      <c r="DW29" s="46">
        <f t="shared" si="6"/>
        <v>-1.6735597097846746E-2</v>
      </c>
      <c r="DX29" s="46">
        <f t="shared" si="7"/>
        <v>-2.3133957441366813E-3</v>
      </c>
      <c r="DY29" s="46">
        <f t="shared" si="8"/>
        <v>-1.7093173642072825E-2</v>
      </c>
      <c r="DZ29" s="46">
        <f t="shared" si="9"/>
        <v>-3.8326076773685619E-3</v>
      </c>
      <c r="EA29" s="46">
        <f t="shared" si="10"/>
        <v>-1.867926126786669E-2</v>
      </c>
      <c r="EB29" s="46">
        <f t="shared" si="11"/>
        <v>-1.9559316657349848E-2</v>
      </c>
      <c r="EC29" s="46">
        <f t="shared" si="12"/>
        <v>-3.7208459417031117E-3</v>
      </c>
      <c r="ED29" s="46">
        <f t="shared" si="13"/>
        <v>-6.5297171975758107E-3</v>
      </c>
      <c r="EE29" s="46">
        <f t="shared" si="14"/>
        <v>-4.8774417160693561E-4</v>
      </c>
      <c r="EF29" s="46">
        <f t="shared" si="15"/>
        <v>-1.649240130438562E-3</v>
      </c>
      <c r="EG29" s="46">
        <f t="shared" si="16"/>
        <v>-1.1281591934330823E-2</v>
      </c>
      <c r="EH29" s="46">
        <f t="shared" si="17"/>
        <v>-1.510002597620683E-2</v>
      </c>
      <c r="EI29" s="46">
        <f t="shared" si="18"/>
        <v>-1.9214230831183267E-2</v>
      </c>
      <c r="EJ29" s="46">
        <f t="shared" si="19"/>
        <v>-2.0129919573273331E-2</v>
      </c>
      <c r="EK29" s="46">
        <f t="shared" si="20"/>
        <v>-1.4453048486542306E-2</v>
      </c>
      <c r="EL29" s="46">
        <f t="shared" si="21"/>
        <v>-1.1458450038032213E-2</v>
      </c>
      <c r="EM29" s="46">
        <f t="shared" si="22"/>
        <v>-1.5708089091249856E-2</v>
      </c>
      <c r="EN29" s="46">
        <f t="shared" si="23"/>
        <v>-1.3644401671492721E-2</v>
      </c>
      <c r="EO29" s="46">
        <f t="shared" si="24"/>
        <v>-1.2479273606868124E-2</v>
      </c>
      <c r="EP29" s="46">
        <f t="shared" si="25"/>
        <v>-1.2723468699668042E-2</v>
      </c>
      <c r="EQ29" s="46">
        <f t="shared" si="26"/>
        <v>-1.7395463984220311E-3</v>
      </c>
      <c r="ER29" s="46">
        <f t="shared" si="27"/>
        <v>5.4139742787803011E-3</v>
      </c>
      <c r="ES29" s="46">
        <f t="shared" si="28"/>
        <v>-2.7410559941374109E-3</v>
      </c>
      <c r="ET29" s="46">
        <f t="shared" si="29"/>
        <v>-2.2888993190913531E-2</v>
      </c>
      <c r="EU29" s="46">
        <f t="shared" si="30"/>
        <v>-2.2889978798020984E-2</v>
      </c>
      <c r="EV29" s="46">
        <f t="shared" si="31"/>
        <v>-1.4697893577443799E-2</v>
      </c>
    </row>
    <row r="30" spans="1:152" x14ac:dyDescent="0.3">
      <c r="A30" s="11" t="s">
        <v>28</v>
      </c>
      <c r="B30" s="21">
        <v>66374.338115999999</v>
      </c>
      <c r="C30" s="21">
        <v>10.305152668</v>
      </c>
      <c r="D30" s="21">
        <v>3893.8073521000001</v>
      </c>
      <c r="E30" s="21">
        <v>462.28770753999999</v>
      </c>
      <c r="F30" s="21">
        <v>433.90131306000001</v>
      </c>
      <c r="G30" s="21">
        <v>7.4258768035999996</v>
      </c>
      <c r="H30" s="21">
        <v>7605.3445432999997</v>
      </c>
      <c r="I30" s="21">
        <v>46.224372862000003</v>
      </c>
      <c r="J30" s="21">
        <v>170.86284491999999</v>
      </c>
      <c r="K30" s="21">
        <v>102.62758556999999</v>
      </c>
      <c r="L30" s="34">
        <v>6.6094499851000004</v>
      </c>
      <c r="M30" s="34">
        <v>31.278645554000001</v>
      </c>
      <c r="N30" s="34">
        <v>13.402661019</v>
      </c>
      <c r="O30" s="34">
        <v>649.59335248000002</v>
      </c>
      <c r="P30" s="34">
        <v>508.95677921999999</v>
      </c>
      <c r="Q30" s="34">
        <v>1.2828819999999999E-4</v>
      </c>
      <c r="R30" s="34">
        <v>2.1137699999999999E-5</v>
      </c>
      <c r="S30" s="34">
        <v>3.0334616000000001E-3</v>
      </c>
      <c r="T30" s="34">
        <v>4.9370545000000004E-3</v>
      </c>
      <c r="U30" s="23">
        <v>4.6283974000000004E-3</v>
      </c>
      <c r="V30" s="34">
        <v>2.2842446893999999</v>
      </c>
      <c r="W30" s="34">
        <v>3.4109405000000001E-3</v>
      </c>
      <c r="X30" s="34">
        <v>0.32490148330000002</v>
      </c>
      <c r="Y30" s="34">
        <v>0.17939351070000001</v>
      </c>
      <c r="Z30" s="34">
        <v>3.0478533777000001</v>
      </c>
      <c r="AA30" s="34">
        <v>146.37194904</v>
      </c>
      <c r="AB30" s="34">
        <v>84.277455212000007</v>
      </c>
      <c r="AC30" s="34">
        <v>18.765251837000001</v>
      </c>
      <c r="AD30" s="34">
        <v>156.37398210000001</v>
      </c>
      <c r="AE30" s="34">
        <v>151.6827562</v>
      </c>
      <c r="AF30" s="34">
        <v>0.14115652100000001</v>
      </c>
      <c r="AG30" s="34"/>
      <c r="AH30" s="34" t="s">
        <v>28</v>
      </c>
      <c r="AI30" s="34">
        <v>6.9107166014199999</v>
      </c>
      <c r="AJ30" s="34">
        <v>6.5990381195908796</v>
      </c>
      <c r="AK30" s="34">
        <v>46.420743094203303</v>
      </c>
      <c r="AL30" s="34">
        <v>46.420743094203303</v>
      </c>
      <c r="AM30" s="34">
        <v>18.994313149688299</v>
      </c>
      <c r="AN30" s="34">
        <v>7.8867204594432205E-4</v>
      </c>
      <c r="AO30" s="34">
        <v>3.8506163571928498E-3</v>
      </c>
      <c r="AP30" s="34">
        <v>173.190567864049</v>
      </c>
      <c r="AQ30" s="34">
        <v>0.14121494203757701</v>
      </c>
      <c r="AR30" s="34">
        <v>31.740026467308802</v>
      </c>
      <c r="AS30" s="34">
        <v>406.19040084357601</v>
      </c>
      <c r="AT30" s="34">
        <v>4.2196532129609696E-6</v>
      </c>
      <c r="AU30" s="34">
        <v>1.68791727155982E-5</v>
      </c>
      <c r="AV30" s="34">
        <v>66503.9842418029</v>
      </c>
      <c r="AW30" s="34">
        <v>4.6016248460898304</v>
      </c>
      <c r="AX30" s="34">
        <v>114.28050210265801</v>
      </c>
      <c r="AY30" s="34">
        <v>7.3226079355368503</v>
      </c>
      <c r="AZ30" s="34">
        <v>0.168979041761052</v>
      </c>
      <c r="BA30" s="34">
        <v>26.159524639406499</v>
      </c>
      <c r="BB30" s="34">
        <v>0.849445996130888</v>
      </c>
      <c r="BC30" s="34">
        <v>291.96334164185799</v>
      </c>
      <c r="BD30" s="34">
        <v>33.0362636496668</v>
      </c>
      <c r="BE30" s="34">
        <v>342.02020576355397</v>
      </c>
      <c r="BF30" s="34">
        <v>148.795092938077</v>
      </c>
      <c r="BG30" s="34">
        <v>591.81084037267306</v>
      </c>
      <c r="BH30" s="34">
        <v>102.56432725060399</v>
      </c>
      <c r="BI30" s="34">
        <v>102.56432725060399</v>
      </c>
      <c r="BJ30" s="34">
        <v>85.974168083632307</v>
      </c>
      <c r="BK30" s="34">
        <v>1.3499127353417401E-5</v>
      </c>
      <c r="BL30" s="34">
        <v>1.1324590993160101E-4</v>
      </c>
      <c r="BM30" s="34">
        <v>31.1914469132536</v>
      </c>
      <c r="BN30" s="34">
        <v>243.06510207012801</v>
      </c>
      <c r="BO30" s="34">
        <v>11.7553173467773</v>
      </c>
      <c r="BP30" s="34">
        <v>40.207765060487901</v>
      </c>
      <c r="BQ30" s="34">
        <v>0.88699783396991705</v>
      </c>
      <c r="BR30" s="34">
        <v>9.9695213214504095E-4</v>
      </c>
      <c r="BS30" s="34">
        <v>2.02411682291924E-3</v>
      </c>
      <c r="BT30" s="34">
        <v>9.9227825706688204</v>
      </c>
      <c r="BU30" s="34">
        <v>13.617184134162899</v>
      </c>
      <c r="BV30" s="34">
        <v>10.2894097664754</v>
      </c>
      <c r="BW30" s="34">
        <v>0</v>
      </c>
      <c r="BX30" s="34">
        <v>2.4981126231143598E-3</v>
      </c>
      <c r="BY30" s="34">
        <v>2.40013481263468E-3</v>
      </c>
      <c r="BZ30" s="34">
        <v>7766.2626026664802</v>
      </c>
      <c r="CA30" s="34">
        <v>3509.0404499633401</v>
      </c>
      <c r="CB30" s="34">
        <v>358.70190915855102</v>
      </c>
      <c r="CC30" s="34">
        <v>3898.9338060351502</v>
      </c>
      <c r="CD30" s="34">
        <v>201.98058873493201</v>
      </c>
      <c r="CE30" s="34">
        <v>2.31308255636942</v>
      </c>
      <c r="CF30" s="34">
        <v>3.4087180180448198E-3</v>
      </c>
      <c r="CG30" s="34">
        <v>0.32592975280675901</v>
      </c>
      <c r="CH30" s="34">
        <v>0.180460794259164</v>
      </c>
      <c r="CI30" s="34">
        <v>3.0802276364798802</v>
      </c>
      <c r="CJ30" s="34">
        <v>8.5912354150476405E-2</v>
      </c>
      <c r="CK30" s="34">
        <v>3449.9102560756601</v>
      </c>
      <c r="CL30" s="34">
        <v>0.191443021875361</v>
      </c>
      <c r="CM30" s="34">
        <v>3.0631396352452898E-2</v>
      </c>
      <c r="CN30" s="34">
        <v>151.01785192656399</v>
      </c>
      <c r="CO30" s="34">
        <v>9.4400063603344395E-2</v>
      </c>
      <c r="CP30" s="34">
        <v>2.1793738653086099E-6</v>
      </c>
      <c r="CQ30" s="34">
        <v>5.9526250985190397E-3</v>
      </c>
      <c r="CR30" s="34">
        <v>459.219024613182</v>
      </c>
      <c r="CS30" s="34">
        <v>430.91575422180603</v>
      </c>
      <c r="CT30" s="34">
        <v>28.303270391375499</v>
      </c>
      <c r="CU30" s="34">
        <v>9.4493764777856698E-4</v>
      </c>
      <c r="CV30" s="34">
        <v>81.513816366011298</v>
      </c>
      <c r="CW30" s="34">
        <v>6.7929534769644601E-3</v>
      </c>
      <c r="CX30" s="34">
        <v>39.621201518984499</v>
      </c>
      <c r="CY30" s="34">
        <v>0.35977488340305402</v>
      </c>
      <c r="CZ30" s="34">
        <v>156.567639676581</v>
      </c>
      <c r="DA30" s="34">
        <v>26.797074576321201</v>
      </c>
      <c r="DB30" s="34">
        <v>0.37171134333129402</v>
      </c>
      <c r="DC30" s="34">
        <v>1.04697586049151</v>
      </c>
      <c r="DD30" s="34">
        <v>7.0529423436233995E-4</v>
      </c>
      <c r="DE30" s="34">
        <v>7.4579730908249102</v>
      </c>
      <c r="DF30" s="34">
        <v>298.91981354055503</v>
      </c>
      <c r="DG30" s="34">
        <v>19.053082348319201</v>
      </c>
      <c r="DH30" s="34">
        <v>0</v>
      </c>
      <c r="DI30" s="34">
        <v>848.280989207934</v>
      </c>
      <c r="DJ30" s="34">
        <v>660.04877718261196</v>
      </c>
      <c r="DK30" s="34">
        <v>235.74592417334901</v>
      </c>
      <c r="DL30" s="34">
        <v>7728.81403230872</v>
      </c>
      <c r="DM30" s="34">
        <v>517.25252297301495</v>
      </c>
      <c r="DN30" s="34">
        <v>1225.0838206414901</v>
      </c>
      <c r="DP30" s="31">
        <f t="shared" si="0"/>
        <v>7.9999939637273344E-3</v>
      </c>
      <c r="DQ30" s="106">
        <f t="shared" si="32"/>
        <v>1.0048453191138011</v>
      </c>
      <c r="DR30" s="46">
        <f t="shared" si="1"/>
        <v>1.9532567778879155E-3</v>
      </c>
      <c r="DS30" s="46">
        <f t="shared" si="2"/>
        <v>-1.5276728091070167E-3</v>
      </c>
      <c r="DT30" s="46">
        <f t="shared" si="3"/>
        <v>1.316565888239245E-3</v>
      </c>
      <c r="DU30" s="46">
        <f t="shared" si="4"/>
        <v>-6.6380370422297321E-3</v>
      </c>
      <c r="DV30" s="46">
        <f t="shared" si="5"/>
        <v>-6.8807324346150042E-3</v>
      </c>
      <c r="DW30" s="46">
        <f t="shared" si="6"/>
        <v>4.322221883529047E-3</v>
      </c>
      <c r="DX30" s="46">
        <f t="shared" si="7"/>
        <v>1.6234568770127834E-2</v>
      </c>
      <c r="DY30" s="46">
        <f t="shared" si="8"/>
        <v>4.2481967854826547E-3</v>
      </c>
      <c r="DZ30" s="46">
        <f t="shared" si="9"/>
        <v>1.3623341839701207E-2</v>
      </c>
      <c r="EA30" s="46">
        <f t="shared" si="10"/>
        <v>-6.1638709558115544E-4</v>
      </c>
      <c r="EB30" s="46">
        <f t="shared" si="11"/>
        <v>-1.5752998407723385E-3</v>
      </c>
      <c r="EC30" s="46">
        <f t="shared" si="12"/>
        <v>1.4750667912146806E-2</v>
      </c>
      <c r="ED30" s="46">
        <f t="shared" si="13"/>
        <v>1.6006009169282524E-2</v>
      </c>
      <c r="EE30" s="46">
        <f t="shared" si="14"/>
        <v>1.6095338203039634E-2</v>
      </c>
      <c r="EF30" s="46">
        <f t="shared" si="15"/>
        <v>1.6299505364146195E-2</v>
      </c>
      <c r="EG30" s="46">
        <f t="shared" si="16"/>
        <v>4.9592335875554092E-3</v>
      </c>
      <c r="EH30" s="46">
        <f t="shared" si="17"/>
        <v>-1.8390871022310078E-3</v>
      </c>
      <c r="EI30" s="46">
        <f t="shared" si="18"/>
        <v>-4.0853145910002414E-3</v>
      </c>
      <c r="EJ30" s="46">
        <f t="shared" si="19"/>
        <v>-7.8603678065454884E-3</v>
      </c>
      <c r="EK30" s="46">
        <f t="shared" si="20"/>
        <v>2.3530829779594546E-3</v>
      </c>
      <c r="EL30" s="46">
        <f t="shared" si="21"/>
        <v>1.2624683819225534E-2</v>
      </c>
      <c r="EM30" s="46">
        <f t="shared" si="22"/>
        <v>-6.5157453059655143E-4</v>
      </c>
      <c r="EN30" s="46">
        <f t="shared" si="23"/>
        <v>3.1648655349767502E-3</v>
      </c>
      <c r="EO30" s="46">
        <f t="shared" si="24"/>
        <v>5.9493989219532844E-3</v>
      </c>
      <c r="EP30" s="46">
        <f t="shared" si="25"/>
        <v>1.0621986942269075E-2</v>
      </c>
      <c r="EQ30" s="46">
        <f t="shared" si="26"/>
        <v>1.6554701320639058E-2</v>
      </c>
      <c r="ER30" s="46">
        <f t="shared" si="27"/>
        <v>2.0132464457596849E-2</v>
      </c>
      <c r="ES30" s="46">
        <f t="shared" si="28"/>
        <v>1.5338483800770315E-2</v>
      </c>
      <c r="ET30" s="46">
        <f t="shared" si="29"/>
        <v>-1.9129125563253704E-2</v>
      </c>
      <c r="EU30" s="46">
        <f t="shared" si="30"/>
        <v>-1.9130035326366826E-2</v>
      </c>
      <c r="EV30" s="46">
        <f t="shared" si="31"/>
        <v>4.1387416722320615E-4</v>
      </c>
    </row>
    <row r="31" spans="1:152" x14ac:dyDescent="0.3">
      <c r="A31" s="11" t="s">
        <v>29</v>
      </c>
      <c r="B31" s="21">
        <v>295870.95240000001</v>
      </c>
      <c r="C31" s="21">
        <v>47.567848619999999</v>
      </c>
      <c r="D31" s="21">
        <v>18274.370437000001</v>
      </c>
      <c r="E31" s="21">
        <v>1916.1301309999999</v>
      </c>
      <c r="F31" s="21">
        <v>1809.3670139999999</v>
      </c>
      <c r="G31" s="21">
        <v>31.149262605000001</v>
      </c>
      <c r="H31" s="21">
        <v>21578.952345000002</v>
      </c>
      <c r="I31" s="21">
        <v>178.48534738999999</v>
      </c>
      <c r="J31" s="21">
        <v>594.61056137000003</v>
      </c>
      <c r="K31" s="21">
        <v>443.00061376000002</v>
      </c>
      <c r="L31" s="34">
        <v>27.720687546000001</v>
      </c>
      <c r="M31" s="34">
        <v>104.18713787</v>
      </c>
      <c r="N31" s="34">
        <v>35.272392212</v>
      </c>
      <c r="O31" s="34">
        <v>1903.8869437999999</v>
      </c>
      <c r="P31" s="34">
        <v>1368.8243591999999</v>
      </c>
      <c r="Q31" s="34">
        <v>5.1599399999999998E-4</v>
      </c>
      <c r="R31" s="34">
        <v>9.3470500000000006E-5</v>
      </c>
      <c r="S31" s="34">
        <v>1.43163228E-2</v>
      </c>
      <c r="T31" s="34">
        <v>2.4334690700000002E-2</v>
      </c>
      <c r="U31" s="23">
        <v>1.95761791E-2</v>
      </c>
      <c r="V31" s="34">
        <v>6.6639116531000004</v>
      </c>
      <c r="W31" s="34">
        <v>1.2045290700000001E-2</v>
      </c>
      <c r="X31" s="34">
        <v>1.0665346842000001</v>
      </c>
      <c r="Y31" s="34">
        <v>0.56347951870000001</v>
      </c>
      <c r="Z31" s="34">
        <v>9.2800587248999999</v>
      </c>
      <c r="AA31" s="34">
        <v>378.10170712000001</v>
      </c>
      <c r="AB31" s="34">
        <v>279.52138539999999</v>
      </c>
      <c r="AC31" s="34">
        <v>60.772495651</v>
      </c>
      <c r="AD31" s="34">
        <v>852.24668738000003</v>
      </c>
      <c r="AE31" s="34">
        <v>826.67929455000001</v>
      </c>
      <c r="AF31" s="34">
        <v>0.48355085190000002</v>
      </c>
      <c r="AG31" s="34"/>
      <c r="AH31" s="34" t="s">
        <v>29</v>
      </c>
      <c r="AI31" s="34">
        <v>25.494605505703799</v>
      </c>
      <c r="AJ31" s="34">
        <v>27.4174906124511</v>
      </c>
      <c r="AK31" s="34">
        <v>177.467529272245</v>
      </c>
      <c r="AL31" s="34">
        <v>177.467529272245</v>
      </c>
      <c r="AM31" s="34">
        <v>79.565906998462196</v>
      </c>
      <c r="AN31" s="34">
        <v>3.30637650534345E-3</v>
      </c>
      <c r="AO31" s="34">
        <v>1.6142925974305101E-2</v>
      </c>
      <c r="AP31" s="34">
        <v>597.80156422845198</v>
      </c>
      <c r="AQ31" s="34">
        <v>0.47884867212839699</v>
      </c>
      <c r="AR31" s="34">
        <v>104.802637621183</v>
      </c>
      <c r="AS31" s="34">
        <v>1624.23965221801</v>
      </c>
      <c r="AT31" s="34">
        <v>1.85268378555642E-5</v>
      </c>
      <c r="AU31" s="34">
        <v>7.4109600798073202E-5</v>
      </c>
      <c r="AV31" s="34">
        <v>294597.51631475298</v>
      </c>
      <c r="AW31" s="34">
        <v>25.047888016226</v>
      </c>
      <c r="AX31" s="34">
        <v>621.64114309650199</v>
      </c>
      <c r="AY31" s="34">
        <v>39.877004194293299</v>
      </c>
      <c r="AZ31" s="34">
        <v>0.91908261534306601</v>
      </c>
      <c r="BA31" s="34">
        <v>142.42361487458399</v>
      </c>
      <c r="BB31" s="34">
        <v>4.9978536119975496</v>
      </c>
      <c r="BC31" s="34">
        <v>1072.9019717404999</v>
      </c>
      <c r="BD31" s="34">
        <v>119.809187264362</v>
      </c>
      <c r="BE31" s="34">
        <v>1175.8586780477499</v>
      </c>
      <c r="BF31" s="34">
        <v>380.93684693921801</v>
      </c>
      <c r="BG31" s="34">
        <v>1629.0634319845001</v>
      </c>
      <c r="BH31" s="34">
        <v>438.98487915997202</v>
      </c>
      <c r="BI31" s="34">
        <v>438.98487915997202</v>
      </c>
      <c r="BJ31" s="34">
        <v>283.91320351783202</v>
      </c>
      <c r="BK31" s="34">
        <v>5.8317166737666498E-5</v>
      </c>
      <c r="BL31" s="34">
        <v>4.43709471295491E-4</v>
      </c>
      <c r="BM31" s="34">
        <v>145.11052213605799</v>
      </c>
      <c r="BN31" s="34">
        <v>699.93789473613401</v>
      </c>
      <c r="BO31" s="34">
        <v>35.0767087427135</v>
      </c>
      <c r="BP31" s="34">
        <v>105.570052693005</v>
      </c>
      <c r="BQ31" s="34">
        <v>3.91864856498509</v>
      </c>
      <c r="BR31" s="34">
        <v>4.6694667019406104E-3</v>
      </c>
      <c r="BS31" s="34">
        <v>9.4804244338255097E-3</v>
      </c>
      <c r="BT31" s="34">
        <v>28.899822533672801</v>
      </c>
      <c r="BU31" s="34">
        <v>35.490055372561301</v>
      </c>
      <c r="BV31" s="34">
        <v>47.074777084056699</v>
      </c>
      <c r="BW31" s="34">
        <v>0</v>
      </c>
      <c r="BX31" s="34">
        <v>1.22404953785611E-2</v>
      </c>
      <c r="BY31" s="34">
        <v>1.17604645138532E-2</v>
      </c>
      <c r="BZ31" s="34">
        <v>21888.9915632423</v>
      </c>
      <c r="CA31" s="34">
        <v>16324.928760947299</v>
      </c>
      <c r="CB31" s="34">
        <v>1668.7701640569401</v>
      </c>
      <c r="CC31" s="34">
        <v>18138.809447140298</v>
      </c>
      <c r="CD31" s="34">
        <v>645.83531397234299</v>
      </c>
      <c r="CE31" s="34">
        <v>6.6736446562718701</v>
      </c>
      <c r="CF31" s="34">
        <v>1.1917859953151699E-2</v>
      </c>
      <c r="CG31" s="34">
        <v>1.0585609517793999</v>
      </c>
      <c r="CH31" s="34">
        <v>0.56065192837183098</v>
      </c>
      <c r="CI31" s="34">
        <v>9.2728149098585106</v>
      </c>
      <c r="CJ31" s="34">
        <v>0.433296624503271</v>
      </c>
      <c r="CK31" s="34">
        <v>9042.5144874220696</v>
      </c>
      <c r="CL31" s="34">
        <v>0.86868282654585305</v>
      </c>
      <c r="CM31" s="34">
        <v>0.16685431560266101</v>
      </c>
      <c r="CN31" s="34">
        <v>752.06694422857504</v>
      </c>
      <c r="CO31" s="34">
        <v>0.45196338310267398</v>
      </c>
      <c r="CP31" s="34">
        <v>1.1917076186224401E-5</v>
      </c>
      <c r="CQ31" s="34">
        <v>3.2674136918048602E-2</v>
      </c>
      <c r="CR31" s="34">
        <v>1888.04240039141</v>
      </c>
      <c r="CS31" s="34">
        <v>1782.5962247161101</v>
      </c>
      <c r="CT31" s="34">
        <v>105.446175675303</v>
      </c>
      <c r="CU31" s="34">
        <v>6.0046065466249996E-3</v>
      </c>
      <c r="CV31" s="34">
        <v>284.65500322425902</v>
      </c>
      <c r="CW31" s="34">
        <v>4.3165776440307099E-2</v>
      </c>
      <c r="CX31" s="34">
        <v>148.961066375656</v>
      </c>
      <c r="CY31" s="34">
        <v>1.56628388145747</v>
      </c>
      <c r="CZ31" s="34">
        <v>586.23708537949699</v>
      </c>
      <c r="DA31" s="34">
        <v>132.21700611321299</v>
      </c>
      <c r="DB31" s="34">
        <v>1.33489527604623</v>
      </c>
      <c r="DC31" s="34">
        <v>5.7683652573620501</v>
      </c>
      <c r="DD31" s="34">
        <v>3.9394236015807098E-3</v>
      </c>
      <c r="DE31" s="34">
        <v>30.9911241513032</v>
      </c>
      <c r="DF31" s="34">
        <v>715.63307872412099</v>
      </c>
      <c r="DG31" s="34">
        <v>61.169268578696702</v>
      </c>
      <c r="DH31" s="34">
        <v>0</v>
      </c>
      <c r="DI31" s="34">
        <v>2417.98386503747</v>
      </c>
      <c r="DJ31" s="34">
        <v>1919.24959662999</v>
      </c>
      <c r="DK31" s="34">
        <v>550.98316065345</v>
      </c>
      <c r="DL31" s="34">
        <v>21748.110465891699</v>
      </c>
      <c r="DM31" s="34">
        <v>1378.8960344884899</v>
      </c>
      <c r="DN31" s="34">
        <v>3220.7405288598202</v>
      </c>
      <c r="DP31" s="31">
        <f t="shared" si="0"/>
        <v>8.0000025668132049E-3</v>
      </c>
      <c r="DQ31" s="106">
        <f t="shared" si="32"/>
        <v>1.0064778545966808</v>
      </c>
      <c r="DR31" s="46">
        <f t="shared" si="1"/>
        <v>-4.3040253695652321E-3</v>
      </c>
      <c r="DS31" s="46">
        <f t="shared" si="2"/>
        <v>-1.0365647180772181E-2</v>
      </c>
      <c r="DT31" s="46">
        <f t="shared" si="3"/>
        <v>-7.4180935713787236E-3</v>
      </c>
      <c r="DU31" s="46">
        <f t="shared" si="4"/>
        <v>-1.4658571541762337E-2</v>
      </c>
      <c r="DV31" s="46">
        <f t="shared" si="5"/>
        <v>-1.4795665598383584E-2</v>
      </c>
      <c r="DW31" s="46">
        <f t="shared" si="6"/>
        <v>-5.0767960610218826E-3</v>
      </c>
      <c r="DX31" s="46">
        <f t="shared" si="7"/>
        <v>7.8390330627377703E-3</v>
      </c>
      <c r="DY31" s="46">
        <f t="shared" si="8"/>
        <v>-5.7025303905255467E-3</v>
      </c>
      <c r="DZ31" s="46">
        <f t="shared" si="9"/>
        <v>5.3665425166680341E-3</v>
      </c>
      <c r="EA31" s="46">
        <f t="shared" si="10"/>
        <v>-9.0648510979345082E-3</v>
      </c>
      <c r="EB31" s="46">
        <f t="shared" si="11"/>
        <v>-1.0937569028393398E-2</v>
      </c>
      <c r="EC31" s="46">
        <f t="shared" si="12"/>
        <v>5.9076366216239424E-3</v>
      </c>
      <c r="ED31" s="46">
        <f t="shared" si="13"/>
        <v>6.1709214178915272E-3</v>
      </c>
      <c r="EE31" s="46">
        <f t="shared" si="14"/>
        <v>8.0690993128654659E-3</v>
      </c>
      <c r="EF31" s="46">
        <f t="shared" si="15"/>
        <v>7.3579018526353252E-3</v>
      </c>
      <c r="EG31" s="46">
        <f t="shared" si="16"/>
        <v>-3.9734682585807306E-3</v>
      </c>
      <c r="EH31" s="46">
        <f t="shared" si="17"/>
        <v>-8.9232575664257695E-3</v>
      </c>
      <c r="EI31" s="46">
        <f t="shared" si="18"/>
        <v>-1.1625308157614299E-2</v>
      </c>
      <c r="EJ31" s="46">
        <f t="shared" si="19"/>
        <v>-1.3714199687185832E-2</v>
      </c>
      <c r="EK31" s="46">
        <f t="shared" si="20"/>
        <v>-6.4811738645897832E-3</v>
      </c>
      <c r="EL31" s="46">
        <f t="shared" si="21"/>
        <v>1.4605540527149589E-3</v>
      </c>
      <c r="EM31" s="46">
        <f t="shared" si="22"/>
        <v>-1.0579300244559602E-2</v>
      </c>
      <c r="EN31" s="46">
        <f t="shared" si="23"/>
        <v>-7.4762992134486611E-3</v>
      </c>
      <c r="EO31" s="46">
        <f t="shared" si="24"/>
        <v>-5.0180889177525992E-3</v>
      </c>
      <c r="EP31" s="46">
        <f t="shared" si="25"/>
        <v>-7.8057857781146283E-4</v>
      </c>
      <c r="EQ31" s="46">
        <f t="shared" si="26"/>
        <v>7.4983523370292472E-3</v>
      </c>
      <c r="ER31" s="46">
        <f t="shared" si="27"/>
        <v>1.5711921689094601E-2</v>
      </c>
      <c r="ES31" s="46">
        <f t="shared" si="28"/>
        <v>6.5288239926045094E-3</v>
      </c>
      <c r="ET31" s="46">
        <f t="shared" si="29"/>
        <v>-2.0346340124080146E-2</v>
      </c>
      <c r="EU31" s="46">
        <f t="shared" si="30"/>
        <v>-2.0347184534767273E-2</v>
      </c>
      <c r="EV31" s="46">
        <f t="shared" si="31"/>
        <v>-9.7242715075920479E-3</v>
      </c>
    </row>
    <row r="32" spans="1:152" x14ac:dyDescent="0.3">
      <c r="A32" s="11" t="s">
        <v>30</v>
      </c>
      <c r="B32" s="21">
        <v>58362.859535000003</v>
      </c>
      <c r="C32" s="21">
        <v>11.50347238</v>
      </c>
      <c r="D32" s="21">
        <v>4805.6560994000001</v>
      </c>
      <c r="E32" s="21">
        <v>530.99512484000002</v>
      </c>
      <c r="F32" s="21">
        <v>504.52126850000002</v>
      </c>
      <c r="G32" s="21">
        <v>6.0994681258999996</v>
      </c>
      <c r="H32" s="21">
        <v>4792.8076308</v>
      </c>
      <c r="I32" s="21">
        <v>46.251744752</v>
      </c>
      <c r="J32" s="21">
        <v>133.96391417000001</v>
      </c>
      <c r="K32" s="21">
        <v>115.75658206</v>
      </c>
      <c r="L32" s="34">
        <v>7.5926835873999998</v>
      </c>
      <c r="M32" s="34">
        <v>20.648026369</v>
      </c>
      <c r="N32" s="34">
        <v>7.6342909484000003</v>
      </c>
      <c r="O32" s="34">
        <v>438.15139025000002</v>
      </c>
      <c r="P32" s="34">
        <v>303.08228822000001</v>
      </c>
      <c r="Q32" s="34">
        <v>9.4538999999999997E-5</v>
      </c>
      <c r="R32" s="34">
        <v>1.65999E-5</v>
      </c>
      <c r="S32" s="34">
        <v>3.5583900999999999E-3</v>
      </c>
      <c r="T32" s="34">
        <v>5.8642021999999999E-3</v>
      </c>
      <c r="U32" s="23">
        <v>3.8817067999999998E-3</v>
      </c>
      <c r="V32" s="34">
        <v>1.5598351333</v>
      </c>
      <c r="W32" s="34">
        <v>2.665396E-3</v>
      </c>
      <c r="X32" s="34">
        <v>0.22707591760000001</v>
      </c>
      <c r="Y32" s="34">
        <v>0.12064932539999999</v>
      </c>
      <c r="Z32" s="34">
        <v>2.1934688925999999</v>
      </c>
      <c r="AA32" s="34">
        <v>84.114258016999997</v>
      </c>
      <c r="AB32" s="34">
        <v>62.887791804000003</v>
      </c>
      <c r="AC32" s="34">
        <v>11.951712970000001</v>
      </c>
      <c r="AD32" s="34">
        <v>312.62298226000001</v>
      </c>
      <c r="AE32" s="34">
        <v>303.24427849</v>
      </c>
      <c r="AF32" s="34">
        <v>0.10253604719999999</v>
      </c>
      <c r="AG32" s="34"/>
      <c r="AH32" s="34" t="s">
        <v>30</v>
      </c>
      <c r="AI32" s="34">
        <v>5.3139764149182698</v>
      </c>
      <c r="AJ32" s="34">
        <v>7.4824879683397896</v>
      </c>
      <c r="AK32" s="34">
        <v>45.7685425605655</v>
      </c>
      <c r="AL32" s="34">
        <v>45.7685425605655</v>
      </c>
      <c r="AM32" s="34">
        <v>22.450133634864901</v>
      </c>
      <c r="AN32" s="34">
        <v>6.5426859119143202E-4</v>
      </c>
      <c r="AO32" s="34">
        <v>3.19438286016634E-3</v>
      </c>
      <c r="AP32" s="34">
        <v>134.531028638153</v>
      </c>
      <c r="AQ32" s="34">
        <v>0.101700229587907</v>
      </c>
      <c r="AR32" s="34">
        <v>20.726449123311902</v>
      </c>
      <c r="AS32" s="34">
        <v>298.24372722968297</v>
      </c>
      <c r="AT32" s="34">
        <v>3.2864822026378199E-6</v>
      </c>
      <c r="AU32" s="34">
        <v>1.31458472681977E-5</v>
      </c>
      <c r="AV32" s="34">
        <v>58126.715148508803</v>
      </c>
      <c r="AW32" s="34">
        <v>9.1815784604022301</v>
      </c>
      <c r="AX32" s="34">
        <v>228.41287222562099</v>
      </c>
      <c r="AY32" s="34">
        <v>14.5940297216113</v>
      </c>
      <c r="AZ32" s="34">
        <v>0.33782278487849698</v>
      </c>
      <c r="BA32" s="34">
        <v>52.168042604319901</v>
      </c>
      <c r="BB32" s="34">
        <v>1.34899267767875</v>
      </c>
      <c r="BC32" s="34">
        <v>230.020875581875</v>
      </c>
      <c r="BD32" s="34">
        <v>21.088692529244799</v>
      </c>
      <c r="BE32" s="34">
        <v>231.07412564656701</v>
      </c>
      <c r="BF32" s="34">
        <v>84.659713085560895</v>
      </c>
      <c r="BG32" s="34">
        <v>367.78016739376602</v>
      </c>
      <c r="BH32" s="34">
        <v>114.246970085977</v>
      </c>
      <c r="BI32" s="34">
        <v>114.246970085977</v>
      </c>
      <c r="BJ32" s="34">
        <v>63.740487859240297</v>
      </c>
      <c r="BK32" s="34">
        <v>1.2034557762349299E-5</v>
      </c>
      <c r="BL32" s="34">
        <v>7.8878164359319204E-5</v>
      </c>
      <c r="BM32" s="34">
        <v>37.93318605775</v>
      </c>
      <c r="BN32" s="34">
        <v>157.89380625476301</v>
      </c>
      <c r="BO32" s="34">
        <v>6.9901572999023101</v>
      </c>
      <c r="BP32" s="34">
        <v>23.4103409415949</v>
      </c>
      <c r="BQ32" s="34">
        <v>1.14791897019461</v>
      </c>
      <c r="BR32" s="34">
        <v>1.1566811413328E-3</v>
      </c>
      <c r="BS32" s="34">
        <v>2.3483652375204602E-3</v>
      </c>
      <c r="BT32" s="34">
        <v>5.55838266034712</v>
      </c>
      <c r="BU32" s="34">
        <v>7.6511817834537998</v>
      </c>
      <c r="BV32" s="34">
        <v>11.347576911655199</v>
      </c>
      <c r="BW32" s="34">
        <v>0</v>
      </c>
      <c r="BX32" s="34">
        <v>2.94117546035262E-3</v>
      </c>
      <c r="BY32" s="34">
        <v>2.8258377872208999E-3</v>
      </c>
      <c r="BZ32" s="34">
        <v>4848.27165782061</v>
      </c>
      <c r="CA32" s="34">
        <v>4267.4782962284398</v>
      </c>
      <c r="CB32" s="34">
        <v>436.23190711707002</v>
      </c>
      <c r="CC32" s="34">
        <v>4741.6433894032598</v>
      </c>
      <c r="CD32" s="34">
        <v>134.43973026999399</v>
      </c>
      <c r="CE32" s="34">
        <v>1.55474031061911</v>
      </c>
      <c r="CF32" s="34">
        <v>2.6398110791514399E-3</v>
      </c>
      <c r="CG32" s="34">
        <v>0.225561558823834</v>
      </c>
      <c r="CH32" s="34">
        <v>0.120034218918963</v>
      </c>
      <c r="CI32" s="34">
        <v>2.1826315289781002</v>
      </c>
      <c r="CJ32" s="34">
        <v>4.1839790541069302E-2</v>
      </c>
      <c r="CK32" s="34">
        <v>2029.97645227463</v>
      </c>
      <c r="CL32" s="34">
        <v>0.24451456803187899</v>
      </c>
      <c r="CM32" s="34">
        <v>6.1008596460479403E-2</v>
      </c>
      <c r="CN32" s="34">
        <v>253.86597754592501</v>
      </c>
      <c r="CO32" s="34">
        <v>0.113676700683983</v>
      </c>
      <c r="CP32" s="34">
        <v>3.1563847693689799E-6</v>
      </c>
      <c r="CQ32" s="34">
        <v>1.16254773524694E-2</v>
      </c>
      <c r="CR32" s="34">
        <v>522.60913788068501</v>
      </c>
      <c r="CS32" s="34">
        <v>496.47057740735198</v>
      </c>
      <c r="CT32" s="34">
        <v>26.138560473332301</v>
      </c>
      <c r="CU32" s="34">
        <v>1.0892594981178E-3</v>
      </c>
      <c r="CV32" s="34">
        <v>58.114820151347303</v>
      </c>
      <c r="CW32" s="34">
        <v>7.8304139012439593E-3</v>
      </c>
      <c r="CX32" s="34">
        <v>36.540574843058401</v>
      </c>
      <c r="CY32" s="34">
        <v>0.47432575670894001</v>
      </c>
      <c r="CZ32" s="34">
        <v>145.26012395707599</v>
      </c>
      <c r="DA32" s="34">
        <v>15.8163631132983</v>
      </c>
      <c r="DB32" s="34">
        <v>0.255894760330032</v>
      </c>
      <c r="DC32" s="34">
        <v>1.4759611483875901</v>
      </c>
      <c r="DD32" s="34">
        <v>1.3144380500118499E-3</v>
      </c>
      <c r="DE32" s="34">
        <v>6.0407933460981003</v>
      </c>
      <c r="DF32" s="34">
        <v>160.60468272446201</v>
      </c>
      <c r="DG32" s="34">
        <v>12.006749582687601</v>
      </c>
      <c r="DH32" s="34">
        <v>0</v>
      </c>
      <c r="DI32" s="34">
        <v>550.31391403204702</v>
      </c>
      <c r="DJ32" s="34">
        <v>441.507676861162</v>
      </c>
      <c r="DK32" s="34">
        <v>120.67395132740199</v>
      </c>
      <c r="DL32" s="34">
        <v>4822.5988057562699</v>
      </c>
      <c r="DM32" s="34">
        <v>305.051889446497</v>
      </c>
      <c r="DN32" s="34">
        <v>697.40350711015105</v>
      </c>
      <c r="DP32" s="31">
        <f t="shared" si="0"/>
        <v>8.0000082128748873E-3</v>
      </c>
      <c r="DQ32" s="106">
        <f t="shared" si="32"/>
        <v>1.0053234476054067</v>
      </c>
      <c r="DR32" s="46">
        <f t="shared" si="1"/>
        <v>-4.0461414737498402E-3</v>
      </c>
      <c r="DS32" s="46">
        <f t="shared" si="2"/>
        <v>-1.3552035698007248E-2</v>
      </c>
      <c r="DT32" s="46">
        <f t="shared" si="3"/>
        <v>-1.3320285237375291E-2</v>
      </c>
      <c r="DU32" s="46">
        <f t="shared" si="4"/>
        <v>-1.5792964129080996E-2</v>
      </c>
      <c r="DV32" s="46">
        <f t="shared" si="5"/>
        <v>-1.5957089612066645E-2</v>
      </c>
      <c r="DW32" s="46">
        <f t="shared" si="6"/>
        <v>-9.6196551225098351E-3</v>
      </c>
      <c r="DX32" s="46">
        <f t="shared" si="7"/>
        <v>6.2158086138953432E-3</v>
      </c>
      <c r="DY32" s="46">
        <f t="shared" si="8"/>
        <v>-1.0447220835136304E-2</v>
      </c>
      <c r="DZ32" s="46">
        <f t="shared" si="9"/>
        <v>4.2333375496428566E-3</v>
      </c>
      <c r="EA32" s="46">
        <f t="shared" si="10"/>
        <v>-1.3041262511020986E-2</v>
      </c>
      <c r="EB32" s="46">
        <f t="shared" si="11"/>
        <v>-1.4513395401209533E-2</v>
      </c>
      <c r="EC32" s="46">
        <f t="shared" si="12"/>
        <v>3.7980750755743863E-3</v>
      </c>
      <c r="ED32" s="46">
        <f t="shared" si="13"/>
        <v>2.2124955896971029E-3</v>
      </c>
      <c r="EE32" s="46">
        <f t="shared" si="14"/>
        <v>7.66010718178242E-3</v>
      </c>
      <c r="EF32" s="46">
        <f t="shared" si="15"/>
        <v>6.4985692105746064E-3</v>
      </c>
      <c r="EG32" s="46">
        <f t="shared" si="16"/>
        <v>-4.9703625907034782E-3</v>
      </c>
      <c r="EH32" s="46">
        <f t="shared" si="17"/>
        <v>-1.0094671001902438E-2</v>
      </c>
      <c r="EI32" s="46">
        <f t="shared" si="18"/>
        <v>-1.4990970536574938E-2</v>
      </c>
      <c r="EJ32" s="46">
        <f t="shared" si="19"/>
        <v>-1.6573260796921275E-2</v>
      </c>
      <c r="EK32" s="46">
        <f t="shared" si="20"/>
        <v>-8.5156737346127366E-3</v>
      </c>
      <c r="EL32" s="46">
        <f t="shared" si="21"/>
        <v>-3.2662571653398788E-3</v>
      </c>
      <c r="EM32" s="46">
        <f t="shared" si="22"/>
        <v>-9.5989192032103678E-3</v>
      </c>
      <c r="EN32" s="46">
        <f t="shared" si="23"/>
        <v>-6.6689536793311356E-3</v>
      </c>
      <c r="EO32" s="46">
        <f t="shared" si="24"/>
        <v>-5.0983002101144962E-3</v>
      </c>
      <c r="EP32" s="46">
        <f t="shared" si="25"/>
        <v>-4.9407418807994848E-3</v>
      </c>
      <c r="EQ32" s="46">
        <f t="shared" si="26"/>
        <v>6.4846921487515009E-3</v>
      </c>
      <c r="ER32" s="46">
        <f t="shared" si="27"/>
        <v>1.3559007730750978E-2</v>
      </c>
      <c r="ES32" s="46">
        <f t="shared" si="28"/>
        <v>4.6049141931158366E-3</v>
      </c>
      <c r="ET32" s="46">
        <f t="shared" si="29"/>
        <v>-2.1046577375480088E-2</v>
      </c>
      <c r="EU32" s="46">
        <f t="shared" si="30"/>
        <v>-2.1047448966464443E-2</v>
      </c>
      <c r="EV32" s="46">
        <f t="shared" si="31"/>
        <v>-8.1514514643099105E-3</v>
      </c>
    </row>
    <row r="33" spans="1:152" x14ac:dyDescent="0.3">
      <c r="A33" s="11" t="s">
        <v>31</v>
      </c>
      <c r="B33" s="21">
        <v>571648.33028999995</v>
      </c>
      <c r="C33" s="21">
        <v>81.158037823000001</v>
      </c>
      <c r="D33" s="21">
        <v>33521.577981000002</v>
      </c>
      <c r="E33" s="21">
        <v>3412.1592347999999</v>
      </c>
      <c r="F33" s="21">
        <v>3220.2612488</v>
      </c>
      <c r="G33" s="21">
        <v>60.283283744999999</v>
      </c>
      <c r="H33" s="21">
        <v>46751.920217999999</v>
      </c>
      <c r="I33" s="21">
        <v>350.32595400999998</v>
      </c>
      <c r="J33" s="21">
        <v>1207.930513</v>
      </c>
      <c r="K33" s="21">
        <v>860.62974839000003</v>
      </c>
      <c r="L33" s="34">
        <v>54.966144507999999</v>
      </c>
      <c r="M33" s="34">
        <v>214.48272542999999</v>
      </c>
      <c r="N33" s="34">
        <v>78.591625596</v>
      </c>
      <c r="O33" s="34">
        <v>4080.8596693</v>
      </c>
      <c r="P33" s="34">
        <v>3036.1081752</v>
      </c>
      <c r="Q33" s="34">
        <v>1.0997614E-3</v>
      </c>
      <c r="R33" s="34">
        <v>2.0631499999999999E-4</v>
      </c>
      <c r="S33" s="34">
        <v>2.6087040999999998E-2</v>
      </c>
      <c r="T33" s="34">
        <v>4.5904929599999998E-2</v>
      </c>
      <c r="U33" s="23">
        <v>3.9565725000000003E-2</v>
      </c>
      <c r="V33" s="34">
        <v>14.345369287</v>
      </c>
      <c r="W33" s="34">
        <v>2.2148000800000001E-2</v>
      </c>
      <c r="X33" s="34">
        <v>2.0269157581999999</v>
      </c>
      <c r="Y33" s="34">
        <v>1.1036182218999999</v>
      </c>
      <c r="Z33" s="34">
        <v>19.561251808000002</v>
      </c>
      <c r="AA33" s="34">
        <v>852.20759420000002</v>
      </c>
      <c r="AB33" s="34">
        <v>558.1345106</v>
      </c>
      <c r="AC33" s="34">
        <v>126.24562799</v>
      </c>
      <c r="AD33" s="34">
        <v>1404.5164645</v>
      </c>
      <c r="AE33" s="34">
        <v>1362.3809948000001</v>
      </c>
      <c r="AF33" s="34">
        <v>0.89314627059999996</v>
      </c>
      <c r="AG33" s="34"/>
      <c r="AH33" s="34" t="s">
        <v>31</v>
      </c>
      <c r="AI33" s="34">
        <v>50.544377261160797</v>
      </c>
      <c r="AJ33" s="34">
        <v>54.637664525240801</v>
      </c>
      <c r="AK33" s="34">
        <v>350.41563477128</v>
      </c>
      <c r="AL33" s="34">
        <v>350.41563477128</v>
      </c>
      <c r="AM33" s="34">
        <v>146.35875577638501</v>
      </c>
      <c r="AN33" s="34">
        <v>6.7139113080573404E-3</v>
      </c>
      <c r="AO33" s="34">
        <v>3.27796367223884E-2</v>
      </c>
      <c r="AP33" s="34">
        <v>1220.05730967864</v>
      </c>
      <c r="AQ33" s="34">
        <v>0.89225184971806204</v>
      </c>
      <c r="AR33" s="34">
        <v>216.857877793743</v>
      </c>
      <c r="AS33" s="34">
        <v>3376.0147365148</v>
      </c>
      <c r="AT33" s="34">
        <v>4.1002166074174498E-5</v>
      </c>
      <c r="AU33" s="34">
        <v>1.6400797621212801E-4</v>
      </c>
      <c r="AV33" s="34">
        <v>571906.33989186306</v>
      </c>
      <c r="AW33" s="34">
        <v>41.451252597871402</v>
      </c>
      <c r="AX33" s="34">
        <v>1030.247046986</v>
      </c>
      <c r="AY33" s="34">
        <v>65.927215079614399</v>
      </c>
      <c r="AZ33" s="34">
        <v>1.5235306539459901</v>
      </c>
      <c r="BA33" s="34">
        <v>235.587012263209</v>
      </c>
      <c r="BB33" s="34">
        <v>6.9336490992465603</v>
      </c>
      <c r="BC33" s="34">
        <v>2140.1918310307001</v>
      </c>
      <c r="BD33" s="34">
        <v>259.02213143438797</v>
      </c>
      <c r="BE33" s="34">
        <v>2399.7122886634002</v>
      </c>
      <c r="BF33" s="34">
        <v>863.94555457640297</v>
      </c>
      <c r="BG33" s="34">
        <v>3531.4246451355302</v>
      </c>
      <c r="BH33" s="34">
        <v>857.13966333179599</v>
      </c>
      <c r="BI33" s="34">
        <v>857.13966333179599</v>
      </c>
      <c r="BJ33" s="34">
        <v>567.89390544238404</v>
      </c>
      <c r="BK33" s="34">
        <v>1.14800511231512E-4</v>
      </c>
      <c r="BL33" s="34">
        <v>9.6628949977158995E-4</v>
      </c>
      <c r="BM33" s="34">
        <v>267.67607657534001</v>
      </c>
      <c r="BN33" s="34">
        <v>1491.31760521564</v>
      </c>
      <c r="BO33" s="34">
        <v>73.421159035576196</v>
      </c>
      <c r="BP33" s="34">
        <v>232.31371554200001</v>
      </c>
      <c r="BQ33" s="34">
        <v>7.2989185023319401</v>
      </c>
      <c r="BR33" s="34">
        <v>8.5584801446232095E-3</v>
      </c>
      <c r="BS33" s="34">
        <v>1.7376293468256199E-2</v>
      </c>
      <c r="BT33" s="34">
        <v>60.559274102829697</v>
      </c>
      <c r="BU33" s="34">
        <v>79.594229555636204</v>
      </c>
      <c r="BV33" s="34">
        <v>80.924658567987805</v>
      </c>
      <c r="BW33" s="34">
        <v>0</v>
      </c>
      <c r="BX33" s="34">
        <v>2.31998356013382E-2</v>
      </c>
      <c r="BY33" s="34">
        <v>2.2289925373545599E-2</v>
      </c>
      <c r="BZ33" s="34">
        <v>47653.249751814597</v>
      </c>
      <c r="CA33" s="34">
        <v>30113.5376603449</v>
      </c>
      <c r="CB33" s="34">
        <v>3078.2722742108799</v>
      </c>
      <c r="CC33" s="34">
        <v>33459.486011131099</v>
      </c>
      <c r="CD33" s="34">
        <v>1339.36262385235</v>
      </c>
      <c r="CE33" s="34">
        <v>14.4631680269184</v>
      </c>
      <c r="CF33" s="34">
        <v>2.2098809785435099E-2</v>
      </c>
      <c r="CG33" s="34">
        <v>2.02956059220555</v>
      </c>
      <c r="CH33" s="34">
        <v>1.1076623977248199</v>
      </c>
      <c r="CI33" s="34">
        <v>19.684405948070101</v>
      </c>
      <c r="CJ33" s="34">
        <v>1.19333493785721</v>
      </c>
      <c r="CK33" s="34">
        <v>20155.1807870665</v>
      </c>
      <c r="CL33" s="34">
        <v>1.5983711195621599</v>
      </c>
      <c r="CM33" s="34">
        <v>0.27569916323572302</v>
      </c>
      <c r="CN33" s="34">
        <v>1289.15880586649</v>
      </c>
      <c r="CO33" s="34">
        <v>0.88763655164051503</v>
      </c>
      <c r="CP33" s="34">
        <v>1.83568750916296E-5</v>
      </c>
      <c r="CQ33" s="34">
        <v>5.3098492236974798E-2</v>
      </c>
      <c r="CR33" s="34">
        <v>3385.1370360084902</v>
      </c>
      <c r="CS33" s="34">
        <v>3194.0853842946699</v>
      </c>
      <c r="CT33" s="34">
        <v>191.05165171381799</v>
      </c>
      <c r="CU33" s="34">
        <v>6.8590325677783401E-3</v>
      </c>
      <c r="CV33" s="34">
        <v>548.23372961413497</v>
      </c>
      <c r="CW33" s="34">
        <v>4.9307810799340802E-2</v>
      </c>
      <c r="CX33" s="34">
        <v>273.10126809856803</v>
      </c>
      <c r="CY33" s="34">
        <v>2.72780723060897</v>
      </c>
      <c r="CZ33" s="34">
        <v>1065.4622955626401</v>
      </c>
      <c r="DA33" s="34">
        <v>319.05587345309601</v>
      </c>
      <c r="DB33" s="34">
        <v>2.68290900003857</v>
      </c>
      <c r="DC33" s="34">
        <v>8.6481012615949293</v>
      </c>
      <c r="DD33" s="34">
        <v>6.1605526844028501E-3</v>
      </c>
      <c r="DE33" s="34">
        <v>60.317667524044097</v>
      </c>
      <c r="DF33" s="34">
        <v>1658.68785454616</v>
      </c>
      <c r="DG33" s="34">
        <v>127.729450693502</v>
      </c>
      <c r="DH33" s="34">
        <v>0</v>
      </c>
      <c r="DI33" s="34">
        <v>5247.5591760430698</v>
      </c>
      <c r="DJ33" s="34">
        <v>4134.4370104029304</v>
      </c>
      <c r="DK33" s="34">
        <v>1286.1435170700499</v>
      </c>
      <c r="DL33" s="34">
        <v>47365.108322117303</v>
      </c>
      <c r="DM33" s="34">
        <v>3076.8326117413599</v>
      </c>
      <c r="DN33" s="34">
        <v>7215.63491297574</v>
      </c>
      <c r="DP33" s="31">
        <f t="shared" si="0"/>
        <v>8.0000056332691707E-3</v>
      </c>
      <c r="DQ33" s="106">
        <f t="shared" si="32"/>
        <v>1.0060834111839823</v>
      </c>
      <c r="DR33" s="46">
        <f t="shared" si="1"/>
        <v>4.5134322658164959E-4</v>
      </c>
      <c r="DS33" s="46">
        <f t="shared" si="2"/>
        <v>-2.8756148038125246E-3</v>
      </c>
      <c r="DT33" s="46">
        <f t="shared" si="3"/>
        <v>-1.8522985375001371E-3</v>
      </c>
      <c r="DU33" s="46">
        <f t="shared" si="4"/>
        <v>-7.919383865768969E-3</v>
      </c>
      <c r="DV33" s="46">
        <f t="shared" si="5"/>
        <v>-8.1284909772721924E-3</v>
      </c>
      <c r="DW33" s="46">
        <f t="shared" si="6"/>
        <v>5.7037004137901605E-4</v>
      </c>
      <c r="DX33" s="46">
        <f t="shared" si="7"/>
        <v>1.3115784362611477E-2</v>
      </c>
      <c r="DY33" s="46">
        <f t="shared" si="8"/>
        <v>2.5599234157073543E-4</v>
      </c>
      <c r="DZ33" s="46">
        <f t="shared" si="9"/>
        <v>1.0039316457469064E-2</v>
      </c>
      <c r="EA33" s="46">
        <f t="shared" si="10"/>
        <v>-4.0552689059761499E-3</v>
      </c>
      <c r="EB33" s="46">
        <f t="shared" si="11"/>
        <v>-5.9760419017817392E-3</v>
      </c>
      <c r="EC33" s="46">
        <f t="shared" si="12"/>
        <v>1.1073863216635518E-2</v>
      </c>
      <c r="ED33" s="46">
        <f t="shared" si="13"/>
        <v>1.2757134771458812E-2</v>
      </c>
      <c r="EE33" s="46">
        <f t="shared" si="14"/>
        <v>1.3128934941328345E-2</v>
      </c>
      <c r="EF33" s="46">
        <f t="shared" si="15"/>
        <v>1.3413368098676916E-2</v>
      </c>
      <c r="EG33" s="46">
        <f t="shared" si="16"/>
        <v>-2.8598376454070577E-4</v>
      </c>
      <c r="EH33" s="46">
        <f t="shared" si="17"/>
        <v>-6.3245896502797669E-3</v>
      </c>
      <c r="EI33" s="46">
        <f t="shared" si="18"/>
        <v>-5.8368976044692123E-3</v>
      </c>
      <c r="EJ33" s="46">
        <f t="shared" si="19"/>
        <v>-9.044096761150363E-3</v>
      </c>
      <c r="EK33" s="46">
        <f t="shared" si="20"/>
        <v>-1.8242296723809167E-3</v>
      </c>
      <c r="EL33" s="46">
        <f t="shared" si="21"/>
        <v>8.2116212947651434E-3</v>
      </c>
      <c r="EM33" s="46">
        <f t="shared" si="22"/>
        <v>-2.2210137614272563E-3</v>
      </c>
      <c r="EN33" s="46">
        <f t="shared" si="23"/>
        <v>1.3048564030597833E-3</v>
      </c>
      <c r="EO33" s="46">
        <f t="shared" si="24"/>
        <v>3.6644699630434523E-3</v>
      </c>
      <c r="EP33" s="46">
        <f t="shared" si="25"/>
        <v>6.295821007719582E-3</v>
      </c>
      <c r="EQ33" s="46">
        <f t="shared" si="26"/>
        <v>1.3773592791580115E-2</v>
      </c>
      <c r="ER33" s="46">
        <f t="shared" si="27"/>
        <v>1.7485739829799445E-2</v>
      </c>
      <c r="ES33" s="46">
        <f t="shared" si="28"/>
        <v>1.1753458136542631E-2</v>
      </c>
      <c r="ET33" s="46">
        <f t="shared" si="29"/>
        <v>-1.6266635812094848E-2</v>
      </c>
      <c r="EU33" s="46">
        <f t="shared" si="30"/>
        <v>-1.626750578771655E-2</v>
      </c>
      <c r="EV33" s="46">
        <f t="shared" si="31"/>
        <v>-1.0014271025697305E-3</v>
      </c>
    </row>
    <row r="34" spans="1:152" x14ac:dyDescent="0.3">
      <c r="A34" s="11" t="s">
        <v>32</v>
      </c>
      <c r="B34" s="21">
        <v>359235.30751999997</v>
      </c>
      <c r="C34" s="21">
        <v>55.940755502000002</v>
      </c>
      <c r="D34" s="21">
        <v>23054.622586000001</v>
      </c>
      <c r="E34" s="21">
        <v>2430.4955285000001</v>
      </c>
      <c r="F34" s="21">
        <v>2297.1485644999998</v>
      </c>
      <c r="G34" s="21">
        <v>39.509954555999997</v>
      </c>
      <c r="H34" s="21">
        <v>30447.004626999998</v>
      </c>
      <c r="I34" s="21">
        <v>223.96999726999999</v>
      </c>
      <c r="J34" s="21">
        <v>826.15700599000002</v>
      </c>
      <c r="K34" s="21">
        <v>552.93769398999996</v>
      </c>
      <c r="L34" s="34">
        <v>37.482146286999999</v>
      </c>
      <c r="M34" s="34">
        <v>130.39290922999999</v>
      </c>
      <c r="N34" s="34">
        <v>45.458755467000003</v>
      </c>
      <c r="O34" s="34">
        <v>2790.0922240999998</v>
      </c>
      <c r="P34" s="34">
        <v>1889.7588899</v>
      </c>
      <c r="Q34" s="34">
        <v>6.9792930000000001E-4</v>
      </c>
      <c r="R34" s="34">
        <v>1.331475E-4</v>
      </c>
      <c r="S34" s="34">
        <v>1.78175052E-2</v>
      </c>
      <c r="T34" s="34">
        <v>3.1433658900000001E-2</v>
      </c>
      <c r="U34" s="23">
        <v>2.5692972200000001E-2</v>
      </c>
      <c r="V34" s="34">
        <v>8.7072098806000007</v>
      </c>
      <c r="W34" s="34">
        <v>1.51032263E-2</v>
      </c>
      <c r="X34" s="34">
        <v>1.3316393017999999</v>
      </c>
      <c r="Y34" s="34">
        <v>0.70767324109999996</v>
      </c>
      <c r="Z34" s="34">
        <v>12.032285078999999</v>
      </c>
      <c r="AA34" s="34">
        <v>522.02652573</v>
      </c>
      <c r="AB34" s="34">
        <v>461.2756675</v>
      </c>
      <c r="AC34" s="34">
        <v>76.204268400000004</v>
      </c>
      <c r="AD34" s="34">
        <v>1085.2715555</v>
      </c>
      <c r="AE34" s="34">
        <v>1052.7134068</v>
      </c>
      <c r="AF34" s="34">
        <v>0.60053110249999997</v>
      </c>
      <c r="AG34" s="34"/>
      <c r="AH34" s="34" t="s">
        <v>32</v>
      </c>
      <c r="AI34" s="34">
        <v>33.377576564681704</v>
      </c>
      <c r="AJ34" s="34">
        <v>37.160613708561399</v>
      </c>
      <c r="AK34" s="34">
        <v>223.68580654206599</v>
      </c>
      <c r="AL34" s="34">
        <v>223.68580654206599</v>
      </c>
      <c r="AM34" s="34">
        <v>97.631737578795907</v>
      </c>
      <c r="AN34" s="34">
        <v>4.3532379139866696E-3</v>
      </c>
      <c r="AO34" s="34">
        <v>2.1253972177670399E-2</v>
      </c>
      <c r="AP34" s="34">
        <v>836.23561199994595</v>
      </c>
      <c r="AQ34" s="34">
        <v>0.59643183391783094</v>
      </c>
      <c r="AR34" s="34">
        <v>131.935122152817</v>
      </c>
      <c r="AS34" s="34">
        <v>2023.7969375973</v>
      </c>
      <c r="AT34" s="34">
        <v>2.64350182818278E-5</v>
      </c>
      <c r="AU34" s="34">
        <v>1.05739719638221E-4</v>
      </c>
      <c r="AV34" s="34">
        <v>358871.99057259498</v>
      </c>
      <c r="AW34" s="34">
        <v>31.965126119810101</v>
      </c>
      <c r="AX34" s="34">
        <v>794.19588910751395</v>
      </c>
      <c r="AY34" s="34">
        <v>50.851684330098003</v>
      </c>
      <c r="AZ34" s="34">
        <v>1.17439747151903</v>
      </c>
      <c r="BA34" s="34">
        <v>181.692526110991</v>
      </c>
      <c r="BB34" s="34">
        <v>5.5939511669615296</v>
      </c>
      <c r="BC34" s="34">
        <v>1341.4090767223399</v>
      </c>
      <c r="BD34" s="34">
        <v>152.45918825595899</v>
      </c>
      <c r="BE34" s="34">
        <v>1473.56775173864</v>
      </c>
      <c r="BF34" s="34">
        <v>529.51390010233297</v>
      </c>
      <c r="BG34" s="34">
        <v>2526.9838796809399</v>
      </c>
      <c r="BH34" s="34">
        <v>549.96180522446195</v>
      </c>
      <c r="BI34" s="34">
        <v>549.96180522446195</v>
      </c>
      <c r="BJ34" s="34">
        <v>471.96359347342798</v>
      </c>
      <c r="BK34" s="34">
        <v>7.5463183118375002E-5</v>
      </c>
      <c r="BL34" s="34">
        <v>6.08001530220242E-4</v>
      </c>
      <c r="BM34" s="34">
        <v>183.99090774582899</v>
      </c>
      <c r="BN34" s="34">
        <v>1089.5487640256099</v>
      </c>
      <c r="BO34" s="34">
        <v>46.999300082493697</v>
      </c>
      <c r="BP34" s="34">
        <v>138.18319268120899</v>
      </c>
      <c r="BQ34" s="34">
        <v>4.8591714022939003</v>
      </c>
      <c r="BR34" s="34">
        <v>5.83212667537492E-3</v>
      </c>
      <c r="BS34" s="34">
        <v>1.1840982831506201E-2</v>
      </c>
      <c r="BT34" s="34">
        <v>41.241626332358202</v>
      </c>
      <c r="BU34" s="34">
        <v>46.033278913397702</v>
      </c>
      <c r="BV34" s="34">
        <v>55.617517870776098</v>
      </c>
      <c r="BW34" s="34">
        <v>0</v>
      </c>
      <c r="BX34" s="34">
        <v>1.5856102779477101E-2</v>
      </c>
      <c r="BY34" s="34">
        <v>1.52342756879798E-2</v>
      </c>
      <c r="BZ34" s="34">
        <v>31080.359246239699</v>
      </c>
      <c r="CA34" s="34">
        <v>20698.987867149401</v>
      </c>
      <c r="CB34" s="34">
        <v>2115.8976836499701</v>
      </c>
      <c r="CC34" s="34">
        <v>22998.876458545201</v>
      </c>
      <c r="CD34" s="34">
        <v>855.942741873984</v>
      </c>
      <c r="CE34" s="34">
        <v>8.7645548337108696</v>
      </c>
      <c r="CF34" s="34">
        <v>1.4983372488125301E-2</v>
      </c>
      <c r="CG34" s="34">
        <v>1.32635508168234</v>
      </c>
      <c r="CH34" s="34">
        <v>0.70703444175994901</v>
      </c>
      <c r="CI34" s="34">
        <v>12.0811731486741</v>
      </c>
      <c r="CJ34" s="34">
        <v>0.75234005963502404</v>
      </c>
      <c r="CK34" s="34">
        <v>13197.132977109701</v>
      </c>
      <c r="CL34" s="34">
        <v>1.1418699142953099</v>
      </c>
      <c r="CM34" s="34">
        <v>0.212683768316275</v>
      </c>
      <c r="CN34" s="34">
        <v>965.46371194409005</v>
      </c>
      <c r="CO34" s="34">
        <v>0.62219636204302198</v>
      </c>
      <c r="CP34" s="34">
        <v>1.35612011772681E-5</v>
      </c>
      <c r="CQ34" s="34">
        <v>4.11266803904385E-2</v>
      </c>
      <c r="CR34" s="34">
        <v>2400.5903483428401</v>
      </c>
      <c r="CS34" s="34">
        <v>2268.5369398318899</v>
      </c>
      <c r="CT34" s="34">
        <v>132.053408510943</v>
      </c>
      <c r="CU34" s="34">
        <v>5.8580132398573601E-3</v>
      </c>
      <c r="CV34" s="34">
        <v>365.03393506285897</v>
      </c>
      <c r="CW34" s="34">
        <v>4.2111847506296901E-2</v>
      </c>
      <c r="CX34" s="34">
        <v>188.333355677177</v>
      </c>
      <c r="CY34" s="34">
        <v>1.98010447009154</v>
      </c>
      <c r="CZ34" s="34">
        <v>736.42418261986199</v>
      </c>
      <c r="DA34" s="34">
        <v>196.782791440235</v>
      </c>
      <c r="DB34" s="34">
        <v>1.7714783999955901</v>
      </c>
      <c r="DC34" s="34">
        <v>6.7071680067461399</v>
      </c>
      <c r="DD34" s="34">
        <v>4.8170056504461501E-3</v>
      </c>
      <c r="DE34" s="34">
        <v>39.462141512480898</v>
      </c>
      <c r="DF34" s="34">
        <v>1034.70053110255</v>
      </c>
      <c r="DG34" s="34">
        <v>77.163270217160701</v>
      </c>
      <c r="DH34" s="34">
        <v>0</v>
      </c>
      <c r="DI34" s="34">
        <v>3522.5632346123998</v>
      </c>
      <c r="DJ34" s="34">
        <v>2833.0098317023799</v>
      </c>
      <c r="DK34" s="34">
        <v>777.28770200836595</v>
      </c>
      <c r="DL34" s="34">
        <v>30902.2612233447</v>
      </c>
      <c r="DM34" s="34">
        <v>1916.65032410342</v>
      </c>
      <c r="DN34" s="34">
        <v>4413.8247913589103</v>
      </c>
      <c r="DP34" s="31">
        <f t="shared" si="0"/>
        <v>7.9999954814082858E-3</v>
      </c>
      <c r="DQ34" s="106">
        <f t="shared" si="32"/>
        <v>1.0057632683125615</v>
      </c>
      <c r="DR34" s="46">
        <f t="shared" si="1"/>
        <v>-1.0113620231629555E-3</v>
      </c>
      <c r="DS34" s="46">
        <f t="shared" si="2"/>
        <v>-5.7782135461568376E-3</v>
      </c>
      <c r="DT34" s="46">
        <f t="shared" si="3"/>
        <v>-2.4180021705778204E-3</v>
      </c>
      <c r="DU34" s="46">
        <f t="shared" si="4"/>
        <v>-1.2304149424054361E-2</v>
      </c>
      <c r="DV34" s="46">
        <f t="shared" si="5"/>
        <v>-1.2455278300355628E-2</v>
      </c>
      <c r="DW34" s="46">
        <f t="shared" si="6"/>
        <v>-1.2101518226585303E-3</v>
      </c>
      <c r="DX34" s="46">
        <f t="shared" si="7"/>
        <v>1.4952426418360573E-2</v>
      </c>
      <c r="DY34" s="46">
        <f t="shared" si="8"/>
        <v>-1.2688785614057326E-3</v>
      </c>
      <c r="DZ34" s="46">
        <f t="shared" si="9"/>
        <v>1.219938333376298E-2</v>
      </c>
      <c r="EA34" s="46">
        <f t="shared" si="10"/>
        <v>-5.3819603870084902E-3</v>
      </c>
      <c r="EB34" s="46">
        <f t="shared" si="11"/>
        <v>-8.5782862052944213E-3</v>
      </c>
      <c r="EC34" s="46">
        <f t="shared" si="12"/>
        <v>1.1827429358882594E-2</v>
      </c>
      <c r="ED34" s="46">
        <f t="shared" si="13"/>
        <v>1.2638345253749057E-2</v>
      </c>
      <c r="EE34" s="46">
        <f t="shared" si="14"/>
        <v>1.5382146594177174E-2</v>
      </c>
      <c r="EF34" s="46">
        <f t="shared" si="15"/>
        <v>1.4230087418635181E-2</v>
      </c>
      <c r="EG34" s="46">
        <f t="shared" si="16"/>
        <v>-1.2943796515132876E-3</v>
      </c>
      <c r="EH34" s="46">
        <f t="shared" si="17"/>
        <v>-7.3058981952435495E-3</v>
      </c>
      <c r="EI34" s="46">
        <f t="shared" si="18"/>
        <v>-8.1041476625403359E-3</v>
      </c>
      <c r="EJ34" s="46">
        <f t="shared" si="19"/>
        <v>-1.0920791424096668E-2</v>
      </c>
      <c r="EK34" s="46">
        <f t="shared" si="20"/>
        <v>-3.3379597998759946E-3</v>
      </c>
      <c r="EL34" s="46">
        <f t="shared" si="21"/>
        <v>6.5859160278926689E-3</v>
      </c>
      <c r="EM34" s="46">
        <f t="shared" si="22"/>
        <v>-7.9356429873992575E-3</v>
      </c>
      <c r="EN34" s="46">
        <f t="shared" si="23"/>
        <v>-3.9682067888182418E-3</v>
      </c>
      <c r="EO34" s="46">
        <f t="shared" si="24"/>
        <v>-9.0267556119263742E-4</v>
      </c>
      <c r="EP34" s="46">
        <f t="shared" si="25"/>
        <v>4.0630744162989908E-3</v>
      </c>
      <c r="EQ34" s="46">
        <f t="shared" si="26"/>
        <v>1.4342900223054084E-2</v>
      </c>
      <c r="ER34" s="46">
        <f t="shared" si="27"/>
        <v>2.3170365849458079E-2</v>
      </c>
      <c r="ES34" s="46">
        <f t="shared" si="28"/>
        <v>1.2584620747578715E-2</v>
      </c>
      <c r="ET34" s="46">
        <f t="shared" si="29"/>
        <v>-1.8242421532908757E-2</v>
      </c>
      <c r="EU34" s="46">
        <f t="shared" si="30"/>
        <v>-1.8243292513292136E-2</v>
      </c>
      <c r="EV34" s="46">
        <f t="shared" si="31"/>
        <v>-6.8260720637180064E-3</v>
      </c>
    </row>
    <row r="35" spans="1:152" x14ac:dyDescent="0.3">
      <c r="A35" s="11" t="s">
        <v>33</v>
      </c>
      <c r="B35" s="21">
        <v>69026.224845999997</v>
      </c>
      <c r="C35" s="21">
        <v>39.906991369000004</v>
      </c>
      <c r="D35" s="21">
        <v>24616.302851</v>
      </c>
      <c r="E35" s="21">
        <v>1946.2277538999999</v>
      </c>
      <c r="F35" s="21">
        <v>1879.176573</v>
      </c>
      <c r="G35" s="21">
        <v>17.496817309000001</v>
      </c>
      <c r="H35" s="21">
        <v>6375.7325614000001</v>
      </c>
      <c r="I35" s="21">
        <v>190.30401706000001</v>
      </c>
      <c r="J35" s="21">
        <v>190.40528824</v>
      </c>
      <c r="K35" s="21">
        <v>521.30470515000002</v>
      </c>
      <c r="L35" s="34">
        <v>39.268202359</v>
      </c>
      <c r="M35" s="34">
        <v>25.783024313999999</v>
      </c>
      <c r="N35" s="34">
        <v>14.827577308</v>
      </c>
      <c r="O35" s="34">
        <v>457.19533897999997</v>
      </c>
      <c r="P35" s="34">
        <v>337.41237589000002</v>
      </c>
      <c r="Q35" s="34">
        <v>1.789223E-4</v>
      </c>
      <c r="R35" s="34">
        <v>4.1167500000000002E-5</v>
      </c>
      <c r="S35" s="34">
        <v>1.3467877899999999E-2</v>
      </c>
      <c r="T35" s="34">
        <v>2.2987363E-2</v>
      </c>
      <c r="U35" s="23">
        <v>9.6565108000000004E-3</v>
      </c>
      <c r="V35" s="34">
        <v>4.5743596424000001</v>
      </c>
      <c r="W35" s="34">
        <v>3.9060673000000001E-3</v>
      </c>
      <c r="X35" s="34">
        <v>0.23252326879999999</v>
      </c>
      <c r="Y35" s="34">
        <v>0.1426419575</v>
      </c>
      <c r="Z35" s="34">
        <v>6.3418870747999998</v>
      </c>
      <c r="AA35" s="34">
        <v>96.606329243000005</v>
      </c>
      <c r="AB35" s="34">
        <v>52.692186868999997</v>
      </c>
      <c r="AC35" s="34">
        <v>13.369192969</v>
      </c>
      <c r="AD35" s="34">
        <v>1764.8393788000001</v>
      </c>
      <c r="AE35" s="34">
        <v>1711.8942211999999</v>
      </c>
      <c r="AF35" s="34">
        <v>9.1748834299999998E-2</v>
      </c>
      <c r="AG35" s="34"/>
      <c r="AH35" s="34" t="s">
        <v>33</v>
      </c>
      <c r="AI35" s="34">
        <v>14.9317279512669</v>
      </c>
      <c r="AJ35" s="34">
        <v>38.658015472611801</v>
      </c>
      <c r="AK35" s="34">
        <v>187.587469291715</v>
      </c>
      <c r="AL35" s="34">
        <v>187.587469291715</v>
      </c>
      <c r="AM35" s="34">
        <v>115.785491182724</v>
      </c>
      <c r="AN35" s="34">
        <v>1.62138636000374E-3</v>
      </c>
      <c r="AO35" s="34">
        <v>7.9161263248400202E-3</v>
      </c>
      <c r="AP35" s="34">
        <v>189.87481133436501</v>
      </c>
      <c r="AQ35" s="34">
        <v>9.1540809377509899E-2</v>
      </c>
      <c r="AR35" s="34">
        <v>25.851503072437701</v>
      </c>
      <c r="AS35" s="34">
        <v>451.63423336782199</v>
      </c>
      <c r="AT35" s="34">
        <v>8.1258464921708201E-6</v>
      </c>
      <c r="AU35" s="34">
        <v>3.25035358829786E-5</v>
      </c>
      <c r="AV35" s="34">
        <v>68584.712932422801</v>
      </c>
      <c r="AW35" s="34">
        <v>52.045211007677601</v>
      </c>
      <c r="AX35" s="34">
        <v>1295.82322062203</v>
      </c>
      <c r="AY35" s="34">
        <v>82.679710235508693</v>
      </c>
      <c r="AZ35" s="34">
        <v>1.9167629288403101</v>
      </c>
      <c r="BA35" s="34">
        <v>295.63663393905301</v>
      </c>
      <c r="BB35" s="34">
        <v>6.6931676802416202</v>
      </c>
      <c r="BC35" s="34">
        <v>529.82471169598398</v>
      </c>
      <c r="BD35" s="34">
        <v>28.5031792834871</v>
      </c>
      <c r="BE35" s="34">
        <v>285.366994564668</v>
      </c>
      <c r="BF35" s="34">
        <v>97.384813518876499</v>
      </c>
      <c r="BG35" s="34">
        <v>341.052918768631</v>
      </c>
      <c r="BH35" s="34">
        <v>513.37805271806303</v>
      </c>
      <c r="BI35" s="34">
        <v>513.37805271806303</v>
      </c>
      <c r="BJ35" s="34">
        <v>53.243272181492699</v>
      </c>
      <c r="BK35" s="34">
        <v>3.3443649110207897E-5</v>
      </c>
      <c r="BL35" s="34">
        <v>1.30247264369086E-4</v>
      </c>
      <c r="BM35" s="34">
        <v>193.85445259787099</v>
      </c>
      <c r="BN35" s="34">
        <v>168.691881775437</v>
      </c>
      <c r="BO35" s="34">
        <v>8.9089304832941494</v>
      </c>
      <c r="BP35" s="34">
        <v>53.080115245961601</v>
      </c>
      <c r="BQ35" s="34">
        <v>5.9412870042802703</v>
      </c>
      <c r="BR35" s="34">
        <v>4.3746811730793504E-3</v>
      </c>
      <c r="BS35" s="34">
        <v>8.8818753837420095E-3</v>
      </c>
      <c r="BT35" s="34">
        <v>5.9378521862411704</v>
      </c>
      <c r="BU35" s="34">
        <v>14.789162125892901</v>
      </c>
      <c r="BV35" s="34">
        <v>39.299468428159599</v>
      </c>
      <c r="BW35" s="34">
        <v>0</v>
      </c>
      <c r="BX35" s="34">
        <v>1.1533608789827799E-2</v>
      </c>
      <c r="BY35" s="34">
        <v>1.10813113201827E-2</v>
      </c>
      <c r="BZ35" s="34">
        <v>6423.9284622210498</v>
      </c>
      <c r="CA35" s="34">
        <v>21808.628141999699</v>
      </c>
      <c r="CB35" s="34">
        <v>2229.3264398992401</v>
      </c>
      <c r="CC35" s="34">
        <v>24231.8090344968</v>
      </c>
      <c r="CD35" s="34">
        <v>191.14579890463301</v>
      </c>
      <c r="CE35" s="34">
        <v>4.5298408664274596</v>
      </c>
      <c r="CF35" s="34">
        <v>3.8708562181693899E-3</v>
      </c>
      <c r="CG35" s="34">
        <v>0.23204555831941601</v>
      </c>
      <c r="CH35" s="34">
        <v>0.14233578098844199</v>
      </c>
      <c r="CI35" s="34">
        <v>6.2757868249585202</v>
      </c>
      <c r="CJ35" s="34">
        <v>4.7390890766491903E-2</v>
      </c>
      <c r="CK35" s="34">
        <v>2311.6242728728898</v>
      </c>
      <c r="CL35" s="34">
        <v>1.05206865964494</v>
      </c>
      <c r="CM35" s="34">
        <v>0.34552172004607601</v>
      </c>
      <c r="CN35" s="34">
        <v>1317.39105882482</v>
      </c>
      <c r="CO35" s="34">
        <v>0.48737511036888798</v>
      </c>
      <c r="CP35" s="34">
        <v>1.3660734084007101E-5</v>
      </c>
      <c r="CQ35" s="34">
        <v>6.5204360080909601E-2</v>
      </c>
      <c r="CR35" s="34">
        <v>1915.91222777129</v>
      </c>
      <c r="CS35" s="34">
        <v>1849.7747978204</v>
      </c>
      <c r="CT35" s="34">
        <v>66.137429950891999</v>
      </c>
      <c r="CU35" s="34">
        <v>3.9796276790290798E-3</v>
      </c>
      <c r="CV35" s="34">
        <v>54.6864406047277</v>
      </c>
      <c r="CW35" s="34">
        <v>2.8608580906871201E-2</v>
      </c>
      <c r="CX35" s="34">
        <v>93.497675215088293</v>
      </c>
      <c r="CY35" s="34">
        <v>2.0301962609611</v>
      </c>
      <c r="CZ35" s="34">
        <v>373.10614869072998</v>
      </c>
      <c r="DA35" s="34">
        <v>18.009176687117101</v>
      </c>
      <c r="DB35" s="34">
        <v>0.219929724146673</v>
      </c>
      <c r="DC35" s="34">
        <v>6.8060044842011296</v>
      </c>
      <c r="DD35" s="34">
        <v>7.19506623235613E-3</v>
      </c>
      <c r="DE35" s="34">
        <v>17.253504944636401</v>
      </c>
      <c r="DF35" s="34">
        <v>252.200213637177</v>
      </c>
      <c r="DG35" s="34">
        <v>13.449579763471601</v>
      </c>
      <c r="DH35" s="34">
        <v>0</v>
      </c>
      <c r="DI35" s="34">
        <v>596.52248475184001</v>
      </c>
      <c r="DJ35" s="34">
        <v>460.14946881620398</v>
      </c>
      <c r="DK35" s="34">
        <v>139.00360774496201</v>
      </c>
      <c r="DL35" s="34">
        <v>6391.1436640817401</v>
      </c>
      <c r="DM35" s="34">
        <v>340.08171352737799</v>
      </c>
      <c r="DN35" s="34">
        <v>793.85508945421202</v>
      </c>
      <c r="DP35" s="31">
        <f t="shared" ref="DP35:DP51" si="33">BM35/(BM35+CA35+CB35+1E-50)</f>
        <v>7.9999991879226399E-3</v>
      </c>
      <c r="DQ35" s="106">
        <f t="shared" si="32"/>
        <v>1.0051297232330358</v>
      </c>
      <c r="DR35" s="46">
        <f t="shared" ref="DR35:DR51" si="34">(AV35-B35)/(B35+1E-50)</f>
        <v>-6.3962923448620517E-3</v>
      </c>
      <c r="DS35" s="46">
        <f t="shared" ref="DS35:DS51" si="35">(BV35-C35)/(C35+1E-50)</f>
        <v>-1.5223471376805712E-2</v>
      </c>
      <c r="DT35" s="46">
        <f t="shared" ref="DT35:DT51" si="36">(CC35-D35)/(D35+1E-50)</f>
        <v>-1.5619478637003381E-2</v>
      </c>
      <c r="DU35" s="46">
        <f t="shared" ref="DU35:DU51" si="37">(CR35-E35)/(E35+1E-50)</f>
        <v>-1.5576556273006277E-2</v>
      </c>
      <c r="DV35" s="46">
        <f t="shared" ref="DV35:DV51" si="38">(CS35-F35)/(F35+1E-50)</f>
        <v>-1.5646094998226657E-2</v>
      </c>
      <c r="DW35" s="46">
        <f t="shared" ref="DW35:DW51" si="39">(DE35-G35)/(G35+1E-50)</f>
        <v>-1.3906092751991261E-2</v>
      </c>
      <c r="DX35" s="46">
        <f t="shared" ref="DX35:DX51" si="40">(DL35-H35)/(H35+1E-50)</f>
        <v>2.4171501130775103E-3</v>
      </c>
      <c r="DY35" s="46">
        <f t="shared" ref="DY35:DY51" si="41">(AL35-I35)/(I35+1E-50)</f>
        <v>-1.427477890510595E-2</v>
      </c>
      <c r="DZ35" s="46">
        <f t="shared" ref="DZ35:DZ51" si="42">(AP35-J35)/(J35+1E-50)</f>
        <v>-2.7860408213365821E-3</v>
      </c>
      <c r="EA35" s="46">
        <f t="shared" ref="EA35:EA51" si="43">(BI35-K35)/(K35+1E-50)</f>
        <v>-1.5205411256850586E-2</v>
      </c>
      <c r="EB35" s="46">
        <f t="shared" ref="EB35:EB51" si="44">(AJ35-L35)/(L35+1E-50)</f>
        <v>-1.5538956451576611E-2</v>
      </c>
      <c r="EC35" s="46">
        <f t="shared" ref="EC35:EC51" si="45">(AR35-M35)/(M35+1E-50)</f>
        <v>2.6559629934692804E-3</v>
      </c>
      <c r="ED35" s="46">
        <f t="shared" ref="ED35:ED51" si="46">(BU35-N35)/(N35+1E-50)</f>
        <v>-2.5907929062945006E-3</v>
      </c>
      <c r="EE35" s="46">
        <f t="shared" ref="EE35:EE51" si="47">(DJ35-O35)/(O35+1E-50)</f>
        <v>6.4614172200325786E-3</v>
      </c>
      <c r="EF35" s="46">
        <f t="shared" ref="EF35:EF51" si="48">(DM35-P35)/(P35+1E-50)</f>
        <v>7.9112025169112248E-3</v>
      </c>
      <c r="EG35" s="46">
        <f t="shared" ref="EG35:EG51" si="49">(BK35+BL35+CP35-Q35)/(Q35+1E-50)</f>
        <v>-8.7784051328369164E-3</v>
      </c>
      <c r="EH35" s="46">
        <f t="shared" ref="EH35:EH51" si="50">(AT35+AU35-R35)/(R35+1E-50)</f>
        <v>-1.3071418591135763E-2</v>
      </c>
      <c r="EI35" s="46">
        <f t="shared" ref="EI35:EI51" si="51">(BR35+BS35-S35)/(S35+1E-50)</f>
        <v>-1.5690767673104643E-2</v>
      </c>
      <c r="EJ35" s="46">
        <f t="shared" ref="EJ35:EJ51" si="52">(BX35+BY35-T35)/(T35+1E-50)</f>
        <v>-1.6202071111397286E-2</v>
      </c>
      <c r="EK35" s="46">
        <f t="shared" ref="EK35:EK51" si="53">(AN35+AO35-U35)/(U35+1E-50)</f>
        <v>-1.2323096573996562E-2</v>
      </c>
      <c r="EL35" s="46">
        <f t="shared" ref="EL35:EL51" si="54">(CE35-V35)/(V35+1E-50)</f>
        <v>-9.7322422049839347E-3</v>
      </c>
      <c r="EM35" s="46">
        <f t="shared" ref="EM35:EM51" si="55">(CF35-W35)/(W35+1E-50)</f>
        <v>-9.0144585656806945E-3</v>
      </c>
      <c r="EN35" s="46">
        <f t="shared" ref="EN35:EN51" si="56">(CG35-X35)/(X35+1E-50)</f>
        <v>-2.0544631212580889E-3</v>
      </c>
      <c r="EO35" s="46">
        <f t="shared" ref="EO35:EO51" si="57">(CH35-Y35)/(Y35+1E-50)</f>
        <v>-2.1464688014955872E-3</v>
      </c>
      <c r="EP35" s="46">
        <f t="shared" ref="EP35:EP51" si="58">(CI35-Z35)/(Z35+1E-50)</f>
        <v>-1.0422804610339757E-2</v>
      </c>
      <c r="EQ35" s="46">
        <f t="shared" ref="EQ35:EQ51" si="59">(BF35-AA35)/(AA35+1E-50)</f>
        <v>8.0583154538283221E-3</v>
      </c>
      <c r="ER35" s="46">
        <f t="shared" ref="ER35:ER51" si="60">(BJ35-AB35)/(AB35+1E-50)</f>
        <v>1.0458577357261259E-2</v>
      </c>
      <c r="ES35" s="46">
        <f t="shared" ref="ES35:ES51" si="61">(DG35-AC35)/(AC35+1E-50)</f>
        <v>6.0128382212747125E-3</v>
      </c>
      <c r="ET35" s="46">
        <f t="shared" ref="ET35:ET51" si="62">(SUM(AW35:BB35)-AD35)/(AD35+1E-50)</f>
        <v>-1.7024026519103005E-2</v>
      </c>
      <c r="EU35" s="46">
        <f t="shared" ref="EU35:EU51" si="63">(SUM(AX35:BB35)-AE35)/(AE35+1E-50)</f>
        <v>-1.7024840339665462E-2</v>
      </c>
      <c r="EV35" s="46">
        <f t="shared" ref="EV35:EV51" si="64">(AQ35-AF35)/(AF35+1E-50)</f>
        <v>-2.2673304143560036E-3</v>
      </c>
    </row>
    <row r="36" spans="1:152" x14ac:dyDescent="0.3">
      <c r="A36" s="11" t="s">
        <v>34</v>
      </c>
      <c r="B36" s="21">
        <v>399611.86602000002</v>
      </c>
      <c r="C36" s="21">
        <v>73.422042507</v>
      </c>
      <c r="D36" s="21">
        <v>34297.624978</v>
      </c>
      <c r="E36" s="21">
        <v>3262.6544279999998</v>
      </c>
      <c r="F36" s="21">
        <v>3099.0528208999999</v>
      </c>
      <c r="G36" s="21">
        <v>40.121245035000001</v>
      </c>
      <c r="H36" s="21">
        <v>33067.779428000002</v>
      </c>
      <c r="I36" s="21">
        <v>324.50111564999997</v>
      </c>
      <c r="J36" s="21">
        <v>902.07302293999999</v>
      </c>
      <c r="K36" s="21">
        <v>821.11375996000004</v>
      </c>
      <c r="L36" s="34">
        <v>56.080698404000003</v>
      </c>
      <c r="M36" s="34">
        <v>149.91419833</v>
      </c>
      <c r="N36" s="34">
        <v>54.917179507</v>
      </c>
      <c r="O36" s="34">
        <v>2904.7081665999999</v>
      </c>
      <c r="P36" s="34">
        <v>2075.8635537999999</v>
      </c>
      <c r="Q36" s="34">
        <v>7.6848170000000003E-4</v>
      </c>
      <c r="R36" s="34">
        <v>1.468742E-4</v>
      </c>
      <c r="S36" s="34">
        <v>2.3515802299999999E-2</v>
      </c>
      <c r="T36" s="34">
        <v>4.0790597900000003E-2</v>
      </c>
      <c r="U36" s="23">
        <v>2.9626835000000001E-2</v>
      </c>
      <c r="V36" s="34">
        <v>11.152552448</v>
      </c>
      <c r="W36" s="34">
        <v>1.70020977E-2</v>
      </c>
      <c r="X36" s="34">
        <v>1.4665835543000001</v>
      </c>
      <c r="Y36" s="34">
        <v>0.79157167120000005</v>
      </c>
      <c r="Z36" s="34">
        <v>15.370880388</v>
      </c>
      <c r="AA36" s="34">
        <v>577.29914293000002</v>
      </c>
      <c r="AB36" s="34">
        <v>418.85713759999999</v>
      </c>
      <c r="AC36" s="34">
        <v>86.835279146999994</v>
      </c>
      <c r="AD36" s="34">
        <v>1817.3974174</v>
      </c>
      <c r="AE36" s="34">
        <v>1762.8755222</v>
      </c>
      <c r="AF36" s="34">
        <v>0.65272272740000004</v>
      </c>
      <c r="AG36" s="34"/>
      <c r="AH36" s="34" t="s">
        <v>34</v>
      </c>
      <c r="AI36" s="34">
        <v>41.963540984396801</v>
      </c>
      <c r="AJ36" s="34">
        <v>55.449553554652098</v>
      </c>
      <c r="AK36" s="34">
        <v>322.61885579699498</v>
      </c>
      <c r="AL36" s="34">
        <v>322.61885579699498</v>
      </c>
      <c r="AM36" s="34">
        <v>161.23013886798699</v>
      </c>
      <c r="AN36" s="34">
        <v>5.0137544007010596E-3</v>
      </c>
      <c r="AO36" s="34">
        <v>2.44788556248174E-2</v>
      </c>
      <c r="AP36" s="34">
        <v>909.47220611461398</v>
      </c>
      <c r="AQ36" s="34">
        <v>0.64854994802399002</v>
      </c>
      <c r="AR36" s="34">
        <v>151.323059277391</v>
      </c>
      <c r="AS36" s="34">
        <v>2297.11295902037</v>
      </c>
      <c r="AT36" s="34">
        <v>2.9146077216885201E-5</v>
      </c>
      <c r="AU36" s="34">
        <v>1.16584179720784E-4</v>
      </c>
      <c r="AV36" s="34">
        <v>399037.04660019698</v>
      </c>
      <c r="AW36" s="34">
        <v>53.546123415179899</v>
      </c>
      <c r="AX36" s="34">
        <v>1331.4024761542501</v>
      </c>
      <c r="AY36" s="34">
        <v>85.140690998638604</v>
      </c>
      <c r="AZ36" s="34">
        <v>1.9689971275980001</v>
      </c>
      <c r="BA36" s="34">
        <v>304.28955055914702</v>
      </c>
      <c r="BB36" s="34">
        <v>8.4751305361089493</v>
      </c>
      <c r="BC36" s="34">
        <v>1667.1134106720499</v>
      </c>
      <c r="BD36" s="34">
        <v>170.56409484839099</v>
      </c>
      <c r="BE36" s="34">
        <v>1690.5461463916099</v>
      </c>
      <c r="BF36" s="34">
        <v>583.65095288047996</v>
      </c>
      <c r="BG36" s="34">
        <v>2480.9275552146401</v>
      </c>
      <c r="BH36" s="34">
        <v>813.75330442034601</v>
      </c>
      <c r="BI36" s="34">
        <v>813.75330442034601</v>
      </c>
      <c r="BJ36" s="34">
        <v>426.21282923457699</v>
      </c>
      <c r="BK36" s="34">
        <v>8.9230899107577803E-5</v>
      </c>
      <c r="BL36" s="34">
        <v>6.5848312864880804E-4</v>
      </c>
      <c r="BM36" s="34">
        <v>272.30978676124403</v>
      </c>
      <c r="BN36" s="34">
        <v>1076.1136328791999</v>
      </c>
      <c r="BO36" s="34">
        <v>51.580096306134998</v>
      </c>
      <c r="BP36" s="34">
        <v>171.477839433464</v>
      </c>
      <c r="BQ36" s="34">
        <v>7.9438937364184703</v>
      </c>
      <c r="BR36" s="34">
        <v>7.68161912619807E-3</v>
      </c>
      <c r="BS36" s="34">
        <v>1.5596081130089199E-2</v>
      </c>
      <c r="BT36" s="34">
        <v>41.622479310017397</v>
      </c>
      <c r="BU36" s="34">
        <v>55.370265681772302</v>
      </c>
      <c r="BV36" s="34">
        <v>72.816374033962205</v>
      </c>
      <c r="BW36" s="34">
        <v>0</v>
      </c>
      <c r="BX36" s="34">
        <v>2.0546297822384599E-2</v>
      </c>
      <c r="BY36" s="34">
        <v>1.9740538702690099E-2</v>
      </c>
      <c r="BZ36" s="34">
        <v>33617.668676620502</v>
      </c>
      <c r="CA36" s="34">
        <v>30634.839768228001</v>
      </c>
      <c r="CB36" s="34">
        <v>3131.5618848834501</v>
      </c>
      <c r="CC36" s="34">
        <v>34038.711439872699</v>
      </c>
      <c r="CD36" s="34">
        <v>965.60868038393403</v>
      </c>
      <c r="CE36" s="34">
        <v>11.1745333167104</v>
      </c>
      <c r="CF36" s="34">
        <v>1.6868846366948301E-2</v>
      </c>
      <c r="CG36" s="34">
        <v>1.4607199037726499</v>
      </c>
      <c r="CH36" s="34">
        <v>0.79037132133798405</v>
      </c>
      <c r="CI36" s="34">
        <v>15.372321305003901</v>
      </c>
      <c r="CJ36" s="34">
        <v>0.72218049824456998</v>
      </c>
      <c r="CK36" s="34">
        <v>13900.7828180958</v>
      </c>
      <c r="CL36" s="34">
        <v>1.57548584577566</v>
      </c>
      <c r="CM36" s="34">
        <v>0.35599127321329099</v>
      </c>
      <c r="CN36" s="34">
        <v>1512.9610826237199</v>
      </c>
      <c r="CO36" s="34">
        <v>0.81414976647541504</v>
      </c>
      <c r="CP36" s="34">
        <v>1.9356453972453199E-5</v>
      </c>
      <c r="CQ36" s="34">
        <v>6.8241372692449703E-2</v>
      </c>
      <c r="CR36" s="34">
        <v>3219.97877181491</v>
      </c>
      <c r="CS36" s="34">
        <v>3058.0567356745501</v>
      </c>
      <c r="CT36" s="34">
        <v>161.92203614036799</v>
      </c>
      <c r="CU36" s="34">
        <v>7.7517414650815396E-3</v>
      </c>
      <c r="CV36" s="34">
        <v>393.15384850939898</v>
      </c>
      <c r="CW36" s="34">
        <v>5.5725054647067597E-2</v>
      </c>
      <c r="CX36" s="34">
        <v>230.026844028505</v>
      </c>
      <c r="CY36" s="34">
        <v>2.8414184957864101</v>
      </c>
      <c r="CZ36" s="34">
        <v>903.98222191724903</v>
      </c>
      <c r="DA36" s="34">
        <v>202.494891085982</v>
      </c>
      <c r="DB36" s="34">
        <v>1.87071707303361</v>
      </c>
      <c r="DC36" s="34">
        <v>9.6132485996792205</v>
      </c>
      <c r="DD36" s="34">
        <v>7.8288746610669299E-3</v>
      </c>
      <c r="DE36" s="34">
        <v>39.926383812783499</v>
      </c>
      <c r="DF36" s="34">
        <v>1137.93198421476</v>
      </c>
      <c r="DG36" s="34">
        <v>87.729640153408596</v>
      </c>
      <c r="DH36" s="34">
        <v>0</v>
      </c>
      <c r="DI36" s="34">
        <v>3699.6134349191998</v>
      </c>
      <c r="DJ36" s="34">
        <v>2937.7281351667498</v>
      </c>
      <c r="DK36" s="34">
        <v>848.20866614844704</v>
      </c>
      <c r="DL36" s="34">
        <v>33415.889546454098</v>
      </c>
      <c r="DM36" s="34">
        <v>2098.5331602022202</v>
      </c>
      <c r="DN36" s="34">
        <v>4870.5878605664802</v>
      </c>
      <c r="DP36" s="31">
        <f t="shared" si="33"/>
        <v>8.0000027980572236E-3</v>
      </c>
      <c r="DQ36" s="106">
        <f t="shared" si="32"/>
        <v>1.0060384186357181</v>
      </c>
      <c r="DR36" s="46">
        <f t="shared" si="34"/>
        <v>-1.4384443223071628E-3</v>
      </c>
      <c r="DS36" s="46">
        <f t="shared" si="35"/>
        <v>-8.2491368035702804E-3</v>
      </c>
      <c r="DT36" s="46">
        <f t="shared" si="36"/>
        <v>-7.549022367973857E-3</v>
      </c>
      <c r="DU36" s="46">
        <f t="shared" si="37"/>
        <v>-1.3080041765639851E-2</v>
      </c>
      <c r="DV36" s="46">
        <f t="shared" si="38"/>
        <v>-1.322858550489118E-2</v>
      </c>
      <c r="DW36" s="46">
        <f t="shared" si="39"/>
        <v>-4.856808956115748E-3</v>
      </c>
      <c r="DX36" s="46">
        <f t="shared" si="40"/>
        <v>1.0527169482669765E-2</v>
      </c>
      <c r="DY36" s="46">
        <f t="shared" si="41"/>
        <v>-5.8004726709018819E-3</v>
      </c>
      <c r="DZ36" s="46">
        <f t="shared" si="42"/>
        <v>8.2024215184917908E-3</v>
      </c>
      <c r="EA36" s="46">
        <f t="shared" si="43"/>
        <v>-8.9639900079284823E-3</v>
      </c>
      <c r="EB36" s="46">
        <f t="shared" si="44"/>
        <v>-1.1254225915683102E-2</v>
      </c>
      <c r="EC36" s="46">
        <f t="shared" si="45"/>
        <v>9.397781951845036E-3</v>
      </c>
      <c r="ED36" s="46">
        <f t="shared" si="46"/>
        <v>8.2503540575048981E-3</v>
      </c>
      <c r="EE36" s="46">
        <f t="shared" si="47"/>
        <v>1.1367740465783241E-2</v>
      </c>
      <c r="EF36" s="46">
        <f t="shared" si="48"/>
        <v>1.0920566701372146E-2</v>
      </c>
      <c r="EG36" s="46">
        <f t="shared" si="49"/>
        <v>-1.8363719931925638E-3</v>
      </c>
      <c r="EH36" s="46">
        <f t="shared" si="50"/>
        <v>-7.7885909324497326E-3</v>
      </c>
      <c r="EI36" s="46">
        <f t="shared" si="51"/>
        <v>-1.0125193292373096E-2</v>
      </c>
      <c r="EJ36" s="46">
        <f t="shared" si="52"/>
        <v>-1.2349938487302842E-2</v>
      </c>
      <c r="EK36" s="46">
        <f t="shared" si="53"/>
        <v>-4.5305202017543499E-3</v>
      </c>
      <c r="EL36" s="46">
        <f t="shared" si="54"/>
        <v>1.9709271767955209E-3</v>
      </c>
      <c r="EM36" s="46">
        <f t="shared" si="55"/>
        <v>-7.8373466264517605E-3</v>
      </c>
      <c r="EN36" s="46">
        <f t="shared" si="56"/>
        <v>-3.9981701077705595E-3</v>
      </c>
      <c r="EO36" s="46">
        <f t="shared" si="57"/>
        <v>-1.5164133655722009E-3</v>
      </c>
      <c r="EP36" s="46">
        <f t="shared" si="58"/>
        <v>9.3743296904830555E-5</v>
      </c>
      <c r="EQ36" s="46">
        <f t="shared" si="59"/>
        <v>1.1002631873385842E-2</v>
      </c>
      <c r="ER36" s="46">
        <f t="shared" si="60"/>
        <v>1.7561337683593529E-2</v>
      </c>
      <c r="ES36" s="46">
        <f t="shared" si="61"/>
        <v>1.02995120784327E-2</v>
      </c>
      <c r="ET36" s="46">
        <f t="shared" si="62"/>
        <v>-1.7923679376456416E-2</v>
      </c>
      <c r="EU36" s="46">
        <f t="shared" si="63"/>
        <v>-1.7924508240277488E-2</v>
      </c>
      <c r="EV36" s="46">
        <f t="shared" si="64"/>
        <v>-6.3928820015682758E-3</v>
      </c>
    </row>
    <row r="37" spans="1:152" x14ac:dyDescent="0.3">
      <c r="A37" s="11" t="s">
        <v>35</v>
      </c>
      <c r="B37" s="21">
        <v>166542.87106999999</v>
      </c>
      <c r="C37" s="21">
        <v>24.641738745000001</v>
      </c>
      <c r="D37" s="21">
        <v>11529.096116999999</v>
      </c>
      <c r="E37" s="21">
        <v>1197.4781505999999</v>
      </c>
      <c r="F37" s="21">
        <v>1134.0362090000001</v>
      </c>
      <c r="G37" s="21">
        <v>15.061431269</v>
      </c>
      <c r="H37" s="21">
        <v>13866.007793000001</v>
      </c>
      <c r="I37" s="21">
        <v>113.50916877</v>
      </c>
      <c r="J37" s="21">
        <v>385.29536831000001</v>
      </c>
      <c r="K37" s="21">
        <v>281.66572172999997</v>
      </c>
      <c r="L37" s="34">
        <v>20.269042422999998</v>
      </c>
      <c r="M37" s="34">
        <v>59.561123881999997</v>
      </c>
      <c r="N37" s="34">
        <v>20.569223052000002</v>
      </c>
      <c r="O37" s="34">
        <v>1280.8814037</v>
      </c>
      <c r="P37" s="34">
        <v>859.36296393999999</v>
      </c>
      <c r="Q37" s="34">
        <v>2.7821509999999999E-4</v>
      </c>
      <c r="R37" s="34">
        <v>4.7969700000000003E-5</v>
      </c>
      <c r="S37" s="34">
        <v>7.592662E-3</v>
      </c>
      <c r="T37" s="34">
        <v>1.25918247E-2</v>
      </c>
      <c r="U37" s="23">
        <v>1.0350328799999999E-2</v>
      </c>
      <c r="V37" s="34">
        <v>4.1641473499000003</v>
      </c>
      <c r="W37" s="34">
        <v>6.9465311999999998E-3</v>
      </c>
      <c r="X37" s="34">
        <v>0.59535707199999999</v>
      </c>
      <c r="Y37" s="34">
        <v>0.3163418623</v>
      </c>
      <c r="Z37" s="34">
        <v>5.7015174761000003</v>
      </c>
      <c r="AA37" s="34">
        <v>236.62225002</v>
      </c>
      <c r="AB37" s="34">
        <v>208.22317973</v>
      </c>
      <c r="AC37" s="34">
        <v>34.570444107</v>
      </c>
      <c r="AD37" s="34">
        <v>611.90254688000005</v>
      </c>
      <c r="AE37" s="34">
        <v>593.54544197999996</v>
      </c>
      <c r="AF37" s="34">
        <v>0.26871084969999998</v>
      </c>
      <c r="AG37" s="34"/>
      <c r="AH37" s="34" t="s">
        <v>35</v>
      </c>
      <c r="AI37" s="34">
        <v>17.259839927301499</v>
      </c>
      <c r="AJ37" s="34">
        <v>20.067003740662098</v>
      </c>
      <c r="AK37" s="34">
        <v>113.049697080114</v>
      </c>
      <c r="AL37" s="34">
        <v>113.049697080114</v>
      </c>
      <c r="AM37" s="34">
        <v>54.648740825245099</v>
      </c>
      <c r="AN37" s="34">
        <v>1.75408058775222E-3</v>
      </c>
      <c r="AO37" s="34">
        <v>8.5640376902175307E-3</v>
      </c>
      <c r="AP37" s="34">
        <v>389.31985719983902</v>
      </c>
      <c r="AQ37" s="34">
        <v>0.26658199369971403</v>
      </c>
      <c r="AR37" s="34">
        <v>60.109520999811302</v>
      </c>
      <c r="AS37" s="34">
        <v>885.01260497155204</v>
      </c>
      <c r="AT37" s="34">
        <v>9.5348754972800404E-6</v>
      </c>
      <c r="AU37" s="34">
        <v>3.8139630450238898E-5</v>
      </c>
      <c r="AV37" s="34">
        <v>166040.41519513601</v>
      </c>
      <c r="AW37" s="34">
        <v>18.043847522831602</v>
      </c>
      <c r="AX37" s="34">
        <v>448.897650776852</v>
      </c>
      <c r="AY37" s="34">
        <v>28.6799429884753</v>
      </c>
      <c r="AZ37" s="34">
        <v>0.66392438477267501</v>
      </c>
      <c r="BA37" s="34">
        <v>102.521128336557</v>
      </c>
      <c r="BB37" s="34">
        <v>2.63778511847087</v>
      </c>
      <c r="BC37" s="34">
        <v>638.14887231328203</v>
      </c>
      <c r="BD37" s="34">
        <v>64.346381761319407</v>
      </c>
      <c r="BE37" s="34">
        <v>675.56198532805797</v>
      </c>
      <c r="BF37" s="34">
        <v>239.571961317019</v>
      </c>
      <c r="BG37" s="34">
        <v>1134.14844052174</v>
      </c>
      <c r="BH37" s="34">
        <v>279.58154944347802</v>
      </c>
      <c r="BI37" s="34">
        <v>279.58154944347802</v>
      </c>
      <c r="BJ37" s="34">
        <v>212.755496473379</v>
      </c>
      <c r="BK37" s="34">
        <v>3.0592353397278402E-5</v>
      </c>
      <c r="BL37" s="34">
        <v>2.41600746548072E-4</v>
      </c>
      <c r="BM37" s="34">
        <v>91.787600397052401</v>
      </c>
      <c r="BN37" s="34">
        <v>495.87933454911899</v>
      </c>
      <c r="BO37" s="34">
        <v>21.191588727331499</v>
      </c>
      <c r="BP37" s="34">
        <v>65.238912013808402</v>
      </c>
      <c r="BQ37" s="34">
        <v>2.6390392815335302</v>
      </c>
      <c r="BR37" s="34">
        <v>2.4849323412534301E-3</v>
      </c>
      <c r="BS37" s="34">
        <v>5.0451266643518101E-3</v>
      </c>
      <c r="BT37" s="34">
        <v>17.9142614228107</v>
      </c>
      <c r="BU37" s="34">
        <v>20.767018207361499</v>
      </c>
      <c r="BV37" s="34">
        <v>24.4855515774621</v>
      </c>
      <c r="BW37" s="34">
        <v>0</v>
      </c>
      <c r="BX37" s="34">
        <v>6.3534585823178296E-3</v>
      </c>
      <c r="BY37" s="34">
        <v>6.1042745636226301E-3</v>
      </c>
      <c r="BZ37" s="34">
        <v>14124.5123326554</v>
      </c>
      <c r="CA37" s="34">
        <v>10326.0996182697</v>
      </c>
      <c r="CB37" s="34">
        <v>1055.5570860518999</v>
      </c>
      <c r="CC37" s="34">
        <v>11473.4443047186</v>
      </c>
      <c r="CD37" s="34">
        <v>394.59168564739201</v>
      </c>
      <c r="CE37" s="34">
        <v>4.1778010092957798</v>
      </c>
      <c r="CF37" s="34">
        <v>6.88379858957103E-3</v>
      </c>
      <c r="CG37" s="34">
        <v>0.59220154231562405</v>
      </c>
      <c r="CH37" s="34">
        <v>0.31555702824715998</v>
      </c>
      <c r="CI37" s="34">
        <v>5.70854280765223</v>
      </c>
      <c r="CJ37" s="34">
        <v>0.194494622684457</v>
      </c>
      <c r="CK37" s="34">
        <v>5950.0560506367401</v>
      </c>
      <c r="CL37" s="34">
        <v>0.54625354167010998</v>
      </c>
      <c r="CM37" s="34">
        <v>0.11989154516443699</v>
      </c>
      <c r="CN37" s="34">
        <v>519.55186450393205</v>
      </c>
      <c r="CO37" s="34">
        <v>0.26791510915634598</v>
      </c>
      <c r="CP37" s="34">
        <v>5.7658412319427596E-6</v>
      </c>
      <c r="CQ37" s="34">
        <v>2.2837018513313101E-2</v>
      </c>
      <c r="CR37" s="34">
        <v>1182.1304224750199</v>
      </c>
      <c r="CS37" s="34">
        <v>1119.3646092439801</v>
      </c>
      <c r="CT37" s="34">
        <v>62.765813231038798</v>
      </c>
      <c r="CU37" s="34">
        <v>2.1100307467605802E-3</v>
      </c>
      <c r="CV37" s="34">
        <v>156.631431955995</v>
      </c>
      <c r="CW37" s="34">
        <v>1.5168395923653899E-2</v>
      </c>
      <c r="CX37" s="34">
        <v>88.315248874264896</v>
      </c>
      <c r="CY37" s="34">
        <v>1.0239319181864699</v>
      </c>
      <c r="CZ37" s="34">
        <v>348.91908816834501</v>
      </c>
      <c r="DA37" s="34">
        <v>60.866487759581602</v>
      </c>
      <c r="DB37" s="34">
        <v>0.71819220192132804</v>
      </c>
      <c r="DC37" s="34">
        <v>3.0336017354784199</v>
      </c>
      <c r="DD37" s="34">
        <v>2.5796220054343901E-3</v>
      </c>
      <c r="DE37" s="34">
        <v>15.0222912204236</v>
      </c>
      <c r="DF37" s="34">
        <v>466.573911366912</v>
      </c>
      <c r="DG37" s="34">
        <v>34.917084601646799</v>
      </c>
      <c r="DH37" s="34">
        <v>0</v>
      </c>
      <c r="DI37" s="34">
        <v>1611.2254319814299</v>
      </c>
      <c r="DJ37" s="34">
        <v>1298.7435905203399</v>
      </c>
      <c r="DK37" s="34">
        <v>344.90140805506701</v>
      </c>
      <c r="DL37" s="34">
        <v>14046.2560139332</v>
      </c>
      <c r="DM37" s="34">
        <v>870.00884416761301</v>
      </c>
      <c r="DN37" s="34">
        <v>1988.0366190741199</v>
      </c>
      <c r="DP37" s="31">
        <f t="shared" si="33"/>
        <v>8.0000040057110981E-3</v>
      </c>
      <c r="DQ37" s="106">
        <f t="shared" si="32"/>
        <v>1.00557132937379</v>
      </c>
      <c r="DR37" s="46">
        <f t="shared" si="34"/>
        <v>-3.0169761793814314E-3</v>
      </c>
      <c r="DS37" s="46">
        <f t="shared" si="35"/>
        <v>-6.3383176469068176E-3</v>
      </c>
      <c r="DT37" s="46">
        <f t="shared" si="36"/>
        <v>-4.8270750557226488E-3</v>
      </c>
      <c r="DU37" s="46">
        <f t="shared" si="37"/>
        <v>-1.2816708277549757E-2</v>
      </c>
      <c r="DV37" s="46">
        <f t="shared" si="38"/>
        <v>-1.293750555721452E-2</v>
      </c>
      <c r="DW37" s="46">
        <f t="shared" si="39"/>
        <v>-2.5986938344272122E-3</v>
      </c>
      <c r="DX37" s="46">
        <f t="shared" si="40"/>
        <v>1.2999287439041702E-2</v>
      </c>
      <c r="DY37" s="46">
        <f t="shared" si="41"/>
        <v>-4.0478817250174225E-3</v>
      </c>
      <c r="DZ37" s="46">
        <f t="shared" si="42"/>
        <v>1.0445204434954412E-2</v>
      </c>
      <c r="EA37" s="46">
        <f t="shared" si="43"/>
        <v>-7.3994530598927499E-3</v>
      </c>
      <c r="EB37" s="46">
        <f t="shared" si="44"/>
        <v>-9.9678454522666281E-3</v>
      </c>
      <c r="EC37" s="46">
        <f t="shared" si="45"/>
        <v>9.2072996959857E-3</v>
      </c>
      <c r="ED37" s="46">
        <f t="shared" si="46"/>
        <v>9.6160732401735036E-3</v>
      </c>
      <c r="EE37" s="46">
        <f t="shared" si="47"/>
        <v>1.3945230814299126E-2</v>
      </c>
      <c r="EF37" s="46">
        <f t="shared" si="48"/>
        <v>1.2388106858601259E-2</v>
      </c>
      <c r="EG37" s="46">
        <f t="shared" si="49"/>
        <v>-9.2072221352058165E-4</v>
      </c>
      <c r="EH37" s="46">
        <f t="shared" si="50"/>
        <v>-6.1537606547688237E-3</v>
      </c>
      <c r="EI37" s="46">
        <f t="shared" si="51"/>
        <v>-8.2451970593132411E-3</v>
      </c>
      <c r="EJ37" s="46">
        <f t="shared" si="52"/>
        <v>-1.0649096318783781E-2</v>
      </c>
      <c r="EK37" s="46">
        <f t="shared" si="53"/>
        <v>-3.1120288690972236E-3</v>
      </c>
      <c r="EL37" s="46">
        <f t="shared" si="54"/>
        <v>3.2788607723276972E-3</v>
      </c>
      <c r="EM37" s="46">
        <f t="shared" si="55"/>
        <v>-9.0307822167371484E-3</v>
      </c>
      <c r="EN37" s="46">
        <f t="shared" si="56"/>
        <v>-5.3002304546000845E-3</v>
      </c>
      <c r="EO37" s="46">
        <f t="shared" si="57"/>
        <v>-2.4809680487236046E-3</v>
      </c>
      <c r="EP37" s="46">
        <f t="shared" si="58"/>
        <v>1.2321862700025005E-3</v>
      </c>
      <c r="EQ37" s="46">
        <f t="shared" si="59"/>
        <v>1.2465908412119694E-2</v>
      </c>
      <c r="ER37" s="46">
        <f t="shared" si="60"/>
        <v>2.176662919688379E-2</v>
      </c>
      <c r="ES37" s="46">
        <f t="shared" si="61"/>
        <v>1.0027076700950144E-2</v>
      </c>
      <c r="ET37" s="46">
        <f t="shared" si="62"/>
        <v>-1.7091394381941568E-2</v>
      </c>
      <c r="EU37" s="46">
        <f t="shared" si="63"/>
        <v>-1.7092221854201211E-2</v>
      </c>
      <c r="EV37" s="46">
        <f t="shared" si="64"/>
        <v>-7.9224787635582793E-3</v>
      </c>
    </row>
    <row r="38" spans="1:152" x14ac:dyDescent="0.3">
      <c r="A38" s="11" t="s">
        <v>36</v>
      </c>
      <c r="B38" s="21">
        <v>189604.21087000001</v>
      </c>
      <c r="C38" s="21">
        <v>31.050588078000001</v>
      </c>
      <c r="D38" s="21">
        <v>12468.683086999999</v>
      </c>
      <c r="E38" s="21">
        <v>1337.5920157</v>
      </c>
      <c r="F38" s="21">
        <v>1265.8102081</v>
      </c>
      <c r="G38" s="21">
        <v>17.137216595999998</v>
      </c>
      <c r="H38" s="21">
        <v>14565.832297000001</v>
      </c>
      <c r="I38" s="21">
        <v>125.50253191</v>
      </c>
      <c r="J38" s="21">
        <v>392.97527150000002</v>
      </c>
      <c r="K38" s="21">
        <v>312.74267395999999</v>
      </c>
      <c r="L38" s="34">
        <v>19.861967917000001</v>
      </c>
      <c r="M38" s="34">
        <v>68.049782569000001</v>
      </c>
      <c r="N38" s="34">
        <v>24.367618918000002</v>
      </c>
      <c r="O38" s="34">
        <v>1284.2067947999999</v>
      </c>
      <c r="P38" s="34">
        <v>942.33187095000005</v>
      </c>
      <c r="Q38" s="34">
        <v>3.4009390000000001E-4</v>
      </c>
      <c r="R38" s="34">
        <v>6.2856599999999997E-5</v>
      </c>
      <c r="S38" s="34">
        <v>9.6476485999999993E-3</v>
      </c>
      <c r="T38" s="34">
        <v>1.6561788300000001E-2</v>
      </c>
      <c r="U38" s="23">
        <v>1.28945668E-2</v>
      </c>
      <c r="V38" s="34">
        <v>4.6557378464000001</v>
      </c>
      <c r="W38" s="34">
        <v>7.8656552999999997E-3</v>
      </c>
      <c r="X38" s="34">
        <v>0.69472484430000003</v>
      </c>
      <c r="Y38" s="34">
        <v>0.37114082040000002</v>
      </c>
      <c r="Z38" s="34">
        <v>6.4340722906999996</v>
      </c>
      <c r="AA38" s="34">
        <v>262.74231027000002</v>
      </c>
      <c r="AB38" s="34">
        <v>170.58132878000001</v>
      </c>
      <c r="AC38" s="34">
        <v>39.728689148000001</v>
      </c>
      <c r="AD38" s="34">
        <v>650.26139551999995</v>
      </c>
      <c r="AE38" s="34">
        <v>630.75352908000002</v>
      </c>
      <c r="AF38" s="34">
        <v>0.31192441069999999</v>
      </c>
      <c r="AG38" s="34"/>
      <c r="AH38" s="34" t="s">
        <v>36</v>
      </c>
      <c r="AI38" s="34">
        <v>16.899713468807999</v>
      </c>
      <c r="AJ38" s="34">
        <v>19.633449241113301</v>
      </c>
      <c r="AK38" s="34">
        <v>124.598813936246</v>
      </c>
      <c r="AL38" s="34">
        <v>124.598813936246</v>
      </c>
      <c r="AM38" s="34">
        <v>58.027295361298897</v>
      </c>
      <c r="AN38" s="34">
        <v>2.1753327995943498E-3</v>
      </c>
      <c r="AO38" s="34">
        <v>1.06207681939185E-2</v>
      </c>
      <c r="AP38" s="34">
        <v>394.14543073973601</v>
      </c>
      <c r="AQ38" s="34">
        <v>0.309498351953432</v>
      </c>
      <c r="AR38" s="34">
        <v>68.275393082922093</v>
      </c>
      <c r="AS38" s="34">
        <v>1048.88484499841</v>
      </c>
      <c r="AT38" s="34">
        <v>1.24467795058339E-5</v>
      </c>
      <c r="AU38" s="34">
        <v>4.9786743541835497E-5</v>
      </c>
      <c r="AV38" s="34">
        <v>188469.450789419</v>
      </c>
      <c r="AW38" s="34">
        <v>19.141303591880298</v>
      </c>
      <c r="AX38" s="34">
        <v>475.64021461994997</v>
      </c>
      <c r="AY38" s="34">
        <v>30.4481931766949</v>
      </c>
      <c r="AZ38" s="34">
        <v>0.70335492628295104</v>
      </c>
      <c r="BA38" s="34">
        <v>108.79616286865399</v>
      </c>
      <c r="BB38" s="34">
        <v>3.2948422589659199</v>
      </c>
      <c r="BC38" s="34">
        <v>709.80076680926595</v>
      </c>
      <c r="BD38" s="34">
        <v>78.338305333744202</v>
      </c>
      <c r="BE38" s="34">
        <v>761.27718439131195</v>
      </c>
      <c r="BF38" s="34">
        <v>264.47424334130199</v>
      </c>
      <c r="BG38" s="34">
        <v>1066.4666099552601</v>
      </c>
      <c r="BH38" s="34">
        <v>309.546772150675</v>
      </c>
      <c r="BI38" s="34">
        <v>309.546772150675</v>
      </c>
      <c r="BJ38" s="34">
        <v>172.42800251688101</v>
      </c>
      <c r="BK38" s="34">
        <v>3.8367031238049698E-5</v>
      </c>
      <c r="BL38" s="34">
        <v>2.9196817801569499E-4</v>
      </c>
      <c r="BM38" s="34">
        <v>98.8119362645987</v>
      </c>
      <c r="BN38" s="34">
        <v>453.23560901081402</v>
      </c>
      <c r="BO38" s="34">
        <v>22.5779502181481</v>
      </c>
      <c r="BP38" s="34">
        <v>73.694194423666204</v>
      </c>
      <c r="BQ38" s="34">
        <v>2.8509799947060399</v>
      </c>
      <c r="BR38" s="34">
        <v>3.1456954535183002E-3</v>
      </c>
      <c r="BS38" s="34">
        <v>6.3866971510772299E-3</v>
      </c>
      <c r="BT38" s="34">
        <v>17.735594639549799</v>
      </c>
      <c r="BU38" s="34">
        <v>24.480851182809399</v>
      </c>
      <c r="BV38" s="34">
        <v>30.722124579330501</v>
      </c>
      <c r="BW38" s="34">
        <v>0</v>
      </c>
      <c r="BX38" s="34">
        <v>8.3309461554148204E-3</v>
      </c>
      <c r="BY38" s="34">
        <v>8.0042084370883504E-3</v>
      </c>
      <c r="BZ38" s="34">
        <v>14738.6155314516</v>
      </c>
      <c r="CA38" s="34">
        <v>11116.3393229826</v>
      </c>
      <c r="CB38" s="34">
        <v>1136.33710107861</v>
      </c>
      <c r="CC38" s="34">
        <v>12351.4883603258</v>
      </c>
      <c r="CD38" s="34">
        <v>423.95432519659698</v>
      </c>
      <c r="CE38" s="34">
        <v>4.6564109391402999</v>
      </c>
      <c r="CF38" s="34">
        <v>7.7965852239179397E-3</v>
      </c>
      <c r="CG38" s="34">
        <v>0.69063477828932396</v>
      </c>
      <c r="CH38" s="34">
        <v>0.36969777793415898</v>
      </c>
      <c r="CI38" s="34">
        <v>6.4238747444898197</v>
      </c>
      <c r="CJ38" s="34">
        <v>0.29964733783076197</v>
      </c>
      <c r="CK38" s="34">
        <v>6134.7177776090803</v>
      </c>
      <c r="CL38" s="34">
        <v>0.61997324118013297</v>
      </c>
      <c r="CM38" s="34">
        <v>0.127341197550665</v>
      </c>
      <c r="CN38" s="34">
        <v>560.62548587112803</v>
      </c>
      <c r="CO38" s="34">
        <v>0.32038298329447601</v>
      </c>
      <c r="CP38" s="34">
        <v>7.8371176948472506E-6</v>
      </c>
      <c r="CQ38" s="34">
        <v>2.4587401908100302E-2</v>
      </c>
      <c r="CR38" s="34">
        <v>1319.70012001958</v>
      </c>
      <c r="CS38" s="34">
        <v>1248.6936143928399</v>
      </c>
      <c r="CT38" s="34">
        <v>71.006505626746502</v>
      </c>
      <c r="CU38" s="34">
        <v>3.3814968369185999E-3</v>
      </c>
      <c r="CV38" s="34">
        <v>185.03522273406199</v>
      </c>
      <c r="CW38" s="34">
        <v>2.43087121700645E-2</v>
      </c>
      <c r="CX38" s="34">
        <v>100.498736662312</v>
      </c>
      <c r="CY38" s="34">
        <v>1.12086473211086</v>
      </c>
      <c r="CZ38" s="34">
        <v>395.31277400971101</v>
      </c>
      <c r="DA38" s="34">
        <v>86.067353825400502</v>
      </c>
      <c r="DB38" s="34">
        <v>0.87142468195571998</v>
      </c>
      <c r="DC38" s="34">
        <v>3.8066135433235799</v>
      </c>
      <c r="DD38" s="34">
        <v>2.8697874656216701E-3</v>
      </c>
      <c r="DE38" s="34">
        <v>17.0015113953603</v>
      </c>
      <c r="DF38" s="34">
        <v>494.693271376067</v>
      </c>
      <c r="DG38" s="34">
        <v>39.888261875912796</v>
      </c>
      <c r="DH38" s="34">
        <v>0</v>
      </c>
      <c r="DI38" s="34">
        <v>1633.18573820596</v>
      </c>
      <c r="DJ38" s="34">
        <v>1292.2991893429801</v>
      </c>
      <c r="DK38" s="34">
        <v>382.65032783366098</v>
      </c>
      <c r="DL38" s="34">
        <v>14651.368936325</v>
      </c>
      <c r="DM38" s="34">
        <v>948.20730908075802</v>
      </c>
      <c r="DN38" s="34">
        <v>2206.6389976653199</v>
      </c>
      <c r="DP38" s="31">
        <f t="shared" si="33"/>
        <v>8.0000023788219989E-3</v>
      </c>
      <c r="DQ38" s="106">
        <f t="shared" si="32"/>
        <v>1.0059548425478722</v>
      </c>
      <c r="DR38" s="46">
        <f t="shared" si="34"/>
        <v>-5.9848886022844843E-3</v>
      </c>
      <c r="DS38" s="46">
        <f t="shared" si="35"/>
        <v>-1.0578334228143749E-2</v>
      </c>
      <c r="DT38" s="46">
        <f t="shared" si="36"/>
        <v>-9.3991262634935107E-3</v>
      </c>
      <c r="DU38" s="46">
        <f t="shared" si="37"/>
        <v>-1.3376198026314236E-2</v>
      </c>
      <c r="DV38" s="46">
        <f t="shared" si="38"/>
        <v>-1.3522243380271302E-2</v>
      </c>
      <c r="DW38" s="46">
        <f t="shared" si="39"/>
        <v>-7.9187422227815774E-3</v>
      </c>
      <c r="DX38" s="46">
        <f t="shared" si="40"/>
        <v>5.8724168712704456E-3</v>
      </c>
      <c r="DY38" s="46">
        <f t="shared" si="41"/>
        <v>-7.2007947568904045E-3</v>
      </c>
      <c r="DZ38" s="46">
        <f t="shared" si="42"/>
        <v>2.9776917902988062E-3</v>
      </c>
      <c r="EA38" s="46">
        <f t="shared" si="43"/>
        <v>-1.021895019588453E-2</v>
      </c>
      <c r="EB38" s="46">
        <f t="shared" si="44"/>
        <v>-1.1505339090348133E-2</v>
      </c>
      <c r="EC38" s="46">
        <f t="shared" si="45"/>
        <v>3.3153745009152857E-3</v>
      </c>
      <c r="ED38" s="46">
        <f t="shared" si="46"/>
        <v>4.6468333730282736E-3</v>
      </c>
      <c r="EE38" s="46">
        <f t="shared" si="47"/>
        <v>6.3014730771927341E-3</v>
      </c>
      <c r="EF38" s="46">
        <f t="shared" si="48"/>
        <v>6.2349988490092365E-3</v>
      </c>
      <c r="EG38" s="46">
        <f t="shared" si="49"/>
        <v>-5.6501250137330509E-3</v>
      </c>
      <c r="EH38" s="46">
        <f t="shared" si="50"/>
        <v>-9.9126734874396601E-3</v>
      </c>
      <c r="EI38" s="46">
        <f t="shared" si="51"/>
        <v>-1.1946537460378564E-2</v>
      </c>
      <c r="EJ38" s="46">
        <f t="shared" si="52"/>
        <v>-1.3684132618506682E-2</v>
      </c>
      <c r="EK38" s="46">
        <f t="shared" si="53"/>
        <v>-7.6362244668157706E-3</v>
      </c>
      <c r="EL38" s="46">
        <f t="shared" si="54"/>
        <v>1.4457273207946396E-4</v>
      </c>
      <c r="EM38" s="46">
        <f t="shared" si="55"/>
        <v>-8.7812233625417062E-3</v>
      </c>
      <c r="EN38" s="46">
        <f t="shared" si="56"/>
        <v>-5.8873178989261518E-3</v>
      </c>
      <c r="EO38" s="46">
        <f t="shared" si="57"/>
        <v>-3.8881265183543733E-3</v>
      </c>
      <c r="EP38" s="46">
        <f t="shared" si="58"/>
        <v>-1.584928758870152E-3</v>
      </c>
      <c r="EQ38" s="46">
        <f t="shared" si="59"/>
        <v>6.5917555095035612E-3</v>
      </c>
      <c r="ER38" s="46">
        <f t="shared" si="60"/>
        <v>1.0825767099414909E-2</v>
      </c>
      <c r="ES38" s="46">
        <f t="shared" si="61"/>
        <v>4.0165616166781774E-3</v>
      </c>
      <c r="ET38" s="46">
        <f t="shared" si="62"/>
        <v>-1.8819084389572228E-2</v>
      </c>
      <c r="EU38" s="46">
        <f t="shared" si="63"/>
        <v>-1.8819967994101773E-2</v>
      </c>
      <c r="EV38" s="46">
        <f t="shared" si="64"/>
        <v>-7.7777136490330568E-3</v>
      </c>
    </row>
    <row r="39" spans="1:152" x14ac:dyDescent="0.3">
      <c r="A39" s="11" t="s">
        <v>126</v>
      </c>
      <c r="B39" s="21">
        <v>404942.96457000001</v>
      </c>
      <c r="C39" s="21">
        <v>65.461595712999994</v>
      </c>
      <c r="D39" s="21">
        <v>26708.956638</v>
      </c>
      <c r="E39" s="21">
        <v>3045.1846859000002</v>
      </c>
      <c r="F39" s="21">
        <v>2881.2215348999998</v>
      </c>
      <c r="G39" s="21">
        <v>41.349336014999999</v>
      </c>
      <c r="H39" s="21">
        <v>31914.174800000001</v>
      </c>
      <c r="I39" s="21">
        <v>276.43964125000002</v>
      </c>
      <c r="J39" s="21">
        <v>855.41249406999998</v>
      </c>
      <c r="K39" s="21">
        <v>686.26611701000002</v>
      </c>
      <c r="L39" s="34">
        <v>44.572122989999997</v>
      </c>
      <c r="M39" s="34">
        <v>144.86850000000001</v>
      </c>
      <c r="N39" s="34">
        <v>53.268585504999997</v>
      </c>
      <c r="O39" s="34">
        <v>2825.9775295999998</v>
      </c>
      <c r="P39" s="34">
        <v>2061.5587009999999</v>
      </c>
      <c r="Q39" s="34">
        <v>7.1919080000000003E-4</v>
      </c>
      <c r="R39" s="34">
        <v>1.340584E-4</v>
      </c>
      <c r="S39" s="34">
        <v>2.07318737E-2</v>
      </c>
      <c r="T39" s="34">
        <v>3.5684839599999997E-2</v>
      </c>
      <c r="U39" s="23">
        <v>2.7259080200000001E-2</v>
      </c>
      <c r="V39" s="34">
        <v>10.265100725</v>
      </c>
      <c r="W39" s="34">
        <v>1.7996696E-2</v>
      </c>
      <c r="X39" s="34">
        <v>1.5812292054999999</v>
      </c>
      <c r="Y39" s="34">
        <v>0.83879087990000001</v>
      </c>
      <c r="Z39" s="34">
        <v>14.355641996999999</v>
      </c>
      <c r="AA39" s="34">
        <v>576.44117292999999</v>
      </c>
      <c r="AB39" s="34">
        <v>378.80980685999998</v>
      </c>
      <c r="AC39" s="34">
        <v>84.618996405000004</v>
      </c>
      <c r="AD39" s="34">
        <v>1475.2816725</v>
      </c>
      <c r="AE39" s="34">
        <v>1431.0231739000001</v>
      </c>
      <c r="AF39" s="34">
        <v>0.71437530839999996</v>
      </c>
      <c r="AG39" s="34"/>
      <c r="AH39" s="34" t="s">
        <v>126</v>
      </c>
      <c r="AI39" s="34">
        <v>35.514711144535099</v>
      </c>
      <c r="AJ39" s="34">
        <v>44.023631056673999</v>
      </c>
      <c r="AK39" s="34">
        <v>274.22810915383297</v>
      </c>
      <c r="AL39" s="34">
        <v>274.22810915383297</v>
      </c>
      <c r="AM39" s="34">
        <v>125.50127820498</v>
      </c>
      <c r="AN39" s="34">
        <v>4.5981034739331003E-3</v>
      </c>
      <c r="AO39" s="34">
        <v>2.2449640459222701E-2</v>
      </c>
      <c r="AP39" s="34">
        <v>857.48099167297903</v>
      </c>
      <c r="AQ39" s="34">
        <v>0.70841677261332103</v>
      </c>
      <c r="AR39" s="34">
        <v>145.27311525500599</v>
      </c>
      <c r="AS39" s="34">
        <v>2191.5692653719698</v>
      </c>
      <c r="AT39" s="34">
        <v>2.6540877924568801E-5</v>
      </c>
      <c r="AU39" s="34">
        <v>1.06163775856082E-4</v>
      </c>
      <c r="AV39" s="34">
        <v>402907.66187624302</v>
      </c>
      <c r="AW39" s="34">
        <v>43.408721552935603</v>
      </c>
      <c r="AX39" s="34">
        <v>1079.1668174517799</v>
      </c>
      <c r="AY39" s="34">
        <v>69.028805026538095</v>
      </c>
      <c r="AZ39" s="34">
        <v>1.5959341762705499</v>
      </c>
      <c r="BA39" s="34">
        <v>246.69245806864001</v>
      </c>
      <c r="BB39" s="34">
        <v>7.02093495913181</v>
      </c>
      <c r="BC39" s="34">
        <v>1516.9133038176201</v>
      </c>
      <c r="BD39" s="34">
        <v>163.59200899534</v>
      </c>
      <c r="BE39" s="34">
        <v>1613.30010610214</v>
      </c>
      <c r="BF39" s="34">
        <v>579.42072940677099</v>
      </c>
      <c r="BG39" s="34">
        <v>2361.3779395668098</v>
      </c>
      <c r="BH39" s="34">
        <v>678.86028037173003</v>
      </c>
      <c r="BI39" s="34">
        <v>678.86028037173003</v>
      </c>
      <c r="BJ39" s="34">
        <v>382.541273017592</v>
      </c>
      <c r="BK39" s="34">
        <v>8.1078063060165202E-5</v>
      </c>
      <c r="BL39" s="34">
        <v>6.1749865462907801E-4</v>
      </c>
      <c r="BM39" s="34">
        <v>211.39272337174799</v>
      </c>
      <c r="BN39" s="34">
        <v>992.557486482591</v>
      </c>
      <c r="BO39" s="34">
        <v>48.243836518296902</v>
      </c>
      <c r="BP39" s="34">
        <v>159.01322832643999</v>
      </c>
      <c r="BQ39" s="34">
        <v>6.3355834096286801</v>
      </c>
      <c r="BR39" s="34">
        <v>6.7565584605124599E-3</v>
      </c>
      <c r="BS39" s="34">
        <v>1.37178517061018E-2</v>
      </c>
      <c r="BT39" s="34">
        <v>38.421342197233599</v>
      </c>
      <c r="BU39" s="34">
        <v>53.432150693231897</v>
      </c>
      <c r="BV39" s="34">
        <v>64.748477514839806</v>
      </c>
      <c r="BW39" s="34">
        <v>0</v>
      </c>
      <c r="BX39" s="34">
        <v>1.7941557135534601E-2</v>
      </c>
      <c r="BY39" s="34">
        <v>1.72379511125073E-2</v>
      </c>
      <c r="BZ39" s="34">
        <v>32254.081224998201</v>
      </c>
      <c r="CA39" s="34">
        <v>23781.6948332258</v>
      </c>
      <c r="CB39" s="34">
        <v>2431.0172249982002</v>
      </c>
      <c r="CC39" s="34">
        <v>26424.104781595801</v>
      </c>
      <c r="CD39" s="34">
        <v>905.38753412457197</v>
      </c>
      <c r="CE39" s="34">
        <v>10.251573717632001</v>
      </c>
      <c r="CF39" s="34">
        <v>1.7829237427250198E-2</v>
      </c>
      <c r="CG39" s="34">
        <v>1.5706589816013199</v>
      </c>
      <c r="CH39" s="34">
        <v>0.834673614457911</v>
      </c>
      <c r="CI39" s="34">
        <v>14.312107981194499</v>
      </c>
      <c r="CJ39" s="34">
        <v>0.64976936446259503</v>
      </c>
      <c r="CK39" s="34">
        <v>13520.1223054161</v>
      </c>
      <c r="CL39" s="34">
        <v>1.39977239096766</v>
      </c>
      <c r="CM39" s="34">
        <v>0.28864167586545098</v>
      </c>
      <c r="CN39" s="34">
        <v>1272.21605292195</v>
      </c>
      <c r="CO39" s="34">
        <v>0.71502289003896602</v>
      </c>
      <c r="CP39" s="34">
        <v>1.6534261876023001E-5</v>
      </c>
      <c r="CQ39" s="34">
        <v>5.5431059739744298E-2</v>
      </c>
      <c r="CR39" s="34">
        <v>3003.1203355493999</v>
      </c>
      <c r="CS39" s="34">
        <v>2841.0083716059899</v>
      </c>
      <c r="CT39" s="34">
        <v>162.11196394340701</v>
      </c>
      <c r="CU39" s="34">
        <v>6.6302116855988498E-3</v>
      </c>
      <c r="CV39" s="34">
        <v>421.69970700573703</v>
      </c>
      <c r="CW39" s="34">
        <v>4.7662854279998002E-2</v>
      </c>
      <c r="CX39" s="34">
        <v>229.15091529291101</v>
      </c>
      <c r="CY39" s="34">
        <v>2.5514886392521898</v>
      </c>
      <c r="CZ39" s="34">
        <v>902.07836896553601</v>
      </c>
      <c r="DA39" s="34">
        <v>187.061485865978</v>
      </c>
      <c r="DB39" s="34">
        <v>1.9755362131208001</v>
      </c>
      <c r="DC39" s="34">
        <v>8.1669850957632697</v>
      </c>
      <c r="DD39" s="34">
        <v>6.3870246829477997E-3</v>
      </c>
      <c r="DE39" s="34">
        <v>41.037182397857102</v>
      </c>
      <c r="DF39" s="34">
        <v>1090.04977110289</v>
      </c>
      <c r="DG39" s="34">
        <v>84.909673646681696</v>
      </c>
      <c r="DH39" s="34">
        <v>0</v>
      </c>
      <c r="DI39" s="34">
        <v>3585.0812243711798</v>
      </c>
      <c r="DJ39" s="34">
        <v>2840.8843963828099</v>
      </c>
      <c r="DK39" s="34">
        <v>840.07070191623495</v>
      </c>
      <c r="DL39" s="34">
        <v>32064.276333713598</v>
      </c>
      <c r="DM39" s="34">
        <v>2071.83179933665</v>
      </c>
      <c r="DN39" s="34">
        <v>4818.3591158839699</v>
      </c>
      <c r="DP39" s="31">
        <f t="shared" si="33"/>
        <v>7.9999956524158932E-3</v>
      </c>
      <c r="DQ39" s="106">
        <f t="shared" si="32"/>
        <v>1.0059195127096954</v>
      </c>
      <c r="DR39" s="46">
        <f t="shared" si="34"/>
        <v>-5.0261465733038198E-3</v>
      </c>
      <c r="DS39" s="46">
        <f t="shared" si="35"/>
        <v>-1.0893687976789886E-2</v>
      </c>
      <c r="DT39" s="46">
        <f t="shared" si="36"/>
        <v>-1.066503122023597E-2</v>
      </c>
      <c r="DU39" s="46">
        <f t="shared" si="37"/>
        <v>-1.3813398755539927E-2</v>
      </c>
      <c r="DV39" s="46">
        <f t="shared" si="38"/>
        <v>-1.3956984149573793E-2</v>
      </c>
      <c r="DW39" s="46">
        <f t="shared" si="39"/>
        <v>-7.5491808872011736E-3</v>
      </c>
      <c r="DX39" s="46">
        <f t="shared" si="40"/>
        <v>4.7032873215195198E-3</v>
      </c>
      <c r="DY39" s="46">
        <f t="shared" si="41"/>
        <v>-8.0000541390047378E-3</v>
      </c>
      <c r="DZ39" s="46">
        <f t="shared" si="42"/>
        <v>2.4181288177558247E-3</v>
      </c>
      <c r="EA39" s="46">
        <f t="shared" si="43"/>
        <v>-1.0791493933193955E-2</v>
      </c>
      <c r="EB39" s="46">
        <f t="shared" si="44"/>
        <v>-1.2305717038630969E-2</v>
      </c>
      <c r="EC39" s="46">
        <f t="shared" si="45"/>
        <v>2.7929829811586281E-3</v>
      </c>
      <c r="ED39" s="46">
        <f t="shared" si="46"/>
        <v>3.0705750243085902E-3</v>
      </c>
      <c r="EE39" s="46">
        <f t="shared" si="47"/>
        <v>5.2749417242960389E-3</v>
      </c>
      <c r="EF39" s="46">
        <f t="shared" si="48"/>
        <v>4.9831704193855197E-3</v>
      </c>
      <c r="EG39" s="46">
        <f t="shared" si="49"/>
        <v>-5.6727928593271124E-3</v>
      </c>
      <c r="EH39" s="46">
        <f t="shared" si="50"/>
        <v>-1.0098182727447115E-2</v>
      </c>
      <c r="EI39" s="46">
        <f t="shared" si="51"/>
        <v>-1.2418729590550287E-2</v>
      </c>
      <c r="EJ39" s="46">
        <f t="shared" si="52"/>
        <v>-1.4160953436318442E-2</v>
      </c>
      <c r="EK39" s="46">
        <f t="shared" si="53"/>
        <v>-7.7528759332165208E-3</v>
      </c>
      <c r="EL39" s="46">
        <f t="shared" si="54"/>
        <v>-1.3177666474382685E-3</v>
      </c>
      <c r="EM39" s="46">
        <f t="shared" si="55"/>
        <v>-9.3049620191284696E-3</v>
      </c>
      <c r="EN39" s="46">
        <f t="shared" si="56"/>
        <v>-6.6848144860425862E-3</v>
      </c>
      <c r="EO39" s="46">
        <f t="shared" si="57"/>
        <v>-4.9085720180694747E-3</v>
      </c>
      <c r="EP39" s="46">
        <f t="shared" si="58"/>
        <v>-3.0325370202598963E-3</v>
      </c>
      <c r="EQ39" s="46">
        <f t="shared" si="59"/>
        <v>5.1688821282944971E-3</v>
      </c>
      <c r="ER39" s="46">
        <f t="shared" si="60"/>
        <v>9.850500409486743E-3</v>
      </c>
      <c r="ES39" s="46">
        <f t="shared" si="61"/>
        <v>3.4351298648174042E-3</v>
      </c>
      <c r="ET39" s="46">
        <f t="shared" si="62"/>
        <v>-1.9228871200326094E-2</v>
      </c>
      <c r="EU39" s="46">
        <f t="shared" si="63"/>
        <v>-1.9229754429932595E-2</v>
      </c>
      <c r="EV39" s="46">
        <f t="shared" si="64"/>
        <v>-8.3409038870959542E-3</v>
      </c>
    </row>
    <row r="40" spans="1:152" x14ac:dyDescent="0.3">
      <c r="A40" s="11" t="s">
        <v>37</v>
      </c>
      <c r="B40" s="21">
        <v>28583.399448</v>
      </c>
      <c r="C40" s="21">
        <v>4.4997730817999999</v>
      </c>
      <c r="D40" s="21">
        <v>1927.1974468999999</v>
      </c>
      <c r="E40" s="21">
        <v>188.69260772999999</v>
      </c>
      <c r="F40" s="21">
        <v>178.8390162</v>
      </c>
      <c r="G40" s="21">
        <v>3.1319866187000001</v>
      </c>
      <c r="H40" s="21">
        <v>2089.4109480000002</v>
      </c>
      <c r="I40" s="21">
        <v>19.576650217000001</v>
      </c>
      <c r="J40" s="21">
        <v>58.343485831999999</v>
      </c>
      <c r="K40" s="21">
        <v>49.890259403000002</v>
      </c>
      <c r="L40" s="34">
        <v>3.1520541820000001</v>
      </c>
      <c r="M40" s="34">
        <v>10.257562373000001</v>
      </c>
      <c r="N40" s="34">
        <v>3.4909619750999998</v>
      </c>
      <c r="O40" s="34">
        <v>181.25842469</v>
      </c>
      <c r="P40" s="34">
        <v>130.44556752</v>
      </c>
      <c r="Q40" s="34">
        <v>5.43469E-5</v>
      </c>
      <c r="R40" s="34">
        <v>1.04649E-5</v>
      </c>
      <c r="S40" s="34">
        <v>1.4627983000000001E-3</v>
      </c>
      <c r="T40" s="34">
        <v>2.5845110999999999E-3</v>
      </c>
      <c r="U40" s="23">
        <v>2.0189447000000002E-3</v>
      </c>
      <c r="V40" s="34">
        <v>0.67915020449999997</v>
      </c>
      <c r="W40" s="34">
        <v>1.0646346000000001E-3</v>
      </c>
      <c r="X40" s="34">
        <v>9.4311681600000002E-2</v>
      </c>
      <c r="Y40" s="34">
        <v>5.0832233400000003E-2</v>
      </c>
      <c r="Z40" s="34">
        <v>0.94354615519999996</v>
      </c>
      <c r="AA40" s="34">
        <v>35.966562377999999</v>
      </c>
      <c r="AB40" s="34">
        <v>26.860854073999999</v>
      </c>
      <c r="AC40" s="34">
        <v>5.9526212684999997</v>
      </c>
      <c r="AD40" s="34">
        <v>94.221296934999998</v>
      </c>
      <c r="AE40" s="34">
        <v>91.394649615999995</v>
      </c>
      <c r="AF40" s="34">
        <v>4.1996313200000003E-2</v>
      </c>
      <c r="AG40" s="34"/>
      <c r="AH40" s="34" t="s">
        <v>37</v>
      </c>
      <c r="AI40" s="34">
        <v>2.5665383438172999</v>
      </c>
      <c r="AJ40" s="34">
        <v>3.1178954553745002</v>
      </c>
      <c r="AK40" s="34">
        <v>19.487773568517898</v>
      </c>
      <c r="AL40" s="34">
        <v>19.487773568517898</v>
      </c>
      <c r="AM40" s="34">
        <v>9.0108814191537494</v>
      </c>
      <c r="AN40" s="34">
        <v>3.4207707358476999E-4</v>
      </c>
      <c r="AO40" s="34">
        <v>1.67014368623819E-3</v>
      </c>
      <c r="AP40" s="34">
        <v>58.930117533875197</v>
      </c>
      <c r="AQ40" s="34">
        <v>4.1786464713287799E-2</v>
      </c>
      <c r="AR40" s="34">
        <v>10.3784236101849</v>
      </c>
      <c r="AS40" s="34">
        <v>168.05936119400101</v>
      </c>
      <c r="AT40" s="34">
        <v>2.0775986154973798E-6</v>
      </c>
      <c r="AU40" s="34">
        <v>8.3100634379977596E-6</v>
      </c>
      <c r="AV40" s="34">
        <v>28608.515323776199</v>
      </c>
      <c r="AW40" s="34">
        <v>2.7692381840528602</v>
      </c>
      <c r="AX40" s="34">
        <v>68.842423540953504</v>
      </c>
      <c r="AY40" s="34">
        <v>4.4037623637956802</v>
      </c>
      <c r="AZ40" s="34">
        <v>0.10180694070118</v>
      </c>
      <c r="BA40" s="34">
        <v>15.737812243368101</v>
      </c>
      <c r="BB40" s="34">
        <v>0.45013736999619702</v>
      </c>
      <c r="BC40" s="34">
        <v>110.08241090729</v>
      </c>
      <c r="BD40" s="34">
        <v>12.489811558984099</v>
      </c>
      <c r="BE40" s="34">
        <v>116.548563638056</v>
      </c>
      <c r="BF40" s="34">
        <v>36.452034228823202</v>
      </c>
      <c r="BG40" s="34">
        <v>155.656364009995</v>
      </c>
      <c r="BH40" s="34">
        <v>49.465785787600097</v>
      </c>
      <c r="BI40" s="34">
        <v>49.465785787600097</v>
      </c>
      <c r="BJ40" s="34">
        <v>27.4181285323004</v>
      </c>
      <c r="BK40" s="34">
        <v>5.9605116679508504E-6</v>
      </c>
      <c r="BL40" s="34">
        <v>4.7227584789320802E-5</v>
      </c>
      <c r="BM40" s="34">
        <v>15.3459963711922</v>
      </c>
      <c r="BN40" s="34">
        <v>67.791753347773593</v>
      </c>
      <c r="BO40" s="34">
        <v>3.4544333689160398</v>
      </c>
      <c r="BP40" s="34">
        <v>10.4732692372848</v>
      </c>
      <c r="BQ40" s="34">
        <v>0.45305358639086801</v>
      </c>
      <c r="BR40" s="34">
        <v>4.7818275213986201E-4</v>
      </c>
      <c r="BS40" s="34">
        <v>9.7087950087358101E-4</v>
      </c>
      <c r="BT40" s="34">
        <v>2.8585168281744102</v>
      </c>
      <c r="BU40" s="34">
        <v>3.5299249094951901</v>
      </c>
      <c r="BV40" s="34">
        <v>4.4695751208408403</v>
      </c>
      <c r="BW40" s="34">
        <v>0</v>
      </c>
      <c r="BX40" s="34">
        <v>1.3020477190429599E-3</v>
      </c>
      <c r="BY40" s="34">
        <v>1.2509739799489599E-3</v>
      </c>
      <c r="BZ40" s="34">
        <v>2131.08562917156</v>
      </c>
      <c r="CA40" s="34">
        <v>1726.4249587460099</v>
      </c>
      <c r="CB40" s="34">
        <v>176.479153513341</v>
      </c>
      <c r="CC40" s="34">
        <v>1918.2501086305399</v>
      </c>
      <c r="CD40" s="34">
        <v>63.9327772168851</v>
      </c>
      <c r="CE40" s="34">
        <v>0.68239610399202</v>
      </c>
      <c r="CF40" s="34">
        <v>1.05772685439022E-3</v>
      </c>
      <c r="CG40" s="34">
        <v>9.4083051020464298E-2</v>
      </c>
      <c r="CH40" s="34">
        <v>5.0847152896046501E-2</v>
      </c>
      <c r="CI40" s="34">
        <v>0.94573871128821496</v>
      </c>
      <c r="CJ40" s="34">
        <v>5.8453363757116697E-2</v>
      </c>
      <c r="CK40" s="34">
        <v>866.69631632798098</v>
      </c>
      <c r="CL40" s="34">
        <v>9.1318675132415206E-2</v>
      </c>
      <c r="CM40" s="34">
        <v>1.84144387307991E-2</v>
      </c>
      <c r="CN40" s="34">
        <v>81.050462364346799</v>
      </c>
      <c r="CO40" s="34">
        <v>4.9744039198179102E-2</v>
      </c>
      <c r="CP40" s="34">
        <v>1.11496099472543E-6</v>
      </c>
      <c r="CQ40" s="34">
        <v>3.5378246553900202E-3</v>
      </c>
      <c r="CR40" s="34">
        <v>186.22702343938599</v>
      </c>
      <c r="CS40" s="34">
        <v>176.46642048629499</v>
      </c>
      <c r="CT40" s="34">
        <v>9.7606029530911798</v>
      </c>
      <c r="CU40" s="34">
        <v>4.28123778501628E-4</v>
      </c>
      <c r="CV40" s="34">
        <v>25.859773475090499</v>
      </c>
      <c r="CW40" s="34">
        <v>3.0776516256331302E-3</v>
      </c>
      <c r="CX40" s="34">
        <v>13.9657793504081</v>
      </c>
      <c r="CY40" s="34">
        <v>0.158087870059579</v>
      </c>
      <c r="CZ40" s="34">
        <v>54.548011375849498</v>
      </c>
      <c r="DA40" s="34">
        <v>16.7207392899662</v>
      </c>
      <c r="DB40" s="34">
        <v>0.126795393442351</v>
      </c>
      <c r="DC40" s="34">
        <v>0.53212848206264496</v>
      </c>
      <c r="DD40" s="34">
        <v>4.0805815792809501E-4</v>
      </c>
      <c r="DE40" s="34">
        <v>3.12799844265502</v>
      </c>
      <c r="DF40" s="34">
        <v>69.725567027140599</v>
      </c>
      <c r="DG40" s="34">
        <v>6.0279852009347596</v>
      </c>
      <c r="DH40" s="34">
        <v>0</v>
      </c>
      <c r="DI40" s="34">
        <v>231.89760479979199</v>
      </c>
      <c r="DJ40" s="34">
        <v>183.71138872222099</v>
      </c>
      <c r="DK40" s="34">
        <v>52.727316551530201</v>
      </c>
      <c r="DL40" s="34">
        <v>2116.6421008945199</v>
      </c>
      <c r="DM40" s="34">
        <v>132.181640412859</v>
      </c>
      <c r="DN40" s="34">
        <v>309.61566055688797</v>
      </c>
      <c r="DP40" s="31">
        <f t="shared" si="33"/>
        <v>7.9999976552316485E-3</v>
      </c>
      <c r="DQ40" s="106">
        <f t="shared" si="32"/>
        <v>1.0068237933427366</v>
      </c>
      <c r="DR40" s="46">
        <f t="shared" si="34"/>
        <v>8.7868749908108078E-4</v>
      </c>
      <c r="DS40" s="46">
        <f t="shared" si="35"/>
        <v>-6.7109964014184943E-3</v>
      </c>
      <c r="DT40" s="46">
        <f t="shared" si="36"/>
        <v>-4.6426681831964363E-3</v>
      </c>
      <c r="DU40" s="46">
        <f t="shared" si="37"/>
        <v>-1.3066671345927898E-2</v>
      </c>
      <c r="DV40" s="46">
        <f t="shared" si="38"/>
        <v>-1.3266656035792988E-2</v>
      </c>
      <c r="DW40" s="46">
        <f t="shared" si="39"/>
        <v>-1.2733694394375828E-3</v>
      </c>
      <c r="DX40" s="46">
        <f t="shared" si="40"/>
        <v>1.303293299988955E-2</v>
      </c>
      <c r="DY40" s="46">
        <f t="shared" si="41"/>
        <v>-4.5399313721672264E-3</v>
      </c>
      <c r="DZ40" s="46">
        <f t="shared" si="42"/>
        <v>1.0054793495959495E-2</v>
      </c>
      <c r="EA40" s="46">
        <f t="shared" si="43"/>
        <v>-8.5081460886206536E-3</v>
      </c>
      <c r="EB40" s="46">
        <f t="shared" si="44"/>
        <v>-1.0836973177861415E-2</v>
      </c>
      <c r="EC40" s="46">
        <f t="shared" si="45"/>
        <v>1.1782647064670101E-2</v>
      </c>
      <c r="ED40" s="46">
        <f t="shared" si="46"/>
        <v>1.1161088167989618E-2</v>
      </c>
      <c r="EE40" s="46">
        <f t="shared" si="47"/>
        <v>1.3532965634100646E-2</v>
      </c>
      <c r="EF40" s="46">
        <f t="shared" si="48"/>
        <v>1.3308791750189775E-2</v>
      </c>
      <c r="EG40" s="46">
        <f t="shared" si="49"/>
        <v>-8.0671662970503233E-4</v>
      </c>
      <c r="EH40" s="46">
        <f t="shared" si="50"/>
        <v>-7.3806674220356161E-3</v>
      </c>
      <c r="EI40" s="46">
        <f t="shared" si="51"/>
        <v>-9.3902535889993123E-3</v>
      </c>
      <c r="EJ40" s="46">
        <f t="shared" si="52"/>
        <v>-1.218389079779152E-2</v>
      </c>
      <c r="EK40" s="46">
        <f t="shared" si="53"/>
        <v>-3.3304231547501518E-3</v>
      </c>
      <c r="EL40" s="46">
        <f t="shared" si="54"/>
        <v>4.779354361543202E-3</v>
      </c>
      <c r="EM40" s="46">
        <f t="shared" si="55"/>
        <v>-6.4883722638547411E-3</v>
      </c>
      <c r="EN40" s="46">
        <f t="shared" si="56"/>
        <v>-2.4242021312416576E-3</v>
      </c>
      <c r="EO40" s="46">
        <f t="shared" si="57"/>
        <v>2.9350463374480944E-4</v>
      </c>
      <c r="EP40" s="46">
        <f t="shared" si="58"/>
        <v>2.3237401542378763E-3</v>
      </c>
      <c r="EQ40" s="46">
        <f t="shared" si="59"/>
        <v>1.3497866315968957E-2</v>
      </c>
      <c r="ER40" s="46">
        <f t="shared" si="60"/>
        <v>2.0746714038397472E-2</v>
      </c>
      <c r="ES40" s="46">
        <f t="shared" si="61"/>
        <v>1.2660629500077512E-2</v>
      </c>
      <c r="ET40" s="46">
        <f t="shared" si="62"/>
        <v>-2.0336339601166112E-2</v>
      </c>
      <c r="EU40" s="46">
        <f t="shared" si="63"/>
        <v>-2.033715501941091E-2</v>
      </c>
      <c r="EV40" s="46">
        <f t="shared" si="64"/>
        <v>-4.9968311673655166E-3</v>
      </c>
    </row>
    <row r="41" spans="1:152" x14ac:dyDescent="0.3">
      <c r="A41" s="11" t="s">
        <v>38</v>
      </c>
      <c r="B41" s="21">
        <v>201819.11214000001</v>
      </c>
      <c r="C41" s="21">
        <v>27.259483375999999</v>
      </c>
      <c r="D41" s="21">
        <v>12386.725657000001</v>
      </c>
      <c r="E41" s="21">
        <v>1229.5530383</v>
      </c>
      <c r="F41" s="21">
        <v>1160.1345739999999</v>
      </c>
      <c r="G41" s="21">
        <v>20.977248514999999</v>
      </c>
      <c r="H41" s="21">
        <v>20171.747351000002</v>
      </c>
      <c r="I41" s="21">
        <v>131.26530464000001</v>
      </c>
      <c r="J41" s="21">
        <v>545.93482311000002</v>
      </c>
      <c r="K41" s="21">
        <v>311.98461178999997</v>
      </c>
      <c r="L41" s="34">
        <v>20.542100910999999</v>
      </c>
      <c r="M41" s="34">
        <v>82.684972912999996</v>
      </c>
      <c r="N41" s="34">
        <v>28.260124050999998</v>
      </c>
      <c r="O41" s="34">
        <v>1883.2585082999999</v>
      </c>
      <c r="P41" s="34">
        <v>1223.1125730000001</v>
      </c>
      <c r="Q41" s="34">
        <v>3.6700449999999999E-4</v>
      </c>
      <c r="R41" s="34">
        <v>6.1910199999999996E-5</v>
      </c>
      <c r="S41" s="34">
        <v>8.4181888999999999E-3</v>
      </c>
      <c r="T41" s="34">
        <v>1.3922188699999999E-2</v>
      </c>
      <c r="U41" s="23">
        <v>1.30135322E-2</v>
      </c>
      <c r="V41" s="34">
        <v>5.2120309112000003</v>
      </c>
      <c r="W41" s="34">
        <v>7.9563490999999993E-3</v>
      </c>
      <c r="X41" s="34">
        <v>0.72419583600000004</v>
      </c>
      <c r="Y41" s="34">
        <v>0.39430932359999998</v>
      </c>
      <c r="Z41" s="34">
        <v>7.0402321197999997</v>
      </c>
      <c r="AA41" s="34">
        <v>335.65247497000001</v>
      </c>
      <c r="AB41" s="34">
        <v>348.15032824999997</v>
      </c>
      <c r="AC41" s="34">
        <v>48.429643431000002</v>
      </c>
      <c r="AD41" s="34">
        <v>528.11938078000003</v>
      </c>
      <c r="AE41" s="34">
        <v>512.27577740000004</v>
      </c>
      <c r="AF41" s="34">
        <v>0.31922084480000001</v>
      </c>
      <c r="AG41" s="34"/>
      <c r="AH41" s="34" t="s">
        <v>38</v>
      </c>
      <c r="AI41" s="34">
        <v>20.816915143963001</v>
      </c>
      <c r="AJ41" s="34">
        <v>20.4625364047475</v>
      </c>
      <c r="AK41" s="34">
        <v>132.00561730602999</v>
      </c>
      <c r="AL41" s="34">
        <v>132.00561730602999</v>
      </c>
      <c r="AM41" s="34">
        <v>58.196713594321899</v>
      </c>
      <c r="AN41" s="34">
        <v>2.22771017598395E-3</v>
      </c>
      <c r="AO41" s="34">
        <v>1.08765242260398E-2</v>
      </c>
      <c r="AP41" s="34">
        <v>558.34241219548903</v>
      </c>
      <c r="AQ41" s="34">
        <v>0.31866710061711701</v>
      </c>
      <c r="AR41" s="34">
        <v>84.504521031427203</v>
      </c>
      <c r="AS41" s="34">
        <v>1187.0292751296799</v>
      </c>
      <c r="AT41" s="34">
        <v>1.23951397564995E-5</v>
      </c>
      <c r="AU41" s="34">
        <v>4.95795645871569E-5</v>
      </c>
      <c r="AV41" s="34">
        <v>203114.090287648</v>
      </c>
      <c r="AW41" s="34">
        <v>15.5581584748425</v>
      </c>
      <c r="AX41" s="34">
        <v>387.12481460782499</v>
      </c>
      <c r="AY41" s="34">
        <v>24.726107262575901</v>
      </c>
      <c r="AZ41" s="34">
        <v>0.57257782999057405</v>
      </c>
      <c r="BA41" s="34">
        <v>88.393034265337306</v>
      </c>
      <c r="BB41" s="34">
        <v>2.2143082420895301</v>
      </c>
      <c r="BC41" s="34">
        <v>841.95150295895701</v>
      </c>
      <c r="BD41" s="34">
        <v>87.456193090815702</v>
      </c>
      <c r="BE41" s="34">
        <v>945.94210789209001</v>
      </c>
      <c r="BF41" s="34">
        <v>343.683460282895</v>
      </c>
      <c r="BG41" s="34">
        <v>1806.1657167021999</v>
      </c>
      <c r="BH41" s="34">
        <v>312.12585273725603</v>
      </c>
      <c r="BI41" s="34">
        <v>312.12585273725603</v>
      </c>
      <c r="BJ41" s="34">
        <v>359.48200826116499</v>
      </c>
      <c r="BK41" s="34">
        <v>3.77257691679139E-5</v>
      </c>
      <c r="BL41" s="34">
        <v>3.27158845950726E-4</v>
      </c>
      <c r="BM41" s="34">
        <v>99.834735916709207</v>
      </c>
      <c r="BN41" s="34">
        <v>794.30728656931001</v>
      </c>
      <c r="BO41" s="34">
        <v>32.275303727477002</v>
      </c>
      <c r="BP41" s="34">
        <v>88.377983983823796</v>
      </c>
      <c r="BQ41" s="34">
        <v>2.7944189145962501</v>
      </c>
      <c r="BR41" s="34">
        <v>2.7793387126109799E-3</v>
      </c>
      <c r="BS41" s="34">
        <v>5.6428666920198198E-3</v>
      </c>
      <c r="BT41" s="34">
        <v>29.806159041550899</v>
      </c>
      <c r="BU41" s="34">
        <v>28.873754107978598</v>
      </c>
      <c r="BV41" s="34">
        <v>27.3842594205151</v>
      </c>
      <c r="BW41" s="34">
        <v>0</v>
      </c>
      <c r="BX41" s="34">
        <v>7.0704897016595197E-3</v>
      </c>
      <c r="BY41" s="34">
        <v>6.7932267729294404E-3</v>
      </c>
      <c r="BZ41" s="34">
        <v>20778.627102961302</v>
      </c>
      <c r="CA41" s="34">
        <v>11231.4021470813</v>
      </c>
      <c r="CB41" s="34">
        <v>1148.09850116128</v>
      </c>
      <c r="CC41" s="34">
        <v>12479.3353841593</v>
      </c>
      <c r="CD41" s="34">
        <v>569.24805723198597</v>
      </c>
      <c r="CE41" s="34">
        <v>5.2911543679844701</v>
      </c>
      <c r="CF41" s="34">
        <v>7.9310339240617894E-3</v>
      </c>
      <c r="CG41" s="34">
        <v>0.72580610343424901</v>
      </c>
      <c r="CH41" s="34">
        <v>0.39678501877345801</v>
      </c>
      <c r="CI41" s="34">
        <v>7.1273354421424502</v>
      </c>
      <c r="CJ41" s="34">
        <v>0.279417166950511</v>
      </c>
      <c r="CK41" s="34">
        <v>8943.4962794804705</v>
      </c>
      <c r="CL41" s="34">
        <v>0.54840810771783</v>
      </c>
      <c r="CM41" s="34">
        <v>0.103356239355809</v>
      </c>
      <c r="CN41" s="34">
        <v>473.57495201089</v>
      </c>
      <c r="CO41" s="34">
        <v>0.27894282015244898</v>
      </c>
      <c r="CP41" s="34">
        <v>5.5038303653609704E-6</v>
      </c>
      <c r="CQ41" s="34">
        <v>1.9647252721330201E-2</v>
      </c>
      <c r="CR41" s="34">
        <v>1218.20606448743</v>
      </c>
      <c r="CS41" s="34">
        <v>1149.1777844012299</v>
      </c>
      <c r="CT41" s="34">
        <v>69.028280086200695</v>
      </c>
      <c r="CU41" s="34">
        <v>1.6810423022867399E-3</v>
      </c>
      <c r="CV41" s="34">
        <v>188.81771798475501</v>
      </c>
      <c r="CW41" s="34">
        <v>1.20845323390488E-2</v>
      </c>
      <c r="CX41" s="34">
        <v>97.447317735632694</v>
      </c>
      <c r="CY41" s="34">
        <v>1.00300936931276</v>
      </c>
      <c r="CZ41" s="34">
        <v>383.48459965718098</v>
      </c>
      <c r="DA41" s="34">
        <v>83.499913222981405</v>
      </c>
      <c r="DB41" s="34">
        <v>0.88270674592282705</v>
      </c>
      <c r="DC41" s="34">
        <v>2.7217356243765001</v>
      </c>
      <c r="DD41" s="34">
        <v>2.2081116244205899E-3</v>
      </c>
      <c r="DE41" s="34">
        <v>21.184364513963502</v>
      </c>
      <c r="DF41" s="34">
        <v>693.66185234129705</v>
      </c>
      <c r="DG41" s="34">
        <v>49.532958356939297</v>
      </c>
      <c r="DH41" s="34">
        <v>0</v>
      </c>
      <c r="DI41" s="34">
        <v>2382.9784882550798</v>
      </c>
      <c r="DJ41" s="34">
        <v>1931.28036290869</v>
      </c>
      <c r="DK41" s="34">
        <v>516.69638441978202</v>
      </c>
      <c r="DL41" s="34">
        <v>20671.780295860201</v>
      </c>
      <c r="DM41" s="34">
        <v>1252.41031598531</v>
      </c>
      <c r="DN41" s="34">
        <v>2866.2317911843202</v>
      </c>
      <c r="DP41" s="31">
        <f t="shared" si="33"/>
        <v>8.0000042344750954E-3</v>
      </c>
      <c r="DQ41" s="106">
        <f t="shared" si="32"/>
        <v>1.0051687278779031</v>
      </c>
      <c r="DR41" s="46">
        <f t="shared" si="34"/>
        <v>6.4165288109565644E-3</v>
      </c>
      <c r="DS41" s="46">
        <f t="shared" si="35"/>
        <v>4.5773444343761068E-3</v>
      </c>
      <c r="DT41" s="46">
        <f t="shared" si="36"/>
        <v>7.4765300955029392E-3</v>
      </c>
      <c r="DU41" s="46">
        <f t="shared" si="37"/>
        <v>-9.2285354589164564E-3</v>
      </c>
      <c r="DV41" s="46">
        <f t="shared" si="38"/>
        <v>-9.4444126089547973E-3</v>
      </c>
      <c r="DW41" s="46">
        <f t="shared" si="39"/>
        <v>9.8733634592449836E-3</v>
      </c>
      <c r="DX41" s="46">
        <f t="shared" si="40"/>
        <v>2.4788776904615055E-2</v>
      </c>
      <c r="DY41" s="46">
        <f t="shared" si="41"/>
        <v>5.6398198142328174E-3</v>
      </c>
      <c r="DZ41" s="46">
        <f t="shared" si="42"/>
        <v>2.2727235120865354E-2</v>
      </c>
      <c r="EA41" s="46">
        <f t="shared" si="43"/>
        <v>4.5271767234187152E-4</v>
      </c>
      <c r="EB41" s="46">
        <f t="shared" si="44"/>
        <v>-3.8732409405063993E-3</v>
      </c>
      <c r="EC41" s="46">
        <f t="shared" si="45"/>
        <v>2.2005789617198165E-2</v>
      </c>
      <c r="ED41" s="46">
        <f t="shared" si="46"/>
        <v>2.1713636354575259E-2</v>
      </c>
      <c r="EE41" s="46">
        <f t="shared" si="47"/>
        <v>2.549934297232459E-2</v>
      </c>
      <c r="EF41" s="46">
        <f t="shared" si="48"/>
        <v>2.3953431296556478E-2</v>
      </c>
      <c r="EG41" s="46">
        <f t="shared" si="49"/>
        <v>9.2204468446595526E-3</v>
      </c>
      <c r="EH41" s="46">
        <f t="shared" si="50"/>
        <v>1.0419017166218422E-3</v>
      </c>
      <c r="EI41" s="46">
        <f t="shared" si="51"/>
        <v>4.7712217895226085E-4</v>
      </c>
      <c r="EJ41" s="46">
        <f t="shared" si="52"/>
        <v>-4.1999305332673141E-3</v>
      </c>
      <c r="EK41" s="46">
        <f t="shared" si="53"/>
        <v>6.9698372916578294E-3</v>
      </c>
      <c r="EL41" s="46">
        <f t="shared" si="54"/>
        <v>1.5180926232506312E-2</v>
      </c>
      <c r="EM41" s="46">
        <f t="shared" si="55"/>
        <v>-3.1817578163092284E-3</v>
      </c>
      <c r="EN41" s="46">
        <f t="shared" si="56"/>
        <v>2.2235248453554607E-3</v>
      </c>
      <c r="EO41" s="46">
        <f t="shared" si="57"/>
        <v>6.2785610820845061E-3</v>
      </c>
      <c r="EP41" s="46">
        <f t="shared" si="58"/>
        <v>1.2372223083025973E-2</v>
      </c>
      <c r="EQ41" s="46">
        <f t="shared" si="59"/>
        <v>2.3926489186807808E-2</v>
      </c>
      <c r="ER41" s="46">
        <f t="shared" si="60"/>
        <v>3.2548238768363193E-2</v>
      </c>
      <c r="ES41" s="46">
        <f t="shared" si="61"/>
        <v>2.2781809812645826E-2</v>
      </c>
      <c r="ET41" s="46">
        <f t="shared" si="62"/>
        <v>-1.804588213230025E-2</v>
      </c>
      <c r="EU41" s="46">
        <f t="shared" si="63"/>
        <v>-1.8046793543710783E-2</v>
      </c>
      <c r="EV41" s="46">
        <f t="shared" si="64"/>
        <v>-1.7346742604792743E-3</v>
      </c>
    </row>
    <row r="42" spans="1:152" x14ac:dyDescent="0.3">
      <c r="A42" s="11" t="s">
        <v>39</v>
      </c>
      <c r="B42" s="21">
        <v>42691.919771000001</v>
      </c>
      <c r="C42" s="21">
        <v>20.345753416000001</v>
      </c>
      <c r="D42" s="21">
        <v>12882.457816</v>
      </c>
      <c r="E42" s="21">
        <v>1064.0740776</v>
      </c>
      <c r="F42" s="21">
        <v>1026.1570156</v>
      </c>
      <c r="G42" s="21">
        <v>9.2737413059999998</v>
      </c>
      <c r="H42" s="21">
        <v>4595.1087219999999</v>
      </c>
      <c r="I42" s="21">
        <v>104.96897282</v>
      </c>
      <c r="J42" s="21">
        <v>125.41882499</v>
      </c>
      <c r="K42" s="21">
        <v>283.88966898000001</v>
      </c>
      <c r="L42" s="34">
        <v>22.470217470000001</v>
      </c>
      <c r="M42" s="34">
        <v>17.815610169999999</v>
      </c>
      <c r="N42" s="34">
        <v>9.7667240083000006</v>
      </c>
      <c r="O42" s="34">
        <v>348.98209438999999</v>
      </c>
      <c r="P42" s="34">
        <v>258.81783078000001</v>
      </c>
      <c r="Q42" s="34">
        <v>1.091904E-4</v>
      </c>
      <c r="R42" s="34">
        <v>2.4258699999999999E-5</v>
      </c>
      <c r="S42" s="34">
        <v>6.8523085999999999E-3</v>
      </c>
      <c r="T42" s="34">
        <v>1.17558106E-2</v>
      </c>
      <c r="U42" s="23">
        <v>5.4169880999999998E-3</v>
      </c>
      <c r="V42" s="34">
        <v>2.8048662843000001</v>
      </c>
      <c r="W42" s="34">
        <v>2.4726759E-3</v>
      </c>
      <c r="X42" s="34">
        <v>0.15778571799999999</v>
      </c>
      <c r="Y42" s="34">
        <v>9.5765008400000004E-2</v>
      </c>
      <c r="Z42" s="34">
        <v>3.8112562816</v>
      </c>
      <c r="AA42" s="34">
        <v>74.503502096000005</v>
      </c>
      <c r="AB42" s="34">
        <v>44.742919878999999</v>
      </c>
      <c r="AC42" s="34">
        <v>9.6127336864000004</v>
      </c>
      <c r="AD42" s="34">
        <v>934.46820324999999</v>
      </c>
      <c r="AE42" s="34">
        <v>906.43414485000005</v>
      </c>
      <c r="AF42" s="34">
        <v>6.2770491100000006E-2</v>
      </c>
      <c r="AG42" s="34"/>
      <c r="AH42" s="34" t="s">
        <v>39</v>
      </c>
      <c r="AI42" s="34">
        <v>9.6957128631185405</v>
      </c>
      <c r="AJ42" s="34">
        <v>22.151884104619398</v>
      </c>
      <c r="AK42" s="34">
        <v>103.737539411409</v>
      </c>
      <c r="AL42" s="34">
        <v>103.737539411409</v>
      </c>
      <c r="AM42" s="34">
        <v>62.379949231964801</v>
      </c>
      <c r="AN42" s="34">
        <v>9.1339860557659099E-4</v>
      </c>
      <c r="AO42" s="34">
        <v>4.4595189514817701E-3</v>
      </c>
      <c r="AP42" s="34">
        <v>126.134621455754</v>
      </c>
      <c r="AQ42" s="34">
        <v>6.30374832633811E-2</v>
      </c>
      <c r="AR42" s="34">
        <v>18.019139033293101</v>
      </c>
      <c r="AS42" s="34">
        <v>291.86679024293301</v>
      </c>
      <c r="AT42" s="34">
        <v>4.80404336491454E-6</v>
      </c>
      <c r="AU42" s="34">
        <v>1.92158945749764E-5</v>
      </c>
      <c r="AV42" s="34">
        <v>42704.737349934097</v>
      </c>
      <c r="AW42" s="34">
        <v>27.5726875730969</v>
      </c>
      <c r="AX42" s="34">
        <v>686.58596317178899</v>
      </c>
      <c r="AY42" s="34">
        <v>43.798842081824503</v>
      </c>
      <c r="AZ42" s="34">
        <v>1.0156046072190299</v>
      </c>
      <c r="BA42" s="34">
        <v>156.61751867590399</v>
      </c>
      <c r="BB42" s="34">
        <v>3.47378840016093</v>
      </c>
      <c r="BC42" s="34">
        <v>315.506012594884</v>
      </c>
      <c r="BD42" s="34">
        <v>19.973075274463099</v>
      </c>
      <c r="BE42" s="34">
        <v>197.18705665386301</v>
      </c>
      <c r="BF42" s="34">
        <v>75.720742624372093</v>
      </c>
      <c r="BG42" s="34">
        <v>288.34296304507302</v>
      </c>
      <c r="BH42" s="34">
        <v>280.088133773457</v>
      </c>
      <c r="BI42" s="34">
        <v>280.088133773457</v>
      </c>
      <c r="BJ42" s="34">
        <v>45.688449592966101</v>
      </c>
      <c r="BK42" s="34">
        <v>1.8263366195292E-5</v>
      </c>
      <c r="BL42" s="34">
        <v>8.3774786277374496E-5</v>
      </c>
      <c r="BM42" s="34">
        <v>101.660598106229</v>
      </c>
      <c r="BN42" s="34">
        <v>133.68934686366899</v>
      </c>
      <c r="BO42" s="34">
        <v>6.4663365720078003</v>
      </c>
      <c r="BP42" s="34">
        <v>34.238066325014699</v>
      </c>
      <c r="BQ42" s="34">
        <v>3.1772422478590299</v>
      </c>
      <c r="BR42" s="34">
        <v>2.2307135038608398E-3</v>
      </c>
      <c r="BS42" s="34">
        <v>4.5290338133897696E-3</v>
      </c>
      <c r="BT42" s="34">
        <v>4.823561669659</v>
      </c>
      <c r="BU42" s="34">
        <v>9.8187523938629901</v>
      </c>
      <c r="BV42" s="34">
        <v>20.092653394842198</v>
      </c>
      <c r="BW42" s="34">
        <v>0</v>
      </c>
      <c r="BX42" s="34">
        <v>5.9088315282990796E-3</v>
      </c>
      <c r="BY42" s="34">
        <v>5.6770947601646801E-3</v>
      </c>
      <c r="BZ42" s="34">
        <v>4670.35609969301</v>
      </c>
      <c r="CA42" s="34">
        <v>11436.8114953399</v>
      </c>
      <c r="CB42" s="34">
        <v>1169.09646049041</v>
      </c>
      <c r="CC42" s="34">
        <v>12707.5685539366</v>
      </c>
      <c r="CD42" s="34">
        <v>129.936276842815</v>
      </c>
      <c r="CE42" s="34">
        <v>2.7914618388421299</v>
      </c>
      <c r="CF42" s="34">
        <v>2.46175295698231E-3</v>
      </c>
      <c r="CG42" s="34">
        <v>0.158567336964345</v>
      </c>
      <c r="CH42" s="34">
        <v>9.6266441812860606E-2</v>
      </c>
      <c r="CI42" s="34">
        <v>3.7895997698374599</v>
      </c>
      <c r="CJ42" s="34">
        <v>5.4651144174562002E-2</v>
      </c>
      <c r="CK42" s="34">
        <v>1813.78375639246</v>
      </c>
      <c r="CL42" s="34">
        <v>0.57239960140434398</v>
      </c>
      <c r="CM42" s="34">
        <v>0.18302865093668799</v>
      </c>
      <c r="CN42" s="34">
        <v>702.70994516002804</v>
      </c>
      <c r="CO42" s="34">
        <v>0.26863747449527903</v>
      </c>
      <c r="CP42" s="34">
        <v>6.7649637615260301E-6</v>
      </c>
      <c r="CQ42" s="34">
        <v>3.4491716044687599E-2</v>
      </c>
      <c r="CR42" s="34">
        <v>1049.2486301532199</v>
      </c>
      <c r="CS42" s="34">
        <v>1011.73859006217</v>
      </c>
      <c r="CT42" s="34">
        <v>37.510040091050797</v>
      </c>
      <c r="CU42" s="34">
        <v>1.9422879963844101E-3</v>
      </c>
      <c r="CV42" s="34">
        <v>38.433451017157402</v>
      </c>
      <c r="CW42" s="34">
        <v>1.39625439022911E-2</v>
      </c>
      <c r="CX42" s="34">
        <v>53.156842529362798</v>
      </c>
      <c r="CY42" s="34">
        <v>1.09559669240562</v>
      </c>
      <c r="CZ42" s="34">
        <v>211.47486752977599</v>
      </c>
      <c r="DA42" s="34">
        <v>16.645824250282701</v>
      </c>
      <c r="DB42" s="34">
        <v>0.16585182107287899</v>
      </c>
      <c r="DC42" s="34">
        <v>3.5691294135154301</v>
      </c>
      <c r="DD42" s="34">
        <v>3.7924798999101599E-3</v>
      </c>
      <c r="DE42" s="34">
        <v>9.1767711044604994</v>
      </c>
      <c r="DF42" s="34">
        <v>186.89148975970599</v>
      </c>
      <c r="DG42" s="34">
        <v>9.7567663974823198</v>
      </c>
      <c r="DH42" s="34">
        <v>0</v>
      </c>
      <c r="DI42" s="34">
        <v>457.34917383542597</v>
      </c>
      <c r="DJ42" s="34">
        <v>354.433324157247</v>
      </c>
      <c r="DK42" s="34">
        <v>112.38653812774</v>
      </c>
      <c r="DL42" s="34">
        <v>4647.1803733527304</v>
      </c>
      <c r="DM42" s="34">
        <v>263.05719080055201</v>
      </c>
      <c r="DN42" s="34">
        <v>616.51850586281705</v>
      </c>
      <c r="DP42" s="31">
        <f t="shared" si="33"/>
        <v>8.0000039090669852E-3</v>
      </c>
      <c r="DQ42" s="106">
        <f t="shared" si="32"/>
        <v>1.0049870511747663</v>
      </c>
      <c r="DR42" s="46">
        <f t="shared" si="34"/>
        <v>3.002343066990271E-4</v>
      </c>
      <c r="DS42" s="46">
        <f t="shared" si="35"/>
        <v>-1.2439943411422818E-2</v>
      </c>
      <c r="DT42" s="46">
        <f t="shared" si="36"/>
        <v>-1.3575768270414002E-2</v>
      </c>
      <c r="DU42" s="46">
        <f t="shared" si="37"/>
        <v>-1.3932721188188935E-2</v>
      </c>
      <c r="DV42" s="46">
        <f t="shared" si="38"/>
        <v>-1.405089603114924E-2</v>
      </c>
      <c r="DW42" s="46">
        <f t="shared" si="39"/>
        <v>-1.0456427275662936E-2</v>
      </c>
      <c r="DX42" s="46">
        <f t="shared" si="40"/>
        <v>1.1331973736209335E-2</v>
      </c>
      <c r="DY42" s="46">
        <f t="shared" si="41"/>
        <v>-1.17314038187518E-2</v>
      </c>
      <c r="DZ42" s="46">
        <f t="shared" si="42"/>
        <v>5.7072490179290777E-3</v>
      </c>
      <c r="EA42" s="46">
        <f t="shared" si="43"/>
        <v>-1.339088956706919E-2</v>
      </c>
      <c r="EB42" s="46">
        <f t="shared" si="44"/>
        <v>-1.4166901847105402E-2</v>
      </c>
      <c r="EC42" s="46">
        <f t="shared" si="45"/>
        <v>1.1424187066903103E-2</v>
      </c>
      <c r="ED42" s="46">
        <f t="shared" si="46"/>
        <v>5.3271071772658368E-3</v>
      </c>
      <c r="EE42" s="46">
        <f t="shared" si="47"/>
        <v>1.5620370944175347E-2</v>
      </c>
      <c r="EF42" s="46">
        <f t="shared" si="48"/>
        <v>1.6379706173163679E-2</v>
      </c>
      <c r="EG42" s="46">
        <f t="shared" si="49"/>
        <v>-3.5468664443712751E-3</v>
      </c>
      <c r="EH42" s="46">
        <f t="shared" si="50"/>
        <v>-9.8423270871504809E-3</v>
      </c>
      <c r="EI42" s="46">
        <f t="shared" si="51"/>
        <v>-1.3508043515347576E-2</v>
      </c>
      <c r="EJ42" s="46">
        <f t="shared" si="52"/>
        <v>-1.4451092937499339E-2</v>
      </c>
      <c r="EK42" s="46">
        <f t="shared" si="53"/>
        <v>-8.1356174553233584E-3</v>
      </c>
      <c r="EL42" s="46">
        <f t="shared" si="54"/>
        <v>-4.7789962512296428E-3</v>
      </c>
      <c r="EM42" s="46">
        <f t="shared" si="55"/>
        <v>-4.4174584375129763E-3</v>
      </c>
      <c r="EN42" s="46">
        <f t="shared" si="56"/>
        <v>4.9536737180801401E-3</v>
      </c>
      <c r="EO42" s="46">
        <f t="shared" si="57"/>
        <v>5.236081750926911E-3</v>
      </c>
      <c r="EP42" s="46">
        <f t="shared" si="58"/>
        <v>-5.6822501984695765E-3</v>
      </c>
      <c r="EQ42" s="46">
        <f t="shared" si="59"/>
        <v>1.6338031020389304E-2</v>
      </c>
      <c r="ER42" s="46">
        <f t="shared" si="60"/>
        <v>2.1132499097580918E-2</v>
      </c>
      <c r="ES42" s="46">
        <f t="shared" si="61"/>
        <v>1.498353286184298E-2</v>
      </c>
      <c r="ET42" s="46">
        <f t="shared" si="62"/>
        <v>-1.648402662223545E-2</v>
      </c>
      <c r="EU42" s="46">
        <f t="shared" si="63"/>
        <v>-1.6484846690738058E-2</v>
      </c>
      <c r="EV42" s="46">
        <f t="shared" si="64"/>
        <v>4.2534662179995906E-3</v>
      </c>
    </row>
    <row r="43" spans="1:152" x14ac:dyDescent="0.3">
      <c r="A43" s="11" t="s">
        <v>40</v>
      </c>
      <c r="B43" s="21">
        <v>215702.94099999999</v>
      </c>
      <c r="C43" s="21">
        <v>37.071765841999998</v>
      </c>
      <c r="D43" s="21">
        <v>16571.492942000001</v>
      </c>
      <c r="E43" s="21">
        <v>1608.3063833000001</v>
      </c>
      <c r="F43" s="21">
        <v>1525.1468795000001</v>
      </c>
      <c r="G43" s="21">
        <v>22.788602008000002</v>
      </c>
      <c r="H43" s="21">
        <v>19942.271046000002</v>
      </c>
      <c r="I43" s="21">
        <v>166.54153625999999</v>
      </c>
      <c r="J43" s="21">
        <v>542.67123256000002</v>
      </c>
      <c r="K43" s="21">
        <v>417.73511825999998</v>
      </c>
      <c r="L43" s="34">
        <v>28.710857122</v>
      </c>
      <c r="M43" s="34">
        <v>83.093011580999999</v>
      </c>
      <c r="N43" s="34">
        <v>30.072275429000001</v>
      </c>
      <c r="O43" s="34">
        <v>1825.2468974999999</v>
      </c>
      <c r="P43" s="34">
        <v>1230.9600677999999</v>
      </c>
      <c r="Q43" s="34">
        <v>4.2352150000000001E-4</v>
      </c>
      <c r="R43" s="34">
        <v>8.0325000000000001E-5</v>
      </c>
      <c r="S43" s="34">
        <v>1.1787286900000001E-2</v>
      </c>
      <c r="T43" s="34">
        <v>2.05693123E-2</v>
      </c>
      <c r="U43" s="23">
        <v>1.5931871199999999E-2</v>
      </c>
      <c r="V43" s="34">
        <v>5.9648605640000003</v>
      </c>
      <c r="W43" s="34">
        <v>8.9477502E-3</v>
      </c>
      <c r="X43" s="34">
        <v>0.78437888229999997</v>
      </c>
      <c r="Y43" s="34">
        <v>0.42510689699999998</v>
      </c>
      <c r="Z43" s="34">
        <v>8.1805272840000001</v>
      </c>
      <c r="AA43" s="34">
        <v>340.62517382999999</v>
      </c>
      <c r="AB43" s="34">
        <v>297.69642070999998</v>
      </c>
      <c r="AC43" s="34">
        <v>48.305501206999999</v>
      </c>
      <c r="AD43" s="34">
        <v>833.39040279000005</v>
      </c>
      <c r="AE43" s="34">
        <v>808.38869924000005</v>
      </c>
      <c r="AF43" s="34">
        <v>0.34754226020000001</v>
      </c>
      <c r="AG43" s="34"/>
      <c r="AH43" s="34" t="s">
        <v>40</v>
      </c>
      <c r="AI43" s="34">
        <v>22.813258771916701</v>
      </c>
      <c r="AJ43" s="34">
        <v>28.424435745619999</v>
      </c>
      <c r="AK43" s="34">
        <v>166.055320817884</v>
      </c>
      <c r="AL43" s="34">
        <v>166.055320817884</v>
      </c>
      <c r="AM43" s="34">
        <v>79.772909056234298</v>
      </c>
      <c r="AN43" s="34">
        <v>2.7034857377491901E-3</v>
      </c>
      <c r="AO43" s="34">
        <v>1.3199348791040399E-2</v>
      </c>
      <c r="AP43" s="34">
        <v>550.92644071538905</v>
      </c>
      <c r="AQ43" s="34">
        <v>0.34680479825329802</v>
      </c>
      <c r="AR43" s="34">
        <v>84.363839925582795</v>
      </c>
      <c r="AS43" s="34">
        <v>1279.29290074145</v>
      </c>
      <c r="AT43" s="34">
        <v>1.5967833440808601E-5</v>
      </c>
      <c r="AU43" s="34">
        <v>6.3871275980092294E-5</v>
      </c>
      <c r="AV43" s="34">
        <v>216211.31751517</v>
      </c>
      <c r="AW43" s="34">
        <v>24.529763720740501</v>
      </c>
      <c r="AX43" s="34">
        <v>609.72251106444605</v>
      </c>
      <c r="AY43" s="34">
        <v>39.011963214779698</v>
      </c>
      <c r="AZ43" s="34">
        <v>0.90166900819568196</v>
      </c>
      <c r="BA43" s="34">
        <v>139.41094804036601</v>
      </c>
      <c r="BB43" s="34">
        <v>4.0600687447433499</v>
      </c>
      <c r="BC43" s="34">
        <v>901.82504793215799</v>
      </c>
      <c r="BD43" s="34">
        <v>95.981811603909705</v>
      </c>
      <c r="BE43" s="34">
        <v>941.71253102402795</v>
      </c>
      <c r="BF43" s="34">
        <v>346.77526712929802</v>
      </c>
      <c r="BG43" s="34">
        <v>1644.48722533658</v>
      </c>
      <c r="BH43" s="34">
        <v>414.74772626481501</v>
      </c>
      <c r="BI43" s="34">
        <v>414.74772626481501</v>
      </c>
      <c r="BJ43" s="34">
        <v>305.327184170885</v>
      </c>
      <c r="BK43" s="34">
        <v>4.74435121295502E-5</v>
      </c>
      <c r="BL43" s="34">
        <v>3.6715226427853101E-4</v>
      </c>
      <c r="BM43" s="34">
        <v>131.98700333294701</v>
      </c>
      <c r="BN43" s="34">
        <v>713.15107863154299</v>
      </c>
      <c r="BO43" s="34">
        <v>30.315432146860399</v>
      </c>
      <c r="BP43" s="34">
        <v>94.4461735142023</v>
      </c>
      <c r="BQ43" s="34">
        <v>3.9294502197210002</v>
      </c>
      <c r="BR43" s="34">
        <v>3.8578613259698902E-3</v>
      </c>
      <c r="BS43" s="34">
        <v>7.8325848829070097E-3</v>
      </c>
      <c r="BT43" s="34">
        <v>26.043709442697502</v>
      </c>
      <c r="BU43" s="34">
        <v>30.506503623774801</v>
      </c>
      <c r="BV43" s="34">
        <v>36.861849798221897</v>
      </c>
      <c r="BW43" s="34">
        <v>0</v>
      </c>
      <c r="BX43" s="34">
        <v>1.03730513963524E-2</v>
      </c>
      <c r="BY43" s="34">
        <v>9.9662305869254904E-3</v>
      </c>
      <c r="BZ43" s="34">
        <v>20410.964147885999</v>
      </c>
      <c r="CA43" s="34">
        <v>14848.540889763301</v>
      </c>
      <c r="CB43" s="34">
        <v>1517.8503769991701</v>
      </c>
      <c r="CC43" s="34">
        <v>16498.378270095502</v>
      </c>
      <c r="CD43" s="34">
        <v>559.08628696638505</v>
      </c>
      <c r="CE43" s="34">
        <v>6.0069586210530304</v>
      </c>
      <c r="CF43" s="34">
        <v>8.9121097324581008E-3</v>
      </c>
      <c r="CG43" s="34">
        <v>0.78490670859857603</v>
      </c>
      <c r="CH43" s="34">
        <v>0.426613358558177</v>
      </c>
      <c r="CI43" s="34">
        <v>8.21953313306547</v>
      </c>
      <c r="CJ43" s="34">
        <v>0.42306856098811102</v>
      </c>
      <c r="CK43" s="34">
        <v>8641.3176921890099</v>
      </c>
      <c r="CL43" s="34">
        <v>0.773574208347801</v>
      </c>
      <c r="CM43" s="34">
        <v>0.16313798777537</v>
      </c>
      <c r="CN43" s="34">
        <v>708.45772366165602</v>
      </c>
      <c r="CO43" s="34">
        <v>0.41025848233822099</v>
      </c>
      <c r="CP43" s="34">
        <v>9.3554286060726196E-6</v>
      </c>
      <c r="CQ43" s="34">
        <v>3.1390949949569202E-2</v>
      </c>
      <c r="CR43" s="34">
        <v>1590.2030381628199</v>
      </c>
      <c r="CS43" s="34">
        <v>1507.64274739854</v>
      </c>
      <c r="CT43" s="34">
        <v>82.560290764287302</v>
      </c>
      <c r="CU43" s="34">
        <v>3.9598172412462704E-3</v>
      </c>
      <c r="CV43" s="34">
        <v>211.769703290949</v>
      </c>
      <c r="CW43" s="34">
        <v>2.8466168598466599E-2</v>
      </c>
      <c r="CX43" s="34">
        <v>117.593658930648</v>
      </c>
      <c r="CY43" s="34">
        <v>1.3688108505982699</v>
      </c>
      <c r="CZ43" s="34">
        <v>460.89916800872999</v>
      </c>
      <c r="DA43" s="34">
        <v>118.877326044718</v>
      </c>
      <c r="DB43" s="34">
        <v>1.0204382075320899</v>
      </c>
      <c r="DC43" s="34">
        <v>4.6957541714203801</v>
      </c>
      <c r="DD43" s="34">
        <v>3.6341017653510502E-3</v>
      </c>
      <c r="DE43" s="34">
        <v>22.775599839944402</v>
      </c>
      <c r="DF43" s="34">
        <v>684.50200040442496</v>
      </c>
      <c r="DG43" s="34">
        <v>49.094173776082002</v>
      </c>
      <c r="DH43" s="34">
        <v>0</v>
      </c>
      <c r="DI43" s="34">
        <v>2310.8396168189001</v>
      </c>
      <c r="DJ43" s="34">
        <v>1859.8918053427999</v>
      </c>
      <c r="DK43" s="34">
        <v>507.92228021524102</v>
      </c>
      <c r="DL43" s="34">
        <v>20297.707097008799</v>
      </c>
      <c r="DM43" s="34">
        <v>1253.09310632593</v>
      </c>
      <c r="DN43" s="34">
        <v>2872.22809584891</v>
      </c>
      <c r="DP43" s="31">
        <f t="shared" si="33"/>
        <v>7.9999986163599868E-3</v>
      </c>
      <c r="DQ43" s="106">
        <f t="shared" si="32"/>
        <v>1.005579795310668</v>
      </c>
      <c r="DR43" s="46">
        <f t="shared" si="34"/>
        <v>2.3568362712773874E-3</v>
      </c>
      <c r="DS43" s="46">
        <f t="shared" si="35"/>
        <v>-5.66242365342843E-3</v>
      </c>
      <c r="DT43" s="46">
        <f t="shared" si="36"/>
        <v>-4.4120751316975163E-3</v>
      </c>
      <c r="DU43" s="46">
        <f t="shared" si="37"/>
        <v>-1.1256154502125958E-2</v>
      </c>
      <c r="DV43" s="46">
        <f t="shared" si="38"/>
        <v>-1.1477014008774407E-2</v>
      </c>
      <c r="DW43" s="46">
        <f t="shared" si="39"/>
        <v>-5.7055575638362505E-4</v>
      </c>
      <c r="DX43" s="46">
        <f t="shared" si="40"/>
        <v>1.7823248424862333E-2</v>
      </c>
      <c r="DY43" s="46">
        <f t="shared" si="41"/>
        <v>-2.9194845504302634E-3</v>
      </c>
      <c r="DZ43" s="46">
        <f t="shared" si="42"/>
        <v>1.5212172048342911E-2</v>
      </c>
      <c r="EA43" s="46">
        <f t="shared" si="43"/>
        <v>-7.1514025625338973E-3</v>
      </c>
      <c r="EB43" s="46">
        <f t="shared" si="44"/>
        <v>-9.9760649834632845E-3</v>
      </c>
      <c r="EC43" s="46">
        <f t="shared" si="45"/>
        <v>1.5294046038323912E-2</v>
      </c>
      <c r="ED43" s="46">
        <f t="shared" si="46"/>
        <v>1.4439485824742573E-2</v>
      </c>
      <c r="EE43" s="46">
        <f t="shared" si="47"/>
        <v>1.8980943285126152E-2</v>
      </c>
      <c r="EF43" s="46">
        <f t="shared" si="48"/>
        <v>1.798030586441907E-2</v>
      </c>
      <c r="EG43" s="46">
        <f t="shared" si="49"/>
        <v>1.0146002367147973E-3</v>
      </c>
      <c r="EH43" s="46">
        <f t="shared" si="50"/>
        <v>-6.0490579408541151E-3</v>
      </c>
      <c r="EI43" s="46">
        <f t="shared" si="51"/>
        <v>-8.2156896616388062E-3</v>
      </c>
      <c r="EJ43" s="46">
        <f t="shared" si="52"/>
        <v>-1.1183179746952914E-2</v>
      </c>
      <c r="EK43" s="46">
        <f t="shared" si="53"/>
        <v>-1.8225524701963329E-3</v>
      </c>
      <c r="EL43" s="46">
        <f t="shared" si="54"/>
        <v>7.0576766382614885E-3</v>
      </c>
      <c r="EM43" s="46">
        <f t="shared" si="55"/>
        <v>-3.9831764125354404E-3</v>
      </c>
      <c r="EN43" s="46">
        <f t="shared" si="56"/>
        <v>6.7292262768260636E-4</v>
      </c>
      <c r="EO43" s="46">
        <f t="shared" si="57"/>
        <v>3.5437241051796417E-3</v>
      </c>
      <c r="EP43" s="46">
        <f t="shared" si="58"/>
        <v>4.768133851440118E-3</v>
      </c>
      <c r="EQ43" s="46">
        <f t="shared" si="59"/>
        <v>1.8055310563650308E-2</v>
      </c>
      <c r="ER43" s="46">
        <f t="shared" si="60"/>
        <v>2.5632701403281246E-2</v>
      </c>
      <c r="ES43" s="46">
        <f t="shared" si="61"/>
        <v>1.6326765055233824E-2</v>
      </c>
      <c r="ET43" s="46">
        <f t="shared" si="62"/>
        <v>-1.8902880263547202E-2</v>
      </c>
      <c r="EU43" s="46">
        <f t="shared" si="63"/>
        <v>-1.8903702119829242E-2</v>
      </c>
      <c r="EV43" s="46">
        <f t="shared" si="64"/>
        <v>-2.1219345994861242E-3</v>
      </c>
    </row>
    <row r="44" spans="1:152" x14ac:dyDescent="0.3">
      <c r="A44" s="11" t="s">
        <v>41</v>
      </c>
      <c r="B44" s="21">
        <v>622565.09461999999</v>
      </c>
      <c r="C44" s="21">
        <v>210.88079811</v>
      </c>
      <c r="D44" s="21">
        <v>79145.226639</v>
      </c>
      <c r="E44" s="21">
        <v>6827.1975246000002</v>
      </c>
      <c r="F44" s="21">
        <v>6521.4797669999998</v>
      </c>
      <c r="G44" s="21">
        <v>116.2006281</v>
      </c>
      <c r="H44" s="21">
        <v>53910.753439</v>
      </c>
      <c r="I44" s="21">
        <v>613.54890660000001</v>
      </c>
      <c r="J44" s="21">
        <v>1502.9275548000001</v>
      </c>
      <c r="K44" s="21">
        <v>1612.9671897000001</v>
      </c>
      <c r="L44" s="34">
        <v>108.52960353</v>
      </c>
      <c r="M44" s="34">
        <v>209.51672558000001</v>
      </c>
      <c r="N44" s="34">
        <v>84.419731240999994</v>
      </c>
      <c r="O44" s="34">
        <v>4883.5063915000001</v>
      </c>
      <c r="P44" s="34">
        <v>3221.4565074000002</v>
      </c>
      <c r="Q44" s="34">
        <v>1.5722546999999999E-3</v>
      </c>
      <c r="R44" s="34">
        <v>3.3737749999999999E-4</v>
      </c>
      <c r="S44" s="34">
        <v>6.4605275200000006E-2</v>
      </c>
      <c r="T44" s="34">
        <v>0.1144724758</v>
      </c>
      <c r="U44" s="23">
        <v>6.9510806300000005E-2</v>
      </c>
      <c r="V44" s="34">
        <v>18.570449665000002</v>
      </c>
      <c r="W44" s="34">
        <v>2.6902936799999999E-2</v>
      </c>
      <c r="X44" s="34">
        <v>2.2159662027999998</v>
      </c>
      <c r="Y44" s="34">
        <v>1.2060246521</v>
      </c>
      <c r="Z44" s="34">
        <v>26.200175691999998</v>
      </c>
      <c r="AA44" s="34">
        <v>893.16157470999997</v>
      </c>
      <c r="AB44" s="34">
        <v>787.46137638000005</v>
      </c>
      <c r="AC44" s="34">
        <v>119.773055</v>
      </c>
      <c r="AD44" s="34">
        <v>4513.1480518999997</v>
      </c>
      <c r="AE44" s="34">
        <v>4377.7536362000001</v>
      </c>
      <c r="AF44" s="34">
        <v>0.97997160859999999</v>
      </c>
      <c r="AG44" s="34"/>
      <c r="AH44" s="34" t="s">
        <v>41</v>
      </c>
      <c r="AI44" s="34">
        <v>58.524664065764</v>
      </c>
      <c r="AJ44" s="34">
        <v>107.068139501636</v>
      </c>
      <c r="AK44" s="34">
        <v>607.99401540668202</v>
      </c>
      <c r="AL44" s="34">
        <v>607.99401540668202</v>
      </c>
      <c r="AM44" s="34">
        <v>309.944212697002</v>
      </c>
      <c r="AN44" s="34">
        <v>1.1713597303747301E-2</v>
      </c>
      <c r="AO44" s="34">
        <v>5.7189729327535202E-2</v>
      </c>
      <c r="AP44" s="34">
        <v>1518.5193946358399</v>
      </c>
      <c r="AQ44" s="34">
        <v>0.97831626050279996</v>
      </c>
      <c r="AR44" s="34">
        <v>211.85486675513701</v>
      </c>
      <c r="AS44" s="34">
        <v>3564.8792430407202</v>
      </c>
      <c r="AT44" s="34">
        <v>6.6752375861593802E-5</v>
      </c>
      <c r="AU44" s="34">
        <v>2.6701287947882702E-4</v>
      </c>
      <c r="AV44" s="34">
        <v>624134.59235238598</v>
      </c>
      <c r="AW44" s="34">
        <v>132.94491649883901</v>
      </c>
      <c r="AX44" s="34">
        <v>3294.2457668612201</v>
      </c>
      <c r="AY44" s="34">
        <v>211.87424486185199</v>
      </c>
      <c r="AZ44" s="34">
        <v>4.8693251095421504</v>
      </c>
      <c r="BA44" s="34">
        <v>756.30026466486902</v>
      </c>
      <c r="BB44" s="34">
        <v>31.137996003240701</v>
      </c>
      <c r="BC44" s="34">
        <v>2605.4745355425298</v>
      </c>
      <c r="BD44" s="34">
        <v>277.09394714841898</v>
      </c>
      <c r="BE44" s="34">
        <v>2347.2238771719199</v>
      </c>
      <c r="BF44" s="34">
        <v>905.22461316496901</v>
      </c>
      <c r="BG44" s="34">
        <v>4315.3916286308204</v>
      </c>
      <c r="BH44" s="34">
        <v>1593.9003611404401</v>
      </c>
      <c r="BI44" s="34">
        <v>1593.9003611404401</v>
      </c>
      <c r="BJ44" s="34">
        <v>804.95427540304001</v>
      </c>
      <c r="BK44" s="34">
        <v>2.23282278107201E-4</v>
      </c>
      <c r="BL44" s="34">
        <v>1.2716508182168899E-3</v>
      </c>
      <c r="BM44" s="34">
        <v>624.597086615629</v>
      </c>
      <c r="BN44" s="34">
        <v>1849.03355360057</v>
      </c>
      <c r="BO44" s="34">
        <v>75.648854245454004</v>
      </c>
      <c r="BP44" s="34">
        <v>262.12284920499002</v>
      </c>
      <c r="BQ44" s="34">
        <v>16.279008286673101</v>
      </c>
      <c r="BR44" s="34">
        <v>2.1027287905994899E-2</v>
      </c>
      <c r="BS44" s="34">
        <v>4.26918372768509E-2</v>
      </c>
      <c r="BT44" s="34">
        <v>64.700051010286302</v>
      </c>
      <c r="BU44" s="34">
        <v>85.021276365976405</v>
      </c>
      <c r="BV44" s="34">
        <v>208.18041942172701</v>
      </c>
      <c r="BW44" s="34">
        <v>0</v>
      </c>
      <c r="BX44" s="34">
        <v>5.7503997720420801E-2</v>
      </c>
      <c r="BY44" s="34">
        <v>5.5248999313260203E-2</v>
      </c>
      <c r="BZ44" s="34">
        <v>54906.523818625697</v>
      </c>
      <c r="CA44" s="34">
        <v>70267.157361640595</v>
      </c>
      <c r="CB44" s="34">
        <v>7182.8632922347597</v>
      </c>
      <c r="CC44" s="34">
        <v>78074.6177404911</v>
      </c>
      <c r="CD44" s="34">
        <v>1452.56471753553</v>
      </c>
      <c r="CE44" s="34">
        <v>18.562306534567899</v>
      </c>
      <c r="CF44" s="34">
        <v>2.6785827933266101E-2</v>
      </c>
      <c r="CG44" s="34">
        <v>2.21551910676741</v>
      </c>
      <c r="CH44" s="34">
        <v>1.2075317782066399</v>
      </c>
      <c r="CI44" s="34">
        <v>26.143269209036699</v>
      </c>
      <c r="CJ44" s="34">
        <v>1.65352475699002</v>
      </c>
      <c r="CK44" s="34">
        <v>22839.357876846399</v>
      </c>
      <c r="CL44" s="34">
        <v>3.60283912752084</v>
      </c>
      <c r="CM44" s="34">
        <v>0.887066163241234</v>
      </c>
      <c r="CN44" s="34">
        <v>3599.9015485815999</v>
      </c>
      <c r="CO44" s="34">
        <v>1.9675061807679699</v>
      </c>
      <c r="CP44" s="34">
        <v>6.91050380771287E-5</v>
      </c>
      <c r="CQ44" s="34">
        <v>0.17677804797257399</v>
      </c>
      <c r="CR44" s="34">
        <v>6740.2122676859099</v>
      </c>
      <c r="CS44" s="34">
        <v>6437.12674153635</v>
      </c>
      <c r="CT44" s="34">
        <v>303.08552614957199</v>
      </c>
      <c r="CU44" s="34">
        <v>4.2484436494210097E-2</v>
      </c>
      <c r="CV44" s="34">
        <v>648.25877952126598</v>
      </c>
      <c r="CW44" s="34">
        <v>0.30540998042295597</v>
      </c>
      <c r="CX44" s="34">
        <v>434.65176313320802</v>
      </c>
      <c r="CY44" s="34">
        <v>6.2389502288948702</v>
      </c>
      <c r="CZ44" s="34">
        <v>1702.9235298312899</v>
      </c>
      <c r="DA44" s="34">
        <v>565.55723738325298</v>
      </c>
      <c r="DB44" s="34">
        <v>3.2128218025319999</v>
      </c>
      <c r="DC44" s="34">
        <v>33.281593339395997</v>
      </c>
      <c r="DD44" s="34">
        <v>2.2146404748755701E-2</v>
      </c>
      <c r="DE44" s="34">
        <v>115.14677198763199</v>
      </c>
      <c r="DF44" s="34">
        <v>1824.5254650870199</v>
      </c>
      <c r="DG44" s="34">
        <v>121.275452657842</v>
      </c>
      <c r="DH44" s="34">
        <v>0</v>
      </c>
      <c r="DI44" s="34">
        <v>6131.6754729164904</v>
      </c>
      <c r="DJ44" s="34">
        <v>4956.5663294435499</v>
      </c>
      <c r="DK44" s="34">
        <v>1307.65661337034</v>
      </c>
      <c r="DL44" s="34">
        <v>54599.718801677598</v>
      </c>
      <c r="DM44" s="34">
        <v>3265.4574213116298</v>
      </c>
      <c r="DN44" s="34">
        <v>7439.1910343049603</v>
      </c>
      <c r="DP44" s="31">
        <f t="shared" si="33"/>
        <v>8.0000018532489208E-3</v>
      </c>
      <c r="DQ44" s="106">
        <f t="shared" si="32"/>
        <v>1.005619168444118</v>
      </c>
      <c r="DR44" s="46">
        <f t="shared" si="34"/>
        <v>2.5210178757997664E-3</v>
      </c>
      <c r="DS44" s="46">
        <f t="shared" si="35"/>
        <v>-1.2805237425478707E-2</v>
      </c>
      <c r="DT44" s="46">
        <f t="shared" si="36"/>
        <v>-1.3527144263446233E-2</v>
      </c>
      <c r="DU44" s="46">
        <f t="shared" si="37"/>
        <v>-1.2740990223391363E-2</v>
      </c>
      <c r="DV44" s="46">
        <f t="shared" si="38"/>
        <v>-1.2934644969764856E-2</v>
      </c>
      <c r="DW44" s="46">
        <f t="shared" si="39"/>
        <v>-9.0692806880620438E-3</v>
      </c>
      <c r="DX44" s="46">
        <f t="shared" si="40"/>
        <v>1.2779739082243807E-2</v>
      </c>
      <c r="DY44" s="46">
        <f t="shared" si="41"/>
        <v>-9.0537056354652867E-3</v>
      </c>
      <c r="DZ44" s="46">
        <f t="shared" si="42"/>
        <v>1.0374312312022753E-2</v>
      </c>
      <c r="EA44" s="46">
        <f t="shared" si="43"/>
        <v>-1.1820964915663472E-2</v>
      </c>
      <c r="EB44" s="46">
        <f t="shared" si="44"/>
        <v>-1.3466040424261059E-2</v>
      </c>
      <c r="EC44" s="46">
        <f t="shared" si="45"/>
        <v>1.1159687460103139E-2</v>
      </c>
      <c r="ED44" s="46">
        <f t="shared" si="46"/>
        <v>7.1256460561231897E-3</v>
      </c>
      <c r="EE44" s="46">
        <f t="shared" si="47"/>
        <v>1.4960549262455042E-2</v>
      </c>
      <c r="EF44" s="46">
        <f t="shared" si="48"/>
        <v>1.3658701835817183E-2</v>
      </c>
      <c r="EG44" s="46">
        <f t="shared" si="49"/>
        <v>-5.2259761721686554E-3</v>
      </c>
      <c r="EH44" s="46">
        <f t="shared" si="50"/>
        <v>-1.070683332344086E-2</v>
      </c>
      <c r="EI44" s="46">
        <f t="shared" si="51"/>
        <v>-1.3716372454276159E-2</v>
      </c>
      <c r="EJ44" s="46">
        <f t="shared" si="52"/>
        <v>-1.5020892614598319E-2</v>
      </c>
      <c r="EK44" s="46">
        <f t="shared" si="53"/>
        <v>-8.7393558074366062E-3</v>
      </c>
      <c r="EL44" s="46">
        <f t="shared" si="54"/>
        <v>-4.3849936748975896E-4</v>
      </c>
      <c r="EM44" s="46">
        <f t="shared" si="55"/>
        <v>-4.3530142305466682E-3</v>
      </c>
      <c r="EN44" s="46">
        <f t="shared" si="56"/>
        <v>-2.0176121460012026E-4</v>
      </c>
      <c r="EO44" s="46">
        <f t="shared" si="57"/>
        <v>1.2496644276844997E-3</v>
      </c>
      <c r="EP44" s="46">
        <f t="shared" si="58"/>
        <v>-2.1719886016136588E-3</v>
      </c>
      <c r="EQ44" s="46">
        <f t="shared" si="59"/>
        <v>1.3505998014844946E-2</v>
      </c>
      <c r="ER44" s="46">
        <f t="shared" si="60"/>
        <v>2.2214294627954597E-2</v>
      </c>
      <c r="ES44" s="46">
        <f t="shared" si="61"/>
        <v>1.2543703238111412E-2</v>
      </c>
      <c r="ET44" s="46">
        <f t="shared" si="62"/>
        <v>-1.8119400684409127E-2</v>
      </c>
      <c r="EU44" s="46">
        <f t="shared" si="63"/>
        <v>-1.8120261049713399E-2</v>
      </c>
      <c r="EV44" s="46">
        <f t="shared" si="64"/>
        <v>-1.6891796483419334E-3</v>
      </c>
    </row>
    <row r="45" spans="1:152" x14ac:dyDescent="0.3">
      <c r="A45" s="11" t="s">
        <v>42</v>
      </c>
      <c r="B45" s="21">
        <v>90082.116913000005</v>
      </c>
      <c r="C45" s="21">
        <v>15.549963791</v>
      </c>
      <c r="D45" s="21">
        <v>6248.3384343999996</v>
      </c>
      <c r="E45" s="21">
        <v>646.28679212999998</v>
      </c>
      <c r="F45" s="21">
        <v>611.08311273000004</v>
      </c>
      <c r="G45" s="21">
        <v>8.4812536517999995</v>
      </c>
      <c r="H45" s="21">
        <v>7588.4152099000003</v>
      </c>
      <c r="I45" s="21">
        <v>64.076814369000004</v>
      </c>
      <c r="J45" s="21">
        <v>198.79997460000001</v>
      </c>
      <c r="K45" s="21">
        <v>158.35323323</v>
      </c>
      <c r="L45" s="34">
        <v>10.948672067</v>
      </c>
      <c r="M45" s="34">
        <v>33.698771702000002</v>
      </c>
      <c r="N45" s="34">
        <v>12.717569956</v>
      </c>
      <c r="O45" s="34">
        <v>668.05612868000003</v>
      </c>
      <c r="P45" s="34">
        <v>489.29265542000002</v>
      </c>
      <c r="Q45" s="34">
        <v>1.6953230000000001E-4</v>
      </c>
      <c r="R45" s="34">
        <v>3.1562500000000001E-5</v>
      </c>
      <c r="S45" s="34">
        <v>4.7404802000000001E-3</v>
      </c>
      <c r="T45" s="34">
        <v>8.1668797000000008E-3</v>
      </c>
      <c r="U45" s="23">
        <v>6.4473814000000004E-3</v>
      </c>
      <c r="V45" s="34">
        <v>2.4536017530000001</v>
      </c>
      <c r="W45" s="34">
        <v>3.9416364999999998E-3</v>
      </c>
      <c r="X45" s="34">
        <v>0.34937622670000001</v>
      </c>
      <c r="Y45" s="34">
        <v>0.1875819554</v>
      </c>
      <c r="Z45" s="34">
        <v>3.3958004127999999</v>
      </c>
      <c r="AA45" s="34">
        <v>137.40597004</v>
      </c>
      <c r="AB45" s="34">
        <v>91.477417281000001</v>
      </c>
      <c r="AC45" s="34">
        <v>19.725962031000002</v>
      </c>
      <c r="AD45" s="34">
        <v>301.76059873000003</v>
      </c>
      <c r="AE45" s="34">
        <v>292.70778573000001</v>
      </c>
      <c r="AF45" s="34">
        <v>0.15603137389999999</v>
      </c>
      <c r="AG45" s="34"/>
      <c r="AH45" s="34" t="s">
        <v>42</v>
      </c>
      <c r="AI45" s="34">
        <v>8.6880442329848808</v>
      </c>
      <c r="AJ45" s="34">
        <v>10.8268853665331</v>
      </c>
      <c r="AK45" s="34">
        <v>63.710808922910203</v>
      </c>
      <c r="AL45" s="34">
        <v>63.710808922910203</v>
      </c>
      <c r="AM45" s="34">
        <v>28.614603757750601</v>
      </c>
      <c r="AN45" s="34">
        <v>1.08907011690008E-3</v>
      </c>
      <c r="AO45" s="34">
        <v>5.3172056438322898E-3</v>
      </c>
      <c r="AP45" s="34">
        <v>200.03972575658199</v>
      </c>
      <c r="AQ45" s="34">
        <v>0.155151051142946</v>
      </c>
      <c r="AR45" s="34">
        <v>33.917158702399497</v>
      </c>
      <c r="AS45" s="34">
        <v>507.90999553470101</v>
      </c>
      <c r="AT45" s="34">
        <v>6.25557736404372E-6</v>
      </c>
      <c r="AU45" s="34">
        <v>2.50220762578746E-5</v>
      </c>
      <c r="AV45" s="34">
        <v>89720.660599987896</v>
      </c>
      <c r="AW45" s="34">
        <v>8.8794846454692298</v>
      </c>
      <c r="AX45" s="34">
        <v>220.42909558689701</v>
      </c>
      <c r="AY45" s="34">
        <v>14.1339769779041</v>
      </c>
      <c r="AZ45" s="34">
        <v>0.32591264692427702</v>
      </c>
      <c r="BA45" s="34">
        <v>50.485144713592</v>
      </c>
      <c r="BB45" s="34">
        <v>1.7211074978091501</v>
      </c>
      <c r="BC45" s="34">
        <v>350.92311785421703</v>
      </c>
      <c r="BD45" s="34">
        <v>38.315509161191699</v>
      </c>
      <c r="BE45" s="34">
        <v>375.10864880388198</v>
      </c>
      <c r="BF45" s="34">
        <v>138.84588826883399</v>
      </c>
      <c r="BG45" s="34">
        <v>572.18244442793502</v>
      </c>
      <c r="BH45" s="34">
        <v>156.89737354511701</v>
      </c>
      <c r="BI45" s="34">
        <v>156.89737354511701</v>
      </c>
      <c r="BJ45" s="34">
        <v>92.904329172481297</v>
      </c>
      <c r="BK45" s="34">
        <v>1.9236158078001701E-5</v>
      </c>
      <c r="BL45" s="34">
        <v>1.4565479965590201E-4</v>
      </c>
      <c r="BM45" s="34">
        <v>49.566655550741999</v>
      </c>
      <c r="BN45" s="34">
        <v>243.30467372519601</v>
      </c>
      <c r="BO45" s="34">
        <v>11.486752961425299</v>
      </c>
      <c r="BP45" s="34">
        <v>38.1743946476427</v>
      </c>
      <c r="BQ45" s="34">
        <v>1.44813857756973</v>
      </c>
      <c r="BR45" s="34">
        <v>1.54661116530807E-3</v>
      </c>
      <c r="BS45" s="34">
        <v>3.1400897711051198E-3</v>
      </c>
      <c r="BT45" s="34">
        <v>9.3723921369109995</v>
      </c>
      <c r="BU45" s="34">
        <v>12.8209145203232</v>
      </c>
      <c r="BV45" s="34">
        <v>15.3946594146728</v>
      </c>
      <c r="BW45" s="34">
        <v>0</v>
      </c>
      <c r="BX45" s="34">
        <v>4.10919916775519E-3</v>
      </c>
      <c r="BY45" s="34">
        <v>3.9480693981932997E-3</v>
      </c>
      <c r="BZ45" s="34">
        <v>7706.4151149985901</v>
      </c>
      <c r="CA45" s="34">
        <v>5576.2323900196698</v>
      </c>
      <c r="CB45" s="34">
        <v>570.01483586479003</v>
      </c>
      <c r="CC45" s="34">
        <v>6195.8138814351996</v>
      </c>
      <c r="CD45" s="34">
        <v>213.40006682733301</v>
      </c>
      <c r="CE45" s="34">
        <v>2.46012963079195</v>
      </c>
      <c r="CF45" s="34">
        <v>3.9144473103060497E-3</v>
      </c>
      <c r="CG45" s="34">
        <v>0.34816798766999002</v>
      </c>
      <c r="CH45" s="34">
        <v>0.187363705053324</v>
      </c>
      <c r="CI45" s="34">
        <v>3.39798490367455</v>
      </c>
      <c r="CJ45" s="34">
        <v>0.15607619365289299</v>
      </c>
      <c r="CK45" s="34">
        <v>3257.8080655328199</v>
      </c>
      <c r="CL45" s="34">
        <v>0.29957887972133501</v>
      </c>
      <c r="CM45" s="34">
        <v>5.9133799247121498E-2</v>
      </c>
      <c r="CN45" s="34">
        <v>263.26963000931403</v>
      </c>
      <c r="CO45" s="34">
        <v>0.15754377001383299</v>
      </c>
      <c r="CP45" s="34">
        <v>3.9697788962559896E-6</v>
      </c>
      <c r="CQ45" s="34">
        <v>1.1546182270429899E-2</v>
      </c>
      <c r="CR45" s="34">
        <v>638.35456950576804</v>
      </c>
      <c r="CS45" s="34">
        <v>603.47337671929097</v>
      </c>
      <c r="CT45" s="34">
        <v>34.881192786476802</v>
      </c>
      <c r="CU45" s="34">
        <v>2.0121118400326199E-3</v>
      </c>
      <c r="CV45" s="34">
        <v>92.947666339280204</v>
      </c>
      <c r="CW45" s="34">
        <v>1.4464504740488399E-2</v>
      </c>
      <c r="CX45" s="34">
        <v>49.413117137077798</v>
      </c>
      <c r="CY45" s="34">
        <v>0.53522398331101095</v>
      </c>
      <c r="CZ45" s="34">
        <v>194.18431003598999</v>
      </c>
      <c r="DA45" s="34">
        <v>42.884623911804397</v>
      </c>
      <c r="DB45" s="34">
        <v>0.439975546884042</v>
      </c>
      <c r="DC45" s="34">
        <v>1.9817152827703199</v>
      </c>
      <c r="DD45" s="34">
        <v>1.38294317719097E-3</v>
      </c>
      <c r="DE45" s="34">
        <v>8.4235901925185992</v>
      </c>
      <c r="DF45" s="34">
        <v>270.27789128446898</v>
      </c>
      <c r="DG45" s="34">
        <v>19.870585689583699</v>
      </c>
      <c r="DH45" s="34">
        <v>0</v>
      </c>
      <c r="DI45" s="34">
        <v>853.62641179299396</v>
      </c>
      <c r="DJ45" s="34">
        <v>674.93347314140897</v>
      </c>
      <c r="DK45" s="34">
        <v>204.94668513196899</v>
      </c>
      <c r="DL45" s="34">
        <v>7662.5610633994202</v>
      </c>
      <c r="DM45" s="34">
        <v>494.24288755211501</v>
      </c>
      <c r="DN45" s="34">
        <v>1151.26860771987</v>
      </c>
      <c r="DP45" s="31">
        <f t="shared" si="33"/>
        <v>8.0000233220789297E-3</v>
      </c>
      <c r="DQ45" s="106">
        <f t="shared" si="32"/>
        <v>1.0057231585153221</v>
      </c>
      <c r="DR45" s="46">
        <f t="shared" si="34"/>
        <v>-4.012520191562537E-3</v>
      </c>
      <c r="DS45" s="46">
        <f t="shared" si="35"/>
        <v>-9.9874429557891779E-3</v>
      </c>
      <c r="DT45" s="46">
        <f t="shared" si="36"/>
        <v>-8.4061632570393459E-3</v>
      </c>
      <c r="DU45" s="46">
        <f t="shared" si="37"/>
        <v>-1.2273533547064012E-2</v>
      </c>
      <c r="DV45" s="46">
        <f t="shared" si="38"/>
        <v>-1.2452865824932956E-2</v>
      </c>
      <c r="DW45" s="46">
        <f t="shared" si="39"/>
        <v>-6.7989311072145795E-3</v>
      </c>
      <c r="DX45" s="46">
        <f t="shared" si="40"/>
        <v>9.7709273212524955E-3</v>
      </c>
      <c r="DY45" s="46">
        <f t="shared" si="41"/>
        <v>-5.7119794373996276E-3</v>
      </c>
      <c r="DZ45" s="46">
        <f t="shared" si="42"/>
        <v>6.236173616603541E-3</v>
      </c>
      <c r="EA45" s="46">
        <f t="shared" si="43"/>
        <v>-9.1937477700151093E-3</v>
      </c>
      <c r="EB45" s="46">
        <f t="shared" si="44"/>
        <v>-1.1123422066313738E-2</v>
      </c>
      <c r="EC45" s="46">
        <f t="shared" si="45"/>
        <v>6.4805626249734884E-3</v>
      </c>
      <c r="ED45" s="46">
        <f t="shared" si="46"/>
        <v>8.126125091566164E-3</v>
      </c>
      <c r="EE45" s="46">
        <f t="shared" si="47"/>
        <v>1.029456084026616E-2</v>
      </c>
      <c r="EF45" s="46">
        <f t="shared" si="48"/>
        <v>1.0117119227685526E-2</v>
      </c>
      <c r="EG45" s="46">
        <f t="shared" si="49"/>
        <v>-3.9612709191127688E-3</v>
      </c>
      <c r="EH45" s="46">
        <f t="shared" si="50"/>
        <v>-9.0248357412017668E-3</v>
      </c>
      <c r="EI45" s="46">
        <f t="shared" si="51"/>
        <v>-1.134468689201778E-2</v>
      </c>
      <c r="EJ45" s="46">
        <f t="shared" si="52"/>
        <v>-1.3421421409147483E-2</v>
      </c>
      <c r="EK45" s="46">
        <f t="shared" si="53"/>
        <v>-6.375555705085266E-3</v>
      </c>
      <c r="EL45" s="46">
        <f t="shared" si="54"/>
        <v>2.6605286632063983E-3</v>
      </c>
      <c r="EM45" s="46">
        <f t="shared" si="55"/>
        <v>-6.8979444689915379E-3</v>
      </c>
      <c r="EN45" s="46">
        <f t="shared" si="56"/>
        <v>-3.458274884419874E-3</v>
      </c>
      <c r="EO45" s="46">
        <f t="shared" si="57"/>
        <v>-1.1634932912955264E-3</v>
      </c>
      <c r="EP45" s="46">
        <f t="shared" si="58"/>
        <v>6.4329189263183611E-4</v>
      </c>
      <c r="EQ45" s="46">
        <f t="shared" si="59"/>
        <v>1.0479298886466263E-2</v>
      </c>
      <c r="ER45" s="46">
        <f t="shared" si="60"/>
        <v>1.5598515282718505E-2</v>
      </c>
      <c r="ES45" s="46">
        <f t="shared" si="61"/>
        <v>7.3316403203258843E-3</v>
      </c>
      <c r="ET45" s="46">
        <f t="shared" si="62"/>
        <v>-1.9173731380951933E-2</v>
      </c>
      <c r="EU45" s="46">
        <f t="shared" si="63"/>
        <v>-1.9174578130458749E-2</v>
      </c>
      <c r="EV45" s="46">
        <f t="shared" si="64"/>
        <v>-5.6419599151782632E-3</v>
      </c>
    </row>
    <row r="46" spans="1:152" x14ac:dyDescent="0.3">
      <c r="A46" s="11" t="s">
        <v>43</v>
      </c>
      <c r="B46" s="21">
        <v>32690.261741999999</v>
      </c>
      <c r="C46" s="21">
        <v>11.323488170999999</v>
      </c>
      <c r="D46" s="21">
        <v>4385.5249326000003</v>
      </c>
      <c r="E46" s="21">
        <v>447.20901522999998</v>
      </c>
      <c r="F46" s="21">
        <v>425.61475673000001</v>
      </c>
      <c r="G46" s="21">
        <v>6.0210200200999999</v>
      </c>
      <c r="H46" s="21">
        <v>4153.9859042999997</v>
      </c>
      <c r="I46" s="21">
        <v>41.510723321999997</v>
      </c>
      <c r="J46" s="21">
        <v>91.007086247999993</v>
      </c>
      <c r="K46" s="21">
        <v>102.28428515</v>
      </c>
      <c r="L46" s="34">
        <v>6.7692031836000002</v>
      </c>
      <c r="M46" s="34">
        <v>15.679395104999999</v>
      </c>
      <c r="N46" s="34">
        <v>8.0960282052999997</v>
      </c>
      <c r="O46" s="34">
        <v>338.68724151999999</v>
      </c>
      <c r="P46" s="34">
        <v>272.99386804</v>
      </c>
      <c r="Q46" s="34">
        <v>8.1212199999999995E-5</v>
      </c>
      <c r="R46" s="34">
        <v>1.5827500000000001E-5</v>
      </c>
      <c r="S46" s="34">
        <v>3.4608205E-3</v>
      </c>
      <c r="T46" s="34">
        <v>5.8895444000000002E-3</v>
      </c>
      <c r="U46" s="23">
        <v>3.5524337E-3</v>
      </c>
      <c r="V46" s="34">
        <v>1.5599535014000001</v>
      </c>
      <c r="W46" s="34">
        <v>2.0988147999999999E-3</v>
      </c>
      <c r="X46" s="34">
        <v>0.18779403859999999</v>
      </c>
      <c r="Y46" s="34">
        <v>0.104988652</v>
      </c>
      <c r="Z46" s="34">
        <v>2.1509541393</v>
      </c>
      <c r="AA46" s="34">
        <v>79.789655248000003</v>
      </c>
      <c r="AB46" s="34">
        <v>39.502321414999997</v>
      </c>
      <c r="AC46" s="34">
        <v>9.2950975724999996</v>
      </c>
      <c r="AD46" s="34">
        <v>274.31958651999997</v>
      </c>
      <c r="AE46" s="34">
        <v>266.08998629000001</v>
      </c>
      <c r="AF46" s="34">
        <v>8.07257958E-2</v>
      </c>
      <c r="AG46" s="34"/>
      <c r="AH46" s="34" t="s">
        <v>43</v>
      </c>
      <c r="AI46" s="34">
        <v>3.6420192137028198</v>
      </c>
      <c r="AJ46" s="34">
        <v>6.6794517720620297</v>
      </c>
      <c r="AK46" s="34">
        <v>41.1214454627371</v>
      </c>
      <c r="AL46" s="34">
        <v>41.1214454627371</v>
      </c>
      <c r="AM46" s="34">
        <v>20.136037404983501</v>
      </c>
      <c r="AN46" s="34">
        <v>5.9877224160452395E-4</v>
      </c>
      <c r="AO46" s="34">
        <v>2.9234507294543001E-3</v>
      </c>
      <c r="AP46" s="34">
        <v>91.620144469714305</v>
      </c>
      <c r="AQ46" s="34">
        <v>8.0725158913460798E-2</v>
      </c>
      <c r="AR46" s="34">
        <v>15.842076558800199</v>
      </c>
      <c r="AS46" s="34">
        <v>210.028447659363</v>
      </c>
      <c r="AT46" s="34">
        <v>3.1327915144099502E-6</v>
      </c>
      <c r="AU46" s="34">
        <v>1.25312822632649E-5</v>
      </c>
      <c r="AV46" s="34">
        <v>32660.098243246899</v>
      </c>
      <c r="AW46" s="34">
        <v>8.0449379531187208</v>
      </c>
      <c r="AX46" s="34">
        <v>199.79196459376999</v>
      </c>
      <c r="AY46" s="34">
        <v>12.8020777713476</v>
      </c>
      <c r="AZ46" s="34">
        <v>0.29541808837227101</v>
      </c>
      <c r="BA46" s="34">
        <v>45.7343823145223</v>
      </c>
      <c r="BB46" s="34">
        <v>1.48745466007484</v>
      </c>
      <c r="BC46" s="34">
        <v>173.63745897520801</v>
      </c>
      <c r="BD46" s="34">
        <v>17.1751603315696</v>
      </c>
      <c r="BE46" s="34">
        <v>166.55342310762401</v>
      </c>
      <c r="BF46" s="34">
        <v>80.856729059094803</v>
      </c>
      <c r="BG46" s="34">
        <v>304.489509383827</v>
      </c>
      <c r="BH46" s="34">
        <v>100.920416054782</v>
      </c>
      <c r="BI46" s="34">
        <v>100.920416054782</v>
      </c>
      <c r="BJ46" s="34">
        <v>40.103882064046999</v>
      </c>
      <c r="BK46" s="34">
        <v>1.1348702411537801E-5</v>
      </c>
      <c r="BL46" s="34">
        <v>6.6163936388068494E-5</v>
      </c>
      <c r="BM46" s="34">
        <v>34.533732942894702</v>
      </c>
      <c r="BN46" s="34">
        <v>123.34773450727199</v>
      </c>
      <c r="BO46" s="34">
        <v>5.9869359010282297</v>
      </c>
      <c r="BP46" s="34">
        <v>24.2708537728507</v>
      </c>
      <c r="BQ46" s="34">
        <v>1.0458180416695499</v>
      </c>
      <c r="BR46" s="34">
        <v>1.12357164194734E-3</v>
      </c>
      <c r="BS46" s="34">
        <v>2.28115706278212E-3</v>
      </c>
      <c r="BT46" s="34">
        <v>4.9804701765013704</v>
      </c>
      <c r="BU46" s="34">
        <v>8.1720552048463002</v>
      </c>
      <c r="BV46" s="34">
        <v>11.1546282711905</v>
      </c>
      <c r="BW46" s="34">
        <v>0</v>
      </c>
      <c r="BX46" s="34">
        <v>2.9500199408058901E-3</v>
      </c>
      <c r="BY46" s="34">
        <v>2.8343520340393599E-3</v>
      </c>
      <c r="BZ46" s="34">
        <v>4220.6383941533404</v>
      </c>
      <c r="CA46" s="34">
        <v>3885.0461684000402</v>
      </c>
      <c r="CB46" s="34">
        <v>397.13804775211202</v>
      </c>
      <c r="CC46" s="34">
        <v>4316.7179490950502</v>
      </c>
      <c r="CD46" s="34">
        <v>104.66419735511499</v>
      </c>
      <c r="CE46" s="34">
        <v>1.56469680733257</v>
      </c>
      <c r="CF46" s="34">
        <v>2.0933321825206499E-3</v>
      </c>
      <c r="CG46" s="34">
        <v>0.18812207529886399</v>
      </c>
      <c r="CH46" s="34">
        <v>0.105341931817655</v>
      </c>
      <c r="CI46" s="34">
        <v>2.1529007203602299</v>
      </c>
      <c r="CJ46" s="34">
        <v>5.2344923516151498E-2</v>
      </c>
      <c r="CK46" s="34">
        <v>1861.2782473883401</v>
      </c>
      <c r="CL46" s="34">
        <v>0.21478668187855801</v>
      </c>
      <c r="CM46" s="34">
        <v>5.3553051692873999E-2</v>
      </c>
      <c r="CN46" s="34">
        <v>220.63706002634501</v>
      </c>
      <c r="CO46" s="34">
        <v>0.105295395977667</v>
      </c>
      <c r="CP46" s="34">
        <v>3.4282811995348199E-6</v>
      </c>
      <c r="CQ46" s="34">
        <v>1.04086265094771E-2</v>
      </c>
      <c r="CR46" s="34">
        <v>440.99184073914898</v>
      </c>
      <c r="CS46" s="34">
        <v>419.57887873029699</v>
      </c>
      <c r="CT46" s="34">
        <v>21.412962008851501</v>
      </c>
      <c r="CU46" s="34">
        <v>1.65751035125139E-3</v>
      </c>
      <c r="CV46" s="34">
        <v>46.848403026945903</v>
      </c>
      <c r="CW46" s="34">
        <v>1.1915415014578001E-2</v>
      </c>
      <c r="CX46" s="34">
        <v>30.1080423177191</v>
      </c>
      <c r="CY46" s="34">
        <v>0.40302935421110297</v>
      </c>
      <c r="CZ46" s="34">
        <v>119.31818934395901</v>
      </c>
      <c r="DA46" s="34">
        <v>15.5182805111601</v>
      </c>
      <c r="DB46" s="34">
        <v>0.211933429124158</v>
      </c>
      <c r="DC46" s="34">
        <v>1.60102593737771</v>
      </c>
      <c r="DD46" s="34">
        <v>1.23368967410175E-3</v>
      </c>
      <c r="DE46" s="34">
        <v>5.9684744381796397</v>
      </c>
      <c r="DF46" s="34">
        <v>171.40903849139701</v>
      </c>
      <c r="DG46" s="34">
        <v>9.4042506696594401</v>
      </c>
      <c r="DH46" s="34">
        <v>0</v>
      </c>
      <c r="DI46" s="34">
        <v>444.86884328683101</v>
      </c>
      <c r="DJ46" s="34">
        <v>342.852735801221</v>
      </c>
      <c r="DK46" s="34">
        <v>130.29651455579599</v>
      </c>
      <c r="DL46" s="34">
        <v>4201.5718187580196</v>
      </c>
      <c r="DM46" s="34">
        <v>276.575616602705</v>
      </c>
      <c r="DN46" s="34">
        <v>658.37084984579701</v>
      </c>
      <c r="DP46" s="31">
        <f t="shared" si="33"/>
        <v>7.9999975328789597E-3</v>
      </c>
      <c r="DQ46" s="106">
        <f t="shared" si="32"/>
        <v>1.0045379625096964</v>
      </c>
      <c r="DR46" s="46">
        <f t="shared" si="34"/>
        <v>-9.2270594194558111E-4</v>
      </c>
      <c r="DS46" s="46">
        <f t="shared" si="35"/>
        <v>-1.4912357151743895E-2</v>
      </c>
      <c r="DT46" s="46">
        <f t="shared" si="36"/>
        <v>-1.5689566143717523E-2</v>
      </c>
      <c r="DU46" s="46">
        <f t="shared" si="37"/>
        <v>-1.3902167172666444E-2</v>
      </c>
      <c r="DV46" s="46">
        <f t="shared" si="38"/>
        <v>-1.4181552458558285E-2</v>
      </c>
      <c r="DW46" s="46">
        <f t="shared" si="39"/>
        <v>-8.7270232859128546E-3</v>
      </c>
      <c r="DX46" s="46">
        <f t="shared" si="40"/>
        <v>1.1455482891446832E-2</v>
      </c>
      <c r="DY46" s="46">
        <f t="shared" si="41"/>
        <v>-9.377766227855305E-3</v>
      </c>
      <c r="DZ46" s="46">
        <f t="shared" si="42"/>
        <v>6.7363789677178489E-3</v>
      </c>
      <c r="EA46" s="46">
        <f t="shared" si="43"/>
        <v>-1.3334102039408026E-2</v>
      </c>
      <c r="EB46" s="46">
        <f t="shared" si="44"/>
        <v>-1.32587852814663E-2</v>
      </c>
      <c r="EC46" s="46">
        <f t="shared" si="45"/>
        <v>1.0375492977297491E-2</v>
      </c>
      <c r="ED46" s="46">
        <f t="shared" si="46"/>
        <v>9.3906539871649753E-3</v>
      </c>
      <c r="EE46" s="46">
        <f t="shared" si="47"/>
        <v>1.229894064661729E-2</v>
      </c>
      <c r="EF46" s="46">
        <f t="shared" si="48"/>
        <v>1.3120252804287134E-2</v>
      </c>
      <c r="EG46" s="46">
        <f t="shared" si="49"/>
        <v>-3.3403848296054265E-3</v>
      </c>
      <c r="EH46" s="46">
        <f t="shared" si="50"/>
        <v>-1.0325460263790826E-2</v>
      </c>
      <c r="EI46" s="46">
        <f t="shared" si="51"/>
        <v>-1.6207658059856113E-2</v>
      </c>
      <c r="EJ46" s="46">
        <f t="shared" si="52"/>
        <v>-1.7857480649055051E-2</v>
      </c>
      <c r="EK46" s="46">
        <f t="shared" si="53"/>
        <v>-8.504234418555431E-3</v>
      </c>
      <c r="EL46" s="46">
        <f t="shared" si="54"/>
        <v>3.0406713586737973E-3</v>
      </c>
      <c r="EM46" s="46">
        <f t="shared" si="55"/>
        <v>-2.6122445293172126E-3</v>
      </c>
      <c r="EN46" s="46">
        <f t="shared" si="56"/>
        <v>1.7467897346982039E-3</v>
      </c>
      <c r="EO46" s="46">
        <f t="shared" si="57"/>
        <v>3.3649333611312322E-3</v>
      </c>
      <c r="EP46" s="46">
        <f t="shared" si="58"/>
        <v>9.0498492025656318E-4</v>
      </c>
      <c r="EQ46" s="46">
        <f t="shared" si="59"/>
        <v>1.3373585933892701E-2</v>
      </c>
      <c r="ER46" s="46">
        <f t="shared" si="60"/>
        <v>1.5228488541905659E-2</v>
      </c>
      <c r="ES46" s="46">
        <f t="shared" si="61"/>
        <v>1.1743082448362384E-2</v>
      </c>
      <c r="ET46" s="46">
        <f t="shared" si="62"/>
        <v>-2.2467776424505925E-2</v>
      </c>
      <c r="EU46" s="46">
        <f t="shared" si="63"/>
        <v>-2.246867289247453E-2</v>
      </c>
      <c r="EV46" s="46">
        <f t="shared" si="64"/>
        <v>-7.8895046235204094E-6</v>
      </c>
    </row>
    <row r="47" spans="1:152" x14ac:dyDescent="0.3">
      <c r="A47" s="11" t="s">
        <v>44</v>
      </c>
      <c r="B47" s="21">
        <v>295192.36744</v>
      </c>
      <c r="C47" s="21">
        <v>41.312624751000001</v>
      </c>
      <c r="D47" s="21">
        <v>17929.349561999999</v>
      </c>
      <c r="E47" s="21">
        <v>2108.3407790000001</v>
      </c>
      <c r="F47" s="21">
        <v>1990.9926991</v>
      </c>
      <c r="G47" s="21">
        <v>28.791469753000001</v>
      </c>
      <c r="H47" s="21">
        <v>23514.419057999999</v>
      </c>
      <c r="I47" s="21">
        <v>199.79268192000001</v>
      </c>
      <c r="J47" s="21">
        <v>643.11453154000003</v>
      </c>
      <c r="K47" s="21">
        <v>490.97323854000001</v>
      </c>
      <c r="L47" s="34">
        <v>33.200042502000002</v>
      </c>
      <c r="M47" s="34">
        <v>105.46080533999999</v>
      </c>
      <c r="N47" s="34">
        <v>37.165443353999997</v>
      </c>
      <c r="O47" s="34">
        <v>2114.3509932000002</v>
      </c>
      <c r="P47" s="34">
        <v>1477.1869383000001</v>
      </c>
      <c r="Q47" s="34">
        <v>4.8347679999999999E-4</v>
      </c>
      <c r="R47" s="34">
        <v>8.4182800000000003E-5</v>
      </c>
      <c r="S47" s="34">
        <v>1.2820491200000001E-2</v>
      </c>
      <c r="T47" s="34">
        <v>2.14351838E-2</v>
      </c>
      <c r="U47" s="23">
        <v>1.78406134E-2</v>
      </c>
      <c r="V47" s="34">
        <v>7.2655406938000002</v>
      </c>
      <c r="W47" s="34">
        <v>1.32191119E-2</v>
      </c>
      <c r="X47" s="34">
        <v>1.1540970574</v>
      </c>
      <c r="Y47" s="34">
        <v>0.60547691879999999</v>
      </c>
      <c r="Z47" s="34">
        <v>10.161613580999999</v>
      </c>
      <c r="AA47" s="34">
        <v>408.89348396999998</v>
      </c>
      <c r="AB47" s="34">
        <v>323.25325880999998</v>
      </c>
      <c r="AC47" s="34">
        <v>61.366014241000002</v>
      </c>
      <c r="AD47" s="34">
        <v>960.64108950000002</v>
      </c>
      <c r="AE47" s="34">
        <v>931.82186124999998</v>
      </c>
      <c r="AF47" s="34">
        <v>0.52662136120000003</v>
      </c>
      <c r="AG47" s="34"/>
      <c r="AH47" s="34" t="s">
        <v>44</v>
      </c>
      <c r="AI47" s="34">
        <v>28.1945179994512</v>
      </c>
      <c r="AJ47" s="34">
        <v>32.7648565366787</v>
      </c>
      <c r="AK47" s="34">
        <v>198.25395149609</v>
      </c>
      <c r="AL47" s="34">
        <v>198.25395149609</v>
      </c>
      <c r="AM47" s="34">
        <v>95.6966129454851</v>
      </c>
      <c r="AN47" s="34">
        <v>3.0175666264323098E-3</v>
      </c>
      <c r="AO47" s="34">
        <v>1.47328880812623E-2</v>
      </c>
      <c r="AP47" s="34">
        <v>646.84431984986395</v>
      </c>
      <c r="AQ47" s="34">
        <v>0.52097861613093899</v>
      </c>
      <c r="AR47" s="34">
        <v>106.029865689654</v>
      </c>
      <c r="AS47" s="34">
        <v>1522.5732137991299</v>
      </c>
      <c r="AT47" s="34">
        <v>1.67040193929573E-5</v>
      </c>
      <c r="AU47" s="34">
        <v>6.6816103275517104E-5</v>
      </c>
      <c r="AV47" s="34">
        <v>293788.15524727502</v>
      </c>
      <c r="AW47" s="34">
        <v>28.225614745503901</v>
      </c>
      <c r="AX47" s="34">
        <v>702.15763750502902</v>
      </c>
      <c r="AY47" s="34">
        <v>44.865431409249503</v>
      </c>
      <c r="AZ47" s="34">
        <v>1.0384878701698099</v>
      </c>
      <c r="BA47" s="34">
        <v>160.375279001526</v>
      </c>
      <c r="BB47" s="34">
        <v>4.1661786505508704</v>
      </c>
      <c r="BC47" s="34">
        <v>1119.33874817631</v>
      </c>
      <c r="BD47" s="34">
        <v>111.583171456546</v>
      </c>
      <c r="BE47" s="34">
        <v>1187.39372985661</v>
      </c>
      <c r="BF47" s="34">
        <v>411.864222852647</v>
      </c>
      <c r="BG47" s="34">
        <v>1839.01786358307</v>
      </c>
      <c r="BH47" s="34">
        <v>485.68542532560002</v>
      </c>
      <c r="BI47" s="34">
        <v>485.68542532560002</v>
      </c>
      <c r="BJ47" s="34">
        <v>328.70996539989801</v>
      </c>
      <c r="BK47" s="34">
        <v>5.23790721467495E-5</v>
      </c>
      <c r="BL47" s="34">
        <v>4.2015064297316797E-4</v>
      </c>
      <c r="BM47" s="34">
        <v>142.440880671527</v>
      </c>
      <c r="BN47" s="34">
        <v>787.72884842495796</v>
      </c>
      <c r="BO47" s="34">
        <v>36.769718981238903</v>
      </c>
      <c r="BP47" s="34">
        <v>115.133333295287</v>
      </c>
      <c r="BQ47" s="34">
        <v>4.6426222304341396</v>
      </c>
      <c r="BR47" s="34">
        <v>4.1870430882344802E-3</v>
      </c>
      <c r="BS47" s="34">
        <v>8.5009835347806696E-3</v>
      </c>
      <c r="BT47" s="34">
        <v>30.503554145506801</v>
      </c>
      <c r="BU47" s="34">
        <v>37.345814108465397</v>
      </c>
      <c r="BV47" s="34">
        <v>40.970137715019497</v>
      </c>
      <c r="BW47" s="34">
        <v>0</v>
      </c>
      <c r="BX47" s="34">
        <v>1.07940732397471E-2</v>
      </c>
      <c r="BY47" s="34">
        <v>1.0370783999955901E-2</v>
      </c>
      <c r="BZ47" s="34">
        <v>23837.4905084409</v>
      </c>
      <c r="CA47" s="34">
        <v>16024.605227489399</v>
      </c>
      <c r="CB47" s="34">
        <v>1638.07053545197</v>
      </c>
      <c r="CC47" s="34">
        <v>17805.116643612899</v>
      </c>
      <c r="CD47" s="34">
        <v>676.77664589884</v>
      </c>
      <c r="CE47" s="34">
        <v>7.2621382244591803</v>
      </c>
      <c r="CF47" s="34">
        <v>1.3065893343518599E-2</v>
      </c>
      <c r="CG47" s="34">
        <v>1.1442410909854099</v>
      </c>
      <c r="CH47" s="34">
        <v>0.60175701281701</v>
      </c>
      <c r="CI47" s="34">
        <v>10.1349232642955</v>
      </c>
      <c r="CJ47" s="34">
        <v>0.36252459281183003</v>
      </c>
      <c r="CK47" s="34">
        <v>9988.0212219401692</v>
      </c>
      <c r="CL47" s="34">
        <v>0.92927629987268301</v>
      </c>
      <c r="CM47" s="34">
        <v>0.187556875234929</v>
      </c>
      <c r="CN47" s="34">
        <v>839.77310632340698</v>
      </c>
      <c r="CO47" s="34">
        <v>0.45611420967057398</v>
      </c>
      <c r="CP47" s="34">
        <v>9.5149652551574205E-6</v>
      </c>
      <c r="CQ47" s="34">
        <v>3.5752609691518202E-2</v>
      </c>
      <c r="CR47" s="34">
        <v>2075.90213800025</v>
      </c>
      <c r="CS47" s="34">
        <v>1960.10524073893</v>
      </c>
      <c r="CT47" s="34">
        <v>115.796897261308</v>
      </c>
      <c r="CU47" s="34">
        <v>3.39262530024195E-3</v>
      </c>
      <c r="CV47" s="34">
        <v>304.88850118774002</v>
      </c>
      <c r="CW47" s="34">
        <v>2.4388746903883901E-2</v>
      </c>
      <c r="CX47" s="34">
        <v>162.69827963645699</v>
      </c>
      <c r="CY47" s="34">
        <v>1.7434357211594</v>
      </c>
      <c r="CZ47" s="34">
        <v>642.67369185998405</v>
      </c>
      <c r="DA47" s="34">
        <v>112.092353956674</v>
      </c>
      <c r="DB47" s="34">
        <v>1.39667367736459</v>
      </c>
      <c r="DC47" s="34">
        <v>4.9285003981547204</v>
      </c>
      <c r="DD47" s="34">
        <v>4.0459751869794999E-3</v>
      </c>
      <c r="DE47" s="34">
        <v>28.68271282616</v>
      </c>
      <c r="DF47" s="34">
        <v>787.27868224940903</v>
      </c>
      <c r="DG47" s="34">
        <v>61.740806423221201</v>
      </c>
      <c r="DH47" s="34">
        <v>0</v>
      </c>
      <c r="DI47" s="34">
        <v>2669.1424182313499</v>
      </c>
      <c r="DJ47" s="34">
        <v>2132.7718775097901</v>
      </c>
      <c r="DK47" s="34">
        <v>596.80658752460795</v>
      </c>
      <c r="DL47" s="34">
        <v>23699.4785587283</v>
      </c>
      <c r="DM47" s="34">
        <v>1487.9402703532201</v>
      </c>
      <c r="DN47" s="34">
        <v>3444.0729544597798</v>
      </c>
      <c r="DP47" s="31">
        <f t="shared" si="33"/>
        <v>7.9999970526800131E-3</v>
      </c>
      <c r="DQ47" s="106">
        <f t="shared" si="32"/>
        <v>1.0058234171427274</v>
      </c>
      <c r="DR47" s="46">
        <f t="shared" si="34"/>
        <v>-4.7569393643295977E-3</v>
      </c>
      <c r="DS47" s="46">
        <f t="shared" si="35"/>
        <v>-8.2901301489495399E-3</v>
      </c>
      <c r="DT47" s="46">
        <f t="shared" si="36"/>
        <v>-6.9290253925554345E-3</v>
      </c>
      <c r="DU47" s="46">
        <f t="shared" si="37"/>
        <v>-1.5385862343911944E-2</v>
      </c>
      <c r="DV47" s="46">
        <f t="shared" si="38"/>
        <v>-1.5513596998639041E-2</v>
      </c>
      <c r="DW47" s="46">
        <f t="shared" si="39"/>
        <v>-3.7774010070697936E-3</v>
      </c>
      <c r="DX47" s="46">
        <f t="shared" si="40"/>
        <v>7.8700434942423365E-3</v>
      </c>
      <c r="DY47" s="46">
        <f t="shared" si="41"/>
        <v>-7.701635561036921E-3</v>
      </c>
      <c r="DZ47" s="46">
        <f t="shared" si="42"/>
        <v>5.7995708803727092E-3</v>
      </c>
      <c r="EA47" s="46">
        <f t="shared" si="43"/>
        <v>-1.0770064026553224E-2</v>
      </c>
      <c r="EB47" s="46">
        <f t="shared" si="44"/>
        <v>-1.3107994223052172E-2</v>
      </c>
      <c r="EC47" s="46">
        <f t="shared" si="45"/>
        <v>5.3959416279762808E-3</v>
      </c>
      <c r="ED47" s="46">
        <f t="shared" si="46"/>
        <v>4.8531845227130213E-3</v>
      </c>
      <c r="EE47" s="46">
        <f t="shared" si="47"/>
        <v>8.7123114227645477E-3</v>
      </c>
      <c r="EF47" s="46">
        <f t="shared" si="48"/>
        <v>7.2796013655491119E-3</v>
      </c>
      <c r="EG47" s="46">
        <f t="shared" si="49"/>
        <v>-2.9621268795630763E-3</v>
      </c>
      <c r="EH47" s="46">
        <f t="shared" si="50"/>
        <v>-7.8718851300455528E-3</v>
      </c>
      <c r="EI47" s="46">
        <f t="shared" si="51"/>
        <v>-1.0332254429132251E-2</v>
      </c>
      <c r="EJ47" s="46">
        <f t="shared" si="52"/>
        <v>-1.2611347904420469E-2</v>
      </c>
      <c r="EK47" s="46">
        <f t="shared" si="53"/>
        <v>-5.0535645991516189E-3</v>
      </c>
      <c r="EL47" s="46">
        <f t="shared" si="54"/>
        <v>-4.6830228942539205E-4</v>
      </c>
      <c r="EM47" s="46">
        <f t="shared" si="55"/>
        <v>-1.1590684581571701E-2</v>
      </c>
      <c r="EN47" s="46">
        <f t="shared" si="56"/>
        <v>-8.5399805427058516E-3</v>
      </c>
      <c r="EO47" s="46">
        <f t="shared" si="57"/>
        <v>-6.1437618305294033E-3</v>
      </c>
      <c r="EP47" s="46">
        <f t="shared" si="58"/>
        <v>-2.6265825296097134E-3</v>
      </c>
      <c r="EQ47" s="46">
        <f t="shared" si="59"/>
        <v>7.2653123591105845E-3</v>
      </c>
      <c r="ER47" s="46">
        <f t="shared" si="60"/>
        <v>1.6880592665905175E-2</v>
      </c>
      <c r="ES47" s="46">
        <f t="shared" si="61"/>
        <v>6.1074877822322737E-3</v>
      </c>
      <c r="ET47" s="46">
        <f t="shared" si="62"/>
        <v>-2.0624206620480024E-2</v>
      </c>
      <c r="EU47" s="46">
        <f t="shared" si="63"/>
        <v>-2.0625022456216707E-2</v>
      </c>
      <c r="EV47" s="46">
        <f t="shared" si="64"/>
        <v>-1.0714994652330558E-2</v>
      </c>
    </row>
    <row r="48" spans="1:152" x14ac:dyDescent="0.3">
      <c r="A48" s="11" t="s">
        <v>45</v>
      </c>
      <c r="B48" s="21">
        <v>252884.02712000001</v>
      </c>
      <c r="C48" s="21">
        <v>41.348451064999999</v>
      </c>
      <c r="D48" s="21">
        <v>20658.662940999999</v>
      </c>
      <c r="E48" s="21">
        <v>2083.9900432999998</v>
      </c>
      <c r="F48" s="21">
        <v>1978.0468245</v>
      </c>
      <c r="G48" s="21">
        <v>23.630832107</v>
      </c>
      <c r="H48" s="21">
        <v>22093.988421999999</v>
      </c>
      <c r="I48" s="21">
        <v>216.67124297999999</v>
      </c>
      <c r="J48" s="21">
        <v>582.32990215999996</v>
      </c>
      <c r="K48" s="21">
        <v>543.03437398000005</v>
      </c>
      <c r="L48" s="34">
        <v>36.470321515999998</v>
      </c>
      <c r="M48" s="34">
        <v>98.724932933999995</v>
      </c>
      <c r="N48" s="34">
        <v>38.354461362999999</v>
      </c>
      <c r="O48" s="34">
        <v>1911.3258163999999</v>
      </c>
      <c r="P48" s="34">
        <v>1410.6694768</v>
      </c>
      <c r="Q48" s="34">
        <v>4.6023640000000002E-4</v>
      </c>
      <c r="R48" s="34">
        <v>8.4402999999999998E-5</v>
      </c>
      <c r="S48" s="34">
        <v>1.3580639300000001E-2</v>
      </c>
      <c r="T48" s="34">
        <v>2.31433469E-2</v>
      </c>
      <c r="U48" s="23">
        <v>1.7309519200000002E-2</v>
      </c>
      <c r="V48" s="34">
        <v>7.6129013279000004</v>
      </c>
      <c r="W48" s="34">
        <v>1.1074525999999999E-2</v>
      </c>
      <c r="X48" s="34">
        <v>0.97306795020000003</v>
      </c>
      <c r="Y48" s="34">
        <v>0.5306166216</v>
      </c>
      <c r="Z48" s="34">
        <v>10.526657570999999</v>
      </c>
      <c r="AA48" s="34">
        <v>396.60712416000001</v>
      </c>
      <c r="AB48" s="34">
        <v>257.97337226000002</v>
      </c>
      <c r="AC48" s="34">
        <v>57.467925180000002</v>
      </c>
      <c r="AD48" s="34">
        <v>1146.6490756999999</v>
      </c>
      <c r="AE48" s="34">
        <v>1112.2495954999999</v>
      </c>
      <c r="AF48" s="34">
        <v>0.42860159199999998</v>
      </c>
      <c r="AG48" s="34"/>
      <c r="AH48" s="34" t="s">
        <v>45</v>
      </c>
      <c r="AI48" s="34">
        <v>25.798849400791699</v>
      </c>
      <c r="AJ48" s="34">
        <v>36.0676825701171</v>
      </c>
      <c r="AK48" s="34">
        <v>215.36094602194501</v>
      </c>
      <c r="AL48" s="34">
        <v>215.36094602194501</v>
      </c>
      <c r="AM48" s="34">
        <v>104.66949118117</v>
      </c>
      <c r="AN48" s="34">
        <v>2.9328823360174599E-3</v>
      </c>
      <c r="AO48" s="34">
        <v>1.4319402156120299E-2</v>
      </c>
      <c r="AP48" s="34">
        <v>586.68203670597802</v>
      </c>
      <c r="AQ48" s="34">
        <v>0.42693431629567002</v>
      </c>
      <c r="AR48" s="34">
        <v>99.632150192585001</v>
      </c>
      <c r="AS48" s="34">
        <v>1464.87551892699</v>
      </c>
      <c r="AT48" s="34">
        <v>1.6765337081190701E-5</v>
      </c>
      <c r="AU48" s="34">
        <v>6.7062426605378196E-5</v>
      </c>
      <c r="AV48" s="34">
        <v>252482.45154185701</v>
      </c>
      <c r="AW48" s="34">
        <v>33.778056683697301</v>
      </c>
      <c r="AX48" s="34">
        <v>840.94337067962999</v>
      </c>
      <c r="AY48" s="34">
        <v>53.662571249524603</v>
      </c>
      <c r="AZ48" s="34">
        <v>1.2439046973880701</v>
      </c>
      <c r="BA48" s="34">
        <v>191.875456719412</v>
      </c>
      <c r="BB48" s="34">
        <v>4.3964440906761002</v>
      </c>
      <c r="BC48" s="34">
        <v>1084.9459015068401</v>
      </c>
      <c r="BD48" s="34">
        <v>108.486522515883</v>
      </c>
      <c r="BE48" s="34">
        <v>1101.3142271888601</v>
      </c>
      <c r="BF48" s="34">
        <v>401.50116411476</v>
      </c>
      <c r="BG48" s="34">
        <v>1631.2467166920801</v>
      </c>
      <c r="BH48" s="34">
        <v>537.90759104205699</v>
      </c>
      <c r="BI48" s="34">
        <v>537.90759104205699</v>
      </c>
      <c r="BJ48" s="34">
        <v>262.25114283314002</v>
      </c>
      <c r="BK48" s="34">
        <v>5.1476388269448798E-5</v>
      </c>
      <c r="BL48" s="34">
        <v>3.9814651071960099E-4</v>
      </c>
      <c r="BM48" s="34">
        <v>164.11966886268999</v>
      </c>
      <c r="BN48" s="34">
        <v>694.00636013972905</v>
      </c>
      <c r="BO48" s="34">
        <v>33.970523630318702</v>
      </c>
      <c r="BP48" s="34">
        <v>116.930869868245</v>
      </c>
      <c r="BQ48" s="34">
        <v>5.2903729154858103</v>
      </c>
      <c r="BR48" s="34">
        <v>4.4406069214107304E-3</v>
      </c>
      <c r="BS48" s="34">
        <v>9.0158312152427492E-3</v>
      </c>
      <c r="BT48" s="34">
        <v>27.377147738970301</v>
      </c>
      <c r="BU48" s="34">
        <v>38.718662744201502</v>
      </c>
      <c r="BV48" s="34">
        <v>41.078478068420402</v>
      </c>
      <c r="BW48" s="34">
        <v>0</v>
      </c>
      <c r="BX48" s="34">
        <v>1.1667439079129399E-2</v>
      </c>
      <c r="BY48" s="34">
        <v>1.12098793068668E-2</v>
      </c>
      <c r="BZ48" s="34">
        <v>22462.741812309501</v>
      </c>
      <c r="CA48" s="34">
        <v>18463.481796017299</v>
      </c>
      <c r="CB48" s="34">
        <v>1887.3788950081801</v>
      </c>
      <c r="CC48" s="34">
        <v>20514.980359888199</v>
      </c>
      <c r="CD48" s="34">
        <v>630.01790148619</v>
      </c>
      <c r="CE48" s="34">
        <v>7.6378744240259602</v>
      </c>
      <c r="CF48" s="34">
        <v>1.10130888325093E-2</v>
      </c>
      <c r="CG48" s="34">
        <v>0.97154517344973701</v>
      </c>
      <c r="CH48" s="34">
        <v>0.53103717315431798</v>
      </c>
      <c r="CI48" s="34">
        <v>10.5395822023071</v>
      </c>
      <c r="CJ48" s="34">
        <v>0.37919683156136802</v>
      </c>
      <c r="CK48" s="34">
        <v>9403.7743615787203</v>
      </c>
      <c r="CL48" s="34">
        <v>0.97965775492319596</v>
      </c>
      <c r="CM48" s="34">
        <v>0.22426445457100799</v>
      </c>
      <c r="CN48" s="34">
        <v>956.41819072184796</v>
      </c>
      <c r="CO48" s="34">
        <v>0.48613387522941798</v>
      </c>
      <c r="CP48" s="34">
        <v>1.01628646472329E-5</v>
      </c>
      <c r="CQ48" s="34">
        <v>4.2356629743657503E-2</v>
      </c>
      <c r="CR48" s="34">
        <v>2059.0378302838099</v>
      </c>
      <c r="CS48" s="34">
        <v>1953.99616027714</v>
      </c>
      <c r="CT48" s="34">
        <v>105.041670006668</v>
      </c>
      <c r="CU48" s="34">
        <v>2.7036061640128501E-3</v>
      </c>
      <c r="CV48" s="34">
        <v>253.694212657837</v>
      </c>
      <c r="CW48" s="34">
        <v>1.9435781838324E-2</v>
      </c>
      <c r="CX48" s="34">
        <v>148.44112247446699</v>
      </c>
      <c r="CY48" s="34">
        <v>1.8175662375369901</v>
      </c>
      <c r="CZ48" s="34">
        <v>585.22926491289002</v>
      </c>
      <c r="DA48" s="34">
        <v>109.858552623828</v>
      </c>
      <c r="DB48" s="34">
        <v>1.18007494469154</v>
      </c>
      <c r="DC48" s="34">
        <v>5.0772956254788104</v>
      </c>
      <c r="DD48" s="34">
        <v>4.6837683669813703E-3</v>
      </c>
      <c r="DE48" s="34">
        <v>23.54099943716</v>
      </c>
      <c r="DF48" s="34">
        <v>788.10464187387299</v>
      </c>
      <c r="DG48" s="34">
        <v>58.055485311011502</v>
      </c>
      <c r="DH48" s="34">
        <v>0</v>
      </c>
      <c r="DI48" s="34">
        <v>2452.6626314831201</v>
      </c>
      <c r="DJ48" s="34">
        <v>1933.6589538144799</v>
      </c>
      <c r="DK48" s="34">
        <v>594.230745263975</v>
      </c>
      <c r="DL48" s="34">
        <v>22340.554455485901</v>
      </c>
      <c r="DM48" s="34">
        <v>1427.59656861031</v>
      </c>
      <c r="DN48" s="34">
        <v>3336.6323652587098</v>
      </c>
      <c r="DP48" s="31">
        <f t="shared" si="33"/>
        <v>7.9999915175928849E-3</v>
      </c>
      <c r="DQ48" s="106">
        <f t="shared" si="32"/>
        <v>1.0054693072666152</v>
      </c>
      <c r="DR48" s="46">
        <f t="shared" si="34"/>
        <v>-1.5879831664988759E-3</v>
      </c>
      <c r="DS48" s="46">
        <f t="shared" si="35"/>
        <v>-6.5292166846878412E-3</v>
      </c>
      <c r="DT48" s="46">
        <f t="shared" si="36"/>
        <v>-6.9550764985202183E-3</v>
      </c>
      <c r="DU48" s="46">
        <f t="shared" si="37"/>
        <v>-1.1973288018534914E-2</v>
      </c>
      <c r="DV48" s="46">
        <f t="shared" si="38"/>
        <v>-1.2158794182710689E-2</v>
      </c>
      <c r="DW48" s="46">
        <f t="shared" si="39"/>
        <v>-3.8015026061392612E-3</v>
      </c>
      <c r="DX48" s="46">
        <f t="shared" si="40"/>
        <v>1.1159869769841331E-2</v>
      </c>
      <c r="DY48" s="46">
        <f t="shared" si="41"/>
        <v>-6.0473966920285994E-3</v>
      </c>
      <c r="DZ48" s="46">
        <f t="shared" si="42"/>
        <v>7.4736580241456935E-3</v>
      </c>
      <c r="EA48" s="46">
        <f t="shared" si="43"/>
        <v>-9.4409915533853143E-3</v>
      </c>
      <c r="EB48" s="46">
        <f t="shared" si="44"/>
        <v>-1.1040180868881451E-2</v>
      </c>
      <c r="EC48" s="46">
        <f t="shared" si="45"/>
        <v>9.1893428703720016E-3</v>
      </c>
      <c r="ED48" s="46">
        <f t="shared" si="46"/>
        <v>9.4956719051422674E-3</v>
      </c>
      <c r="EE48" s="46">
        <f t="shared" si="47"/>
        <v>1.1684631276809037E-2</v>
      </c>
      <c r="EF48" s="46">
        <f t="shared" si="48"/>
        <v>1.199933229483909E-2</v>
      </c>
      <c r="EG48" s="46">
        <f t="shared" si="49"/>
        <v>-9.7914107558060904E-4</v>
      </c>
      <c r="EH48" s="46">
        <f t="shared" si="50"/>
        <v>-6.8153538787851633E-3</v>
      </c>
      <c r="EI48" s="46">
        <f t="shared" si="51"/>
        <v>-9.1454577802181376E-3</v>
      </c>
      <c r="EJ48" s="46">
        <f t="shared" si="52"/>
        <v>-1.1494815989808256E-2</v>
      </c>
      <c r="EK48" s="46">
        <f t="shared" si="53"/>
        <v>-3.3065452137018801E-3</v>
      </c>
      <c r="EL48" s="46">
        <f t="shared" si="54"/>
        <v>3.2803651394295078E-3</v>
      </c>
      <c r="EM48" s="46">
        <f t="shared" si="55"/>
        <v>-5.5476114725541651E-3</v>
      </c>
      <c r="EN48" s="46">
        <f t="shared" si="56"/>
        <v>-1.5649233436884208E-3</v>
      </c>
      <c r="EO48" s="46">
        <f t="shared" si="57"/>
        <v>7.9257139184569342E-4</v>
      </c>
      <c r="EP48" s="46">
        <f t="shared" si="58"/>
        <v>1.2278001084320399E-3</v>
      </c>
      <c r="EQ48" s="46">
        <f t="shared" si="59"/>
        <v>1.2339768139882495E-2</v>
      </c>
      <c r="ER48" s="46">
        <f t="shared" si="60"/>
        <v>1.6582217519832344E-2</v>
      </c>
      <c r="ES48" s="46">
        <f t="shared" si="61"/>
        <v>1.0224140321251461E-2</v>
      </c>
      <c r="ET48" s="46">
        <f t="shared" si="62"/>
        <v>-1.8095572585714523E-2</v>
      </c>
      <c r="EU48" s="46">
        <f t="shared" si="63"/>
        <v>-1.809652091113674E-2</v>
      </c>
      <c r="EV48" s="46">
        <f t="shared" si="64"/>
        <v>-3.8900361908360609E-3</v>
      </c>
    </row>
    <row r="49" spans="1:152" x14ac:dyDescent="0.3">
      <c r="A49" s="11" t="s">
        <v>46</v>
      </c>
      <c r="B49" s="21">
        <v>52026.548131000003</v>
      </c>
      <c r="C49" s="21">
        <v>7.4275214123</v>
      </c>
      <c r="D49" s="21">
        <v>3120.9305723000002</v>
      </c>
      <c r="E49" s="21">
        <v>377.02345629000001</v>
      </c>
      <c r="F49" s="21">
        <v>356.11964925000001</v>
      </c>
      <c r="G49" s="21">
        <v>4.5582976963000004</v>
      </c>
      <c r="H49" s="21">
        <v>4975.4297288999996</v>
      </c>
      <c r="I49" s="21">
        <v>39.690980744999997</v>
      </c>
      <c r="J49" s="21">
        <v>133.08491567999999</v>
      </c>
      <c r="K49" s="21">
        <v>96.170621624000006</v>
      </c>
      <c r="L49" s="34">
        <v>6.4776628607999998</v>
      </c>
      <c r="M49" s="34">
        <v>21.352225217000001</v>
      </c>
      <c r="N49" s="34">
        <v>7.9093231329</v>
      </c>
      <c r="O49" s="34">
        <v>452.65456490000003</v>
      </c>
      <c r="P49" s="34">
        <v>320.35873450000003</v>
      </c>
      <c r="Q49" s="34">
        <v>8.8700299999999995E-5</v>
      </c>
      <c r="R49" s="34">
        <v>1.5614999999999999E-5</v>
      </c>
      <c r="S49" s="34">
        <v>2.3134907999999999E-3</v>
      </c>
      <c r="T49" s="34">
        <v>3.89069E-3</v>
      </c>
      <c r="U49" s="23">
        <v>3.2605907000000001E-3</v>
      </c>
      <c r="V49" s="34">
        <v>1.5032557289999999</v>
      </c>
      <c r="W49" s="34">
        <v>2.3542378000000002E-3</v>
      </c>
      <c r="X49" s="34">
        <v>0.2111513565</v>
      </c>
      <c r="Y49" s="34">
        <v>0.11391861289999999</v>
      </c>
      <c r="Z49" s="34">
        <v>2.0790867736999998</v>
      </c>
      <c r="AA49" s="34">
        <v>89.514805722999995</v>
      </c>
      <c r="AB49" s="34">
        <v>64.286538945000004</v>
      </c>
      <c r="AC49" s="34">
        <v>12.496116318</v>
      </c>
      <c r="AD49" s="34">
        <v>172.29586277999999</v>
      </c>
      <c r="AE49" s="34">
        <v>167.12698828000001</v>
      </c>
      <c r="AF49" s="34">
        <v>9.3858017000000002E-2</v>
      </c>
      <c r="AG49" s="34"/>
      <c r="AH49" s="34" t="s">
        <v>46</v>
      </c>
      <c r="AI49" s="34">
        <v>5.3164390212409796</v>
      </c>
      <c r="AJ49" s="34">
        <v>6.41846001536054</v>
      </c>
      <c r="AK49" s="34">
        <v>39.5754166917662</v>
      </c>
      <c r="AL49" s="34">
        <v>39.5754166917662</v>
      </c>
      <c r="AM49" s="34">
        <v>17.8440688191438</v>
      </c>
      <c r="AN49" s="34">
        <v>5.5370517149203199E-4</v>
      </c>
      <c r="AO49" s="34">
        <v>2.7034060395619399E-3</v>
      </c>
      <c r="AP49" s="34">
        <v>134.54551420813701</v>
      </c>
      <c r="AQ49" s="34">
        <v>9.3795105768948506E-2</v>
      </c>
      <c r="AR49" s="34">
        <v>21.5964494235931</v>
      </c>
      <c r="AS49" s="34">
        <v>303.20031349213599</v>
      </c>
      <c r="AT49" s="34">
        <v>3.1073692730810101E-6</v>
      </c>
      <c r="AU49" s="34">
        <v>1.2429549794143399E-5</v>
      </c>
      <c r="AV49" s="34">
        <v>52145.336225356397</v>
      </c>
      <c r="AW49" s="34">
        <v>5.0768138090907504</v>
      </c>
      <c r="AX49" s="34">
        <v>126.280306861334</v>
      </c>
      <c r="AY49" s="34">
        <v>8.0703126934417995</v>
      </c>
      <c r="AZ49" s="34">
        <v>0.18676549931932199</v>
      </c>
      <c r="BA49" s="34">
        <v>28.846891290089602</v>
      </c>
      <c r="BB49" s="34">
        <v>0.76120966781858201</v>
      </c>
      <c r="BC49" s="34">
        <v>222.59296525781099</v>
      </c>
      <c r="BD49" s="34">
        <v>22.319460452815999</v>
      </c>
      <c r="BE49" s="34">
        <v>239.46769529703801</v>
      </c>
      <c r="BF49" s="34">
        <v>90.664596941482102</v>
      </c>
      <c r="BG49" s="34">
        <v>388.63177911154401</v>
      </c>
      <c r="BH49" s="34">
        <v>95.546159631147603</v>
      </c>
      <c r="BI49" s="34">
        <v>95.546159631147603</v>
      </c>
      <c r="BJ49" s="34">
        <v>65.426257270854293</v>
      </c>
      <c r="BK49" s="34">
        <v>9.5877376967856596E-6</v>
      </c>
      <c r="BL49" s="34">
        <v>7.7520249361339699E-5</v>
      </c>
      <c r="BM49" s="34">
        <v>24.8280213907857</v>
      </c>
      <c r="BN49" s="34">
        <v>161.71118088922501</v>
      </c>
      <c r="BO49" s="34">
        <v>7.3426938969719497</v>
      </c>
      <c r="BP49" s="34">
        <v>23.8971350829969</v>
      </c>
      <c r="BQ49" s="34">
        <v>0.90259916833214804</v>
      </c>
      <c r="BR49" s="34">
        <v>7.5809993771942797E-4</v>
      </c>
      <c r="BS49" s="34">
        <v>1.53917898554319E-3</v>
      </c>
      <c r="BT49" s="34">
        <v>5.9816487014992497</v>
      </c>
      <c r="BU49" s="34">
        <v>7.9894460692084799</v>
      </c>
      <c r="BV49" s="34">
        <v>7.3950200679023599</v>
      </c>
      <c r="BW49" s="34">
        <v>0</v>
      </c>
      <c r="BX49" s="34">
        <v>1.96439387996935E-3</v>
      </c>
      <c r="BY49" s="34">
        <v>1.8873653731047099E-3</v>
      </c>
      <c r="BZ49" s="34">
        <v>5064.9277546476196</v>
      </c>
      <c r="CA49" s="34">
        <v>2793.15241649057</v>
      </c>
      <c r="CB49" s="34">
        <v>285.52215783858799</v>
      </c>
      <c r="CC49" s="34">
        <v>3103.50259571994</v>
      </c>
      <c r="CD49" s="34">
        <v>137.064215407391</v>
      </c>
      <c r="CE49" s="34">
        <v>1.5107089484383001</v>
      </c>
      <c r="CF49" s="34">
        <v>2.3492614165798501E-3</v>
      </c>
      <c r="CG49" s="34">
        <v>0.21139027572986699</v>
      </c>
      <c r="CH49" s="34">
        <v>0.114258766183303</v>
      </c>
      <c r="CI49" s="34">
        <v>2.08578413130728</v>
      </c>
      <c r="CJ49" s="34">
        <v>7.0931356184240194E-2</v>
      </c>
      <c r="CK49" s="34">
        <v>2159.57268893632</v>
      </c>
      <c r="CL49" s="34">
        <v>0.168479082105634</v>
      </c>
      <c r="CM49" s="34">
        <v>3.3738744104014E-2</v>
      </c>
      <c r="CN49" s="34">
        <v>151.23182142561799</v>
      </c>
      <c r="CO49" s="34">
        <v>8.3732821971262694E-2</v>
      </c>
      <c r="CP49" s="34">
        <v>1.7080088195902701E-6</v>
      </c>
      <c r="CQ49" s="34">
        <v>6.4392971312356301E-3</v>
      </c>
      <c r="CR49" s="34">
        <v>373.686973753183</v>
      </c>
      <c r="CS49" s="34">
        <v>352.88598793331101</v>
      </c>
      <c r="CT49" s="34">
        <v>20.8009858198713</v>
      </c>
      <c r="CU49" s="34">
        <v>6.3750941737352297E-4</v>
      </c>
      <c r="CV49" s="34">
        <v>55.033288976338902</v>
      </c>
      <c r="CW49" s="34">
        <v>4.5829200857597898E-3</v>
      </c>
      <c r="CX49" s="34">
        <v>29.2744405639422</v>
      </c>
      <c r="CY49" s="34">
        <v>0.313344219095333</v>
      </c>
      <c r="CZ49" s="34">
        <v>115.507741012031</v>
      </c>
      <c r="DA49" s="34">
        <v>21.689176608188099</v>
      </c>
      <c r="DB49" s="34">
        <v>0.253807131952137</v>
      </c>
      <c r="DC49" s="34">
        <v>0.90227195136603799</v>
      </c>
      <c r="DD49" s="34">
        <v>7.3092196718420105E-4</v>
      </c>
      <c r="DE49" s="34">
        <v>4.55656659226067</v>
      </c>
      <c r="DF49" s="34">
        <v>170.06175867885401</v>
      </c>
      <c r="DG49" s="34">
        <v>12.647608897325201</v>
      </c>
      <c r="DH49" s="34">
        <v>0</v>
      </c>
      <c r="DI49" s="34">
        <v>574.422562276044</v>
      </c>
      <c r="DJ49" s="34">
        <v>458.72856802627803</v>
      </c>
      <c r="DK49" s="34">
        <v>131.147859996395</v>
      </c>
      <c r="DL49" s="34">
        <v>5037.6207431780704</v>
      </c>
      <c r="DM49" s="34">
        <v>324.47734550336401</v>
      </c>
      <c r="DN49" s="34">
        <v>749.09357169324301</v>
      </c>
      <c r="DP49" s="31">
        <f t="shared" si="33"/>
        <v>8.0000002013937907E-3</v>
      </c>
      <c r="DQ49" s="106">
        <f t="shared" si="32"/>
        <v>1.0054206167676534</v>
      </c>
      <c r="DR49" s="46">
        <f t="shared" si="34"/>
        <v>2.2832207521685318E-3</v>
      </c>
      <c r="DS49" s="46">
        <f t="shared" si="35"/>
        <v>-4.3757994886177969E-3</v>
      </c>
      <c r="DT49" s="46">
        <f t="shared" si="36"/>
        <v>-5.5842243767750613E-3</v>
      </c>
      <c r="DU49" s="46">
        <f t="shared" si="37"/>
        <v>-8.8495357017008783E-3</v>
      </c>
      <c r="DV49" s="46">
        <f t="shared" si="38"/>
        <v>-9.0802664876796172E-3</v>
      </c>
      <c r="DW49" s="46">
        <f t="shared" si="39"/>
        <v>-3.7976985152495842E-4</v>
      </c>
      <c r="DX49" s="46">
        <f t="shared" si="40"/>
        <v>1.249962669894251E-2</v>
      </c>
      <c r="DY49" s="46">
        <f t="shared" si="41"/>
        <v>-2.9115948022613402E-3</v>
      </c>
      <c r="DZ49" s="46">
        <f t="shared" si="42"/>
        <v>1.097493672122085E-2</v>
      </c>
      <c r="EA49" s="46">
        <f t="shared" si="43"/>
        <v>-6.4932718777037058E-3</v>
      </c>
      <c r="EB49" s="46">
        <f t="shared" si="44"/>
        <v>-9.1395379339251574E-3</v>
      </c>
      <c r="EC49" s="46">
        <f t="shared" si="45"/>
        <v>1.1437880788118283E-2</v>
      </c>
      <c r="ED49" s="46">
        <f t="shared" si="46"/>
        <v>1.0130188761058033E-2</v>
      </c>
      <c r="EE49" s="46">
        <f t="shared" si="47"/>
        <v>1.3418627795391533E-2</v>
      </c>
      <c r="EF49" s="46">
        <f t="shared" si="48"/>
        <v>1.285624695013265E-2</v>
      </c>
      <c r="EG49" s="46">
        <f t="shared" si="49"/>
        <v>1.3043459572925256E-3</v>
      </c>
      <c r="EH49" s="46">
        <f t="shared" si="50"/>
        <v>-5.0003799407998158E-3</v>
      </c>
      <c r="EI49" s="46">
        <f t="shared" si="51"/>
        <v>-7.0075388833972579E-3</v>
      </c>
      <c r="EJ49" s="46">
        <f t="shared" si="52"/>
        <v>-1.0006129227962218E-2</v>
      </c>
      <c r="EK49" s="46">
        <f t="shared" si="53"/>
        <v>-1.0671345367046544E-3</v>
      </c>
      <c r="EL49" s="46">
        <f t="shared" si="54"/>
        <v>4.9580515773308782E-3</v>
      </c>
      <c r="EM49" s="46">
        <f t="shared" si="55"/>
        <v>-2.1137981134064206E-3</v>
      </c>
      <c r="EN49" s="46">
        <f t="shared" si="56"/>
        <v>1.1315069617702915E-3</v>
      </c>
      <c r="EO49" s="46">
        <f t="shared" si="57"/>
        <v>2.9859324533875352E-3</v>
      </c>
      <c r="EP49" s="46">
        <f t="shared" si="58"/>
        <v>3.2212977793906043E-3</v>
      </c>
      <c r="EQ49" s="46">
        <f t="shared" si="59"/>
        <v>1.2844704394936528E-2</v>
      </c>
      <c r="ER49" s="46">
        <f t="shared" si="60"/>
        <v>1.7728724310844754E-2</v>
      </c>
      <c r="ES49" s="46">
        <f t="shared" si="61"/>
        <v>1.2123172949901508E-2</v>
      </c>
      <c r="ET49" s="46">
        <f t="shared" si="62"/>
        <v>-1.7838866873028273E-2</v>
      </c>
      <c r="EU49" s="46">
        <f t="shared" si="63"/>
        <v>-1.7839741496457538E-2</v>
      </c>
      <c r="EV49" s="46">
        <f t="shared" si="64"/>
        <v>-6.7028084613694966E-4</v>
      </c>
    </row>
    <row r="50" spans="1:152" x14ac:dyDescent="0.3">
      <c r="A50" s="11" t="s">
        <v>47</v>
      </c>
      <c r="B50" s="21">
        <v>248357.18427999999</v>
      </c>
      <c r="C50" s="21">
        <v>46.761370016000001</v>
      </c>
      <c r="D50" s="21">
        <v>20117.44341</v>
      </c>
      <c r="E50" s="21">
        <v>2078.7751567</v>
      </c>
      <c r="F50" s="21">
        <v>1961.7487494</v>
      </c>
      <c r="G50" s="21">
        <v>25.19696257</v>
      </c>
      <c r="H50" s="21">
        <v>33176.312864</v>
      </c>
      <c r="I50" s="21">
        <v>215.31821316</v>
      </c>
      <c r="J50" s="21">
        <v>706.48828796999999</v>
      </c>
      <c r="K50" s="21">
        <v>490.954949</v>
      </c>
      <c r="L50" s="34">
        <v>35.151900712</v>
      </c>
      <c r="M50" s="34">
        <v>128.06416579</v>
      </c>
      <c r="N50" s="34">
        <v>59.579644903999998</v>
      </c>
      <c r="O50" s="34">
        <v>2789.0583166000001</v>
      </c>
      <c r="P50" s="34">
        <v>2214.6283134999999</v>
      </c>
      <c r="Q50" s="34">
        <v>5.5848520000000002E-4</v>
      </c>
      <c r="R50" s="34">
        <v>9.8521800000000003E-5</v>
      </c>
      <c r="S50" s="34">
        <v>1.4225881500000001E-2</v>
      </c>
      <c r="T50" s="34">
        <v>2.3999513199999999E-2</v>
      </c>
      <c r="U50" s="23">
        <v>2.0556441000000002E-2</v>
      </c>
      <c r="V50" s="34">
        <v>10.500408351999999</v>
      </c>
      <c r="W50" s="34">
        <v>1.3386541199999999E-2</v>
      </c>
      <c r="X50" s="34">
        <v>1.272154459</v>
      </c>
      <c r="Y50" s="34">
        <v>0.72226442540000002</v>
      </c>
      <c r="Z50" s="34">
        <v>13.714220695</v>
      </c>
      <c r="AA50" s="34">
        <v>642.87056413000005</v>
      </c>
      <c r="AB50" s="34">
        <v>358.32093407999997</v>
      </c>
      <c r="AC50" s="34">
        <v>76.997401660999998</v>
      </c>
      <c r="AD50" s="34">
        <v>902.08419050999998</v>
      </c>
      <c r="AE50" s="34">
        <v>875.02164871000002</v>
      </c>
      <c r="AF50" s="34">
        <v>0.53776632700000004</v>
      </c>
      <c r="AG50" s="34"/>
      <c r="AH50" s="34" t="s">
        <v>47</v>
      </c>
      <c r="AI50" s="34">
        <v>32.3184165669782</v>
      </c>
      <c r="AJ50" s="34">
        <v>35.014947918903502</v>
      </c>
      <c r="AK50" s="34">
        <v>216.14014182702601</v>
      </c>
      <c r="AL50" s="34">
        <v>216.14014182702601</v>
      </c>
      <c r="AM50" s="34">
        <v>97.998140991269594</v>
      </c>
      <c r="AN50" s="34">
        <v>3.5046498398893199E-3</v>
      </c>
      <c r="AO50" s="34">
        <v>1.7110986149462298E-2</v>
      </c>
      <c r="AP50" s="34">
        <v>718.64412243196603</v>
      </c>
      <c r="AQ50" s="34">
        <v>0.54155762117761097</v>
      </c>
      <c r="AR50" s="34">
        <v>130.41991942656901</v>
      </c>
      <c r="AS50" s="34">
        <v>1669.32437187965</v>
      </c>
      <c r="AT50" s="34">
        <v>1.96621055352546E-5</v>
      </c>
      <c r="AU50" s="34">
        <v>7.8647819022580802E-5</v>
      </c>
      <c r="AV50" s="34">
        <v>249899.32323572299</v>
      </c>
      <c r="AW50" s="34">
        <v>26.543494503326201</v>
      </c>
      <c r="AX50" s="34">
        <v>659.473645529853</v>
      </c>
      <c r="AY50" s="34">
        <v>42.2274429713895</v>
      </c>
      <c r="AZ50" s="34">
        <v>0.97517452691567796</v>
      </c>
      <c r="BA50" s="34">
        <v>150.87683501049901</v>
      </c>
      <c r="BB50" s="34">
        <v>4.6616393333223103</v>
      </c>
      <c r="BC50" s="34">
        <v>1229.04959194448</v>
      </c>
      <c r="BD50" s="34">
        <v>142.15661591931499</v>
      </c>
      <c r="BE50" s="34">
        <v>1390.27505204872</v>
      </c>
      <c r="BF50" s="34">
        <v>655.81168411562396</v>
      </c>
      <c r="BG50" s="34">
        <v>2594.3158503488098</v>
      </c>
      <c r="BH50" s="34">
        <v>490.08293965138699</v>
      </c>
      <c r="BI50" s="34">
        <v>490.08293965138699</v>
      </c>
      <c r="BJ50" s="34">
        <v>366.80825814180901</v>
      </c>
      <c r="BK50" s="34">
        <v>6.0703916786332402E-5</v>
      </c>
      <c r="BL50" s="34">
        <v>4.9032460745360596E-4</v>
      </c>
      <c r="BM50" s="34">
        <v>160.570233462413</v>
      </c>
      <c r="BN50" s="34">
        <v>1065.70861107992</v>
      </c>
      <c r="BO50" s="34">
        <v>50.434069500859302</v>
      </c>
      <c r="BP50" s="34">
        <v>184.428119118024</v>
      </c>
      <c r="BQ50" s="34">
        <v>4.4374764386051302</v>
      </c>
      <c r="BR50" s="34">
        <v>4.6725292691126904E-3</v>
      </c>
      <c r="BS50" s="34">
        <v>9.4866591489056792E-3</v>
      </c>
      <c r="BT50" s="34">
        <v>42.731949905345601</v>
      </c>
      <c r="BU50" s="34">
        <v>60.696764960434798</v>
      </c>
      <c r="BV50" s="34">
        <v>46.685657335383603</v>
      </c>
      <c r="BW50" s="34">
        <v>0</v>
      </c>
      <c r="BX50" s="34">
        <v>1.21337415080716E-2</v>
      </c>
      <c r="BY50" s="34">
        <v>1.16578930978797E-2</v>
      </c>
      <c r="BZ50" s="34">
        <v>33983.445935062802</v>
      </c>
      <c r="CA50" s="34">
        <v>18064.141406328301</v>
      </c>
      <c r="CB50" s="34">
        <v>1846.5574955868899</v>
      </c>
      <c r="CC50" s="34">
        <v>20071.269135377599</v>
      </c>
      <c r="CD50" s="34">
        <v>855.39133390879499</v>
      </c>
      <c r="CE50" s="34">
        <v>10.6464173201056</v>
      </c>
      <c r="CF50" s="34">
        <v>1.34526219219674E-2</v>
      </c>
      <c r="CG50" s="34">
        <v>1.28421389248719</v>
      </c>
      <c r="CH50" s="34">
        <v>0.73072928894988298</v>
      </c>
      <c r="CI50" s="34">
        <v>13.886911794661501</v>
      </c>
      <c r="CJ50" s="34">
        <v>0.46054672718354001</v>
      </c>
      <c r="CK50" s="34">
        <v>15246.4729716165</v>
      </c>
      <c r="CL50" s="34">
        <v>0.93537255532223196</v>
      </c>
      <c r="CM50" s="34">
        <v>0.17661547985251</v>
      </c>
      <c r="CN50" s="34">
        <v>805.34731410902896</v>
      </c>
      <c r="CO50" s="34">
        <v>0.47931067698429702</v>
      </c>
      <c r="CP50" s="34">
        <v>1.0840669334259201E-5</v>
      </c>
      <c r="CQ50" s="34">
        <v>3.4163172715598197E-2</v>
      </c>
      <c r="CR50" s="34">
        <v>2068.4958002846602</v>
      </c>
      <c r="CS50" s="34">
        <v>1951.35823468338</v>
      </c>
      <c r="CT50" s="34">
        <v>117.137565601283</v>
      </c>
      <c r="CU50" s="34">
        <v>4.9024142341418699E-3</v>
      </c>
      <c r="CV50" s="34">
        <v>319.23007490203202</v>
      </c>
      <c r="CW50" s="34">
        <v>3.5242076875168699E-2</v>
      </c>
      <c r="CX50" s="34">
        <v>165.246169314968</v>
      </c>
      <c r="CY50" s="34">
        <v>1.7044550730005401</v>
      </c>
      <c r="CZ50" s="34">
        <v>650.69967961330804</v>
      </c>
      <c r="DA50" s="34">
        <v>129.550208925736</v>
      </c>
      <c r="DB50" s="34">
        <v>1.48941240584886</v>
      </c>
      <c r="DC50" s="34">
        <v>5.5109717345414602</v>
      </c>
      <c r="DD50" s="34">
        <v>4.0044274839200304E-3</v>
      </c>
      <c r="DE50" s="34">
        <v>25.252450380462601</v>
      </c>
      <c r="DF50" s="34">
        <v>1363.8593577097199</v>
      </c>
      <c r="DG50" s="34">
        <v>78.473448814232995</v>
      </c>
      <c r="DH50" s="34">
        <v>0</v>
      </c>
      <c r="DI50" s="34">
        <v>3672.7936035006801</v>
      </c>
      <c r="DJ50" s="34">
        <v>2844.7047551711298</v>
      </c>
      <c r="DK50" s="34">
        <v>1058.8800208581399</v>
      </c>
      <c r="DL50" s="34">
        <v>33823.403265155299</v>
      </c>
      <c r="DM50" s="34">
        <v>2258.85493938844</v>
      </c>
      <c r="DN50" s="34">
        <v>5360.5087438125101</v>
      </c>
      <c r="DP50" s="31">
        <f t="shared" si="33"/>
        <v>8.0000040046990361E-3</v>
      </c>
      <c r="DQ50" s="106">
        <f t="shared" si="32"/>
        <v>1.004731713974873</v>
      </c>
      <c r="DR50" s="46">
        <f t="shared" si="34"/>
        <v>6.2093591542106514E-3</v>
      </c>
      <c r="DS50" s="46">
        <f t="shared" si="35"/>
        <v>-1.6191287934996788E-3</v>
      </c>
      <c r="DT50" s="46">
        <f t="shared" si="36"/>
        <v>-2.295235715659997E-3</v>
      </c>
      <c r="DU50" s="46">
        <f t="shared" si="37"/>
        <v>-4.9449101708806571E-3</v>
      </c>
      <c r="DV50" s="46">
        <f t="shared" si="38"/>
        <v>-5.2965573291675876E-3</v>
      </c>
      <c r="DW50" s="46">
        <f t="shared" si="39"/>
        <v>2.2021626737131483E-3</v>
      </c>
      <c r="DX50" s="46">
        <f t="shared" si="40"/>
        <v>1.9504590633923777E-2</v>
      </c>
      <c r="DY50" s="46">
        <f t="shared" si="41"/>
        <v>3.8172742331613664E-3</v>
      </c>
      <c r="DZ50" s="46">
        <f t="shared" si="42"/>
        <v>1.7205995724138907E-2</v>
      </c>
      <c r="EA50" s="46">
        <f t="shared" si="43"/>
        <v>-1.7761494214268638E-3</v>
      </c>
      <c r="EB50" s="46">
        <f t="shared" si="44"/>
        <v>-3.8960281043848486E-3</v>
      </c>
      <c r="EC50" s="46">
        <f t="shared" si="45"/>
        <v>1.8395103907770556E-2</v>
      </c>
      <c r="ED50" s="46">
        <f t="shared" si="46"/>
        <v>1.875002877635143E-2</v>
      </c>
      <c r="EE50" s="46">
        <f t="shared" si="47"/>
        <v>1.9951694175747981E-2</v>
      </c>
      <c r="EF50" s="46">
        <f t="shared" si="48"/>
        <v>1.9970225079685881E-2</v>
      </c>
      <c r="EG50" s="46">
        <f t="shared" si="49"/>
        <v>6.0592359013230028E-3</v>
      </c>
      <c r="EH50" s="46">
        <f t="shared" si="50"/>
        <v>-2.1505437594989537E-3</v>
      </c>
      <c r="EI50" s="46">
        <f t="shared" si="51"/>
        <v>-4.6881510985193548E-3</v>
      </c>
      <c r="EJ50" s="46">
        <f t="shared" si="52"/>
        <v>-8.6617837752099597E-3</v>
      </c>
      <c r="EK50" s="46">
        <f t="shared" si="53"/>
        <v>2.8796321966247226E-3</v>
      </c>
      <c r="EL50" s="46">
        <f t="shared" si="54"/>
        <v>1.3905075232411416E-2</v>
      </c>
      <c r="EM50" s="46">
        <f t="shared" si="55"/>
        <v>4.9363551779454734E-3</v>
      </c>
      <c r="EN50" s="46">
        <f t="shared" si="56"/>
        <v>9.4795356034592677E-3</v>
      </c>
      <c r="EO50" s="46">
        <f t="shared" si="57"/>
        <v>1.1719895445764206E-2</v>
      </c>
      <c r="EP50" s="46">
        <f t="shared" si="58"/>
        <v>1.259211904942301E-2</v>
      </c>
      <c r="EQ50" s="46">
        <f t="shared" si="59"/>
        <v>2.0130210819556182E-2</v>
      </c>
      <c r="ER50" s="46">
        <f t="shared" si="60"/>
        <v>2.3686375130720451E-2</v>
      </c>
      <c r="ES50" s="46">
        <f t="shared" si="61"/>
        <v>1.9170090436709253E-2</v>
      </c>
      <c r="ET50" s="46">
        <f t="shared" si="62"/>
        <v>-1.9206587164440764E-2</v>
      </c>
      <c r="EU50" s="46">
        <f t="shared" si="63"/>
        <v>-1.9207423453806105E-2</v>
      </c>
      <c r="EV50" s="46">
        <f t="shared" si="64"/>
        <v>7.0500773054370256E-3</v>
      </c>
    </row>
    <row r="51" spans="1:152" x14ac:dyDescent="0.3">
      <c r="A51" s="11" t="s">
        <v>48</v>
      </c>
      <c r="B51" s="21">
        <v>25234.533183</v>
      </c>
      <c r="C51" s="21">
        <v>4.6513946183000003</v>
      </c>
      <c r="D51" s="21">
        <v>1944.8951479</v>
      </c>
      <c r="E51" s="21">
        <v>224.69220177</v>
      </c>
      <c r="F51" s="21">
        <v>212.14705294000001</v>
      </c>
      <c r="G51" s="21">
        <v>2.4749443295</v>
      </c>
      <c r="H51" s="21">
        <v>3506.2275006999998</v>
      </c>
      <c r="I51" s="21">
        <v>22.814568701999999</v>
      </c>
      <c r="J51" s="21">
        <v>74.809435742999995</v>
      </c>
      <c r="K51" s="21">
        <v>51.296905307999999</v>
      </c>
      <c r="L51" s="34">
        <v>3.8925844440000001</v>
      </c>
      <c r="M51" s="34">
        <v>13.34932572</v>
      </c>
      <c r="N51" s="34">
        <v>6.3226056974000002</v>
      </c>
      <c r="O51" s="34">
        <v>297.56678959999999</v>
      </c>
      <c r="P51" s="34">
        <v>236.90528988</v>
      </c>
      <c r="Q51" s="34">
        <v>4.8782600000000003E-5</v>
      </c>
      <c r="R51" s="34">
        <v>7.4385008000000004E-6</v>
      </c>
      <c r="S51" s="34">
        <v>1.3307521E-3</v>
      </c>
      <c r="T51" s="34">
        <v>2.0693357000000001E-3</v>
      </c>
      <c r="U51" s="23">
        <v>1.8254585E-3</v>
      </c>
      <c r="V51" s="34">
        <v>1.1315362172000001</v>
      </c>
      <c r="W51" s="34">
        <v>1.4172764E-3</v>
      </c>
      <c r="X51" s="34">
        <v>0.13331796809999999</v>
      </c>
      <c r="Y51" s="34">
        <v>7.5949252100000003E-2</v>
      </c>
      <c r="Z51" s="34">
        <v>1.4774631087000001</v>
      </c>
      <c r="AA51" s="34">
        <v>68.950888546000002</v>
      </c>
      <c r="AB51" s="34">
        <v>36.384951544000003</v>
      </c>
      <c r="AC51" s="34">
        <v>8.0350487589000004</v>
      </c>
      <c r="AD51" s="34">
        <v>105.70082666</v>
      </c>
      <c r="AE51" s="34">
        <v>102.52980296</v>
      </c>
      <c r="AF51" s="34">
        <v>5.6135189199999998E-2</v>
      </c>
      <c r="AG51" s="34"/>
      <c r="AH51" s="34" t="s">
        <v>48</v>
      </c>
      <c r="AI51" s="34">
        <v>3.4140727447914099</v>
      </c>
      <c r="AJ51" s="34">
        <v>3.8748133557262201</v>
      </c>
      <c r="AK51" s="34">
        <v>22.883871571109498</v>
      </c>
      <c r="AL51" s="34">
        <v>22.883871571109498</v>
      </c>
      <c r="AM51" s="34">
        <v>10.0094086012665</v>
      </c>
      <c r="AN51" s="34">
        <v>3.1174637808164803E-4</v>
      </c>
      <c r="AO51" s="34">
        <v>1.5220535061756899E-3</v>
      </c>
      <c r="AP51" s="34">
        <v>75.976252103515904</v>
      </c>
      <c r="AQ51" s="34">
        <v>5.6656316600027103E-2</v>
      </c>
      <c r="AR51" s="34">
        <v>13.571946065211399</v>
      </c>
      <c r="AS51" s="34">
        <v>164.92934230149299</v>
      </c>
      <c r="AT51" s="34">
        <v>1.4901586776677299E-6</v>
      </c>
      <c r="AU51" s="34">
        <v>5.9605590039517802E-6</v>
      </c>
      <c r="AV51" s="34">
        <v>25380.405282274201</v>
      </c>
      <c r="AW51" s="34">
        <v>3.1137604149098501</v>
      </c>
      <c r="AX51" s="34">
        <v>77.437643413416097</v>
      </c>
      <c r="AY51" s="34">
        <v>4.95033390543274</v>
      </c>
      <c r="AZ51" s="34">
        <v>0.114525226497351</v>
      </c>
      <c r="BA51" s="34">
        <v>17.693577753159499</v>
      </c>
      <c r="BB51" s="34">
        <v>0.47914741326190302</v>
      </c>
      <c r="BC51" s="34">
        <v>127.254677169906</v>
      </c>
      <c r="BD51" s="34">
        <v>13.703241145980501</v>
      </c>
      <c r="BE51" s="34">
        <v>144.08233081296601</v>
      </c>
      <c r="BF51" s="34">
        <v>70.269912240025903</v>
      </c>
      <c r="BG51" s="34">
        <v>271.98765682888802</v>
      </c>
      <c r="BH51" s="34">
        <v>51.189545586260799</v>
      </c>
      <c r="BI51" s="34">
        <v>51.189545586260799</v>
      </c>
      <c r="BJ51" s="34">
        <v>37.148483782015198</v>
      </c>
      <c r="BK51" s="34">
        <v>5.4504756980902398E-6</v>
      </c>
      <c r="BL51" s="34">
        <v>4.2691097281954602E-5</v>
      </c>
      <c r="BM51" s="34">
        <v>15.5035150486394</v>
      </c>
      <c r="BN51" s="34">
        <v>110.253497274247</v>
      </c>
      <c r="BO51" s="34">
        <v>5.1450816309345901</v>
      </c>
      <c r="BP51" s="34">
        <v>19.366405264855999</v>
      </c>
      <c r="BQ51" s="34">
        <v>0.46994662039165103</v>
      </c>
      <c r="BR51" s="34">
        <v>4.3730696054277698E-4</v>
      </c>
      <c r="BS51" s="34">
        <v>8.8787295424858201E-4</v>
      </c>
      <c r="BT51" s="34">
        <v>4.3000409739722301</v>
      </c>
      <c r="BU51" s="34">
        <v>6.4334908419843204</v>
      </c>
      <c r="BV51" s="34">
        <v>4.6433785926795501</v>
      </c>
      <c r="BW51" s="34">
        <v>0</v>
      </c>
      <c r="BX51" s="34">
        <v>1.0472899684187799E-3</v>
      </c>
      <c r="BY51" s="34">
        <v>1.0062267321439299E-3</v>
      </c>
      <c r="BZ51" s="34">
        <v>3585.59348324762</v>
      </c>
      <c r="CA51" s="34">
        <v>1744.1450596956499</v>
      </c>
      <c r="CB51" s="34">
        <v>178.2903349394</v>
      </c>
      <c r="CC51" s="34">
        <v>1937.9389096836901</v>
      </c>
      <c r="CD51" s="34">
        <v>88.328332944823799</v>
      </c>
      <c r="CE51" s="34">
        <v>1.14571335490555</v>
      </c>
      <c r="CF51" s="34">
        <v>1.4268707785953199E-3</v>
      </c>
      <c r="CG51" s="34">
        <v>0.13479062752580701</v>
      </c>
      <c r="CH51" s="34">
        <v>7.6907981282759302E-2</v>
      </c>
      <c r="CI51" s="34">
        <v>1.49444423133098</v>
      </c>
      <c r="CJ51" s="34">
        <v>1.6218357369224501E-2</v>
      </c>
      <c r="CK51" s="34">
        <v>1619.0012715094399</v>
      </c>
      <c r="CL51" s="34">
        <v>9.6344325358113297E-2</v>
      </c>
      <c r="CM51" s="34">
        <v>2.06968277473723E-2</v>
      </c>
      <c r="CN51" s="34">
        <v>91.349601051604594</v>
      </c>
      <c r="CO51" s="34">
        <v>4.3601438295386298E-2</v>
      </c>
      <c r="CP51" s="34">
        <v>1.0466734877671001E-6</v>
      </c>
      <c r="CQ51" s="34">
        <v>3.95832450933382E-3</v>
      </c>
      <c r="CR51" s="34">
        <v>223.84318392356599</v>
      </c>
      <c r="CS51" s="34">
        <v>211.26774324057399</v>
      </c>
      <c r="CT51" s="34">
        <v>12.5754406829918</v>
      </c>
      <c r="CU51" s="34">
        <v>4.1926376428181602E-4</v>
      </c>
      <c r="CV51" s="34">
        <v>31.8159131885999</v>
      </c>
      <c r="CW51" s="34">
        <v>3.0139912366275801E-3</v>
      </c>
      <c r="CX51" s="34">
        <v>17.478527863666098</v>
      </c>
      <c r="CY51" s="34">
        <v>0.190691090681614</v>
      </c>
      <c r="CZ51" s="34">
        <v>69.564278708312003</v>
      </c>
      <c r="DA51" s="34">
        <v>7.0914803443743004</v>
      </c>
      <c r="DB51" s="34">
        <v>0.13905418916758899</v>
      </c>
      <c r="DC51" s="34">
        <v>0.54497303570936495</v>
      </c>
      <c r="DD51" s="34">
        <v>4.5158455331602699E-4</v>
      </c>
      <c r="DE51" s="34">
        <v>2.48127675832382</v>
      </c>
      <c r="DF51" s="34">
        <v>144.712168723838</v>
      </c>
      <c r="DG51" s="34">
        <v>8.1754630844204801</v>
      </c>
      <c r="DH51" s="34">
        <v>0</v>
      </c>
      <c r="DI51" s="34">
        <v>391.17858679184002</v>
      </c>
      <c r="DJ51" s="34">
        <v>303.13122288478502</v>
      </c>
      <c r="DK51" s="34">
        <v>112.349746163435</v>
      </c>
      <c r="DL51" s="34">
        <v>3570.3939899799898</v>
      </c>
      <c r="DM51" s="34">
        <v>241.39041946474799</v>
      </c>
      <c r="DN51" s="34">
        <v>571.49443614757695</v>
      </c>
      <c r="DP51" s="31">
        <f t="shared" si="33"/>
        <v>8.0000019459694344E-3</v>
      </c>
      <c r="DQ51" s="106">
        <f t="shared" si="32"/>
        <v>1.004257091321094</v>
      </c>
      <c r="DR51" s="46">
        <f t="shared" si="34"/>
        <v>5.7806537658668883E-3</v>
      </c>
      <c r="DS51" s="46">
        <f t="shared" si="35"/>
        <v>-1.7233596110965833E-3</v>
      </c>
      <c r="DT51" s="46">
        <f t="shared" si="36"/>
        <v>-3.5766649034118269E-3</v>
      </c>
      <c r="DU51" s="46">
        <f t="shared" si="37"/>
        <v>-3.7785817208871486E-3</v>
      </c>
      <c r="DV51" s="46">
        <f t="shared" si="38"/>
        <v>-4.1448122292545141E-3</v>
      </c>
      <c r="DW51" s="46">
        <f t="shared" si="39"/>
        <v>2.558614651788681E-3</v>
      </c>
      <c r="DX51" s="46">
        <f t="shared" si="40"/>
        <v>1.8300720437330276E-2</v>
      </c>
      <c r="DY51" s="46">
        <f t="shared" si="41"/>
        <v>3.037658524897915E-3</v>
      </c>
      <c r="DZ51" s="46">
        <f t="shared" si="42"/>
        <v>1.5597181678049079E-2</v>
      </c>
      <c r="EA51" s="46">
        <f t="shared" si="43"/>
        <v>-2.0929083556714551E-3</v>
      </c>
      <c r="EB51" s="46">
        <f t="shared" si="44"/>
        <v>-4.5653700078805651E-3</v>
      </c>
      <c r="EC51" s="46">
        <f t="shared" si="45"/>
        <v>1.6676523584848148E-2</v>
      </c>
      <c r="ED51" s="46">
        <f t="shared" si="46"/>
        <v>1.7537887050258202E-2</v>
      </c>
      <c r="EE51" s="46">
        <f t="shared" si="47"/>
        <v>1.8699779273973878E-2</v>
      </c>
      <c r="EF51" s="46">
        <f t="shared" si="48"/>
        <v>1.893216308939262E-2</v>
      </c>
      <c r="EG51" s="46">
        <f t="shared" si="49"/>
        <v>8.3153925336479327E-3</v>
      </c>
      <c r="EH51" s="46">
        <f t="shared" si="50"/>
        <v>1.6423849305104525E-3</v>
      </c>
      <c r="EI51" s="46">
        <f t="shared" si="51"/>
        <v>-4.1872450989488353E-3</v>
      </c>
      <c r="EJ51" s="46">
        <f t="shared" si="52"/>
        <v>-7.6444819645696991E-3</v>
      </c>
      <c r="EK51" s="46">
        <f t="shared" si="53"/>
        <v>4.5694735088954389E-3</v>
      </c>
      <c r="EL51" s="46">
        <f t="shared" si="54"/>
        <v>1.2529106439590112E-2</v>
      </c>
      <c r="EM51" s="46">
        <f t="shared" si="55"/>
        <v>6.7695889068074139E-3</v>
      </c>
      <c r="EN51" s="46">
        <f t="shared" si="56"/>
        <v>1.1046218651505355E-2</v>
      </c>
      <c r="EO51" s="46">
        <f t="shared" si="57"/>
        <v>1.2623286684863868E-2</v>
      </c>
      <c r="EP51" s="46">
        <f t="shared" si="58"/>
        <v>1.1493432581150138E-2</v>
      </c>
      <c r="EQ51" s="46">
        <f t="shared" si="59"/>
        <v>1.9129901323112403E-2</v>
      </c>
      <c r="ER51" s="46">
        <f t="shared" si="60"/>
        <v>2.0984835917449606E-2</v>
      </c>
      <c r="ES51" s="46">
        <f t="shared" si="61"/>
        <v>1.7475230049469229E-2</v>
      </c>
      <c r="ET51" s="46">
        <f t="shared" si="62"/>
        <v>-1.8087261885588037E-2</v>
      </c>
      <c r="EU51" s="46">
        <f t="shared" si="63"/>
        <v>-1.8088157732595408E-2</v>
      </c>
      <c r="EV51" s="46">
        <f t="shared" si="64"/>
        <v>9.2834353540774198E-3</v>
      </c>
    </row>
    <row r="52" spans="1:152" x14ac:dyDescent="0.3">
      <c r="U52" s="23"/>
      <c r="AG52" s="34"/>
      <c r="AH52" s="34"/>
    </row>
    <row r="53" spans="1:152" x14ac:dyDescent="0.3">
      <c r="U53" s="23"/>
      <c r="AG53" s="34"/>
      <c r="AH53" s="34"/>
    </row>
    <row r="54" spans="1:152" s="23" customFormat="1" x14ac:dyDescent="0.3">
      <c r="A54" s="23" t="s">
        <v>228</v>
      </c>
      <c r="B54" s="21"/>
      <c r="C54" s="21"/>
      <c r="D54" s="21"/>
      <c r="E54" s="21"/>
      <c r="F54" s="21"/>
      <c r="G54" s="21"/>
      <c r="H54" s="21"/>
      <c r="I54" s="21"/>
      <c r="J54" s="21"/>
      <c r="K54" s="21"/>
      <c r="Q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21"/>
      <c r="DP54" s="31"/>
      <c r="DQ54" s="31"/>
    </row>
    <row r="55" spans="1:152" s="23" customFormat="1" x14ac:dyDescent="0.3">
      <c r="A55" s="11" t="s">
        <v>1</v>
      </c>
      <c r="B55" s="21">
        <v>41199.625943999999</v>
      </c>
      <c r="C55" s="21">
        <v>6.4232798690999999</v>
      </c>
      <c r="D55" s="21">
        <v>1973.4306494</v>
      </c>
      <c r="E55" s="21">
        <v>319.44522796000001</v>
      </c>
      <c r="F55" s="21">
        <v>299.00794558000001</v>
      </c>
      <c r="G55" s="21">
        <v>2.1107035318</v>
      </c>
      <c r="H55" s="21">
        <v>6852.9051122999999</v>
      </c>
      <c r="I55" s="21">
        <v>20.301178621999998</v>
      </c>
      <c r="J55" s="21">
        <v>153.03699197</v>
      </c>
      <c r="K55" s="21">
        <v>68.068275292999999</v>
      </c>
      <c r="L55" s="34">
        <v>4.4116579636999997</v>
      </c>
      <c r="M55" s="34">
        <v>21.407300786</v>
      </c>
      <c r="N55" s="34">
        <v>13.063709619000001</v>
      </c>
      <c r="O55" s="34">
        <v>592.07284189999996</v>
      </c>
      <c r="P55" s="34">
        <v>558.89678894999997</v>
      </c>
      <c r="Q55" s="34">
        <v>7.4055199999999995E-5</v>
      </c>
      <c r="R55" s="34">
        <v>9.9956524999999999E-6</v>
      </c>
      <c r="S55" s="34">
        <v>1.7604208E-3</v>
      </c>
      <c r="T55" s="34">
        <v>2.5580514000000001E-3</v>
      </c>
      <c r="U55" s="23">
        <v>2.6597639999999998E-3</v>
      </c>
      <c r="V55" s="34">
        <v>2.1426562361000001</v>
      </c>
      <c r="W55" s="34">
        <v>2.4894317000000001E-3</v>
      </c>
      <c r="X55" s="34">
        <v>0.25342326859999997</v>
      </c>
      <c r="Y55" s="34">
        <v>0.14743740150000001</v>
      </c>
      <c r="Z55" s="34">
        <v>2.7766848225</v>
      </c>
      <c r="AA55" s="34">
        <v>214.74723986999999</v>
      </c>
      <c r="AB55" s="34">
        <v>59.387775237</v>
      </c>
      <c r="AC55" s="34">
        <v>19.317294907000001</v>
      </c>
      <c r="AD55" s="34">
        <v>100.68446081</v>
      </c>
      <c r="AE55" s="34">
        <v>97.663931328000004</v>
      </c>
      <c r="AF55" s="34">
        <v>0.1041883503</v>
      </c>
      <c r="AG55" s="34"/>
      <c r="AH55" s="34" t="s">
        <v>1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  <c r="AY55" s="34"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v>0</v>
      </c>
      <c r="BI55" s="34">
        <v>0</v>
      </c>
      <c r="BJ55" s="34">
        <v>0</v>
      </c>
      <c r="BK55" s="34">
        <v>0</v>
      </c>
      <c r="BL55" s="34">
        <v>0</v>
      </c>
      <c r="BM55" s="34">
        <v>0</v>
      </c>
      <c r="BN55" s="34">
        <v>0</v>
      </c>
      <c r="BO55" s="34">
        <v>0</v>
      </c>
      <c r="BP55" s="34">
        <v>0</v>
      </c>
      <c r="BQ55" s="34">
        <v>0</v>
      </c>
      <c r="BR55" s="34">
        <v>0</v>
      </c>
      <c r="BS55" s="34">
        <v>0</v>
      </c>
      <c r="BT55" s="34">
        <v>0</v>
      </c>
      <c r="BU55" s="34">
        <v>0</v>
      </c>
      <c r="BV55" s="34">
        <v>0</v>
      </c>
      <c r="BW55" s="34">
        <v>0</v>
      </c>
      <c r="BX55" s="34">
        <v>0</v>
      </c>
      <c r="BY55" s="34">
        <v>0</v>
      </c>
      <c r="BZ55" s="34">
        <v>0</v>
      </c>
      <c r="CA55" s="34">
        <v>0</v>
      </c>
      <c r="CB55" s="34">
        <v>0</v>
      </c>
      <c r="CC55" s="34">
        <v>0</v>
      </c>
      <c r="CD55" s="34">
        <v>0</v>
      </c>
      <c r="CE55" s="34">
        <v>0</v>
      </c>
      <c r="CF55" s="34">
        <v>0</v>
      </c>
      <c r="CG55" s="34">
        <v>0</v>
      </c>
      <c r="CH55" s="34">
        <v>0</v>
      </c>
      <c r="CI55" s="34">
        <v>0</v>
      </c>
      <c r="CJ55" s="34">
        <v>0</v>
      </c>
      <c r="CK55" s="34">
        <v>0</v>
      </c>
      <c r="CL55" s="34">
        <v>0</v>
      </c>
      <c r="CM55" s="34">
        <v>0</v>
      </c>
      <c r="CN55" s="34">
        <v>0</v>
      </c>
      <c r="CO55" s="34">
        <v>0</v>
      </c>
      <c r="CP55" s="34">
        <v>0</v>
      </c>
      <c r="CQ55" s="34">
        <v>0</v>
      </c>
      <c r="CR55" s="34">
        <v>0</v>
      </c>
      <c r="CS55" s="34">
        <v>0</v>
      </c>
      <c r="CT55" s="34">
        <v>0</v>
      </c>
      <c r="CU55" s="34">
        <v>0</v>
      </c>
      <c r="CV55" s="34">
        <v>0</v>
      </c>
      <c r="CW55" s="34">
        <v>0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0</v>
      </c>
      <c r="DG55" s="34">
        <v>0</v>
      </c>
      <c r="DH55" s="34">
        <v>0</v>
      </c>
      <c r="DI55" s="34">
        <v>0</v>
      </c>
      <c r="DJ55" s="34">
        <v>0</v>
      </c>
      <c r="DK55" s="34">
        <v>0</v>
      </c>
      <c r="DL55" s="34">
        <v>0</v>
      </c>
      <c r="DM55" s="34">
        <v>0</v>
      </c>
      <c r="DN55" s="34">
        <v>0</v>
      </c>
      <c r="DO55" s="21"/>
      <c r="DP55" s="31">
        <f t="shared" ref="DP55" si="65">BM55/(BM55+CA55+CB55+1E-50)</f>
        <v>0</v>
      </c>
      <c r="DQ55" s="31"/>
      <c r="DR55" s="46">
        <f>(AV55-B55)/(B55+1E-50)</f>
        <v>-1</v>
      </c>
      <c r="DS55" s="46">
        <f>(BV55-C55)/(C55+1E-50)</f>
        <v>-1</v>
      </c>
      <c r="DT55" s="46">
        <f>(CC55-D55)/(D55+1E-50)</f>
        <v>-1</v>
      </c>
      <c r="DU55" s="46">
        <f>(CR55-E55)/(E55+1E-50)</f>
        <v>-1</v>
      </c>
      <c r="DV55" s="46">
        <f>(CS55-F55)/(F55+1E-50)</f>
        <v>-1</v>
      </c>
      <c r="DW55" s="46">
        <f>(DE55-G55)/(G55+1E-50)</f>
        <v>-1</v>
      </c>
      <c r="DX55" s="46">
        <f>(DL55-H55)/(H55+1E-50)</f>
        <v>-1</v>
      </c>
      <c r="DY55" s="46">
        <f>(AL55-I55)/(I55+1E-50)</f>
        <v>-1</v>
      </c>
      <c r="DZ55" s="46">
        <f>(AP55-J55)/(J55+1E-50)</f>
        <v>-1</v>
      </c>
      <c r="EA55" s="46">
        <f>(BI55-K55)/(K55+1E-50)</f>
        <v>-1</v>
      </c>
      <c r="EB55" s="46">
        <f>(AJ55-L55)/(L55+1E-50)</f>
        <v>-1</v>
      </c>
      <c r="EC55" s="46">
        <f>(AR55-M55)/(M55+1E-50)</f>
        <v>-1</v>
      </c>
      <c r="ED55" s="46">
        <f>(BU55-N55)/(N55+1E-50)</f>
        <v>-1</v>
      </c>
      <c r="EE55" s="46">
        <f>(DJ55-O55)/(O55+1E-50)</f>
        <v>-1</v>
      </c>
      <c r="EF55" s="46">
        <f>(DM55-P55)/(P55+1E-50)</f>
        <v>-1</v>
      </c>
      <c r="EG55" s="46">
        <f>(BK55+BL55+CP55-Q55)/(Q55+1E-50)</f>
        <v>-1</v>
      </c>
      <c r="EH55" s="46">
        <f>(AT55+AU55-R55)/(R55+1E-50)</f>
        <v>-1</v>
      </c>
      <c r="EI55" s="46">
        <f>(BR55+BS55-S55)/(S55+1E-50)</f>
        <v>-1</v>
      </c>
      <c r="EJ55" s="46">
        <f>(BX55+BY55-T55)/(T55+1E-50)</f>
        <v>-1</v>
      </c>
      <c r="EK55" s="46">
        <f>(AN55+AO55-U55)/(U55+1E-50)</f>
        <v>-1</v>
      </c>
      <c r="EL55" s="46">
        <f>(CE55-V55)/(V55+1E-50)</f>
        <v>-1</v>
      </c>
      <c r="EM55" s="46">
        <f>(CF55-W55)/(W55+1E-50)</f>
        <v>-1</v>
      </c>
      <c r="EN55" s="46">
        <f>(CG55-X55)/(X55+1E-50)</f>
        <v>-1</v>
      </c>
      <c r="EO55" s="46">
        <f>(CH55-Y55)/(Y55+1E-50)</f>
        <v>-1</v>
      </c>
      <c r="EP55" s="46">
        <f>(CI55-Z55)/(Z55+1E-50)</f>
        <v>-1</v>
      </c>
      <c r="EQ55" s="46">
        <f>(BF55-AA55)/(AA55+1E-50)</f>
        <v>-1</v>
      </c>
      <c r="ER55" s="46">
        <f>(BJ55-AB55)/(AB55+1E-50)</f>
        <v>-1</v>
      </c>
      <c r="ES55" s="46">
        <f>(DG55-AC55)/(AC55+1E-50)</f>
        <v>-1</v>
      </c>
      <c r="ET55" s="46">
        <f>(SUM(AW55:BB55)-AD55)/(AD55+1E-50)</f>
        <v>-1</v>
      </c>
      <c r="EU55" s="46">
        <f>(SUM(AX55:BB55)-AE55)/(AE55+1E-50)</f>
        <v>-1</v>
      </c>
      <c r="EV55" s="46">
        <f>(AQ55-AF55)/(AF55+1E-50)</f>
        <v>-1</v>
      </c>
    </row>
    <row r="56" spans="1:152" s="23" customFormat="1" x14ac:dyDescent="0.3">
      <c r="A56" s="11" t="s">
        <v>11</v>
      </c>
      <c r="B56" s="21">
        <v>47649.823854000002</v>
      </c>
      <c r="C56" s="21">
        <v>7.5382217066999999</v>
      </c>
      <c r="D56" s="21">
        <v>2967.3103308</v>
      </c>
      <c r="E56" s="21">
        <v>295.55261244000002</v>
      </c>
      <c r="F56" s="21">
        <v>278.88457638</v>
      </c>
      <c r="G56" s="21">
        <v>3.5203120065000002</v>
      </c>
      <c r="H56" s="21">
        <v>3742.0116876000002</v>
      </c>
      <c r="I56" s="21">
        <v>29.875071158000001</v>
      </c>
      <c r="J56" s="21">
        <v>103.51935458</v>
      </c>
      <c r="K56" s="21">
        <v>72.620413669000001</v>
      </c>
      <c r="L56" s="34">
        <v>4.5923853600999998</v>
      </c>
      <c r="M56" s="34">
        <v>16.568210748999999</v>
      </c>
      <c r="N56" s="34">
        <v>5.6470403100000004</v>
      </c>
      <c r="O56" s="34">
        <v>339.03936508999999</v>
      </c>
      <c r="P56" s="34">
        <v>225.43320251</v>
      </c>
      <c r="Q56" s="34">
        <v>7.2114500000000002E-5</v>
      </c>
      <c r="R56" s="34">
        <v>1.09005E-5</v>
      </c>
      <c r="S56" s="34">
        <v>2.1212925000000001E-3</v>
      </c>
      <c r="T56" s="34">
        <v>3.2933177999999999E-3</v>
      </c>
      <c r="U56" s="23">
        <v>2.7738346E-3</v>
      </c>
      <c r="V56" s="34">
        <v>1.0749967169000001</v>
      </c>
      <c r="W56" s="34">
        <v>1.8679941E-3</v>
      </c>
      <c r="X56" s="34">
        <v>0.1657730174</v>
      </c>
      <c r="Y56" s="34">
        <v>8.7862027999999995E-2</v>
      </c>
      <c r="Z56" s="34">
        <v>1.5019458309</v>
      </c>
      <c r="AA56" s="34">
        <v>61.709744663999999</v>
      </c>
      <c r="AB56" s="34">
        <v>61.711114348999999</v>
      </c>
      <c r="AC56" s="34">
        <v>9.6453046868999994</v>
      </c>
      <c r="AD56" s="34">
        <v>136.338491</v>
      </c>
      <c r="AE56" s="34">
        <v>132.24833411</v>
      </c>
      <c r="AF56" s="34">
        <v>7.4921024099999997E-2</v>
      </c>
      <c r="AG56" s="34"/>
      <c r="AH56" s="34" t="s">
        <v>11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v>0</v>
      </c>
      <c r="BI56" s="34">
        <v>0</v>
      </c>
      <c r="BJ56" s="34">
        <v>0</v>
      </c>
      <c r="BK56" s="34">
        <v>0</v>
      </c>
      <c r="BL56" s="34">
        <v>0</v>
      </c>
      <c r="BM56" s="34">
        <v>0</v>
      </c>
      <c r="BN56" s="34">
        <v>0</v>
      </c>
      <c r="BO56" s="34">
        <v>0</v>
      </c>
      <c r="BP56" s="34">
        <v>0</v>
      </c>
      <c r="BQ56" s="34">
        <v>0</v>
      </c>
      <c r="BR56" s="34">
        <v>0</v>
      </c>
      <c r="BS56" s="34">
        <v>0</v>
      </c>
      <c r="BT56" s="34">
        <v>0</v>
      </c>
      <c r="BU56" s="34">
        <v>0</v>
      </c>
      <c r="BV56" s="34">
        <v>0</v>
      </c>
      <c r="BW56" s="34">
        <v>0</v>
      </c>
      <c r="BX56" s="34">
        <v>0</v>
      </c>
      <c r="BY56" s="34">
        <v>0</v>
      </c>
      <c r="BZ56" s="34">
        <v>0</v>
      </c>
      <c r="CA56" s="34">
        <v>0</v>
      </c>
      <c r="CB56" s="34">
        <v>0</v>
      </c>
      <c r="CC56" s="34">
        <v>0</v>
      </c>
      <c r="CD56" s="34">
        <v>0</v>
      </c>
      <c r="CE56" s="34">
        <v>0</v>
      </c>
      <c r="CF56" s="34">
        <v>0</v>
      </c>
      <c r="CG56" s="34">
        <v>0</v>
      </c>
      <c r="CH56" s="34">
        <v>0</v>
      </c>
      <c r="CI56" s="34">
        <v>0</v>
      </c>
      <c r="CJ56" s="34">
        <v>0</v>
      </c>
      <c r="CK56" s="34">
        <v>0</v>
      </c>
      <c r="CL56" s="34">
        <v>0</v>
      </c>
      <c r="CM56" s="34">
        <v>0</v>
      </c>
      <c r="CN56" s="34">
        <v>0</v>
      </c>
      <c r="CO56" s="34">
        <v>0</v>
      </c>
      <c r="CP56" s="34">
        <v>0</v>
      </c>
      <c r="CQ56" s="34">
        <v>0</v>
      </c>
      <c r="CR56" s="34">
        <v>0</v>
      </c>
      <c r="CS56" s="34">
        <v>0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0</v>
      </c>
      <c r="DG56" s="34">
        <v>0</v>
      </c>
      <c r="DH56" s="34">
        <v>0</v>
      </c>
      <c r="DI56" s="34">
        <v>0</v>
      </c>
      <c r="DJ56" s="34">
        <v>0</v>
      </c>
      <c r="DK56" s="34">
        <v>0</v>
      </c>
      <c r="DL56" s="34">
        <v>0</v>
      </c>
      <c r="DM56" s="34">
        <v>0</v>
      </c>
      <c r="DN56" s="34">
        <v>0</v>
      </c>
      <c r="DO56" s="21"/>
      <c r="DP56" s="31"/>
      <c r="DQ56" s="31"/>
    </row>
    <row r="57" spans="1:152" s="23" customFormat="1" x14ac:dyDescent="0.3">
      <c r="A57" s="11" t="s">
        <v>56</v>
      </c>
      <c r="B57" s="21">
        <v>125825.38327000001</v>
      </c>
      <c r="C57" s="21">
        <v>15.710073635000001</v>
      </c>
      <c r="D57" s="21">
        <v>5559.9585846</v>
      </c>
      <c r="E57" s="21">
        <v>733.08210272999997</v>
      </c>
      <c r="F57" s="21">
        <v>687.92769711999995</v>
      </c>
      <c r="G57" s="21">
        <v>11.015230555</v>
      </c>
      <c r="H57" s="21">
        <v>9899.6065161000006</v>
      </c>
      <c r="I57" s="21">
        <v>62.132367121999998</v>
      </c>
      <c r="J57" s="21">
        <v>274.09476740000002</v>
      </c>
      <c r="K57" s="21">
        <v>146.75964347999999</v>
      </c>
      <c r="L57" s="34">
        <v>9.3392167581999992</v>
      </c>
      <c r="M57" s="34">
        <v>40.555378607999998</v>
      </c>
      <c r="N57" s="34">
        <v>13.532790643</v>
      </c>
      <c r="O57" s="34">
        <v>945.76221050000004</v>
      </c>
      <c r="P57" s="34">
        <v>611.38391096999999</v>
      </c>
      <c r="Q57" s="34">
        <v>1.8559530000000001E-4</v>
      </c>
      <c r="R57" s="34">
        <v>2.9896E-5</v>
      </c>
      <c r="S57" s="34">
        <v>4.5430035999999997E-3</v>
      </c>
      <c r="T57" s="34">
        <v>7.2848992999999997E-3</v>
      </c>
      <c r="U57" s="23">
        <v>6.7686748999999996E-3</v>
      </c>
      <c r="V57" s="34">
        <v>2.4919362928000002</v>
      </c>
      <c r="W57" s="34">
        <v>5.4366655E-3</v>
      </c>
      <c r="X57" s="34">
        <v>0.48058058310000001</v>
      </c>
      <c r="Y57" s="34">
        <v>0.2469806158</v>
      </c>
      <c r="Z57" s="34">
        <v>3.5405383834999999</v>
      </c>
      <c r="AA57" s="34">
        <v>167.46066517</v>
      </c>
      <c r="AB57" s="34">
        <v>166.01216163000001</v>
      </c>
      <c r="AC57" s="34">
        <v>23.749618362</v>
      </c>
      <c r="AD57" s="34">
        <v>250.49621127</v>
      </c>
      <c r="AE57" s="34">
        <v>242.98133731999999</v>
      </c>
      <c r="AF57" s="34">
        <v>0.22309833509999999</v>
      </c>
      <c r="AG57" s="34"/>
      <c r="AH57" s="34" t="s">
        <v>56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4">
        <v>0</v>
      </c>
      <c r="AZ57" s="34">
        <v>0</v>
      </c>
      <c r="BA57" s="34">
        <v>0</v>
      </c>
      <c r="BB57" s="34">
        <v>0</v>
      </c>
      <c r="BC57" s="34">
        <v>0</v>
      </c>
      <c r="BD57" s="34">
        <v>0</v>
      </c>
      <c r="BE57" s="34">
        <v>0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4">
        <v>0</v>
      </c>
      <c r="BM57" s="34">
        <v>0</v>
      </c>
      <c r="BN57" s="34">
        <v>0</v>
      </c>
      <c r="BO57" s="34">
        <v>0</v>
      </c>
      <c r="BP57" s="34">
        <v>0</v>
      </c>
      <c r="BQ57" s="34">
        <v>0</v>
      </c>
      <c r="BR57" s="34">
        <v>0</v>
      </c>
      <c r="BS57" s="34">
        <v>0</v>
      </c>
      <c r="BT57" s="34">
        <v>0</v>
      </c>
      <c r="BU57" s="34">
        <v>0</v>
      </c>
      <c r="BV57" s="34">
        <v>0</v>
      </c>
      <c r="BW57" s="34">
        <v>0</v>
      </c>
      <c r="BX57" s="34">
        <v>0</v>
      </c>
      <c r="BY57" s="34">
        <v>0</v>
      </c>
      <c r="BZ57" s="34">
        <v>0</v>
      </c>
      <c r="CA57" s="34">
        <v>0</v>
      </c>
      <c r="CB57" s="34">
        <v>0</v>
      </c>
      <c r="CC57" s="34">
        <v>0</v>
      </c>
      <c r="CD57" s="34">
        <v>0</v>
      </c>
      <c r="CE57" s="34">
        <v>0</v>
      </c>
      <c r="CF57" s="34">
        <v>0</v>
      </c>
      <c r="CG57" s="34">
        <v>0</v>
      </c>
      <c r="CH57" s="34">
        <v>0</v>
      </c>
      <c r="CI57" s="34">
        <v>0</v>
      </c>
      <c r="CJ57" s="34">
        <v>0</v>
      </c>
      <c r="CK57" s="34">
        <v>0</v>
      </c>
      <c r="CL57" s="34">
        <v>0</v>
      </c>
      <c r="CM57" s="34">
        <v>0</v>
      </c>
      <c r="CN57" s="34">
        <v>0</v>
      </c>
      <c r="CO57" s="34">
        <v>0</v>
      </c>
      <c r="CP57" s="34">
        <v>0</v>
      </c>
      <c r="CQ57" s="34">
        <v>0</v>
      </c>
      <c r="CR57" s="34">
        <v>0</v>
      </c>
      <c r="CS57" s="34">
        <v>0</v>
      </c>
      <c r="CT57" s="34">
        <v>0</v>
      </c>
      <c r="CU57" s="34">
        <v>0</v>
      </c>
      <c r="CV57" s="34">
        <v>0</v>
      </c>
      <c r="CW57" s="34">
        <v>0</v>
      </c>
      <c r="CX57" s="34">
        <v>0</v>
      </c>
      <c r="CY57" s="34">
        <v>0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0</v>
      </c>
      <c r="DG57" s="34">
        <v>0</v>
      </c>
      <c r="DH57" s="34">
        <v>0</v>
      </c>
      <c r="DI57" s="34">
        <v>0</v>
      </c>
      <c r="DJ57" s="34">
        <v>0</v>
      </c>
      <c r="DK57" s="34">
        <v>0</v>
      </c>
      <c r="DL57" s="34">
        <v>0</v>
      </c>
      <c r="DM57" s="34">
        <v>0</v>
      </c>
      <c r="DN57" s="34">
        <v>0</v>
      </c>
      <c r="DO57" s="21"/>
      <c r="DP57" s="31"/>
      <c r="DQ57" s="31"/>
    </row>
    <row r="58" spans="1:152" s="23" customFormat="1" x14ac:dyDescent="0.3">
      <c r="A58" s="11" t="s">
        <v>71</v>
      </c>
      <c r="B58" s="21">
        <v>4379.3485756</v>
      </c>
      <c r="C58" s="21">
        <v>0.73601722869999997</v>
      </c>
      <c r="D58" s="21">
        <v>281.47590064000002</v>
      </c>
      <c r="E58" s="21">
        <v>30.008203541</v>
      </c>
      <c r="F58" s="21">
        <v>28.322812886000001</v>
      </c>
      <c r="G58" s="21">
        <v>0.45422616580000003</v>
      </c>
      <c r="H58" s="21">
        <v>395.58534200000003</v>
      </c>
      <c r="I58" s="21">
        <v>2.8979635027000001</v>
      </c>
      <c r="J58" s="21">
        <v>10.538666436</v>
      </c>
      <c r="K58" s="21">
        <v>6.8361036580999999</v>
      </c>
      <c r="L58" s="34">
        <v>0.4721203766</v>
      </c>
      <c r="M58" s="34">
        <v>1.6153298348</v>
      </c>
      <c r="N58" s="34">
        <v>0.57413196960000001</v>
      </c>
      <c r="O58" s="34">
        <v>35.980239707000003</v>
      </c>
      <c r="P58" s="34">
        <v>23.228635610000001</v>
      </c>
      <c r="Q58" s="34">
        <v>6.6176838999999998E-6</v>
      </c>
      <c r="R58" s="34">
        <v>9.8066261000000009E-7</v>
      </c>
      <c r="S58" s="34">
        <v>2.039372E-4</v>
      </c>
      <c r="T58" s="34">
        <v>3.1402269999999998E-4</v>
      </c>
      <c r="U58" s="23">
        <v>2.5915150000000001E-4</v>
      </c>
      <c r="V58" s="34">
        <v>0.1099817229</v>
      </c>
      <c r="W58" s="34">
        <v>1.886402E-4</v>
      </c>
      <c r="X58" s="34">
        <v>1.6657308799999999E-2</v>
      </c>
      <c r="Y58" s="34">
        <v>8.8499888999999995E-3</v>
      </c>
      <c r="Z58" s="34">
        <v>0.15151750829999999</v>
      </c>
      <c r="AA58" s="34">
        <v>6.3736080499999996</v>
      </c>
      <c r="AB58" s="34">
        <v>7.2477245992999997</v>
      </c>
      <c r="AC58" s="34">
        <v>0.94330794679999996</v>
      </c>
      <c r="AD58" s="34">
        <v>14.129090202</v>
      </c>
      <c r="AE58" s="34">
        <v>13.705217897000001</v>
      </c>
      <c r="AF58" s="34">
        <v>7.5132725000000003E-3</v>
      </c>
      <c r="AG58" s="34"/>
      <c r="AH58" s="34" t="s">
        <v>173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21"/>
      <c r="DP58" s="31"/>
      <c r="DQ58" s="31"/>
    </row>
    <row r="59" spans="1:152" s="23" customFormat="1" x14ac:dyDescent="0.3">
      <c r="A59" s="23" t="s">
        <v>234</v>
      </c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21"/>
      <c r="AH59" s="21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21"/>
      <c r="DP59" s="31"/>
      <c r="DQ59" s="31"/>
    </row>
    <row r="61" spans="1:152" x14ac:dyDescent="0.3">
      <c r="A61" s="2" t="s">
        <v>53</v>
      </c>
      <c r="B61" s="1">
        <f t="shared" ref="B61:K61" si="66">SUM(B3:B58)</f>
        <v>10683746.747782398</v>
      </c>
      <c r="C61" s="1">
        <f t="shared" si="66"/>
        <v>1983.0275001937998</v>
      </c>
      <c r="D61" s="1">
        <f t="shared" si="66"/>
        <v>941447.47668442968</v>
      </c>
      <c r="E61" s="1">
        <f t="shared" si="66"/>
        <v>92000.705762477999</v>
      </c>
      <c r="F61" s="1">
        <f t="shared" si="66"/>
        <v>86665.706009265981</v>
      </c>
      <c r="G61" s="1">
        <f t="shared" si="66"/>
        <v>1185.4884616787003</v>
      </c>
      <c r="H61" s="1">
        <f t="shared" si="66"/>
        <v>995525.5585851497</v>
      </c>
      <c r="I61" s="1">
        <f t="shared" si="66"/>
        <v>9318.7306361085011</v>
      </c>
      <c r="J61" s="1">
        <f t="shared" si="66"/>
        <v>26413.110882383993</v>
      </c>
      <c r="K61" s="1">
        <f t="shared" si="66"/>
        <v>23394.036538483102</v>
      </c>
      <c r="L61" s="1">
        <f t="shared" ref="L61:AE61" si="67">SUM(L3:L58)</f>
        <v>1627.7788561248008</v>
      </c>
      <c r="M61" s="1">
        <f t="shared" si="67"/>
        <v>4213.4141617736996</v>
      </c>
      <c r="N61" s="1">
        <f t="shared" si="67"/>
        <v>1623.5556348988996</v>
      </c>
      <c r="O61" s="1">
        <f t="shared" si="67"/>
        <v>88179.43513199297</v>
      </c>
      <c r="P61" s="1">
        <f t="shared" si="67"/>
        <v>62140.889308144993</v>
      </c>
      <c r="Q61" s="1">
        <f t="shared" si="67"/>
        <v>2.3901510783900001E-2</v>
      </c>
      <c r="R61" s="1">
        <f t="shared" si="67"/>
        <v>4.1456224931099997E-3</v>
      </c>
      <c r="S61" s="1">
        <f t="shared" si="67"/>
        <v>0.68722577339999968</v>
      </c>
      <c r="T61" s="1">
        <f t="shared" si="67"/>
        <v>1.1402020169000002</v>
      </c>
      <c r="U61" s="1">
        <f t="shared" si="67"/>
        <v>0.90583027799999971</v>
      </c>
      <c r="V61" s="1">
        <f t="shared" si="67"/>
        <v>329.00603628589988</v>
      </c>
      <c r="W61" s="1">
        <f t="shared" si="67"/>
        <v>0.49017428679999986</v>
      </c>
      <c r="X61" s="1">
        <f t="shared" si="67"/>
        <v>42.286554867299998</v>
      </c>
      <c r="Y61" s="1">
        <f t="shared" si="67"/>
        <v>22.954213984999999</v>
      </c>
      <c r="Z61" s="1">
        <f t="shared" si="67"/>
        <v>451.29971342839991</v>
      </c>
      <c r="AA61" s="1">
        <f t="shared" si="67"/>
        <v>17415.439448582598</v>
      </c>
      <c r="AB61" s="1">
        <f t="shared" si="67"/>
        <v>13457.020493360804</v>
      </c>
      <c r="AC61" s="1">
        <f t="shared" si="67"/>
        <v>2454.0039422394993</v>
      </c>
      <c r="AD61" s="1">
        <f t="shared" si="67"/>
        <v>51090.335355762021</v>
      </c>
      <c r="AE61" s="1">
        <f t="shared" si="67"/>
        <v>49380.459001023992</v>
      </c>
      <c r="AF61" s="1"/>
      <c r="AI61" s="45">
        <f t="shared" ref="AI61:CU61" si="68">SUM(AI3:AI58)</f>
        <v>1170.8450181715207</v>
      </c>
      <c r="AJ61" s="45">
        <f t="shared" si="68"/>
        <v>1591.3740726008552</v>
      </c>
      <c r="AK61" s="45">
        <f t="shared" si="68"/>
        <v>9153.1664148614454</v>
      </c>
      <c r="AL61" s="45">
        <f t="shared" si="68"/>
        <v>9153.1664148614454</v>
      </c>
      <c r="AM61" s="45">
        <f t="shared" si="68"/>
        <v>4589.2132029144404</v>
      </c>
      <c r="AN61" s="45">
        <f t="shared" si="68"/>
        <v>0.151869786979833</v>
      </c>
      <c r="AO61" s="45">
        <f t="shared" si="68"/>
        <v>0.74148207257174548</v>
      </c>
      <c r="AP61" s="45">
        <f t="shared" si="68"/>
        <v>26146.557368586029</v>
      </c>
      <c r="AQ61" s="45">
        <f t="shared" si="68"/>
        <v>18.2379731539781</v>
      </c>
      <c r="AR61" s="45">
        <f t="shared" si="68"/>
        <v>4178.5206011982555</v>
      </c>
      <c r="AS61" s="45">
        <f t="shared" si="68"/>
        <v>61184.099369115633</v>
      </c>
      <c r="AT61" s="45">
        <f t="shared" si="68"/>
        <v>8.1569602516134944E-4</v>
      </c>
      <c r="AU61" s="45">
        <f t="shared" si="68"/>
        <v>3.2627810313111388E-3</v>
      </c>
      <c r="AV61" s="45">
        <f t="shared" si="68"/>
        <v>10456799.774324119</v>
      </c>
      <c r="AW61" s="45">
        <f t="shared" si="68"/>
        <v>1664.5619234747014</v>
      </c>
      <c r="AX61" s="45">
        <f t="shared" si="68"/>
        <v>36928.079252498595</v>
      </c>
      <c r="AY61" s="45">
        <f t="shared" si="68"/>
        <v>2361.5433880778405</v>
      </c>
      <c r="AZ61" s="45">
        <f t="shared" si="68"/>
        <v>54.612486987835879</v>
      </c>
      <c r="BA61" s="45">
        <f t="shared" si="68"/>
        <v>8440.0187317592154</v>
      </c>
      <c r="BB61" s="45">
        <f t="shared" si="68"/>
        <v>235.58922170582585</v>
      </c>
      <c r="BC61" s="45">
        <f t="shared" si="68"/>
        <v>46030.782448249811</v>
      </c>
      <c r="BD61" s="45">
        <f t="shared" si="68"/>
        <v>4558.2256777436423</v>
      </c>
      <c r="BE61" s="45">
        <f t="shared" si="68"/>
        <v>46367.491943246074</v>
      </c>
      <c r="BF61" s="45">
        <f t="shared" si="68"/>
        <v>17197.189448255427</v>
      </c>
      <c r="BG61" s="45">
        <f t="shared" si="68"/>
        <v>76572.940446303212</v>
      </c>
      <c r="BH61" s="45">
        <f t="shared" si="68"/>
        <v>22894.631343498655</v>
      </c>
      <c r="BI61" s="45">
        <f t="shared" si="68"/>
        <v>22894.631343498655</v>
      </c>
      <c r="BJ61" s="45">
        <f t="shared" si="68"/>
        <v>13447.848829597369</v>
      </c>
      <c r="BK61" s="45">
        <f t="shared" si="68"/>
        <v>2.6764717494542224E-3</v>
      </c>
      <c r="BL61" s="45">
        <f t="shared" si="68"/>
        <v>2.041827414723478E-2</v>
      </c>
      <c r="BM61" s="45">
        <f t="shared" si="68"/>
        <v>7386.5116442491744</v>
      </c>
      <c r="BN61" s="45">
        <f t="shared" si="68"/>
        <v>32979.454532320262</v>
      </c>
      <c r="BO61" s="45">
        <f t="shared" si="68"/>
        <v>1493.8911954773728</v>
      </c>
      <c r="BP61" s="45">
        <f t="shared" si="68"/>
        <v>4998.5513426285743</v>
      </c>
      <c r="BQ61" s="45">
        <f t="shared" si="68"/>
        <v>226.64110937763937</v>
      </c>
      <c r="BR61" s="45">
        <f t="shared" si="68"/>
        <v>0.22229721686855461</v>
      </c>
      <c r="BS61" s="45">
        <f t="shared" si="68"/>
        <v>0.45133066976989178</v>
      </c>
      <c r="BT61" s="45">
        <f t="shared" si="68"/>
        <v>1253.8506931634647</v>
      </c>
      <c r="BU61" s="45">
        <f t="shared" si="68"/>
        <v>1606.8450546472645</v>
      </c>
      <c r="BV61" s="45">
        <f t="shared" si="68"/>
        <v>1937.0036457250699</v>
      </c>
      <c r="BW61" s="45">
        <f t="shared" si="68"/>
        <v>0</v>
      </c>
      <c r="BX61" s="45">
        <f t="shared" si="68"/>
        <v>0.56872458012974048</v>
      </c>
      <c r="BY61" s="45">
        <f t="shared" si="68"/>
        <v>0.54642174765565887</v>
      </c>
      <c r="BZ61" s="45"/>
      <c r="CA61" s="45">
        <f t="shared" si="68"/>
        <v>830982.48583143123</v>
      </c>
      <c r="CB61" s="45">
        <f t="shared" si="68"/>
        <v>84944.870143201275</v>
      </c>
      <c r="CC61" s="45">
        <f t="shared" si="68"/>
        <v>923313.86761888128</v>
      </c>
      <c r="CD61" s="45">
        <f t="shared" si="68"/>
        <v>27397.945935394251</v>
      </c>
      <c r="CE61" s="45">
        <f t="shared" si="68"/>
        <v>324.27899226546771</v>
      </c>
      <c r="CF61" s="45">
        <f t="shared" si="68"/>
        <v>0.47748076016393948</v>
      </c>
      <c r="CG61" s="45">
        <f t="shared" si="68"/>
        <v>41.308154748840749</v>
      </c>
      <c r="CH61" s="45">
        <f t="shared" si="68"/>
        <v>22.483415214123195</v>
      </c>
      <c r="CI61" s="45">
        <f t="shared" si="68"/>
        <v>443.99432925703479</v>
      </c>
      <c r="CJ61" s="45">
        <f t="shared" si="68"/>
        <v>15.885340866187246</v>
      </c>
      <c r="CK61" s="45">
        <f t="shared" si="68"/>
        <v>418842.30416436191</v>
      </c>
      <c r="CL61" s="45">
        <f t="shared" si="68"/>
        <v>42.735435610156593</v>
      </c>
      <c r="CM61" s="45">
        <f t="shared" si="68"/>
        <v>9.8741754723126807</v>
      </c>
      <c r="CN61" s="45">
        <f t="shared" si="68"/>
        <v>41796.16858271457</v>
      </c>
      <c r="CO61" s="45">
        <f t="shared" si="68"/>
        <v>21.426225559637732</v>
      </c>
      <c r="CP61" s="45">
        <f t="shared" si="68"/>
        <v>5.439417762132298E-4</v>
      </c>
      <c r="CQ61" s="45">
        <f t="shared" si="68"/>
        <v>1.8931642494507694</v>
      </c>
      <c r="CR61" s="45">
        <f t="shared" si="68"/>
        <v>89618.407046147709</v>
      </c>
      <c r="CS61" s="45">
        <f t="shared" si="68"/>
        <v>84392.90565089653</v>
      </c>
      <c r="CT61" s="45">
        <f t="shared" si="68"/>
        <v>5225.50139525123</v>
      </c>
      <c r="CU61" s="45">
        <f t="shared" si="68"/>
        <v>0.2161978890258324</v>
      </c>
      <c r="CV61" s="45">
        <f t="shared" ref="CV61:DN61" si="69">SUM(CV3:CV58)</f>
        <v>10711.076857732425</v>
      </c>
      <c r="CW61" s="45">
        <f t="shared" si="69"/>
        <v>1.5541915426423469</v>
      </c>
      <c r="CX61" s="45">
        <f t="shared" si="69"/>
        <v>6350.2885698650089</v>
      </c>
      <c r="CY61" s="45">
        <f t="shared" si="69"/>
        <v>78.837540952727196</v>
      </c>
      <c r="CZ61" s="45">
        <f t="shared" si="69"/>
        <v>25048.746840601401</v>
      </c>
      <c r="DA61" s="45">
        <f t="shared" si="69"/>
        <v>4722.2274671520863</v>
      </c>
      <c r="DB61" s="45">
        <f t="shared" si="69"/>
        <v>49.791519483743564</v>
      </c>
      <c r="DC61" s="45">
        <f t="shared" si="69"/>
        <v>264.19372242320981</v>
      </c>
      <c r="DD61" s="45">
        <f t="shared" si="69"/>
        <v>0.21728593402073401</v>
      </c>
      <c r="DE61" s="45">
        <f t="shared" si="69"/>
        <v>1163.853136416848</v>
      </c>
      <c r="DF61" s="45">
        <f t="shared" si="69"/>
        <v>34462.016345020653</v>
      </c>
      <c r="DG61" s="45">
        <f t="shared" si="69"/>
        <v>2429.1099269552392</v>
      </c>
      <c r="DH61" s="45">
        <f t="shared" si="69"/>
        <v>0</v>
      </c>
      <c r="DI61" s="45">
        <f t="shared" si="69"/>
        <v>109891.81857785465</v>
      </c>
      <c r="DJ61" s="45">
        <f t="shared" si="69"/>
        <v>87521.981551374949</v>
      </c>
      <c r="DK61" s="45">
        <f t="shared" si="69"/>
        <v>25522.496417299441</v>
      </c>
      <c r="DL61" s="45">
        <f t="shared" si="69"/>
        <v>987686.92033884907</v>
      </c>
      <c r="DM61" s="45">
        <f t="shared" si="69"/>
        <v>61547.476634249171</v>
      </c>
      <c r="DN61" s="45">
        <f t="shared" si="69"/>
        <v>142639.07502190481</v>
      </c>
      <c r="DO61" s="1"/>
    </row>
    <row r="62" spans="1:152" x14ac:dyDescent="0.3">
      <c r="A62" s="23" t="s">
        <v>54</v>
      </c>
      <c r="B62" s="21">
        <f>SUM(B2:B51)</f>
        <v>10464692.5661388</v>
      </c>
      <c r="C62" s="21">
        <f t="shared" ref="C62:K62" si="70">SUM(C2:C51)</f>
        <v>1952.6199077542999</v>
      </c>
      <c r="D62" s="21">
        <f t="shared" si="70"/>
        <v>930665.30121898965</v>
      </c>
      <c r="E62" s="21">
        <f t="shared" si="70"/>
        <v>90622.617615807001</v>
      </c>
      <c r="F62" s="21">
        <f t="shared" si="70"/>
        <v>85371.562977299967</v>
      </c>
      <c r="G62" s="21">
        <f t="shared" si="70"/>
        <v>1168.3879894196002</v>
      </c>
      <c r="H62" s="21">
        <f t="shared" si="70"/>
        <v>974635.44992714969</v>
      </c>
      <c r="I62" s="21">
        <f t="shared" si="70"/>
        <v>9203.5240557038014</v>
      </c>
      <c r="J62" s="21">
        <f t="shared" si="70"/>
        <v>25871.921101997992</v>
      </c>
      <c r="K62" s="21">
        <f t="shared" si="70"/>
        <v>23099.752102383001</v>
      </c>
      <c r="L62" s="21">
        <f t="shared" ref="L62:AE62" si="71">SUM(L2:L51)</f>
        <v>1608.9634756662006</v>
      </c>
      <c r="M62" s="21">
        <f t="shared" si="71"/>
        <v>4133.2679417958998</v>
      </c>
      <c r="N62" s="21">
        <f t="shared" si="71"/>
        <v>1590.7379623572995</v>
      </c>
      <c r="O62" s="21">
        <f t="shared" si="71"/>
        <v>86266.580474795977</v>
      </c>
      <c r="P62" s="21">
        <f t="shared" si="71"/>
        <v>60721.946770104994</v>
      </c>
      <c r="Q62" s="21">
        <f t="shared" si="71"/>
        <v>2.35631281E-2</v>
      </c>
      <c r="R62" s="21">
        <f t="shared" si="71"/>
        <v>4.093849678E-3</v>
      </c>
      <c r="S62" s="21">
        <f t="shared" si="71"/>
        <v>0.67859711929999955</v>
      </c>
      <c r="T62" s="21">
        <f t="shared" si="71"/>
        <v>1.1267517256999999</v>
      </c>
      <c r="U62" s="21">
        <f t="shared" si="71"/>
        <v>0.89336885299999969</v>
      </c>
      <c r="V62" s="21">
        <f t="shared" si="71"/>
        <v>323.18646531719992</v>
      </c>
      <c r="W62" s="21">
        <f t="shared" si="71"/>
        <v>0.48019155529999991</v>
      </c>
      <c r="X62" s="21">
        <f t="shared" si="71"/>
        <v>41.370120689399997</v>
      </c>
      <c r="Y62" s="21">
        <f t="shared" si="71"/>
        <v>22.463083950800002</v>
      </c>
      <c r="Z62" s="21">
        <f t="shared" si="71"/>
        <v>443.3290268831999</v>
      </c>
      <c r="AA62" s="21">
        <f t="shared" si="71"/>
        <v>16965.148190828597</v>
      </c>
      <c r="AB62" s="21">
        <f t="shared" si="71"/>
        <v>13162.661717545503</v>
      </c>
      <c r="AC62" s="21">
        <f t="shared" si="71"/>
        <v>2400.3484163367993</v>
      </c>
      <c r="AD62" s="21">
        <f t="shared" si="71"/>
        <v>50588.68710248002</v>
      </c>
      <c r="AE62" s="21">
        <f t="shared" si="71"/>
        <v>48893.860180368989</v>
      </c>
      <c r="AF62" s="21"/>
    </row>
    <row r="63" spans="1:152" x14ac:dyDescent="0.3">
      <c r="A63" s="23" t="s">
        <v>235</v>
      </c>
      <c r="B63" s="21">
        <f>+B3+B5+B8+B9+B11+B12+B14+B15+B16+B17+B18+B19+B20+B21+B22+B23+B24+B25+B26+B28+B30+B31+B33+B34+B35+B36+B37+B39+B40+B41+B42+B43+B44+B46+B47+B49+B50</f>
        <v>8558982.0563919991</v>
      </c>
      <c r="C63" s="21">
        <f t="shared" ref="C63:K63" si="72">+C3+C5+C8+C9+C11+C12+C14+C15+C16+C17+C18+C19+C20+C21+C22+C23+C24+C25+C26+C28+C30+C31+C33+C34+C35+C36+C37+C39+C40+C41+C42+C43+C44+C46+C47+C49+C50</f>
        <v>1647.3390289406002</v>
      </c>
      <c r="D63" s="21">
        <f t="shared" si="72"/>
        <v>749004.06599419983</v>
      </c>
      <c r="E63" s="21">
        <f t="shared" si="72"/>
        <v>72954.946309630002</v>
      </c>
      <c r="F63" s="21">
        <f t="shared" si="72"/>
        <v>69295.133303740004</v>
      </c>
      <c r="G63" s="21">
        <f t="shared" si="72"/>
        <v>987.83929227419992</v>
      </c>
      <c r="H63" s="21">
        <f t="shared" si="72"/>
        <v>788719.12307500001</v>
      </c>
      <c r="I63" s="21">
        <f t="shared" si="72"/>
        <v>7169.9493263009999</v>
      </c>
      <c r="J63" s="21">
        <f t="shared" si="72"/>
        <v>20635.293835989996</v>
      </c>
      <c r="K63" s="21">
        <f t="shared" si="72"/>
        <v>17964.480853548997</v>
      </c>
      <c r="L63" s="21">
        <f t="shared" ref="L63:AE63" si="73">+L3+L5+L8+L9+L11+L12+L14+L15+L16+L17+L18+L19+L20+L21+L22+L23+L24+L25+L26+L28+L30+L31+L33+L34+L35+L36+L37+L39+L40+L41+L42+L43+L44+L46+L47+L49+L50</f>
        <v>1244.2811272173003</v>
      </c>
      <c r="M63" s="21">
        <f t="shared" si="73"/>
        <v>3307.3802836970008</v>
      </c>
      <c r="N63" s="21">
        <f t="shared" si="73"/>
        <v>1286.8753905509</v>
      </c>
      <c r="O63" s="21">
        <f t="shared" si="73"/>
        <v>69709.295817739985</v>
      </c>
      <c r="P63" s="21">
        <f t="shared" si="73"/>
        <v>49272.459991749995</v>
      </c>
      <c r="Q63" s="21">
        <f t="shared" si="73"/>
        <v>1.6574397800000001E-2</v>
      </c>
      <c r="R63" s="21">
        <f t="shared" si="73"/>
        <v>3.0893902000000001E-3</v>
      </c>
      <c r="S63" s="21">
        <f t="shared" si="73"/>
        <v>0.51821915960000009</v>
      </c>
      <c r="T63" s="21">
        <f t="shared" si="73"/>
        <v>0.88599795390000002</v>
      </c>
      <c r="U63" s="21">
        <f t="shared" si="73"/>
        <v>0.64473557729999997</v>
      </c>
      <c r="V63" s="21">
        <f t="shared" si="73"/>
        <v>257.53853559660001</v>
      </c>
      <c r="W63" s="21">
        <f t="shared" si="73"/>
        <v>0.37815779319999993</v>
      </c>
      <c r="X63" s="21">
        <f t="shared" si="73"/>
        <v>32.886183281000008</v>
      </c>
      <c r="Y63" s="21">
        <f t="shared" si="73"/>
        <v>17.924091157399999</v>
      </c>
      <c r="Z63" s="21">
        <f t="shared" si="73"/>
        <v>352.2414978020999</v>
      </c>
      <c r="AA63" s="21">
        <f t="shared" si="73"/>
        <v>13798.948863483</v>
      </c>
      <c r="AB63" s="21">
        <f t="shared" si="73"/>
        <v>10651.958522293002</v>
      </c>
      <c r="AC63" s="21">
        <f t="shared" si="73"/>
        <v>1926.1001777563999</v>
      </c>
      <c r="AD63" s="21">
        <f t="shared" si="73"/>
        <v>41042.830848010017</v>
      </c>
      <c r="AE63" s="21">
        <f t="shared" si="73"/>
        <v>39811.545593078998</v>
      </c>
      <c r="AF63" s="21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V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16" sqref="A16"/>
    </sheetView>
  </sheetViews>
  <sheetFormatPr defaultRowHeight="14.4" x14ac:dyDescent="0.3"/>
  <cols>
    <col min="1" max="1" width="19.5546875" style="23" bestFit="1" customWidth="1"/>
    <col min="2" max="2" width="11.6640625" style="21" bestFit="1" customWidth="1"/>
    <col min="3" max="3" width="11.5546875" style="21" bestFit="1" customWidth="1"/>
    <col min="4" max="4" width="5.6640625" style="21" bestFit="1" customWidth="1"/>
    <col min="5" max="5" width="8.88671875" style="21" bestFit="1" customWidth="1"/>
    <col min="6" max="6" width="8.44140625" style="21" bestFit="1" customWidth="1"/>
    <col min="7" max="7" width="9.88671875" style="21" bestFit="1" customWidth="1"/>
    <col min="8" max="8" width="6.6640625" style="21" bestFit="1" customWidth="1"/>
    <col min="9" max="9" width="14.5546875" style="21" bestFit="1" customWidth="1"/>
    <col min="10" max="10" width="5.6640625" style="21" bestFit="1" customWidth="1"/>
    <col min="11" max="11" width="12" style="21" bestFit="1" customWidth="1"/>
    <col min="12" max="12" width="5.44140625" style="21" bestFit="1" customWidth="1"/>
    <col min="13" max="13" width="8.5546875" style="21" bestFit="1" customWidth="1"/>
    <col min="14" max="14" width="10.6640625" style="21" bestFit="1" customWidth="1"/>
    <col min="15" max="15" width="10.5546875" style="21" bestFit="1" customWidth="1"/>
    <col min="16" max="16" width="6.6640625" style="21" bestFit="1" customWidth="1"/>
    <col min="17" max="17" width="11.88671875" style="21" bestFit="1" customWidth="1"/>
    <col min="18" max="18" width="13.44140625" style="21" bestFit="1" customWidth="1"/>
    <col min="19" max="19" width="11.5546875" style="21" bestFit="1" customWidth="1"/>
    <col min="20" max="20" width="11.5546875" style="21" customWidth="1"/>
    <col min="21" max="22" width="11.44140625" style="21" bestFit="1" customWidth="1"/>
    <col min="23" max="23" width="11.33203125" style="21" bestFit="1" customWidth="1"/>
    <col min="24" max="24" width="11.5546875" style="21" bestFit="1" customWidth="1"/>
    <col min="25" max="25" width="8.88671875" style="21" bestFit="1" customWidth="1"/>
    <col min="26" max="26" width="13.44140625" style="21" bestFit="1" customWidth="1"/>
    <col min="27" max="27" width="7.6640625" style="21" bestFit="1" customWidth="1"/>
    <col min="28" max="28" width="8.6640625" style="21" bestFit="1" customWidth="1"/>
    <col min="29" max="29" width="11.109375" style="21" bestFit="1" customWidth="1"/>
    <col min="30" max="30" width="13.44140625" style="21" bestFit="1" customWidth="1"/>
    <col min="31" max="31" width="13.33203125" style="21" bestFit="1" customWidth="1"/>
    <col min="32" max="32" width="10" style="21" bestFit="1" customWidth="1"/>
    <col min="33" max="33" width="10.33203125" style="21" bestFit="1" customWidth="1"/>
    <col min="34" max="34" width="12.6640625" style="21" bestFit="1" customWidth="1"/>
    <col min="35" max="35" width="10.33203125" style="21" bestFit="1" customWidth="1"/>
    <col min="36" max="36" width="11.44140625" style="21" bestFit="1" customWidth="1"/>
    <col min="37" max="37" width="11.6640625" style="21" bestFit="1" customWidth="1"/>
    <col min="38" max="38" width="12.6640625" style="21" bestFit="1" customWidth="1"/>
    <col min="39" max="39" width="15" style="21" bestFit="1" customWidth="1"/>
    <col min="40" max="40" width="14.5546875" style="21" bestFit="1" customWidth="1"/>
    <col min="41" max="41" width="13.33203125" style="21" bestFit="1" customWidth="1"/>
    <col min="42" max="42" width="14.33203125" style="21" bestFit="1" customWidth="1"/>
    <col min="43" max="43" width="12.33203125" style="21" bestFit="1" customWidth="1"/>
    <col min="44" max="44" width="7.6640625" style="21" bestFit="1" customWidth="1"/>
    <col min="45" max="45" width="6.6640625" style="21" bestFit="1" customWidth="1"/>
    <col min="46" max="46" width="9.33203125" style="21" bestFit="1" customWidth="1"/>
    <col min="47" max="47" width="6.6640625" style="21" bestFit="1" customWidth="1"/>
    <col min="48" max="48" width="10.88671875" style="21" bestFit="1" customWidth="1"/>
    <col min="49" max="49" width="11.6640625" style="21" bestFit="1" customWidth="1"/>
    <col min="50" max="50" width="7.6640625" style="21" bestFit="1" customWidth="1"/>
    <col min="51" max="52" width="11.88671875" style="21" bestFit="1" customWidth="1"/>
    <col min="53" max="53" width="11.6640625" style="21" bestFit="1" customWidth="1"/>
    <col min="54" max="54" width="10.33203125" style="21" bestFit="1" customWidth="1"/>
    <col min="55" max="55" width="6.6640625" style="21" bestFit="1" customWidth="1"/>
    <col min="56" max="56" width="9.6640625" style="21" bestFit="1" customWidth="1"/>
    <col min="57" max="57" width="15.44140625" style="21" bestFit="1" customWidth="1"/>
    <col min="58" max="58" width="8.109375" style="21" bestFit="1" customWidth="1"/>
    <col min="59" max="59" width="12.44140625" style="21" bestFit="1" customWidth="1"/>
    <col min="60" max="60" width="3.88671875" style="21" bestFit="1" customWidth="1"/>
    <col min="61" max="61" width="8.6640625" style="21" bestFit="1" customWidth="1"/>
    <col min="62" max="62" width="12.88671875" style="21" bestFit="1" customWidth="1"/>
    <col min="63" max="63" width="8.6640625" style="21" bestFit="1" customWidth="1"/>
    <col min="64" max="64" width="6.6640625" style="21" bestFit="1" customWidth="1"/>
    <col min="65" max="65" width="10.88671875" style="21" bestFit="1" customWidth="1"/>
    <col min="66" max="66" width="11.33203125" style="21" bestFit="1" customWidth="1"/>
    <col min="67" max="67" width="6.6640625" style="21" bestFit="1" customWidth="1"/>
    <col min="68" max="68" width="5.6640625" style="21" bestFit="1" customWidth="1"/>
    <col min="69" max="69" width="5.6640625" style="21" customWidth="1"/>
    <col min="70" max="70" width="5.6640625" style="21" bestFit="1" customWidth="1"/>
    <col min="71" max="71" width="14.6640625" style="21" bestFit="1" customWidth="1"/>
    <col min="72" max="72" width="14.5546875" style="21" bestFit="1" customWidth="1"/>
    <col min="73" max="73" width="6.5546875" style="21" bestFit="1" customWidth="1"/>
    <col min="74" max="74" width="6" style="21" bestFit="1" customWidth="1"/>
    <col min="75" max="75" width="9.109375" style="21" customWidth="1"/>
    <col min="76" max="76" width="8.44140625" style="21" bestFit="1" customWidth="1"/>
    <col min="77" max="77" width="14.109375" style="21" bestFit="1" customWidth="1"/>
    <col min="78" max="78" width="7.6640625" style="21" bestFit="1" customWidth="1"/>
    <col min="79" max="79" width="9" style="21" bestFit="1" customWidth="1"/>
    <col min="80" max="80" width="7.109375" style="21" bestFit="1" customWidth="1"/>
    <col min="81" max="81" width="9.33203125" style="21" bestFit="1" customWidth="1"/>
    <col min="82" max="82" width="9.109375" style="21" customWidth="1"/>
    <col min="83" max="83" width="9.33203125" style="21" bestFit="1" customWidth="1"/>
    <col min="84" max="84" width="7.6640625" style="21" bestFit="1" customWidth="1"/>
    <col min="85" max="85" width="9.109375" style="21" customWidth="1"/>
    <col min="86" max="86" width="12.6640625" style="21" bestFit="1" customWidth="1"/>
    <col min="87" max="88" width="9.33203125" style="21" bestFit="1" customWidth="1"/>
    <col min="89" max="89" width="6.6640625" style="21" bestFit="1" customWidth="1"/>
    <col min="90" max="91" width="10.6640625" style="21" bestFit="1" customWidth="1"/>
    <col min="92" max="92" width="12.33203125" style="21" bestFit="1" customWidth="1"/>
    <col min="93" max="94" width="10.6640625" style="21" bestFit="1" customWidth="1"/>
    <col min="95" max="95" width="4.33203125" style="21" bestFit="1" customWidth="1"/>
    <col min="96" max="96" width="7.6640625" style="21" bestFit="1" customWidth="1"/>
    <col min="97" max="97" width="4.5546875" style="21" bestFit="1" customWidth="1"/>
    <col min="98" max="98" width="4.109375" style="21" bestFit="1" customWidth="1"/>
    <col min="99" max="99" width="6.6640625" style="21" bestFit="1" customWidth="1"/>
    <col min="100" max="100" width="5.6640625" style="21" bestFit="1" customWidth="1"/>
    <col min="101" max="101" width="5.88671875" style="21" bestFit="1" customWidth="1"/>
    <col min="102" max="102" width="12" style="21" bestFit="1" customWidth="1"/>
    <col min="103" max="103" width="5.5546875" style="21" bestFit="1" customWidth="1"/>
    <col min="104" max="104" width="3.33203125" style="21" bestFit="1" customWidth="1"/>
    <col min="105" max="105" width="7.6640625" style="21" bestFit="1" customWidth="1"/>
    <col min="106" max="106" width="11.5546875" style="21" bestFit="1" customWidth="1"/>
    <col min="107" max="107" width="9.6640625" style="21" bestFit="1" customWidth="1"/>
    <col min="108" max="109" width="7.6640625" style="21" bestFit="1" customWidth="1"/>
    <col min="110" max="110" width="5.109375" style="21" bestFit="1" customWidth="1"/>
    <col min="111" max="111" width="5.33203125" style="21" bestFit="1" customWidth="1"/>
    <col min="112" max="112" width="8.6640625" style="21" bestFit="1" customWidth="1"/>
    <col min="113" max="113" width="4.88671875" style="21" bestFit="1" customWidth="1"/>
    <col min="114" max="114" width="7.88671875" style="21" bestFit="1" customWidth="1"/>
    <col min="115" max="115" width="5.88671875" style="21" bestFit="1" customWidth="1"/>
    <col min="116" max="116" width="6" style="21" bestFit="1" customWidth="1"/>
    <col min="117" max="117" width="6.6640625" style="21" bestFit="1" customWidth="1"/>
    <col min="118" max="118" width="11.44140625" style="21" bestFit="1" customWidth="1"/>
    <col min="119" max="119" width="5.6640625" style="21" bestFit="1" customWidth="1"/>
    <col min="120" max="120" width="4.109375" style="21" bestFit="1" customWidth="1"/>
    <col min="121" max="121" width="5.6640625" style="21" bestFit="1" customWidth="1"/>
    <col min="122" max="122" width="3.88671875" style="21" bestFit="1" customWidth="1"/>
    <col min="123" max="123" width="7.6640625" style="21" bestFit="1" customWidth="1"/>
    <col min="124" max="124" width="11.5546875" style="21" bestFit="1" customWidth="1"/>
    <col min="125" max="125" width="6.6640625" style="21" bestFit="1" customWidth="1"/>
    <col min="126" max="126" width="8.6640625" style="21" bestFit="1" customWidth="1"/>
    <col min="127" max="127" width="8" style="21" bestFit="1" customWidth="1"/>
    <col min="128" max="128" width="8.6640625" style="21" bestFit="1" customWidth="1"/>
    <col min="129" max="129" width="12.88671875" style="21" bestFit="1" customWidth="1"/>
    <col min="130" max="130" width="5.33203125" style="21" bestFit="1" customWidth="1"/>
    <col min="131" max="131" width="9.6640625" style="21" bestFit="1" customWidth="1"/>
    <col min="132" max="132" width="9.33203125" style="21" bestFit="1" customWidth="1"/>
    <col min="133" max="134" width="7.6640625" style="21" bestFit="1" customWidth="1"/>
    <col min="135" max="135" width="9" style="21" bestFit="1" customWidth="1"/>
    <col min="136" max="136" width="11.44140625" style="21" bestFit="1" customWidth="1"/>
    <col min="137" max="137" width="4.88671875" style="21" bestFit="1" customWidth="1"/>
    <col min="138" max="138" width="6.6640625" style="21" bestFit="1" customWidth="1"/>
    <col min="139" max="139" width="9.33203125" style="21" bestFit="1" customWidth="1"/>
    <col min="140" max="140" width="7.6640625" style="21" bestFit="1" customWidth="1"/>
    <col min="141" max="141" width="8.44140625" style="21" bestFit="1" customWidth="1"/>
    <col min="142" max="142" width="7.6640625" style="21" bestFit="1" customWidth="1"/>
    <col min="143" max="152" width="9.109375" customWidth="1"/>
  </cols>
  <sheetData>
    <row r="1" spans="1:152" s="23" customFormat="1" x14ac:dyDescent="0.3">
      <c r="A1" s="23" t="s">
        <v>636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</row>
    <row r="2" spans="1:152" x14ac:dyDescent="0.3">
      <c r="A2" s="23" t="s">
        <v>174</v>
      </c>
      <c r="B2" s="21" t="s">
        <v>414</v>
      </c>
      <c r="C2" s="21" t="s">
        <v>415</v>
      </c>
      <c r="D2" s="21" t="s">
        <v>454</v>
      </c>
      <c r="E2" s="21" t="s">
        <v>61</v>
      </c>
      <c r="F2" s="21" t="s">
        <v>310</v>
      </c>
      <c r="G2" s="21" t="s">
        <v>175</v>
      </c>
      <c r="H2" s="21" t="s">
        <v>127</v>
      </c>
      <c r="I2" s="21" t="s">
        <v>128</v>
      </c>
      <c r="J2" s="21" t="s">
        <v>129</v>
      </c>
      <c r="K2" s="21" t="s">
        <v>416</v>
      </c>
      <c r="L2" s="21" t="s">
        <v>513</v>
      </c>
      <c r="M2" s="21" t="s">
        <v>406</v>
      </c>
      <c r="N2" s="21" t="s">
        <v>407</v>
      </c>
      <c r="O2" s="21" t="s">
        <v>408</v>
      </c>
      <c r="P2" s="21" t="s">
        <v>455</v>
      </c>
      <c r="Q2" s="21" t="s">
        <v>417</v>
      </c>
      <c r="R2" s="21" t="s">
        <v>418</v>
      </c>
      <c r="S2" s="21" t="s">
        <v>419</v>
      </c>
      <c r="T2" s="21" t="s">
        <v>550</v>
      </c>
      <c r="U2" s="21" t="s">
        <v>420</v>
      </c>
      <c r="V2" s="21" t="s">
        <v>421</v>
      </c>
      <c r="W2" s="21" t="s">
        <v>422</v>
      </c>
      <c r="X2" s="21" t="s">
        <v>423</v>
      </c>
      <c r="Y2" s="21" t="s">
        <v>311</v>
      </c>
      <c r="Z2" s="21" t="s">
        <v>176</v>
      </c>
      <c r="AA2" s="21" t="s">
        <v>130</v>
      </c>
      <c r="AB2" s="21" t="s">
        <v>424</v>
      </c>
      <c r="AC2" s="21" t="s">
        <v>368</v>
      </c>
      <c r="AD2" s="21" t="s">
        <v>324</v>
      </c>
      <c r="AE2" s="21" t="s">
        <v>325</v>
      </c>
      <c r="AF2" s="21" t="s">
        <v>425</v>
      </c>
      <c r="AG2" s="21" t="s">
        <v>57</v>
      </c>
      <c r="AH2" s="21" t="s">
        <v>426</v>
      </c>
      <c r="AI2" s="21" t="s">
        <v>427</v>
      </c>
      <c r="AJ2" s="21" t="s">
        <v>428</v>
      </c>
      <c r="AK2" s="21" t="s">
        <v>326</v>
      </c>
      <c r="AL2" s="21" t="s">
        <v>409</v>
      </c>
      <c r="AM2" s="21" t="s">
        <v>327</v>
      </c>
      <c r="AN2" s="21" t="s">
        <v>410</v>
      </c>
      <c r="AO2" s="21" t="s">
        <v>411</v>
      </c>
      <c r="AP2" s="21" t="s">
        <v>412</v>
      </c>
      <c r="AQ2" s="21" t="s">
        <v>530</v>
      </c>
      <c r="AR2" s="21" t="s">
        <v>132</v>
      </c>
      <c r="AS2" s="21" t="s">
        <v>133</v>
      </c>
      <c r="AT2" s="21" t="s">
        <v>429</v>
      </c>
      <c r="AU2" s="21" t="s">
        <v>456</v>
      </c>
      <c r="AV2" s="21" t="s">
        <v>457</v>
      </c>
      <c r="AW2" s="21" t="s">
        <v>458</v>
      </c>
      <c r="AX2" s="21" t="s">
        <v>134</v>
      </c>
      <c r="AY2" s="21" t="s">
        <v>531</v>
      </c>
      <c r="AZ2" s="21" t="s">
        <v>532</v>
      </c>
      <c r="BA2" s="21" t="s">
        <v>430</v>
      </c>
      <c r="BB2" s="21" t="s">
        <v>431</v>
      </c>
      <c r="BC2" s="21" t="s">
        <v>135</v>
      </c>
      <c r="BD2" s="21" t="s">
        <v>63</v>
      </c>
      <c r="BE2" s="21" t="s">
        <v>136</v>
      </c>
      <c r="BF2" s="21" t="s">
        <v>459</v>
      </c>
      <c r="BG2" s="21" t="s">
        <v>460</v>
      </c>
      <c r="BH2" s="21" t="s">
        <v>432</v>
      </c>
      <c r="BI2" s="21" t="s">
        <v>328</v>
      </c>
      <c r="BJ2" s="21" t="s">
        <v>433</v>
      </c>
      <c r="BK2" s="21" t="s">
        <v>329</v>
      </c>
      <c r="BL2" s="21" t="s">
        <v>137</v>
      </c>
      <c r="BM2" s="21" t="s">
        <v>434</v>
      </c>
      <c r="BN2" s="21" t="s">
        <v>435</v>
      </c>
      <c r="BO2" s="21" t="s">
        <v>138</v>
      </c>
      <c r="BP2" s="21" t="s">
        <v>139</v>
      </c>
      <c r="BQ2" s="21" t="s">
        <v>551</v>
      </c>
      <c r="BR2" s="21" t="s">
        <v>461</v>
      </c>
      <c r="BS2" s="21" t="s">
        <v>330</v>
      </c>
      <c r="BT2" s="21" t="s">
        <v>331</v>
      </c>
      <c r="BU2" s="21" t="s">
        <v>140</v>
      </c>
      <c r="BV2" s="21" t="s">
        <v>462</v>
      </c>
      <c r="BW2" s="21" t="s">
        <v>436</v>
      </c>
      <c r="BX2" s="21" t="s">
        <v>473</v>
      </c>
      <c r="BY2" s="21" t="s">
        <v>312</v>
      </c>
      <c r="BZ2" s="21" t="s">
        <v>55</v>
      </c>
      <c r="CA2" s="21" t="s">
        <v>437</v>
      </c>
      <c r="CB2" s="21" t="s">
        <v>317</v>
      </c>
      <c r="CC2" s="21" t="s">
        <v>332</v>
      </c>
      <c r="CD2" s="21" t="s">
        <v>333</v>
      </c>
      <c r="CE2" s="21" t="s">
        <v>141</v>
      </c>
      <c r="CF2" s="21" t="s">
        <v>142</v>
      </c>
      <c r="CG2" s="21" t="s">
        <v>438</v>
      </c>
      <c r="CH2" s="21" t="s">
        <v>439</v>
      </c>
      <c r="CI2" s="21" t="s">
        <v>58</v>
      </c>
      <c r="CJ2" s="21" t="s">
        <v>440</v>
      </c>
      <c r="CK2" s="21" t="s">
        <v>144</v>
      </c>
      <c r="CL2" s="21" t="s">
        <v>318</v>
      </c>
      <c r="CM2" s="21" t="s">
        <v>319</v>
      </c>
      <c r="CN2" s="21" t="s">
        <v>320</v>
      </c>
      <c r="CO2" s="21" t="s">
        <v>321</v>
      </c>
      <c r="CP2" s="21" t="s">
        <v>323</v>
      </c>
      <c r="CQ2" s="21" t="s">
        <v>145</v>
      </c>
      <c r="CR2" s="21" t="s">
        <v>146</v>
      </c>
      <c r="CS2" s="21" t="s">
        <v>147</v>
      </c>
      <c r="CT2" s="21" t="s">
        <v>148</v>
      </c>
      <c r="CU2" s="21" t="s">
        <v>149</v>
      </c>
      <c r="CV2" s="21" t="s">
        <v>150</v>
      </c>
      <c r="CW2" s="21" t="s">
        <v>151</v>
      </c>
      <c r="CX2" s="21" t="s">
        <v>441</v>
      </c>
      <c r="CY2" s="21" t="s">
        <v>334</v>
      </c>
      <c r="CZ2" s="21" t="s">
        <v>152</v>
      </c>
      <c r="DA2" s="21" t="s">
        <v>52</v>
      </c>
      <c r="DB2" s="21" t="s">
        <v>442</v>
      </c>
      <c r="DC2" s="21" t="s">
        <v>443</v>
      </c>
      <c r="DD2" s="21" t="s">
        <v>51</v>
      </c>
      <c r="DE2" s="21" t="s">
        <v>153</v>
      </c>
      <c r="DF2" s="21" t="s">
        <v>155</v>
      </c>
      <c r="DG2" s="21" t="s">
        <v>156</v>
      </c>
      <c r="DH2" s="21" t="s">
        <v>157</v>
      </c>
      <c r="DI2" s="21" t="s">
        <v>158</v>
      </c>
      <c r="DJ2" s="21" t="s">
        <v>159</v>
      </c>
      <c r="DK2" s="21" t="s">
        <v>160</v>
      </c>
      <c r="DL2" s="21" t="s">
        <v>161</v>
      </c>
      <c r="DM2" s="21" t="s">
        <v>162</v>
      </c>
      <c r="DN2" s="21" t="s">
        <v>463</v>
      </c>
      <c r="DO2" s="21" t="s">
        <v>464</v>
      </c>
      <c r="DP2" s="21" t="s">
        <v>163</v>
      </c>
      <c r="DQ2" s="21" t="s">
        <v>164</v>
      </c>
      <c r="DR2" s="21" t="s">
        <v>165</v>
      </c>
      <c r="DS2" s="21" t="s">
        <v>444</v>
      </c>
      <c r="DT2" s="21" t="s">
        <v>533</v>
      </c>
      <c r="DU2" s="21" t="s">
        <v>59</v>
      </c>
      <c r="DV2" s="21" t="s">
        <v>445</v>
      </c>
      <c r="DW2" s="21" t="s">
        <v>474</v>
      </c>
      <c r="DX2" s="21" t="s">
        <v>465</v>
      </c>
      <c r="DY2" s="21" t="s">
        <v>466</v>
      </c>
      <c r="DZ2" s="21" t="s">
        <v>167</v>
      </c>
      <c r="EA2" s="21" t="s">
        <v>446</v>
      </c>
      <c r="EB2" s="21" t="s">
        <v>467</v>
      </c>
      <c r="EC2" s="21" t="s">
        <v>168</v>
      </c>
      <c r="ED2" s="21" t="s">
        <v>335</v>
      </c>
      <c r="EE2" s="21" t="s">
        <v>314</v>
      </c>
      <c r="EF2" s="21" t="s">
        <v>468</v>
      </c>
      <c r="EG2" s="21" t="s">
        <v>169</v>
      </c>
      <c r="EH2" s="21" t="s">
        <v>170</v>
      </c>
      <c r="EI2" s="21" t="s">
        <v>171</v>
      </c>
      <c r="EJ2" s="21" t="s">
        <v>469</v>
      </c>
      <c r="EK2" s="21" t="s">
        <v>475</v>
      </c>
      <c r="EL2" s="21" t="s">
        <v>315</v>
      </c>
    </row>
    <row r="3" spans="1:152" x14ac:dyDescent="0.3">
      <c r="A3" s="23" t="s">
        <v>0</v>
      </c>
      <c r="B3" s="21">
        <v>1.1222657519999999</v>
      </c>
      <c r="C3" s="21">
        <v>3.412066882</v>
      </c>
      <c r="D3" s="21">
        <v>30.201671149999999</v>
      </c>
      <c r="E3" s="21">
        <v>269.99237160000001</v>
      </c>
      <c r="F3" s="21">
        <v>25.510757999999999</v>
      </c>
      <c r="G3" s="21">
        <v>25.510779119999999</v>
      </c>
      <c r="H3" s="21">
        <v>269.992408799999</v>
      </c>
      <c r="I3" s="21">
        <v>269.99082340000001</v>
      </c>
      <c r="J3" s="21">
        <v>98.117026899999999</v>
      </c>
      <c r="K3" s="21">
        <v>1.0531761849999901</v>
      </c>
      <c r="L3" s="21">
        <v>2.0164591710000002</v>
      </c>
      <c r="M3" s="21">
        <v>0.18075082000000001</v>
      </c>
      <c r="N3" s="21">
        <v>9.0375400000000002E-3</v>
      </c>
      <c r="O3" s="21">
        <v>0.17171326000000001</v>
      </c>
      <c r="P3" s="21">
        <v>638.31891010000004</v>
      </c>
      <c r="Q3" s="21">
        <v>0.51058870980000004</v>
      </c>
      <c r="R3" s="21">
        <v>638.31697765000001</v>
      </c>
      <c r="S3" s="21">
        <v>0.3182544678</v>
      </c>
      <c r="T3" s="21">
        <v>0.32907292943999999</v>
      </c>
      <c r="U3" s="21">
        <v>0.18755436187999999</v>
      </c>
      <c r="V3" s="21">
        <v>0.58425528268999904</v>
      </c>
      <c r="W3" s="21">
        <v>0.161607471975</v>
      </c>
      <c r="X3" s="21">
        <v>2212.6689999999999</v>
      </c>
      <c r="Y3" s="21">
        <v>77.02569665</v>
      </c>
      <c r="Z3" s="21">
        <v>77.027317150000002</v>
      </c>
      <c r="AA3" s="21">
        <v>3047.1417539999902</v>
      </c>
      <c r="AB3" s="21">
        <v>3047.23677</v>
      </c>
      <c r="AC3" s="21">
        <v>8.9200640000000001E-4</v>
      </c>
      <c r="AD3" s="21">
        <v>1.2488066999999999E-4</v>
      </c>
      <c r="AE3" s="21">
        <v>7.6712283999999997E-4</v>
      </c>
      <c r="AF3" s="21">
        <v>0.35532853440000001</v>
      </c>
      <c r="AG3" s="21">
        <v>518052.58403000003</v>
      </c>
      <c r="AH3" s="21">
        <v>42235787.989999898</v>
      </c>
      <c r="AI3" s="21">
        <v>518259.80379999999</v>
      </c>
      <c r="AJ3" s="21">
        <v>9.0876106730000007E-3</v>
      </c>
      <c r="AK3" s="21">
        <v>106.91703674999999</v>
      </c>
      <c r="AL3" s="21">
        <v>776.99784890000001</v>
      </c>
      <c r="AM3" s="21">
        <v>106.471934879999</v>
      </c>
      <c r="AN3" s="21">
        <v>3.5992382219999999</v>
      </c>
      <c r="AO3" s="21">
        <v>292.28988325999899</v>
      </c>
      <c r="AP3" s="21">
        <v>50.133802080000002</v>
      </c>
      <c r="AQ3" s="21">
        <v>306017.6433</v>
      </c>
      <c r="AR3" s="21">
        <v>1676.1482289799901</v>
      </c>
      <c r="AS3" s="21">
        <v>481.75809186999902</v>
      </c>
      <c r="AT3" s="21">
        <v>559.75903000000005</v>
      </c>
      <c r="AU3" s="21">
        <v>603.84378259999903</v>
      </c>
      <c r="AV3" s="21">
        <v>523.57734315999903</v>
      </c>
      <c r="AW3" s="21">
        <v>523.59390359999998</v>
      </c>
      <c r="AX3" s="21">
        <v>2861.922004</v>
      </c>
      <c r="AY3" s="21">
        <v>6675.4961000000003</v>
      </c>
      <c r="AZ3" s="21">
        <v>11776.421145</v>
      </c>
      <c r="BA3" s="21">
        <v>1.9952092449999901</v>
      </c>
      <c r="BB3" s="21">
        <v>2.2827451230000002</v>
      </c>
      <c r="BC3" s="21">
        <v>348.03099900000001</v>
      </c>
      <c r="BD3" s="21">
        <v>348.03073599999999</v>
      </c>
      <c r="BE3" s="21">
        <v>348.02610099999902</v>
      </c>
      <c r="BF3" s="21">
        <v>846.85933302000001</v>
      </c>
      <c r="BG3" s="21">
        <v>846.87889065000002</v>
      </c>
      <c r="BH3" s="21">
        <v>7.7476999999999997E-3</v>
      </c>
      <c r="BI3" s="21">
        <v>7.2007590000000002E-4</v>
      </c>
      <c r="BJ3" s="21">
        <v>7.2012659999999996E-4</v>
      </c>
      <c r="BK3" s="21">
        <v>7.7472566999999999E-3</v>
      </c>
      <c r="BL3" s="21">
        <v>580.79736049999997</v>
      </c>
      <c r="BM3" s="21">
        <v>580.77474299999994</v>
      </c>
      <c r="BN3" s="21">
        <v>0.22470571036500001</v>
      </c>
      <c r="BO3" s="21">
        <v>1080.8909954000001</v>
      </c>
      <c r="BP3" s="21">
        <v>16.359269297000001</v>
      </c>
      <c r="BQ3" s="21">
        <v>143.89274940000001</v>
      </c>
      <c r="BR3" s="21">
        <v>30.052327500000001</v>
      </c>
      <c r="BS3" s="21">
        <v>0.27505708000000001</v>
      </c>
      <c r="BT3" s="21">
        <v>0.48899025000000002</v>
      </c>
      <c r="BU3" s="21">
        <v>39.899246570000003</v>
      </c>
      <c r="BV3" s="21">
        <v>0</v>
      </c>
      <c r="BW3" s="21">
        <v>686.15562599999998</v>
      </c>
      <c r="BX3" s="21">
        <v>46.750116299999902</v>
      </c>
      <c r="BY3" s="21">
        <v>46.780336679999998</v>
      </c>
      <c r="BZ3" s="21">
        <v>2431.7216144999902</v>
      </c>
      <c r="CA3" s="21">
        <v>2431.7062473999999</v>
      </c>
      <c r="CB3" s="21">
        <v>0.13215289999999999</v>
      </c>
      <c r="CC3" s="21">
        <v>2.2465962999999999E-2</v>
      </c>
      <c r="CD3" s="21">
        <v>0.10968672</v>
      </c>
      <c r="CE3" s="21">
        <v>61121.85</v>
      </c>
      <c r="CF3" s="21">
        <v>10897.017086</v>
      </c>
      <c r="CG3" s="21">
        <v>10896.577359999999</v>
      </c>
      <c r="CH3" s="21">
        <v>22792.312445</v>
      </c>
      <c r="CI3" s="21">
        <v>72596.771500000003</v>
      </c>
      <c r="CJ3" s="21">
        <v>61119.398719999997</v>
      </c>
      <c r="CK3" s="21">
        <v>1035.6628350000001</v>
      </c>
      <c r="CL3" s="21">
        <v>8.4425438039999996</v>
      </c>
      <c r="CM3" s="21">
        <v>9.0868134550000004E-3</v>
      </c>
      <c r="CN3" s="21">
        <v>0.92279039099999904</v>
      </c>
      <c r="CO3" s="21">
        <v>0.51693939980000003</v>
      </c>
      <c r="CP3" s="21">
        <v>9.3964635100000002</v>
      </c>
      <c r="CQ3" s="21">
        <v>2.4605926401999998</v>
      </c>
      <c r="CR3" s="21">
        <v>16141.449777</v>
      </c>
      <c r="CS3" s="21">
        <v>12.447786280000001</v>
      </c>
      <c r="CT3" s="21">
        <v>2.8463117119999999</v>
      </c>
      <c r="CU3" s="21">
        <v>898.03334470000004</v>
      </c>
      <c r="CV3" s="21">
        <v>68.320565340000002</v>
      </c>
      <c r="CW3" s="21">
        <v>0</v>
      </c>
      <c r="CX3" s="21">
        <v>4.9138385219999998</v>
      </c>
      <c r="CY3" s="21">
        <v>4.1803698000000002E-5</v>
      </c>
      <c r="CZ3" s="21">
        <v>0.91723062</v>
      </c>
      <c r="DA3" s="21">
        <v>4835.9685509999999</v>
      </c>
      <c r="DB3" s="21">
        <v>276.5847</v>
      </c>
      <c r="DC3" s="21">
        <v>118.72049</v>
      </c>
      <c r="DD3" s="21">
        <v>2063.0475269999902</v>
      </c>
      <c r="DE3" s="21">
        <v>2772.9185312999998</v>
      </c>
      <c r="DF3" s="21">
        <v>1.639752788</v>
      </c>
      <c r="DG3" s="21">
        <v>0.48899025000000002</v>
      </c>
      <c r="DH3" s="21">
        <v>241.43758249999999</v>
      </c>
      <c r="DI3" s="21">
        <v>2.2521293739999999</v>
      </c>
      <c r="DJ3" s="21">
        <v>138.75525150000001</v>
      </c>
      <c r="DK3" s="21">
        <v>16.492612359999999</v>
      </c>
      <c r="DL3" s="21">
        <v>4.7868958399999997</v>
      </c>
      <c r="DM3" s="21">
        <v>603.93926599999998</v>
      </c>
      <c r="DN3" s="21">
        <v>21.00086756</v>
      </c>
      <c r="DO3" s="21">
        <v>144.09641149999999</v>
      </c>
      <c r="DP3" s="21">
        <v>5.2600136012999998</v>
      </c>
      <c r="DQ3" s="21">
        <v>62.5339612</v>
      </c>
      <c r="DR3" s="21">
        <v>0.54451070820000003</v>
      </c>
      <c r="DS3" s="21">
        <v>2.4739983099999998</v>
      </c>
      <c r="DT3" s="21">
        <v>2679.4092000000001</v>
      </c>
      <c r="DU3" s="21">
        <v>451.27689643999997</v>
      </c>
      <c r="DV3" s="21">
        <v>451.27685858999899</v>
      </c>
      <c r="DW3" s="21">
        <v>10427.4411205</v>
      </c>
      <c r="DX3" s="21">
        <v>14.959385129999999</v>
      </c>
      <c r="DY3" s="21">
        <v>14.95864858</v>
      </c>
      <c r="DZ3" s="21">
        <v>0.72054297599999995</v>
      </c>
      <c r="EA3" s="21">
        <v>791.4751</v>
      </c>
      <c r="EB3" s="21">
        <v>37881.003400000001</v>
      </c>
      <c r="EC3" s="21">
        <v>4318.9328613999996</v>
      </c>
      <c r="ED3" s="21">
        <v>3610.7110498000002</v>
      </c>
      <c r="EE3" s="21">
        <v>3610.7886429999899</v>
      </c>
      <c r="EF3" s="21">
        <v>810.94282393999902</v>
      </c>
      <c r="EG3" s="21">
        <v>0</v>
      </c>
      <c r="EH3" s="21">
        <v>463.43470031999999</v>
      </c>
      <c r="EI3" s="21">
        <v>34369.209099999898</v>
      </c>
      <c r="EJ3" s="21">
        <v>1963.170768</v>
      </c>
      <c r="EK3" s="21">
        <v>4624.1932790000001</v>
      </c>
      <c r="EL3" s="21">
        <v>1963.2329832999999</v>
      </c>
      <c r="EM3" s="34"/>
      <c r="EN3" s="34"/>
      <c r="EO3" s="34"/>
      <c r="EP3" s="34"/>
      <c r="EQ3" s="34"/>
      <c r="ER3" s="34"/>
      <c r="ES3" s="34"/>
      <c r="ET3" s="34"/>
      <c r="EU3" s="34"/>
      <c r="EV3" s="34"/>
    </row>
    <row r="4" spans="1:152" x14ac:dyDescent="0.3">
      <c r="A4" s="23" t="s">
        <v>2</v>
      </c>
      <c r="B4" s="21">
        <v>0.97023358999999998</v>
      </c>
      <c r="C4" s="21">
        <v>2.832653895</v>
      </c>
      <c r="D4" s="21">
        <v>27.300643529999999</v>
      </c>
      <c r="E4" s="21">
        <v>226.1071743</v>
      </c>
      <c r="F4" s="21">
        <v>22.477087699999998</v>
      </c>
      <c r="G4" s="21">
        <v>22.477191999999999</v>
      </c>
      <c r="H4" s="21">
        <v>226.107020199999</v>
      </c>
      <c r="I4" s="21">
        <v>226.1056332</v>
      </c>
      <c r="J4" s="21">
        <v>82.755128200000001</v>
      </c>
      <c r="K4" s="21">
        <v>0.91077805999999994</v>
      </c>
      <c r="L4" s="21">
        <v>1.8480744</v>
      </c>
      <c r="M4" s="21">
        <v>0.16814092999999999</v>
      </c>
      <c r="N4" s="21">
        <v>8.4069980000000006E-3</v>
      </c>
      <c r="O4" s="21">
        <v>0.15973308999999999</v>
      </c>
      <c r="P4" s="21">
        <v>494.8582098</v>
      </c>
      <c r="Q4" s="21">
        <v>0.446431682699999</v>
      </c>
      <c r="R4" s="21">
        <v>494.85851194999998</v>
      </c>
      <c r="S4" s="21">
        <v>0.27806941689999998</v>
      </c>
      <c r="T4" s="21">
        <v>0.28752084485999901</v>
      </c>
      <c r="U4" s="21">
        <v>0.15930474880000001</v>
      </c>
      <c r="V4" s="21">
        <v>0.51015924752999997</v>
      </c>
      <c r="W4" s="21">
        <v>0.13650506389</v>
      </c>
      <c r="X4" s="21">
        <v>1740.2134000000001</v>
      </c>
      <c r="Y4" s="21">
        <v>60.718688659999998</v>
      </c>
      <c r="Z4" s="21">
        <v>60.720350160000002</v>
      </c>
      <c r="AA4" s="21">
        <v>2413.148854</v>
      </c>
      <c r="AB4" s="21">
        <v>2413.2243530000001</v>
      </c>
      <c r="AC4" s="21">
        <v>8.4101764000000005E-4</v>
      </c>
      <c r="AD4" s="21">
        <v>1.1774324E-4</v>
      </c>
      <c r="AE4" s="21">
        <v>7.2327030000000003E-4</v>
      </c>
      <c r="AF4" s="21">
        <v>0.3063337464</v>
      </c>
      <c r="AG4" s="21">
        <v>413182.23966999998</v>
      </c>
      <c r="AH4" s="21">
        <v>37623263.316</v>
      </c>
      <c r="AI4" s="21">
        <v>413347.67550000001</v>
      </c>
      <c r="AJ4" s="21">
        <v>7.9567458780000003E-3</v>
      </c>
      <c r="AK4" s="21">
        <v>93.756972660000002</v>
      </c>
      <c r="AL4" s="21">
        <v>687.50370339999995</v>
      </c>
      <c r="AM4" s="21">
        <v>93.495870639999893</v>
      </c>
      <c r="AN4" s="21">
        <v>3.2597674299999899</v>
      </c>
      <c r="AO4" s="21">
        <v>256.6419679</v>
      </c>
      <c r="AP4" s="21">
        <v>37.25498442</v>
      </c>
      <c r="AQ4" s="21">
        <v>364633.7206</v>
      </c>
      <c r="AR4" s="21">
        <v>1437.6813987400001</v>
      </c>
      <c r="AS4" s="21">
        <v>396.76926209999999</v>
      </c>
      <c r="AT4" s="21">
        <v>760.99789999999996</v>
      </c>
      <c r="AU4" s="21">
        <v>478.09819099999999</v>
      </c>
      <c r="AV4" s="21">
        <v>451.92768167999998</v>
      </c>
      <c r="AW4" s="21">
        <v>451.94263289999998</v>
      </c>
      <c r="AX4" s="21">
        <v>2882.2630005999899</v>
      </c>
      <c r="AY4" s="21">
        <v>7047.6174000000001</v>
      </c>
      <c r="AZ4" s="21">
        <v>9501.5224099999996</v>
      </c>
      <c r="BA4" s="21">
        <v>1.72463338</v>
      </c>
      <c r="BB4" s="21">
        <v>1.9602576839999999</v>
      </c>
      <c r="BC4" s="21">
        <v>297.16025400000001</v>
      </c>
      <c r="BD4" s="21">
        <v>297.16036069999899</v>
      </c>
      <c r="BE4" s="21">
        <v>297.15599939999998</v>
      </c>
      <c r="BF4" s="21">
        <v>815.34006171999999</v>
      </c>
      <c r="BG4" s="21">
        <v>815.36075481</v>
      </c>
      <c r="BH4" s="21">
        <v>7.3155112999999999E-3</v>
      </c>
      <c r="BI4" s="21">
        <v>6.7683680000000005E-4</v>
      </c>
      <c r="BJ4" s="21">
        <v>6.7687900000000002E-4</v>
      </c>
      <c r="BK4" s="21">
        <v>7.3150773999999998E-3</v>
      </c>
      <c r="BL4" s="21">
        <v>496.80824560000002</v>
      </c>
      <c r="BM4" s="21">
        <v>496.78791999999999</v>
      </c>
      <c r="BN4" s="21">
        <v>0.19620179064999901</v>
      </c>
      <c r="BO4" s="21">
        <v>970.91879189999997</v>
      </c>
      <c r="BP4" s="21">
        <v>16.984571893999998</v>
      </c>
      <c r="BQ4" s="21">
        <v>109.5102876</v>
      </c>
      <c r="BR4" s="21">
        <v>27.093691249999999</v>
      </c>
      <c r="BS4" s="21">
        <v>0.22607478</v>
      </c>
      <c r="BT4" s="21">
        <v>0.40191102000000001</v>
      </c>
      <c r="BU4" s="21">
        <v>42.806085459999998</v>
      </c>
      <c r="BV4" s="21">
        <v>0</v>
      </c>
      <c r="BW4" s="21">
        <v>662.79851499999995</v>
      </c>
      <c r="BX4" s="21">
        <v>39.527943899999997</v>
      </c>
      <c r="BY4" s="21">
        <v>39.554266800000001</v>
      </c>
      <c r="BZ4" s="21">
        <v>2197.5918195999998</v>
      </c>
      <c r="CA4" s="21">
        <v>2197.5731704999998</v>
      </c>
      <c r="CB4" s="21">
        <v>0.12501846</v>
      </c>
      <c r="CC4" s="21">
        <v>2.1253069999999999E-2</v>
      </c>
      <c r="CD4" s="21">
        <v>0.10376492</v>
      </c>
      <c r="CE4" s="21">
        <v>52760.917459999997</v>
      </c>
      <c r="CF4" s="21">
        <v>8843.2964300000003</v>
      </c>
      <c r="CG4" s="21">
        <v>8842.9381200000007</v>
      </c>
      <c r="CH4" s="21">
        <v>20143.30891</v>
      </c>
      <c r="CI4" s="21">
        <v>62098.532399999996</v>
      </c>
      <c r="CJ4" s="21">
        <v>52758.810099999901</v>
      </c>
      <c r="CK4" s="21">
        <v>861.55903799999896</v>
      </c>
      <c r="CL4" s="21">
        <v>7.1869562349999896</v>
      </c>
      <c r="CM4" s="21">
        <v>7.956045565E-3</v>
      </c>
      <c r="CN4" s="21">
        <v>0.80188660599999995</v>
      </c>
      <c r="CO4" s="21">
        <v>0.4428405051</v>
      </c>
      <c r="CP4" s="21">
        <v>7.9978759259999999</v>
      </c>
      <c r="CQ4" s="21">
        <v>2.0569811028</v>
      </c>
      <c r="CR4" s="21">
        <v>14617.7801</v>
      </c>
      <c r="CS4" s="21">
        <v>10.60576678</v>
      </c>
      <c r="CT4" s="21">
        <v>2.500570782</v>
      </c>
      <c r="CU4" s="21">
        <v>810.43696</v>
      </c>
      <c r="CV4" s="21">
        <v>54.14956025</v>
      </c>
      <c r="CW4" s="21">
        <v>0</v>
      </c>
      <c r="CX4" s="21">
        <v>4.1310491000000003</v>
      </c>
      <c r="CY4" s="21">
        <v>3.7633745000000002E-5</v>
      </c>
      <c r="CZ4" s="21">
        <v>0.78388598639999996</v>
      </c>
      <c r="DA4" s="21">
        <v>4042.5938799999899</v>
      </c>
      <c r="DB4" s="21">
        <v>217.52674999999999</v>
      </c>
      <c r="DC4" s="21">
        <v>102.86597399999999</v>
      </c>
      <c r="DD4" s="21">
        <v>1791.92488799999</v>
      </c>
      <c r="DE4" s="21">
        <v>2250.6693315000002</v>
      </c>
      <c r="DF4" s="21">
        <v>1.330341913</v>
      </c>
      <c r="DG4" s="21">
        <v>0.40191102000000001</v>
      </c>
      <c r="DH4" s="21">
        <v>193.88580067999999</v>
      </c>
      <c r="DI4" s="21">
        <v>1.822757969</v>
      </c>
      <c r="DJ4" s="21">
        <v>120.1867972</v>
      </c>
      <c r="DK4" s="21">
        <v>14.028087729999999</v>
      </c>
      <c r="DL4" s="21">
        <v>4.29059086</v>
      </c>
      <c r="DM4" s="21">
        <v>524.20605699999999</v>
      </c>
      <c r="DN4" s="21">
        <v>17.625544420000001</v>
      </c>
      <c r="DO4" s="21">
        <v>133.73644959999999</v>
      </c>
      <c r="DP4" s="21">
        <v>4.5474268187</v>
      </c>
      <c r="DQ4" s="21">
        <v>46.348458299999997</v>
      </c>
      <c r="DR4" s="21">
        <v>0.44478882811999998</v>
      </c>
      <c r="DS4" s="21">
        <v>2.1438280430000001</v>
      </c>
      <c r="DT4" s="21">
        <v>1691.3697999999999</v>
      </c>
      <c r="DU4" s="21">
        <v>162.104771249999</v>
      </c>
      <c r="DV4" s="21">
        <v>162.10390755</v>
      </c>
      <c r="DW4" s="21">
        <v>9284.6858164999994</v>
      </c>
      <c r="DX4" s="21">
        <v>12.012111340000001</v>
      </c>
      <c r="DY4" s="21">
        <v>12.011555675</v>
      </c>
      <c r="DZ4" s="21">
        <v>0.66037586699999995</v>
      </c>
      <c r="EA4" s="21">
        <v>685.78779999999995</v>
      </c>
      <c r="EB4" s="21">
        <v>33591.243309999998</v>
      </c>
      <c r="EC4" s="21">
        <v>3897.3370716999998</v>
      </c>
      <c r="ED4" s="21">
        <v>3287.2032497999899</v>
      </c>
      <c r="EE4" s="21">
        <v>3287.2784766999998</v>
      </c>
      <c r="EF4" s="21">
        <v>739.66125427999998</v>
      </c>
      <c r="EG4" s="21">
        <v>0</v>
      </c>
      <c r="EH4" s="21">
        <v>391.30945639999999</v>
      </c>
      <c r="EI4" s="21">
        <v>30812.2445999999</v>
      </c>
      <c r="EJ4" s="21">
        <v>1699.5636697</v>
      </c>
      <c r="EK4" s="21">
        <v>3977.0849619999999</v>
      </c>
      <c r="EL4" s="21">
        <v>1699.619688</v>
      </c>
      <c r="EM4" s="34"/>
      <c r="EN4" s="34"/>
      <c r="EO4" s="34"/>
      <c r="EP4" s="34"/>
      <c r="EQ4" s="34"/>
      <c r="ER4" s="34"/>
      <c r="ES4" s="34"/>
      <c r="ET4" s="34"/>
      <c r="EU4" s="34"/>
      <c r="EV4" s="34"/>
    </row>
    <row r="5" spans="1:152" x14ac:dyDescent="0.3">
      <c r="A5" s="23" t="s">
        <v>3</v>
      </c>
      <c r="B5" s="21">
        <v>0.65304176699999905</v>
      </c>
      <c r="C5" s="21">
        <v>1.7310737140000001</v>
      </c>
      <c r="D5" s="21">
        <v>16.543840930000002</v>
      </c>
      <c r="E5" s="21">
        <v>145.21834089999999</v>
      </c>
      <c r="F5" s="21">
        <v>16.006088159999901</v>
      </c>
      <c r="G5" s="21">
        <v>16.006100249999999</v>
      </c>
      <c r="H5" s="21">
        <v>145.21829499999899</v>
      </c>
      <c r="I5" s="21">
        <v>145.21743530000001</v>
      </c>
      <c r="J5" s="21">
        <v>58.099834999999999</v>
      </c>
      <c r="K5" s="21">
        <v>0.63463012200000002</v>
      </c>
      <c r="L5" s="21">
        <v>1.4958072149999999</v>
      </c>
      <c r="M5" s="21">
        <v>9.359452E-2</v>
      </c>
      <c r="N5" s="21">
        <v>4.6797445999999998E-3</v>
      </c>
      <c r="O5" s="21">
        <v>8.8915069999999999E-2</v>
      </c>
      <c r="P5" s="21">
        <v>259.71954670000002</v>
      </c>
      <c r="Q5" s="21">
        <v>0.34243616100000002</v>
      </c>
      <c r="R5" s="21">
        <v>259.71928862999999</v>
      </c>
      <c r="S5" s="21">
        <v>0.1777288987</v>
      </c>
      <c r="T5" s="21">
        <v>0.18377004059999999</v>
      </c>
      <c r="U5" s="21">
        <v>9.3002331229999999E-2</v>
      </c>
      <c r="V5" s="21">
        <v>0.26621922602999998</v>
      </c>
      <c r="W5" s="21">
        <v>7.2522388884999997E-2</v>
      </c>
      <c r="X5" s="21">
        <v>993.65967000000001</v>
      </c>
      <c r="Y5" s="21">
        <v>37.425725550000003</v>
      </c>
      <c r="Z5" s="21">
        <v>37.42655096</v>
      </c>
      <c r="AA5" s="21">
        <v>1390.2095285</v>
      </c>
      <c r="AB5" s="21">
        <v>1390.252808</v>
      </c>
      <c r="AC5" s="21">
        <v>4.4893738E-4</v>
      </c>
      <c r="AD5" s="21">
        <v>6.2851779999999999E-5</v>
      </c>
      <c r="AE5" s="21">
        <v>3.8608864999999999E-4</v>
      </c>
      <c r="AF5" s="21">
        <v>0.22414248669999901</v>
      </c>
      <c r="AG5" s="21">
        <v>227811.62755999999</v>
      </c>
      <c r="AH5" s="21">
        <v>24369600.890000001</v>
      </c>
      <c r="AI5" s="21">
        <v>227902.88449999999</v>
      </c>
      <c r="AJ5" s="21">
        <v>5.4905032799999996E-3</v>
      </c>
      <c r="AK5" s="21">
        <v>85.039514319999995</v>
      </c>
      <c r="AL5" s="21">
        <v>620.24958960000004</v>
      </c>
      <c r="AM5" s="21">
        <v>84.601012150000003</v>
      </c>
      <c r="AN5" s="21">
        <v>2.9429023619999999</v>
      </c>
      <c r="AO5" s="21">
        <v>232.30165373</v>
      </c>
      <c r="AP5" s="21">
        <v>37.814819900000003</v>
      </c>
      <c r="AQ5" s="21">
        <v>229138.20585</v>
      </c>
      <c r="AR5" s="21">
        <v>906.77205795999998</v>
      </c>
      <c r="AS5" s="21">
        <v>233.60225628500001</v>
      </c>
      <c r="AT5" s="21">
        <v>206.63096999999999</v>
      </c>
      <c r="AU5" s="21">
        <v>290.12653599999999</v>
      </c>
      <c r="AV5" s="21">
        <v>210.84127125999899</v>
      </c>
      <c r="AW5" s="21">
        <v>210.84767851999999</v>
      </c>
      <c r="AX5" s="21">
        <v>1107.0548156</v>
      </c>
      <c r="AY5" s="21">
        <v>2533.86204</v>
      </c>
      <c r="AZ5" s="21">
        <v>5587.7243360000002</v>
      </c>
      <c r="BA5" s="21">
        <v>1.244475896</v>
      </c>
      <c r="BB5" s="21">
        <v>1.3429116189999999</v>
      </c>
      <c r="BC5" s="21">
        <v>199.28567670000001</v>
      </c>
      <c r="BD5" s="21">
        <v>199.2855486</v>
      </c>
      <c r="BE5" s="21">
        <v>199.28279699999999</v>
      </c>
      <c r="BF5" s="21">
        <v>336.15664083000001</v>
      </c>
      <c r="BG5" s="21">
        <v>336.16521141999999</v>
      </c>
      <c r="BH5" s="21">
        <v>3.7884419999999999E-3</v>
      </c>
      <c r="BI5" s="21">
        <v>3.5844714E-4</v>
      </c>
      <c r="BJ5" s="21">
        <v>3.5846815000000002E-4</v>
      </c>
      <c r="BK5" s="21">
        <v>3.7882290000000002E-3</v>
      </c>
      <c r="BL5" s="21">
        <v>367.27799759999999</v>
      </c>
      <c r="BM5" s="21">
        <v>367.2636407</v>
      </c>
      <c r="BN5" s="21">
        <v>0.10415624824</v>
      </c>
      <c r="BO5" s="21">
        <v>435.38746579999997</v>
      </c>
      <c r="BP5" s="21">
        <v>8.3916583930000002</v>
      </c>
      <c r="BQ5" s="21">
        <v>67.151777049999893</v>
      </c>
      <c r="BR5" s="21">
        <v>21.446529259999998</v>
      </c>
      <c r="BS5" s="21">
        <v>0.12837145</v>
      </c>
      <c r="BT5" s="21">
        <v>0.22821611</v>
      </c>
      <c r="BU5" s="21">
        <v>20.739174094999999</v>
      </c>
      <c r="BV5" s="21">
        <v>0</v>
      </c>
      <c r="BW5" s="21">
        <v>319.47273100000001</v>
      </c>
      <c r="BX5" s="21">
        <v>25.448118699999998</v>
      </c>
      <c r="BY5" s="21">
        <v>25.461826349999999</v>
      </c>
      <c r="BZ5" s="21">
        <v>1252.5655180000001</v>
      </c>
      <c r="CA5" s="21">
        <v>1252.5543066</v>
      </c>
      <c r="CB5" s="21">
        <v>7.1951520000000005E-2</v>
      </c>
      <c r="CC5" s="21">
        <v>1.2231743E-2</v>
      </c>
      <c r="CD5" s="21">
        <v>5.9719679999999997E-2</v>
      </c>
      <c r="CE5" s="21">
        <v>38084.094459999898</v>
      </c>
      <c r="CF5" s="21">
        <v>7458.3708999999999</v>
      </c>
      <c r="CG5" s="21">
        <v>7458.0695400000004</v>
      </c>
      <c r="CH5" s="21">
        <v>9878.5056359999999</v>
      </c>
      <c r="CI5" s="21">
        <v>45907.890599999999</v>
      </c>
      <c r="CJ5" s="21">
        <v>38082.571499999998</v>
      </c>
      <c r="CK5" s="21">
        <v>503.95400429999899</v>
      </c>
      <c r="CL5" s="21">
        <v>4.9213883999999997</v>
      </c>
      <c r="CM5" s="21">
        <v>5.4900041939999998E-3</v>
      </c>
      <c r="CN5" s="21">
        <v>0.53955943200000001</v>
      </c>
      <c r="CO5" s="21">
        <v>0.29666732499999998</v>
      </c>
      <c r="CP5" s="21">
        <v>5.2376782500000001</v>
      </c>
      <c r="CQ5" s="21">
        <v>1.4628435968</v>
      </c>
      <c r="CR5" s="21">
        <v>6642.4733260000003</v>
      </c>
      <c r="CS5" s="21">
        <v>7.8233033499999998</v>
      </c>
      <c r="CT5" s="21">
        <v>2.1379882639999899</v>
      </c>
      <c r="CU5" s="21">
        <v>685.159493</v>
      </c>
      <c r="CV5" s="21">
        <v>31.470714310000002</v>
      </c>
      <c r="CW5" s="21">
        <v>0</v>
      </c>
      <c r="CX5" s="21">
        <v>2.7124026899999998</v>
      </c>
      <c r="CY5" s="21">
        <v>2.4228995000000001E-5</v>
      </c>
      <c r="CZ5" s="21">
        <v>0.57345166790000002</v>
      </c>
      <c r="DA5" s="21">
        <v>2716.2368980000001</v>
      </c>
      <c r="DB5" s="21">
        <v>124.20756</v>
      </c>
      <c r="DC5" s="21">
        <v>64.239419999999996</v>
      </c>
      <c r="DD5" s="21">
        <v>1371.0249060000001</v>
      </c>
      <c r="DE5" s="21">
        <v>1345.2110091</v>
      </c>
      <c r="DF5" s="21">
        <v>0.83959289699999995</v>
      </c>
      <c r="DG5" s="21">
        <v>0.22821611</v>
      </c>
      <c r="DH5" s="21">
        <v>116.48788983999999</v>
      </c>
      <c r="DI5" s="21">
        <v>1.4651179429999901</v>
      </c>
      <c r="DJ5" s="21">
        <v>85.091565700000004</v>
      </c>
      <c r="DK5" s="21">
        <v>9.6249714599999994</v>
      </c>
      <c r="DL5" s="21">
        <v>3.4761400499999899</v>
      </c>
      <c r="DM5" s="21">
        <v>378.12745499999897</v>
      </c>
      <c r="DN5" s="21">
        <v>11.997002630000001</v>
      </c>
      <c r="DO5" s="21">
        <v>78.220156699999905</v>
      </c>
      <c r="DP5" s="21">
        <v>3.7597754216999899</v>
      </c>
      <c r="DQ5" s="21">
        <v>43.057371099999898</v>
      </c>
      <c r="DR5" s="21">
        <v>0.29932393708999999</v>
      </c>
      <c r="DS5" s="21">
        <v>1.5734602639999999</v>
      </c>
      <c r="DT5" s="21">
        <v>1186.8571999999999</v>
      </c>
      <c r="DU5" s="21">
        <v>195.71625649999999</v>
      </c>
      <c r="DV5" s="21">
        <v>195.71634788</v>
      </c>
      <c r="DW5" s="21">
        <v>4157.0994129999999</v>
      </c>
      <c r="DX5" s="21">
        <v>6.940721184</v>
      </c>
      <c r="DY5" s="21">
        <v>6.9403760600000002</v>
      </c>
      <c r="DZ5" s="21">
        <v>0.53449884199999997</v>
      </c>
      <c r="EA5" s="21">
        <v>428.26593000000003</v>
      </c>
      <c r="EB5" s="21">
        <v>16124.216349999901</v>
      </c>
      <c r="EC5" s="21">
        <v>1715.52295969999</v>
      </c>
      <c r="ED5" s="21">
        <v>1407.0065514</v>
      </c>
      <c r="EE5" s="21">
        <v>1407.0360129999999</v>
      </c>
      <c r="EF5" s="21">
        <v>313.39411271</v>
      </c>
      <c r="EG5" s="21">
        <v>0</v>
      </c>
      <c r="EH5" s="21">
        <v>221.21781049999899</v>
      </c>
      <c r="EI5" s="21">
        <v>14530.253285999999</v>
      </c>
      <c r="EJ5" s="21">
        <v>793.8878876</v>
      </c>
      <c r="EK5" s="21">
        <v>1888.63217529999</v>
      </c>
      <c r="EL5" s="21">
        <v>793.91291699999897</v>
      </c>
      <c r="EM5" s="34"/>
      <c r="EN5" s="34"/>
      <c r="EO5" s="34"/>
      <c r="EP5" s="34"/>
      <c r="EQ5" s="34"/>
      <c r="ER5" s="34"/>
      <c r="ES5" s="34"/>
      <c r="ET5" s="34"/>
      <c r="EU5" s="34"/>
      <c r="EV5" s="34"/>
    </row>
    <row r="6" spans="1:152" x14ac:dyDescent="0.3">
      <c r="A6" s="23" t="s">
        <v>4</v>
      </c>
      <c r="B6" s="21">
        <v>3.3116707939999999</v>
      </c>
      <c r="C6" s="21">
        <v>9.4301039200000005</v>
      </c>
      <c r="D6" s="21">
        <v>69.675480029999903</v>
      </c>
      <c r="E6" s="21">
        <v>605.75016400000004</v>
      </c>
      <c r="F6" s="21">
        <v>54.849005599999998</v>
      </c>
      <c r="G6" s="21">
        <v>54.849062600000003</v>
      </c>
      <c r="H6" s="21">
        <v>605.750226</v>
      </c>
      <c r="I6" s="21">
        <v>605.74653499999999</v>
      </c>
      <c r="J6" s="21">
        <v>213.251285</v>
      </c>
      <c r="K6" s="21">
        <v>3.109580335</v>
      </c>
      <c r="L6" s="21">
        <v>4.0961976450000002</v>
      </c>
      <c r="M6" s="21">
        <v>0.85521270000000005</v>
      </c>
      <c r="N6" s="21">
        <v>4.2760595999999998E-2</v>
      </c>
      <c r="O6" s="21">
        <v>0.81245279999999998</v>
      </c>
      <c r="P6" s="21">
        <v>1418.3815373</v>
      </c>
      <c r="Q6" s="21">
        <v>1.587925708</v>
      </c>
      <c r="R6" s="21">
        <v>1418.3793943000001</v>
      </c>
      <c r="S6" s="21">
        <v>1.1045740555000001</v>
      </c>
      <c r="T6" s="21">
        <v>1.1421143108</v>
      </c>
      <c r="U6" s="21">
        <v>0.61113147493999997</v>
      </c>
      <c r="V6" s="21">
        <v>2.1611991180199999</v>
      </c>
      <c r="W6" s="21">
        <v>0.53306307392999996</v>
      </c>
      <c r="X6" s="21">
        <v>13732.375</v>
      </c>
      <c r="Y6" s="21">
        <v>124.572919599999</v>
      </c>
      <c r="Z6" s="21">
        <v>124.575536849999</v>
      </c>
      <c r="AA6" s="21">
        <v>8334.4164600000004</v>
      </c>
      <c r="AB6" s="21">
        <v>8334.6760329999997</v>
      </c>
      <c r="AC6" s="21">
        <v>4.2755194000000003E-3</v>
      </c>
      <c r="AD6" s="21">
        <v>5.9857420000000001E-4</v>
      </c>
      <c r="AE6" s="21">
        <v>3.6769337000000001E-3</v>
      </c>
      <c r="AF6" s="21">
        <v>1.0911502396999999</v>
      </c>
      <c r="AG6" s="21">
        <v>633769.46869999997</v>
      </c>
      <c r="AH6" s="21">
        <v>179191100.40000001</v>
      </c>
      <c r="AI6" s="21">
        <v>634022.79639999999</v>
      </c>
      <c r="AJ6" s="21">
        <v>3.083362681E-2</v>
      </c>
      <c r="AK6" s="21">
        <v>91.566457846899993</v>
      </c>
      <c r="AL6" s="21">
        <v>1259.0914349249999</v>
      </c>
      <c r="AM6" s="21">
        <v>157.02506227969999</v>
      </c>
      <c r="AN6" s="21">
        <v>5.1021461861399997</v>
      </c>
      <c r="AO6" s="21">
        <v>431.26343121399998</v>
      </c>
      <c r="AP6" s="21">
        <v>94.980814079400005</v>
      </c>
      <c r="AQ6" s="21">
        <v>2087972.9131149999</v>
      </c>
      <c r="AR6" s="21">
        <v>3785.5273181500002</v>
      </c>
      <c r="AS6" s="21">
        <v>1146.9628342399999</v>
      </c>
      <c r="AT6" s="21">
        <v>1283.4344000000001</v>
      </c>
      <c r="AU6" s="21">
        <v>1385.831604</v>
      </c>
      <c r="AV6" s="21">
        <v>1224.7844362000001</v>
      </c>
      <c r="AW6" s="21">
        <v>1224.8253658000001</v>
      </c>
      <c r="AX6" s="21">
        <v>6655.2029789999997</v>
      </c>
      <c r="AY6" s="21">
        <v>20527.690999999999</v>
      </c>
      <c r="AZ6" s="21">
        <v>27299.421819999901</v>
      </c>
      <c r="BA6" s="21">
        <v>5.892070296</v>
      </c>
      <c r="BB6" s="21">
        <v>6.6750788500000002</v>
      </c>
      <c r="BC6" s="21">
        <v>824.41958499999998</v>
      </c>
      <c r="BD6" s="21">
        <v>824.41694500000006</v>
      </c>
      <c r="BE6" s="21">
        <v>824.40826700000002</v>
      </c>
      <c r="BF6" s="21">
        <v>1972.259967</v>
      </c>
      <c r="BG6" s="21">
        <v>1972.3093874000001</v>
      </c>
      <c r="BH6" s="21">
        <v>3.7789334000000001E-2</v>
      </c>
      <c r="BI6" s="21">
        <v>3.4800567999999999E-3</v>
      </c>
      <c r="BJ6" s="21">
        <v>3.4802393000000001E-3</v>
      </c>
      <c r="BK6" s="21">
        <v>3.7787054E-2</v>
      </c>
      <c r="BL6" s="21">
        <v>1361.6910049999999</v>
      </c>
      <c r="BM6" s="21">
        <v>1361.6352400000001</v>
      </c>
      <c r="BN6" s="21">
        <v>0.82741610643999897</v>
      </c>
      <c r="BO6" s="21">
        <v>2093.4007139999999</v>
      </c>
      <c r="BP6" s="21">
        <v>32.754377439999999</v>
      </c>
      <c r="BQ6" s="21">
        <v>318.70976839999997</v>
      </c>
      <c r="BR6" s="21">
        <v>61.938837399999997</v>
      </c>
      <c r="BS6" s="21">
        <v>1.2743815000000001</v>
      </c>
      <c r="BT6" s="21">
        <v>2.265568</v>
      </c>
      <c r="BU6" s="21">
        <v>86.861775029999905</v>
      </c>
      <c r="BV6" s="21">
        <v>0</v>
      </c>
      <c r="BW6" s="21">
        <v>3084.9001880000001</v>
      </c>
      <c r="BX6" s="21">
        <v>104.7000448</v>
      </c>
      <c r="BY6" s="21">
        <v>104.8260954</v>
      </c>
      <c r="BZ6" s="21">
        <v>10856.570594000001</v>
      </c>
      <c r="CA6" s="21">
        <v>10856.486185</v>
      </c>
      <c r="CB6" s="21">
        <v>0.60048586000000004</v>
      </c>
      <c r="CC6" s="21">
        <v>0.10208279000000001</v>
      </c>
      <c r="CD6" s="21">
        <v>0.49840423</v>
      </c>
      <c r="CE6" s="21">
        <v>141841.03099999999</v>
      </c>
      <c r="CF6" s="21">
        <v>27008.643399999899</v>
      </c>
      <c r="CG6" s="21">
        <v>27007.572899999999</v>
      </c>
      <c r="CH6" s="21">
        <v>52259.019520000002</v>
      </c>
      <c r="CI6" s="21">
        <v>170204.5435</v>
      </c>
      <c r="CJ6" s="21">
        <v>141835.34419999999</v>
      </c>
      <c r="CK6" s="21">
        <v>2263.8070299999999</v>
      </c>
      <c r="CL6" s="21">
        <v>24.421698460000002</v>
      </c>
      <c r="CM6" s="21">
        <v>3.0830905786E-2</v>
      </c>
      <c r="CN6" s="21">
        <v>3.02628065899999</v>
      </c>
      <c r="CO6" s="21">
        <v>1.624227994</v>
      </c>
      <c r="CP6" s="21">
        <v>27.469887400000001</v>
      </c>
      <c r="CQ6" s="21">
        <v>7.7087315632060003</v>
      </c>
      <c r="CR6" s="21">
        <v>37416.04664</v>
      </c>
      <c r="CS6" s="21">
        <v>26.822715125999999</v>
      </c>
      <c r="CT6" s="21">
        <v>4.1702014495000004</v>
      </c>
      <c r="CU6" s="21">
        <v>1497.3245601000001</v>
      </c>
      <c r="CV6" s="21">
        <v>1119.7244469320001</v>
      </c>
      <c r="CW6" s="21">
        <v>0</v>
      </c>
      <c r="CX6" s="21">
        <v>13.981201609999999</v>
      </c>
      <c r="CY6" s="21">
        <v>1.8471030999999999E-4</v>
      </c>
      <c r="CZ6" s="21">
        <v>4.7295599372000003</v>
      </c>
      <c r="DA6" s="21">
        <v>21755.606109</v>
      </c>
      <c r="DB6" s="21">
        <v>5165.6103999999996</v>
      </c>
      <c r="DC6" s="21">
        <v>2365.1965</v>
      </c>
      <c r="DD6" s="21">
        <v>10119.676223</v>
      </c>
      <c r="DE6" s="21">
        <v>11635.91249298</v>
      </c>
      <c r="DF6" s="21">
        <v>16.618694024</v>
      </c>
      <c r="DG6" s="21">
        <v>7.399432</v>
      </c>
      <c r="DH6" s="21">
        <v>3871.5029148499998</v>
      </c>
      <c r="DI6" s="21">
        <v>16.844280200699998</v>
      </c>
      <c r="DJ6" s="21">
        <v>860.25592992999998</v>
      </c>
      <c r="DK6" s="21">
        <v>24.94748513</v>
      </c>
      <c r="DL6" s="21">
        <v>6.7993115399999997</v>
      </c>
      <c r="DM6" s="21">
        <v>2528.8559765</v>
      </c>
      <c r="DN6" s="21">
        <v>45.274887100000001</v>
      </c>
      <c r="DO6" s="21">
        <v>357.63996539999999</v>
      </c>
      <c r="DP6" s="21">
        <v>7.9006161310399996</v>
      </c>
      <c r="DQ6" s="21">
        <v>113.12098146</v>
      </c>
      <c r="DR6" s="21">
        <v>5.2721674107176</v>
      </c>
      <c r="DS6" s="21">
        <v>7.3264712100000002</v>
      </c>
      <c r="DT6" s="21">
        <v>1192.1415999999999</v>
      </c>
      <c r="DU6" s="21">
        <v>1519.9436146999999</v>
      </c>
      <c r="DV6" s="21">
        <v>1519.9434726</v>
      </c>
      <c r="DW6" s="21">
        <v>23889.390019999999</v>
      </c>
      <c r="DX6" s="21">
        <v>34.052640329999903</v>
      </c>
      <c r="DY6" s="21">
        <v>34.051018679999999</v>
      </c>
      <c r="DZ6" s="21">
        <v>1.4637014504000001</v>
      </c>
      <c r="EA6" s="21">
        <v>5275.308</v>
      </c>
      <c r="EB6" s="21">
        <v>88455.721909999993</v>
      </c>
      <c r="EC6" s="21">
        <v>9986.4579849999991</v>
      </c>
      <c r="ED6" s="21">
        <v>8383.6345645000001</v>
      </c>
      <c r="EE6" s="21">
        <v>8383.8153657999992</v>
      </c>
      <c r="EF6" s="21">
        <v>1870.154585</v>
      </c>
      <c r="EG6" s="21">
        <v>0</v>
      </c>
      <c r="EH6" s="21">
        <v>889.90750869999999</v>
      </c>
      <c r="EI6" s="21">
        <v>79027.413769999999</v>
      </c>
      <c r="EJ6" s="21">
        <v>4584.1578284999996</v>
      </c>
      <c r="EK6" s="21">
        <v>10977.032279999999</v>
      </c>
      <c r="EL6" s="21">
        <v>4584.3037339999901</v>
      </c>
      <c r="EM6" s="34"/>
      <c r="EN6" s="34"/>
      <c r="EO6" s="34"/>
      <c r="EP6" s="34"/>
      <c r="EQ6" s="34"/>
      <c r="ER6" s="34"/>
      <c r="ES6" s="34"/>
      <c r="ET6" s="34"/>
      <c r="EU6" s="34"/>
      <c r="EV6" s="34"/>
    </row>
    <row r="7" spans="1:152" x14ac:dyDescent="0.3">
      <c r="A7" s="23" t="s">
        <v>5</v>
      </c>
      <c r="B7" s="21">
        <v>0.97534470499999903</v>
      </c>
      <c r="C7" s="21">
        <v>2.94424258699999</v>
      </c>
      <c r="D7" s="21">
        <v>33.590257289999997</v>
      </c>
      <c r="E7" s="21">
        <v>239.75883069999901</v>
      </c>
      <c r="F7" s="21">
        <v>22.715182859999999</v>
      </c>
      <c r="G7" s="21">
        <v>22.71520422</v>
      </c>
      <c r="H7" s="21">
        <v>239.75900899999999</v>
      </c>
      <c r="I7" s="21">
        <v>239.75759049999999</v>
      </c>
      <c r="J7" s="21">
        <v>79.616037199999994</v>
      </c>
      <c r="K7" s="21">
        <v>0.89134810900000006</v>
      </c>
      <c r="L7" s="21">
        <v>1.7185131439999899</v>
      </c>
      <c r="M7" s="21">
        <v>0.13729005999999999</v>
      </c>
      <c r="N7" s="21">
        <v>6.8644945999999998E-3</v>
      </c>
      <c r="O7" s="21">
        <v>0.13042516000000001</v>
      </c>
      <c r="P7" s="21">
        <v>566.92289797000001</v>
      </c>
      <c r="Q7" s="21">
        <v>0.40022207129999998</v>
      </c>
      <c r="R7" s="21">
        <v>566.92395208000005</v>
      </c>
      <c r="S7" s="21">
        <v>0.27078076379999999</v>
      </c>
      <c r="T7" s="21">
        <v>0.2799853873</v>
      </c>
      <c r="U7" s="21">
        <v>0.16287186878999901</v>
      </c>
      <c r="V7" s="21">
        <v>0.54090722128999902</v>
      </c>
      <c r="W7" s="21">
        <v>0.14503687912999999</v>
      </c>
      <c r="X7" s="21">
        <v>1654.5789</v>
      </c>
      <c r="Y7" s="21">
        <v>76.699415450000004</v>
      </c>
      <c r="Z7" s="21">
        <v>76.701211459999996</v>
      </c>
      <c r="AA7" s="21">
        <v>2205.9717694000001</v>
      </c>
      <c r="AB7" s="21">
        <v>2206.0403654000002</v>
      </c>
      <c r="AC7" s="21">
        <v>6.8990676999999996E-4</v>
      </c>
      <c r="AD7" s="21">
        <v>9.6587210000000003E-5</v>
      </c>
      <c r="AE7" s="21">
        <v>5.9332006000000002E-4</v>
      </c>
      <c r="AF7" s="21">
        <v>0.28156361699999999</v>
      </c>
      <c r="AG7" s="21">
        <v>324225.38127999997</v>
      </c>
      <c r="AH7" s="21">
        <v>30056093.726999901</v>
      </c>
      <c r="AI7" s="21">
        <v>324355.08288</v>
      </c>
      <c r="AJ7" s="21">
        <v>7.447622777E-3</v>
      </c>
      <c r="AK7" s="21">
        <v>75.633229299999897</v>
      </c>
      <c r="AL7" s="21">
        <v>566.40156149999996</v>
      </c>
      <c r="AM7" s="21">
        <v>72.928279599999996</v>
      </c>
      <c r="AN7" s="21">
        <v>2.544812522</v>
      </c>
      <c r="AO7" s="21">
        <v>200.16003910000001</v>
      </c>
      <c r="AP7" s="21">
        <v>27.70940796</v>
      </c>
      <c r="AQ7" s="21">
        <v>300153.058499999</v>
      </c>
      <c r="AR7" s="21">
        <v>1554.4811122900001</v>
      </c>
      <c r="AS7" s="21">
        <v>420.94162600999999</v>
      </c>
      <c r="AT7" s="21">
        <v>373.83663999999999</v>
      </c>
      <c r="AU7" s="21">
        <v>472.70403069999998</v>
      </c>
      <c r="AV7" s="21">
        <v>387.35663929999998</v>
      </c>
      <c r="AW7" s="21">
        <v>387.36923430000002</v>
      </c>
      <c r="AX7" s="21">
        <v>1912.529252</v>
      </c>
      <c r="AY7" s="21">
        <v>4771.1072000000004</v>
      </c>
      <c r="AZ7" s="21">
        <v>9973.4086549999993</v>
      </c>
      <c r="BA7" s="21">
        <v>1.6410228579999999</v>
      </c>
      <c r="BB7" s="21">
        <v>1.937411325</v>
      </c>
      <c r="BC7" s="21">
        <v>283.17764160000002</v>
      </c>
      <c r="BD7" s="21">
        <v>283.17751959999998</v>
      </c>
      <c r="BE7" s="21">
        <v>283.17361599999998</v>
      </c>
      <c r="BF7" s="21">
        <v>600.81012484400003</v>
      </c>
      <c r="BG7" s="21">
        <v>600.82479384999999</v>
      </c>
      <c r="BH7" s="21">
        <v>5.9779810000000003E-3</v>
      </c>
      <c r="BI7" s="21">
        <v>5.5294679999999996E-4</v>
      </c>
      <c r="BJ7" s="21">
        <v>5.5298000000000001E-4</v>
      </c>
      <c r="BK7" s="21">
        <v>5.9776639999999997E-3</v>
      </c>
      <c r="BL7" s="21">
        <v>405.21099729999997</v>
      </c>
      <c r="BM7" s="21">
        <v>405.19484169999998</v>
      </c>
      <c r="BN7" s="21">
        <v>0.20667481178800001</v>
      </c>
      <c r="BO7" s="21">
        <v>712.30069349999997</v>
      </c>
      <c r="BP7" s="21">
        <v>13.987491242000001</v>
      </c>
      <c r="BQ7" s="21">
        <v>107.37628764</v>
      </c>
      <c r="BR7" s="21">
        <v>25.27799744</v>
      </c>
      <c r="BS7" s="21">
        <v>0.20782629999999999</v>
      </c>
      <c r="BT7" s="21">
        <v>0.3694692</v>
      </c>
      <c r="BU7" s="21">
        <v>44.540185305999998</v>
      </c>
      <c r="BV7" s="21">
        <v>0</v>
      </c>
      <c r="BW7" s="21">
        <v>575.18109400000003</v>
      </c>
      <c r="BX7" s="21">
        <v>40.330838440000001</v>
      </c>
      <c r="BY7" s="21">
        <v>40.358759969999902</v>
      </c>
      <c r="BZ7" s="21">
        <v>1798.9124153999901</v>
      </c>
      <c r="CA7" s="21">
        <v>1798.8984909999999</v>
      </c>
      <c r="CB7" s="21">
        <v>0.10417144</v>
      </c>
      <c r="CC7" s="21">
        <v>1.7709119999999998E-2</v>
      </c>
      <c r="CD7" s="21">
        <v>8.6462070000000002E-2</v>
      </c>
      <c r="CE7" s="21">
        <v>43269.147499999999</v>
      </c>
      <c r="CF7" s="21">
        <v>6977.0080599999901</v>
      </c>
      <c r="CG7" s="21">
        <v>6976.7264099999902</v>
      </c>
      <c r="CH7" s="21">
        <v>16832.401054999998</v>
      </c>
      <c r="CI7" s="21">
        <v>50649.346259999998</v>
      </c>
      <c r="CJ7" s="21">
        <v>43267.432500000003</v>
      </c>
      <c r="CK7" s="21">
        <v>850.22965520000002</v>
      </c>
      <c r="CL7" s="21">
        <v>7.0518731099999998</v>
      </c>
      <c r="CM7" s="21">
        <v>7.4469882509999898E-3</v>
      </c>
      <c r="CN7" s="21">
        <v>0.76971872239999894</v>
      </c>
      <c r="CO7" s="21">
        <v>0.42660431509999902</v>
      </c>
      <c r="CP7" s="21">
        <v>8.0388654949999996</v>
      </c>
      <c r="CQ7" s="21">
        <v>1.64884451839999</v>
      </c>
      <c r="CR7" s="21">
        <v>11380.910089999999</v>
      </c>
      <c r="CS7" s="21">
        <v>8.8009081199999901</v>
      </c>
      <c r="CT7" s="21">
        <v>1.980395455</v>
      </c>
      <c r="CU7" s="21">
        <v>721.95228199999997</v>
      </c>
      <c r="CV7" s="21">
        <v>50.583495480000003</v>
      </c>
      <c r="CW7" s="21">
        <v>0</v>
      </c>
      <c r="CX7" s="21">
        <v>4.1430107559999998</v>
      </c>
      <c r="CY7" s="21">
        <v>3.0675169999999999E-5</v>
      </c>
      <c r="CZ7" s="21">
        <v>0.64112865600000002</v>
      </c>
      <c r="DA7" s="21">
        <v>3659.3029259999998</v>
      </c>
      <c r="DB7" s="21">
        <v>206.82172</v>
      </c>
      <c r="DC7" s="21">
        <v>86.732979999999998</v>
      </c>
      <c r="DD7" s="21">
        <v>1588.91715</v>
      </c>
      <c r="DE7" s="21">
        <v>2070.3929084000001</v>
      </c>
      <c r="DF7" s="21">
        <v>1.172284267</v>
      </c>
      <c r="DG7" s="21">
        <v>0.3694692</v>
      </c>
      <c r="DH7" s="21">
        <v>179.69403460000001</v>
      </c>
      <c r="DI7" s="21">
        <v>1.5119971569999999</v>
      </c>
      <c r="DJ7" s="21">
        <v>105.1118846</v>
      </c>
      <c r="DK7" s="21">
        <v>11.53599753</v>
      </c>
      <c r="DL7" s="21">
        <v>3.6228529699999998</v>
      </c>
      <c r="DM7" s="21">
        <v>459.68803270000001</v>
      </c>
      <c r="DN7" s="21">
        <v>17.372670759999998</v>
      </c>
      <c r="DO7" s="21">
        <v>113.24169339999899</v>
      </c>
      <c r="DP7" s="21">
        <v>3.5694830080000002</v>
      </c>
      <c r="DQ7" s="21">
        <v>36.731159499999997</v>
      </c>
      <c r="DR7" s="21">
        <v>0.38364546704000002</v>
      </c>
      <c r="DS7" s="21">
        <v>2.0162182070000001</v>
      </c>
      <c r="DT7" s="21">
        <v>1293.9413</v>
      </c>
      <c r="DU7" s="21">
        <v>242.55772576000001</v>
      </c>
      <c r="DV7" s="21">
        <v>242.55795706999999</v>
      </c>
      <c r="DW7" s="21">
        <v>7144.3359129999999</v>
      </c>
      <c r="DX7" s="21">
        <v>12.584060173999999</v>
      </c>
      <c r="DY7" s="21">
        <v>12.583505037</v>
      </c>
      <c r="DZ7" s="21">
        <v>0.61407950999999905</v>
      </c>
      <c r="EA7" s="21">
        <v>578.22284000000002</v>
      </c>
      <c r="EB7" s="21">
        <v>27694.0354999999</v>
      </c>
      <c r="EC7" s="21">
        <v>3065.2835550999998</v>
      </c>
      <c r="ED7" s="21">
        <v>2509.5866309999901</v>
      </c>
      <c r="EE7" s="21">
        <v>2509.6403779000002</v>
      </c>
      <c r="EF7" s="21">
        <v>551.31581273999996</v>
      </c>
      <c r="EG7" s="21">
        <v>0</v>
      </c>
      <c r="EH7" s="21">
        <v>305.523664179999</v>
      </c>
      <c r="EI7" s="21">
        <v>25091.042109999999</v>
      </c>
      <c r="EJ7" s="21">
        <v>1442.6224347</v>
      </c>
      <c r="EK7" s="21">
        <v>3443.57887629999</v>
      </c>
      <c r="EL7" s="21">
        <v>1442.6669104</v>
      </c>
      <c r="EM7" s="34"/>
      <c r="EN7" s="34"/>
      <c r="EO7" s="34"/>
      <c r="EP7" s="34"/>
      <c r="EQ7" s="34"/>
      <c r="ER7" s="34"/>
      <c r="ES7" s="34"/>
      <c r="ET7" s="34"/>
      <c r="EU7" s="34"/>
      <c r="EV7" s="34"/>
    </row>
    <row r="8" spans="1:152" x14ac:dyDescent="0.3">
      <c r="A8" s="23" t="s">
        <v>6</v>
      </c>
      <c r="B8" s="21">
        <v>0.27132175920000001</v>
      </c>
      <c r="C8" s="21">
        <v>0.96489106099999999</v>
      </c>
      <c r="D8" s="21">
        <v>14.781469288</v>
      </c>
      <c r="E8" s="21">
        <v>88.192561369999893</v>
      </c>
      <c r="F8" s="21">
        <v>6.4218168599999998</v>
      </c>
      <c r="G8" s="21">
        <v>6.4218264099999898</v>
      </c>
      <c r="H8" s="21">
        <v>88.192510999999996</v>
      </c>
      <c r="I8" s="21">
        <v>88.192019959999996</v>
      </c>
      <c r="J8" s="21">
        <v>20.348275000000001</v>
      </c>
      <c r="K8" s="21">
        <v>0.24196771749999901</v>
      </c>
      <c r="L8" s="21">
        <v>0.31422975250000001</v>
      </c>
      <c r="M8" s="21">
        <v>7.5205549999999996E-2</v>
      </c>
      <c r="N8" s="21">
        <v>3.7602724E-3</v>
      </c>
      <c r="O8" s="21">
        <v>7.14452E-2</v>
      </c>
      <c r="P8" s="21">
        <v>199.173891134</v>
      </c>
      <c r="Q8" s="21">
        <v>0.10269518263999999</v>
      </c>
      <c r="R8" s="21">
        <v>199.17391146</v>
      </c>
      <c r="S8" s="21">
        <v>9.5785443659999997E-2</v>
      </c>
      <c r="T8" s="21">
        <v>9.9041187229999994E-2</v>
      </c>
      <c r="U8" s="21">
        <v>6.1536877172999903E-2</v>
      </c>
      <c r="V8" s="21">
        <v>0.223560668322</v>
      </c>
      <c r="W8" s="21">
        <v>5.8405058496000001E-2</v>
      </c>
      <c r="X8" s="21">
        <v>790.63250000000005</v>
      </c>
      <c r="Y8" s="21">
        <v>34.782597260000003</v>
      </c>
      <c r="Z8" s="21">
        <v>34.783693712999998</v>
      </c>
      <c r="AA8" s="21">
        <v>860.64089089999902</v>
      </c>
      <c r="AB8" s="21">
        <v>860.667833199999</v>
      </c>
      <c r="AC8" s="21">
        <v>3.8494259999999998E-4</v>
      </c>
      <c r="AD8" s="21">
        <v>5.3892569999999998E-5</v>
      </c>
      <c r="AE8" s="21">
        <v>3.3105480000000001E-4</v>
      </c>
      <c r="AF8" s="21">
        <v>8.0337483949999997E-2</v>
      </c>
      <c r="AG8" s="21">
        <v>129905.37546</v>
      </c>
      <c r="AH8" s="21">
        <v>14461612.943</v>
      </c>
      <c r="AI8" s="21">
        <v>129957.34715</v>
      </c>
      <c r="AJ8" s="21">
        <v>2.417466766E-3</v>
      </c>
      <c r="AK8" s="21">
        <v>13.6673656299999</v>
      </c>
      <c r="AL8" s="21">
        <v>101.24286179000001</v>
      </c>
      <c r="AM8" s="21">
        <v>13.095173354</v>
      </c>
      <c r="AN8" s="21">
        <v>0.461857184999999</v>
      </c>
      <c r="AO8" s="21">
        <v>35.975247199999998</v>
      </c>
      <c r="AP8" s="21">
        <v>6.3926604300000003</v>
      </c>
      <c r="AQ8" s="21">
        <v>97207.847200000004</v>
      </c>
      <c r="AR8" s="21">
        <v>550.78414744600002</v>
      </c>
      <c r="AS8" s="21">
        <v>159.12893288000001</v>
      </c>
      <c r="AT8" s="21">
        <v>148.36568</v>
      </c>
      <c r="AU8" s="21">
        <v>147.5752373</v>
      </c>
      <c r="AV8" s="21">
        <v>145.75792589</v>
      </c>
      <c r="AW8" s="21">
        <v>145.76299162999999</v>
      </c>
      <c r="AX8" s="21">
        <v>800.55488939999998</v>
      </c>
      <c r="AY8" s="21">
        <v>2071.64635</v>
      </c>
      <c r="AZ8" s="21">
        <v>3558.5142989999999</v>
      </c>
      <c r="BA8" s="21">
        <v>0.43441371670000001</v>
      </c>
      <c r="BB8" s="21">
        <v>0.54291606000000003</v>
      </c>
      <c r="BC8" s="21">
        <v>78.247391899999997</v>
      </c>
      <c r="BD8" s="21">
        <v>78.247442899999996</v>
      </c>
      <c r="BE8" s="21">
        <v>78.246208800000005</v>
      </c>
      <c r="BF8" s="21">
        <v>246.630223051</v>
      </c>
      <c r="BG8" s="21">
        <v>246.63677697399899</v>
      </c>
      <c r="BH8" s="21">
        <v>3.4648181999999998E-3</v>
      </c>
      <c r="BI8" s="21">
        <v>3.1518383000000001E-4</v>
      </c>
      <c r="BJ8" s="21">
        <v>3.1520012999999999E-4</v>
      </c>
      <c r="BK8" s="21">
        <v>3.4647107E-3</v>
      </c>
      <c r="BL8" s="21">
        <v>104.9218238</v>
      </c>
      <c r="BM8" s="21">
        <v>104.917632099999</v>
      </c>
      <c r="BN8" s="21">
        <v>8.4598611779999999E-2</v>
      </c>
      <c r="BO8" s="21">
        <v>266.106133959999</v>
      </c>
      <c r="BP8" s="21">
        <v>5.7338744009999996</v>
      </c>
      <c r="BQ8" s="21">
        <v>36.202226883999998</v>
      </c>
      <c r="BR8" s="21">
        <v>4.9038867899999996</v>
      </c>
      <c r="BS8" s="21">
        <v>0.10122028</v>
      </c>
      <c r="BT8" s="21">
        <v>0.1799472</v>
      </c>
      <c r="BU8" s="21">
        <v>21.468681910000001</v>
      </c>
      <c r="BV8" s="21">
        <v>0</v>
      </c>
      <c r="BW8" s="21">
        <v>273.44405999999998</v>
      </c>
      <c r="BX8" s="21">
        <v>12.290944469999999</v>
      </c>
      <c r="BY8" s="21">
        <v>12.302500859999901</v>
      </c>
      <c r="BZ8" s="21">
        <v>902.27515540000002</v>
      </c>
      <c r="CA8" s="21">
        <v>902.26562899999999</v>
      </c>
      <c r="CB8" s="21">
        <v>5.1210514999999998E-2</v>
      </c>
      <c r="CC8" s="21">
        <v>8.7057839999999994E-3</v>
      </c>
      <c r="CD8" s="21">
        <v>4.2504776000000001E-2</v>
      </c>
      <c r="CE8" s="21">
        <v>11131.51592</v>
      </c>
      <c r="CF8" s="21">
        <v>1878.789023</v>
      </c>
      <c r="CG8" s="21">
        <v>1878.71148499999</v>
      </c>
      <c r="CH8" s="21">
        <v>6174.0021989999996</v>
      </c>
      <c r="CI8" s="21">
        <v>13114.697319999999</v>
      </c>
      <c r="CJ8" s="21">
        <v>11131.074189999999</v>
      </c>
      <c r="CK8" s="21">
        <v>297.0034905</v>
      </c>
      <c r="CL8" s="21">
        <v>2.0351943170000002</v>
      </c>
      <c r="CM8" s="21">
        <v>2.4172440079999998E-3</v>
      </c>
      <c r="CN8" s="21">
        <v>0.24881519666999899</v>
      </c>
      <c r="CO8" s="21">
        <v>0.13874319483</v>
      </c>
      <c r="CP8" s="21">
        <v>2.437085299</v>
      </c>
      <c r="CQ8" s="21">
        <v>0.50208027929999999</v>
      </c>
      <c r="CR8" s="21">
        <v>4260.5023080000001</v>
      </c>
      <c r="CS8" s="21">
        <v>2.5481302050000001</v>
      </c>
      <c r="CT8" s="21">
        <v>0.41333918600000003</v>
      </c>
      <c r="CU8" s="21">
        <v>172.74552413000001</v>
      </c>
      <c r="CV8" s="21">
        <v>23.314163520000001</v>
      </c>
      <c r="CW8" s="21">
        <v>0</v>
      </c>
      <c r="CX8" s="21">
        <v>1.2721889659999901</v>
      </c>
      <c r="CY8" s="21">
        <v>1.4604314999999999E-5</v>
      </c>
      <c r="CZ8" s="21">
        <v>0.20311884050000001</v>
      </c>
      <c r="DA8" s="21">
        <v>1464.1278748</v>
      </c>
      <c r="DB8" s="21">
        <v>98.829220000000007</v>
      </c>
      <c r="DC8" s="21">
        <v>44.221609999999998</v>
      </c>
      <c r="DD8" s="21">
        <v>484.086095</v>
      </c>
      <c r="DE8" s="21">
        <v>980.04181053000002</v>
      </c>
      <c r="DF8" s="21">
        <v>0.47587185199999998</v>
      </c>
      <c r="DG8" s="21">
        <v>0.1799472</v>
      </c>
      <c r="DH8" s="21">
        <v>80.905088322999902</v>
      </c>
      <c r="DI8" s="21">
        <v>0.48708264150000002</v>
      </c>
      <c r="DJ8" s="21">
        <v>36.54810415</v>
      </c>
      <c r="DK8" s="21">
        <v>3.60435119</v>
      </c>
      <c r="DL8" s="21">
        <v>0.90938052999999996</v>
      </c>
      <c r="DM8" s="21">
        <v>149.48822190000001</v>
      </c>
      <c r="DN8" s="21">
        <v>4.8498210860000004</v>
      </c>
      <c r="DO8" s="21">
        <v>36.04761302</v>
      </c>
      <c r="DP8" s="21">
        <v>0.79010647039999904</v>
      </c>
      <c r="DQ8" s="21">
        <v>10.87184568</v>
      </c>
      <c r="DR8" s="21">
        <v>0.14303694914000001</v>
      </c>
      <c r="DS8" s="21">
        <v>0.52066826700000002</v>
      </c>
      <c r="DT8" s="21">
        <v>152.21341000000001</v>
      </c>
      <c r="DU8" s="21">
        <v>176.24548853399901</v>
      </c>
      <c r="DV8" s="21">
        <v>176.24291016399999</v>
      </c>
      <c r="DW8" s="21">
        <v>2625.2333920000001</v>
      </c>
      <c r="DX8" s="21">
        <v>4.3565908130000004</v>
      </c>
      <c r="DY8" s="21">
        <v>4.3564007559999904</v>
      </c>
      <c r="DZ8" s="21">
        <v>0.11228308300000001</v>
      </c>
      <c r="EA8" s="21">
        <v>294.81414999999998</v>
      </c>
      <c r="EB8" s="21">
        <v>10371.542742</v>
      </c>
      <c r="EC8" s="21">
        <v>1173.86388242</v>
      </c>
      <c r="ED8" s="21">
        <v>962.71161824000001</v>
      </c>
      <c r="EE8" s="21">
        <v>962.73422269999901</v>
      </c>
      <c r="EF8" s="21">
        <v>209.34194532199999</v>
      </c>
      <c r="EG8" s="21">
        <v>0</v>
      </c>
      <c r="EH8" s="21">
        <v>101.538130024</v>
      </c>
      <c r="EI8" s="21">
        <v>9350.2817319999995</v>
      </c>
      <c r="EJ8" s="21">
        <v>545.83700229999999</v>
      </c>
      <c r="EK8" s="21">
        <v>1304.0470002</v>
      </c>
      <c r="EL8" s="21">
        <v>545.85518379999996</v>
      </c>
      <c r="EM8" s="34"/>
      <c r="EN8" s="34"/>
      <c r="EO8" s="34"/>
      <c r="EP8" s="34"/>
      <c r="EQ8" s="34"/>
      <c r="ER8" s="34"/>
      <c r="ES8" s="34"/>
      <c r="ET8" s="34"/>
      <c r="EU8" s="34"/>
      <c r="EV8" s="34"/>
    </row>
    <row r="9" spans="1:152" x14ac:dyDescent="0.3">
      <c r="A9" s="23" t="s">
        <v>7</v>
      </c>
      <c r="B9" s="21">
        <v>0.11497562359999999</v>
      </c>
      <c r="C9" s="21">
        <v>0.33045843479999998</v>
      </c>
      <c r="D9" s="21">
        <v>4.0811194449999997</v>
      </c>
      <c r="E9" s="21">
        <v>29.117864010000002</v>
      </c>
      <c r="F9" s="21">
        <v>2.7763281640000002</v>
      </c>
      <c r="G9" s="21">
        <v>2.776315866</v>
      </c>
      <c r="H9" s="21">
        <v>29.117808766</v>
      </c>
      <c r="I9" s="21">
        <v>29.11764621</v>
      </c>
      <c r="J9" s="21">
        <v>9.5048254399999994</v>
      </c>
      <c r="K9" s="21">
        <v>0.11075870715</v>
      </c>
      <c r="L9" s="21">
        <v>0.22691769680000001</v>
      </c>
      <c r="M9" s="21">
        <v>2.6086917000000001E-2</v>
      </c>
      <c r="N9" s="21">
        <v>1.3043487999999999E-3</v>
      </c>
      <c r="O9" s="21">
        <v>2.4782637E-2</v>
      </c>
      <c r="P9" s="21">
        <v>54.947427340999901</v>
      </c>
      <c r="Q9" s="21">
        <v>5.8865885899999998E-2</v>
      </c>
      <c r="R9" s="21">
        <v>54.947510970000003</v>
      </c>
      <c r="S9" s="21">
        <v>3.5187545149E-2</v>
      </c>
      <c r="T9" s="21">
        <v>3.6383669126999897E-2</v>
      </c>
      <c r="U9" s="21">
        <v>1.9370623818000001E-2</v>
      </c>
      <c r="V9" s="21">
        <v>6.0571152576000001E-2</v>
      </c>
      <c r="W9" s="21">
        <v>1.6090059787999999E-2</v>
      </c>
      <c r="X9" s="21">
        <v>230.07855000000001</v>
      </c>
      <c r="Y9" s="21">
        <v>9.1648691933999995</v>
      </c>
      <c r="Z9" s="21">
        <v>9.1651197306000007</v>
      </c>
      <c r="AA9" s="21">
        <v>257.62769079999998</v>
      </c>
      <c r="AB9" s="21">
        <v>257.63574187</v>
      </c>
      <c r="AC9" s="21">
        <v>1.2996331000000001E-4</v>
      </c>
      <c r="AD9" s="21">
        <v>1.8195081999999999E-5</v>
      </c>
      <c r="AE9" s="21">
        <v>1.1176909E-4</v>
      </c>
      <c r="AF9" s="21">
        <v>3.98968185E-2</v>
      </c>
      <c r="AG9" s="21">
        <v>44850.385639</v>
      </c>
      <c r="AH9" s="21">
        <v>5591922.0162000004</v>
      </c>
      <c r="AI9" s="21">
        <v>44868.326185999998</v>
      </c>
      <c r="AJ9" s="21">
        <v>1.0349962873999999E-3</v>
      </c>
      <c r="AK9" s="21">
        <v>13.053041430999899</v>
      </c>
      <c r="AL9" s="21">
        <v>94.328006790000003</v>
      </c>
      <c r="AM9" s="21">
        <v>13.262922153</v>
      </c>
      <c r="AN9" s="21">
        <v>0.43865695729999998</v>
      </c>
      <c r="AO9" s="21">
        <v>36.387727384999998</v>
      </c>
      <c r="AP9" s="21">
        <v>5.686099885</v>
      </c>
      <c r="AQ9" s="21">
        <v>7896.993845</v>
      </c>
      <c r="AR9" s="21">
        <v>182.12097424799899</v>
      </c>
      <c r="AS9" s="21">
        <v>47.343520773999998</v>
      </c>
      <c r="AT9" s="21">
        <v>46.719920000000002</v>
      </c>
      <c r="AU9" s="21">
        <v>51.657744219999998</v>
      </c>
      <c r="AV9" s="21">
        <v>41.789647158999998</v>
      </c>
      <c r="AW9" s="21">
        <v>41.790862758999999</v>
      </c>
      <c r="AX9" s="21">
        <v>235.78785686000001</v>
      </c>
      <c r="AY9" s="21">
        <v>585.63251000000002</v>
      </c>
      <c r="AZ9" s="21">
        <v>1103.566652</v>
      </c>
      <c r="BA9" s="21">
        <v>0.21536713459999901</v>
      </c>
      <c r="BB9" s="21">
        <v>0.2370981268</v>
      </c>
      <c r="BC9" s="21">
        <v>34.597706129999999</v>
      </c>
      <c r="BD9" s="21">
        <v>34.597752229999998</v>
      </c>
      <c r="BE9" s="21">
        <v>34.597243169999999</v>
      </c>
      <c r="BF9" s="21">
        <v>71.689175918999993</v>
      </c>
      <c r="BG9" s="21">
        <v>71.690931160399998</v>
      </c>
      <c r="BH9" s="21">
        <v>1.1377698999999999E-3</v>
      </c>
      <c r="BI9" s="21">
        <v>1.0518818E-4</v>
      </c>
      <c r="BJ9" s="21">
        <v>1.05194464E-4</v>
      </c>
      <c r="BK9" s="21">
        <v>1.1376680000000001E-3</v>
      </c>
      <c r="BL9" s="21">
        <v>59.183200859999999</v>
      </c>
      <c r="BM9" s="21">
        <v>59.180764879999998</v>
      </c>
      <c r="BN9" s="21">
        <v>2.3421657616399999E-2</v>
      </c>
      <c r="BO9" s="21">
        <v>81.515475834</v>
      </c>
      <c r="BP9" s="21">
        <v>1.8429954781</v>
      </c>
      <c r="BQ9" s="21">
        <v>11.489204722</v>
      </c>
      <c r="BR9" s="21">
        <v>3.2841574839999899</v>
      </c>
      <c r="BS9" s="21">
        <v>3.1041512E-2</v>
      </c>
      <c r="BT9" s="21">
        <v>5.5184852E-2</v>
      </c>
      <c r="BU9" s="21">
        <v>5.7338568299999997</v>
      </c>
      <c r="BV9" s="21">
        <v>0</v>
      </c>
      <c r="BW9" s="21">
        <v>77.290782300000004</v>
      </c>
      <c r="BX9" s="21">
        <v>4.6735896029999999</v>
      </c>
      <c r="BY9" s="21">
        <v>4.6767327889999999</v>
      </c>
      <c r="BZ9" s="21">
        <v>317.04986833999999</v>
      </c>
      <c r="CA9" s="21">
        <v>317.04707339999999</v>
      </c>
      <c r="CB9" s="21">
        <v>1.8818140000000001E-2</v>
      </c>
      <c r="CC9" s="21">
        <v>3.1990882000000002E-3</v>
      </c>
      <c r="CD9" s="21">
        <v>1.5619062E-2</v>
      </c>
      <c r="CE9" s="21">
        <v>6151.3880129999998</v>
      </c>
      <c r="CF9" s="21">
        <v>1187.3264140000001</v>
      </c>
      <c r="CG9" s="21">
        <v>1187.280422</v>
      </c>
      <c r="CH9" s="21">
        <v>1901.0151020000001</v>
      </c>
      <c r="CI9" s="21">
        <v>7397.6008709999996</v>
      </c>
      <c r="CJ9" s="21">
        <v>6151.143806</v>
      </c>
      <c r="CK9" s="21">
        <v>96.171441259999995</v>
      </c>
      <c r="CL9" s="21">
        <v>0.87952113409999999</v>
      </c>
      <c r="CM9" s="21">
        <v>1.0349013922000001E-3</v>
      </c>
      <c r="CN9" s="21">
        <v>0.1016519447</v>
      </c>
      <c r="CO9" s="21">
        <v>5.5987097770000001E-2</v>
      </c>
      <c r="CP9" s="21">
        <v>0.95846026899999903</v>
      </c>
      <c r="CQ9" s="21">
        <v>0.26107734063999999</v>
      </c>
      <c r="CR9" s="21">
        <v>1287.6895706</v>
      </c>
      <c r="CS9" s="21">
        <v>1.3737926935</v>
      </c>
      <c r="CT9" s="21">
        <v>0.34204577250000001</v>
      </c>
      <c r="CU9" s="21">
        <v>111.89588918</v>
      </c>
      <c r="CV9" s="21">
        <v>7.0648590462999898</v>
      </c>
      <c r="CW9" s="21">
        <v>0</v>
      </c>
      <c r="CX9" s="21">
        <v>0.49846830659999902</v>
      </c>
      <c r="CY9" s="21">
        <v>5.8071555E-6</v>
      </c>
      <c r="CZ9" s="21">
        <v>9.6135732059999895E-2</v>
      </c>
      <c r="DA9" s="21">
        <v>552.41638834999901</v>
      </c>
      <c r="DB9" s="21">
        <v>28.759905</v>
      </c>
      <c r="DC9" s="21">
        <v>15.569136</v>
      </c>
      <c r="DD9" s="21">
        <v>243.43081555000001</v>
      </c>
      <c r="DE9" s="21">
        <v>308.98928340999998</v>
      </c>
      <c r="DF9" s="21">
        <v>0.1670225303</v>
      </c>
      <c r="DG9" s="21">
        <v>5.5184852E-2</v>
      </c>
      <c r="DH9" s="21">
        <v>25.731775183</v>
      </c>
      <c r="DI9" s="21">
        <v>0.24917973030000001</v>
      </c>
      <c r="DJ9" s="21">
        <v>16.271589421999899</v>
      </c>
      <c r="DK9" s="21">
        <v>1.7044145909999999</v>
      </c>
      <c r="DL9" s="21">
        <v>0.55995993300000002</v>
      </c>
      <c r="DM9" s="21">
        <v>69.954496459999902</v>
      </c>
      <c r="DN9" s="21">
        <v>2.0424167389999899</v>
      </c>
      <c r="DO9" s="21">
        <v>13.9955176399999</v>
      </c>
      <c r="DP9" s="21">
        <v>0.61829773379999997</v>
      </c>
      <c r="DQ9" s="21">
        <v>7.0415598599999996</v>
      </c>
      <c r="DR9" s="21">
        <v>5.8245584747999998E-2</v>
      </c>
      <c r="DS9" s="21">
        <v>0.27013410500000001</v>
      </c>
      <c r="DT9" s="21">
        <v>88.132210000000001</v>
      </c>
      <c r="DU9" s="21">
        <v>60.094149111999997</v>
      </c>
      <c r="DV9" s="21">
        <v>60.093743877000001</v>
      </c>
      <c r="DW9" s="21">
        <v>791.42036636</v>
      </c>
      <c r="DX9" s="21">
        <v>1.3584564118</v>
      </c>
      <c r="DY9" s="21">
        <v>1.3583933005</v>
      </c>
      <c r="DZ9" s="21">
        <v>8.1084440229999902E-2</v>
      </c>
      <c r="EA9" s="21">
        <v>103.79574599999999</v>
      </c>
      <c r="EB9" s="21">
        <v>3142.0819097999902</v>
      </c>
      <c r="EC9" s="21">
        <v>340.66610205799998</v>
      </c>
      <c r="ED9" s="21">
        <v>279.19395293000002</v>
      </c>
      <c r="EE9" s="21">
        <v>279.20178699299998</v>
      </c>
      <c r="EF9" s="21">
        <v>61.177150505599997</v>
      </c>
      <c r="EG9" s="21">
        <v>0</v>
      </c>
      <c r="EH9" s="21">
        <v>33.6416098085</v>
      </c>
      <c r="EI9" s="21">
        <v>2839.6760979999999</v>
      </c>
      <c r="EJ9" s="21">
        <v>156.88885041999899</v>
      </c>
      <c r="EK9" s="21">
        <v>375.39620624999998</v>
      </c>
      <c r="EL9" s="21">
        <v>156.89428468</v>
      </c>
      <c r="EM9" s="34"/>
      <c r="EN9" s="34"/>
      <c r="EO9" s="34"/>
      <c r="EP9" s="34"/>
      <c r="EQ9" s="34"/>
      <c r="ER9" s="34"/>
      <c r="ES9" s="34"/>
      <c r="ET9" s="34"/>
      <c r="EU9" s="34"/>
      <c r="EV9" s="34"/>
    </row>
    <row r="10" spans="1:152" x14ac:dyDescent="0.3">
      <c r="A10" s="23" t="s">
        <v>8</v>
      </c>
      <c r="B10" s="21">
        <v>5.0784438676E-2</v>
      </c>
      <c r="C10" s="21">
        <v>0.17282289928</v>
      </c>
      <c r="D10" s="21">
        <v>1.82364225489</v>
      </c>
      <c r="E10" s="21">
        <v>14.3408065473</v>
      </c>
      <c r="F10" s="21">
        <v>1.10195757653999</v>
      </c>
      <c r="G10" s="21">
        <v>1.1019706385000001</v>
      </c>
      <c r="H10" s="21">
        <v>14.340886570999899</v>
      </c>
      <c r="I10" s="21">
        <v>14.3408171229999</v>
      </c>
      <c r="J10" s="21">
        <v>4.1455779795999996</v>
      </c>
      <c r="K10" s="21">
        <v>4.5969616800000002E-2</v>
      </c>
      <c r="L10" s="21">
        <v>6.5041119300000005E-2</v>
      </c>
      <c r="M10" s="21">
        <v>9.3643690000000009E-3</v>
      </c>
      <c r="N10" s="21">
        <v>4.6822242000000002E-4</v>
      </c>
      <c r="O10" s="21">
        <v>8.8961879999999993E-3</v>
      </c>
      <c r="P10" s="21">
        <v>32.382842330549998</v>
      </c>
      <c r="Q10" s="21">
        <v>2.01832533649999E-2</v>
      </c>
      <c r="R10" s="21">
        <v>32.382700410040002</v>
      </c>
      <c r="S10" s="21">
        <v>1.67597699443E-2</v>
      </c>
      <c r="T10" s="21">
        <v>1.7329418363999999E-2</v>
      </c>
      <c r="U10" s="21">
        <v>1.0566524554680001E-2</v>
      </c>
      <c r="V10" s="21">
        <v>3.7128722305450002E-2</v>
      </c>
      <c r="W10" s="21">
        <v>9.823703018504E-3</v>
      </c>
      <c r="X10" s="21">
        <v>315.45627000000002</v>
      </c>
      <c r="Y10" s="21">
        <v>4.9923880622399999</v>
      </c>
      <c r="Z10" s="21">
        <v>4.99247819107</v>
      </c>
      <c r="AA10" s="21">
        <v>278.55443938299999</v>
      </c>
      <c r="AB10" s="21">
        <v>278.56303673999997</v>
      </c>
      <c r="AC10" s="21">
        <v>4.8164020000000003E-5</v>
      </c>
      <c r="AD10" s="21">
        <v>6.7429430000000004E-6</v>
      </c>
      <c r="AE10" s="21">
        <v>4.1421473999999999E-5</v>
      </c>
      <c r="AF10" s="21">
        <v>1.52151829508E-2</v>
      </c>
      <c r="AG10" s="21">
        <v>24597.229914060001</v>
      </c>
      <c r="AH10" s="21">
        <v>2355563.4375999998</v>
      </c>
      <c r="AI10" s="21">
        <v>24606.994410059899</v>
      </c>
      <c r="AJ10" s="21">
        <v>4.3627353999000002E-4</v>
      </c>
      <c r="AK10" s="21">
        <v>2.7039424101999998</v>
      </c>
      <c r="AL10" s="21">
        <v>18.926556496500002</v>
      </c>
      <c r="AM10" s="21">
        <v>2.9595489433000002</v>
      </c>
      <c r="AN10" s="21">
        <v>9.8023082240000003E-2</v>
      </c>
      <c r="AO10" s="21">
        <v>8.1143327664999898</v>
      </c>
      <c r="AP10" s="21">
        <v>0.9957536776</v>
      </c>
      <c r="AQ10" s="21">
        <v>4504.2440849999903</v>
      </c>
      <c r="AR10" s="21">
        <v>86.617089413999906</v>
      </c>
      <c r="AS10" s="21">
        <v>29.571703572600001</v>
      </c>
      <c r="AT10" s="21">
        <v>22.309166000000001</v>
      </c>
      <c r="AU10" s="21">
        <v>29.707403846999998</v>
      </c>
      <c r="AV10" s="21">
        <v>27.937393011640001</v>
      </c>
      <c r="AW10" s="21">
        <v>27.938119198460001</v>
      </c>
      <c r="AX10" s="21">
        <v>152.643443886</v>
      </c>
      <c r="AY10" s="21">
        <v>446.71537999999998</v>
      </c>
      <c r="AZ10" s="21">
        <v>626.80856748999997</v>
      </c>
      <c r="BA10" s="21">
        <v>8.3758651042999996E-2</v>
      </c>
      <c r="BB10" s="21">
        <v>0.101887260112</v>
      </c>
      <c r="BC10" s="21">
        <v>18.517038823999901</v>
      </c>
      <c r="BD10" s="21">
        <v>18.517080609000001</v>
      </c>
      <c r="BE10" s="21">
        <v>18.516782345999999</v>
      </c>
      <c r="BF10" s="21">
        <v>46.102817380040001</v>
      </c>
      <c r="BG10" s="21">
        <v>46.104035628449999</v>
      </c>
      <c r="BH10" s="21">
        <v>4.3503360000000002E-4</v>
      </c>
      <c r="BI10" s="21">
        <v>3.9477312000000002E-5</v>
      </c>
      <c r="BJ10" s="21">
        <v>3.9478967999999998E-5</v>
      </c>
      <c r="BK10" s="21">
        <v>4.3502146999999997E-4</v>
      </c>
      <c r="BL10" s="21">
        <v>17.777249434999899</v>
      </c>
      <c r="BM10" s="21">
        <v>17.776541379000001</v>
      </c>
      <c r="BN10" s="21">
        <v>1.409499061663E-2</v>
      </c>
      <c r="BO10" s="21">
        <v>50.953735655999999</v>
      </c>
      <c r="BP10" s="21">
        <v>0.84147409743000001</v>
      </c>
      <c r="BQ10" s="21">
        <v>6.8743121647400001</v>
      </c>
      <c r="BR10" s="21">
        <v>1.0189704006</v>
      </c>
      <c r="BS10" s="21">
        <v>3.3561979999999998E-2</v>
      </c>
      <c r="BT10" s="21">
        <v>5.9665759999999998E-2</v>
      </c>
      <c r="BU10" s="21">
        <v>2.5880135978499998</v>
      </c>
      <c r="BV10" s="21">
        <v>0</v>
      </c>
      <c r="BW10" s="21">
        <v>46.634607199999998</v>
      </c>
      <c r="BX10" s="21">
        <v>2.2468410733700002</v>
      </c>
      <c r="BY10" s="21">
        <v>2.2487538247000001</v>
      </c>
      <c r="BZ10" s="21">
        <v>132.52879286800001</v>
      </c>
      <c r="CA10" s="21">
        <v>132.52725086000001</v>
      </c>
      <c r="CB10" s="21">
        <v>6.3630262999999996E-3</v>
      </c>
      <c r="CC10" s="21">
        <v>1.0817012999999999E-3</v>
      </c>
      <c r="CD10" s="21">
        <v>5.2812680000000004E-3</v>
      </c>
      <c r="CE10" s="21">
        <v>1923.0982801499999</v>
      </c>
      <c r="CF10" s="21">
        <v>281.28016939999998</v>
      </c>
      <c r="CG10" s="21">
        <v>281.26697854000003</v>
      </c>
      <c r="CH10" s="21">
        <v>1181.87165749</v>
      </c>
      <c r="CI10" s="21">
        <v>2222.0706119000001</v>
      </c>
      <c r="CJ10" s="21">
        <v>1923.0191855400001</v>
      </c>
      <c r="CK10" s="21">
        <v>51.462375258999998</v>
      </c>
      <c r="CL10" s="21">
        <v>0.38000003507999902</v>
      </c>
      <c r="CM10" s="21">
        <v>4.3624537810999902E-4</v>
      </c>
      <c r="CN10" s="21">
        <v>4.4841585843999998E-2</v>
      </c>
      <c r="CO10" s="21">
        <v>2.5039216848399999E-2</v>
      </c>
      <c r="CP10" s="21">
        <v>0.44638105188999999</v>
      </c>
      <c r="CQ10" s="21">
        <v>0.12871588276599999</v>
      </c>
      <c r="CR10" s="21">
        <v>843.55364046299997</v>
      </c>
      <c r="CS10" s="21">
        <v>0.56878893296999999</v>
      </c>
      <c r="CT10" s="21">
        <v>9.1448720940000006E-2</v>
      </c>
      <c r="CU10" s="21">
        <v>27.964184576499999</v>
      </c>
      <c r="CV10" s="21">
        <v>8.8908337197399998</v>
      </c>
      <c r="CW10" s="21">
        <v>0</v>
      </c>
      <c r="CX10" s="21">
        <v>0.23250388919999901</v>
      </c>
      <c r="CY10" s="21">
        <v>1.7768922999999999E-6</v>
      </c>
      <c r="CZ10" s="21">
        <v>5.5226191574999903E-2</v>
      </c>
      <c r="DA10" s="21">
        <v>433.427348752</v>
      </c>
      <c r="DB10" s="21">
        <v>39.432236000000003</v>
      </c>
      <c r="DC10" s="21">
        <v>7.7435017000000004</v>
      </c>
      <c r="DD10" s="21">
        <v>107.063094738</v>
      </c>
      <c r="DE10" s="21">
        <v>326.36414561520002</v>
      </c>
      <c r="DF10" s="21">
        <v>0.15429604692999899</v>
      </c>
      <c r="DG10" s="21">
        <v>5.9665759999999998E-2</v>
      </c>
      <c r="DH10" s="21">
        <v>29.768346834639999</v>
      </c>
      <c r="DI10" s="21">
        <v>0.14798450956</v>
      </c>
      <c r="DJ10" s="21">
        <v>7.2042055679999999</v>
      </c>
      <c r="DK10" s="21">
        <v>0.76465197282999997</v>
      </c>
      <c r="DL10" s="21">
        <v>0.17355149353999999</v>
      </c>
      <c r="DM10" s="21">
        <v>29.085247064499999</v>
      </c>
      <c r="DN10" s="21">
        <v>0.97505361369999999</v>
      </c>
      <c r="DO10" s="21">
        <v>7.8063394013999998</v>
      </c>
      <c r="DP10" s="21">
        <v>0.18265742357</v>
      </c>
      <c r="DQ10" s="21">
        <v>1.7804520565999999</v>
      </c>
      <c r="DR10" s="21">
        <v>4.8314946964399898E-2</v>
      </c>
      <c r="DS10" s="21">
        <v>0.101460268827</v>
      </c>
      <c r="DT10" s="21">
        <v>23.778568</v>
      </c>
      <c r="DU10" s="21">
        <v>29.331459281979999</v>
      </c>
      <c r="DV10" s="21">
        <v>29.331439592670002</v>
      </c>
      <c r="DW10" s="21">
        <v>537.05598292800005</v>
      </c>
      <c r="DX10" s="21">
        <v>0.78620234208999995</v>
      </c>
      <c r="DY10" s="21">
        <v>0.78615867336</v>
      </c>
      <c r="DZ10" s="21">
        <v>2.3240966275999999E-2</v>
      </c>
      <c r="EA10" s="21">
        <v>51.623489999999997</v>
      </c>
      <c r="EB10" s="21">
        <v>2100.1888851600002</v>
      </c>
      <c r="EC10" s="21">
        <v>228.46107239809999</v>
      </c>
      <c r="ED10" s="21">
        <v>191.19943248229899</v>
      </c>
      <c r="EE10" s="21">
        <v>191.20338856289999</v>
      </c>
      <c r="EF10" s="21">
        <v>42.481980164679896</v>
      </c>
      <c r="EG10" s="21">
        <v>0</v>
      </c>
      <c r="EH10" s="21">
        <v>19.080108861649901</v>
      </c>
      <c r="EI10" s="21">
        <v>1792.99728723</v>
      </c>
      <c r="EJ10" s="21">
        <v>104.1481943882</v>
      </c>
      <c r="EK10" s="21">
        <v>249.57742466539901</v>
      </c>
      <c r="EL10" s="21">
        <v>104.15200661990001</v>
      </c>
      <c r="EM10" s="34"/>
      <c r="EN10" s="34"/>
      <c r="EO10" s="34"/>
      <c r="EP10" s="34"/>
      <c r="EQ10" s="34"/>
      <c r="ER10" s="34"/>
      <c r="ES10" s="34"/>
      <c r="ET10" s="34"/>
      <c r="EU10" s="34"/>
      <c r="EV10" s="34"/>
    </row>
    <row r="11" spans="1:152" x14ac:dyDescent="0.3">
      <c r="A11" s="23" t="s">
        <v>9</v>
      </c>
      <c r="B11" s="21">
        <v>2.5326203390000002</v>
      </c>
      <c r="C11" s="21">
        <v>6.7226104849999997</v>
      </c>
      <c r="D11" s="21">
        <v>71.016689490000005</v>
      </c>
      <c r="E11" s="21">
        <v>566.26930900000002</v>
      </c>
      <c r="F11" s="21">
        <v>62.125029359999999</v>
      </c>
      <c r="G11" s="21">
        <v>62.125158630000001</v>
      </c>
      <c r="H11" s="21">
        <v>566.26903849999997</v>
      </c>
      <c r="I11" s="21">
        <v>566.26565370000003</v>
      </c>
      <c r="J11" s="21">
        <v>219.9061652</v>
      </c>
      <c r="K11" s="21">
        <v>2.4811376639999998</v>
      </c>
      <c r="L11" s="21">
        <v>5.7079041799999999</v>
      </c>
      <c r="M11" s="21">
        <v>0.51453483</v>
      </c>
      <c r="N11" s="21">
        <v>2.5726618E-2</v>
      </c>
      <c r="O11" s="21">
        <v>0.48880560000000001</v>
      </c>
      <c r="P11" s="21">
        <v>1170.22701244</v>
      </c>
      <c r="Q11" s="21">
        <v>1.3622080969999999</v>
      </c>
      <c r="R11" s="21">
        <v>1170.2274981</v>
      </c>
      <c r="S11" s="21">
        <v>0.69042049259999905</v>
      </c>
      <c r="T11" s="21">
        <v>0.71388934159999995</v>
      </c>
      <c r="U11" s="21">
        <v>0.35870893785999902</v>
      </c>
      <c r="V11" s="21">
        <v>0.99567985580499996</v>
      </c>
      <c r="W11" s="21">
        <v>0.27541988914999999</v>
      </c>
      <c r="X11" s="21">
        <v>7190.8676999999998</v>
      </c>
      <c r="Y11" s="21">
        <v>134.40929258</v>
      </c>
      <c r="Z11" s="21">
        <v>134.41240429999999</v>
      </c>
      <c r="AA11" s="21">
        <v>6210.0872215999898</v>
      </c>
      <c r="AB11" s="21">
        <v>6210.2816685999996</v>
      </c>
      <c r="AC11" s="21">
        <v>2.5393134000000002E-3</v>
      </c>
      <c r="AD11" s="21">
        <v>3.5550129999999998E-4</v>
      </c>
      <c r="AE11" s="21">
        <v>2.1838080000000002E-3</v>
      </c>
      <c r="AF11" s="21">
        <v>0.89002639459999999</v>
      </c>
      <c r="AG11" s="21">
        <v>1158531.1584999999</v>
      </c>
      <c r="AH11" s="21">
        <v>119573283.7</v>
      </c>
      <c r="AI11" s="21">
        <v>1158994.8596999999</v>
      </c>
      <c r="AJ11" s="21">
        <v>2.1592002699999901E-2</v>
      </c>
      <c r="AK11" s="21">
        <v>331.96247685999998</v>
      </c>
      <c r="AL11" s="21">
        <v>2400.3362742999998</v>
      </c>
      <c r="AM11" s="21">
        <v>337.02154100000001</v>
      </c>
      <c r="AN11" s="21">
        <v>11.179273565000001</v>
      </c>
      <c r="AO11" s="21">
        <v>924.67025619999902</v>
      </c>
      <c r="AP11" s="21">
        <v>144.2016059</v>
      </c>
      <c r="AQ11" s="21">
        <v>746005.61459999997</v>
      </c>
      <c r="AR11" s="21">
        <v>3608.2671370399898</v>
      </c>
      <c r="AS11" s="21">
        <v>927.47163534999902</v>
      </c>
      <c r="AT11" s="21">
        <v>1530.5106000000001</v>
      </c>
      <c r="AU11" s="21">
        <v>1090.7665420000001</v>
      </c>
      <c r="AV11" s="21">
        <v>998.37745676999998</v>
      </c>
      <c r="AW11" s="21">
        <v>998.40958211999998</v>
      </c>
      <c r="AX11" s="21">
        <v>6597.8816769999903</v>
      </c>
      <c r="AY11" s="21">
        <v>14915.9038</v>
      </c>
      <c r="AZ11" s="21">
        <v>21684.64272</v>
      </c>
      <c r="BA11" s="21">
        <v>4.9025154400000002</v>
      </c>
      <c r="BB11" s="21">
        <v>5.2453488029999997</v>
      </c>
      <c r="BC11" s="21">
        <v>774.13671799999997</v>
      </c>
      <c r="BD11" s="21">
        <v>774.13663369999995</v>
      </c>
      <c r="BE11" s="21">
        <v>774.12575200000003</v>
      </c>
      <c r="BF11" s="21">
        <v>1838.7646823600001</v>
      </c>
      <c r="BG11" s="21">
        <v>1838.8125293799999</v>
      </c>
      <c r="BH11" s="21">
        <v>2.2112802000000001E-2</v>
      </c>
      <c r="BI11" s="21">
        <v>2.0535416000000001E-3</v>
      </c>
      <c r="BJ11" s="21">
        <v>2.0536593999999999E-3</v>
      </c>
      <c r="BK11" s="21">
        <v>2.2111496000000001E-2</v>
      </c>
      <c r="BL11" s="21">
        <v>1315.4200209999999</v>
      </c>
      <c r="BM11" s="21">
        <v>1315.369142</v>
      </c>
      <c r="BN11" s="21">
        <v>0.39099193140299898</v>
      </c>
      <c r="BO11" s="21">
        <v>2229.2122315000001</v>
      </c>
      <c r="BP11" s="21">
        <v>42.7329218</v>
      </c>
      <c r="BQ11" s="21">
        <v>258.12832123999999</v>
      </c>
      <c r="BR11" s="21">
        <v>81.696222559999995</v>
      </c>
      <c r="BS11" s="21">
        <v>0.86829173999999998</v>
      </c>
      <c r="BT11" s="21">
        <v>1.5436289999999999</v>
      </c>
      <c r="BU11" s="21">
        <v>107.12799697</v>
      </c>
      <c r="BV11" s="21">
        <v>0</v>
      </c>
      <c r="BW11" s="21">
        <v>1631.90879</v>
      </c>
      <c r="BX11" s="21">
        <v>98.976458699999995</v>
      </c>
      <c r="BY11" s="21">
        <v>99.027526499999993</v>
      </c>
      <c r="BZ11" s="21">
        <v>6072.7559063999997</v>
      </c>
      <c r="CA11" s="21">
        <v>6072.7091001999997</v>
      </c>
      <c r="CB11" s="21">
        <v>0.37319000000000002</v>
      </c>
      <c r="CC11" s="21">
        <v>6.3442419999999999E-2</v>
      </c>
      <c r="CD11" s="21">
        <v>0.30974839999999998</v>
      </c>
      <c r="CE11" s="21">
        <v>134622.86222000001</v>
      </c>
      <c r="CF11" s="21">
        <v>28489.1736199999</v>
      </c>
      <c r="CG11" s="21">
        <v>28488.044880000001</v>
      </c>
      <c r="CH11" s="21">
        <v>46359.778319999998</v>
      </c>
      <c r="CI11" s="21">
        <v>164420.89134</v>
      </c>
      <c r="CJ11" s="21">
        <v>134617.48628000001</v>
      </c>
      <c r="CK11" s="21">
        <v>2062.6528659999999</v>
      </c>
      <c r="CL11" s="21">
        <v>19.313064799999999</v>
      </c>
      <c r="CM11" s="21">
        <v>2.1590090347999899E-2</v>
      </c>
      <c r="CN11" s="21">
        <v>2.1117761819999998</v>
      </c>
      <c r="CO11" s="21">
        <v>1.1654580972999999</v>
      </c>
      <c r="CP11" s="21">
        <v>20.398599000000001</v>
      </c>
      <c r="CQ11" s="21">
        <v>6.2311514512999997</v>
      </c>
      <c r="CR11" s="21">
        <v>33139.591024000001</v>
      </c>
      <c r="CS11" s="21">
        <v>31.941192789999999</v>
      </c>
      <c r="CT11" s="21">
        <v>8.47592122</v>
      </c>
      <c r="CU11" s="21">
        <v>2668.4699000000001</v>
      </c>
      <c r="CV11" s="21">
        <v>211.77357809999901</v>
      </c>
      <c r="CW11" s="21">
        <v>0</v>
      </c>
      <c r="CX11" s="21">
        <v>10.616098203</v>
      </c>
      <c r="CY11" s="21">
        <v>1.1833145999999999E-4</v>
      </c>
      <c r="CZ11" s="21">
        <v>2.4260579319999902</v>
      </c>
      <c r="DA11" s="21">
        <v>14535.123871</v>
      </c>
      <c r="DB11" s="21">
        <v>898.85590000000002</v>
      </c>
      <c r="DC11" s="21">
        <v>343.78032999999999</v>
      </c>
      <c r="DD11" s="21">
        <v>5858.853932</v>
      </c>
      <c r="DE11" s="21">
        <v>8676.2559842999908</v>
      </c>
      <c r="DF11" s="21">
        <v>4.4651011970000001</v>
      </c>
      <c r="DG11" s="21">
        <v>1.5436289999999999</v>
      </c>
      <c r="DH11" s="21">
        <v>752.25945805999902</v>
      </c>
      <c r="DI11" s="21">
        <v>6.7186819800000004</v>
      </c>
      <c r="DJ11" s="21">
        <v>365.6453209</v>
      </c>
      <c r="DK11" s="21">
        <v>37.835260689999998</v>
      </c>
      <c r="DL11" s="21">
        <v>13.18230571</v>
      </c>
      <c r="DM11" s="21">
        <v>1563.1574017</v>
      </c>
      <c r="DN11" s="21">
        <v>45.464392279999998</v>
      </c>
      <c r="DO11" s="21">
        <v>342.68384739999999</v>
      </c>
      <c r="DP11" s="21">
        <v>15.176214382</v>
      </c>
      <c r="DQ11" s="21">
        <v>168.29139459999999</v>
      </c>
      <c r="DR11" s="21">
        <v>1.5809359453</v>
      </c>
      <c r="DS11" s="21">
        <v>6.2123436999999999</v>
      </c>
      <c r="DT11" s="21">
        <v>5706.74</v>
      </c>
      <c r="DU11" s="21">
        <v>1265.45045624</v>
      </c>
      <c r="DV11" s="21">
        <v>1265.4485006299999</v>
      </c>
      <c r="DW11" s="21">
        <v>20682.988604999999</v>
      </c>
      <c r="DX11" s="21">
        <v>26.669886049999999</v>
      </c>
      <c r="DY11" s="21">
        <v>26.668606969999999</v>
      </c>
      <c r="DZ11" s="21">
        <v>2.0396135370000001</v>
      </c>
      <c r="EA11" s="21">
        <v>2291.8699000000001</v>
      </c>
      <c r="EB11" s="21">
        <v>77577.291530000002</v>
      </c>
      <c r="EC11" s="21">
        <v>8727.0928638999994</v>
      </c>
      <c r="ED11" s="21">
        <v>7321.2578506999998</v>
      </c>
      <c r="EE11" s="21">
        <v>7321.4168251000001</v>
      </c>
      <c r="EF11" s="21">
        <v>1645.37970079</v>
      </c>
      <c r="EG11" s="21">
        <v>0</v>
      </c>
      <c r="EH11" s="21">
        <v>1028.4234831199999</v>
      </c>
      <c r="EI11" s="21">
        <v>70510.423299999995</v>
      </c>
      <c r="EJ11" s="21">
        <v>3777.0339620999998</v>
      </c>
      <c r="EK11" s="21">
        <v>8763.3667800000003</v>
      </c>
      <c r="EL11" s="21">
        <v>3777.1518203000001</v>
      </c>
      <c r="EM11" s="34"/>
      <c r="EN11" s="34"/>
      <c r="EO11" s="34"/>
      <c r="EP11" s="34"/>
      <c r="EQ11" s="34"/>
      <c r="ER11" s="34"/>
      <c r="ES11" s="34"/>
      <c r="ET11" s="34"/>
      <c r="EU11" s="34"/>
      <c r="EV11" s="34"/>
    </row>
    <row r="12" spans="1:152" x14ac:dyDescent="0.3">
      <c r="A12" s="23" t="s">
        <v>10</v>
      </c>
      <c r="B12" s="21">
        <v>1.8454220139999999</v>
      </c>
      <c r="C12" s="21">
        <v>5.1773792199999997</v>
      </c>
      <c r="D12" s="21">
        <v>49.881981659999902</v>
      </c>
      <c r="E12" s="21">
        <v>427.48850599999997</v>
      </c>
      <c r="F12" s="21">
        <v>43.923908400000002</v>
      </c>
      <c r="G12" s="21">
        <v>43.923960899999997</v>
      </c>
      <c r="H12" s="21">
        <v>427.488294</v>
      </c>
      <c r="I12" s="21">
        <v>427.485828999999</v>
      </c>
      <c r="J12" s="21">
        <v>160.8075963</v>
      </c>
      <c r="K12" s="21">
        <v>1.7668508940000001</v>
      </c>
      <c r="L12" s="21">
        <v>3.7960786639999999</v>
      </c>
      <c r="M12" s="21">
        <v>0.30876994000000002</v>
      </c>
      <c r="N12" s="21">
        <v>1.5438515E-2</v>
      </c>
      <c r="O12" s="21">
        <v>0.29333174000000001</v>
      </c>
      <c r="P12" s="21">
        <v>906.93872139999996</v>
      </c>
      <c r="Q12" s="21">
        <v>0.91206925699999997</v>
      </c>
      <c r="R12" s="21">
        <v>906.93956039999898</v>
      </c>
      <c r="S12" s="21">
        <v>0.50857778919999996</v>
      </c>
      <c r="T12" s="21">
        <v>0.52586527939999905</v>
      </c>
      <c r="U12" s="21">
        <v>0.28023293025000001</v>
      </c>
      <c r="V12" s="21">
        <v>0.83413524764000002</v>
      </c>
      <c r="W12" s="21">
        <v>0.22884108271600001</v>
      </c>
      <c r="X12" s="21">
        <v>4391.7515000000003</v>
      </c>
      <c r="Y12" s="21">
        <v>111.69552619999899</v>
      </c>
      <c r="Z12" s="21">
        <v>111.698201</v>
      </c>
      <c r="AA12" s="21">
        <v>4813.9340350000002</v>
      </c>
      <c r="AB12" s="21">
        <v>4814.0841679999903</v>
      </c>
      <c r="AC12" s="21">
        <v>1.5219533E-3</v>
      </c>
      <c r="AD12" s="21">
        <v>2.1307319000000001E-4</v>
      </c>
      <c r="AE12" s="21">
        <v>1.3088825999999999E-3</v>
      </c>
      <c r="AF12" s="21">
        <v>0.6108788624</v>
      </c>
      <c r="AG12" s="21">
        <v>731678.97129999998</v>
      </c>
      <c r="AH12" s="21">
        <v>72921533.420000002</v>
      </c>
      <c r="AI12" s="21">
        <v>731971.80199999898</v>
      </c>
      <c r="AJ12" s="21">
        <v>1.5212987876000001E-2</v>
      </c>
      <c r="AK12" s="21">
        <v>207.12208493</v>
      </c>
      <c r="AL12" s="21">
        <v>1496.3656166000001</v>
      </c>
      <c r="AM12" s="21">
        <v>210.68819809999999</v>
      </c>
      <c r="AN12" s="21">
        <v>7.2594366269999897</v>
      </c>
      <c r="AO12" s="21">
        <v>578.33824140000002</v>
      </c>
      <c r="AP12" s="21">
        <v>89.143587499999995</v>
      </c>
      <c r="AQ12" s="21">
        <v>456035.99769999902</v>
      </c>
      <c r="AR12" s="21">
        <v>2650.65597944</v>
      </c>
      <c r="AS12" s="21">
        <v>727.53123691999997</v>
      </c>
      <c r="AT12" s="21">
        <v>750.59780000000001</v>
      </c>
      <c r="AU12" s="21">
        <v>874.67166999999995</v>
      </c>
      <c r="AV12" s="21">
        <v>718.94585236999899</v>
      </c>
      <c r="AW12" s="21">
        <v>718.96861225999999</v>
      </c>
      <c r="AX12" s="21">
        <v>4032.0602090000002</v>
      </c>
      <c r="AY12" s="21">
        <v>9210.1257000000005</v>
      </c>
      <c r="AZ12" s="21">
        <v>17168.284589999999</v>
      </c>
      <c r="BA12" s="21">
        <v>3.4146999079999998</v>
      </c>
      <c r="BB12" s="21">
        <v>3.7754007999999999</v>
      </c>
      <c r="BC12" s="21">
        <v>573.94274299999995</v>
      </c>
      <c r="BD12" s="21">
        <v>573.94169650000003</v>
      </c>
      <c r="BE12" s="21">
        <v>573.93484000000001</v>
      </c>
      <c r="BF12" s="21">
        <v>1190.8592705599999</v>
      </c>
      <c r="BG12" s="21">
        <v>1190.88983474</v>
      </c>
      <c r="BH12" s="21">
        <v>1.3181824999999999E-2</v>
      </c>
      <c r="BI12" s="21">
        <v>1.2266448000000001E-3</v>
      </c>
      <c r="BJ12" s="21">
        <v>1.2267197000000001E-3</v>
      </c>
      <c r="BK12" s="21">
        <v>1.3181099999999999E-2</v>
      </c>
      <c r="BL12" s="21">
        <v>946.11650099999997</v>
      </c>
      <c r="BM12" s="21">
        <v>946.07844499999999</v>
      </c>
      <c r="BN12" s="21">
        <v>0.32372836188999998</v>
      </c>
      <c r="BO12" s="21">
        <v>1501.48111039999</v>
      </c>
      <c r="BP12" s="21">
        <v>26.312618444999998</v>
      </c>
      <c r="BQ12" s="21">
        <v>204.76049619999901</v>
      </c>
      <c r="BR12" s="21">
        <v>55.168152199999902</v>
      </c>
      <c r="BS12" s="21">
        <v>0.52943397000000003</v>
      </c>
      <c r="BT12" s="21">
        <v>0.94121630000000001</v>
      </c>
      <c r="BU12" s="21">
        <v>66.096746929999995</v>
      </c>
      <c r="BV12" s="21">
        <v>0</v>
      </c>
      <c r="BW12" s="21">
        <v>1117.1616899999999</v>
      </c>
      <c r="BX12" s="21">
        <v>74.005032799999995</v>
      </c>
      <c r="BY12" s="21">
        <v>74.048132899999999</v>
      </c>
      <c r="BZ12" s="21">
        <v>3983.1069640000001</v>
      </c>
      <c r="CA12" s="21">
        <v>3983.0729900000001</v>
      </c>
      <c r="CB12" s="21">
        <v>0.22761782999999999</v>
      </c>
      <c r="CC12" s="21">
        <v>3.8695050000000002E-2</v>
      </c>
      <c r="CD12" s="21">
        <v>0.18892287999999999</v>
      </c>
      <c r="CE12" s="21">
        <v>98287.947799999994</v>
      </c>
      <c r="CF12" s="21">
        <v>19030.514029999998</v>
      </c>
      <c r="CG12" s="21">
        <v>19029.754379999998</v>
      </c>
      <c r="CH12" s="21">
        <v>32468.031190000002</v>
      </c>
      <c r="CI12" s="21">
        <v>118259.8327</v>
      </c>
      <c r="CJ12" s="21">
        <v>98284.012000000002</v>
      </c>
      <c r="CK12" s="21">
        <v>1542.39472399999</v>
      </c>
      <c r="CL12" s="21">
        <v>13.8790088399999</v>
      </c>
      <c r="CM12" s="21">
        <v>1.5211591E-2</v>
      </c>
      <c r="CN12" s="21">
        <v>1.5159312549999999</v>
      </c>
      <c r="CO12" s="21">
        <v>0.83972819399999998</v>
      </c>
      <c r="CP12" s="21">
        <v>15.046916299999999</v>
      </c>
      <c r="CQ12" s="21">
        <v>4.1810807509999997</v>
      </c>
      <c r="CR12" s="21">
        <v>22583.711190000002</v>
      </c>
      <c r="CS12" s="21">
        <v>21.494803959999899</v>
      </c>
      <c r="CT12" s="21">
        <v>5.4398555399999999</v>
      </c>
      <c r="CU12" s="21">
        <v>1700.369322</v>
      </c>
      <c r="CV12" s="21">
        <v>131.57106161999999</v>
      </c>
      <c r="CW12" s="21">
        <v>0</v>
      </c>
      <c r="CX12" s="21">
        <v>7.8255971640000004</v>
      </c>
      <c r="CY12" s="21">
        <v>7.202807E-5</v>
      </c>
      <c r="CZ12" s="21">
        <v>1.6589055189999999</v>
      </c>
      <c r="DA12" s="21">
        <v>9115.0764099999997</v>
      </c>
      <c r="DB12" s="21">
        <v>548.96929999999998</v>
      </c>
      <c r="DC12" s="21">
        <v>210.45299</v>
      </c>
      <c r="DD12" s="21">
        <v>3788.209973</v>
      </c>
      <c r="DE12" s="21">
        <v>5326.8661302</v>
      </c>
      <c r="DF12" s="21">
        <v>2.93527169</v>
      </c>
      <c r="DG12" s="21">
        <v>0.94121630000000001</v>
      </c>
      <c r="DH12" s="21">
        <v>466.45762036000002</v>
      </c>
      <c r="DI12" s="21">
        <v>4.2594492229999998</v>
      </c>
      <c r="DJ12" s="21">
        <v>242.93634799999899</v>
      </c>
      <c r="DK12" s="21">
        <v>26.887478399999999</v>
      </c>
      <c r="DL12" s="21">
        <v>8.94068723</v>
      </c>
      <c r="DM12" s="21">
        <v>1052.4776469999999</v>
      </c>
      <c r="DN12" s="21">
        <v>33.915856099999999</v>
      </c>
      <c r="DO12" s="21">
        <v>232.93939739999999</v>
      </c>
      <c r="DP12" s="21">
        <v>9.7416100849999996</v>
      </c>
      <c r="DQ12" s="21">
        <v>107.0993094</v>
      </c>
      <c r="DR12" s="21">
        <v>1.0056351637000001</v>
      </c>
      <c r="DS12" s="21">
        <v>4.2840284539999898</v>
      </c>
      <c r="DT12" s="21">
        <v>3836.8108000000002</v>
      </c>
      <c r="DU12" s="21">
        <v>769.73069096999996</v>
      </c>
      <c r="DV12" s="21">
        <v>769.73026800000002</v>
      </c>
      <c r="DW12" s="21">
        <v>14328.929877999901</v>
      </c>
      <c r="DX12" s="21">
        <v>21.49871224</v>
      </c>
      <c r="DY12" s="21">
        <v>21.4976713</v>
      </c>
      <c r="DZ12" s="21">
        <v>1.356457915</v>
      </c>
      <c r="EA12" s="21">
        <v>1403.0265999999999</v>
      </c>
      <c r="EB12" s="21">
        <v>54151.970649999901</v>
      </c>
      <c r="EC12" s="21">
        <v>5961.7897192999999</v>
      </c>
      <c r="ED12" s="21">
        <v>4954.1163561999902</v>
      </c>
      <c r="EE12" s="21">
        <v>4954.2242791999997</v>
      </c>
      <c r="EF12" s="21">
        <v>1108.0257386999999</v>
      </c>
      <c r="EG12" s="21">
        <v>0</v>
      </c>
      <c r="EH12" s="21">
        <v>679.68509365</v>
      </c>
      <c r="EI12" s="21">
        <v>48664.604700000004</v>
      </c>
      <c r="EJ12" s="21">
        <v>2701.7455799999998</v>
      </c>
      <c r="EK12" s="21">
        <v>6369.9567729999999</v>
      </c>
      <c r="EL12" s="21">
        <v>2701.8325380000001</v>
      </c>
      <c r="EM12" s="34"/>
      <c r="EN12" s="34"/>
      <c r="EO12" s="34"/>
      <c r="EP12" s="34"/>
      <c r="EQ12" s="34"/>
      <c r="ER12" s="34"/>
      <c r="ES12" s="34"/>
      <c r="ET12" s="34"/>
      <c r="EU12" s="34"/>
      <c r="EV12" s="34"/>
    </row>
    <row r="13" spans="1:152" x14ac:dyDescent="0.3">
      <c r="A13" s="23" t="s">
        <v>12</v>
      </c>
      <c r="B13" s="21">
        <v>0.55968912549999905</v>
      </c>
      <c r="C13" s="21">
        <v>1.4889270100000001</v>
      </c>
      <c r="D13" s="21">
        <v>12.81872538</v>
      </c>
      <c r="E13" s="21">
        <v>121.58548740000001</v>
      </c>
      <c r="F13" s="21">
        <v>13.05973187</v>
      </c>
      <c r="G13" s="21">
        <v>13.05973505</v>
      </c>
      <c r="H13" s="21">
        <v>121.5854851</v>
      </c>
      <c r="I13" s="21">
        <v>121.5847614</v>
      </c>
      <c r="J13" s="21">
        <v>48.610665040000001</v>
      </c>
      <c r="K13" s="21">
        <v>0.51737809800000001</v>
      </c>
      <c r="L13" s="21">
        <v>1.2196472380000001</v>
      </c>
      <c r="M13" s="21">
        <v>4.5595669999999998E-2</v>
      </c>
      <c r="N13" s="21">
        <v>2.2797870000000001E-3</v>
      </c>
      <c r="O13" s="21">
        <v>4.3315913999999997E-2</v>
      </c>
      <c r="P13" s="21">
        <v>234.36599964999999</v>
      </c>
      <c r="Q13" s="21">
        <v>0.23847828030000001</v>
      </c>
      <c r="R13" s="21">
        <v>234.36572469999999</v>
      </c>
      <c r="S13" s="21">
        <v>0.12813019610000001</v>
      </c>
      <c r="T13" s="21">
        <v>0.13248564406999999</v>
      </c>
      <c r="U13" s="21">
        <v>7.1873165959999999E-2</v>
      </c>
      <c r="V13" s="21">
        <v>0.216071553326</v>
      </c>
      <c r="W13" s="21">
        <v>5.9492962270999997E-2</v>
      </c>
      <c r="X13" s="21">
        <v>617.89610000000005</v>
      </c>
      <c r="Y13" s="21">
        <v>32.867880990000003</v>
      </c>
      <c r="Z13" s="21">
        <v>32.86854889</v>
      </c>
      <c r="AA13" s="21">
        <v>1035.1946600000001</v>
      </c>
      <c r="AB13" s="21">
        <v>1035.2269007</v>
      </c>
      <c r="AC13" s="21">
        <v>2.2109469999999999E-4</v>
      </c>
      <c r="AD13" s="21">
        <v>3.0953317E-5</v>
      </c>
      <c r="AE13" s="21">
        <v>1.9014183E-4</v>
      </c>
      <c r="AF13" s="21">
        <v>0.15713600529999999</v>
      </c>
      <c r="AG13" s="21">
        <v>127131.86864</v>
      </c>
      <c r="AH13" s="21">
        <v>11968570.756999999</v>
      </c>
      <c r="AI13" s="21">
        <v>127182.7403</v>
      </c>
      <c r="AJ13" s="21">
        <v>3.793968205E-3</v>
      </c>
      <c r="AK13" s="21">
        <v>52.416213139999897</v>
      </c>
      <c r="AL13" s="21">
        <v>391.73274129999999</v>
      </c>
      <c r="AM13" s="21">
        <v>50.670231899999997</v>
      </c>
      <c r="AN13" s="21">
        <v>1.7685580089999999</v>
      </c>
      <c r="AO13" s="21">
        <v>139.0762521</v>
      </c>
      <c r="AP13" s="21">
        <v>19.511422419999999</v>
      </c>
      <c r="AQ13" s="21">
        <v>96391.9886999999</v>
      </c>
      <c r="AR13" s="21">
        <v>740.74775159000001</v>
      </c>
      <c r="AS13" s="21">
        <v>192.72290483500001</v>
      </c>
      <c r="AT13" s="21">
        <v>141.02440999999999</v>
      </c>
      <c r="AU13" s="21">
        <v>248.74051539999999</v>
      </c>
      <c r="AV13" s="21">
        <v>166.44258715999999</v>
      </c>
      <c r="AW13" s="21">
        <v>166.44759526999999</v>
      </c>
      <c r="AX13" s="21">
        <v>784.955223399999</v>
      </c>
      <c r="AY13" s="21">
        <v>1987.4899800000001</v>
      </c>
      <c r="AZ13" s="21">
        <v>4706.0779300000004</v>
      </c>
      <c r="BA13" s="21">
        <v>0.96401690200000001</v>
      </c>
      <c r="BB13" s="21">
        <v>1.1044966679999999</v>
      </c>
      <c r="BC13" s="21">
        <v>167.25361809999899</v>
      </c>
      <c r="BD13" s="21">
        <v>167.25347299999899</v>
      </c>
      <c r="BE13" s="21">
        <v>167.25125829999999</v>
      </c>
      <c r="BF13" s="21">
        <v>245.514033195</v>
      </c>
      <c r="BG13" s="21">
        <v>245.51980089</v>
      </c>
      <c r="BH13" s="21">
        <v>1.7956472999999999E-3</v>
      </c>
      <c r="BI13" s="21">
        <v>1.7139786E-4</v>
      </c>
      <c r="BJ13" s="21">
        <v>1.7140788E-4</v>
      </c>
      <c r="BK13" s="21">
        <v>1.7955351E-3</v>
      </c>
      <c r="BL13" s="21">
        <v>237.43345589999899</v>
      </c>
      <c r="BM13" s="21">
        <v>237.4237268</v>
      </c>
      <c r="BN13" s="21">
        <v>8.3567086976000002E-2</v>
      </c>
      <c r="BO13" s="21">
        <v>316.87121710000002</v>
      </c>
      <c r="BP13" s="21">
        <v>6.0120537499999998</v>
      </c>
      <c r="BQ13" s="21">
        <v>53.412358400000002</v>
      </c>
      <c r="BR13" s="21">
        <v>17.562959029999998</v>
      </c>
      <c r="BS13" s="21">
        <v>7.6838110000000001E-2</v>
      </c>
      <c r="BT13" s="21">
        <v>0.13660114000000001</v>
      </c>
      <c r="BU13" s="21">
        <v>14.551901382</v>
      </c>
      <c r="BV13" s="21">
        <v>0</v>
      </c>
      <c r="BW13" s="21">
        <v>246.5688687</v>
      </c>
      <c r="BX13" s="21">
        <v>21.77612809</v>
      </c>
      <c r="BY13" s="21">
        <v>21.787204979999998</v>
      </c>
      <c r="BZ13" s="21">
        <v>674.49594479999996</v>
      </c>
      <c r="CA13" s="21">
        <v>674.48939699999903</v>
      </c>
      <c r="CB13" s="21">
        <v>3.9702516E-2</v>
      </c>
      <c r="CC13" s="21">
        <v>6.7494340000000003E-3</v>
      </c>
      <c r="CD13" s="21">
        <v>3.2953110000000001E-2</v>
      </c>
      <c r="CE13" s="21">
        <v>25128.465560000001</v>
      </c>
      <c r="CF13" s="21">
        <v>4313.2802499999998</v>
      </c>
      <c r="CG13" s="21">
        <v>4313.1102499999997</v>
      </c>
      <c r="CH13" s="21">
        <v>7635.58367</v>
      </c>
      <c r="CI13" s="21">
        <v>29677.995940000001</v>
      </c>
      <c r="CJ13" s="21">
        <v>25127.4584699999</v>
      </c>
      <c r="CK13" s="21">
        <v>407.71094929999998</v>
      </c>
      <c r="CL13" s="21">
        <v>3.9345146479999999</v>
      </c>
      <c r="CM13" s="21">
        <v>3.7936273629999998E-3</v>
      </c>
      <c r="CN13" s="21">
        <v>0.39389348619999998</v>
      </c>
      <c r="CO13" s="21">
        <v>0.21663104179999901</v>
      </c>
      <c r="CP13" s="21">
        <v>4.3331625599999999</v>
      </c>
      <c r="CQ13" s="21">
        <v>0.88737986189999996</v>
      </c>
      <c r="CR13" s="21">
        <v>5037.5324430000001</v>
      </c>
      <c r="CS13" s="21">
        <v>4.8810208240000001</v>
      </c>
      <c r="CT13" s="21">
        <v>1.2978689349999999</v>
      </c>
      <c r="CU13" s="21">
        <v>447.42809199999999</v>
      </c>
      <c r="CV13" s="21">
        <v>19.600663569999998</v>
      </c>
      <c r="CW13" s="21">
        <v>0</v>
      </c>
      <c r="CX13" s="21">
        <v>2.21603992699999</v>
      </c>
      <c r="CY13" s="21">
        <v>1.2380816000000001E-5</v>
      </c>
      <c r="CZ13" s="21">
        <v>0.344862588399999</v>
      </c>
      <c r="DA13" s="21">
        <v>1672.444731</v>
      </c>
      <c r="DB13" s="21">
        <v>77.236999999999995</v>
      </c>
      <c r="DC13" s="21">
        <v>32.337600000000002</v>
      </c>
      <c r="DD13" s="21">
        <v>874.91938800000003</v>
      </c>
      <c r="DE13" s="21">
        <v>797.52706909999995</v>
      </c>
      <c r="DF13" s="21">
        <v>0.51586551000000003</v>
      </c>
      <c r="DG13" s="21">
        <v>0.13660114000000001</v>
      </c>
      <c r="DH13" s="21">
        <v>72.127542029999901</v>
      </c>
      <c r="DI13" s="21">
        <v>0.84211998200000004</v>
      </c>
      <c r="DJ13" s="21">
        <v>53.004711559999997</v>
      </c>
      <c r="DK13" s="21">
        <v>6.0213297899999896</v>
      </c>
      <c r="DL13" s="21">
        <v>2.19608933</v>
      </c>
      <c r="DM13" s="21">
        <v>240.45786240000001</v>
      </c>
      <c r="DN13" s="21">
        <v>10.174584250000001</v>
      </c>
      <c r="DO13" s="21">
        <v>62.772746599999998</v>
      </c>
      <c r="DP13" s="21">
        <v>2.2735589649999999</v>
      </c>
      <c r="DQ13" s="21">
        <v>22.7494934999999</v>
      </c>
      <c r="DR13" s="21">
        <v>0.1827218655</v>
      </c>
      <c r="DS13" s="21">
        <v>1.20038797</v>
      </c>
      <c r="DT13" s="21">
        <v>588.98739999999998</v>
      </c>
      <c r="DU13" s="21">
        <v>83.97796108</v>
      </c>
      <c r="DV13" s="21">
        <v>83.978242960000003</v>
      </c>
      <c r="DW13" s="21">
        <v>3182.8099219999999</v>
      </c>
      <c r="DX13" s="21">
        <v>6.0349209930000001</v>
      </c>
      <c r="DY13" s="21">
        <v>6.0346502900000001</v>
      </c>
      <c r="DZ13" s="21">
        <v>0.43581748599999998</v>
      </c>
      <c r="EA13" s="21">
        <v>215.58369999999999</v>
      </c>
      <c r="EB13" s="21">
        <v>12389.470453</v>
      </c>
      <c r="EC13" s="21">
        <v>1301.98120746</v>
      </c>
      <c r="ED13" s="21">
        <v>1063.4958110699999</v>
      </c>
      <c r="EE13" s="21">
        <v>1063.5194919999999</v>
      </c>
      <c r="EF13" s="21">
        <v>236.30717525</v>
      </c>
      <c r="EG13" s="21">
        <v>0</v>
      </c>
      <c r="EH13" s="21">
        <v>144.00872509999999</v>
      </c>
      <c r="EI13" s="21">
        <v>11185.783654000001</v>
      </c>
      <c r="EJ13" s="21">
        <v>621.04646949999994</v>
      </c>
      <c r="EK13" s="21">
        <v>1496.7038917999901</v>
      </c>
      <c r="EL13" s="21">
        <v>621.06562389999999</v>
      </c>
      <c r="EM13" s="34"/>
      <c r="EN13" s="34"/>
      <c r="EO13" s="34"/>
      <c r="EP13" s="34"/>
      <c r="EQ13" s="34"/>
      <c r="ER13" s="34"/>
      <c r="ES13" s="34"/>
      <c r="ET13" s="34"/>
      <c r="EU13" s="34"/>
      <c r="EV13" s="34"/>
    </row>
    <row r="14" spans="1:152" x14ac:dyDescent="0.3">
      <c r="A14" s="23" t="s">
        <v>13</v>
      </c>
      <c r="B14" s="21">
        <v>1.5223296449999999</v>
      </c>
      <c r="C14" s="21">
        <v>4.6023431370000001</v>
      </c>
      <c r="D14" s="21">
        <v>60.259876310000003</v>
      </c>
      <c r="E14" s="21">
        <v>416.44308000000001</v>
      </c>
      <c r="F14" s="21">
        <v>37.169725999999997</v>
      </c>
      <c r="G14" s="21">
        <v>37.169790499999998</v>
      </c>
      <c r="H14" s="21">
        <v>416.44312600000001</v>
      </c>
      <c r="I14" s="21">
        <v>416.44065130000001</v>
      </c>
      <c r="J14" s="21">
        <v>125.413334499999</v>
      </c>
      <c r="K14" s="21">
        <v>1.4294454700000001</v>
      </c>
      <c r="L14" s="21">
        <v>2.7278315099999899</v>
      </c>
      <c r="M14" s="21">
        <v>0.26255462000000002</v>
      </c>
      <c r="N14" s="21">
        <v>1.3127638000000001E-2</v>
      </c>
      <c r="O14" s="21">
        <v>0.24942513999999999</v>
      </c>
      <c r="P14" s="21">
        <v>792.93613946000005</v>
      </c>
      <c r="Q14" s="21">
        <v>0.70317650850000002</v>
      </c>
      <c r="R14" s="21">
        <v>792.93560460000003</v>
      </c>
      <c r="S14" s="21">
        <v>0.450800317599999</v>
      </c>
      <c r="T14" s="21">
        <v>0.4661232099</v>
      </c>
      <c r="U14" s="21">
        <v>0.26260316119999999</v>
      </c>
      <c r="V14" s="21">
        <v>0.84032308001</v>
      </c>
      <c r="W14" s="21">
        <v>0.227016183383</v>
      </c>
      <c r="X14" s="21">
        <v>3926.0140000000001</v>
      </c>
      <c r="Y14" s="21">
        <v>112.7630309</v>
      </c>
      <c r="Z14" s="21">
        <v>112.76546174000001</v>
      </c>
      <c r="AA14" s="21">
        <v>3925.8739704999998</v>
      </c>
      <c r="AB14" s="21">
        <v>3925.9964190000001</v>
      </c>
      <c r="AC14" s="21">
        <v>1.3016713E-3</v>
      </c>
      <c r="AD14" s="21">
        <v>1.8223463999999999E-4</v>
      </c>
      <c r="AE14" s="21">
        <v>1.1194401E-3</v>
      </c>
      <c r="AF14" s="21">
        <v>0.4894745345</v>
      </c>
      <c r="AG14" s="21">
        <v>565695.72259999998</v>
      </c>
      <c r="AH14" s="21">
        <v>60156574.486000001</v>
      </c>
      <c r="AI14" s="21">
        <v>565922.17819999997</v>
      </c>
      <c r="AJ14" s="21">
        <v>1.2806434679999999E-2</v>
      </c>
      <c r="AK14" s="21">
        <v>145.02716505999999</v>
      </c>
      <c r="AL14" s="21">
        <v>1043.7400104000001</v>
      </c>
      <c r="AM14" s="21">
        <v>146.75074999999899</v>
      </c>
      <c r="AN14" s="21">
        <v>5.0243974739999997</v>
      </c>
      <c r="AO14" s="21">
        <v>402.93971540000001</v>
      </c>
      <c r="AP14" s="21">
        <v>69.286181830000004</v>
      </c>
      <c r="AQ14" s="21">
        <v>449952.67429999902</v>
      </c>
      <c r="AR14" s="21">
        <v>2547.76436655</v>
      </c>
      <c r="AS14" s="21">
        <v>704.40123052000001</v>
      </c>
      <c r="AT14" s="21">
        <v>534.62270000000001</v>
      </c>
      <c r="AU14" s="21">
        <v>727.40307949999999</v>
      </c>
      <c r="AV14" s="21">
        <v>583.99997734999999</v>
      </c>
      <c r="AW14" s="21">
        <v>584.01788399999998</v>
      </c>
      <c r="AX14" s="21">
        <v>2988.0189309999901</v>
      </c>
      <c r="AY14" s="21">
        <v>7238.1446999999998</v>
      </c>
      <c r="AZ14" s="21">
        <v>15953.1260699999</v>
      </c>
      <c r="BA14" s="21">
        <v>2.7121784259999999</v>
      </c>
      <c r="BB14" s="21">
        <v>3.1024785549999998</v>
      </c>
      <c r="BC14" s="21">
        <v>458.9735</v>
      </c>
      <c r="BD14" s="21">
        <v>458.97330899999997</v>
      </c>
      <c r="BE14" s="21">
        <v>458.96706099999898</v>
      </c>
      <c r="BF14" s="21">
        <v>944.61014868999996</v>
      </c>
      <c r="BG14" s="21">
        <v>944.63231092000001</v>
      </c>
      <c r="BH14" s="21">
        <v>1.138775E-2</v>
      </c>
      <c r="BI14" s="21">
        <v>1.0545941999999999E-3</v>
      </c>
      <c r="BJ14" s="21">
        <v>1.0546529E-3</v>
      </c>
      <c r="BK14" s="21">
        <v>1.1387075E-2</v>
      </c>
      <c r="BL14" s="21">
        <v>667.92826300000002</v>
      </c>
      <c r="BM14" s="21">
        <v>667.90200949999996</v>
      </c>
      <c r="BN14" s="21">
        <v>0.32284527548000003</v>
      </c>
      <c r="BO14" s="21">
        <v>1075.5233885999901</v>
      </c>
      <c r="BP14" s="21">
        <v>23.847662060000001</v>
      </c>
      <c r="BQ14" s="21">
        <v>172.06194749999901</v>
      </c>
      <c r="BR14" s="21">
        <v>40.067251999999897</v>
      </c>
      <c r="BS14" s="21">
        <v>0.46745925999999999</v>
      </c>
      <c r="BT14" s="21">
        <v>0.83103853000000005</v>
      </c>
      <c r="BU14" s="21">
        <v>79.017084499999996</v>
      </c>
      <c r="BV14" s="21">
        <v>0</v>
      </c>
      <c r="BW14" s="21">
        <v>978.08309199999997</v>
      </c>
      <c r="BX14" s="21">
        <v>63.733096699999997</v>
      </c>
      <c r="BY14" s="21">
        <v>63.776324860000003</v>
      </c>
      <c r="BZ14" s="21">
        <v>3227.2853420000001</v>
      </c>
      <c r="CA14" s="21">
        <v>3227.2628449999902</v>
      </c>
      <c r="CB14" s="21">
        <v>0.18842421000000001</v>
      </c>
      <c r="CC14" s="21">
        <v>3.2032270000000002E-2</v>
      </c>
      <c r="CD14" s="21">
        <v>0.15639276999999999</v>
      </c>
      <c r="CE14" s="21">
        <v>68639.65625</v>
      </c>
      <c r="CF14" s="21">
        <v>14183.44275</v>
      </c>
      <c r="CG14" s="21">
        <v>14182.87385</v>
      </c>
      <c r="CH14" s="21">
        <v>26072.616569999998</v>
      </c>
      <c r="CI14" s="21">
        <v>83487.684339999905</v>
      </c>
      <c r="CJ14" s="21">
        <v>68636.915849999903</v>
      </c>
      <c r="CK14" s="21">
        <v>1363.799612</v>
      </c>
      <c r="CL14" s="21">
        <v>11.485863289999999</v>
      </c>
      <c r="CM14" s="21">
        <v>1.28053576799999E-2</v>
      </c>
      <c r="CN14" s="21">
        <v>1.288542745</v>
      </c>
      <c r="CO14" s="21">
        <v>0.71649609599999997</v>
      </c>
      <c r="CP14" s="21">
        <v>12.77953087</v>
      </c>
      <c r="CQ14" s="21">
        <v>3.0349725801999998</v>
      </c>
      <c r="CR14" s="21">
        <v>17347.068703000001</v>
      </c>
      <c r="CS14" s="21">
        <v>16.001300730000001</v>
      </c>
      <c r="CT14" s="21">
        <v>3.8225680949999998</v>
      </c>
      <c r="CU14" s="21">
        <v>1315.5552233999999</v>
      </c>
      <c r="CV14" s="21">
        <v>115.63245733999899</v>
      </c>
      <c r="CW14" s="21">
        <v>0</v>
      </c>
      <c r="CX14" s="21">
        <v>6.69053758</v>
      </c>
      <c r="CY14" s="21">
        <v>5.9177301999999999E-5</v>
      </c>
      <c r="CZ14" s="21">
        <v>1.24216093699999</v>
      </c>
      <c r="DA14" s="21">
        <v>7704.0508149999996</v>
      </c>
      <c r="DB14" s="21">
        <v>490.75252999999998</v>
      </c>
      <c r="DC14" s="21">
        <v>178.39595</v>
      </c>
      <c r="DD14" s="21">
        <v>3023.3142929999999</v>
      </c>
      <c r="DE14" s="21">
        <v>4680.7404139999999</v>
      </c>
      <c r="DF14" s="21">
        <v>2.4289071099999999</v>
      </c>
      <c r="DG14" s="21">
        <v>0.83103853000000005</v>
      </c>
      <c r="DH14" s="21">
        <v>407.0248459</v>
      </c>
      <c r="DI14" s="21">
        <v>3.3811285369999999</v>
      </c>
      <c r="DJ14" s="21">
        <v>195.88432040000001</v>
      </c>
      <c r="DK14" s="21">
        <v>19.745966200000002</v>
      </c>
      <c r="DL14" s="21">
        <v>6.69335887</v>
      </c>
      <c r="DM14" s="21">
        <v>840.64702399999999</v>
      </c>
      <c r="DN14" s="21">
        <v>27.57943534</v>
      </c>
      <c r="DO14" s="21">
        <v>184.80486669999999</v>
      </c>
      <c r="DP14" s="21">
        <v>6.7959296249999896</v>
      </c>
      <c r="DQ14" s="21">
        <v>83.946407600000001</v>
      </c>
      <c r="DR14" s="21">
        <v>0.80608335534999997</v>
      </c>
      <c r="DS14" s="21">
        <v>3.3637977469999898</v>
      </c>
      <c r="DT14" s="21">
        <v>1527.2840000000001</v>
      </c>
      <c r="DU14" s="21">
        <v>415.62160054999998</v>
      </c>
      <c r="DV14" s="21">
        <v>415.62152459999999</v>
      </c>
      <c r="DW14" s="21">
        <v>10706.814570999901</v>
      </c>
      <c r="DX14" s="21">
        <v>19.46440183</v>
      </c>
      <c r="DY14" s="21">
        <v>19.463380974</v>
      </c>
      <c r="DZ14" s="21">
        <v>0.97473819500000003</v>
      </c>
      <c r="EA14" s="21">
        <v>1189.3148000000001</v>
      </c>
      <c r="EB14" s="21">
        <v>43186.251839999997</v>
      </c>
      <c r="EC14" s="21">
        <v>4622.3256561999997</v>
      </c>
      <c r="ED14" s="21">
        <v>3754.5504520999998</v>
      </c>
      <c r="EE14" s="21">
        <v>3754.6335002999999</v>
      </c>
      <c r="EF14" s="21">
        <v>817.20734973999902</v>
      </c>
      <c r="EG14" s="21">
        <v>0</v>
      </c>
      <c r="EH14" s="21">
        <v>471.09081613000001</v>
      </c>
      <c r="EI14" s="21">
        <v>38600.896199999901</v>
      </c>
      <c r="EJ14" s="21">
        <v>2191.6701905999998</v>
      </c>
      <c r="EK14" s="21">
        <v>5274.8459220000004</v>
      </c>
      <c r="EL14" s="21">
        <v>2191.7383239999999</v>
      </c>
      <c r="EM14" s="34"/>
      <c r="EN14" s="34"/>
      <c r="EO14" s="34"/>
      <c r="EP14" s="34"/>
      <c r="EQ14" s="34"/>
      <c r="ER14" s="34"/>
      <c r="ES14" s="34"/>
      <c r="ET14" s="34"/>
      <c r="EU14" s="34"/>
      <c r="EV14" s="34"/>
    </row>
    <row r="15" spans="1:152" x14ac:dyDescent="0.3">
      <c r="A15" s="23" t="s">
        <v>14</v>
      </c>
      <c r="B15" s="21">
        <v>1.2879496989999999</v>
      </c>
      <c r="C15" s="21">
        <v>3.7809921119999998</v>
      </c>
      <c r="D15" s="21">
        <v>41.717424880000003</v>
      </c>
      <c r="E15" s="21">
        <v>321.65830359999899</v>
      </c>
      <c r="F15" s="21">
        <v>31.335976149999901</v>
      </c>
      <c r="G15" s="21">
        <v>31.33601225</v>
      </c>
      <c r="H15" s="21">
        <v>321.65904899999998</v>
      </c>
      <c r="I15" s="21">
        <v>321.65717569999998</v>
      </c>
      <c r="J15" s="21">
        <v>110.7281863</v>
      </c>
      <c r="K15" s="21">
        <v>1.2096740989999999</v>
      </c>
      <c r="L15" s="21">
        <v>2.469484494</v>
      </c>
      <c r="M15" s="21">
        <v>0.20797518000000001</v>
      </c>
      <c r="N15" s="21">
        <v>1.0398727E-2</v>
      </c>
      <c r="O15" s="21">
        <v>0.19757595999999999</v>
      </c>
      <c r="P15" s="21">
        <v>632.96868032999998</v>
      </c>
      <c r="Q15" s="21">
        <v>0.59618083560000001</v>
      </c>
      <c r="R15" s="21">
        <v>632.96799699999997</v>
      </c>
      <c r="S15" s="21">
        <v>0.3730745097</v>
      </c>
      <c r="T15" s="21">
        <v>0.38575554889999902</v>
      </c>
      <c r="U15" s="21">
        <v>0.21396910767999999</v>
      </c>
      <c r="V15" s="21">
        <v>0.68485310675</v>
      </c>
      <c r="W15" s="21">
        <v>0.18342674813400001</v>
      </c>
      <c r="X15" s="21">
        <v>2781.7233999999999</v>
      </c>
      <c r="Y15" s="21">
        <v>85.368112150000002</v>
      </c>
      <c r="Z15" s="21">
        <v>85.370049839999993</v>
      </c>
      <c r="AA15" s="21">
        <v>3376.5457759999999</v>
      </c>
      <c r="AB15" s="21">
        <v>3376.6512990000001</v>
      </c>
      <c r="AC15" s="21">
        <v>1.0152284999999999E-3</v>
      </c>
      <c r="AD15" s="21">
        <v>1.4213189999999999E-4</v>
      </c>
      <c r="AE15" s="21">
        <v>8.7309395999999998E-4</v>
      </c>
      <c r="AF15" s="21">
        <v>0.4100208964</v>
      </c>
      <c r="AG15" s="21">
        <v>499112.63099999999</v>
      </c>
      <c r="AH15" s="21">
        <v>49390405.305</v>
      </c>
      <c r="AI15" s="21">
        <v>499312.32339999999</v>
      </c>
      <c r="AJ15" s="21">
        <v>1.0673941768E-2</v>
      </c>
      <c r="AK15" s="21">
        <v>127.42475564</v>
      </c>
      <c r="AL15" s="21">
        <v>921.50443819999998</v>
      </c>
      <c r="AM15" s="21">
        <v>126.74893160000001</v>
      </c>
      <c r="AN15" s="21">
        <v>4.3392381740000001</v>
      </c>
      <c r="AO15" s="21">
        <v>348.11501099999998</v>
      </c>
      <c r="AP15" s="21">
        <v>64.611902220000005</v>
      </c>
      <c r="AQ15" s="21">
        <v>310987.59449999902</v>
      </c>
      <c r="AR15" s="21">
        <v>1999.87095078999</v>
      </c>
      <c r="AS15" s="21">
        <v>557.75638886000002</v>
      </c>
      <c r="AT15" s="21">
        <v>403.34152</v>
      </c>
      <c r="AU15" s="21">
        <v>628.31045199999903</v>
      </c>
      <c r="AV15" s="21">
        <v>488.8397976</v>
      </c>
      <c r="AW15" s="21">
        <v>488.85546135999903</v>
      </c>
      <c r="AX15" s="21">
        <v>2381.2054334999998</v>
      </c>
      <c r="AY15" s="21">
        <v>5716.4696000000004</v>
      </c>
      <c r="AZ15" s="21">
        <v>12917.5965</v>
      </c>
      <c r="BA15" s="21">
        <v>2.2943571839999999</v>
      </c>
      <c r="BB15" s="21">
        <v>2.6110380000000002</v>
      </c>
      <c r="BC15" s="21">
        <v>400.99568299999999</v>
      </c>
      <c r="BD15" s="21">
        <v>400.99551299999899</v>
      </c>
      <c r="BE15" s="21">
        <v>400.99018339999998</v>
      </c>
      <c r="BF15" s="21">
        <v>750.42412569999999</v>
      </c>
      <c r="BG15" s="21">
        <v>750.44266225000001</v>
      </c>
      <c r="BH15" s="21">
        <v>8.7905810000000004E-3</v>
      </c>
      <c r="BI15" s="21">
        <v>8.2052890000000004E-4</v>
      </c>
      <c r="BJ15" s="21">
        <v>8.2057600000000005E-4</v>
      </c>
      <c r="BK15" s="21">
        <v>8.7900510000000001E-3</v>
      </c>
      <c r="BL15" s="21">
        <v>629.90526899999998</v>
      </c>
      <c r="BM15" s="21">
        <v>629.88001499999996</v>
      </c>
      <c r="BN15" s="21">
        <v>0.26339085602000001</v>
      </c>
      <c r="BO15" s="21">
        <v>920.83953380000003</v>
      </c>
      <c r="BP15" s="21">
        <v>17.510501065</v>
      </c>
      <c r="BQ15" s="21">
        <v>148.64887905000001</v>
      </c>
      <c r="BR15" s="21">
        <v>36.163522800000003</v>
      </c>
      <c r="BS15" s="21">
        <v>0.33864689999999997</v>
      </c>
      <c r="BT15" s="21">
        <v>0.60203870000000004</v>
      </c>
      <c r="BU15" s="21">
        <v>51.799553680000002</v>
      </c>
      <c r="BV15" s="21">
        <v>0</v>
      </c>
      <c r="BW15" s="21">
        <v>727.61724600000002</v>
      </c>
      <c r="BX15" s="21">
        <v>52.921636699999901</v>
      </c>
      <c r="BY15" s="21">
        <v>52.957113700000001</v>
      </c>
      <c r="BZ15" s="21">
        <v>2729.4484809999999</v>
      </c>
      <c r="CA15" s="21">
        <v>2729.4237189999999</v>
      </c>
      <c r="CB15" s="21">
        <v>0.1510117</v>
      </c>
      <c r="CC15" s="21">
        <v>2.567204E-2</v>
      </c>
      <c r="CD15" s="21">
        <v>0.12533987999999999</v>
      </c>
      <c r="CE15" s="21">
        <v>64982.794999999998</v>
      </c>
      <c r="CF15" s="21">
        <v>13125.44671</v>
      </c>
      <c r="CG15" s="21">
        <v>13124.92499</v>
      </c>
      <c r="CH15" s="21">
        <v>21772.697400000001</v>
      </c>
      <c r="CI15" s="21">
        <v>78735.018899999995</v>
      </c>
      <c r="CJ15" s="21">
        <v>64980.204759999899</v>
      </c>
      <c r="CK15" s="21">
        <v>1114.5521329999999</v>
      </c>
      <c r="CL15" s="21">
        <v>9.5993899299999992</v>
      </c>
      <c r="CM15" s="21">
        <v>1.06730127629999E-2</v>
      </c>
      <c r="CN15" s="21">
        <v>1.0734728844000001</v>
      </c>
      <c r="CO15" s="21">
        <v>0.59345261940000005</v>
      </c>
      <c r="CP15" s="21">
        <v>10.65909611</v>
      </c>
      <c r="CQ15" s="21">
        <v>2.6808879139999999</v>
      </c>
      <c r="CR15" s="21">
        <v>14602.004537000001</v>
      </c>
      <c r="CS15" s="21">
        <v>13.93969276</v>
      </c>
      <c r="CT15" s="21">
        <v>3.3153753749999999</v>
      </c>
      <c r="CU15" s="21">
        <v>1102.6731322000001</v>
      </c>
      <c r="CV15" s="21">
        <v>84.057486029999893</v>
      </c>
      <c r="CW15" s="21">
        <v>0</v>
      </c>
      <c r="CX15" s="21">
        <v>5.5363814399999898</v>
      </c>
      <c r="CY15" s="21">
        <v>4.953423E-5</v>
      </c>
      <c r="CZ15" s="21">
        <v>1.0559694783</v>
      </c>
      <c r="DA15" s="21">
        <v>5923.9243929999902</v>
      </c>
      <c r="DB15" s="21">
        <v>347.71539999999999</v>
      </c>
      <c r="DC15" s="21">
        <v>142.06726</v>
      </c>
      <c r="DD15" s="21">
        <v>2487.9512789999999</v>
      </c>
      <c r="DE15" s="21">
        <v>3435.9752720000001</v>
      </c>
      <c r="DF15" s="21">
        <v>1.9213424349999999</v>
      </c>
      <c r="DG15" s="21">
        <v>0.60203870000000004</v>
      </c>
      <c r="DH15" s="21">
        <v>298.18794423999998</v>
      </c>
      <c r="DI15" s="21">
        <v>2.7921922920000002</v>
      </c>
      <c r="DJ15" s="21">
        <v>163.03547309999999</v>
      </c>
      <c r="DK15" s="21">
        <v>17.731504279999999</v>
      </c>
      <c r="DL15" s="21">
        <v>5.71160189999999</v>
      </c>
      <c r="DM15" s="21">
        <v>706.831953</v>
      </c>
      <c r="DN15" s="21">
        <v>23.896376999999902</v>
      </c>
      <c r="DO15" s="21">
        <v>155.638249</v>
      </c>
      <c r="DP15" s="21">
        <v>5.9655379530000001</v>
      </c>
      <c r="DQ15" s="21">
        <v>76.937395999999893</v>
      </c>
      <c r="DR15" s="21">
        <v>0.63703192747000004</v>
      </c>
      <c r="DS15" s="21">
        <v>2.8515908399999899</v>
      </c>
      <c r="DT15" s="21">
        <v>2108.0268999999998</v>
      </c>
      <c r="DU15" s="21">
        <v>366.17951133000003</v>
      </c>
      <c r="DV15" s="21">
        <v>366.17986849999897</v>
      </c>
      <c r="DW15" s="21">
        <v>9185.1662419999993</v>
      </c>
      <c r="DX15" s="21">
        <v>15.993443449999999</v>
      </c>
      <c r="DY15" s="21">
        <v>15.99269398</v>
      </c>
      <c r="DZ15" s="21">
        <v>0.88242553300000004</v>
      </c>
      <c r="EA15" s="21">
        <v>947.11194</v>
      </c>
      <c r="EB15" s="21">
        <v>36002.474209999898</v>
      </c>
      <c r="EC15" s="21">
        <v>3868.9093748</v>
      </c>
      <c r="ED15" s="21">
        <v>3160.93844833</v>
      </c>
      <c r="EE15" s="21">
        <v>3161.0070478399898</v>
      </c>
      <c r="EF15" s="21">
        <v>696.800713919999</v>
      </c>
      <c r="EG15" s="21">
        <v>0</v>
      </c>
      <c r="EH15" s="21">
        <v>434.04692669999997</v>
      </c>
      <c r="EI15" s="21">
        <v>32111.59647</v>
      </c>
      <c r="EJ15" s="21">
        <v>1831.0832109999999</v>
      </c>
      <c r="EK15" s="21">
        <v>4384.3561163000004</v>
      </c>
      <c r="EL15" s="21">
        <v>1831.13995349999</v>
      </c>
      <c r="EM15" s="34"/>
      <c r="EN15" s="34"/>
      <c r="EO15" s="34"/>
      <c r="EP15" s="34"/>
      <c r="EQ15" s="34"/>
      <c r="ER15" s="34"/>
      <c r="ES15" s="34"/>
      <c r="ET15" s="34"/>
      <c r="EU15" s="34"/>
      <c r="EV15" s="34"/>
    </row>
    <row r="16" spans="1:152" x14ac:dyDescent="0.3">
      <c r="A16" s="23" t="s">
        <v>15</v>
      </c>
      <c r="B16" s="21">
        <v>0.69700198300000005</v>
      </c>
      <c r="C16" s="21">
        <v>2.1081053230000002</v>
      </c>
      <c r="D16" s="21">
        <v>24.655965519999999</v>
      </c>
      <c r="E16" s="21">
        <v>179.4566815</v>
      </c>
      <c r="F16" s="21">
        <v>17.219637979999899</v>
      </c>
      <c r="G16" s="21">
        <v>17.219632130000001</v>
      </c>
      <c r="H16" s="21">
        <v>179.4570411</v>
      </c>
      <c r="I16" s="21">
        <v>179.45599979999901</v>
      </c>
      <c r="J16" s="21">
        <v>58.726323099999902</v>
      </c>
      <c r="K16" s="21">
        <v>0.65425771600000004</v>
      </c>
      <c r="L16" s="21">
        <v>1.2620562119999901</v>
      </c>
      <c r="M16" s="21">
        <v>8.4443725999999997E-2</v>
      </c>
      <c r="N16" s="21">
        <v>4.2221723000000003E-3</v>
      </c>
      <c r="O16" s="21">
        <v>8.0221415000000004E-2</v>
      </c>
      <c r="P16" s="21">
        <v>367.93244220000003</v>
      </c>
      <c r="Q16" s="21">
        <v>0.3218381783</v>
      </c>
      <c r="R16" s="21">
        <v>367.93261937</v>
      </c>
      <c r="S16" s="21">
        <v>0.20925001900000001</v>
      </c>
      <c r="T16" s="21">
        <v>0.2163625005</v>
      </c>
      <c r="U16" s="21">
        <v>0.12174277015</v>
      </c>
      <c r="V16" s="21">
        <v>0.39414257813999998</v>
      </c>
      <c r="W16" s="21">
        <v>0.105612344793</v>
      </c>
      <c r="X16" s="21">
        <v>867.7242</v>
      </c>
      <c r="Y16" s="21">
        <v>59.172698029999999</v>
      </c>
      <c r="Z16" s="21">
        <v>59.17412976</v>
      </c>
      <c r="AA16" s="21">
        <v>1598.861834</v>
      </c>
      <c r="AB16" s="21">
        <v>1598.9118366999901</v>
      </c>
      <c r="AC16" s="21">
        <v>4.1099384999999998E-4</v>
      </c>
      <c r="AD16" s="21">
        <v>5.7539276999999997E-5</v>
      </c>
      <c r="AE16" s="21">
        <v>3.5345389999999997E-4</v>
      </c>
      <c r="AF16" s="21">
        <v>0.22428619059999999</v>
      </c>
      <c r="AG16" s="21">
        <v>224783.41387999899</v>
      </c>
      <c r="AH16" s="21">
        <v>20960680.390000001</v>
      </c>
      <c r="AI16" s="21">
        <v>224873.33288</v>
      </c>
      <c r="AJ16" s="21">
        <v>5.9178889669999997E-3</v>
      </c>
      <c r="AK16" s="21">
        <v>67.299405039999996</v>
      </c>
      <c r="AL16" s="21">
        <v>493.00881220000002</v>
      </c>
      <c r="AM16" s="21">
        <v>66.684024039999997</v>
      </c>
      <c r="AN16" s="21">
        <v>2.3405246740000001</v>
      </c>
      <c r="AO16" s="21">
        <v>183.10641609999999</v>
      </c>
      <c r="AP16" s="21">
        <v>28.767214549999998</v>
      </c>
      <c r="AQ16" s="21">
        <v>154871.53289999999</v>
      </c>
      <c r="AR16" s="21">
        <v>1129.928793804</v>
      </c>
      <c r="AS16" s="21">
        <v>307.278172756</v>
      </c>
      <c r="AT16" s="21">
        <v>210.93437</v>
      </c>
      <c r="AU16" s="21">
        <v>343.36247059999999</v>
      </c>
      <c r="AV16" s="21">
        <v>259.71069537</v>
      </c>
      <c r="AW16" s="21">
        <v>259.71903967999998</v>
      </c>
      <c r="AX16" s="21">
        <v>1220.9103447999901</v>
      </c>
      <c r="AY16" s="21">
        <v>2865.6817999999998</v>
      </c>
      <c r="AZ16" s="21">
        <v>7247.3645379999998</v>
      </c>
      <c r="BA16" s="21">
        <v>1.239996721</v>
      </c>
      <c r="BB16" s="21">
        <v>1.4171394349999999</v>
      </c>
      <c r="BC16" s="21">
        <v>204.864912</v>
      </c>
      <c r="BD16" s="21">
        <v>204.86473339999901</v>
      </c>
      <c r="BE16" s="21">
        <v>204.86204799999999</v>
      </c>
      <c r="BF16" s="21">
        <v>400.98755803</v>
      </c>
      <c r="BG16" s="21">
        <v>400.99809994999998</v>
      </c>
      <c r="BH16" s="21">
        <v>3.4884220000000001E-3</v>
      </c>
      <c r="BI16" s="21">
        <v>3.2794246000000002E-4</v>
      </c>
      <c r="BJ16" s="21">
        <v>3.279623E-4</v>
      </c>
      <c r="BK16" s="21">
        <v>3.4882314999999998E-3</v>
      </c>
      <c r="BL16" s="21">
        <v>326.15169300000002</v>
      </c>
      <c r="BM16" s="21">
        <v>326.138836999999</v>
      </c>
      <c r="BN16" s="21">
        <v>0.15130927573</v>
      </c>
      <c r="BO16" s="21">
        <v>491.61284599999999</v>
      </c>
      <c r="BP16" s="21">
        <v>10.130395630999899</v>
      </c>
      <c r="BQ16" s="21">
        <v>81.137167419999997</v>
      </c>
      <c r="BR16" s="21">
        <v>18.5638571</v>
      </c>
      <c r="BS16" s="21">
        <v>0.11324682</v>
      </c>
      <c r="BT16" s="21">
        <v>0.20132755999999999</v>
      </c>
      <c r="BU16" s="21">
        <v>32.134743139999998</v>
      </c>
      <c r="BV16" s="21">
        <v>0</v>
      </c>
      <c r="BW16" s="21">
        <v>356.01741600000003</v>
      </c>
      <c r="BX16" s="21">
        <v>29.03017556</v>
      </c>
      <c r="BY16" s="21">
        <v>29.050576199999998</v>
      </c>
      <c r="BZ16" s="21">
        <v>1129.7397490000001</v>
      </c>
      <c r="CA16" s="21">
        <v>1129.7303044999901</v>
      </c>
      <c r="CB16" s="21">
        <v>6.5058625999999994E-2</v>
      </c>
      <c r="CC16" s="21">
        <v>1.10599315E-2</v>
      </c>
      <c r="CD16" s="21">
        <v>5.3998478000000003E-2</v>
      </c>
      <c r="CE16" s="21">
        <v>34227.665300000001</v>
      </c>
      <c r="CF16" s="21">
        <v>6215.1448200000004</v>
      </c>
      <c r="CG16" s="21">
        <v>6214.9004100000002</v>
      </c>
      <c r="CH16" s="21">
        <v>11590.791238</v>
      </c>
      <c r="CI16" s="21">
        <v>40767.320200000002</v>
      </c>
      <c r="CJ16" s="21">
        <v>34226.295559999999</v>
      </c>
      <c r="CK16" s="21">
        <v>615.78413449999903</v>
      </c>
      <c r="CL16" s="21">
        <v>5.2404013799999998</v>
      </c>
      <c r="CM16" s="21">
        <v>5.9173645819999999E-3</v>
      </c>
      <c r="CN16" s="21">
        <v>0.59485346699999997</v>
      </c>
      <c r="CO16" s="21">
        <v>0.32990101370000002</v>
      </c>
      <c r="CP16" s="21">
        <v>5.8563340499999903</v>
      </c>
      <c r="CQ16" s="21">
        <v>1.2469275914</v>
      </c>
      <c r="CR16" s="21">
        <v>7639.7144200000002</v>
      </c>
      <c r="CS16" s="21">
        <v>6.9894769300000004</v>
      </c>
      <c r="CT16" s="21">
        <v>1.740703822</v>
      </c>
      <c r="CU16" s="21">
        <v>612.24131309999996</v>
      </c>
      <c r="CV16" s="21">
        <v>27.889576940000001</v>
      </c>
      <c r="CW16" s="21">
        <v>0</v>
      </c>
      <c r="CX16" s="21">
        <v>3.047668614</v>
      </c>
      <c r="CY16" s="21">
        <v>2.1046319000000001E-5</v>
      </c>
      <c r="CZ16" s="21">
        <v>0.48702906369999999</v>
      </c>
      <c r="DA16" s="21">
        <v>2436.9772819999998</v>
      </c>
      <c r="DB16" s="21">
        <v>108.4653</v>
      </c>
      <c r="DC16" s="21">
        <v>56.548360000000002</v>
      </c>
      <c r="DD16" s="21">
        <v>1249.4737049999901</v>
      </c>
      <c r="DE16" s="21">
        <v>1187.505588</v>
      </c>
      <c r="DF16" s="21">
        <v>0.75354033300000001</v>
      </c>
      <c r="DG16" s="21">
        <v>0.20132755999999999</v>
      </c>
      <c r="DH16" s="21">
        <v>103.08473705</v>
      </c>
      <c r="DI16" s="21">
        <v>1.1902871989999999</v>
      </c>
      <c r="DJ16" s="21">
        <v>80.9126124</v>
      </c>
      <c r="DK16" s="21">
        <v>8.8363433999999899</v>
      </c>
      <c r="DL16" s="21">
        <v>3.1196482099999998</v>
      </c>
      <c r="DM16" s="21">
        <v>362.942993599999</v>
      </c>
      <c r="DN16" s="21">
        <v>12.69368753</v>
      </c>
      <c r="DO16" s="21">
        <v>78.927980899999994</v>
      </c>
      <c r="DP16" s="21">
        <v>3.0510730567</v>
      </c>
      <c r="DQ16" s="21">
        <v>34.5828147</v>
      </c>
      <c r="DR16" s="21">
        <v>0.25492450891000001</v>
      </c>
      <c r="DS16" s="21">
        <v>1.5375286669999999</v>
      </c>
      <c r="DT16" s="21">
        <v>888.42660000000001</v>
      </c>
      <c r="DU16" s="21">
        <v>174.96543756</v>
      </c>
      <c r="DV16" s="21">
        <v>174.96535774</v>
      </c>
      <c r="DW16" s="21">
        <v>4764.4979499999999</v>
      </c>
      <c r="DX16" s="21">
        <v>9.0419281799999993</v>
      </c>
      <c r="DY16" s="21">
        <v>9.0414937000000002</v>
      </c>
      <c r="DZ16" s="21">
        <v>0.45097248499999998</v>
      </c>
      <c r="EA16" s="21">
        <v>376.99135999999999</v>
      </c>
      <c r="EB16" s="21">
        <v>18911.714220000002</v>
      </c>
      <c r="EC16" s="21">
        <v>2028.8034963</v>
      </c>
      <c r="ED16" s="21">
        <v>1641.6007539</v>
      </c>
      <c r="EE16" s="21">
        <v>1641.6358599</v>
      </c>
      <c r="EF16" s="21">
        <v>358.92321629999998</v>
      </c>
      <c r="EG16" s="21">
        <v>0</v>
      </c>
      <c r="EH16" s="21">
        <v>226.20638779999999</v>
      </c>
      <c r="EI16" s="21">
        <v>17028.7398499999</v>
      </c>
      <c r="EJ16" s="21">
        <v>971.10934320000001</v>
      </c>
      <c r="EK16" s="21">
        <v>2348.3378090000001</v>
      </c>
      <c r="EL16" s="21">
        <v>971.13986479999903</v>
      </c>
      <c r="EM16" s="34"/>
      <c r="EN16" s="34"/>
      <c r="EO16" s="34"/>
      <c r="EP16" s="34"/>
      <c r="EQ16" s="34"/>
      <c r="ER16" s="34"/>
      <c r="ES16" s="34"/>
      <c r="ET16" s="34"/>
      <c r="EU16" s="34"/>
      <c r="EV16" s="34"/>
    </row>
    <row r="17" spans="1:152" x14ac:dyDescent="0.3">
      <c r="A17" s="23" t="s">
        <v>16</v>
      </c>
      <c r="B17" s="21">
        <v>0.65092862200000001</v>
      </c>
      <c r="C17" s="21">
        <v>1.8387646419999999</v>
      </c>
      <c r="D17" s="21">
        <v>18.690358279999899</v>
      </c>
      <c r="E17" s="21">
        <v>152.53478459999999</v>
      </c>
      <c r="F17" s="21">
        <v>15.823819139999999</v>
      </c>
      <c r="G17" s="21">
        <v>15.823806179999901</v>
      </c>
      <c r="H17" s="21">
        <v>152.5350454</v>
      </c>
      <c r="I17" s="21">
        <v>152.53409640000001</v>
      </c>
      <c r="J17" s="21">
        <v>56.357241099999897</v>
      </c>
      <c r="K17" s="21">
        <v>0.62221135100000002</v>
      </c>
      <c r="L17" s="21">
        <v>1.3365924039999999</v>
      </c>
      <c r="M17" s="21">
        <v>7.9946870000000003E-2</v>
      </c>
      <c r="N17" s="21">
        <v>3.997334E-3</v>
      </c>
      <c r="O17" s="21">
        <v>7.5949379999999997E-2</v>
      </c>
      <c r="P17" s="21">
        <v>297.55687272</v>
      </c>
      <c r="Q17" s="21">
        <v>0.31964251739999999</v>
      </c>
      <c r="R17" s="21">
        <v>297.55753516999999</v>
      </c>
      <c r="S17" s="21">
        <v>0.18007528728</v>
      </c>
      <c r="T17" s="21">
        <v>0.18619668127</v>
      </c>
      <c r="U17" s="21">
        <v>9.9793456849999906E-2</v>
      </c>
      <c r="V17" s="21">
        <v>0.29868846955399903</v>
      </c>
      <c r="W17" s="21">
        <v>8.1927827866999994E-2</v>
      </c>
      <c r="X17" s="21">
        <v>781.76760000000002</v>
      </c>
      <c r="Y17" s="21">
        <v>45.268461459999997</v>
      </c>
      <c r="Z17" s="21">
        <v>45.26954035</v>
      </c>
      <c r="AA17" s="21">
        <v>1348.286339</v>
      </c>
      <c r="AB17" s="21">
        <v>1348.3281984</v>
      </c>
      <c r="AC17" s="21">
        <v>3.8860423999999998E-4</v>
      </c>
      <c r="AD17" s="21">
        <v>5.4404719999999999E-5</v>
      </c>
      <c r="AE17" s="21">
        <v>3.3419994999999997E-4</v>
      </c>
      <c r="AF17" s="21">
        <v>0.21474063389999901</v>
      </c>
      <c r="AG17" s="21">
        <v>213571.85925000001</v>
      </c>
      <c r="AH17" s="21">
        <v>20298340.848000001</v>
      </c>
      <c r="AI17" s="21">
        <v>213657.31601000001</v>
      </c>
      <c r="AJ17" s="21">
        <v>5.3651154649999996E-3</v>
      </c>
      <c r="AK17" s="21">
        <v>74.323027400000001</v>
      </c>
      <c r="AL17" s="21">
        <v>549.43027436999898</v>
      </c>
      <c r="AM17" s="21">
        <v>72.860182640000005</v>
      </c>
      <c r="AN17" s="21">
        <v>2.4891127289999999</v>
      </c>
      <c r="AO17" s="21">
        <v>199.95904933</v>
      </c>
      <c r="AP17" s="21">
        <v>29.939246739999898</v>
      </c>
      <c r="AQ17" s="21">
        <v>148315.25799999901</v>
      </c>
      <c r="AR17" s="21">
        <v>960.02412217999995</v>
      </c>
      <c r="AS17" s="21">
        <v>251.93149491</v>
      </c>
      <c r="AT17" s="21">
        <v>206.50262000000001</v>
      </c>
      <c r="AU17" s="21">
        <v>305.6172608</v>
      </c>
      <c r="AV17" s="21">
        <v>224.30135127</v>
      </c>
      <c r="AW17" s="21">
        <v>224.308715229999</v>
      </c>
      <c r="AX17" s="21">
        <v>1119.1236911999999</v>
      </c>
      <c r="AY17" s="21">
        <v>2614.7492000000002</v>
      </c>
      <c r="AZ17" s="21">
        <v>6093.5793679999997</v>
      </c>
      <c r="BA17" s="21">
        <v>1.200520571</v>
      </c>
      <c r="BB17" s="21">
        <v>1.3307404039999999</v>
      </c>
      <c r="BC17" s="21">
        <v>194.16307</v>
      </c>
      <c r="BD17" s="21">
        <v>194.1630006</v>
      </c>
      <c r="BE17" s="21">
        <v>194.1603422</v>
      </c>
      <c r="BF17" s="21">
        <v>353.32634639999998</v>
      </c>
      <c r="BG17" s="21">
        <v>353.33560590600001</v>
      </c>
      <c r="BH17" s="21">
        <v>3.2616956E-3</v>
      </c>
      <c r="BI17" s="21">
        <v>3.0783872E-4</v>
      </c>
      <c r="BJ17" s="21">
        <v>3.0785432000000001E-4</v>
      </c>
      <c r="BK17" s="21">
        <v>3.2615485000000001E-3</v>
      </c>
      <c r="BL17" s="21">
        <v>338.06115820000002</v>
      </c>
      <c r="BM17" s="21">
        <v>338.04773260000002</v>
      </c>
      <c r="BN17" s="21">
        <v>0.115812036257</v>
      </c>
      <c r="BO17" s="21">
        <v>444.59849350000002</v>
      </c>
      <c r="BP17" s="21">
        <v>8.7375793030000004</v>
      </c>
      <c r="BQ17" s="21">
        <v>70.425872220000002</v>
      </c>
      <c r="BR17" s="21">
        <v>19.387006799999899</v>
      </c>
      <c r="BS17" s="21">
        <v>0.10393768</v>
      </c>
      <c r="BT17" s="21">
        <v>0.18477816999999999</v>
      </c>
      <c r="BU17" s="21">
        <v>24.120089414999999</v>
      </c>
      <c r="BV17" s="21">
        <v>0</v>
      </c>
      <c r="BW17" s="21">
        <v>316.08282399999899</v>
      </c>
      <c r="BX17" s="21">
        <v>26.170498460000001</v>
      </c>
      <c r="BY17" s="21">
        <v>26.185854540000001</v>
      </c>
      <c r="BZ17" s="21">
        <v>1100.0533926000001</v>
      </c>
      <c r="CA17" s="21">
        <v>1100.0459796</v>
      </c>
      <c r="CB17" s="21">
        <v>6.3626940000000007E-2</v>
      </c>
      <c r="CC17" s="21">
        <v>1.08165955E-2</v>
      </c>
      <c r="CD17" s="21">
        <v>5.2810336999999999E-2</v>
      </c>
      <c r="CE17" s="21">
        <v>35487.860719999997</v>
      </c>
      <c r="CF17" s="21">
        <v>6431.7183799999902</v>
      </c>
      <c r="CG17" s="21">
        <v>6431.4629599999998</v>
      </c>
      <c r="CH17" s="21">
        <v>10247.534368000001</v>
      </c>
      <c r="CI17" s="21">
        <v>42255.947119999997</v>
      </c>
      <c r="CJ17" s="21">
        <v>35486.434569999998</v>
      </c>
      <c r="CK17" s="21">
        <v>530.95578569999998</v>
      </c>
      <c r="CL17" s="21">
        <v>4.8938051500000004</v>
      </c>
      <c r="CM17" s="21">
        <v>5.3646260019999999E-3</v>
      </c>
      <c r="CN17" s="21">
        <v>0.53521479189999999</v>
      </c>
      <c r="CO17" s="21">
        <v>0.29667064450000002</v>
      </c>
      <c r="CP17" s="21">
        <v>5.3195992939999996</v>
      </c>
      <c r="CQ17" s="21">
        <v>1.29279075</v>
      </c>
      <c r="CR17" s="21">
        <v>6843.7419120000004</v>
      </c>
      <c r="CS17" s="21">
        <v>7.0561612399999998</v>
      </c>
      <c r="CT17" s="21">
        <v>1.8622471389999999</v>
      </c>
      <c r="CU17" s="21">
        <v>628.30682839999997</v>
      </c>
      <c r="CV17" s="21">
        <v>25.435166016999901</v>
      </c>
      <c r="CW17" s="21">
        <v>0</v>
      </c>
      <c r="CX17" s="21">
        <v>2.7659677839999999</v>
      </c>
      <c r="CY17" s="21">
        <v>2.0398935000000001E-5</v>
      </c>
      <c r="CZ17" s="21">
        <v>0.48213264030000003</v>
      </c>
      <c r="DA17" s="21">
        <v>2326.4938099999999</v>
      </c>
      <c r="DB17" s="21">
        <v>97.721050000000005</v>
      </c>
      <c r="DC17" s="21">
        <v>53.339300000000001</v>
      </c>
      <c r="DD17" s="21">
        <v>1235.851956</v>
      </c>
      <c r="DE17" s="21">
        <v>1090.64154249999</v>
      </c>
      <c r="DF17" s="21">
        <v>0.70818303199999999</v>
      </c>
      <c r="DG17" s="21">
        <v>0.18477816999999999</v>
      </c>
      <c r="DH17" s="21">
        <v>95.096212099999903</v>
      </c>
      <c r="DI17" s="21">
        <v>1.19148947699999</v>
      </c>
      <c r="DJ17" s="21">
        <v>77.152565999999993</v>
      </c>
      <c r="DK17" s="21">
        <v>8.7395915399999993</v>
      </c>
      <c r="DL17" s="21">
        <v>3.0836907999999998</v>
      </c>
      <c r="DM17" s="21">
        <v>346.73584440000002</v>
      </c>
      <c r="DN17" s="21">
        <v>11.827777449999999</v>
      </c>
      <c r="DO17" s="21">
        <v>74.743923300000006</v>
      </c>
      <c r="DP17" s="21">
        <v>3.2979536813000001</v>
      </c>
      <c r="DQ17" s="21">
        <v>35.023703599999997</v>
      </c>
      <c r="DR17" s="21">
        <v>0.25369608628000001</v>
      </c>
      <c r="DS17" s="21">
        <v>1.5047378499999999</v>
      </c>
      <c r="DT17" s="21">
        <v>955.53520000000003</v>
      </c>
      <c r="DU17" s="21">
        <v>165.16815652999901</v>
      </c>
      <c r="DV17" s="21">
        <v>165.16831194</v>
      </c>
      <c r="DW17" s="21">
        <v>4291.265993</v>
      </c>
      <c r="DX17" s="21">
        <v>7.6452526949999999</v>
      </c>
      <c r="DY17" s="21">
        <v>7.6448775999999903</v>
      </c>
      <c r="DZ17" s="21">
        <v>0.47760749899999899</v>
      </c>
      <c r="EA17" s="21">
        <v>355.59679999999997</v>
      </c>
      <c r="EB17" s="21">
        <v>16656.17309</v>
      </c>
      <c r="EC17" s="21">
        <v>1790.058691</v>
      </c>
      <c r="ED17" s="21">
        <v>1460.97864621999</v>
      </c>
      <c r="EE17" s="21">
        <v>1461.0102113400001</v>
      </c>
      <c r="EF17" s="21">
        <v>322.84639049999998</v>
      </c>
      <c r="EG17" s="21">
        <v>0</v>
      </c>
      <c r="EH17" s="21">
        <v>211.06704798000001</v>
      </c>
      <c r="EI17" s="21">
        <v>15080.6937699999</v>
      </c>
      <c r="EJ17" s="21">
        <v>840.26893149999898</v>
      </c>
      <c r="EK17" s="21">
        <v>2019.8204765</v>
      </c>
      <c r="EL17" s="21">
        <v>840.29421249999996</v>
      </c>
      <c r="EM17" s="34"/>
      <c r="EN17" s="34"/>
      <c r="EO17" s="34"/>
      <c r="EP17" s="34"/>
      <c r="EQ17" s="34"/>
      <c r="ER17" s="34"/>
      <c r="ES17" s="34"/>
      <c r="ET17" s="34"/>
      <c r="EU17" s="34"/>
      <c r="EV17" s="34"/>
    </row>
    <row r="18" spans="1:152" x14ac:dyDescent="0.3">
      <c r="A18" s="23" t="s">
        <v>17</v>
      </c>
      <c r="B18" s="21">
        <v>0.90733997399999999</v>
      </c>
      <c r="C18" s="21">
        <v>2.4897261479999999</v>
      </c>
      <c r="D18" s="21">
        <v>23.901223080000001</v>
      </c>
      <c r="E18" s="21">
        <v>208.80030350000001</v>
      </c>
      <c r="F18" s="21">
        <v>21.658977400000001</v>
      </c>
      <c r="G18" s="21">
        <v>21.658989160000001</v>
      </c>
      <c r="H18" s="21">
        <v>208.80013220000001</v>
      </c>
      <c r="I18" s="21">
        <v>208.79890039999901</v>
      </c>
      <c r="J18" s="21">
        <v>78.697790299999994</v>
      </c>
      <c r="K18" s="21">
        <v>0.87355848700000005</v>
      </c>
      <c r="L18" s="21">
        <v>1.922965107</v>
      </c>
      <c r="M18" s="21">
        <v>0.124685355</v>
      </c>
      <c r="N18" s="21">
        <v>6.2342530000000004E-3</v>
      </c>
      <c r="O18" s="21">
        <v>0.11845082999999999</v>
      </c>
      <c r="P18" s="21">
        <v>377.13076493</v>
      </c>
      <c r="Q18" s="21">
        <v>0.45917823599999902</v>
      </c>
      <c r="R18" s="21">
        <v>377.12935640000001</v>
      </c>
      <c r="S18" s="21">
        <v>0.25175958840000001</v>
      </c>
      <c r="T18" s="21">
        <v>0.26031709865000002</v>
      </c>
      <c r="U18" s="21">
        <v>0.13589587431</v>
      </c>
      <c r="V18" s="21">
        <v>0.40369951613499999</v>
      </c>
      <c r="W18" s="21">
        <v>0.109514692404</v>
      </c>
      <c r="X18" s="21">
        <v>1331.3052</v>
      </c>
      <c r="Y18" s="21">
        <v>51.844009700000001</v>
      </c>
      <c r="Z18" s="21">
        <v>51.84537985</v>
      </c>
      <c r="AA18" s="21">
        <v>2008.8791222</v>
      </c>
      <c r="AB18" s="21">
        <v>2008.9414380000001</v>
      </c>
      <c r="AC18" s="21">
        <v>6.1164689999999996E-4</v>
      </c>
      <c r="AD18" s="21">
        <v>8.5630689999999999E-5</v>
      </c>
      <c r="AE18" s="21">
        <v>5.2601826999999996E-4</v>
      </c>
      <c r="AF18" s="21">
        <v>0.3049318352</v>
      </c>
      <c r="AG18" s="21">
        <v>326184.723479999</v>
      </c>
      <c r="AH18" s="21">
        <v>30370429.537999999</v>
      </c>
      <c r="AI18" s="21">
        <v>326315.134499999</v>
      </c>
      <c r="AJ18" s="21">
        <v>7.5992489119999897E-3</v>
      </c>
      <c r="AK18" s="21">
        <v>105.55021582000001</v>
      </c>
      <c r="AL18" s="21">
        <v>765.36913489999995</v>
      </c>
      <c r="AM18" s="21">
        <v>107.34214009999999</v>
      </c>
      <c r="AN18" s="21">
        <v>3.6638114860000002</v>
      </c>
      <c r="AO18" s="21">
        <v>294.56273770000001</v>
      </c>
      <c r="AP18" s="21">
        <v>42.8338641</v>
      </c>
      <c r="AQ18" s="21">
        <v>194294.69949999999</v>
      </c>
      <c r="AR18" s="21">
        <v>1280.0754223500001</v>
      </c>
      <c r="AS18" s="21">
        <v>337.68427000000003</v>
      </c>
      <c r="AT18" s="21">
        <v>316.87353999999999</v>
      </c>
      <c r="AU18" s="21">
        <v>415.04923869999999</v>
      </c>
      <c r="AV18" s="21">
        <v>308.6158188</v>
      </c>
      <c r="AW18" s="21">
        <v>308.62591293000003</v>
      </c>
      <c r="AX18" s="21">
        <v>1599.7259658999999</v>
      </c>
      <c r="AY18" s="21">
        <v>3878.9616999999998</v>
      </c>
      <c r="AZ18" s="21">
        <v>8107.6512499999999</v>
      </c>
      <c r="BA18" s="21">
        <v>1.696947819</v>
      </c>
      <c r="BB18" s="21">
        <v>1.85837117499999</v>
      </c>
      <c r="BC18" s="21">
        <v>275.02204929999999</v>
      </c>
      <c r="BD18" s="21">
        <v>275.021740499999</v>
      </c>
      <c r="BE18" s="21">
        <v>275.01818700000001</v>
      </c>
      <c r="BF18" s="21">
        <v>488.59310412999997</v>
      </c>
      <c r="BG18" s="21">
        <v>488.60566096999997</v>
      </c>
      <c r="BH18" s="21">
        <v>5.1987589999999998E-3</v>
      </c>
      <c r="BI18" s="21">
        <v>4.8731822999999999E-4</v>
      </c>
      <c r="BJ18" s="21">
        <v>4.8734806E-4</v>
      </c>
      <c r="BK18" s="21">
        <v>5.1984429999999996E-3</v>
      </c>
      <c r="BL18" s="21">
        <v>462.14758069999999</v>
      </c>
      <c r="BM18" s="21">
        <v>462.128906999999</v>
      </c>
      <c r="BN18" s="21">
        <v>0.156984615982</v>
      </c>
      <c r="BO18" s="21">
        <v>610.45352460000004</v>
      </c>
      <c r="BP18" s="21">
        <v>11.701458795999899</v>
      </c>
      <c r="BQ18" s="21">
        <v>93.057144739999998</v>
      </c>
      <c r="BR18" s="21">
        <v>27.788597500000002</v>
      </c>
      <c r="BS18" s="21">
        <v>0.17244923000000001</v>
      </c>
      <c r="BT18" s="21">
        <v>0.30657630000000002</v>
      </c>
      <c r="BU18" s="21">
        <v>30.342217699999999</v>
      </c>
      <c r="BV18" s="21">
        <v>0</v>
      </c>
      <c r="BW18" s="21">
        <v>468.53671599999899</v>
      </c>
      <c r="BX18" s="21">
        <v>35.971863829999997</v>
      </c>
      <c r="BY18" s="21">
        <v>35.992688479999998</v>
      </c>
      <c r="BZ18" s="21">
        <v>1708.0636509999999</v>
      </c>
      <c r="CA18" s="21">
        <v>1708.0473850000001</v>
      </c>
      <c r="CB18" s="21">
        <v>9.6961939999999996E-2</v>
      </c>
      <c r="CC18" s="21">
        <v>1.648353E-2</v>
      </c>
      <c r="CD18" s="21">
        <v>8.0478430000000004E-2</v>
      </c>
      <c r="CE18" s="21">
        <v>48587.749250000001</v>
      </c>
      <c r="CF18" s="21">
        <v>8718.5457299999998</v>
      </c>
      <c r="CG18" s="21">
        <v>8718.2010599999994</v>
      </c>
      <c r="CH18" s="21">
        <v>14106.454949999999</v>
      </c>
      <c r="CI18" s="21">
        <v>57766.172400000003</v>
      </c>
      <c r="CJ18" s="21">
        <v>48585.7909499999</v>
      </c>
      <c r="CK18" s="21">
        <v>713.29319869999995</v>
      </c>
      <c r="CL18" s="21">
        <v>6.8208894950000003</v>
      </c>
      <c r="CM18" s="21">
        <v>7.5985803589999996E-3</v>
      </c>
      <c r="CN18" s="21">
        <v>0.75200868249999997</v>
      </c>
      <c r="CO18" s="21">
        <v>0.41445024400000002</v>
      </c>
      <c r="CP18" s="21">
        <v>7.3560231499999897</v>
      </c>
      <c r="CQ18" s="21">
        <v>1.9362362115</v>
      </c>
      <c r="CR18" s="21">
        <v>9540.0431599999993</v>
      </c>
      <c r="CS18" s="21">
        <v>10.37444949</v>
      </c>
      <c r="CT18" s="21">
        <v>2.7430672669999998</v>
      </c>
      <c r="CU18" s="21">
        <v>864.34044900000004</v>
      </c>
      <c r="CV18" s="21">
        <v>42.241447180000002</v>
      </c>
      <c r="CW18" s="21">
        <v>0</v>
      </c>
      <c r="CX18" s="21">
        <v>3.8109723899999999</v>
      </c>
      <c r="CY18" s="21">
        <v>3.0521919999999998E-5</v>
      </c>
      <c r="CZ18" s="21">
        <v>0.72649255599999996</v>
      </c>
      <c r="DA18" s="21">
        <v>3534.0228569999999</v>
      </c>
      <c r="DB18" s="21">
        <v>166.41368</v>
      </c>
      <c r="DC18" s="21">
        <v>80.294489999999996</v>
      </c>
      <c r="DD18" s="21">
        <v>1768.4153389999999</v>
      </c>
      <c r="DE18" s="21">
        <v>1765.60941279999</v>
      </c>
      <c r="DF18" s="21">
        <v>1.106151015</v>
      </c>
      <c r="DG18" s="21">
        <v>0.30657630000000002</v>
      </c>
      <c r="DH18" s="21">
        <v>155.42414467</v>
      </c>
      <c r="DI18" s="21">
        <v>1.7970651</v>
      </c>
      <c r="DJ18" s="21">
        <v>112.40586329999999</v>
      </c>
      <c r="DK18" s="21">
        <v>12.85142334</v>
      </c>
      <c r="DL18" s="21">
        <v>4.4713818199999897</v>
      </c>
      <c r="DM18" s="21">
        <v>502.308513</v>
      </c>
      <c r="DN18" s="21">
        <v>16.463704149999899</v>
      </c>
      <c r="DO18" s="21">
        <v>107.4271909</v>
      </c>
      <c r="DP18" s="21">
        <v>4.8782383134999998</v>
      </c>
      <c r="DQ18" s="21">
        <v>50.185776699999998</v>
      </c>
      <c r="DR18" s="21">
        <v>0.39603956089999998</v>
      </c>
      <c r="DS18" s="21">
        <v>2.1351190409999998</v>
      </c>
      <c r="DT18" s="21">
        <v>1294.7781</v>
      </c>
      <c r="DU18" s="21">
        <v>215.59564502999999</v>
      </c>
      <c r="DV18" s="21">
        <v>215.59568353</v>
      </c>
      <c r="DW18" s="21">
        <v>6009.701325</v>
      </c>
      <c r="DX18" s="21">
        <v>10.207458166</v>
      </c>
      <c r="DY18" s="21">
        <v>10.206974796000001</v>
      </c>
      <c r="DZ18" s="21">
        <v>0.68713644799999996</v>
      </c>
      <c r="EA18" s="21">
        <v>535.29755</v>
      </c>
      <c r="EB18" s="21">
        <v>23155.373879999901</v>
      </c>
      <c r="EC18" s="21">
        <v>2490.4015055999998</v>
      </c>
      <c r="ED18" s="21">
        <v>2048.1000415399999</v>
      </c>
      <c r="EE18" s="21">
        <v>2048.1439722999999</v>
      </c>
      <c r="EF18" s="21">
        <v>455.45122279999998</v>
      </c>
      <c r="EG18" s="21">
        <v>0</v>
      </c>
      <c r="EH18" s="21">
        <v>280.38628771999998</v>
      </c>
      <c r="EI18" s="21">
        <v>20842.817633999999</v>
      </c>
      <c r="EJ18" s="21">
        <v>1156.0124585999999</v>
      </c>
      <c r="EK18" s="21">
        <v>2762.1672600000002</v>
      </c>
      <c r="EL18" s="21">
        <v>1156.0482698000001</v>
      </c>
      <c r="EM18" s="34"/>
      <c r="EN18" s="34"/>
      <c r="EO18" s="34"/>
      <c r="EP18" s="34"/>
      <c r="EQ18" s="34"/>
      <c r="ER18" s="34"/>
      <c r="ES18" s="34"/>
      <c r="ET18" s="34"/>
      <c r="EU18" s="34"/>
      <c r="EV18" s="34"/>
    </row>
    <row r="19" spans="1:152" x14ac:dyDescent="0.3">
      <c r="A19" s="23" t="s">
        <v>18</v>
      </c>
      <c r="B19" s="21">
        <v>0.89423583699999898</v>
      </c>
      <c r="C19" s="21">
        <v>2.2590515299999998</v>
      </c>
      <c r="D19" s="21">
        <v>20.458803400000001</v>
      </c>
      <c r="E19" s="21">
        <v>191.67008279999999</v>
      </c>
      <c r="F19" s="21">
        <v>21.851402</v>
      </c>
      <c r="G19" s="21">
        <v>21.851427430000001</v>
      </c>
      <c r="H19" s="21">
        <v>191.66991830000001</v>
      </c>
      <c r="I19" s="21">
        <v>191.66879470000001</v>
      </c>
      <c r="J19" s="21">
        <v>79.712408999999994</v>
      </c>
      <c r="K19" s="21">
        <v>0.87116887899999995</v>
      </c>
      <c r="L19" s="21">
        <v>2.1389068899999999</v>
      </c>
      <c r="M19" s="21">
        <v>0.12920566</v>
      </c>
      <c r="N19" s="21">
        <v>6.4603033999999998E-3</v>
      </c>
      <c r="O19" s="21">
        <v>0.12274549</v>
      </c>
      <c r="P19" s="21">
        <v>345.91654144999899</v>
      </c>
      <c r="Q19" s="21">
        <v>0.4712618153</v>
      </c>
      <c r="R19" s="21">
        <v>345.91695693999998</v>
      </c>
      <c r="S19" s="21">
        <v>0.227047286199999</v>
      </c>
      <c r="T19" s="21">
        <v>0.2347644002</v>
      </c>
      <c r="U19" s="21">
        <v>0.11494248355</v>
      </c>
      <c r="V19" s="21">
        <v>0.31133105478</v>
      </c>
      <c r="W19" s="21">
        <v>8.5937904674000004E-2</v>
      </c>
      <c r="X19" s="21">
        <v>1737.0327</v>
      </c>
      <c r="Y19" s="21">
        <v>42.646379179999997</v>
      </c>
      <c r="Z19" s="21">
        <v>42.647316599999897</v>
      </c>
      <c r="AA19" s="21">
        <v>1856.8174019999999</v>
      </c>
      <c r="AB19" s="21">
        <v>1856.8752179999999</v>
      </c>
      <c r="AC19" s="21">
        <v>6.133693E-4</v>
      </c>
      <c r="AD19" s="21">
        <v>8.5871639999999996E-5</v>
      </c>
      <c r="AE19" s="21">
        <v>5.2749830000000004E-4</v>
      </c>
      <c r="AF19" s="21">
        <v>0.30283378849999998</v>
      </c>
      <c r="AG19" s="21">
        <v>303757.02179999999</v>
      </c>
      <c r="AH19" s="21">
        <v>33903036.089999899</v>
      </c>
      <c r="AI19" s="21">
        <v>303878.56514000002</v>
      </c>
      <c r="AJ19" s="21">
        <v>7.2114284799999996E-3</v>
      </c>
      <c r="AK19" s="21">
        <v>117.24744741999901</v>
      </c>
      <c r="AL19" s="21">
        <v>840.45073960000002</v>
      </c>
      <c r="AM19" s="21">
        <v>119.4508348</v>
      </c>
      <c r="AN19" s="21">
        <v>4.0760615779999902</v>
      </c>
      <c r="AO19" s="21">
        <v>327.96418060000002</v>
      </c>
      <c r="AP19" s="21">
        <v>56.345123340000001</v>
      </c>
      <c r="AQ19" s="21">
        <v>239979.31849999999</v>
      </c>
      <c r="AR19" s="21">
        <v>1167.02073639999</v>
      </c>
      <c r="AS19" s="21">
        <v>296.42931933</v>
      </c>
      <c r="AT19" s="21">
        <v>383.98039999999997</v>
      </c>
      <c r="AU19" s="21">
        <v>375.70071180000002</v>
      </c>
      <c r="AV19" s="21">
        <v>283.54416796999999</v>
      </c>
      <c r="AW19" s="21">
        <v>283.55329225999998</v>
      </c>
      <c r="AX19" s="21">
        <v>1691.0752047999999</v>
      </c>
      <c r="AY19" s="21">
        <v>3958.5261999999998</v>
      </c>
      <c r="AZ19" s="21">
        <v>7053.5261639999999</v>
      </c>
      <c r="BA19" s="21">
        <v>1.712079023</v>
      </c>
      <c r="BB19" s="21">
        <v>1.833981104</v>
      </c>
      <c r="BC19" s="21">
        <v>278.5763437</v>
      </c>
      <c r="BD19" s="21">
        <v>278.576435</v>
      </c>
      <c r="BE19" s="21">
        <v>278.57236999999998</v>
      </c>
      <c r="BF19" s="21">
        <v>488.21488076999998</v>
      </c>
      <c r="BG19" s="21">
        <v>488.22769488</v>
      </c>
      <c r="BH19" s="21">
        <v>5.1628510000000004E-3</v>
      </c>
      <c r="BI19" s="21">
        <v>4.9050109999999999E-4</v>
      </c>
      <c r="BJ19" s="21">
        <v>4.905326E-4</v>
      </c>
      <c r="BK19" s="21">
        <v>5.1625120000000002E-3</v>
      </c>
      <c r="BL19" s="21">
        <v>460.14235059999999</v>
      </c>
      <c r="BM19" s="21">
        <v>460.1236596</v>
      </c>
      <c r="BN19" s="21">
        <v>0.122806573105999</v>
      </c>
      <c r="BO19" s="21">
        <v>617.22407009999995</v>
      </c>
      <c r="BP19" s="21">
        <v>11.92207646</v>
      </c>
      <c r="BQ19" s="21">
        <v>85.478939400000002</v>
      </c>
      <c r="BR19" s="21">
        <v>30.502624129999901</v>
      </c>
      <c r="BS19" s="21">
        <v>0.2119788</v>
      </c>
      <c r="BT19" s="21">
        <v>0.37685109999999999</v>
      </c>
      <c r="BU19" s="21">
        <v>26.694605789999901</v>
      </c>
      <c r="BV19" s="21">
        <v>0</v>
      </c>
      <c r="BW19" s="21">
        <v>446.92635099999899</v>
      </c>
      <c r="BX19" s="21">
        <v>34.24292045</v>
      </c>
      <c r="BY19" s="21">
        <v>34.2589562</v>
      </c>
      <c r="BZ19" s="21">
        <v>1662.4820809999901</v>
      </c>
      <c r="CA19" s="21">
        <v>1662.471659</v>
      </c>
      <c r="CB19" s="21">
        <v>9.8197450000000006E-2</v>
      </c>
      <c r="CC19" s="21">
        <v>1.6693570000000001E-2</v>
      </c>
      <c r="CD19" s="21">
        <v>8.1503839999999994E-2</v>
      </c>
      <c r="CE19" s="21">
        <v>47192.184300000001</v>
      </c>
      <c r="CF19" s="21">
        <v>9865.4522699999998</v>
      </c>
      <c r="CG19" s="21">
        <v>9865.0496500000008</v>
      </c>
      <c r="CH19" s="21">
        <v>13534.198463999999</v>
      </c>
      <c r="CI19" s="21">
        <v>57515.474499999997</v>
      </c>
      <c r="CJ19" s="21">
        <v>47190.290999999997</v>
      </c>
      <c r="CK19" s="21">
        <v>655.87966929999902</v>
      </c>
      <c r="CL19" s="21">
        <v>6.6719793300000001</v>
      </c>
      <c r="CM19" s="21">
        <v>7.2107998829999999E-3</v>
      </c>
      <c r="CN19" s="21">
        <v>0.70896384129999901</v>
      </c>
      <c r="CO19" s="21">
        <v>0.38877479939999998</v>
      </c>
      <c r="CP19" s="21">
        <v>7.0106251299999904</v>
      </c>
      <c r="CQ19" s="21">
        <v>2.0338400087999999</v>
      </c>
      <c r="CR19" s="21">
        <v>9339.5358660000002</v>
      </c>
      <c r="CS19" s="21">
        <v>10.71915808</v>
      </c>
      <c r="CT19" s="21">
        <v>2.97736188099999</v>
      </c>
      <c r="CU19" s="21">
        <v>914.97810000000004</v>
      </c>
      <c r="CV19" s="21">
        <v>52.905025989999999</v>
      </c>
      <c r="CW19" s="21">
        <v>0</v>
      </c>
      <c r="CX19" s="21">
        <v>3.6274647769999899</v>
      </c>
      <c r="CY19" s="21">
        <v>3.4222869999999998E-5</v>
      </c>
      <c r="CZ19" s="21">
        <v>0.80303145469999904</v>
      </c>
      <c r="DA19" s="21">
        <v>4076.6861939999999</v>
      </c>
      <c r="DB19" s="21">
        <v>217.1283</v>
      </c>
      <c r="DC19" s="21">
        <v>90.443695000000005</v>
      </c>
      <c r="DD19" s="21">
        <v>1895.73549599999</v>
      </c>
      <c r="DE19" s="21">
        <v>2180.9522665</v>
      </c>
      <c r="DF19" s="21">
        <v>1.2695100539999999</v>
      </c>
      <c r="DG19" s="21">
        <v>0.37685109999999999</v>
      </c>
      <c r="DH19" s="21">
        <v>191.83416942999901</v>
      </c>
      <c r="DI19" s="21">
        <v>2.1978039570000001</v>
      </c>
      <c r="DJ19" s="21">
        <v>116.3287873</v>
      </c>
      <c r="DK19" s="21">
        <v>12.775443299999999</v>
      </c>
      <c r="DL19" s="21">
        <v>4.6998902399999896</v>
      </c>
      <c r="DM19" s="21">
        <v>512.88114999999902</v>
      </c>
      <c r="DN19" s="21">
        <v>16.347710599999999</v>
      </c>
      <c r="DO19" s="21">
        <v>112.315059699999</v>
      </c>
      <c r="DP19" s="21">
        <v>5.2436239990000004</v>
      </c>
      <c r="DQ19" s="21">
        <v>63.335932899999897</v>
      </c>
      <c r="DR19" s="21">
        <v>0.45516726739999902</v>
      </c>
      <c r="DS19" s="21">
        <v>2.1721374130000002</v>
      </c>
      <c r="DT19" s="21">
        <v>1508.9817</v>
      </c>
      <c r="DU19" s="21">
        <v>324.13727333999998</v>
      </c>
      <c r="DV19" s="21">
        <v>324.13670382999902</v>
      </c>
      <c r="DW19" s="21">
        <v>5836.9368959999902</v>
      </c>
      <c r="DX19" s="21">
        <v>8.7703073899999993</v>
      </c>
      <c r="DY19" s="21">
        <v>8.7698911440000007</v>
      </c>
      <c r="DZ19" s="21">
        <v>0.76429880699999997</v>
      </c>
      <c r="EA19" s="21">
        <v>602.96204</v>
      </c>
      <c r="EB19" s="21">
        <v>22288.479060000001</v>
      </c>
      <c r="EC19" s="21">
        <v>2398.3220621</v>
      </c>
      <c r="ED19" s="21">
        <v>1992.6594341</v>
      </c>
      <c r="EE19" s="21">
        <v>1992.7028049</v>
      </c>
      <c r="EF19" s="21">
        <v>447.55887308000001</v>
      </c>
      <c r="EG19" s="21">
        <v>0</v>
      </c>
      <c r="EH19" s="21">
        <v>298.42597642999999</v>
      </c>
      <c r="EI19" s="21">
        <v>20174.117909999899</v>
      </c>
      <c r="EJ19" s="21">
        <v>1071.5371915000001</v>
      </c>
      <c r="EK19" s="21">
        <v>2526.0998353999998</v>
      </c>
      <c r="EL19" s="21">
        <v>1071.5698926</v>
      </c>
      <c r="EM19" s="34"/>
      <c r="EN19" s="34"/>
      <c r="EO19" s="34"/>
      <c r="EP19" s="34"/>
      <c r="EQ19" s="34"/>
      <c r="ER19" s="34"/>
      <c r="ES19" s="34"/>
      <c r="ET19" s="34"/>
      <c r="EU19" s="34"/>
      <c r="EV19" s="34"/>
    </row>
    <row r="20" spans="1:152" x14ac:dyDescent="0.3">
      <c r="A20" s="23" t="s">
        <v>19</v>
      </c>
      <c r="B20" s="21">
        <v>0.2162307987</v>
      </c>
      <c r="C20" s="21">
        <v>0.63069554969999997</v>
      </c>
      <c r="D20" s="21">
        <v>8.1704894840000009</v>
      </c>
      <c r="E20" s="21">
        <v>56.891240699999997</v>
      </c>
      <c r="F20" s="21">
        <v>5.3620099200000002</v>
      </c>
      <c r="G20" s="21">
        <v>5.362032975</v>
      </c>
      <c r="H20" s="21">
        <v>56.89129466</v>
      </c>
      <c r="I20" s="21">
        <v>56.890987129999999</v>
      </c>
      <c r="J20" s="21">
        <v>17.755483179999999</v>
      </c>
      <c r="K20" s="21">
        <v>0.20400057120000001</v>
      </c>
      <c r="L20" s="21">
        <v>0.40706684599999998</v>
      </c>
      <c r="M20" s="21">
        <v>3.7922457E-2</v>
      </c>
      <c r="N20" s="21">
        <v>1.8961346E-3</v>
      </c>
      <c r="O20" s="21">
        <v>3.6026533999999999E-2</v>
      </c>
      <c r="P20" s="21">
        <v>110.48020026</v>
      </c>
      <c r="Q20" s="21">
        <v>0.10232936867</v>
      </c>
      <c r="R20" s="21">
        <v>110.48018184999999</v>
      </c>
      <c r="S20" s="21">
        <v>6.4137287700000004E-2</v>
      </c>
      <c r="T20" s="21">
        <v>6.6317729699999994E-2</v>
      </c>
      <c r="U20" s="21">
        <v>3.6377404066999998E-2</v>
      </c>
      <c r="V20" s="21">
        <v>0.11713401280499899</v>
      </c>
      <c r="W20" s="21">
        <v>3.10613963126E-2</v>
      </c>
      <c r="X20" s="21">
        <v>433.17669999999998</v>
      </c>
      <c r="Y20" s="21">
        <v>17.909010289999902</v>
      </c>
      <c r="Z20" s="21">
        <v>17.909466735999999</v>
      </c>
      <c r="AA20" s="21">
        <v>502.94330769999999</v>
      </c>
      <c r="AB20" s="21">
        <v>502.95899709999998</v>
      </c>
      <c r="AC20" s="21">
        <v>1.8900486999999999E-4</v>
      </c>
      <c r="AD20" s="21">
        <v>2.6460705999999999E-5</v>
      </c>
      <c r="AE20" s="21">
        <v>1.6254453999999999E-4</v>
      </c>
      <c r="AF20" s="21">
        <v>7.0182640960000001E-2</v>
      </c>
      <c r="AG20" s="21">
        <v>64873.074009999997</v>
      </c>
      <c r="AH20" s="21">
        <v>8331815.5779999997</v>
      </c>
      <c r="AI20" s="21">
        <v>64899.070619999999</v>
      </c>
      <c r="AJ20" s="21">
        <v>1.840422E-3</v>
      </c>
      <c r="AK20" s="21">
        <v>20.800244751999902</v>
      </c>
      <c r="AL20" s="21">
        <v>148.72614576000001</v>
      </c>
      <c r="AM20" s="21">
        <v>21.670116103999899</v>
      </c>
      <c r="AN20" s="21">
        <v>0.74437098799999901</v>
      </c>
      <c r="AO20" s="21">
        <v>59.470014980000002</v>
      </c>
      <c r="AP20" s="21">
        <v>8.5821566599999901</v>
      </c>
      <c r="AQ20" s="21">
        <v>38938.192975999897</v>
      </c>
      <c r="AR20" s="21">
        <v>348.28116787900001</v>
      </c>
      <c r="AS20" s="21">
        <v>94.040809840999998</v>
      </c>
      <c r="AT20" s="21">
        <v>51.412086000000002</v>
      </c>
      <c r="AU20" s="21">
        <v>97.541508399999998</v>
      </c>
      <c r="AV20" s="21">
        <v>71.480296159999995</v>
      </c>
      <c r="AW20" s="21">
        <v>71.482619819999996</v>
      </c>
      <c r="AX20" s="21">
        <v>332.42550199999999</v>
      </c>
      <c r="AY20" s="21">
        <v>785.61495000000002</v>
      </c>
      <c r="AZ20" s="21">
        <v>2128.3190410000002</v>
      </c>
      <c r="BA20" s="21">
        <v>0.38872186650000001</v>
      </c>
      <c r="BB20" s="21">
        <v>0.43974322899999901</v>
      </c>
      <c r="BC20" s="21">
        <v>64.938101700000004</v>
      </c>
      <c r="BD20" s="21">
        <v>64.938064800000006</v>
      </c>
      <c r="BE20" s="21">
        <v>64.937162499999999</v>
      </c>
      <c r="BF20" s="21">
        <v>111.164514453</v>
      </c>
      <c r="BG20" s="21">
        <v>111.167190629</v>
      </c>
      <c r="BH20" s="21">
        <v>1.6495988E-3</v>
      </c>
      <c r="BI20" s="21">
        <v>1.5263076000000001E-4</v>
      </c>
      <c r="BJ20" s="21">
        <v>1.5264025999999999E-4</v>
      </c>
      <c r="BK20" s="21">
        <v>1.6495091E-3</v>
      </c>
      <c r="BL20" s="21">
        <v>90.027319700000007</v>
      </c>
      <c r="BM20" s="21">
        <v>90.023662099999996</v>
      </c>
      <c r="BN20" s="21">
        <v>4.5070707702000001E-2</v>
      </c>
      <c r="BO20" s="21">
        <v>128.9164701</v>
      </c>
      <c r="BP20" s="21">
        <v>3.0181417384999998</v>
      </c>
      <c r="BQ20" s="21">
        <v>22.643533869999999</v>
      </c>
      <c r="BR20" s="21">
        <v>5.9218388700000002</v>
      </c>
      <c r="BS20" s="21">
        <v>5.4749935999999999E-2</v>
      </c>
      <c r="BT20" s="21">
        <v>9.7333185000000003E-2</v>
      </c>
      <c r="BU20" s="21">
        <v>10.253625400000001</v>
      </c>
      <c r="BV20" s="21">
        <v>0</v>
      </c>
      <c r="BW20" s="21">
        <v>120.538930999999</v>
      </c>
      <c r="BX20" s="21">
        <v>8.8817491799999999</v>
      </c>
      <c r="BY20" s="21">
        <v>8.8877881999999993</v>
      </c>
      <c r="BZ20" s="21">
        <v>449.27303949999998</v>
      </c>
      <c r="CA20" s="21">
        <v>449.26960159999902</v>
      </c>
      <c r="CB20" s="21">
        <v>2.7674899999999999E-2</v>
      </c>
      <c r="CC20" s="21">
        <v>4.7047323999999998E-3</v>
      </c>
      <c r="CD20" s="21">
        <v>2.2970150000000002E-2</v>
      </c>
      <c r="CE20" s="21">
        <v>9375.3142899999893</v>
      </c>
      <c r="CF20" s="21">
        <v>1788.0731639999999</v>
      </c>
      <c r="CG20" s="21">
        <v>1788.0019279999999</v>
      </c>
      <c r="CH20" s="21">
        <v>3234.191851</v>
      </c>
      <c r="CI20" s="21">
        <v>11252.96408</v>
      </c>
      <c r="CJ20" s="21">
        <v>9374.9407499999998</v>
      </c>
      <c r="CK20" s="21">
        <v>180.94388459999999</v>
      </c>
      <c r="CL20" s="21">
        <v>1.6191894869999901</v>
      </c>
      <c r="CM20" s="21">
        <v>1.8402637922999899E-3</v>
      </c>
      <c r="CN20" s="21">
        <v>0.18376554006999901</v>
      </c>
      <c r="CO20" s="21">
        <v>0.101244507679999</v>
      </c>
      <c r="CP20" s="21">
        <v>1.79251016299999</v>
      </c>
      <c r="CQ20" s="21">
        <v>0.42475809262000003</v>
      </c>
      <c r="CR20" s="21">
        <v>2079.6946039999998</v>
      </c>
      <c r="CS20" s="21">
        <v>2.283673168</v>
      </c>
      <c r="CT20" s="21">
        <v>0.564233926</v>
      </c>
      <c r="CU20" s="21">
        <v>186.24530916000001</v>
      </c>
      <c r="CV20" s="21">
        <v>13.084671731</v>
      </c>
      <c r="CW20" s="21">
        <v>0</v>
      </c>
      <c r="CX20" s="21">
        <v>0.93093300599999995</v>
      </c>
      <c r="CY20" s="21">
        <v>8.492233E-6</v>
      </c>
      <c r="CZ20" s="21">
        <v>0.16673528429999901</v>
      </c>
      <c r="DA20" s="21">
        <v>963.66884240000002</v>
      </c>
      <c r="DB20" s="21">
        <v>54.146942000000003</v>
      </c>
      <c r="DC20" s="21">
        <v>24.344539999999999</v>
      </c>
      <c r="DD20" s="21">
        <v>413.4021874</v>
      </c>
      <c r="DE20" s="21">
        <v>550.26854563999996</v>
      </c>
      <c r="DF20" s="21">
        <v>0.29626032800000002</v>
      </c>
      <c r="DG20" s="21">
        <v>9.7333185000000003E-2</v>
      </c>
      <c r="DH20" s="21">
        <v>47.115149705999997</v>
      </c>
      <c r="DI20" s="21">
        <v>0.42325206250000003</v>
      </c>
      <c r="DJ20" s="21">
        <v>27.537423279999999</v>
      </c>
      <c r="DK20" s="21">
        <v>2.8340518099999898</v>
      </c>
      <c r="DL20" s="21">
        <v>0.97674936999999995</v>
      </c>
      <c r="DM20" s="21">
        <v>119.394533299999</v>
      </c>
      <c r="DN20" s="21">
        <v>3.8587820399999999</v>
      </c>
      <c r="DO20" s="21">
        <v>24.458123440000001</v>
      </c>
      <c r="DP20" s="21">
        <v>1.0012635905</v>
      </c>
      <c r="DQ20" s="21">
        <v>10.878573039999999</v>
      </c>
      <c r="DR20" s="21">
        <v>0.10089271901000001</v>
      </c>
      <c r="DS20" s="21">
        <v>0.48395946699999998</v>
      </c>
      <c r="DT20" s="21">
        <v>206.82568000000001</v>
      </c>
      <c r="DU20" s="21">
        <v>90.764629057999997</v>
      </c>
      <c r="DV20" s="21">
        <v>90.764446265999993</v>
      </c>
      <c r="DW20" s="21">
        <v>1271.3462638000001</v>
      </c>
      <c r="DX20" s="21">
        <v>2.6013774180000002</v>
      </c>
      <c r="DY20" s="21">
        <v>2.6012633869999999</v>
      </c>
      <c r="DZ20" s="21">
        <v>0.14545831719999999</v>
      </c>
      <c r="EA20" s="21">
        <v>162.29796999999999</v>
      </c>
      <c r="EB20" s="21">
        <v>5322.4861890000002</v>
      </c>
      <c r="EC20" s="21">
        <v>549.45747105999999</v>
      </c>
      <c r="ED20" s="21">
        <v>439.91617511999999</v>
      </c>
      <c r="EE20" s="21">
        <v>439.92532084999999</v>
      </c>
      <c r="EF20" s="21">
        <v>94.474176740000004</v>
      </c>
      <c r="EG20" s="21">
        <v>0</v>
      </c>
      <c r="EH20" s="21">
        <v>58.38496628</v>
      </c>
      <c r="EI20" s="21">
        <v>4732.2130619999998</v>
      </c>
      <c r="EJ20" s="21">
        <v>267.29464239999999</v>
      </c>
      <c r="EK20" s="21">
        <v>649.43113509999898</v>
      </c>
      <c r="EL20" s="21">
        <v>267.30284741999998</v>
      </c>
      <c r="EM20" s="34"/>
      <c r="EN20" s="34"/>
      <c r="EO20" s="34"/>
      <c r="EP20" s="34"/>
      <c r="EQ20" s="34"/>
      <c r="ER20" s="34"/>
      <c r="ES20" s="34"/>
      <c r="ET20" s="34"/>
      <c r="EU20" s="34"/>
      <c r="EV20" s="34"/>
    </row>
    <row r="21" spans="1:152" x14ac:dyDescent="0.3">
      <c r="A21" s="23" t="s">
        <v>20</v>
      </c>
      <c r="B21" s="21">
        <v>0.59189717399999997</v>
      </c>
      <c r="C21" s="21">
        <v>1.7071514169999999</v>
      </c>
      <c r="D21" s="21">
        <v>22.323328715999999</v>
      </c>
      <c r="E21" s="21">
        <v>152.50963859999999</v>
      </c>
      <c r="F21" s="21">
        <v>14.49626046</v>
      </c>
      <c r="G21" s="21">
        <v>14.4962847</v>
      </c>
      <c r="H21" s="21">
        <v>152.50922439999999</v>
      </c>
      <c r="I21" s="21">
        <v>152.5083377</v>
      </c>
      <c r="J21" s="21">
        <v>48.719193699999998</v>
      </c>
      <c r="K21" s="21">
        <v>0.56145141229999995</v>
      </c>
      <c r="L21" s="21">
        <v>1.154287246</v>
      </c>
      <c r="M21" s="21">
        <v>0.15188514</v>
      </c>
      <c r="N21" s="21">
        <v>7.5942776000000002E-3</v>
      </c>
      <c r="O21" s="21">
        <v>0.14429138999999999</v>
      </c>
      <c r="P21" s="21">
        <v>294.26084387999998</v>
      </c>
      <c r="Q21" s="21">
        <v>0.28654641219999999</v>
      </c>
      <c r="R21" s="21">
        <v>294.26035000000002</v>
      </c>
      <c r="S21" s="21">
        <v>0.17679436334999901</v>
      </c>
      <c r="T21" s="21">
        <v>0.1828035308</v>
      </c>
      <c r="U21" s="21">
        <v>9.9040565349999998E-2</v>
      </c>
      <c r="V21" s="21">
        <v>0.31724089137</v>
      </c>
      <c r="W21" s="21">
        <v>8.3823212396999996E-2</v>
      </c>
      <c r="X21" s="21">
        <v>1893.7492999999999</v>
      </c>
      <c r="Y21" s="21">
        <v>46.624397850000001</v>
      </c>
      <c r="Z21" s="21">
        <v>46.625640005000001</v>
      </c>
      <c r="AA21" s="21">
        <v>1488.2112674</v>
      </c>
      <c r="AB21" s="21">
        <v>1488.2576415999999</v>
      </c>
      <c r="AC21" s="21">
        <v>7.6090399999999996E-4</v>
      </c>
      <c r="AD21" s="21">
        <v>1.0652652E-4</v>
      </c>
      <c r="AE21" s="21">
        <v>6.5437419999999995E-4</v>
      </c>
      <c r="AF21" s="21">
        <v>0.19538741615999999</v>
      </c>
      <c r="AG21" s="21">
        <v>230812.49182</v>
      </c>
      <c r="AH21" s="21">
        <v>31795518.405000001</v>
      </c>
      <c r="AI21" s="21">
        <v>230904.82878000001</v>
      </c>
      <c r="AJ21" s="21">
        <v>5.1126840650000003E-3</v>
      </c>
      <c r="AK21" s="21">
        <v>62.008761630000002</v>
      </c>
      <c r="AL21" s="21">
        <v>449.62777037000001</v>
      </c>
      <c r="AM21" s="21">
        <v>62.212991219999999</v>
      </c>
      <c r="AN21" s="21">
        <v>2.0960649939999998</v>
      </c>
      <c r="AO21" s="21">
        <v>170.7623667</v>
      </c>
      <c r="AP21" s="21">
        <v>28.372355160000001</v>
      </c>
      <c r="AQ21" s="21">
        <v>173738.1917</v>
      </c>
      <c r="AR21" s="21">
        <v>955.44033386000001</v>
      </c>
      <c r="AS21" s="21">
        <v>254.46661736999999</v>
      </c>
      <c r="AT21" s="21">
        <v>231.52623</v>
      </c>
      <c r="AU21" s="21">
        <v>263.783368</v>
      </c>
      <c r="AV21" s="21">
        <v>217.773567869999</v>
      </c>
      <c r="AW21" s="21">
        <v>217.78019334999999</v>
      </c>
      <c r="AX21" s="21">
        <v>1237.3790234000001</v>
      </c>
      <c r="AY21" s="21">
        <v>3008.4398499999902</v>
      </c>
      <c r="AZ21" s="21">
        <v>5754.7953559999996</v>
      </c>
      <c r="BA21" s="21">
        <v>1.0756453050000001</v>
      </c>
      <c r="BB21" s="21">
        <v>1.2069885069999999</v>
      </c>
      <c r="BC21" s="21">
        <v>180.07365830000001</v>
      </c>
      <c r="BD21" s="21">
        <v>180.0736502</v>
      </c>
      <c r="BE21" s="21">
        <v>180.07115769999999</v>
      </c>
      <c r="BF21" s="21">
        <v>375.84896644200001</v>
      </c>
      <c r="BG21" s="21">
        <v>375.85757271400001</v>
      </c>
      <c r="BH21" s="21">
        <v>6.7252116000000002E-3</v>
      </c>
      <c r="BI21" s="21">
        <v>6.1894689999999997E-4</v>
      </c>
      <c r="BJ21" s="21">
        <v>6.1898206999999995E-4</v>
      </c>
      <c r="BK21" s="21">
        <v>6.7248144000000001E-3</v>
      </c>
      <c r="BL21" s="21">
        <v>282.67835680000002</v>
      </c>
      <c r="BM21" s="21">
        <v>282.66578079999999</v>
      </c>
      <c r="BN21" s="21">
        <v>0.122240921298</v>
      </c>
      <c r="BO21" s="21">
        <v>423.59229985000002</v>
      </c>
      <c r="BP21" s="21">
        <v>9.6954629699999995</v>
      </c>
      <c r="BQ21" s="21">
        <v>60.359971180000002</v>
      </c>
      <c r="BR21" s="21">
        <v>16.71626496</v>
      </c>
      <c r="BS21" s="21">
        <v>0.23361348000000001</v>
      </c>
      <c r="BT21" s="21">
        <v>0.41531283000000002</v>
      </c>
      <c r="BU21" s="21">
        <v>30.87362761</v>
      </c>
      <c r="BV21" s="21">
        <v>0</v>
      </c>
      <c r="BW21" s="21">
        <v>428.71878199999998</v>
      </c>
      <c r="BX21" s="21">
        <v>24.138120069999999</v>
      </c>
      <c r="BY21" s="21">
        <v>24.154579909999999</v>
      </c>
      <c r="BZ21" s="21">
        <v>1741.9351004</v>
      </c>
      <c r="CA21" s="21">
        <v>1741.9183458</v>
      </c>
      <c r="CB21" s="21">
        <v>0.106916755</v>
      </c>
      <c r="CC21" s="21">
        <v>1.8175784E-2</v>
      </c>
      <c r="CD21" s="21">
        <v>8.8740540000000007E-2</v>
      </c>
      <c r="CE21" s="21">
        <v>29051.982119999899</v>
      </c>
      <c r="CF21" s="21">
        <v>6000.1321159999998</v>
      </c>
      <c r="CG21" s="21">
        <v>5999.8905000000004</v>
      </c>
      <c r="CH21" s="21">
        <v>9920.1110559999997</v>
      </c>
      <c r="CI21" s="21">
        <v>35333.364599999899</v>
      </c>
      <c r="CJ21" s="21">
        <v>29050.812999999998</v>
      </c>
      <c r="CK21" s="21">
        <v>503.72053549999998</v>
      </c>
      <c r="CL21" s="21">
        <v>4.4465002900000004</v>
      </c>
      <c r="CM21" s="21">
        <v>5.1122642149999996E-3</v>
      </c>
      <c r="CN21" s="21">
        <v>0.50779541399999994</v>
      </c>
      <c r="CO21" s="21">
        <v>0.2792118287</v>
      </c>
      <c r="CP21" s="21">
        <v>4.8988871700000001</v>
      </c>
      <c r="CQ21" s="21">
        <v>1.3482330774</v>
      </c>
      <c r="CR21" s="21">
        <v>6706.0566500000004</v>
      </c>
      <c r="CS21" s="21">
        <v>6.8418561899999997</v>
      </c>
      <c r="CT21" s="21">
        <v>1.6215557519999999</v>
      </c>
      <c r="CU21" s="21">
        <v>550.26043500000003</v>
      </c>
      <c r="CV21" s="21">
        <v>55.219982213000002</v>
      </c>
      <c r="CW21" s="21">
        <v>0</v>
      </c>
      <c r="CX21" s="21">
        <v>2.541774395</v>
      </c>
      <c r="CY21" s="21">
        <v>3.2644763000000002E-5</v>
      </c>
      <c r="CZ21" s="21">
        <v>0.54584737999999999</v>
      </c>
      <c r="DA21" s="21">
        <v>3610.194148</v>
      </c>
      <c r="DB21" s="21">
        <v>236.7201</v>
      </c>
      <c r="DC21" s="21">
        <v>96.383790000000005</v>
      </c>
      <c r="DD21" s="21">
        <v>1310.495588</v>
      </c>
      <c r="DE21" s="21">
        <v>2299.6927999</v>
      </c>
      <c r="DF21" s="21">
        <v>1.1159099379999999</v>
      </c>
      <c r="DG21" s="21">
        <v>0.41531283000000002</v>
      </c>
      <c r="DH21" s="21">
        <v>194.289196269999</v>
      </c>
      <c r="DI21" s="21">
        <v>1.491969329</v>
      </c>
      <c r="DJ21" s="21">
        <v>86.781105199999899</v>
      </c>
      <c r="DK21" s="21">
        <v>8.4571111499999994</v>
      </c>
      <c r="DL21" s="21">
        <v>2.73176533</v>
      </c>
      <c r="DM21" s="21">
        <v>360.35851760000003</v>
      </c>
      <c r="DN21" s="21">
        <v>10.568013779999999</v>
      </c>
      <c r="DO21" s="21">
        <v>73.907328849999999</v>
      </c>
      <c r="DP21" s="21">
        <v>2.9282099609999999</v>
      </c>
      <c r="DQ21" s="21">
        <v>35.808956199999997</v>
      </c>
      <c r="DR21" s="21">
        <v>0.37253764192</v>
      </c>
      <c r="DS21" s="21">
        <v>1.3424738759999999</v>
      </c>
      <c r="DT21" s="21">
        <v>535.16120000000001</v>
      </c>
      <c r="DU21" s="21">
        <v>354.55398289999999</v>
      </c>
      <c r="DV21" s="21">
        <v>354.55510183000001</v>
      </c>
      <c r="DW21" s="21">
        <v>4103.789444</v>
      </c>
      <c r="DX21" s="21">
        <v>6.9955705500000001</v>
      </c>
      <c r="DY21" s="21">
        <v>6.9952354899999998</v>
      </c>
      <c r="DZ21" s="21">
        <v>0.41246467399999998</v>
      </c>
      <c r="EA21" s="21">
        <v>642.56110000000001</v>
      </c>
      <c r="EB21" s="21">
        <v>16552.159283000001</v>
      </c>
      <c r="EC21" s="21">
        <v>1777.1783249999901</v>
      </c>
      <c r="ED21" s="21">
        <v>1454.51746566</v>
      </c>
      <c r="EE21" s="21">
        <v>1454.55104851999</v>
      </c>
      <c r="EF21" s="21">
        <v>317.92166083000001</v>
      </c>
      <c r="EG21" s="21">
        <v>0</v>
      </c>
      <c r="EH21" s="21">
        <v>178.65350669999901</v>
      </c>
      <c r="EI21" s="21">
        <v>14821.025217</v>
      </c>
      <c r="EJ21" s="21">
        <v>819.18697610000004</v>
      </c>
      <c r="EK21" s="21">
        <v>1957.9000532999901</v>
      </c>
      <c r="EL21" s="21">
        <v>819.21442539999998</v>
      </c>
      <c r="EM21" s="34"/>
      <c r="EN21" s="34"/>
      <c r="EO21" s="34"/>
      <c r="EP21" s="34"/>
      <c r="EQ21" s="34"/>
      <c r="ER21" s="34"/>
      <c r="ES21" s="34"/>
      <c r="ET21" s="34"/>
      <c r="EU21" s="34"/>
      <c r="EV21" s="34"/>
    </row>
    <row r="22" spans="1:152" x14ac:dyDescent="0.3">
      <c r="A22" s="23" t="s">
        <v>125</v>
      </c>
      <c r="B22" s="21">
        <v>0.63333377560000004</v>
      </c>
      <c r="C22" s="21">
        <v>1.9909962825999901</v>
      </c>
      <c r="D22" s="21">
        <v>26.833591787</v>
      </c>
      <c r="E22" s="21">
        <v>175.98309587</v>
      </c>
      <c r="F22" s="21">
        <v>15.02733886</v>
      </c>
      <c r="G22" s="21">
        <v>15.02736535</v>
      </c>
      <c r="H22" s="21">
        <v>175.98329905</v>
      </c>
      <c r="I22" s="21">
        <v>175.98228810000001</v>
      </c>
      <c r="J22" s="21">
        <v>49.843191099999999</v>
      </c>
      <c r="K22" s="21">
        <v>0.59485937280000001</v>
      </c>
      <c r="L22" s="21">
        <v>1.026798863</v>
      </c>
      <c r="M22" s="21">
        <v>0.16373329</v>
      </c>
      <c r="N22" s="21">
        <v>8.1866520000000009E-3</v>
      </c>
      <c r="O22" s="21">
        <v>0.15554646</v>
      </c>
      <c r="P22" s="21">
        <v>367.886165884999</v>
      </c>
      <c r="Q22" s="21">
        <v>0.29681289379999998</v>
      </c>
      <c r="R22" s="21">
        <v>367.886473069999</v>
      </c>
      <c r="S22" s="21">
        <v>0.21079124259999901</v>
      </c>
      <c r="T22" s="21">
        <v>0.21795576281999901</v>
      </c>
      <c r="U22" s="21">
        <v>0.123490380559999</v>
      </c>
      <c r="V22" s="21">
        <v>0.41758547379099997</v>
      </c>
      <c r="W22" s="21">
        <v>0.10923368847000001</v>
      </c>
      <c r="X22" s="21">
        <v>2529.0001999999999</v>
      </c>
      <c r="Y22" s="21">
        <v>61.384616706000003</v>
      </c>
      <c r="Z22" s="21">
        <v>61.386012620000002</v>
      </c>
      <c r="AA22" s="21">
        <v>1645.7766263999999</v>
      </c>
      <c r="AB22" s="21">
        <v>1645.8279637999999</v>
      </c>
      <c r="AC22" s="21">
        <v>8.2984710000000002E-4</v>
      </c>
      <c r="AD22" s="21">
        <v>1.1617909000000001E-4</v>
      </c>
      <c r="AE22" s="21">
        <v>7.1367214000000003E-4</v>
      </c>
      <c r="AF22" s="21">
        <v>0.21106512599999999</v>
      </c>
      <c r="AG22" s="21">
        <v>237968.68851000001</v>
      </c>
      <c r="AH22" s="21">
        <v>34324868.758999899</v>
      </c>
      <c r="AI22" s="21">
        <v>238063.979709999</v>
      </c>
      <c r="AJ22" s="21">
        <v>5.8298853394000002E-3</v>
      </c>
      <c r="AK22" s="21">
        <v>54.743398266</v>
      </c>
      <c r="AL22" s="21">
        <v>386.81558004999999</v>
      </c>
      <c r="AM22" s="21">
        <v>57.751969975999998</v>
      </c>
      <c r="AN22" s="21">
        <v>1.9235111059999901</v>
      </c>
      <c r="AO22" s="21">
        <v>158.45729946</v>
      </c>
      <c r="AP22" s="21">
        <v>24.574339080000001</v>
      </c>
      <c r="AQ22" s="21">
        <v>158255.2138</v>
      </c>
      <c r="AR22" s="21">
        <v>1104.1565460449999</v>
      </c>
      <c r="AS22" s="21">
        <v>302.24484596000002</v>
      </c>
      <c r="AT22" s="21">
        <v>222.87658999999999</v>
      </c>
      <c r="AU22" s="21">
        <v>307.40928389999999</v>
      </c>
      <c r="AV22" s="21">
        <v>257.31873772999899</v>
      </c>
      <c r="AW22" s="21">
        <v>257.32651669500001</v>
      </c>
      <c r="AX22" s="21">
        <v>1346.84188839999</v>
      </c>
      <c r="AY22" s="21">
        <v>3458.0445</v>
      </c>
      <c r="AZ22" s="21">
        <v>6921.692642</v>
      </c>
      <c r="BA22" s="21">
        <v>1.1279707919999999</v>
      </c>
      <c r="BB22" s="21">
        <v>1.294633739</v>
      </c>
      <c r="BC22" s="21">
        <v>186.91743700000001</v>
      </c>
      <c r="BD22" s="21">
        <v>186.91724690000001</v>
      </c>
      <c r="BE22" s="21">
        <v>186.914858199999</v>
      </c>
      <c r="BF22" s="21">
        <v>428.19086285999902</v>
      </c>
      <c r="BG22" s="21">
        <v>428.201441361999</v>
      </c>
      <c r="BH22" s="21">
        <v>7.4098784999999997E-3</v>
      </c>
      <c r="BI22" s="21">
        <v>6.7756645000000004E-4</v>
      </c>
      <c r="BJ22" s="21">
        <v>6.7760390000000002E-4</v>
      </c>
      <c r="BK22" s="21">
        <v>7.4094705999999998E-3</v>
      </c>
      <c r="BL22" s="21">
        <v>250.1525737</v>
      </c>
      <c r="BM22" s="21">
        <v>250.14307659999901</v>
      </c>
      <c r="BN22" s="21">
        <v>0.159759528628</v>
      </c>
      <c r="BO22" s="21">
        <v>460.105651999999</v>
      </c>
      <c r="BP22" s="21">
        <v>10.441304829</v>
      </c>
      <c r="BQ22" s="21">
        <v>70.521345179999997</v>
      </c>
      <c r="BR22" s="21">
        <v>15.20897373</v>
      </c>
      <c r="BS22" s="21">
        <v>0.29854244000000002</v>
      </c>
      <c r="BT22" s="21">
        <v>0.53074204999999997</v>
      </c>
      <c r="BU22" s="21">
        <v>36.91829482</v>
      </c>
      <c r="BV22" s="21">
        <v>0</v>
      </c>
      <c r="BW22" s="21">
        <v>501.09071699999998</v>
      </c>
      <c r="BX22" s="21">
        <v>26.945281049999998</v>
      </c>
      <c r="BY22" s="21">
        <v>26.966837339999898</v>
      </c>
      <c r="BZ22" s="21">
        <v>1896.1513256000001</v>
      </c>
      <c r="CA22" s="21">
        <v>1896.1343196999901</v>
      </c>
      <c r="CB22" s="21">
        <v>0.11299772</v>
      </c>
      <c r="CC22" s="21">
        <v>1.9209629999999998E-2</v>
      </c>
      <c r="CD22" s="21">
        <v>9.3788070000000001E-2</v>
      </c>
      <c r="CE22" s="21">
        <v>25936.139620000002</v>
      </c>
      <c r="CF22" s="21">
        <v>5082.7868399999998</v>
      </c>
      <c r="CG22" s="21">
        <v>5082.5869299999904</v>
      </c>
      <c r="CH22" s="21">
        <v>11285.898741999999</v>
      </c>
      <c r="CI22" s="21">
        <v>31267.8236</v>
      </c>
      <c r="CJ22" s="21">
        <v>25935.1132059999</v>
      </c>
      <c r="CK22" s="21">
        <v>579.56590540000002</v>
      </c>
      <c r="CL22" s="21">
        <v>4.8331920069999903</v>
      </c>
      <c r="CM22" s="21">
        <v>5.8293916039999999E-3</v>
      </c>
      <c r="CN22" s="21">
        <v>0.580025009199999</v>
      </c>
      <c r="CO22" s="21">
        <v>0.32029998295000001</v>
      </c>
      <c r="CP22" s="21">
        <v>5.4644810829999901</v>
      </c>
      <c r="CQ22" s="21">
        <v>1.46487701055</v>
      </c>
      <c r="CR22" s="21">
        <v>7571.1495500000001</v>
      </c>
      <c r="CS22" s="21">
        <v>7.3142933439999904</v>
      </c>
      <c r="CT22" s="21">
        <v>1.5605677419999899</v>
      </c>
      <c r="CU22" s="21">
        <v>523.75389074999998</v>
      </c>
      <c r="CV22" s="21">
        <v>72.782036805000004</v>
      </c>
      <c r="CW22" s="21">
        <v>0</v>
      </c>
      <c r="CX22" s="21">
        <v>2.8433491200000001</v>
      </c>
      <c r="CY22" s="21">
        <v>3.3340234999999999E-5</v>
      </c>
      <c r="CZ22" s="21">
        <v>0.60150138480000004</v>
      </c>
      <c r="DA22" s="21">
        <v>4316.0528305999997</v>
      </c>
      <c r="DB22" s="21">
        <v>316.12225000000001</v>
      </c>
      <c r="DC22" s="21">
        <v>106.27415499999999</v>
      </c>
      <c r="DD22" s="21">
        <v>1400.7188315000001</v>
      </c>
      <c r="DE22" s="21">
        <v>2915.3382965999999</v>
      </c>
      <c r="DF22" s="21">
        <v>1.3847352902999901</v>
      </c>
      <c r="DG22" s="21">
        <v>0.53074204999999997</v>
      </c>
      <c r="DH22" s="21">
        <v>251.57780862999999</v>
      </c>
      <c r="DI22" s="21">
        <v>1.6379000960000001</v>
      </c>
      <c r="DJ22" s="21">
        <v>95.490799749999994</v>
      </c>
      <c r="DK22" s="21">
        <v>9.2079639199999992</v>
      </c>
      <c r="DL22" s="21">
        <v>2.7595363939999999</v>
      </c>
      <c r="DM22" s="21">
        <v>393.58683780000001</v>
      </c>
      <c r="DN22" s="21">
        <v>10.999320886</v>
      </c>
      <c r="DO22" s="21">
        <v>76.040868860000003</v>
      </c>
      <c r="DP22" s="21">
        <v>2.8670452418999899</v>
      </c>
      <c r="DQ22" s="21">
        <v>33.83949818</v>
      </c>
      <c r="DR22" s="21">
        <v>0.4505063372</v>
      </c>
      <c r="DS22" s="21">
        <v>1.3941160816</v>
      </c>
      <c r="DT22" s="21">
        <v>334.58496000000002</v>
      </c>
      <c r="DU22" s="21">
        <v>401.54351878799997</v>
      </c>
      <c r="DV22" s="21">
        <v>401.54441465600001</v>
      </c>
      <c r="DW22" s="21">
        <v>4649.7848093000002</v>
      </c>
      <c r="DX22" s="21">
        <v>8.4795228700000003</v>
      </c>
      <c r="DY22" s="21">
        <v>8.4791070469999994</v>
      </c>
      <c r="DZ22" s="21">
        <v>0.36690602750000001</v>
      </c>
      <c r="EA22" s="21">
        <v>708.50260000000003</v>
      </c>
      <c r="EB22" s="21">
        <v>18788.054208000001</v>
      </c>
      <c r="EC22" s="21">
        <v>2037.3292927699999</v>
      </c>
      <c r="ED22" s="21">
        <v>1657.4962983299999</v>
      </c>
      <c r="EE22" s="21">
        <v>1657.5335176599999</v>
      </c>
      <c r="EF22" s="21">
        <v>357.67642802</v>
      </c>
      <c r="EG22" s="21">
        <v>0</v>
      </c>
      <c r="EH22" s="21">
        <v>184.83811999999901</v>
      </c>
      <c r="EI22" s="21">
        <v>16849.292385000001</v>
      </c>
      <c r="EJ22" s="21">
        <v>960.81723017000002</v>
      </c>
      <c r="EK22" s="21">
        <v>2323.3953756000001</v>
      </c>
      <c r="EL22" s="21">
        <v>960.85069809999902</v>
      </c>
      <c r="EM22" s="34"/>
      <c r="EN22" s="34"/>
      <c r="EO22" s="34"/>
      <c r="EP22" s="34"/>
      <c r="EQ22" s="34"/>
      <c r="ER22" s="34"/>
      <c r="ES22" s="34"/>
      <c r="ET22" s="34"/>
      <c r="EU22" s="34"/>
      <c r="EV22" s="34"/>
    </row>
    <row r="23" spans="1:152" x14ac:dyDescent="0.3">
      <c r="A23" s="23" t="s">
        <v>21</v>
      </c>
      <c r="B23" s="21">
        <v>1.3905583770000001</v>
      </c>
      <c r="C23" s="21">
        <v>4.3731738819999997</v>
      </c>
      <c r="D23" s="21">
        <v>60.102121990000001</v>
      </c>
      <c r="E23" s="21">
        <v>381.578044699999</v>
      </c>
      <c r="F23" s="21">
        <v>35.168167199999999</v>
      </c>
      <c r="G23" s="21">
        <v>35.168251900000001</v>
      </c>
      <c r="H23" s="21">
        <v>381.57761749999997</v>
      </c>
      <c r="I23" s="21">
        <v>381.5753813</v>
      </c>
      <c r="J23" s="21">
        <v>112.868422799999</v>
      </c>
      <c r="K23" s="21">
        <v>1.2911516380000001</v>
      </c>
      <c r="L23" s="21">
        <v>2.2862299659999898</v>
      </c>
      <c r="M23" s="21">
        <v>0.25244707</v>
      </c>
      <c r="N23" s="21">
        <v>1.2622295E-2</v>
      </c>
      <c r="O23" s="21">
        <v>0.2398236</v>
      </c>
      <c r="P23" s="21">
        <v>814.31349039999998</v>
      </c>
      <c r="Q23" s="21">
        <v>0.61693150799999996</v>
      </c>
      <c r="R23" s="21">
        <v>814.31306889999996</v>
      </c>
      <c r="S23" s="21">
        <v>0.43249181439999901</v>
      </c>
      <c r="T23" s="21">
        <v>0.447192876399999</v>
      </c>
      <c r="U23" s="21">
        <v>0.25838473247999999</v>
      </c>
      <c r="V23" s="21">
        <v>0.86119983300000003</v>
      </c>
      <c r="W23" s="21">
        <v>0.22964389972999999</v>
      </c>
      <c r="X23" s="21">
        <v>2846.2559000000001</v>
      </c>
      <c r="Y23" s="21">
        <v>114.4842988</v>
      </c>
      <c r="Z23" s="21">
        <v>114.48668717</v>
      </c>
      <c r="AA23" s="21">
        <v>3552.6336099999999</v>
      </c>
      <c r="AB23" s="21">
        <v>3552.7442160000001</v>
      </c>
      <c r="AC23" s="21">
        <v>1.2573676999999999E-3</v>
      </c>
      <c r="AD23" s="21">
        <v>1.7603091E-4</v>
      </c>
      <c r="AE23" s="21">
        <v>1.0813329E-3</v>
      </c>
      <c r="AF23" s="21">
        <v>0.43989760639999997</v>
      </c>
      <c r="AG23" s="21">
        <v>564255.69574999996</v>
      </c>
      <c r="AH23" s="21">
        <v>54542409.935999997</v>
      </c>
      <c r="AI23" s="21">
        <v>564481.55944999994</v>
      </c>
      <c r="AJ23" s="21">
        <v>1.1916206095E-2</v>
      </c>
      <c r="AK23" s="21">
        <v>118.17807702</v>
      </c>
      <c r="AL23" s="21">
        <v>861.92439720000004</v>
      </c>
      <c r="AM23" s="21">
        <v>118.02330416</v>
      </c>
      <c r="AN23" s="21">
        <v>4.0689070760000003</v>
      </c>
      <c r="AO23" s="21">
        <v>323.99681779999997</v>
      </c>
      <c r="AP23" s="21">
        <v>50.972850399999999</v>
      </c>
      <c r="AQ23" s="21">
        <v>329532.59029999998</v>
      </c>
      <c r="AR23" s="21">
        <v>2455.2534946400001</v>
      </c>
      <c r="AS23" s="21">
        <v>677.95618220999995</v>
      </c>
      <c r="AT23" s="21">
        <v>422.13749999999999</v>
      </c>
      <c r="AU23" s="21">
        <v>684.26262699999995</v>
      </c>
      <c r="AV23" s="21">
        <v>560.09584387999996</v>
      </c>
      <c r="AW23" s="21">
        <v>560.11290839999901</v>
      </c>
      <c r="AX23" s="21">
        <v>2637.1370216</v>
      </c>
      <c r="AY23" s="21">
        <v>6068.6692999999996</v>
      </c>
      <c r="AZ23" s="21">
        <v>15423.477999999999</v>
      </c>
      <c r="BA23" s="21">
        <v>2.4209780830000001</v>
      </c>
      <c r="BB23" s="21">
        <v>2.8204750669999998</v>
      </c>
      <c r="BC23" s="21">
        <v>409.9003874</v>
      </c>
      <c r="BD23" s="21">
        <v>409.89898729999999</v>
      </c>
      <c r="BE23" s="21">
        <v>409.8946535</v>
      </c>
      <c r="BF23" s="21">
        <v>873.03937645999997</v>
      </c>
      <c r="BG23" s="21">
        <v>873.06212730000004</v>
      </c>
      <c r="BH23" s="21">
        <v>1.1031167E-2</v>
      </c>
      <c r="BI23" s="21">
        <v>1.0192773E-3</v>
      </c>
      <c r="BJ23" s="21">
        <v>1.0193380000000001E-3</v>
      </c>
      <c r="BK23" s="21">
        <v>1.1030516000000001E-2</v>
      </c>
      <c r="BL23" s="21">
        <v>605.41993930000001</v>
      </c>
      <c r="BM23" s="21">
        <v>605.39633200000003</v>
      </c>
      <c r="BN23" s="21">
        <v>0.32929113232999901</v>
      </c>
      <c r="BO23" s="21">
        <v>1015.07862019999</v>
      </c>
      <c r="BP23" s="21">
        <v>22.333910410000001</v>
      </c>
      <c r="BQ23" s="21">
        <v>165.99018314999901</v>
      </c>
      <c r="BR23" s="21">
        <v>33.884840599999997</v>
      </c>
      <c r="BS23" s="21">
        <v>0.35979608000000002</v>
      </c>
      <c r="BT23" s="21">
        <v>0.63963722999999995</v>
      </c>
      <c r="BU23" s="21">
        <v>79.173781099999999</v>
      </c>
      <c r="BV23" s="21">
        <v>0</v>
      </c>
      <c r="BW23" s="21">
        <v>836.73236999999995</v>
      </c>
      <c r="BX23" s="21">
        <v>59.200385599999997</v>
      </c>
      <c r="BY23" s="21">
        <v>59.244997499999997</v>
      </c>
      <c r="BZ23" s="21">
        <v>3084.3002142999999</v>
      </c>
      <c r="CA23" s="21">
        <v>3084.2811794999998</v>
      </c>
      <c r="CB23" s="21">
        <v>0.18058917999999999</v>
      </c>
      <c r="CC23" s="21">
        <v>3.0700207E-2</v>
      </c>
      <c r="CD23" s="21">
        <v>0.14988931999999999</v>
      </c>
      <c r="CE23" s="21">
        <v>63301.800470000002</v>
      </c>
      <c r="CF23" s="21">
        <v>11770.2584899999</v>
      </c>
      <c r="CG23" s="21">
        <v>11769.78728</v>
      </c>
      <c r="CH23" s="21">
        <v>24580.405500000001</v>
      </c>
      <c r="CI23" s="21">
        <v>75674.449899999905</v>
      </c>
      <c r="CJ23" s="21">
        <v>63299.262450000002</v>
      </c>
      <c r="CK23" s="21">
        <v>1309.475972</v>
      </c>
      <c r="CL23" s="21">
        <v>10.468470763999999</v>
      </c>
      <c r="CM23" s="21">
        <v>1.1915184434E-2</v>
      </c>
      <c r="CN23" s="21">
        <v>1.2045280056000001</v>
      </c>
      <c r="CO23" s="21">
        <v>0.66954842989999996</v>
      </c>
      <c r="CP23" s="21">
        <v>11.8662905</v>
      </c>
      <c r="CQ23" s="21">
        <v>2.64754923149999</v>
      </c>
      <c r="CR23" s="21">
        <v>16185.4095699999</v>
      </c>
      <c r="CS23" s="21">
        <v>14.11127464</v>
      </c>
      <c r="CT23" s="21">
        <v>3.17644927</v>
      </c>
      <c r="CU23" s="21">
        <v>1138.3574437</v>
      </c>
      <c r="CV23" s="21">
        <v>86.193334604999905</v>
      </c>
      <c r="CW23" s="21">
        <v>0</v>
      </c>
      <c r="CX23" s="21">
        <v>6.1937801270000001</v>
      </c>
      <c r="CY23" s="21">
        <v>5.5953840000000002E-5</v>
      </c>
      <c r="CZ23" s="21">
        <v>1.0374102323999901</v>
      </c>
      <c r="DA23" s="21">
        <v>6173.2545870000004</v>
      </c>
      <c r="DB23" s="21">
        <v>355.78050000000002</v>
      </c>
      <c r="DC23" s="21">
        <v>158.01918000000001</v>
      </c>
      <c r="DD23" s="21">
        <v>2577.263985</v>
      </c>
      <c r="DE23" s="21">
        <v>3595.98681389999</v>
      </c>
      <c r="DF23" s="21">
        <v>1.950309335</v>
      </c>
      <c r="DG23" s="21">
        <v>0.63963722999999995</v>
      </c>
      <c r="DH23" s="21">
        <v>306.50971327000002</v>
      </c>
      <c r="DI23" s="21">
        <v>2.5811799299999998</v>
      </c>
      <c r="DJ23" s="21">
        <v>173.87175690000001</v>
      </c>
      <c r="DK23" s="21">
        <v>18.258218240000001</v>
      </c>
      <c r="DL23" s="21">
        <v>5.7841737999999996</v>
      </c>
      <c r="DM23" s="21">
        <v>750.40513899999996</v>
      </c>
      <c r="DN23" s="21">
        <v>24.994202699999999</v>
      </c>
      <c r="DO23" s="21">
        <v>160.4929616</v>
      </c>
      <c r="DP23" s="21">
        <v>5.7201578879999904</v>
      </c>
      <c r="DQ23" s="21">
        <v>65.535227599999999</v>
      </c>
      <c r="DR23" s="21">
        <v>0.63705435676</v>
      </c>
      <c r="DS23" s="21">
        <v>2.9816611960000001</v>
      </c>
      <c r="DT23" s="21">
        <v>2075.2761</v>
      </c>
      <c r="DU23" s="21">
        <v>435.63902352999997</v>
      </c>
      <c r="DV23" s="21">
        <v>435.6379953</v>
      </c>
      <c r="DW23" s="21">
        <v>10006.879172000001</v>
      </c>
      <c r="DX23" s="21">
        <v>18.838751599999998</v>
      </c>
      <c r="DY23" s="21">
        <v>18.8378242</v>
      </c>
      <c r="DZ23" s="21">
        <v>0.816941115</v>
      </c>
      <c r="EA23" s="21">
        <v>1053.4673</v>
      </c>
      <c r="EB23" s="21">
        <v>40423.351135999997</v>
      </c>
      <c r="EC23" s="21">
        <v>4366.0979225000001</v>
      </c>
      <c r="ED23" s="21">
        <v>3522.1217765599999</v>
      </c>
      <c r="EE23" s="21">
        <v>3522.2001338300001</v>
      </c>
      <c r="EF23" s="21">
        <v>762.50459996999996</v>
      </c>
      <c r="EG23" s="21">
        <v>0</v>
      </c>
      <c r="EH23" s="21">
        <v>462.161280269999</v>
      </c>
      <c r="EI23" s="21">
        <v>36220.540229999999</v>
      </c>
      <c r="EJ23" s="21">
        <v>2093.6848375999998</v>
      </c>
      <c r="EK23" s="21">
        <v>5039.6934606000004</v>
      </c>
      <c r="EL23" s="21">
        <v>2093.7492499</v>
      </c>
      <c r="EM23" s="34"/>
      <c r="EN23" s="34"/>
      <c r="EO23" s="34"/>
      <c r="EP23" s="34"/>
      <c r="EQ23" s="34"/>
      <c r="ER23" s="34"/>
      <c r="ES23" s="34"/>
      <c r="ET23" s="34"/>
      <c r="EU23" s="34"/>
      <c r="EV23" s="34"/>
    </row>
    <row r="24" spans="1:152" x14ac:dyDescent="0.3">
      <c r="A24" s="23" t="s">
        <v>22</v>
      </c>
      <c r="B24" s="21">
        <v>0.93876672500000002</v>
      </c>
      <c r="C24" s="21">
        <v>3.0102006210000001</v>
      </c>
      <c r="D24" s="21">
        <v>41.160161719999998</v>
      </c>
      <c r="E24" s="21">
        <v>260.24384839999999</v>
      </c>
      <c r="F24" s="21">
        <v>21.966568719999898</v>
      </c>
      <c r="G24" s="21">
        <v>21.966597870000001</v>
      </c>
      <c r="H24" s="21">
        <v>260.24414460000003</v>
      </c>
      <c r="I24" s="21">
        <v>260.24262279999999</v>
      </c>
      <c r="J24" s="21">
        <v>73.470869399999998</v>
      </c>
      <c r="K24" s="21">
        <v>0.86150471500000003</v>
      </c>
      <c r="L24" s="21">
        <v>1.4687667799999999</v>
      </c>
      <c r="M24" s="21">
        <v>0.15258791999999999</v>
      </c>
      <c r="N24" s="21">
        <v>7.6293769999999997E-3</v>
      </c>
      <c r="O24" s="21">
        <v>0.14495793000000001</v>
      </c>
      <c r="P24" s="21">
        <v>634.66485606000003</v>
      </c>
      <c r="Q24" s="21">
        <v>0.39745553880000001</v>
      </c>
      <c r="R24" s="21">
        <v>634.66530209999996</v>
      </c>
      <c r="S24" s="21">
        <v>0.29624299786000002</v>
      </c>
      <c r="T24" s="21">
        <v>0.3063129537</v>
      </c>
      <c r="U24" s="21">
        <v>0.18015478839999999</v>
      </c>
      <c r="V24" s="21">
        <v>0.61677398965999997</v>
      </c>
      <c r="W24" s="21">
        <v>0.163102568793</v>
      </c>
      <c r="X24" s="21">
        <v>1280.7163</v>
      </c>
      <c r="Y24" s="21">
        <v>75.377947910000003</v>
      </c>
      <c r="Z24" s="21">
        <v>75.379947299999998</v>
      </c>
      <c r="AA24" s="21">
        <v>2320.6008529999999</v>
      </c>
      <c r="AB24" s="21">
        <v>2320.6731110000001</v>
      </c>
      <c r="AC24" s="21">
        <v>7.6580880000000004E-4</v>
      </c>
      <c r="AD24" s="21">
        <v>1.0721316E-4</v>
      </c>
      <c r="AE24" s="21">
        <v>6.5859477000000004E-4</v>
      </c>
      <c r="AF24" s="21">
        <v>0.28803223119999999</v>
      </c>
      <c r="AG24" s="21">
        <v>374579.41106000001</v>
      </c>
      <c r="AH24" s="21">
        <v>32269362.939999901</v>
      </c>
      <c r="AI24" s="21">
        <v>374729.23817999999</v>
      </c>
      <c r="AJ24" s="21">
        <v>7.983762694E-3</v>
      </c>
      <c r="AK24" s="21">
        <v>71.074115640000002</v>
      </c>
      <c r="AL24" s="21">
        <v>523.83793379999997</v>
      </c>
      <c r="AM24" s="21">
        <v>69.822536099999994</v>
      </c>
      <c r="AN24" s="21">
        <v>2.39743270299999</v>
      </c>
      <c r="AO24" s="21">
        <v>191.65451234999901</v>
      </c>
      <c r="AP24" s="21">
        <v>29.603170299999999</v>
      </c>
      <c r="AQ24" s="21">
        <v>286757.57066999999</v>
      </c>
      <c r="AR24" s="21">
        <v>1674.9840854849999</v>
      </c>
      <c r="AS24" s="21">
        <v>459.71554809999998</v>
      </c>
      <c r="AT24" s="21">
        <v>247.61281</v>
      </c>
      <c r="AU24" s="21">
        <v>463.54284560000002</v>
      </c>
      <c r="AV24" s="21">
        <v>371.63135419999998</v>
      </c>
      <c r="AW24" s="21">
        <v>371.64293719</v>
      </c>
      <c r="AX24" s="21">
        <v>1697.9511640000001</v>
      </c>
      <c r="AY24" s="21">
        <v>3719.29457</v>
      </c>
      <c r="AZ24" s="21">
        <v>10534.376543</v>
      </c>
      <c r="BA24" s="21">
        <v>1.5946679724999999</v>
      </c>
      <c r="BB24" s="21">
        <v>1.8891620220000001</v>
      </c>
      <c r="BC24" s="21">
        <v>262.75485700000002</v>
      </c>
      <c r="BD24" s="21">
        <v>262.7547682</v>
      </c>
      <c r="BE24" s="21">
        <v>262.75115049999999</v>
      </c>
      <c r="BF24" s="21">
        <v>569.24845455000002</v>
      </c>
      <c r="BG24" s="21">
        <v>569.26113659399903</v>
      </c>
      <c r="BH24" s="21">
        <v>6.700063E-3</v>
      </c>
      <c r="BI24" s="21">
        <v>6.1817999999999997E-4</v>
      </c>
      <c r="BJ24" s="21">
        <v>6.1821623000000005E-4</v>
      </c>
      <c r="BK24" s="21">
        <v>6.6996709999999999E-3</v>
      </c>
      <c r="BL24" s="21">
        <v>387.85707450000001</v>
      </c>
      <c r="BM24" s="21">
        <v>387.84059059999998</v>
      </c>
      <c r="BN24" s="21">
        <v>0.235089571996</v>
      </c>
      <c r="BO24" s="21">
        <v>651.17406619999997</v>
      </c>
      <c r="BP24" s="21">
        <v>14.978290096999901</v>
      </c>
      <c r="BQ24" s="21">
        <v>110.38233987</v>
      </c>
      <c r="BR24" s="21">
        <v>21.851153750000002</v>
      </c>
      <c r="BS24" s="21">
        <v>0.17592062</v>
      </c>
      <c r="BT24" s="21">
        <v>0.31274777999999998</v>
      </c>
      <c r="BU24" s="21">
        <v>54.900673820000002</v>
      </c>
      <c r="BV24" s="21">
        <v>0</v>
      </c>
      <c r="BW24" s="21">
        <v>509.57843100000002</v>
      </c>
      <c r="BX24" s="21">
        <v>40.219547730000002</v>
      </c>
      <c r="BY24" s="21">
        <v>40.251654939999902</v>
      </c>
      <c r="BZ24" s="21">
        <v>1939.7730939999999</v>
      </c>
      <c r="CA24" s="21">
        <v>1939.7587845</v>
      </c>
      <c r="CB24" s="21">
        <v>0.11174721999999999</v>
      </c>
      <c r="CC24" s="21">
        <v>1.8996969999999998E-2</v>
      </c>
      <c r="CD24" s="21">
        <v>9.2749869999999998E-2</v>
      </c>
      <c r="CE24" s="21">
        <v>40863.873169999999</v>
      </c>
      <c r="CF24" s="21">
        <v>7230.4022699999996</v>
      </c>
      <c r="CG24" s="21">
        <v>7230.11549499999</v>
      </c>
      <c r="CH24" s="21">
        <v>16117.777443000001</v>
      </c>
      <c r="CI24" s="21">
        <v>48480.181399999899</v>
      </c>
      <c r="CJ24" s="21">
        <v>40862.227650000001</v>
      </c>
      <c r="CK24" s="21">
        <v>882.96857219999902</v>
      </c>
      <c r="CL24" s="21">
        <v>6.9970289069999998</v>
      </c>
      <c r="CM24" s="21">
        <v>7.9830249260000007E-3</v>
      </c>
      <c r="CN24" s="21">
        <v>0.81264877699999905</v>
      </c>
      <c r="CO24" s="21">
        <v>0.4511386658</v>
      </c>
      <c r="CP24" s="21">
        <v>8.0495092699999997</v>
      </c>
      <c r="CQ24" s="21">
        <v>1.5444615518</v>
      </c>
      <c r="CR24" s="21">
        <v>10471.748952</v>
      </c>
      <c r="CS24" s="21">
        <v>8.6254054599999996</v>
      </c>
      <c r="CT24" s="21">
        <v>1.900480658</v>
      </c>
      <c r="CU24" s="21">
        <v>721.57293660000005</v>
      </c>
      <c r="CV24" s="21">
        <v>40.529187258</v>
      </c>
      <c r="CW24" s="21">
        <v>0</v>
      </c>
      <c r="CX24" s="21">
        <v>4.1819848369999999</v>
      </c>
      <c r="CY24" s="21">
        <v>3.344554E-5</v>
      </c>
      <c r="CZ24" s="21">
        <v>0.58025059899999998</v>
      </c>
      <c r="DA24" s="21">
        <v>3322.5099989999999</v>
      </c>
      <c r="DB24" s="21">
        <v>160.08977999999999</v>
      </c>
      <c r="DC24" s="21">
        <v>88.832404999999994</v>
      </c>
      <c r="DD24" s="21">
        <v>1562.6752689999901</v>
      </c>
      <c r="DE24" s="21">
        <v>1759.84024815</v>
      </c>
      <c r="DF24" s="21">
        <v>1.023713206</v>
      </c>
      <c r="DG24" s="21">
        <v>0.31274777999999998</v>
      </c>
      <c r="DH24" s="21">
        <v>147.78299658</v>
      </c>
      <c r="DI24" s="21">
        <v>1.3831482159999999</v>
      </c>
      <c r="DJ24" s="21">
        <v>107.434535549999</v>
      </c>
      <c r="DK24" s="21">
        <v>11.255349450000001</v>
      </c>
      <c r="DL24" s="21">
        <v>3.6181789800000002</v>
      </c>
      <c r="DM24" s="21">
        <v>472.30989469999997</v>
      </c>
      <c r="DN24" s="21">
        <v>16.686504939999999</v>
      </c>
      <c r="DO24" s="21">
        <v>102.016565299999</v>
      </c>
      <c r="DP24" s="21">
        <v>3.4063845375999899</v>
      </c>
      <c r="DQ24" s="21">
        <v>39.160239300000001</v>
      </c>
      <c r="DR24" s="21">
        <v>0.33179690286000002</v>
      </c>
      <c r="DS24" s="21">
        <v>1.95227459</v>
      </c>
      <c r="DT24" s="21">
        <v>1260.3159000000001</v>
      </c>
      <c r="DU24" s="21">
        <v>249.19293654000001</v>
      </c>
      <c r="DV24" s="21">
        <v>249.19297445999999</v>
      </c>
      <c r="DW24" s="21">
        <v>6465.4845070000001</v>
      </c>
      <c r="DX24" s="21">
        <v>13.082786146</v>
      </c>
      <c r="DY24" s="21">
        <v>13.082123230000001</v>
      </c>
      <c r="DZ24" s="21">
        <v>0.52483596200000004</v>
      </c>
      <c r="EA24" s="21">
        <v>592.21730000000002</v>
      </c>
      <c r="EB24" s="21">
        <v>26549.201419999899</v>
      </c>
      <c r="EC24" s="21">
        <v>2847.2488159</v>
      </c>
      <c r="ED24" s="21">
        <v>2281.8611168399998</v>
      </c>
      <c r="EE24" s="21">
        <v>2281.9125583999999</v>
      </c>
      <c r="EF24" s="21">
        <v>490.45679852999899</v>
      </c>
      <c r="EG24" s="21">
        <v>0</v>
      </c>
      <c r="EH24" s="21">
        <v>293.32856570000001</v>
      </c>
      <c r="EI24" s="21">
        <v>23788.651403</v>
      </c>
      <c r="EJ24" s="21">
        <v>1384.1773138000001</v>
      </c>
      <c r="EK24" s="21">
        <v>3338.4524684999901</v>
      </c>
      <c r="EL24" s="21">
        <v>1384.22343259999</v>
      </c>
      <c r="EM24" s="34"/>
      <c r="EN24" s="34"/>
      <c r="EO24" s="34"/>
      <c r="EP24" s="34"/>
      <c r="EQ24" s="34"/>
      <c r="ER24" s="34"/>
      <c r="ES24" s="34"/>
      <c r="ET24" s="34"/>
      <c r="EU24" s="34"/>
      <c r="EV24" s="34"/>
    </row>
    <row r="25" spans="1:152" x14ac:dyDescent="0.3">
      <c r="A25" s="23" t="s">
        <v>23</v>
      </c>
      <c r="B25" s="21">
        <v>0.573984304</v>
      </c>
      <c r="C25" s="21">
        <v>1.5451036739999999</v>
      </c>
      <c r="D25" s="21">
        <v>15.026863254</v>
      </c>
      <c r="E25" s="21">
        <v>128.04684019999999</v>
      </c>
      <c r="F25" s="21">
        <v>13.79643385</v>
      </c>
      <c r="G25" s="21">
        <v>13.796469500000001</v>
      </c>
      <c r="H25" s="21">
        <v>128.04691030000001</v>
      </c>
      <c r="I25" s="21">
        <v>128.04613989999999</v>
      </c>
      <c r="J25" s="21">
        <v>50.266423899999999</v>
      </c>
      <c r="K25" s="21">
        <v>0.55223518549999995</v>
      </c>
      <c r="L25" s="21">
        <v>1.2707349299999999</v>
      </c>
      <c r="M25" s="21">
        <v>0.103775725</v>
      </c>
      <c r="N25" s="21">
        <v>5.1887879999999997E-3</v>
      </c>
      <c r="O25" s="21">
        <v>9.8586984000000003E-2</v>
      </c>
      <c r="P25" s="21">
        <v>258.75427933999998</v>
      </c>
      <c r="Q25" s="21">
        <v>0.29132131719999999</v>
      </c>
      <c r="R25" s="21">
        <v>258.75418395000003</v>
      </c>
      <c r="S25" s="21">
        <v>0.15975231626</v>
      </c>
      <c r="T25" s="21">
        <v>0.16518259244</v>
      </c>
      <c r="U25" s="21">
        <v>8.5162428029999904E-2</v>
      </c>
      <c r="V25" s="21">
        <v>0.25632229159999997</v>
      </c>
      <c r="W25" s="21">
        <v>6.8414209258E-2</v>
      </c>
      <c r="X25" s="21">
        <v>975.78723000000002</v>
      </c>
      <c r="Y25" s="21">
        <v>31.462970375000001</v>
      </c>
      <c r="Z25" s="21">
        <v>31.463685595999898</v>
      </c>
      <c r="AA25" s="21">
        <v>1283.9065055000001</v>
      </c>
      <c r="AB25" s="21">
        <v>1283.9464633</v>
      </c>
      <c r="AC25" s="21">
        <v>5.0712895000000003E-4</v>
      </c>
      <c r="AD25" s="21">
        <v>7.0997870000000005E-5</v>
      </c>
      <c r="AE25" s="21">
        <v>4.3612890000000002E-4</v>
      </c>
      <c r="AF25" s="21">
        <v>0.1924160033</v>
      </c>
      <c r="AG25" s="21">
        <v>252451.94502000001</v>
      </c>
      <c r="AH25" s="21">
        <v>24670919.059999999</v>
      </c>
      <c r="AI25" s="21">
        <v>252552.98512999999</v>
      </c>
      <c r="AJ25" s="21">
        <v>4.8236509849999996E-3</v>
      </c>
      <c r="AK25" s="21">
        <v>69.296179850000001</v>
      </c>
      <c r="AL25" s="21">
        <v>504.44810014000001</v>
      </c>
      <c r="AM25" s="21">
        <v>68.874530429999993</v>
      </c>
      <c r="AN25" s="21">
        <v>2.3469010990000001</v>
      </c>
      <c r="AO25" s="21">
        <v>189.09071739999999</v>
      </c>
      <c r="AP25" s="21">
        <v>32.11141181</v>
      </c>
      <c r="AQ25" s="21">
        <v>190129.20600000001</v>
      </c>
      <c r="AR25" s="21">
        <v>806.29832458999999</v>
      </c>
      <c r="AS25" s="21">
        <v>208.30312233999999</v>
      </c>
      <c r="AT25" s="21">
        <v>225.274</v>
      </c>
      <c r="AU25" s="21">
        <v>256.93282920000001</v>
      </c>
      <c r="AV25" s="21">
        <v>209.54046613999901</v>
      </c>
      <c r="AW25" s="21">
        <v>209.54712322999899</v>
      </c>
      <c r="AX25" s="21">
        <v>1169.0050245</v>
      </c>
      <c r="AY25" s="21">
        <v>2621.7566999999999</v>
      </c>
      <c r="AZ25" s="21">
        <v>5001.6511570000002</v>
      </c>
      <c r="BA25" s="21">
        <v>1.07216635</v>
      </c>
      <c r="BB25" s="21">
        <v>1.1721881350000001</v>
      </c>
      <c r="BC25" s="21">
        <v>176.4791208</v>
      </c>
      <c r="BD25" s="21">
        <v>176.4790812</v>
      </c>
      <c r="BE25" s="21">
        <v>176.476659699999</v>
      </c>
      <c r="BF25" s="21">
        <v>341.19764992999899</v>
      </c>
      <c r="BG25" s="21">
        <v>341.20594272999898</v>
      </c>
      <c r="BH25" s="21">
        <v>4.357718E-3</v>
      </c>
      <c r="BI25" s="21">
        <v>4.0758142000000002E-4</v>
      </c>
      <c r="BJ25" s="21">
        <v>4.076048E-4</v>
      </c>
      <c r="BK25" s="21">
        <v>4.3574716000000001E-3</v>
      </c>
      <c r="BL25" s="21">
        <v>321.86041449999999</v>
      </c>
      <c r="BM25" s="21">
        <v>321.84792099999999</v>
      </c>
      <c r="BN25" s="21">
        <v>9.9664706775E-2</v>
      </c>
      <c r="BO25" s="21">
        <v>439.92062950000002</v>
      </c>
      <c r="BP25" s="21">
        <v>7.9292708949999904</v>
      </c>
      <c r="BQ25" s="21">
        <v>60.035492359999999</v>
      </c>
      <c r="BR25" s="21">
        <v>18.26981314</v>
      </c>
      <c r="BS25" s="21">
        <v>0.12977447</v>
      </c>
      <c r="BT25" s="21">
        <v>0.23071003000000001</v>
      </c>
      <c r="BU25" s="21">
        <v>19.753222319999999</v>
      </c>
      <c r="BV25" s="21">
        <v>0</v>
      </c>
      <c r="BW25" s="21">
        <v>315.39984900000002</v>
      </c>
      <c r="BX25" s="21">
        <v>22.545756600000001</v>
      </c>
      <c r="BY25" s="21">
        <v>22.559034230000002</v>
      </c>
      <c r="BZ25" s="21">
        <v>1387.464453</v>
      </c>
      <c r="CA25" s="21">
        <v>1387.4511768</v>
      </c>
      <c r="CB25" s="21">
        <v>7.7434026000000003E-2</v>
      </c>
      <c r="CC25" s="21">
        <v>1.3163808000000001E-2</v>
      </c>
      <c r="CD25" s="21">
        <v>6.4270369999999993E-2</v>
      </c>
      <c r="CE25" s="21">
        <v>33381.830549999999</v>
      </c>
      <c r="CF25" s="21">
        <v>6528.8539060000003</v>
      </c>
      <c r="CG25" s="21">
        <v>6528.5884400000004</v>
      </c>
      <c r="CH25" s="21">
        <v>9556.1888569999992</v>
      </c>
      <c r="CI25" s="21">
        <v>40230.946649999998</v>
      </c>
      <c r="CJ25" s="21">
        <v>33380.501349999999</v>
      </c>
      <c r="CK25" s="21">
        <v>459.017949899999</v>
      </c>
      <c r="CL25" s="21">
        <v>4.2855760500000004</v>
      </c>
      <c r="CM25" s="21">
        <v>4.8232251619999998E-3</v>
      </c>
      <c r="CN25" s="21">
        <v>0.476117728499999</v>
      </c>
      <c r="CO25" s="21">
        <v>0.2608329405</v>
      </c>
      <c r="CP25" s="21">
        <v>4.6197279399999998</v>
      </c>
      <c r="CQ25" s="21">
        <v>1.32062177</v>
      </c>
      <c r="CR25" s="21">
        <v>6612.229593</v>
      </c>
      <c r="CS25" s="21">
        <v>6.8778395799999998</v>
      </c>
      <c r="CT25" s="21">
        <v>1.7671723559999899</v>
      </c>
      <c r="CU25" s="21">
        <v>560.6071402</v>
      </c>
      <c r="CV25" s="21">
        <v>30.686219120000001</v>
      </c>
      <c r="CW25" s="21">
        <v>0</v>
      </c>
      <c r="CX25" s="21">
        <v>2.3824294300000002</v>
      </c>
      <c r="CY25" s="21">
        <v>2.5047523999999999E-5</v>
      </c>
      <c r="CZ25" s="21">
        <v>0.49913326120000001</v>
      </c>
      <c r="DA25" s="21">
        <v>2498.90474549999</v>
      </c>
      <c r="DB25" s="21">
        <v>121.973404</v>
      </c>
      <c r="DC25" s="21">
        <v>65.475239999999999</v>
      </c>
      <c r="DD25" s="21">
        <v>1179.325339</v>
      </c>
      <c r="DE25" s="21">
        <v>1319.5754124499999</v>
      </c>
      <c r="DF25" s="21">
        <v>0.78969549999999999</v>
      </c>
      <c r="DG25" s="21">
        <v>0.23071003000000001</v>
      </c>
      <c r="DH25" s="21">
        <v>112.09044804</v>
      </c>
      <c r="DI25" s="21">
        <v>1.2713052619999901</v>
      </c>
      <c r="DJ25" s="21">
        <v>76.380717149999995</v>
      </c>
      <c r="DK25" s="21">
        <v>8.6827945599999996</v>
      </c>
      <c r="DL25" s="21">
        <v>2.8650905849999999</v>
      </c>
      <c r="DM25" s="21">
        <v>333.89532400000002</v>
      </c>
      <c r="DN25" s="21">
        <v>10.49342762</v>
      </c>
      <c r="DO25" s="21">
        <v>70.652385899999999</v>
      </c>
      <c r="DP25" s="21">
        <v>3.1752015763000001</v>
      </c>
      <c r="DQ25" s="21">
        <v>37.973305699999997</v>
      </c>
      <c r="DR25" s="21">
        <v>0.27519149037999902</v>
      </c>
      <c r="DS25" s="21">
        <v>1.35013476</v>
      </c>
      <c r="DT25" s="21">
        <v>1343.9227000000001</v>
      </c>
      <c r="DU25" s="21">
        <v>253.52344492</v>
      </c>
      <c r="DV25" s="21">
        <v>253.52328147999901</v>
      </c>
      <c r="DW25" s="21">
        <v>4174.2258259999999</v>
      </c>
      <c r="DX25" s="21">
        <v>6.2526998999999996</v>
      </c>
      <c r="DY25" s="21">
        <v>6.2523922699999996</v>
      </c>
      <c r="DZ25" s="21">
        <v>0.45407283500000001</v>
      </c>
      <c r="EA25" s="21">
        <v>436.50537000000003</v>
      </c>
      <c r="EB25" s="21">
        <v>15750.77432</v>
      </c>
      <c r="EC25" s="21">
        <v>1740.53641239999</v>
      </c>
      <c r="ED25" s="21">
        <v>1443.13925122</v>
      </c>
      <c r="EE25" s="21">
        <v>1443.1729147000001</v>
      </c>
      <c r="EF25" s="21">
        <v>323.24593682</v>
      </c>
      <c r="EG25" s="21">
        <v>0</v>
      </c>
      <c r="EH25" s="21">
        <v>212.55171147999999</v>
      </c>
      <c r="EI25" s="21">
        <v>14274.738740000001</v>
      </c>
      <c r="EJ25" s="21">
        <v>787.70351310000001</v>
      </c>
      <c r="EK25" s="21">
        <v>1842.9363562999899</v>
      </c>
      <c r="EL25" s="21">
        <v>787.72936119999997</v>
      </c>
      <c r="EM25" s="34"/>
      <c r="EN25" s="34"/>
      <c r="EO25" s="34"/>
      <c r="EP25" s="34"/>
      <c r="EQ25" s="34"/>
      <c r="ER25" s="34"/>
      <c r="ES25" s="34"/>
      <c r="ET25" s="34"/>
      <c r="EU25" s="34"/>
      <c r="EV25" s="34"/>
    </row>
    <row r="26" spans="1:152" x14ac:dyDescent="0.3">
      <c r="A26" s="23" t="s">
        <v>24</v>
      </c>
      <c r="B26" s="21">
        <v>1.494862251</v>
      </c>
      <c r="C26" s="21">
        <v>4.1426554899999903</v>
      </c>
      <c r="D26" s="21">
        <v>40.344272609999997</v>
      </c>
      <c r="E26" s="21">
        <v>354.192589</v>
      </c>
      <c r="F26" s="21">
        <v>36.261203029999997</v>
      </c>
      <c r="G26" s="21">
        <v>36.261373329999998</v>
      </c>
      <c r="H26" s="21">
        <v>354.19369029999899</v>
      </c>
      <c r="I26" s="21">
        <v>354.19165600000002</v>
      </c>
      <c r="J26" s="21">
        <v>132.63318200000001</v>
      </c>
      <c r="K26" s="21">
        <v>1.4365903179999999</v>
      </c>
      <c r="L26" s="21">
        <v>3.2143282499999999</v>
      </c>
      <c r="M26" s="21">
        <v>0.20179446000000001</v>
      </c>
      <c r="N26" s="21">
        <v>1.0089758000000001E-2</v>
      </c>
      <c r="O26" s="21">
        <v>0.19170535999999999</v>
      </c>
      <c r="P26" s="21">
        <v>635.25983464000001</v>
      </c>
      <c r="Q26" s="21">
        <v>0.75388870299999899</v>
      </c>
      <c r="R26" s="21">
        <v>635.25918909999996</v>
      </c>
      <c r="S26" s="21">
        <v>0.42004043689999998</v>
      </c>
      <c r="T26" s="21">
        <v>0.43431904529999998</v>
      </c>
      <c r="U26" s="21">
        <v>0.22826093419999999</v>
      </c>
      <c r="V26" s="21">
        <v>0.68398374888000002</v>
      </c>
      <c r="W26" s="21">
        <v>0.18528178289</v>
      </c>
      <c r="X26" s="21">
        <v>2212.0666999999999</v>
      </c>
      <c r="Y26" s="21">
        <v>94.296859999999995</v>
      </c>
      <c r="Z26" s="21">
        <v>94.299000919999997</v>
      </c>
      <c r="AA26" s="21">
        <v>3505.8974349999999</v>
      </c>
      <c r="AB26" s="21">
        <v>3506.0064859999902</v>
      </c>
      <c r="AC26" s="21">
        <v>9.6526260000000003E-4</v>
      </c>
      <c r="AD26" s="21">
        <v>1.3513654000000001E-4</v>
      </c>
      <c r="AE26" s="21">
        <v>8.3012367000000003E-4</v>
      </c>
      <c r="AF26" s="21">
        <v>0.50290031719999995</v>
      </c>
      <c r="AG26" s="21">
        <v>491474.58360000001</v>
      </c>
      <c r="AH26" s="21">
        <v>51959233.25</v>
      </c>
      <c r="AI26" s="21">
        <v>491671.35919999902</v>
      </c>
      <c r="AJ26" s="21">
        <v>1.26094013E-2</v>
      </c>
      <c r="AK26" s="21">
        <v>182.76679372000001</v>
      </c>
      <c r="AL26" s="21">
        <v>1351.6618390000001</v>
      </c>
      <c r="AM26" s="21">
        <v>176.41942806</v>
      </c>
      <c r="AN26" s="21">
        <v>5.9644709299999903</v>
      </c>
      <c r="AO26" s="21">
        <v>484.31883149999999</v>
      </c>
      <c r="AP26" s="21">
        <v>83.355528649999997</v>
      </c>
      <c r="AQ26" s="21">
        <v>363828.89120000001</v>
      </c>
      <c r="AR26" s="21">
        <v>2148.77034082</v>
      </c>
      <c r="AS26" s="21">
        <v>579.98476131999996</v>
      </c>
      <c r="AT26" s="21">
        <v>463.26940000000002</v>
      </c>
      <c r="AU26" s="21">
        <v>703.92340549999994</v>
      </c>
      <c r="AV26" s="21">
        <v>494.36298119999998</v>
      </c>
      <c r="AW26" s="21">
        <v>494.3790128</v>
      </c>
      <c r="AX26" s="21">
        <v>2475.1623049999998</v>
      </c>
      <c r="AY26" s="21">
        <v>5893.6575000000003</v>
      </c>
      <c r="AZ26" s="21">
        <v>13748.390605999901</v>
      </c>
      <c r="BA26" s="21">
        <v>2.7878914560000001</v>
      </c>
      <c r="BB26" s="21">
        <v>3.0651414429999999</v>
      </c>
      <c r="BC26" s="21">
        <v>459.45967300000001</v>
      </c>
      <c r="BD26" s="21">
        <v>459.45856240000001</v>
      </c>
      <c r="BE26" s="21">
        <v>459.45327099999997</v>
      </c>
      <c r="BF26" s="21">
        <v>776.40197731999899</v>
      </c>
      <c r="BG26" s="21">
        <v>776.42100582</v>
      </c>
      <c r="BH26" s="21">
        <v>8.1337630000000005E-3</v>
      </c>
      <c r="BI26" s="21">
        <v>7.7061589999999998E-4</v>
      </c>
      <c r="BJ26" s="21">
        <v>7.7065854999999999E-4</v>
      </c>
      <c r="BK26" s="21">
        <v>8.1332604999999995E-3</v>
      </c>
      <c r="BL26" s="21">
        <v>816.74775799999998</v>
      </c>
      <c r="BM26" s="21">
        <v>816.71355529999903</v>
      </c>
      <c r="BN26" s="21">
        <v>0.26563951585000001</v>
      </c>
      <c r="BO26" s="21">
        <v>977.63422809999997</v>
      </c>
      <c r="BP26" s="21">
        <v>19.038027252999999</v>
      </c>
      <c r="BQ26" s="21">
        <v>162.25733980000001</v>
      </c>
      <c r="BR26" s="21">
        <v>46.536970499999903</v>
      </c>
      <c r="BS26" s="21">
        <v>0.28340113</v>
      </c>
      <c r="BT26" s="21">
        <v>0.50382406000000002</v>
      </c>
      <c r="BU26" s="21">
        <v>49.131141100000001</v>
      </c>
      <c r="BV26" s="21">
        <v>0</v>
      </c>
      <c r="BW26" s="21">
        <v>720.16611599999999</v>
      </c>
      <c r="BX26" s="21">
        <v>59.669723900000001</v>
      </c>
      <c r="BY26" s="21">
        <v>59.705169140000002</v>
      </c>
      <c r="BZ26" s="21">
        <v>2696.3898509999999</v>
      </c>
      <c r="CA26" s="21">
        <v>2696.3705614999999</v>
      </c>
      <c r="CB26" s="21">
        <v>0.15501477999999999</v>
      </c>
      <c r="CC26" s="21">
        <v>2.6352548999999999E-2</v>
      </c>
      <c r="CD26" s="21">
        <v>0.12866236</v>
      </c>
      <c r="CE26" s="21">
        <v>83943.002849999903</v>
      </c>
      <c r="CF26" s="21">
        <v>17333.710179999998</v>
      </c>
      <c r="CG26" s="21">
        <v>17333.018410000001</v>
      </c>
      <c r="CH26" s="21">
        <v>22911.243305999898</v>
      </c>
      <c r="CI26" s="21">
        <v>102089.35830000001</v>
      </c>
      <c r="CJ26" s="21">
        <v>83939.639599999995</v>
      </c>
      <c r="CK26" s="21">
        <v>1197.916692</v>
      </c>
      <c r="CL26" s="21">
        <v>11.27050375</v>
      </c>
      <c r="CM26" s="21">
        <v>1.2608258327000001E-2</v>
      </c>
      <c r="CN26" s="21">
        <v>1.2477097209999899</v>
      </c>
      <c r="CO26" s="21">
        <v>0.6881867183</v>
      </c>
      <c r="CP26" s="21">
        <v>12.17444845</v>
      </c>
      <c r="CQ26" s="21">
        <v>3.1843251350999999</v>
      </c>
      <c r="CR26" s="21">
        <v>15230.16489</v>
      </c>
      <c r="CS26" s="21">
        <v>17.089375690000001</v>
      </c>
      <c r="CT26" s="21">
        <v>4.4806679499999902</v>
      </c>
      <c r="CU26" s="21">
        <v>1525.171677</v>
      </c>
      <c r="CV26" s="21">
        <v>70.176494239999997</v>
      </c>
      <c r="CW26" s="21">
        <v>0</v>
      </c>
      <c r="CX26" s="21">
        <v>6.3280256399999999</v>
      </c>
      <c r="CY26" s="21">
        <v>5.2636234999999998E-5</v>
      </c>
      <c r="CZ26" s="21">
        <v>1.19699296299999</v>
      </c>
      <c r="DA26" s="21">
        <v>6009.8622099999902</v>
      </c>
      <c r="DB26" s="21">
        <v>276.50896999999998</v>
      </c>
      <c r="DC26" s="21">
        <v>138.00089</v>
      </c>
      <c r="DD26" s="21">
        <v>3041.0661690000002</v>
      </c>
      <c r="DE26" s="21">
        <v>2968.7939286999999</v>
      </c>
      <c r="DF26" s="21">
        <v>1.850390472</v>
      </c>
      <c r="DG26" s="21">
        <v>0.50382406000000002</v>
      </c>
      <c r="DH26" s="21">
        <v>258.28964392</v>
      </c>
      <c r="DI26" s="21">
        <v>3.1431703440000001</v>
      </c>
      <c r="DJ26" s="21">
        <v>187.62383940000001</v>
      </c>
      <c r="DK26" s="21">
        <v>21.036219630000002</v>
      </c>
      <c r="DL26" s="21">
        <v>7.3306104399999903</v>
      </c>
      <c r="DM26" s="21">
        <v>835.95590499999901</v>
      </c>
      <c r="DN26" s="21">
        <v>27.703948</v>
      </c>
      <c r="DO26" s="21">
        <v>178.83781629999999</v>
      </c>
      <c r="DP26" s="21">
        <v>7.9683645810000003</v>
      </c>
      <c r="DQ26" s="21">
        <v>95.535934499999996</v>
      </c>
      <c r="DR26" s="21">
        <v>0.65392369760000002</v>
      </c>
      <c r="DS26" s="21">
        <v>3.5038473799999998</v>
      </c>
      <c r="DT26" s="21">
        <v>1926.9854</v>
      </c>
      <c r="DU26" s="21">
        <v>377.4758923</v>
      </c>
      <c r="DV26" s="21">
        <v>377.47598803</v>
      </c>
      <c r="DW26" s="21">
        <v>9551.1234260000001</v>
      </c>
      <c r="DX26" s="21">
        <v>17.081563859999999</v>
      </c>
      <c r="DY26" s="21">
        <v>17.080751660000001</v>
      </c>
      <c r="DZ26" s="21">
        <v>1.1485803830000001</v>
      </c>
      <c r="EA26" s="21">
        <v>920.01160000000004</v>
      </c>
      <c r="EB26" s="21">
        <v>37597.443659999997</v>
      </c>
      <c r="EC26" s="21">
        <v>3935.2561191999998</v>
      </c>
      <c r="ED26" s="21">
        <v>3212.3107617999999</v>
      </c>
      <c r="EE26" s="21">
        <v>3212.3796595999902</v>
      </c>
      <c r="EF26" s="21">
        <v>711.25593232000006</v>
      </c>
      <c r="EG26" s="21">
        <v>0</v>
      </c>
      <c r="EH26" s="21">
        <v>470.83905683</v>
      </c>
      <c r="EI26" s="21">
        <v>33583.077579999997</v>
      </c>
      <c r="EJ26" s="21">
        <v>1860.5672150999901</v>
      </c>
      <c r="EK26" s="21">
        <v>4488.385851</v>
      </c>
      <c r="EL26" s="21">
        <v>1860.6276788999901</v>
      </c>
      <c r="EM26" s="34"/>
      <c r="EN26" s="34"/>
      <c r="EO26" s="34"/>
      <c r="EP26" s="34"/>
      <c r="EQ26" s="34"/>
      <c r="ER26" s="34"/>
      <c r="ES26" s="34"/>
      <c r="ET26" s="34"/>
      <c r="EU26" s="34"/>
      <c r="EV26" s="34"/>
    </row>
    <row r="27" spans="1:152" x14ac:dyDescent="0.3">
      <c r="A27" s="23" t="s">
        <v>25</v>
      </c>
      <c r="B27" s="21">
        <v>0.47770896769999999</v>
      </c>
      <c r="C27" s="21">
        <v>1.399283702</v>
      </c>
      <c r="D27" s="21">
        <v>11.575658305999999</v>
      </c>
      <c r="E27" s="21">
        <v>109.151131999999</v>
      </c>
      <c r="F27" s="21">
        <v>10.59635654</v>
      </c>
      <c r="G27" s="21">
        <v>10.59636006</v>
      </c>
      <c r="H27" s="21">
        <v>109.151408199999</v>
      </c>
      <c r="I27" s="21">
        <v>109.1507766</v>
      </c>
      <c r="J27" s="21">
        <v>40.686975799999999</v>
      </c>
      <c r="K27" s="21">
        <v>0.43610043570000001</v>
      </c>
      <c r="L27" s="21">
        <v>0.88511587399999903</v>
      </c>
      <c r="M27" s="21">
        <v>3.2623249999999999E-2</v>
      </c>
      <c r="N27" s="21">
        <v>1.6311597999999999E-3</v>
      </c>
      <c r="O27" s="21">
        <v>3.0992042000000001E-2</v>
      </c>
      <c r="P27" s="21">
        <v>242.06348700000001</v>
      </c>
      <c r="Q27" s="21">
        <v>0.19613265860000001</v>
      </c>
      <c r="R27" s="21">
        <v>242.06416286999999</v>
      </c>
      <c r="S27" s="21">
        <v>0.13184174294000001</v>
      </c>
      <c r="T27" s="21">
        <v>0.13632369129999999</v>
      </c>
      <c r="U27" s="21">
        <v>7.7916100959999998E-2</v>
      </c>
      <c r="V27" s="21">
        <v>0.26299077847199998</v>
      </c>
      <c r="W27" s="21">
        <v>6.9164077185999998E-2</v>
      </c>
      <c r="X27" s="21">
        <v>314.66021999999998</v>
      </c>
      <c r="Y27" s="21">
        <v>34.493429030000001</v>
      </c>
      <c r="Z27" s="21">
        <v>34.494195879999999</v>
      </c>
      <c r="AA27" s="21">
        <v>947.25944000000004</v>
      </c>
      <c r="AB27" s="21">
        <v>947.28894249999996</v>
      </c>
      <c r="AC27" s="21">
        <v>1.6270098000000001E-4</v>
      </c>
      <c r="AD27" s="21">
        <v>2.2778246000000001E-5</v>
      </c>
      <c r="AE27" s="21">
        <v>1.3992297000000001E-4</v>
      </c>
      <c r="AF27" s="21">
        <v>0.1363639344</v>
      </c>
      <c r="AG27" s="21">
        <v>125140.88493</v>
      </c>
      <c r="AH27" s="21">
        <v>8126695.8669999996</v>
      </c>
      <c r="AI27" s="21">
        <v>125190.95572</v>
      </c>
      <c r="AJ27" s="21">
        <v>3.633424468E-3</v>
      </c>
      <c r="AK27" s="21">
        <v>37.085414960000001</v>
      </c>
      <c r="AL27" s="21">
        <v>281.636965699999</v>
      </c>
      <c r="AM27" s="21">
        <v>35.422705049999998</v>
      </c>
      <c r="AN27" s="21">
        <v>1.2407543239999901</v>
      </c>
      <c r="AO27" s="21">
        <v>97.177059700000001</v>
      </c>
      <c r="AP27" s="21">
        <v>10.9861197</v>
      </c>
      <c r="AQ27" s="21">
        <v>88058.824800000002</v>
      </c>
      <c r="AR27" s="21">
        <v>672.80357372999902</v>
      </c>
      <c r="AS27" s="21">
        <v>184.19990362499999</v>
      </c>
      <c r="AT27" s="21">
        <v>139.22828999999999</v>
      </c>
      <c r="AU27" s="21">
        <v>240.5279123</v>
      </c>
      <c r="AV27" s="21">
        <v>166.47213769999999</v>
      </c>
      <c r="AW27" s="21">
        <v>166.47774569000001</v>
      </c>
      <c r="AX27" s="21">
        <v>730.26292690000002</v>
      </c>
      <c r="AY27" s="21">
        <v>1875.4284299999999</v>
      </c>
      <c r="AZ27" s="21">
        <v>4622.9683329999998</v>
      </c>
      <c r="BA27" s="21">
        <v>0.80126646499999898</v>
      </c>
      <c r="BB27" s="21">
        <v>0.94235097949999902</v>
      </c>
      <c r="BC27" s="21">
        <v>139.2693141</v>
      </c>
      <c r="BD27" s="21">
        <v>139.269192</v>
      </c>
      <c r="BE27" s="21">
        <v>139.26732459999999</v>
      </c>
      <c r="BF27" s="21">
        <v>235.50335888000001</v>
      </c>
      <c r="BG27" s="21">
        <v>235.50929562600001</v>
      </c>
      <c r="BH27" s="21">
        <v>1.3181193000000001E-3</v>
      </c>
      <c r="BI27" s="21">
        <v>1.2478616999999999E-4</v>
      </c>
      <c r="BJ27" s="21">
        <v>1.2479346E-4</v>
      </c>
      <c r="BK27" s="21">
        <v>1.3180434E-3</v>
      </c>
      <c r="BL27" s="21">
        <v>191.97935459999999</v>
      </c>
      <c r="BM27" s="21">
        <v>191.97137770000001</v>
      </c>
      <c r="BN27" s="21">
        <v>0.10048536353900001</v>
      </c>
      <c r="BO27" s="21">
        <v>300.1297568</v>
      </c>
      <c r="BP27" s="21">
        <v>5.0430165689999997</v>
      </c>
      <c r="BQ27" s="21">
        <v>51.933682279999999</v>
      </c>
      <c r="BR27" s="21">
        <v>13.046781869999901</v>
      </c>
      <c r="BS27" s="21">
        <v>4.3209026999999997E-2</v>
      </c>
      <c r="BT27" s="21">
        <v>7.6816019999999999E-2</v>
      </c>
      <c r="BU27" s="21">
        <v>13.177323457</v>
      </c>
      <c r="BV27" s="21">
        <v>0</v>
      </c>
      <c r="BW27" s="21">
        <v>208.25098</v>
      </c>
      <c r="BX27" s="21">
        <v>19.368699020000001</v>
      </c>
      <c r="BY27" s="21">
        <v>19.382302889999998</v>
      </c>
      <c r="BZ27" s="21">
        <v>508.90688260000002</v>
      </c>
      <c r="CA27" s="21">
        <v>508.89977529999999</v>
      </c>
      <c r="CB27" s="21">
        <v>2.985668E-2</v>
      </c>
      <c r="CC27" s="21">
        <v>5.0756289999999999E-3</v>
      </c>
      <c r="CD27" s="21">
        <v>2.4780968E-2</v>
      </c>
      <c r="CE27" s="21">
        <v>21023.720939999999</v>
      </c>
      <c r="CF27" s="21">
        <v>2781.7199900000001</v>
      </c>
      <c r="CG27" s="21">
        <v>2781.6113770000002</v>
      </c>
      <c r="CH27" s="21">
        <v>7258.0207730000002</v>
      </c>
      <c r="CI27" s="21">
        <v>23996.45278</v>
      </c>
      <c r="CJ27" s="21">
        <v>21022.883870000001</v>
      </c>
      <c r="CK27" s="21">
        <v>382.85767629999998</v>
      </c>
      <c r="CL27" s="21">
        <v>3.4020160320000001</v>
      </c>
      <c r="CM27" s="21">
        <v>3.633105252E-3</v>
      </c>
      <c r="CN27" s="21">
        <v>0.37451039089999999</v>
      </c>
      <c r="CO27" s="21">
        <v>0.20553045014999999</v>
      </c>
      <c r="CP27" s="21">
        <v>3.88356959</v>
      </c>
      <c r="CQ27" s="21">
        <v>0.69262444069999995</v>
      </c>
      <c r="CR27" s="21">
        <v>4812.8838779999996</v>
      </c>
      <c r="CS27" s="21">
        <v>3.982674587</v>
      </c>
      <c r="CT27" s="21">
        <v>0.95186721299999999</v>
      </c>
      <c r="CU27" s="21">
        <v>351.04629599999998</v>
      </c>
      <c r="CV27" s="21">
        <v>11.196021807999999</v>
      </c>
      <c r="CW27" s="21">
        <v>0</v>
      </c>
      <c r="CX27" s="21">
        <v>1.9792539119999999</v>
      </c>
      <c r="CY27" s="21">
        <v>8.472607E-6</v>
      </c>
      <c r="CZ27" s="21">
        <v>0.25096196899999901</v>
      </c>
      <c r="DA27" s="21">
        <v>1140.3608079999999</v>
      </c>
      <c r="DB27" s="21">
        <v>39.332127</v>
      </c>
      <c r="DC27" s="21">
        <v>21.084451999999999</v>
      </c>
      <c r="DD27" s="21">
        <v>682.90289899999902</v>
      </c>
      <c r="DE27" s="21">
        <v>457.45820787999997</v>
      </c>
      <c r="DF27" s="21">
        <v>0.36011123099999998</v>
      </c>
      <c r="DG27" s="21">
        <v>7.6816019999999999E-2</v>
      </c>
      <c r="DH27" s="21">
        <v>42.475548404999998</v>
      </c>
      <c r="DI27" s="21">
        <v>0.52249888499999997</v>
      </c>
      <c r="DJ27" s="21">
        <v>43.971082699999997</v>
      </c>
      <c r="DK27" s="21">
        <v>5.190415614</v>
      </c>
      <c r="DL27" s="21">
        <v>1.7600278300000001</v>
      </c>
      <c r="DM27" s="21">
        <v>204.39285849999999</v>
      </c>
      <c r="DN27" s="21">
        <v>8.6905058400000001</v>
      </c>
      <c r="DO27" s="21">
        <v>51.342087839999998</v>
      </c>
      <c r="DP27" s="21">
        <v>1.6848159030000001</v>
      </c>
      <c r="DQ27" s="21">
        <v>14.247226169999999</v>
      </c>
      <c r="DR27" s="21">
        <v>0.122922614979999</v>
      </c>
      <c r="DS27" s="21">
        <v>0.986047906999999</v>
      </c>
      <c r="DT27" s="21">
        <v>441.70688000000001</v>
      </c>
      <c r="DU27" s="21">
        <v>59.38392194</v>
      </c>
      <c r="DV27" s="21">
        <v>59.383933719999902</v>
      </c>
      <c r="DW27" s="21">
        <v>3097.2284684000001</v>
      </c>
      <c r="DX27" s="21">
        <v>6.0301605359999897</v>
      </c>
      <c r="DY27" s="21">
        <v>6.0298630559999999</v>
      </c>
      <c r="DZ27" s="21">
        <v>0.31627958900000003</v>
      </c>
      <c r="EA27" s="21">
        <v>140.56396000000001</v>
      </c>
      <c r="EB27" s="21">
        <v>11790.536107</v>
      </c>
      <c r="EC27" s="21">
        <v>1272.0146205399999</v>
      </c>
      <c r="ED27" s="21">
        <v>1039.28688594</v>
      </c>
      <c r="EE27" s="21">
        <v>1039.31088514</v>
      </c>
      <c r="EF27" s="21">
        <v>230.19745778999999</v>
      </c>
      <c r="EG27" s="21">
        <v>0</v>
      </c>
      <c r="EH27" s="21">
        <v>125.21013526</v>
      </c>
      <c r="EI27" s="21">
        <v>10673.525216</v>
      </c>
      <c r="EJ27" s="21">
        <v>617.06257844000004</v>
      </c>
      <c r="EK27" s="21">
        <v>1499.4065486</v>
      </c>
      <c r="EL27" s="21">
        <v>617.08245319999901</v>
      </c>
      <c r="EM27" s="34"/>
      <c r="EN27" s="34"/>
      <c r="EO27" s="34"/>
      <c r="EP27" s="34"/>
      <c r="EQ27" s="34"/>
      <c r="ER27" s="34"/>
      <c r="ES27" s="34"/>
      <c r="ET27" s="34"/>
      <c r="EU27" s="34"/>
      <c r="EV27" s="34"/>
    </row>
    <row r="28" spans="1:152" x14ac:dyDescent="0.3">
      <c r="A28" s="23" t="s">
        <v>26</v>
      </c>
      <c r="B28" s="21">
        <v>0.46198315299999998</v>
      </c>
      <c r="C28" s="21">
        <v>1.4133280969999999</v>
      </c>
      <c r="D28" s="21">
        <v>14.802342289999901</v>
      </c>
      <c r="E28" s="21">
        <v>115.864755199999</v>
      </c>
      <c r="F28" s="21">
        <v>10.977078150000001</v>
      </c>
      <c r="G28" s="21">
        <v>10.97710043</v>
      </c>
      <c r="H28" s="21">
        <v>115.865016599999</v>
      </c>
      <c r="I28" s="21">
        <v>115.8643252</v>
      </c>
      <c r="J28" s="21">
        <v>39.040886100000002</v>
      </c>
      <c r="K28" s="21">
        <v>0.42608167699999999</v>
      </c>
      <c r="L28" s="21">
        <v>0.80763162399999999</v>
      </c>
      <c r="M28" s="21">
        <v>5.3469860000000001E-2</v>
      </c>
      <c r="N28" s="21">
        <v>2.6734712999999998E-3</v>
      </c>
      <c r="O28" s="21">
        <v>5.07962E-2</v>
      </c>
      <c r="P28" s="21">
        <v>245.401296239999</v>
      </c>
      <c r="Q28" s="21">
        <v>0.19779850599999901</v>
      </c>
      <c r="R28" s="21">
        <v>245.401115</v>
      </c>
      <c r="S28" s="21">
        <v>0.13444475197</v>
      </c>
      <c r="T28" s="21">
        <v>0.13901431397</v>
      </c>
      <c r="U28" s="21">
        <v>8.0304976309999998E-2</v>
      </c>
      <c r="V28" s="21">
        <v>0.26589795229000002</v>
      </c>
      <c r="W28" s="21">
        <v>7.1189430094999895E-2</v>
      </c>
      <c r="X28" s="21">
        <v>515.02139999999997</v>
      </c>
      <c r="Y28" s="21">
        <v>38.817290104000001</v>
      </c>
      <c r="Z28" s="21">
        <v>38.818123239999998</v>
      </c>
      <c r="AA28" s="21">
        <v>1057.95182399999</v>
      </c>
      <c r="AB28" s="21">
        <v>1057.984762</v>
      </c>
      <c r="AC28" s="21">
        <v>2.6421368000000001E-4</v>
      </c>
      <c r="AD28" s="21">
        <v>3.6989934999999999E-5</v>
      </c>
      <c r="AE28" s="21">
        <v>2.2722289000000001E-4</v>
      </c>
      <c r="AF28" s="21">
        <v>0.1395353033</v>
      </c>
      <c r="AG28" s="21">
        <v>155006.40213</v>
      </c>
      <c r="AH28" s="21">
        <v>12587624.275</v>
      </c>
      <c r="AI28" s="21">
        <v>155068.4523</v>
      </c>
      <c r="AJ28" s="21">
        <v>3.7159276789999998E-3</v>
      </c>
      <c r="AK28" s="21">
        <v>39.057248430000001</v>
      </c>
      <c r="AL28" s="21">
        <v>291.95336129999998</v>
      </c>
      <c r="AM28" s="21">
        <v>37.530904679999999</v>
      </c>
      <c r="AN28" s="21">
        <v>1.317246199</v>
      </c>
      <c r="AO28" s="21">
        <v>103.03749226999901</v>
      </c>
      <c r="AP28" s="21">
        <v>15.297542609999899</v>
      </c>
      <c r="AQ28" s="21">
        <v>104626.02989999999</v>
      </c>
      <c r="AR28" s="21">
        <v>727.40688297999895</v>
      </c>
      <c r="AS28" s="21">
        <v>200.83591527999999</v>
      </c>
      <c r="AT28" s="21">
        <v>151.26935</v>
      </c>
      <c r="AU28" s="21">
        <v>236.85832599999901</v>
      </c>
      <c r="AV28" s="21">
        <v>179.85381075000001</v>
      </c>
      <c r="AW28" s="21">
        <v>179.85902755999999</v>
      </c>
      <c r="AX28" s="21">
        <v>851.68997219999903</v>
      </c>
      <c r="AY28" s="21">
        <v>2011.9884</v>
      </c>
      <c r="AZ28" s="21">
        <v>4852.9682700000003</v>
      </c>
      <c r="BA28" s="21">
        <v>0.79239947050000004</v>
      </c>
      <c r="BB28" s="21">
        <v>0.92645006199999902</v>
      </c>
      <c r="BC28" s="21">
        <v>135.68346</v>
      </c>
      <c r="BD28" s="21">
        <v>135.6833996</v>
      </c>
      <c r="BE28" s="21">
        <v>135.6815599</v>
      </c>
      <c r="BF28" s="21">
        <v>274.99949212000001</v>
      </c>
      <c r="BG28" s="21">
        <v>275.00594824999899</v>
      </c>
      <c r="BH28" s="21">
        <v>2.2469069999999998E-3</v>
      </c>
      <c r="BI28" s="21">
        <v>2.1010827999999999E-4</v>
      </c>
      <c r="BJ28" s="21">
        <v>2.1012074E-4</v>
      </c>
      <c r="BK28" s="21">
        <v>2.2467910000000002E-3</v>
      </c>
      <c r="BL28" s="21">
        <v>208.5254477</v>
      </c>
      <c r="BM28" s="21">
        <v>208.51735969999999</v>
      </c>
      <c r="BN28" s="21">
        <v>0.101691422708</v>
      </c>
      <c r="BO28" s="21">
        <v>343.04412076</v>
      </c>
      <c r="BP28" s="21">
        <v>6.3846094530000004</v>
      </c>
      <c r="BQ28" s="21">
        <v>54.602149249999997</v>
      </c>
      <c r="BR28" s="21">
        <v>11.97509853</v>
      </c>
      <c r="BS28" s="21">
        <v>6.8710536000000003E-2</v>
      </c>
      <c r="BT28" s="21">
        <v>0.12215194</v>
      </c>
      <c r="BU28" s="21">
        <v>19.125183875000001</v>
      </c>
      <c r="BV28" s="21">
        <v>0</v>
      </c>
      <c r="BW28" s="21">
        <v>240.01848050000001</v>
      </c>
      <c r="BX28" s="21">
        <v>19.268073099999999</v>
      </c>
      <c r="BY28" s="21">
        <v>19.281876480000001</v>
      </c>
      <c r="BZ28" s="21">
        <v>737.18849399999999</v>
      </c>
      <c r="CA28" s="21">
        <v>737.18342959999995</v>
      </c>
      <c r="CB28" s="21">
        <v>4.1950925999999999E-2</v>
      </c>
      <c r="CC28" s="21">
        <v>7.1316490000000003E-3</v>
      </c>
      <c r="CD28" s="21">
        <v>3.4819210000000003E-2</v>
      </c>
      <c r="CE28" s="21">
        <v>22203.314200000001</v>
      </c>
      <c r="CF28" s="21">
        <v>3653.8406049999999</v>
      </c>
      <c r="CG28" s="21">
        <v>3653.6936999999998</v>
      </c>
      <c r="CH28" s="21">
        <v>7909.0371699999996</v>
      </c>
      <c r="CI28" s="21">
        <v>26064.624949999899</v>
      </c>
      <c r="CJ28" s="21">
        <v>22202.4261999999</v>
      </c>
      <c r="CK28" s="21">
        <v>409.2691016</v>
      </c>
      <c r="CL28" s="21">
        <v>3.4001839550000001</v>
      </c>
      <c r="CM28" s="21">
        <v>3.7156232770000001E-3</v>
      </c>
      <c r="CN28" s="21">
        <v>0.37977055160000001</v>
      </c>
      <c r="CO28" s="21">
        <v>0.2107268678</v>
      </c>
      <c r="CP28" s="21">
        <v>3.860028996</v>
      </c>
      <c r="CQ28" s="21">
        <v>0.78078958879999905</v>
      </c>
      <c r="CR28" s="21">
        <v>5288.5137340000001</v>
      </c>
      <c r="CS28" s="21">
        <v>4.31264454</v>
      </c>
      <c r="CT28" s="21">
        <v>1.007677658</v>
      </c>
      <c r="CU28" s="21">
        <v>366.43925680000001</v>
      </c>
      <c r="CV28" s="21">
        <v>16.8589313599999</v>
      </c>
      <c r="CW28" s="21">
        <v>0</v>
      </c>
      <c r="CX28" s="21">
        <v>1.9977555869999899</v>
      </c>
      <c r="CY28" s="21">
        <v>1.2886983000000001E-5</v>
      </c>
      <c r="CZ28" s="21">
        <v>0.29531235299999897</v>
      </c>
      <c r="DA28" s="21">
        <v>1463.805437</v>
      </c>
      <c r="DB28" s="21">
        <v>64.377219999999994</v>
      </c>
      <c r="DC28" s="21">
        <v>34.161169999999998</v>
      </c>
      <c r="DD28" s="21">
        <v>753.65543699999898</v>
      </c>
      <c r="DE28" s="21">
        <v>710.14839840000002</v>
      </c>
      <c r="DF28" s="21">
        <v>0.46751636800000002</v>
      </c>
      <c r="DG28" s="21">
        <v>0.12215194</v>
      </c>
      <c r="DH28" s="21">
        <v>61.8324533299999</v>
      </c>
      <c r="DI28" s="21">
        <v>0.67539256749999999</v>
      </c>
      <c r="DJ28" s="21">
        <v>49.538583549999998</v>
      </c>
      <c r="DK28" s="21">
        <v>5.6654352799999996</v>
      </c>
      <c r="DL28" s="21">
        <v>1.8457852559999901</v>
      </c>
      <c r="DM28" s="21">
        <v>222.607834</v>
      </c>
      <c r="DN28" s="21">
        <v>8.4336396199999992</v>
      </c>
      <c r="DO28" s="21">
        <v>51.983716199999897</v>
      </c>
      <c r="DP28" s="21">
        <v>1.7973635923</v>
      </c>
      <c r="DQ28" s="21">
        <v>19.28938986</v>
      </c>
      <c r="DR28" s="21">
        <v>0.15459216093</v>
      </c>
      <c r="DS28" s="21">
        <v>0.97573947899999902</v>
      </c>
      <c r="DT28" s="21">
        <v>610.07820000000004</v>
      </c>
      <c r="DU28" s="21">
        <v>108.81319766999999</v>
      </c>
      <c r="DV28" s="21">
        <v>108.81304339</v>
      </c>
      <c r="DW28" s="21">
        <v>3352.4455175999901</v>
      </c>
      <c r="DX28" s="21">
        <v>6.1519604829999999</v>
      </c>
      <c r="DY28" s="21">
        <v>6.1516644060000001</v>
      </c>
      <c r="DZ28" s="21">
        <v>0.28859189099999999</v>
      </c>
      <c r="EA28" s="21">
        <v>227.74164999999999</v>
      </c>
      <c r="EB28" s="21">
        <v>12921.586375999999</v>
      </c>
      <c r="EC28" s="21">
        <v>1408.7229669000001</v>
      </c>
      <c r="ED28" s="21">
        <v>1149.09514294</v>
      </c>
      <c r="EE28" s="21">
        <v>1149.1186975199901</v>
      </c>
      <c r="EF28" s="21">
        <v>253.08162207999999</v>
      </c>
      <c r="EG28" s="21">
        <v>0</v>
      </c>
      <c r="EH28" s="21">
        <v>147.93599988</v>
      </c>
      <c r="EI28" s="21">
        <v>11675.408373</v>
      </c>
      <c r="EJ28" s="21">
        <v>670.76728730000002</v>
      </c>
      <c r="EK28" s="21">
        <v>1619.9575092999901</v>
      </c>
      <c r="EL28" s="21">
        <v>670.78934243999902</v>
      </c>
      <c r="EM28" s="34"/>
      <c r="EN28" s="34"/>
      <c r="EO28" s="34"/>
      <c r="EP28" s="34"/>
      <c r="EQ28" s="34"/>
      <c r="ER28" s="34"/>
      <c r="ES28" s="34"/>
      <c r="ET28" s="34"/>
      <c r="EU28" s="34"/>
      <c r="EV28" s="34"/>
    </row>
    <row r="29" spans="1:152" x14ac:dyDescent="0.3">
      <c r="A29" s="23" t="s">
        <v>27</v>
      </c>
      <c r="B29" s="21">
        <v>0.40950420970000001</v>
      </c>
      <c r="C29" s="21">
        <v>1.226109484</v>
      </c>
      <c r="D29" s="21">
        <v>13.507763733999999</v>
      </c>
      <c r="E29" s="21">
        <v>98.037811000000005</v>
      </c>
      <c r="F29" s="21">
        <v>9.7232933599999996</v>
      </c>
      <c r="G29" s="21">
        <v>9.72331346</v>
      </c>
      <c r="H29" s="21">
        <v>98.038083799999995</v>
      </c>
      <c r="I29" s="21">
        <v>98.037475499999999</v>
      </c>
      <c r="J29" s="21">
        <v>34.023138729999999</v>
      </c>
      <c r="K29" s="21">
        <v>0.37737565099999998</v>
      </c>
      <c r="L29" s="21">
        <v>0.73773166400000001</v>
      </c>
      <c r="M29" s="21">
        <v>6.8391400000000005E-2</v>
      </c>
      <c r="N29" s="21">
        <v>3.4195553E-3</v>
      </c>
      <c r="O29" s="21">
        <v>6.4971429999999997E-2</v>
      </c>
      <c r="P29" s="21">
        <v>214.52053253999901</v>
      </c>
      <c r="Q29" s="21">
        <v>0.1745597669</v>
      </c>
      <c r="R29" s="21">
        <v>214.52042711999999</v>
      </c>
      <c r="S29" s="21">
        <v>0.11595042342</v>
      </c>
      <c r="T29" s="21">
        <v>0.11989228686</v>
      </c>
      <c r="U29" s="21">
        <v>6.8675295110000006E-2</v>
      </c>
      <c r="V29" s="21">
        <v>0.226744523866</v>
      </c>
      <c r="W29" s="21">
        <v>6.0551961089999898E-2</v>
      </c>
      <c r="X29" s="21">
        <v>816.54570000000001</v>
      </c>
      <c r="Y29" s="21">
        <v>29.700742466000001</v>
      </c>
      <c r="Z29" s="21">
        <v>29.701300712999998</v>
      </c>
      <c r="AA29" s="21">
        <v>1198.9860827</v>
      </c>
      <c r="AB29" s="21">
        <v>1199.0235322999999</v>
      </c>
      <c r="AC29" s="21">
        <v>3.4467244E-4</v>
      </c>
      <c r="AD29" s="21">
        <v>4.8255389999999998E-5</v>
      </c>
      <c r="AE29" s="21">
        <v>2.9642577000000002E-4</v>
      </c>
      <c r="AF29" s="21">
        <v>0.1219704088</v>
      </c>
      <c r="AG29" s="21">
        <v>151845.66245999999</v>
      </c>
      <c r="AH29" s="21">
        <v>14665161.877</v>
      </c>
      <c r="AI29" s="21">
        <v>151906.36829000001</v>
      </c>
      <c r="AJ29" s="21">
        <v>3.2231852770000001E-3</v>
      </c>
      <c r="AK29" s="21">
        <v>34.181403919999902</v>
      </c>
      <c r="AL29" s="21">
        <v>254.9134943</v>
      </c>
      <c r="AM29" s="21">
        <v>33.157417119999998</v>
      </c>
      <c r="AN29" s="21">
        <v>1.147569329</v>
      </c>
      <c r="AO29" s="21">
        <v>90.999002959999899</v>
      </c>
      <c r="AP29" s="21">
        <v>12.85129727</v>
      </c>
      <c r="AQ29" s="21">
        <v>135466.15400000001</v>
      </c>
      <c r="AR29" s="21">
        <v>645.22418831000005</v>
      </c>
      <c r="AS29" s="21">
        <v>180.62112682999901</v>
      </c>
      <c r="AT29" s="21">
        <v>232.95205999999999</v>
      </c>
      <c r="AU29" s="21">
        <v>200.65945579999999</v>
      </c>
      <c r="AV29" s="21">
        <v>166.46602901</v>
      </c>
      <c r="AW29" s="21">
        <v>166.4703969</v>
      </c>
      <c r="AX29" s="21">
        <v>905.79319399999997</v>
      </c>
      <c r="AY29" s="21">
        <v>2431.7327</v>
      </c>
      <c r="AZ29" s="21">
        <v>4177.0039820000002</v>
      </c>
      <c r="BA29" s="21">
        <v>0.70094824899999997</v>
      </c>
      <c r="BB29" s="21">
        <v>0.81786692799999905</v>
      </c>
      <c r="BC29" s="21">
        <v>122.41233510000001</v>
      </c>
      <c r="BD29" s="21">
        <v>122.41225069999901</v>
      </c>
      <c r="BE29" s="21">
        <v>122.4106094</v>
      </c>
      <c r="BF29" s="21">
        <v>278.26920991700001</v>
      </c>
      <c r="BG29" s="21">
        <v>278.27669844600001</v>
      </c>
      <c r="BH29" s="21">
        <v>3.0067993999999998E-3</v>
      </c>
      <c r="BI29" s="21">
        <v>2.7731153999999999E-4</v>
      </c>
      <c r="BJ29" s="21">
        <v>2.7732789999999999E-4</v>
      </c>
      <c r="BK29" s="21">
        <v>3.006547E-3</v>
      </c>
      <c r="BL29" s="21">
        <v>184.64524449999999</v>
      </c>
      <c r="BM29" s="21">
        <v>184.63758569999899</v>
      </c>
      <c r="BN29" s="21">
        <v>8.6776907646000004E-2</v>
      </c>
      <c r="BO29" s="21">
        <v>314.62609739999999</v>
      </c>
      <c r="BP29" s="21">
        <v>6.3821674119999896</v>
      </c>
      <c r="BQ29" s="21">
        <v>44.45219385</v>
      </c>
      <c r="BR29" s="21">
        <v>10.844157040000001</v>
      </c>
      <c r="BS29" s="21">
        <v>0.10259495</v>
      </c>
      <c r="BT29" s="21">
        <v>0.18239109000000001</v>
      </c>
      <c r="BU29" s="21">
        <v>19.156849775000001</v>
      </c>
      <c r="BV29" s="21">
        <v>0</v>
      </c>
      <c r="BW29" s="21">
        <v>247.357732</v>
      </c>
      <c r="BX29" s="21">
        <v>16.868424470000001</v>
      </c>
      <c r="BY29" s="21">
        <v>16.880282390000001</v>
      </c>
      <c r="BZ29" s="21">
        <v>865.41829779999898</v>
      </c>
      <c r="CA29" s="21">
        <v>865.41118210000002</v>
      </c>
      <c r="CB29" s="21">
        <v>5.1065913999999997E-2</v>
      </c>
      <c r="CC29" s="21">
        <v>8.6813240000000007E-3</v>
      </c>
      <c r="CD29" s="21">
        <v>4.2385247000000001E-2</v>
      </c>
      <c r="CE29" s="21">
        <v>19678.21616</v>
      </c>
      <c r="CF29" s="21">
        <v>3217.7812800000002</v>
      </c>
      <c r="CG29" s="21">
        <v>3217.65393299999</v>
      </c>
      <c r="CH29" s="21">
        <v>7391.8043820000003</v>
      </c>
      <c r="CI29" s="21">
        <v>23079.715850000001</v>
      </c>
      <c r="CJ29" s="21">
        <v>19677.428550000001</v>
      </c>
      <c r="CK29" s="21">
        <v>356.24968799999999</v>
      </c>
      <c r="CL29" s="21">
        <v>2.9852007770000002</v>
      </c>
      <c r="CM29" s="21">
        <v>3.2229208499999999E-3</v>
      </c>
      <c r="CN29" s="21">
        <v>0.3299920334</v>
      </c>
      <c r="CO29" s="21">
        <v>0.1825240336</v>
      </c>
      <c r="CP29" s="21">
        <v>3.381150077</v>
      </c>
      <c r="CQ29" s="21">
        <v>0.7702828988</v>
      </c>
      <c r="CR29" s="21">
        <v>5099.4874790000003</v>
      </c>
      <c r="CS29" s="21">
        <v>4.0033695839999996</v>
      </c>
      <c r="CT29" s="21">
        <v>0.89915759399999995</v>
      </c>
      <c r="CU29" s="21">
        <v>321.4790319</v>
      </c>
      <c r="CV29" s="21">
        <v>24.733627664</v>
      </c>
      <c r="CW29" s="21">
        <v>0</v>
      </c>
      <c r="CX29" s="21">
        <v>1.7430210909999999</v>
      </c>
      <c r="CY29" s="21">
        <v>1.494812E-5</v>
      </c>
      <c r="CZ29" s="21">
        <v>0.29823457869999997</v>
      </c>
      <c r="DA29" s="21">
        <v>1734.1136755</v>
      </c>
      <c r="DB29" s="21">
        <v>102.0672</v>
      </c>
      <c r="DC29" s="21">
        <v>42.648643</v>
      </c>
      <c r="DD29" s="21">
        <v>720.00819100000001</v>
      </c>
      <c r="DE29" s="21">
        <v>1014.10337982</v>
      </c>
      <c r="DF29" s="21">
        <v>0.55829004400000004</v>
      </c>
      <c r="DG29" s="21">
        <v>0.18239109000000001</v>
      </c>
      <c r="DH29" s="21">
        <v>87.445360170000001</v>
      </c>
      <c r="DI29" s="21">
        <v>0.71171613600000005</v>
      </c>
      <c r="DJ29" s="21">
        <v>47.694246149999998</v>
      </c>
      <c r="DK29" s="21">
        <v>5.2620195299999999</v>
      </c>
      <c r="DL29" s="21">
        <v>1.60213351999999</v>
      </c>
      <c r="DM29" s="21">
        <v>206.0619628</v>
      </c>
      <c r="DN29" s="21">
        <v>7.3097324459999999</v>
      </c>
      <c r="DO29" s="21">
        <v>52.011338599999902</v>
      </c>
      <c r="DP29" s="21">
        <v>1.6370269642999999</v>
      </c>
      <c r="DQ29" s="21">
        <v>16.531351570000002</v>
      </c>
      <c r="DR29" s="21">
        <v>0.18334605176999999</v>
      </c>
      <c r="DS29" s="21">
        <v>0.86426685399999903</v>
      </c>
      <c r="DT29" s="21">
        <v>272.50112999999999</v>
      </c>
      <c r="DU29" s="21">
        <v>98.808412090000004</v>
      </c>
      <c r="DV29" s="21">
        <v>98.808653989999996</v>
      </c>
      <c r="DW29" s="21">
        <v>3190.2288443000002</v>
      </c>
      <c r="DX29" s="21">
        <v>5.2284439000000003</v>
      </c>
      <c r="DY29" s="21">
        <v>5.2282036500000002</v>
      </c>
      <c r="DZ29" s="21">
        <v>0.26361444629999897</v>
      </c>
      <c r="EA29" s="21">
        <v>284.32877000000002</v>
      </c>
      <c r="EB29" s="21">
        <v>12433.466967</v>
      </c>
      <c r="EC29" s="21">
        <v>1357.29470965</v>
      </c>
      <c r="ED29" s="21">
        <v>1121.91715531</v>
      </c>
      <c r="EE29" s="21">
        <v>1121.9430907399999</v>
      </c>
      <c r="EF29" s="21">
        <v>248.08768226999999</v>
      </c>
      <c r="EG29" s="21">
        <v>0</v>
      </c>
      <c r="EH29" s="21">
        <v>127.247053833999</v>
      </c>
      <c r="EI29" s="21">
        <v>11066.37189</v>
      </c>
      <c r="EJ29" s="21">
        <v>622.30514789999995</v>
      </c>
      <c r="EK29" s="21">
        <v>1494.2524059999901</v>
      </c>
      <c r="EL29" s="21">
        <v>622.32423080000001</v>
      </c>
      <c r="EM29" s="34"/>
      <c r="EN29" s="34"/>
      <c r="EO29" s="34"/>
      <c r="EP29" s="34"/>
      <c r="EQ29" s="34"/>
      <c r="ER29" s="34"/>
      <c r="ES29" s="34"/>
      <c r="ET29" s="34"/>
      <c r="EU29" s="34"/>
      <c r="EV29" s="34"/>
    </row>
    <row r="30" spans="1:152" x14ac:dyDescent="0.3">
      <c r="A30" s="23" t="s">
        <v>28</v>
      </c>
      <c r="B30" s="21">
        <v>0.17036186996</v>
      </c>
      <c r="C30" s="21">
        <v>0.5446478427</v>
      </c>
      <c r="D30" s="21">
        <v>7.7870161069999897</v>
      </c>
      <c r="E30" s="21">
        <v>48.318062789999999</v>
      </c>
      <c r="F30" s="21">
        <v>4.1555349189999999</v>
      </c>
      <c r="G30" s="21">
        <v>4.1555361690000003</v>
      </c>
      <c r="H30" s="21">
        <v>48.318200400000002</v>
      </c>
      <c r="I30" s="21">
        <v>48.317910869999999</v>
      </c>
      <c r="J30" s="21">
        <v>13.202663805999901</v>
      </c>
      <c r="K30" s="21">
        <v>0.15614637170000001</v>
      </c>
      <c r="L30" s="21">
        <v>0.25667894940000002</v>
      </c>
      <c r="M30" s="21">
        <v>3.5872719999999997E-2</v>
      </c>
      <c r="N30" s="21">
        <v>1.7936317E-3</v>
      </c>
      <c r="O30" s="21">
        <v>3.4079037999999999E-2</v>
      </c>
      <c r="P30" s="21">
        <v>105.9330045</v>
      </c>
      <c r="Q30" s="21">
        <v>7.1244382199999998E-2</v>
      </c>
      <c r="R30" s="21">
        <v>105.933267288</v>
      </c>
      <c r="S30" s="21">
        <v>5.1831486364E-2</v>
      </c>
      <c r="T30" s="21">
        <v>5.3592873985999899E-2</v>
      </c>
      <c r="U30" s="21">
        <v>3.1709200871000001E-2</v>
      </c>
      <c r="V30" s="21">
        <v>0.106832425966</v>
      </c>
      <c r="W30" s="21">
        <v>2.8625454442999999E-2</v>
      </c>
      <c r="X30" s="21">
        <v>343.49094000000002</v>
      </c>
      <c r="Y30" s="21">
        <v>16.664866989</v>
      </c>
      <c r="Z30" s="21">
        <v>16.665207249000002</v>
      </c>
      <c r="AA30" s="21">
        <v>460.99160411999998</v>
      </c>
      <c r="AB30" s="21">
        <v>461.00601212999999</v>
      </c>
      <c r="AC30" s="21">
        <v>1.8050603E-4</v>
      </c>
      <c r="AD30" s="21">
        <v>2.5270830000000001E-5</v>
      </c>
      <c r="AE30" s="21">
        <v>1.5523573E-4</v>
      </c>
      <c r="AF30" s="21">
        <v>5.1505720709999897E-2</v>
      </c>
      <c r="AG30" s="21">
        <v>63488.576659999999</v>
      </c>
      <c r="AH30" s="21">
        <v>7093163.3234999999</v>
      </c>
      <c r="AI30" s="21">
        <v>63514.008536000001</v>
      </c>
      <c r="AJ30" s="21">
        <v>1.4033901000999999E-3</v>
      </c>
      <c r="AK30" s="21">
        <v>11.481880201999999</v>
      </c>
      <c r="AL30" s="21">
        <v>80.122242099999994</v>
      </c>
      <c r="AM30" s="21">
        <v>12.446114229999999</v>
      </c>
      <c r="AN30" s="21">
        <v>0.41633255499999999</v>
      </c>
      <c r="AO30" s="21">
        <v>34.14326836</v>
      </c>
      <c r="AP30" s="21">
        <v>4.9082467539999897</v>
      </c>
      <c r="AQ30" s="21">
        <v>46632.334259999901</v>
      </c>
      <c r="AR30" s="21">
        <v>305.19265033400001</v>
      </c>
      <c r="AS30" s="21">
        <v>85.716501266999998</v>
      </c>
      <c r="AT30" s="21">
        <v>60.153934</v>
      </c>
      <c r="AU30" s="21">
        <v>82.739351650000003</v>
      </c>
      <c r="AV30" s="21">
        <v>68.225360805999998</v>
      </c>
      <c r="AW30" s="21">
        <v>68.227735663999994</v>
      </c>
      <c r="AX30" s="21">
        <v>339.01577800000001</v>
      </c>
      <c r="AY30" s="21">
        <v>818.72105999999997</v>
      </c>
      <c r="AZ30" s="21">
        <v>1915.8470086999901</v>
      </c>
      <c r="BA30" s="21">
        <v>0.28872847799999901</v>
      </c>
      <c r="BB30" s="21">
        <v>0.34283199419999999</v>
      </c>
      <c r="BC30" s="21">
        <v>50.748225269999999</v>
      </c>
      <c r="BD30" s="21">
        <v>50.74807947</v>
      </c>
      <c r="BE30" s="21">
        <v>50.747518419999999</v>
      </c>
      <c r="BF30" s="21">
        <v>112.840260637</v>
      </c>
      <c r="BG30" s="21">
        <v>112.8432842883</v>
      </c>
      <c r="BH30" s="21">
        <v>1.5995683999999999E-3</v>
      </c>
      <c r="BI30" s="21">
        <v>1.4690767999999999E-4</v>
      </c>
      <c r="BJ30" s="21">
        <v>1.4691602999999999E-4</v>
      </c>
      <c r="BK30" s="21">
        <v>1.5994996999999999E-3</v>
      </c>
      <c r="BL30" s="21">
        <v>58.441869509999997</v>
      </c>
      <c r="BM30" s="21">
        <v>58.43945901</v>
      </c>
      <c r="BN30" s="21">
        <v>4.0745239412099898E-2</v>
      </c>
      <c r="BO30" s="21">
        <v>122.813782379999</v>
      </c>
      <c r="BP30" s="21">
        <v>2.8488047672999999</v>
      </c>
      <c r="BQ30" s="21">
        <v>19.5423197</v>
      </c>
      <c r="BR30" s="21">
        <v>3.8323807099999998</v>
      </c>
      <c r="BS30" s="21">
        <v>4.5155210000000001E-2</v>
      </c>
      <c r="BT30" s="21">
        <v>8.0275890000000003E-2</v>
      </c>
      <c r="BU30" s="21">
        <v>10.472177073999999</v>
      </c>
      <c r="BV30" s="21">
        <v>0</v>
      </c>
      <c r="BW30" s="21">
        <v>113.1563077</v>
      </c>
      <c r="BX30" s="21">
        <v>7.3178962539999999</v>
      </c>
      <c r="BY30" s="21">
        <v>7.323454087</v>
      </c>
      <c r="BZ30" s="21">
        <v>406.297705299999</v>
      </c>
      <c r="CA30" s="21">
        <v>406.29669819999901</v>
      </c>
      <c r="CB30" s="21">
        <v>2.5169070000000002E-2</v>
      </c>
      <c r="CC30" s="21">
        <v>4.2787516000000001E-3</v>
      </c>
      <c r="CD30" s="21">
        <v>2.0890395999999999E-2</v>
      </c>
      <c r="CE30" s="21">
        <v>6204.26643899999</v>
      </c>
      <c r="CF30" s="21">
        <v>1042.5252499999999</v>
      </c>
      <c r="CG30" s="21">
        <v>1042.484222</v>
      </c>
      <c r="CH30" s="21">
        <v>2997.5581186999998</v>
      </c>
      <c r="CI30" s="21">
        <v>7304.9421469999997</v>
      </c>
      <c r="CJ30" s="21">
        <v>6204.0162760000003</v>
      </c>
      <c r="CK30" s="21">
        <v>160.16311592</v>
      </c>
      <c r="CL30" s="21">
        <v>1.268690036</v>
      </c>
      <c r="CM30" s="21">
        <v>1.4032639946000001E-3</v>
      </c>
      <c r="CN30" s="21">
        <v>0.14368918574</v>
      </c>
      <c r="CO30" s="21">
        <v>8.0132084729999997E-2</v>
      </c>
      <c r="CP30" s="21">
        <v>1.4533863597000001</v>
      </c>
      <c r="CQ30" s="21">
        <v>0.30362446473999899</v>
      </c>
      <c r="CR30" s="21">
        <v>1976.2535634999999</v>
      </c>
      <c r="CS30" s="21">
        <v>1.60444479199999</v>
      </c>
      <c r="CT30" s="21">
        <v>0.3416356378</v>
      </c>
      <c r="CU30" s="21">
        <v>116.9901863</v>
      </c>
      <c r="CV30" s="21">
        <v>10.3644699652</v>
      </c>
      <c r="CW30" s="21">
        <v>0</v>
      </c>
      <c r="CX30" s="21">
        <v>0.7588480031</v>
      </c>
      <c r="CY30" s="21">
        <v>7.5804536999999999E-6</v>
      </c>
      <c r="CZ30" s="21">
        <v>0.11403546890000001</v>
      </c>
      <c r="DA30" s="21">
        <v>727.42070639999997</v>
      </c>
      <c r="DB30" s="21">
        <v>42.936011999999998</v>
      </c>
      <c r="DC30" s="21">
        <v>20.756133999999999</v>
      </c>
      <c r="DD30" s="21">
        <v>285.99505490000001</v>
      </c>
      <c r="DE30" s="21">
        <v>441.42774312199998</v>
      </c>
      <c r="DF30" s="21">
        <v>0.22819442670000001</v>
      </c>
      <c r="DG30" s="21">
        <v>8.0275890000000003E-2</v>
      </c>
      <c r="DH30" s="21">
        <v>36.940968411999997</v>
      </c>
      <c r="DI30" s="21">
        <v>0.27953378649999999</v>
      </c>
      <c r="DJ30" s="21">
        <v>20.628558989999998</v>
      </c>
      <c r="DK30" s="21">
        <v>2.0915526739999999</v>
      </c>
      <c r="DL30" s="21">
        <v>0.62913997200000005</v>
      </c>
      <c r="DM30" s="21">
        <v>87.708993419999999</v>
      </c>
      <c r="DN30" s="21">
        <v>2.9699059600000002</v>
      </c>
      <c r="DO30" s="21">
        <v>19.805773129999999</v>
      </c>
      <c r="DP30" s="21">
        <v>0.62678916839999999</v>
      </c>
      <c r="DQ30" s="21">
        <v>7.0106604099999998</v>
      </c>
      <c r="DR30" s="21">
        <v>7.4284311765999894E-2</v>
      </c>
      <c r="DS30" s="21">
        <v>0.35347217919999901</v>
      </c>
      <c r="DT30" s="21">
        <v>124.292175</v>
      </c>
      <c r="DU30" s="21">
        <v>82.638394981999994</v>
      </c>
      <c r="DV30" s="21">
        <v>82.638107113999993</v>
      </c>
      <c r="DW30" s="21">
        <v>1211.9737694</v>
      </c>
      <c r="DX30" s="21">
        <v>2.3273230759999999</v>
      </c>
      <c r="DY30" s="21">
        <v>2.3272127157</v>
      </c>
      <c r="DZ30" s="21">
        <v>9.1719178499999998E-2</v>
      </c>
      <c r="EA30" s="21">
        <v>138.37450999999999</v>
      </c>
      <c r="EB30" s="21">
        <v>4993.0125529999996</v>
      </c>
      <c r="EC30" s="21">
        <v>532.82668476599997</v>
      </c>
      <c r="ED30" s="21">
        <v>429.92389493000002</v>
      </c>
      <c r="EE30" s="21">
        <v>429.93410550299899</v>
      </c>
      <c r="EF30" s="21">
        <v>91.902782291999998</v>
      </c>
      <c r="EG30" s="21">
        <v>0</v>
      </c>
      <c r="EH30" s="21">
        <v>48.978228344999998</v>
      </c>
      <c r="EI30" s="21">
        <v>4447.91291</v>
      </c>
      <c r="EJ30" s="21">
        <v>254.65178427999999</v>
      </c>
      <c r="EK30" s="21">
        <v>618.9018883</v>
      </c>
      <c r="EL30" s="21">
        <v>254.66037340999901</v>
      </c>
      <c r="EM30" s="34"/>
      <c r="EN30" s="34"/>
      <c r="EO30" s="34"/>
      <c r="EP30" s="34"/>
      <c r="EQ30" s="34"/>
      <c r="ER30" s="34"/>
      <c r="ES30" s="34"/>
      <c r="ET30" s="34"/>
      <c r="EU30" s="34"/>
      <c r="EV30" s="34"/>
    </row>
    <row r="31" spans="1:152" x14ac:dyDescent="0.3">
      <c r="A31" s="23" t="s">
        <v>29</v>
      </c>
      <c r="B31" s="21">
        <v>0.83294484899999999</v>
      </c>
      <c r="C31" s="21">
        <v>2.4676495169999999</v>
      </c>
      <c r="D31" s="21">
        <v>32.0598253</v>
      </c>
      <c r="E31" s="21">
        <v>221.407369799999</v>
      </c>
      <c r="F31" s="21">
        <v>20.079345960000001</v>
      </c>
      <c r="G31" s="21">
        <v>20.079421829999902</v>
      </c>
      <c r="H31" s="21">
        <v>221.40651399999999</v>
      </c>
      <c r="I31" s="21">
        <v>221.40516299999999</v>
      </c>
      <c r="J31" s="21">
        <v>67.609634</v>
      </c>
      <c r="K31" s="21">
        <v>0.784942526999999</v>
      </c>
      <c r="L31" s="21">
        <v>1.5386449179999999</v>
      </c>
      <c r="M31" s="21">
        <v>0.20131075000000001</v>
      </c>
      <c r="N31" s="21">
        <v>1.0065522E-2</v>
      </c>
      <c r="O31" s="21">
        <v>0.19124492000000001</v>
      </c>
      <c r="P31" s="21">
        <v>426.20577693000001</v>
      </c>
      <c r="Q31" s="21">
        <v>0.394350435</v>
      </c>
      <c r="R31" s="21">
        <v>426.20584437000002</v>
      </c>
      <c r="S31" s="21">
        <v>0.25748309060000002</v>
      </c>
      <c r="T31" s="21">
        <v>0.2662354321</v>
      </c>
      <c r="U31" s="21">
        <v>0.14679680417999999</v>
      </c>
      <c r="V31" s="21">
        <v>0.48373308322399999</v>
      </c>
      <c r="W31" s="21">
        <v>0.12676706963000001</v>
      </c>
      <c r="X31" s="21">
        <v>1942.3492000000001</v>
      </c>
      <c r="Y31" s="21">
        <v>72.903148920000007</v>
      </c>
      <c r="Z31" s="21">
        <v>72.905063040000002</v>
      </c>
      <c r="AA31" s="21">
        <v>2097.1331709999999</v>
      </c>
      <c r="AB31" s="21">
        <v>2097.1986386999902</v>
      </c>
      <c r="AC31" s="21">
        <v>1.0150268999999999E-3</v>
      </c>
      <c r="AD31" s="21">
        <v>1.4210399000000001E-4</v>
      </c>
      <c r="AE31" s="21">
        <v>8.7292375999999995E-4</v>
      </c>
      <c r="AF31" s="21">
        <v>0.27277122349999999</v>
      </c>
      <c r="AG31" s="21">
        <v>310785.76449999999</v>
      </c>
      <c r="AH31" s="21">
        <v>40522562.939999998</v>
      </c>
      <c r="AI31" s="21">
        <v>310910.13510000001</v>
      </c>
      <c r="AJ31" s="21">
        <v>7.2985630599999999E-3</v>
      </c>
      <c r="AK31" s="21">
        <v>78.276491199999995</v>
      </c>
      <c r="AL31" s="21">
        <v>553.11364349999997</v>
      </c>
      <c r="AM31" s="21">
        <v>82.478059419999994</v>
      </c>
      <c r="AN31" s="21">
        <v>2.8702190729999999</v>
      </c>
      <c r="AO31" s="21">
        <v>226.44047104999899</v>
      </c>
      <c r="AP31" s="21">
        <v>35.239034539999999</v>
      </c>
      <c r="AQ31" s="21">
        <v>232227.09414999999</v>
      </c>
      <c r="AR31" s="21">
        <v>1368.0618174700001</v>
      </c>
      <c r="AS31" s="21">
        <v>367.7827724</v>
      </c>
      <c r="AT31" s="21">
        <v>327.83089999999999</v>
      </c>
      <c r="AU31" s="21">
        <v>381.80854069999998</v>
      </c>
      <c r="AV31" s="21">
        <v>311.63927019999898</v>
      </c>
      <c r="AW31" s="21">
        <v>311.64902687</v>
      </c>
      <c r="AX31" s="21">
        <v>1744.9592094</v>
      </c>
      <c r="AY31" s="21">
        <v>4310.4096</v>
      </c>
      <c r="AZ31" s="21">
        <v>8374.2542900000008</v>
      </c>
      <c r="BA31" s="21">
        <v>1.4935630870000001</v>
      </c>
      <c r="BB31" s="21">
        <v>1.694168353</v>
      </c>
      <c r="BC31" s="21">
        <v>249.617716999999</v>
      </c>
      <c r="BD31" s="21">
        <v>249.61752269999999</v>
      </c>
      <c r="BE31" s="21">
        <v>249.61418760000001</v>
      </c>
      <c r="BF31" s="21">
        <v>538.13399344999902</v>
      </c>
      <c r="BG31" s="21">
        <v>538.14793181000005</v>
      </c>
      <c r="BH31" s="21">
        <v>8.9982510000000005E-3</v>
      </c>
      <c r="BI31" s="21">
        <v>8.2582445E-4</v>
      </c>
      <c r="BJ31" s="21">
        <v>8.2587280000000001E-4</v>
      </c>
      <c r="BK31" s="21">
        <v>8.9977530000000007E-3</v>
      </c>
      <c r="BL31" s="21">
        <v>366.72410200000002</v>
      </c>
      <c r="BM31" s="21">
        <v>366.709145699999</v>
      </c>
      <c r="BN31" s="21">
        <v>0.18574804513499901</v>
      </c>
      <c r="BO31" s="21">
        <v>600.32687239999996</v>
      </c>
      <c r="BP31" s="21">
        <v>13.8494885779999</v>
      </c>
      <c r="BQ31" s="21">
        <v>85.847230699999997</v>
      </c>
      <c r="BR31" s="21">
        <v>22.422187229999999</v>
      </c>
      <c r="BS31" s="21">
        <v>0.25500392999999999</v>
      </c>
      <c r="BT31" s="21">
        <v>0.45334035</v>
      </c>
      <c r="BU31" s="21">
        <v>45.00467192</v>
      </c>
      <c r="BV31" s="21">
        <v>0</v>
      </c>
      <c r="BW31" s="21">
        <v>606.42354999999998</v>
      </c>
      <c r="BX31" s="21">
        <v>34.368863900000001</v>
      </c>
      <c r="BY31" s="21">
        <v>34.393974370000002</v>
      </c>
      <c r="BZ31" s="21">
        <v>2328.1048799999999</v>
      </c>
      <c r="CA31" s="21">
        <v>2328.0814403999998</v>
      </c>
      <c r="CB31" s="21">
        <v>0.14166453000000001</v>
      </c>
      <c r="CC31" s="21">
        <v>2.4082925000000002E-2</v>
      </c>
      <c r="CD31" s="21">
        <v>0.11758132</v>
      </c>
      <c r="CE31" s="21">
        <v>38220.593299999899</v>
      </c>
      <c r="CF31" s="21">
        <v>7253.1853799999999</v>
      </c>
      <c r="CG31" s="21">
        <v>7252.8953099999999</v>
      </c>
      <c r="CH31" s="21">
        <v>14089.458189999999</v>
      </c>
      <c r="CI31" s="21">
        <v>45838.662040000003</v>
      </c>
      <c r="CJ31" s="21">
        <v>38219.063799999902</v>
      </c>
      <c r="CK31" s="21">
        <v>720.56548550000002</v>
      </c>
      <c r="CL31" s="21">
        <v>6.2538027949999897</v>
      </c>
      <c r="CM31" s="21">
        <v>7.2979118219999896E-3</v>
      </c>
      <c r="CN31" s="21">
        <v>0.726848414</v>
      </c>
      <c r="CO31" s="21">
        <v>0.39954196559999999</v>
      </c>
      <c r="CP31" s="21">
        <v>6.9719990599999999</v>
      </c>
      <c r="CQ31" s="21">
        <v>1.7723397044</v>
      </c>
      <c r="CR31" s="21">
        <v>9497.5841299999993</v>
      </c>
      <c r="CS31" s="21">
        <v>9.2743180899999995</v>
      </c>
      <c r="CT31" s="21">
        <v>2.18589138599999</v>
      </c>
      <c r="CU31" s="21">
        <v>708.81132659999901</v>
      </c>
      <c r="CV31" s="21">
        <v>58.379732194999903</v>
      </c>
      <c r="CW31" s="21">
        <v>0</v>
      </c>
      <c r="CX31" s="21">
        <v>3.6113210740000001</v>
      </c>
      <c r="CY31" s="21">
        <v>4.2289448E-5</v>
      </c>
      <c r="CZ31" s="21">
        <v>0.70848431540000001</v>
      </c>
      <c r="DA31" s="21">
        <v>4165.5724010000004</v>
      </c>
      <c r="DB31" s="21">
        <v>242.79353</v>
      </c>
      <c r="DC31" s="21">
        <v>118.36968</v>
      </c>
      <c r="DD31" s="21">
        <v>1664.399373</v>
      </c>
      <c r="DE31" s="21">
        <v>2501.1718175999999</v>
      </c>
      <c r="DF31" s="21">
        <v>1.3034663899999901</v>
      </c>
      <c r="DG31" s="21">
        <v>0.45334035</v>
      </c>
      <c r="DH31" s="21">
        <v>208.68289189999999</v>
      </c>
      <c r="DI31" s="21">
        <v>1.7773184719999999</v>
      </c>
      <c r="DJ31" s="21">
        <v>115.5383777</v>
      </c>
      <c r="DK31" s="21">
        <v>11.88935032</v>
      </c>
      <c r="DL31" s="21">
        <v>3.83767853999999</v>
      </c>
      <c r="DM31" s="21">
        <v>489.77922360000002</v>
      </c>
      <c r="DN31" s="21">
        <v>14.76521146</v>
      </c>
      <c r="DO31" s="21">
        <v>102.14332400000001</v>
      </c>
      <c r="DP31" s="21">
        <v>3.9203571469999998</v>
      </c>
      <c r="DQ31" s="21">
        <v>45.776645899999998</v>
      </c>
      <c r="DR31" s="21">
        <v>0.43172905707999998</v>
      </c>
      <c r="DS31" s="21">
        <v>1.8563947969999901</v>
      </c>
      <c r="DT31" s="21">
        <v>482.31603999999999</v>
      </c>
      <c r="DU31" s="21">
        <v>456.87745384999999</v>
      </c>
      <c r="DV31" s="21">
        <v>456.87728274999898</v>
      </c>
      <c r="DW31" s="21">
        <v>5820.4508249999999</v>
      </c>
      <c r="DX31" s="21">
        <v>10.26712818</v>
      </c>
      <c r="DY31" s="21">
        <v>10.266627890000001</v>
      </c>
      <c r="DZ31" s="21">
        <v>0.54980488799999905</v>
      </c>
      <c r="EA31" s="21">
        <v>789.13135</v>
      </c>
      <c r="EB31" s="21">
        <v>23501.828105000001</v>
      </c>
      <c r="EC31" s="21">
        <v>2523.2140878999999</v>
      </c>
      <c r="ED31" s="21">
        <v>2061.9487760400002</v>
      </c>
      <c r="EE31" s="21">
        <v>2061.9914974500002</v>
      </c>
      <c r="EF31" s="21">
        <v>449.21565317</v>
      </c>
      <c r="EG31" s="21">
        <v>0</v>
      </c>
      <c r="EH31" s="21">
        <v>238.1079459</v>
      </c>
      <c r="EI31" s="21">
        <v>21054.409830000001</v>
      </c>
      <c r="EJ31" s="21">
        <v>1169.6090938</v>
      </c>
      <c r="EK31" s="21">
        <v>2812.9456439999999</v>
      </c>
      <c r="EL31" s="21">
        <v>1169.6468993999999</v>
      </c>
      <c r="EM31" s="34"/>
      <c r="EN31" s="34"/>
      <c r="EO31" s="34"/>
      <c r="EP31" s="34"/>
      <c r="EQ31" s="34"/>
      <c r="ER31" s="34"/>
      <c r="ES31" s="34"/>
      <c r="ET31" s="34"/>
      <c r="EU31" s="34"/>
      <c r="EV31" s="34"/>
    </row>
    <row r="32" spans="1:152" x14ac:dyDescent="0.3">
      <c r="A32" s="23" t="s">
        <v>30</v>
      </c>
      <c r="B32" s="21">
        <v>0.617987234</v>
      </c>
      <c r="C32" s="21">
        <v>1.6580894150000001</v>
      </c>
      <c r="D32" s="21">
        <v>13.77725607</v>
      </c>
      <c r="E32" s="21">
        <v>132.8410251</v>
      </c>
      <c r="F32" s="21">
        <v>14.621623619999999</v>
      </c>
      <c r="G32" s="21">
        <v>14.6216097</v>
      </c>
      <c r="H32" s="21">
        <v>132.84093379999999</v>
      </c>
      <c r="I32" s="21">
        <v>132.8401475</v>
      </c>
      <c r="J32" s="21">
        <v>54.5798518</v>
      </c>
      <c r="K32" s="21">
        <v>0.58700973300000003</v>
      </c>
      <c r="L32" s="21">
        <v>1.3489389589999901</v>
      </c>
      <c r="M32" s="21">
        <v>7.4815205999999995E-2</v>
      </c>
      <c r="N32" s="21">
        <v>3.7407589000000002E-3</v>
      </c>
      <c r="O32" s="21">
        <v>7.1074419999999999E-2</v>
      </c>
      <c r="P32" s="21">
        <v>246.75116434</v>
      </c>
      <c r="Q32" s="21">
        <v>0.296235533</v>
      </c>
      <c r="R32" s="21">
        <v>246.75115627</v>
      </c>
      <c r="S32" s="21">
        <v>0.15968898566</v>
      </c>
      <c r="T32" s="21">
        <v>0.16511663500000001</v>
      </c>
      <c r="U32" s="21">
        <v>8.6550091800000006E-2</v>
      </c>
      <c r="V32" s="21">
        <v>0.25748454698000001</v>
      </c>
      <c r="W32" s="21">
        <v>6.9950210040000002E-2</v>
      </c>
      <c r="X32" s="21">
        <v>831.08043999999995</v>
      </c>
      <c r="Y32" s="21">
        <v>35.109018499999998</v>
      </c>
      <c r="Z32" s="21">
        <v>35.109826579999996</v>
      </c>
      <c r="AA32" s="21">
        <v>1250.003923</v>
      </c>
      <c r="AB32" s="21">
        <v>1250.042786</v>
      </c>
      <c r="AC32" s="21">
        <v>3.6433819999999998E-4</v>
      </c>
      <c r="AD32" s="21">
        <v>5.1007190000000001E-5</v>
      </c>
      <c r="AE32" s="21">
        <v>3.1333053000000001E-4</v>
      </c>
      <c r="AF32" s="21">
        <v>0.19538251919999999</v>
      </c>
      <c r="AG32" s="21">
        <v>189788.25727999999</v>
      </c>
      <c r="AH32" s="21">
        <v>18619819.510000002</v>
      </c>
      <c r="AI32" s="21">
        <v>189864.25619999901</v>
      </c>
      <c r="AJ32" s="21">
        <v>4.8096605190000004E-3</v>
      </c>
      <c r="AK32" s="21">
        <v>68.992652129999996</v>
      </c>
      <c r="AL32" s="21">
        <v>508.11165656999998</v>
      </c>
      <c r="AM32" s="21">
        <v>68.287796259999993</v>
      </c>
      <c r="AN32" s="21">
        <v>2.4022634360000001</v>
      </c>
      <c r="AO32" s="21">
        <v>187.46883464999999</v>
      </c>
      <c r="AP32" s="21">
        <v>27.108319049999999</v>
      </c>
      <c r="AQ32" s="21">
        <v>210621.04957</v>
      </c>
      <c r="AR32" s="21">
        <v>822.62615634999997</v>
      </c>
      <c r="AS32" s="21">
        <v>216.49215637</v>
      </c>
      <c r="AT32" s="21">
        <v>211.17824999999999</v>
      </c>
      <c r="AU32" s="21">
        <v>283.75951450000002</v>
      </c>
      <c r="AV32" s="21">
        <v>203.43038156</v>
      </c>
      <c r="AW32" s="21">
        <v>203.43662635999999</v>
      </c>
      <c r="AX32" s="21">
        <v>999.4035298</v>
      </c>
      <c r="AY32" s="21">
        <v>2496.5542500000001</v>
      </c>
      <c r="AZ32" s="21">
        <v>5318.9213920000002</v>
      </c>
      <c r="BA32" s="21">
        <v>1.1249216369999999</v>
      </c>
      <c r="BB32" s="21">
        <v>1.2481530270000001</v>
      </c>
      <c r="BC32" s="21">
        <v>190.4341106</v>
      </c>
      <c r="BD32" s="21">
        <v>190.43400650000001</v>
      </c>
      <c r="BE32" s="21">
        <v>190.43142499999999</v>
      </c>
      <c r="BF32" s="21">
        <v>306.6790949</v>
      </c>
      <c r="BG32" s="21">
        <v>306.68735880999998</v>
      </c>
      <c r="BH32" s="21">
        <v>3.0461889999999999E-3</v>
      </c>
      <c r="BI32" s="21">
        <v>2.8767946E-4</v>
      </c>
      <c r="BJ32" s="21">
        <v>2.8769834999999998E-4</v>
      </c>
      <c r="BK32" s="21">
        <v>3.0460416E-3</v>
      </c>
      <c r="BL32" s="21">
        <v>326.20704860000001</v>
      </c>
      <c r="BM32" s="21">
        <v>326.19428699999997</v>
      </c>
      <c r="BN32" s="21">
        <v>0.100036397995999</v>
      </c>
      <c r="BO32" s="21">
        <v>398.63972330000001</v>
      </c>
      <c r="BP32" s="21">
        <v>6.8045069659999902</v>
      </c>
      <c r="BQ32" s="21">
        <v>63.302402800000003</v>
      </c>
      <c r="BR32" s="21">
        <v>19.477080999999998</v>
      </c>
      <c r="BS32" s="21">
        <v>0.10713766500000001</v>
      </c>
      <c r="BT32" s="21">
        <v>0.19046687000000001</v>
      </c>
      <c r="BU32" s="21">
        <v>15.640548303999999</v>
      </c>
      <c r="BV32" s="21">
        <v>0</v>
      </c>
      <c r="BW32" s="21">
        <v>269.36133899999999</v>
      </c>
      <c r="BX32" s="21">
        <v>24.217628000000001</v>
      </c>
      <c r="BY32" s="21">
        <v>24.230912570000001</v>
      </c>
      <c r="BZ32" s="21">
        <v>1035.2401364</v>
      </c>
      <c r="CA32" s="21">
        <v>1035.2323147</v>
      </c>
      <c r="CB32" s="21">
        <v>6.0398756999999997E-2</v>
      </c>
      <c r="CC32" s="21">
        <v>1.0267801999999999E-2</v>
      </c>
      <c r="CD32" s="21">
        <v>5.0131059999999998E-2</v>
      </c>
      <c r="CE32" s="21">
        <v>34470.932829999998</v>
      </c>
      <c r="CF32" s="21">
        <v>5978.7484000000004</v>
      </c>
      <c r="CG32" s="21">
        <v>5978.5094899999904</v>
      </c>
      <c r="CH32" s="21">
        <v>9258.0734919999995</v>
      </c>
      <c r="CI32" s="21">
        <v>40774.253799999999</v>
      </c>
      <c r="CJ32" s="21">
        <v>34469.557719999997</v>
      </c>
      <c r="CK32" s="21">
        <v>467.49048240000002</v>
      </c>
      <c r="CL32" s="21">
        <v>4.5257782899999999</v>
      </c>
      <c r="CM32" s="21">
        <v>4.8092418850000001E-3</v>
      </c>
      <c r="CN32" s="21">
        <v>0.48279140999999998</v>
      </c>
      <c r="CO32" s="21">
        <v>0.265335969</v>
      </c>
      <c r="CP32" s="21">
        <v>4.9066003350000003</v>
      </c>
      <c r="CQ32" s="21">
        <v>1.2564448267999999</v>
      </c>
      <c r="CR32" s="21">
        <v>6258.4263140000003</v>
      </c>
      <c r="CS32" s="21">
        <v>6.6757198200000003</v>
      </c>
      <c r="CT32" s="21">
        <v>1.7597877799999999</v>
      </c>
      <c r="CU32" s="21">
        <v>566.94231100000002</v>
      </c>
      <c r="CV32" s="21">
        <v>26.591299839999898</v>
      </c>
      <c r="CW32" s="21">
        <v>0</v>
      </c>
      <c r="CX32" s="21">
        <v>2.5262036419999898</v>
      </c>
      <c r="CY32" s="21">
        <v>1.9160579999999999E-5</v>
      </c>
      <c r="CZ32" s="21">
        <v>0.4868514155</v>
      </c>
      <c r="DA32" s="21">
        <v>2249.1513829999999</v>
      </c>
      <c r="DB32" s="21">
        <v>103.88464</v>
      </c>
      <c r="DC32" s="21">
        <v>50.344389999999997</v>
      </c>
      <c r="DD32" s="21">
        <v>1142.281215</v>
      </c>
      <c r="DE32" s="21">
        <v>1106.8678528</v>
      </c>
      <c r="DF32" s="21">
        <v>0.71786926100000004</v>
      </c>
      <c r="DG32" s="21">
        <v>0.19046687000000001</v>
      </c>
      <c r="DH32" s="21">
        <v>97.733068799999998</v>
      </c>
      <c r="DI32" s="21">
        <v>1.15705503</v>
      </c>
      <c r="DJ32" s="21">
        <v>71.598014599999999</v>
      </c>
      <c r="DK32" s="21">
        <v>8.4689334800000005</v>
      </c>
      <c r="DL32" s="21">
        <v>2.9194928899999999</v>
      </c>
      <c r="DM32" s="21">
        <v>320.56819200000001</v>
      </c>
      <c r="DN32" s="21">
        <v>11.30541071</v>
      </c>
      <c r="DO32" s="21">
        <v>72.198406800000001</v>
      </c>
      <c r="DP32" s="21">
        <v>3.1172553089999999</v>
      </c>
      <c r="DQ32" s="21">
        <v>31.896777700000001</v>
      </c>
      <c r="DR32" s="21">
        <v>0.25224682019</v>
      </c>
      <c r="DS32" s="21">
        <v>1.4117472679999901</v>
      </c>
      <c r="DT32" s="21">
        <v>998.53809999999999</v>
      </c>
      <c r="DU32" s="21">
        <v>153.53584566999999</v>
      </c>
      <c r="DV32" s="21">
        <v>153.53603286000001</v>
      </c>
      <c r="DW32" s="21">
        <v>3986.1686949999898</v>
      </c>
      <c r="DX32" s="21">
        <v>6.7442471800000003</v>
      </c>
      <c r="DY32" s="21">
        <v>6.7439099650000003</v>
      </c>
      <c r="DZ32" s="21">
        <v>0.48201908100000002</v>
      </c>
      <c r="EA32" s="21">
        <v>335.63189999999997</v>
      </c>
      <c r="EB32" s="21">
        <v>15068.8859999999</v>
      </c>
      <c r="EC32" s="21">
        <v>1624.89400109999</v>
      </c>
      <c r="ED32" s="21">
        <v>1338.9186299999999</v>
      </c>
      <c r="EE32" s="21">
        <v>1338.94761119999</v>
      </c>
      <c r="EF32" s="21">
        <v>298.88527597999899</v>
      </c>
      <c r="EG32" s="21">
        <v>0</v>
      </c>
      <c r="EH32" s="21">
        <v>189.38126015999899</v>
      </c>
      <c r="EI32" s="21">
        <v>13626.431570000001</v>
      </c>
      <c r="EJ32" s="21">
        <v>760.25131590000001</v>
      </c>
      <c r="EK32" s="21">
        <v>1816.5853119999999</v>
      </c>
      <c r="EL32" s="21">
        <v>760.27450169999997</v>
      </c>
      <c r="EM32" s="34"/>
      <c r="EN32" s="34"/>
      <c r="EO32" s="34"/>
      <c r="EP32" s="34"/>
      <c r="EQ32" s="34"/>
      <c r="ER32" s="34"/>
      <c r="ES32" s="34"/>
      <c r="ET32" s="34"/>
      <c r="EU32" s="34"/>
      <c r="EV32" s="34"/>
    </row>
    <row r="33" spans="1:152" x14ac:dyDescent="0.3">
      <c r="A33" s="23" t="s">
        <v>31</v>
      </c>
      <c r="B33" s="21">
        <v>1.4204234689999999</v>
      </c>
      <c r="C33" s="21">
        <v>4.0609658599999996</v>
      </c>
      <c r="D33" s="21">
        <v>52.233107009999998</v>
      </c>
      <c r="E33" s="21">
        <v>368.22350699999998</v>
      </c>
      <c r="F33" s="21">
        <v>35.414294150000003</v>
      </c>
      <c r="G33" s="21">
        <v>35.414324299999997</v>
      </c>
      <c r="H33" s="21">
        <v>368.22278599999999</v>
      </c>
      <c r="I33" s="21">
        <v>368.22069699999997</v>
      </c>
      <c r="J33" s="21">
        <v>116.7498343</v>
      </c>
      <c r="K33" s="21">
        <v>1.3480372589999901</v>
      </c>
      <c r="L33" s="21">
        <v>2.7591951199999998</v>
      </c>
      <c r="M33" s="21">
        <v>0.31431365</v>
      </c>
      <c r="N33" s="21">
        <v>1.5715702000000002E-2</v>
      </c>
      <c r="O33" s="21">
        <v>0.29859861999999998</v>
      </c>
      <c r="P33" s="21">
        <v>721.51759815000003</v>
      </c>
      <c r="Q33" s="21">
        <v>0.69881055749999998</v>
      </c>
      <c r="R33" s="21">
        <v>721.517203469999</v>
      </c>
      <c r="S33" s="21">
        <v>0.4531168196</v>
      </c>
      <c r="T33" s="21">
        <v>0.4685184349</v>
      </c>
      <c r="U33" s="21">
        <v>0.25047633685999998</v>
      </c>
      <c r="V33" s="21">
        <v>0.840282503766</v>
      </c>
      <c r="W33" s="21">
        <v>0.21401718577000001</v>
      </c>
      <c r="X33" s="21">
        <v>4914.4146000000001</v>
      </c>
      <c r="Y33" s="21">
        <v>109.92647353</v>
      </c>
      <c r="Z33" s="21">
        <v>109.92929063</v>
      </c>
      <c r="AA33" s="21">
        <v>4321.1259309999996</v>
      </c>
      <c r="AB33" s="21">
        <v>4321.2604389999997</v>
      </c>
      <c r="AC33" s="21">
        <v>1.5834247E-3</v>
      </c>
      <c r="AD33" s="21">
        <v>2.2167905999999999E-4</v>
      </c>
      <c r="AE33" s="21">
        <v>1.3617419E-3</v>
      </c>
      <c r="AF33" s="21">
        <v>0.47710467199999901</v>
      </c>
      <c r="AG33" s="21">
        <v>431865.9768</v>
      </c>
      <c r="AH33" s="21">
        <v>67402553.466000006</v>
      </c>
      <c r="AI33" s="21">
        <v>432038.76569999999</v>
      </c>
      <c r="AJ33" s="21">
        <v>1.2941960924E-2</v>
      </c>
      <c r="AK33" s="21">
        <v>138.4460502</v>
      </c>
      <c r="AL33" s="21">
        <v>968.48150650000002</v>
      </c>
      <c r="AM33" s="21">
        <v>148.8105036</v>
      </c>
      <c r="AN33" s="21">
        <v>5.0928362160000002</v>
      </c>
      <c r="AO33" s="21">
        <v>408.41074609999998</v>
      </c>
      <c r="AP33" s="21">
        <v>61.266844599999899</v>
      </c>
      <c r="AQ33" s="21">
        <v>410173.87030000001</v>
      </c>
      <c r="AR33" s="21">
        <v>2248.2828735100002</v>
      </c>
      <c r="AS33" s="21">
        <v>626.44490527999994</v>
      </c>
      <c r="AT33" s="21">
        <v>451.08524</v>
      </c>
      <c r="AU33" s="21">
        <v>622.68229299999996</v>
      </c>
      <c r="AV33" s="21">
        <v>507.869713399999</v>
      </c>
      <c r="AW33" s="21">
        <v>507.88587924000001</v>
      </c>
      <c r="AX33" s="21">
        <v>2761.5604482999902</v>
      </c>
      <c r="AY33" s="21">
        <v>6816.6027999999997</v>
      </c>
      <c r="AZ33" s="21">
        <v>13556.670805</v>
      </c>
      <c r="BA33" s="21">
        <v>2.5827580000000001</v>
      </c>
      <c r="BB33" s="21">
        <v>2.892074525</v>
      </c>
      <c r="BC33" s="21">
        <v>446.23431449999998</v>
      </c>
      <c r="BD33" s="21">
        <v>446.234259299999</v>
      </c>
      <c r="BE33" s="21">
        <v>446.22815400000002</v>
      </c>
      <c r="BF33" s="21">
        <v>858.66316949999998</v>
      </c>
      <c r="BG33" s="21">
        <v>858.68554037000001</v>
      </c>
      <c r="BH33" s="21">
        <v>1.4034144E-2</v>
      </c>
      <c r="BI33" s="21">
        <v>1.2884113E-3</v>
      </c>
      <c r="BJ33" s="21">
        <v>1.2884819E-3</v>
      </c>
      <c r="BK33" s="21">
        <v>1.4033317E-2</v>
      </c>
      <c r="BL33" s="21">
        <v>572.86517699999899</v>
      </c>
      <c r="BM33" s="21">
        <v>572.84260099999995</v>
      </c>
      <c r="BN33" s="21">
        <v>0.32299026332000003</v>
      </c>
      <c r="BO33" s="21">
        <v>969.40809939999997</v>
      </c>
      <c r="BP33" s="21">
        <v>21.960548459999998</v>
      </c>
      <c r="BQ33" s="21">
        <v>142.8653788</v>
      </c>
      <c r="BR33" s="21">
        <v>39.934449299999997</v>
      </c>
      <c r="BS33" s="21">
        <v>0.57978350000000001</v>
      </c>
      <c r="BT33" s="21">
        <v>1.0307265999999999</v>
      </c>
      <c r="BU33" s="21">
        <v>70.508072749999997</v>
      </c>
      <c r="BV33" s="21">
        <v>0</v>
      </c>
      <c r="BW33" s="21">
        <v>1021.95052</v>
      </c>
      <c r="BX33" s="21">
        <v>57.916472499999998</v>
      </c>
      <c r="BY33" s="21">
        <v>57.959951799999999</v>
      </c>
      <c r="BZ33" s="21">
        <v>3636.3688176000001</v>
      </c>
      <c r="CA33" s="21">
        <v>3636.3375040000001</v>
      </c>
      <c r="CB33" s="21">
        <v>0.22106105000000001</v>
      </c>
      <c r="CC33" s="21">
        <v>3.7580386E-2</v>
      </c>
      <c r="CD33" s="21">
        <v>0.18348084000000001</v>
      </c>
      <c r="CE33" s="21">
        <v>59367.371699999901</v>
      </c>
      <c r="CF33" s="21">
        <v>11667.909739999999</v>
      </c>
      <c r="CG33" s="21">
        <v>11667.44037</v>
      </c>
      <c r="CH33" s="21">
        <v>23095.717905000001</v>
      </c>
      <c r="CI33" s="21">
        <v>71605.2601</v>
      </c>
      <c r="CJ33" s="21">
        <v>59365.005859999997</v>
      </c>
      <c r="CK33" s="21">
        <v>1181.769346</v>
      </c>
      <c r="CL33" s="21">
        <v>10.64503348</v>
      </c>
      <c r="CM33" s="21">
        <v>1.29407920699999E-2</v>
      </c>
      <c r="CN33" s="21">
        <v>1.2721953159999999</v>
      </c>
      <c r="CO33" s="21">
        <v>0.69112808729999997</v>
      </c>
      <c r="CP33" s="21">
        <v>11.79640556</v>
      </c>
      <c r="CQ33" s="21">
        <v>3.2380979948999999</v>
      </c>
      <c r="CR33" s="21">
        <v>15513.199975</v>
      </c>
      <c r="CS33" s="21">
        <v>16.57752254</v>
      </c>
      <c r="CT33" s="21">
        <v>3.9039504799999998</v>
      </c>
      <c r="CU33" s="21">
        <v>1255.7787704</v>
      </c>
      <c r="CV33" s="21">
        <v>142.37243861399901</v>
      </c>
      <c r="CW33" s="21">
        <v>0</v>
      </c>
      <c r="CX33" s="21">
        <v>6.0713479799999996</v>
      </c>
      <c r="CY33" s="21">
        <v>6.6203516000000001E-5</v>
      </c>
      <c r="CZ33" s="21">
        <v>1.3421790856</v>
      </c>
      <c r="DA33" s="21">
        <v>8827.8543950000003</v>
      </c>
      <c r="DB33" s="21">
        <v>614.30110000000002</v>
      </c>
      <c r="DC33" s="21">
        <v>207.20813000000001</v>
      </c>
      <c r="DD33" s="21">
        <v>3122.640312</v>
      </c>
      <c r="DE33" s="21">
        <v>5705.2212695999997</v>
      </c>
      <c r="DF33" s="21">
        <v>2.8062425709999999</v>
      </c>
      <c r="DG33" s="21">
        <v>1.0307265999999999</v>
      </c>
      <c r="DH33" s="21">
        <v>497.17412854999998</v>
      </c>
      <c r="DI33" s="21">
        <v>3.6201441249999999</v>
      </c>
      <c r="DJ33" s="21">
        <v>207.47024399999901</v>
      </c>
      <c r="DK33" s="21">
        <v>20.3896339</v>
      </c>
      <c r="DL33" s="21">
        <v>6.7665148999999998</v>
      </c>
      <c r="DM33" s="21">
        <v>873.93590999999901</v>
      </c>
      <c r="DN33" s="21">
        <v>25.32474345</v>
      </c>
      <c r="DO33" s="21">
        <v>179.25332299999999</v>
      </c>
      <c r="DP33" s="21">
        <v>6.9919562259999903</v>
      </c>
      <c r="DQ33" s="21">
        <v>78.4924702</v>
      </c>
      <c r="DR33" s="21">
        <v>0.93183414509999996</v>
      </c>
      <c r="DS33" s="21">
        <v>3.2237218030000001</v>
      </c>
      <c r="DT33" s="21">
        <v>1473.3590999999999</v>
      </c>
      <c r="DU33" s="21">
        <v>770.49668861999999</v>
      </c>
      <c r="DV33" s="21">
        <v>770.49502410000002</v>
      </c>
      <c r="DW33" s="21">
        <v>9499.1954440000009</v>
      </c>
      <c r="DX33" s="21">
        <v>16.492014059999999</v>
      </c>
      <c r="DY33" s="21">
        <v>16.491155289999998</v>
      </c>
      <c r="DZ33" s="21">
        <v>0.98594696599999998</v>
      </c>
      <c r="EA33" s="21">
        <v>1381.3942</v>
      </c>
      <c r="EB33" s="21">
        <v>39302.61105</v>
      </c>
      <c r="EC33" s="21">
        <v>4109.1657050000003</v>
      </c>
      <c r="ED33" s="21">
        <v>3355.99129639999</v>
      </c>
      <c r="EE33" s="21">
        <v>3356.0646462999998</v>
      </c>
      <c r="EF33" s="21">
        <v>731.07234091999999</v>
      </c>
      <c r="EG33" s="21">
        <v>0</v>
      </c>
      <c r="EH33" s="21">
        <v>419.93023288000001</v>
      </c>
      <c r="EI33" s="21">
        <v>34414.101989999901</v>
      </c>
      <c r="EJ33" s="21">
        <v>1903.7855982000001</v>
      </c>
      <c r="EK33" s="21">
        <v>4554.265351</v>
      </c>
      <c r="EL33" s="21">
        <v>1903.84600319999</v>
      </c>
      <c r="EM33" s="34"/>
      <c r="EN33" s="34"/>
      <c r="EO33" s="34"/>
      <c r="EP33" s="34"/>
      <c r="EQ33" s="34"/>
      <c r="ER33" s="34"/>
      <c r="ES33" s="34"/>
      <c r="ET33" s="34"/>
      <c r="EU33" s="34"/>
      <c r="EV33" s="34"/>
    </row>
    <row r="34" spans="1:152" x14ac:dyDescent="0.3">
      <c r="A34" s="23" t="s">
        <v>32</v>
      </c>
      <c r="B34" s="21">
        <v>1.4450958350000001</v>
      </c>
      <c r="C34" s="21">
        <v>4.3849185199999896</v>
      </c>
      <c r="D34" s="21">
        <v>42.726570084999999</v>
      </c>
      <c r="E34" s="21">
        <v>346.24083180000002</v>
      </c>
      <c r="F34" s="21">
        <v>32.955505760000001</v>
      </c>
      <c r="G34" s="21">
        <v>32.9555583</v>
      </c>
      <c r="H34" s="21">
        <v>346.24096580000003</v>
      </c>
      <c r="I34" s="21">
        <v>346.2388823</v>
      </c>
      <c r="J34" s="21">
        <v>121.800690199999</v>
      </c>
      <c r="K34" s="21">
        <v>1.3549590069999999</v>
      </c>
      <c r="L34" s="21">
        <v>2.5456174640000002</v>
      </c>
      <c r="M34" s="21">
        <v>0.30214277</v>
      </c>
      <c r="N34" s="21">
        <v>1.5107129E-2</v>
      </c>
      <c r="O34" s="21">
        <v>0.2870355</v>
      </c>
      <c r="P34" s="21">
        <v>831.45978652999997</v>
      </c>
      <c r="Q34" s="21">
        <v>0.664564826</v>
      </c>
      <c r="R34" s="21">
        <v>831.45947385999898</v>
      </c>
      <c r="S34" s="21">
        <v>0.44124354709999902</v>
      </c>
      <c r="T34" s="21">
        <v>0.45624186329999999</v>
      </c>
      <c r="U34" s="21">
        <v>0.25690329476999901</v>
      </c>
      <c r="V34" s="21">
        <v>0.84427483177499996</v>
      </c>
      <c r="W34" s="21">
        <v>0.22414645080099899</v>
      </c>
      <c r="X34" s="21">
        <v>3079.0884000000001</v>
      </c>
      <c r="Y34" s="21">
        <v>102.09082859</v>
      </c>
      <c r="Z34" s="21">
        <v>102.09322179</v>
      </c>
      <c r="AA34" s="21">
        <v>3798.7058316999901</v>
      </c>
      <c r="AB34" s="21">
        <v>3798.8242567000002</v>
      </c>
      <c r="AC34" s="21">
        <v>1.5354326E-3</v>
      </c>
      <c r="AD34" s="21">
        <v>2.1496043999999999E-4</v>
      </c>
      <c r="AE34" s="21">
        <v>1.3204721000000001E-3</v>
      </c>
      <c r="AF34" s="21">
        <v>0.46445038570000002</v>
      </c>
      <c r="AG34" s="21">
        <v>692748.8371</v>
      </c>
      <c r="AH34" s="21">
        <v>62127645.174999997</v>
      </c>
      <c r="AI34" s="21">
        <v>693025.99479999999</v>
      </c>
      <c r="AJ34" s="21">
        <v>1.2391497449E-2</v>
      </c>
      <c r="AK34" s="21">
        <v>131.34541668</v>
      </c>
      <c r="AL34" s="21">
        <v>968.75918630000001</v>
      </c>
      <c r="AM34" s="21">
        <v>131.72356346999999</v>
      </c>
      <c r="AN34" s="21">
        <v>4.481355905</v>
      </c>
      <c r="AO34" s="21">
        <v>361.2829605</v>
      </c>
      <c r="AP34" s="21">
        <v>44.160461550000001</v>
      </c>
      <c r="AQ34" s="21">
        <v>393370.38089999999</v>
      </c>
      <c r="AR34" s="21">
        <v>2211.7163067199999</v>
      </c>
      <c r="AS34" s="21">
        <v>616.71460746000002</v>
      </c>
      <c r="AT34" s="21">
        <v>640.34540000000004</v>
      </c>
      <c r="AU34" s="21">
        <v>743.98080400000003</v>
      </c>
      <c r="AV34" s="21">
        <v>654.59638637</v>
      </c>
      <c r="AW34" s="21">
        <v>654.61708748000001</v>
      </c>
      <c r="AX34" s="21">
        <v>3554.2080759999999</v>
      </c>
      <c r="AY34" s="21">
        <v>8192.1190999999999</v>
      </c>
      <c r="AZ34" s="21">
        <v>14956.986117</v>
      </c>
      <c r="BA34" s="21">
        <v>2.562360306</v>
      </c>
      <c r="BB34" s="21">
        <v>2.9286944930000001</v>
      </c>
      <c r="BC34" s="21">
        <v>437.08800960000002</v>
      </c>
      <c r="BD34" s="21">
        <v>437.088353699999</v>
      </c>
      <c r="BE34" s="21">
        <v>437.08188149999899</v>
      </c>
      <c r="BF34" s="21">
        <v>1057.29596412</v>
      </c>
      <c r="BG34" s="21">
        <v>1057.3239187499901</v>
      </c>
      <c r="BH34" s="21">
        <v>1.3552878000000001E-2</v>
      </c>
      <c r="BI34" s="21">
        <v>1.2425276E-3</v>
      </c>
      <c r="BJ34" s="21">
        <v>1.2426026E-3</v>
      </c>
      <c r="BK34" s="21">
        <v>1.3552059E-2</v>
      </c>
      <c r="BL34" s="21">
        <v>731.11107379999999</v>
      </c>
      <c r="BM34" s="21">
        <v>731.08184019999999</v>
      </c>
      <c r="BN34" s="21">
        <v>0.32373949845700001</v>
      </c>
      <c r="BO34" s="21">
        <v>1316.7182763999999</v>
      </c>
      <c r="BP34" s="21">
        <v>21.494905859999999</v>
      </c>
      <c r="BQ34" s="21">
        <v>171.71579856</v>
      </c>
      <c r="BR34" s="21">
        <v>37.734493499999999</v>
      </c>
      <c r="BS34" s="21">
        <v>0.40072826</v>
      </c>
      <c r="BT34" s="21">
        <v>0.71240559999999997</v>
      </c>
      <c r="BU34" s="21">
        <v>58.58424437</v>
      </c>
      <c r="BV34" s="21">
        <v>0</v>
      </c>
      <c r="BW34" s="21">
        <v>989.75989499999901</v>
      </c>
      <c r="BX34" s="21">
        <v>59.792494899999902</v>
      </c>
      <c r="BY34" s="21">
        <v>59.836151600000001</v>
      </c>
      <c r="BZ34" s="21">
        <v>3877.2953714</v>
      </c>
      <c r="CA34" s="21">
        <v>3877.2747764999999</v>
      </c>
      <c r="CB34" s="21">
        <v>0.21911543999999999</v>
      </c>
      <c r="CC34" s="21">
        <v>3.7249688000000003E-2</v>
      </c>
      <c r="CD34" s="21">
        <v>0.1818661</v>
      </c>
      <c r="CE34" s="21">
        <v>78493.965599999894</v>
      </c>
      <c r="CF34" s="21">
        <v>12163.803314000001</v>
      </c>
      <c r="CG34" s="21">
        <v>12163.3175499999</v>
      </c>
      <c r="CH34" s="21">
        <v>28322.089716999999</v>
      </c>
      <c r="CI34" s="21">
        <v>91385.205900000001</v>
      </c>
      <c r="CJ34" s="21">
        <v>78490.820059999998</v>
      </c>
      <c r="CK34" s="21">
        <v>1310.8418899999999</v>
      </c>
      <c r="CL34" s="21">
        <v>10.816065126</v>
      </c>
      <c r="CM34" s="21">
        <v>1.2390407129999999E-2</v>
      </c>
      <c r="CN34" s="21">
        <v>1.2451256225</v>
      </c>
      <c r="CO34" s="21">
        <v>0.68860203809999998</v>
      </c>
      <c r="CP34" s="21">
        <v>12.16524235</v>
      </c>
      <c r="CQ34" s="21">
        <v>3.2289014781999898</v>
      </c>
      <c r="CR34" s="21">
        <v>19927.028610000001</v>
      </c>
      <c r="CS34" s="21">
        <v>16.323409175999998</v>
      </c>
      <c r="CT34" s="21">
        <v>3.6142626660000001</v>
      </c>
      <c r="CU34" s="21">
        <v>1166.7089828000001</v>
      </c>
      <c r="CV34" s="21">
        <v>94.516593024999906</v>
      </c>
      <c r="CW34" s="21">
        <v>0</v>
      </c>
      <c r="CX34" s="21">
        <v>6.2843309100000004</v>
      </c>
      <c r="CY34" s="21">
        <v>6.2921319999999998E-5</v>
      </c>
      <c r="CZ34" s="21">
        <v>1.188937031</v>
      </c>
      <c r="DA34" s="21">
        <v>6668.642648</v>
      </c>
      <c r="DB34" s="21">
        <v>384.88538</v>
      </c>
      <c r="DC34" s="21">
        <v>181.55584999999999</v>
      </c>
      <c r="DD34" s="21">
        <v>2729.189484</v>
      </c>
      <c r="DE34" s="21">
        <v>3939.4549041</v>
      </c>
      <c r="DF34" s="21">
        <v>2.19287701099999</v>
      </c>
      <c r="DG34" s="21">
        <v>0.71240559999999997</v>
      </c>
      <c r="DH34" s="21">
        <v>335.07151138</v>
      </c>
      <c r="DI34" s="21">
        <v>2.6643777630000001</v>
      </c>
      <c r="DJ34" s="21">
        <v>190.05716089999899</v>
      </c>
      <c r="DK34" s="21">
        <v>21.962615239999899</v>
      </c>
      <c r="DL34" s="21">
        <v>6.1940897000000001</v>
      </c>
      <c r="DM34" s="21">
        <v>814.81649949999905</v>
      </c>
      <c r="DN34" s="21">
        <v>26.2209328799999</v>
      </c>
      <c r="DO34" s="21">
        <v>178.41993429999999</v>
      </c>
      <c r="DP34" s="21">
        <v>6.7310636659999998</v>
      </c>
      <c r="DQ34" s="21">
        <v>62.661358699999901</v>
      </c>
      <c r="DR34" s="21">
        <v>0.72897896464999901</v>
      </c>
      <c r="DS34" s="21">
        <v>3.1748279419999998</v>
      </c>
      <c r="DT34" s="21">
        <v>3340.3627999999999</v>
      </c>
      <c r="DU34" s="21">
        <v>727.81271737999998</v>
      </c>
      <c r="DV34" s="21">
        <v>727.81080105000001</v>
      </c>
      <c r="DW34" s="21">
        <v>12790.570707999999</v>
      </c>
      <c r="DX34" s="21">
        <v>19.013369780000001</v>
      </c>
      <c r="DY34" s="21">
        <v>19.012468788</v>
      </c>
      <c r="DZ34" s="21">
        <v>0.90962863699999996</v>
      </c>
      <c r="EA34" s="21">
        <v>1210.3796</v>
      </c>
      <c r="EB34" s="21">
        <v>47146.2682099999</v>
      </c>
      <c r="EC34" s="21">
        <v>5370.9717328999996</v>
      </c>
      <c r="ED34" s="21">
        <v>4474.9027225999998</v>
      </c>
      <c r="EE34" s="21">
        <v>4475.00314599999</v>
      </c>
      <c r="EF34" s="21">
        <v>999.09181171</v>
      </c>
      <c r="EG34" s="21">
        <v>0</v>
      </c>
      <c r="EH34" s="21">
        <v>549.77483747999997</v>
      </c>
      <c r="EI34" s="21">
        <v>42742.020375</v>
      </c>
      <c r="EJ34" s="21">
        <v>2444.7801067999999</v>
      </c>
      <c r="EK34" s="21">
        <v>5754.2283872999997</v>
      </c>
      <c r="EL34" s="21">
        <v>2444.8568856000002</v>
      </c>
      <c r="EM34" s="34"/>
      <c r="EN34" s="34"/>
      <c r="EO34" s="34"/>
      <c r="EP34" s="34"/>
      <c r="EQ34" s="34"/>
      <c r="ER34" s="34"/>
      <c r="ES34" s="34"/>
      <c r="ET34" s="34"/>
      <c r="EU34" s="34"/>
      <c r="EV34" s="34"/>
    </row>
    <row r="35" spans="1:152" x14ac:dyDescent="0.3">
      <c r="A35" s="23" t="s">
        <v>33</v>
      </c>
      <c r="B35" s="21">
        <v>0.2705249481</v>
      </c>
      <c r="C35" s="21">
        <v>0.7252853883</v>
      </c>
      <c r="D35" s="21">
        <v>7.5675693299999898</v>
      </c>
      <c r="E35" s="21">
        <v>62.164157430000003</v>
      </c>
      <c r="F35" s="21">
        <v>6.3917004349999997</v>
      </c>
      <c r="G35" s="21">
        <v>6.3917098049999996</v>
      </c>
      <c r="H35" s="21">
        <v>62.164300099999998</v>
      </c>
      <c r="I35" s="21">
        <v>62.163932930000001</v>
      </c>
      <c r="J35" s="21">
        <v>22.858735599999999</v>
      </c>
      <c r="K35" s="21">
        <v>0.2565000697</v>
      </c>
      <c r="L35" s="21">
        <v>0.58217194100000003</v>
      </c>
      <c r="M35" s="21">
        <v>2.4756419000000002E-2</v>
      </c>
      <c r="N35" s="21">
        <v>1.2378249000000001E-3</v>
      </c>
      <c r="O35" s="21">
        <v>2.3518609999999999E-2</v>
      </c>
      <c r="P35" s="21">
        <v>118.53707692</v>
      </c>
      <c r="Q35" s="21">
        <v>0.13052136419999999</v>
      </c>
      <c r="R35" s="21">
        <v>118.536980145999</v>
      </c>
      <c r="S35" s="21">
        <v>7.4732902500000004E-2</v>
      </c>
      <c r="T35" s="21">
        <v>7.7273490570000006E-2</v>
      </c>
      <c r="U35" s="21">
        <v>4.0305420026000002E-2</v>
      </c>
      <c r="V35" s="21">
        <v>0.12703888756199999</v>
      </c>
      <c r="W35" s="21">
        <v>3.3159454419999998E-2</v>
      </c>
      <c r="X35" s="21">
        <v>270.91964999999999</v>
      </c>
      <c r="Y35" s="21">
        <v>14.966650739999899</v>
      </c>
      <c r="Z35" s="21">
        <v>14.967064669999999</v>
      </c>
      <c r="AA35" s="21">
        <v>485.50710029999999</v>
      </c>
      <c r="AB35" s="21">
        <v>485.52218219999997</v>
      </c>
      <c r="AC35" s="21">
        <v>1.1889415E-4</v>
      </c>
      <c r="AD35" s="21">
        <v>1.6645159999999998E-5</v>
      </c>
      <c r="AE35" s="21">
        <v>1.02249156E-4</v>
      </c>
      <c r="AF35" s="21">
        <v>8.6492877669999996E-2</v>
      </c>
      <c r="AG35" s="21">
        <v>65947.630233999997</v>
      </c>
      <c r="AH35" s="21">
        <v>6391842.727</v>
      </c>
      <c r="AI35" s="21">
        <v>65974.015839999993</v>
      </c>
      <c r="AJ35" s="21">
        <v>2.2113475435999999E-3</v>
      </c>
      <c r="AK35" s="21">
        <v>28.716869075999998</v>
      </c>
      <c r="AL35" s="21">
        <v>210.07363776999901</v>
      </c>
      <c r="AM35" s="21">
        <v>28.968913140000002</v>
      </c>
      <c r="AN35" s="21">
        <v>0.99193742699999998</v>
      </c>
      <c r="AO35" s="21">
        <v>79.481180859999995</v>
      </c>
      <c r="AP35" s="21">
        <v>10.714221435000001</v>
      </c>
      <c r="AQ35" s="21">
        <v>51908.48085</v>
      </c>
      <c r="AR35" s="21">
        <v>379.85193088599999</v>
      </c>
      <c r="AS35" s="21">
        <v>96.958664769999999</v>
      </c>
      <c r="AT35" s="21">
        <v>46.553134999999997</v>
      </c>
      <c r="AU35" s="21">
        <v>115.3027819</v>
      </c>
      <c r="AV35" s="21">
        <v>71.487577429999902</v>
      </c>
      <c r="AW35" s="21">
        <v>71.489699909999999</v>
      </c>
      <c r="AX35" s="21">
        <v>306.48995989999997</v>
      </c>
      <c r="AY35" s="21">
        <v>689.92048</v>
      </c>
      <c r="AZ35" s="21">
        <v>2302.8903359999999</v>
      </c>
      <c r="BA35" s="21">
        <v>0.490676047</v>
      </c>
      <c r="BB35" s="21">
        <v>0.54532988900000001</v>
      </c>
      <c r="BC35" s="21">
        <v>78.338067099999904</v>
      </c>
      <c r="BD35" s="21">
        <v>78.338222000000002</v>
      </c>
      <c r="BE35" s="21">
        <v>78.336980400000002</v>
      </c>
      <c r="BF35" s="21">
        <v>103.78522302499999</v>
      </c>
      <c r="BG35" s="21">
        <v>103.787930128</v>
      </c>
      <c r="BH35" s="21">
        <v>9.6716952999999998E-4</v>
      </c>
      <c r="BI35" s="21">
        <v>9.2558315000000006E-5</v>
      </c>
      <c r="BJ35" s="21">
        <v>9.2563990000000003E-5</v>
      </c>
      <c r="BK35" s="21">
        <v>9.6710739999999996E-4</v>
      </c>
      <c r="BL35" s="21">
        <v>115.44744879999899</v>
      </c>
      <c r="BM35" s="21">
        <v>115.4426376</v>
      </c>
      <c r="BN35" s="21">
        <v>4.9145972869999999E-2</v>
      </c>
      <c r="BO35" s="21">
        <v>129.67648206999999</v>
      </c>
      <c r="BP35" s="21">
        <v>3.0586519473999898</v>
      </c>
      <c r="BQ35" s="21">
        <v>25.234014500000001</v>
      </c>
      <c r="BR35" s="21">
        <v>8.3551816900000002</v>
      </c>
      <c r="BS35" s="21">
        <v>3.5327773999999999E-2</v>
      </c>
      <c r="BT35" s="21">
        <v>6.2804940000000004E-2</v>
      </c>
      <c r="BU35" s="21">
        <v>8.8506339700000005</v>
      </c>
      <c r="BV35" s="21">
        <v>0</v>
      </c>
      <c r="BW35" s="21">
        <v>93.912420499999996</v>
      </c>
      <c r="BX35" s="21">
        <v>10.603981129999999</v>
      </c>
      <c r="BY35" s="21">
        <v>10.61053718</v>
      </c>
      <c r="BZ35" s="21">
        <v>333.63106319999901</v>
      </c>
      <c r="CA35" s="21">
        <v>333.6288103</v>
      </c>
      <c r="CB35" s="21">
        <v>2.1116287000000001E-2</v>
      </c>
      <c r="CC35" s="21">
        <v>3.5897619999999998E-3</v>
      </c>
      <c r="CD35" s="21">
        <v>1.7526503999999998E-2</v>
      </c>
      <c r="CE35" s="21">
        <v>12207.7236399999</v>
      </c>
      <c r="CF35" s="21">
        <v>2107.7575349999902</v>
      </c>
      <c r="CG35" s="21">
        <v>2107.6745029999902</v>
      </c>
      <c r="CH35" s="21">
        <v>3359.3265160000001</v>
      </c>
      <c r="CI35" s="21">
        <v>14430.3489999999</v>
      </c>
      <c r="CJ35" s="21">
        <v>12207.242099999999</v>
      </c>
      <c r="CK35" s="21">
        <v>197.81988109999901</v>
      </c>
      <c r="CL35" s="21">
        <v>1.976305416</v>
      </c>
      <c r="CM35" s="21">
        <v>2.2111605647000001E-3</v>
      </c>
      <c r="CN35" s="21">
        <v>0.21995828709999901</v>
      </c>
      <c r="CO35" s="21">
        <v>0.11965316964</v>
      </c>
      <c r="CP35" s="21">
        <v>2.1588390120000001</v>
      </c>
      <c r="CQ35" s="21">
        <v>0.46601696590000002</v>
      </c>
      <c r="CR35" s="21">
        <v>2102.8074231999999</v>
      </c>
      <c r="CS35" s="21">
        <v>2.6779890999999898</v>
      </c>
      <c r="CT35" s="21">
        <v>0.73282580399999997</v>
      </c>
      <c r="CU35" s="21">
        <v>249.8373206</v>
      </c>
      <c r="CV35" s="21">
        <v>8.8478685059999993</v>
      </c>
      <c r="CW35" s="21">
        <v>0</v>
      </c>
      <c r="CX35" s="21">
        <v>1.1042678930000001</v>
      </c>
      <c r="CY35" s="21">
        <v>6.8122289999999999E-6</v>
      </c>
      <c r="CZ35" s="21">
        <v>0.1755175189</v>
      </c>
      <c r="DA35" s="21">
        <v>854.566508</v>
      </c>
      <c r="DB35" s="21">
        <v>33.864730000000002</v>
      </c>
      <c r="DC35" s="21">
        <v>16.803709000000001</v>
      </c>
      <c r="DD35" s="21">
        <v>480.57545829999998</v>
      </c>
      <c r="DE35" s="21">
        <v>373.99211726999999</v>
      </c>
      <c r="DF35" s="21">
        <v>0.24832963829999999</v>
      </c>
      <c r="DG35" s="21">
        <v>6.2804940000000004E-2</v>
      </c>
      <c r="DH35" s="21">
        <v>33.734965402999997</v>
      </c>
      <c r="DI35" s="21">
        <v>0.43801949499999998</v>
      </c>
      <c r="DJ35" s="21">
        <v>29.60060554</v>
      </c>
      <c r="DK35" s="21">
        <v>3.18759331</v>
      </c>
      <c r="DL35" s="21">
        <v>1.2404901099999901</v>
      </c>
      <c r="DM35" s="21">
        <v>135.55325010000001</v>
      </c>
      <c r="DN35" s="21">
        <v>4.8391540949999996</v>
      </c>
      <c r="DO35" s="21">
        <v>28.321544599999999</v>
      </c>
      <c r="DP35" s="21">
        <v>1.27211073999999</v>
      </c>
      <c r="DQ35" s="21">
        <v>12.424827459999999</v>
      </c>
      <c r="DR35" s="21">
        <v>9.1520724279999993E-2</v>
      </c>
      <c r="DS35" s="21">
        <v>0.61517624469999999</v>
      </c>
      <c r="DT35" s="21">
        <v>257.24907999999999</v>
      </c>
      <c r="DU35" s="21">
        <v>42.788298646999998</v>
      </c>
      <c r="DV35" s="21">
        <v>42.788307683999903</v>
      </c>
      <c r="DW35" s="21">
        <v>1296.4509868</v>
      </c>
      <c r="DX35" s="21">
        <v>2.90584848299999</v>
      </c>
      <c r="DY35" s="21">
        <v>2.9057011609999899</v>
      </c>
      <c r="DZ35" s="21">
        <v>0.20802854499999901</v>
      </c>
      <c r="EA35" s="21">
        <v>112.02482000000001</v>
      </c>
      <c r="EB35" s="21">
        <v>5410.77585</v>
      </c>
      <c r="EC35" s="21">
        <v>539.35604741999998</v>
      </c>
      <c r="ED35" s="21">
        <v>428.86110899999898</v>
      </c>
      <c r="EE35" s="21">
        <v>428.86952888000002</v>
      </c>
      <c r="EF35" s="21">
        <v>93.027076789999995</v>
      </c>
      <c r="EG35" s="21">
        <v>0</v>
      </c>
      <c r="EH35" s="21">
        <v>64.174589839999996</v>
      </c>
      <c r="EI35" s="21">
        <v>4840.0029329999998</v>
      </c>
      <c r="EJ35" s="21">
        <v>266.47893062000003</v>
      </c>
      <c r="EK35" s="21">
        <v>652.01211139999998</v>
      </c>
      <c r="EL35" s="21">
        <v>266.48786460999997</v>
      </c>
      <c r="EM35" s="34"/>
      <c r="EN35" s="34"/>
      <c r="EO35" s="34"/>
      <c r="EP35" s="34"/>
      <c r="EQ35" s="34"/>
      <c r="ER35" s="34"/>
      <c r="ES35" s="34"/>
      <c r="ET35" s="34"/>
      <c r="EU35" s="34"/>
      <c r="EV35" s="34"/>
    </row>
    <row r="36" spans="1:152" x14ac:dyDescent="0.3">
      <c r="A36" s="23" t="s">
        <v>34</v>
      </c>
      <c r="B36" s="21">
        <v>1.7370451629999999</v>
      </c>
      <c r="C36" s="21">
        <v>5.1161826359999996</v>
      </c>
      <c r="D36" s="21">
        <v>61.304721309999998</v>
      </c>
      <c r="E36" s="21">
        <v>443.94423399999999</v>
      </c>
      <c r="F36" s="21">
        <v>43.226720899999997</v>
      </c>
      <c r="G36" s="21">
        <v>43.226744400000001</v>
      </c>
      <c r="H36" s="21">
        <v>443.94469470000001</v>
      </c>
      <c r="I36" s="21">
        <v>443.94215439999999</v>
      </c>
      <c r="J36" s="21">
        <v>147.3152403</v>
      </c>
      <c r="K36" s="21">
        <v>1.66439358</v>
      </c>
      <c r="L36" s="21">
        <v>3.3397434499999998</v>
      </c>
      <c r="M36" s="21">
        <v>0.28847253</v>
      </c>
      <c r="N36" s="21">
        <v>1.4423536000000001E-2</v>
      </c>
      <c r="O36" s="21">
        <v>0.27404731999999998</v>
      </c>
      <c r="P36" s="21">
        <v>878.18092213</v>
      </c>
      <c r="Q36" s="21">
        <v>0.86979678499999902</v>
      </c>
      <c r="R36" s="21">
        <v>878.18127426000001</v>
      </c>
      <c r="S36" s="21">
        <v>0.53075346459999995</v>
      </c>
      <c r="T36" s="21">
        <v>0.5487925951</v>
      </c>
      <c r="U36" s="21">
        <v>0.29799943328</v>
      </c>
      <c r="V36" s="21">
        <v>0.93369984976999998</v>
      </c>
      <c r="W36" s="21">
        <v>0.250560014075</v>
      </c>
      <c r="X36" s="21">
        <v>3679.5344</v>
      </c>
      <c r="Y36" s="21">
        <v>123.03891494</v>
      </c>
      <c r="Z36" s="21">
        <v>123.04164824</v>
      </c>
      <c r="AA36" s="21">
        <v>4186.5809939999999</v>
      </c>
      <c r="AB36" s="21">
        <v>4186.7118069999997</v>
      </c>
      <c r="AC36" s="21">
        <v>1.4198764E-3</v>
      </c>
      <c r="AD36" s="21">
        <v>1.987817E-4</v>
      </c>
      <c r="AE36" s="21">
        <v>1.2210902E-3</v>
      </c>
      <c r="AF36" s="21">
        <v>0.59541140879999999</v>
      </c>
      <c r="AG36" s="21">
        <v>645032.51870000002</v>
      </c>
      <c r="AH36" s="21">
        <v>67339333.509999901</v>
      </c>
      <c r="AI36" s="21">
        <v>645290.64104999998</v>
      </c>
      <c r="AJ36" s="21">
        <v>1.5463012744E-2</v>
      </c>
      <c r="AK36" s="21">
        <v>195.14587914999899</v>
      </c>
      <c r="AL36" s="21">
        <v>1423.6975356999999</v>
      </c>
      <c r="AM36" s="21">
        <v>193.92284715999901</v>
      </c>
      <c r="AN36" s="21">
        <v>6.5432948140000002</v>
      </c>
      <c r="AO36" s="21">
        <v>532.27500029999999</v>
      </c>
      <c r="AP36" s="21">
        <v>87.639637999999906</v>
      </c>
      <c r="AQ36" s="21">
        <v>382593.79739999998</v>
      </c>
      <c r="AR36" s="21">
        <v>2790.73592306</v>
      </c>
      <c r="AS36" s="21">
        <v>754.70757197</v>
      </c>
      <c r="AT36" s="21">
        <v>637.94695999999999</v>
      </c>
      <c r="AU36" s="21">
        <v>825.97557849999998</v>
      </c>
      <c r="AV36" s="21">
        <v>651.30279050000001</v>
      </c>
      <c r="AW36" s="21">
        <v>651.32436126000005</v>
      </c>
      <c r="AX36" s="21">
        <v>3301.1402207000001</v>
      </c>
      <c r="AY36" s="21">
        <v>8153.0864000000001</v>
      </c>
      <c r="AZ36" s="21">
        <v>17467.9410399999</v>
      </c>
      <c r="BA36" s="21">
        <v>3.2207552599999998</v>
      </c>
      <c r="BB36" s="21">
        <v>3.5795088960000001</v>
      </c>
      <c r="BC36" s="21">
        <v>525.49711100000002</v>
      </c>
      <c r="BD36" s="21">
        <v>525.49724769999898</v>
      </c>
      <c r="BE36" s="21">
        <v>525.48976299999902</v>
      </c>
      <c r="BF36" s="21">
        <v>1045.3253331999999</v>
      </c>
      <c r="BG36" s="21">
        <v>1045.3527055699999</v>
      </c>
      <c r="BH36" s="21">
        <v>1.231289E-2</v>
      </c>
      <c r="BI36" s="21">
        <v>1.1458619000000001E-3</v>
      </c>
      <c r="BJ36" s="21">
        <v>1.1459221E-3</v>
      </c>
      <c r="BK36" s="21">
        <v>1.2312272000000001E-2</v>
      </c>
      <c r="BL36" s="21">
        <v>883.67785200000003</v>
      </c>
      <c r="BM36" s="21">
        <v>883.64099350000004</v>
      </c>
      <c r="BN36" s="21">
        <v>0.36041120938999999</v>
      </c>
      <c r="BO36" s="21">
        <v>1227.4600723000001</v>
      </c>
      <c r="BP36" s="21">
        <v>26.200348105</v>
      </c>
      <c r="BQ36" s="21">
        <v>192.58753035000001</v>
      </c>
      <c r="BR36" s="21">
        <v>48.700677800000001</v>
      </c>
      <c r="BS36" s="21">
        <v>0.45325541000000003</v>
      </c>
      <c r="BT36" s="21">
        <v>0.80578786000000002</v>
      </c>
      <c r="BU36" s="21">
        <v>81.653839699999907</v>
      </c>
      <c r="BV36" s="21">
        <v>0</v>
      </c>
      <c r="BW36" s="21">
        <v>1022.21911</v>
      </c>
      <c r="BX36" s="21">
        <v>71.447873399999906</v>
      </c>
      <c r="BY36" s="21">
        <v>71.496166299999999</v>
      </c>
      <c r="BZ36" s="21">
        <v>3601.204819</v>
      </c>
      <c r="CA36" s="21">
        <v>3601.1721619999998</v>
      </c>
      <c r="CB36" s="21">
        <v>0.21115682</v>
      </c>
      <c r="CC36" s="21">
        <v>3.5896648000000003E-2</v>
      </c>
      <c r="CD36" s="21">
        <v>0.17526022999999999</v>
      </c>
      <c r="CE36" s="21">
        <v>90882.986470000003</v>
      </c>
      <c r="CF36" s="21">
        <v>18693.083969999901</v>
      </c>
      <c r="CG36" s="21">
        <v>18692.331579999998</v>
      </c>
      <c r="CH36" s="21">
        <v>29299.369139999999</v>
      </c>
      <c r="CI36" s="21">
        <v>110455.3232</v>
      </c>
      <c r="CJ36" s="21">
        <v>90879.344799999904</v>
      </c>
      <c r="CK36" s="21">
        <v>1507.6009779999999</v>
      </c>
      <c r="CL36" s="21">
        <v>13.30728392</v>
      </c>
      <c r="CM36" s="21">
        <v>1.546161391E-2</v>
      </c>
      <c r="CN36" s="21">
        <v>1.52811060799999</v>
      </c>
      <c r="CO36" s="21">
        <v>0.84597713629999904</v>
      </c>
      <c r="CP36" s="21">
        <v>14.587063499999999</v>
      </c>
      <c r="CQ36" s="21">
        <v>3.7574455637000002</v>
      </c>
      <c r="CR36" s="21">
        <v>19615.798149999999</v>
      </c>
      <c r="CS36" s="21">
        <v>19.978912950000002</v>
      </c>
      <c r="CT36" s="21">
        <v>4.9916488799999996</v>
      </c>
      <c r="CU36" s="21">
        <v>1702.8039725000001</v>
      </c>
      <c r="CV36" s="21">
        <v>111.48251297</v>
      </c>
      <c r="CW36" s="21">
        <v>0</v>
      </c>
      <c r="CX36" s="21">
        <v>7.6129129899999999</v>
      </c>
      <c r="CY36" s="21">
        <v>6.7318930000000006E-5</v>
      </c>
      <c r="CZ36" s="21">
        <v>1.4489947307</v>
      </c>
      <c r="DA36" s="21">
        <v>8251.5783950000005</v>
      </c>
      <c r="DB36" s="21">
        <v>459.94202000000001</v>
      </c>
      <c r="DC36" s="21">
        <v>193.07155</v>
      </c>
      <c r="DD36" s="21">
        <v>3645.167794</v>
      </c>
      <c r="DE36" s="21">
        <v>4606.4053351000002</v>
      </c>
      <c r="DF36" s="21">
        <v>2.5594471909999998</v>
      </c>
      <c r="DG36" s="21">
        <v>0.80578786000000002</v>
      </c>
      <c r="DH36" s="21">
        <v>400.08862273</v>
      </c>
      <c r="DI36" s="21">
        <v>3.8435421619999999</v>
      </c>
      <c r="DJ36" s="21">
        <v>232.27048160000001</v>
      </c>
      <c r="DK36" s="21">
        <v>24.597178369999899</v>
      </c>
      <c r="DL36" s="21">
        <v>8.4022916999999993</v>
      </c>
      <c r="DM36" s="21">
        <v>1014.742303</v>
      </c>
      <c r="DN36" s="21">
        <v>31.733039169999898</v>
      </c>
      <c r="DO36" s="21">
        <v>209.962129</v>
      </c>
      <c r="DP36" s="21">
        <v>8.9076944170000001</v>
      </c>
      <c r="DQ36" s="21">
        <v>103.7930164</v>
      </c>
      <c r="DR36" s="21">
        <v>0.87787903180000004</v>
      </c>
      <c r="DS36" s="21">
        <v>4.02758109</v>
      </c>
      <c r="DT36" s="21">
        <v>2081.9277000000002</v>
      </c>
      <c r="DU36" s="21">
        <v>505.723475229999</v>
      </c>
      <c r="DV36" s="21">
        <v>505.72404332999997</v>
      </c>
      <c r="DW36" s="21">
        <v>12162.521032999901</v>
      </c>
      <c r="DX36" s="21">
        <v>21.513371249999999</v>
      </c>
      <c r="DY36" s="21">
        <v>21.512368510000002</v>
      </c>
      <c r="DZ36" s="21">
        <v>1.193393945</v>
      </c>
      <c r="EA36" s="21">
        <v>1287.1573000000001</v>
      </c>
      <c r="EB36" s="21">
        <v>48198.407720000003</v>
      </c>
      <c r="EC36" s="21">
        <v>5196.9079887999997</v>
      </c>
      <c r="ED36" s="21">
        <v>4235.9756532499996</v>
      </c>
      <c r="EE36" s="21">
        <v>4236.0661112999996</v>
      </c>
      <c r="EF36" s="21">
        <v>929.14176012999997</v>
      </c>
      <c r="EG36" s="21">
        <v>0</v>
      </c>
      <c r="EH36" s="21">
        <v>564.1972816</v>
      </c>
      <c r="EI36" s="21">
        <v>43322.776069999898</v>
      </c>
      <c r="EJ36" s="21">
        <v>2443.0181453</v>
      </c>
      <c r="EK36" s="21">
        <v>5862.2429634999999</v>
      </c>
      <c r="EL36" s="21">
        <v>2443.0973978000002</v>
      </c>
      <c r="EM36" s="34"/>
      <c r="EN36" s="34"/>
      <c r="EO36" s="34"/>
      <c r="EP36" s="34"/>
      <c r="EQ36" s="34"/>
      <c r="ER36" s="34"/>
      <c r="ES36" s="34"/>
      <c r="ET36" s="34"/>
      <c r="EU36" s="34"/>
      <c r="EV36" s="34"/>
    </row>
    <row r="37" spans="1:152" x14ac:dyDescent="0.3">
      <c r="A37" s="23" t="s">
        <v>35</v>
      </c>
      <c r="B37" s="21">
        <v>0.90107612999999998</v>
      </c>
      <c r="C37" s="21">
        <v>2.5752644999999998</v>
      </c>
      <c r="D37" s="21">
        <v>25.734778935000001</v>
      </c>
      <c r="E37" s="21">
        <v>213.8815591</v>
      </c>
      <c r="F37" s="21">
        <v>21.868794959999999</v>
      </c>
      <c r="G37" s="21">
        <v>21.868803239999998</v>
      </c>
      <c r="H37" s="21">
        <v>213.88154609999901</v>
      </c>
      <c r="I37" s="21">
        <v>213.88028560000001</v>
      </c>
      <c r="J37" s="21">
        <v>78.622517399999893</v>
      </c>
      <c r="K37" s="21">
        <v>0.84179254599999997</v>
      </c>
      <c r="L37" s="21">
        <v>1.7995965979999999</v>
      </c>
      <c r="M37" s="21">
        <v>0.12256329000000001</v>
      </c>
      <c r="N37" s="21">
        <v>6.1281755999999998E-3</v>
      </c>
      <c r="O37" s="21">
        <v>0.11643534</v>
      </c>
      <c r="P37" s="21">
        <v>426.15955005000001</v>
      </c>
      <c r="Q37" s="21">
        <v>0.40336771339999999</v>
      </c>
      <c r="R37" s="21">
        <v>426.15912702000003</v>
      </c>
      <c r="S37" s="21">
        <v>0.23607037049999999</v>
      </c>
      <c r="T37" s="21">
        <v>0.24409410875000001</v>
      </c>
      <c r="U37" s="21">
        <v>0.13554741945999901</v>
      </c>
      <c r="V37" s="21">
        <v>0.417110135014999</v>
      </c>
      <c r="W37" s="21">
        <v>0.11465396599200001</v>
      </c>
      <c r="X37" s="21">
        <v>1289.6533999999999</v>
      </c>
      <c r="Y37" s="21">
        <v>62.508087849999903</v>
      </c>
      <c r="Z37" s="21">
        <v>62.509527140000003</v>
      </c>
      <c r="AA37" s="21">
        <v>2174.5383766999998</v>
      </c>
      <c r="AB37" s="21">
        <v>2174.6056010000002</v>
      </c>
      <c r="AC37" s="21">
        <v>5.858285E-4</v>
      </c>
      <c r="AD37" s="21">
        <v>8.201626E-5</v>
      </c>
      <c r="AE37" s="21">
        <v>5.0381190000000004E-4</v>
      </c>
      <c r="AF37" s="21">
        <v>0.27375768579999998</v>
      </c>
      <c r="AG37" s="21">
        <v>323821.10626999999</v>
      </c>
      <c r="AH37" s="21">
        <v>30507788.772999998</v>
      </c>
      <c r="AI37" s="21">
        <v>323950.60658000002</v>
      </c>
      <c r="AJ37" s="21">
        <v>6.8582543819999996E-3</v>
      </c>
      <c r="AK37" s="21">
        <v>88.070914259999995</v>
      </c>
      <c r="AL37" s="21">
        <v>641.84504049999998</v>
      </c>
      <c r="AM37" s="21">
        <v>86.340876420000001</v>
      </c>
      <c r="AN37" s="21">
        <v>2.9142530519999901</v>
      </c>
      <c r="AO37" s="21">
        <v>237.09922395999999</v>
      </c>
      <c r="AP37" s="21">
        <v>44.569461959999998</v>
      </c>
      <c r="AQ37" s="21">
        <v>226422.18939999901</v>
      </c>
      <c r="AR37" s="21">
        <v>1326.91833749999</v>
      </c>
      <c r="AS37" s="21">
        <v>367.99212640000002</v>
      </c>
      <c r="AT37" s="21">
        <v>367.71686</v>
      </c>
      <c r="AU37" s="21">
        <v>434.80443380000003</v>
      </c>
      <c r="AV37" s="21">
        <v>339.79473726999998</v>
      </c>
      <c r="AW37" s="21">
        <v>339.80508082</v>
      </c>
      <c r="AX37" s="21">
        <v>1827.8222295</v>
      </c>
      <c r="AY37" s="21">
        <v>4193.3657400000002</v>
      </c>
      <c r="AZ37" s="21">
        <v>8646.9720170000001</v>
      </c>
      <c r="BA37" s="21">
        <v>1.5873920269999999</v>
      </c>
      <c r="BB37" s="21">
        <v>1.8122073729999999</v>
      </c>
      <c r="BC37" s="21">
        <v>280.914737</v>
      </c>
      <c r="BD37" s="21">
        <v>280.91480180000002</v>
      </c>
      <c r="BE37" s="21">
        <v>280.91084230000001</v>
      </c>
      <c r="BF37" s="21">
        <v>558.02889386000004</v>
      </c>
      <c r="BG37" s="21">
        <v>558.04266602600001</v>
      </c>
      <c r="BH37" s="21">
        <v>4.9690157E-3</v>
      </c>
      <c r="BI37" s="21">
        <v>4.6990174000000002E-4</v>
      </c>
      <c r="BJ37" s="21">
        <v>4.6993267999999999E-4</v>
      </c>
      <c r="BK37" s="21">
        <v>4.9687005000000001E-3</v>
      </c>
      <c r="BL37" s="21">
        <v>433.28002199999997</v>
      </c>
      <c r="BM37" s="21">
        <v>433.26284429999998</v>
      </c>
      <c r="BN37" s="21">
        <v>0.1608380059</v>
      </c>
      <c r="BO37" s="21">
        <v>702.29280110000002</v>
      </c>
      <c r="BP37" s="21">
        <v>12.76821176</v>
      </c>
      <c r="BQ37" s="21">
        <v>102.22024450000001</v>
      </c>
      <c r="BR37" s="21">
        <v>26.254506899999999</v>
      </c>
      <c r="BS37" s="21">
        <v>0.16630338</v>
      </c>
      <c r="BT37" s="21">
        <v>0.29565059999999999</v>
      </c>
      <c r="BU37" s="21">
        <v>33.552290630000002</v>
      </c>
      <c r="BV37" s="21">
        <v>0</v>
      </c>
      <c r="BW37" s="21">
        <v>503.86440800000003</v>
      </c>
      <c r="BX37" s="21">
        <v>36.446196950000001</v>
      </c>
      <c r="BY37" s="21">
        <v>36.467786939999897</v>
      </c>
      <c r="BZ37" s="21">
        <v>1637.4776566999999</v>
      </c>
      <c r="CA37" s="21">
        <v>1637.4592846999999</v>
      </c>
      <c r="CB37" s="21">
        <v>9.2009889999999997E-2</v>
      </c>
      <c r="CC37" s="21">
        <v>1.5641702E-2</v>
      </c>
      <c r="CD37" s="21">
        <v>7.6368324000000001E-2</v>
      </c>
      <c r="CE37" s="21">
        <v>45039.5539299999</v>
      </c>
      <c r="CF37" s="21">
        <v>8687.1562699999995</v>
      </c>
      <c r="CG37" s="21">
        <v>8686.8098800000007</v>
      </c>
      <c r="CH37" s="21">
        <v>15448.047317</v>
      </c>
      <c r="CI37" s="21">
        <v>54157.832999999999</v>
      </c>
      <c r="CJ37" s="21">
        <v>45037.750899999999</v>
      </c>
      <c r="CK37" s="21">
        <v>762.26231670000004</v>
      </c>
      <c r="CL37" s="21">
        <v>6.59998898</v>
      </c>
      <c r="CM37" s="21">
        <v>6.8576553589999997E-3</v>
      </c>
      <c r="CN37" s="21">
        <v>0.69970807830000004</v>
      </c>
      <c r="CO37" s="21">
        <v>0.38841464930000003</v>
      </c>
      <c r="CP37" s="21">
        <v>7.2929967399999898</v>
      </c>
      <c r="CQ37" s="21">
        <v>1.7284319852000001</v>
      </c>
      <c r="CR37" s="21">
        <v>10564.619778</v>
      </c>
      <c r="CS37" s="21">
        <v>9.0953400799999997</v>
      </c>
      <c r="CT37" s="21">
        <v>2.2343812459999999</v>
      </c>
      <c r="CU37" s="21">
        <v>748.97992329999897</v>
      </c>
      <c r="CV37" s="21">
        <v>40.758262545000001</v>
      </c>
      <c r="CW37" s="21">
        <v>0</v>
      </c>
      <c r="CX37" s="21">
        <v>3.78309104</v>
      </c>
      <c r="CY37" s="21">
        <v>3.1636259999999998E-5</v>
      </c>
      <c r="CZ37" s="21">
        <v>0.64494997060000003</v>
      </c>
      <c r="DA37" s="21">
        <v>3293.550749</v>
      </c>
      <c r="DB37" s="21">
        <v>161.20859999999999</v>
      </c>
      <c r="DC37" s="21">
        <v>80.460139999999996</v>
      </c>
      <c r="DD37" s="21">
        <v>1578.780074</v>
      </c>
      <c r="DE37" s="21">
        <v>1714.7675612</v>
      </c>
      <c r="DF37" s="21">
        <v>1.05662389</v>
      </c>
      <c r="DG37" s="21">
        <v>0.29565059999999999</v>
      </c>
      <c r="DH37" s="21">
        <v>148.26644856999999</v>
      </c>
      <c r="DI37" s="21">
        <v>1.68399404299999</v>
      </c>
      <c r="DJ37" s="21">
        <v>101.957767199999</v>
      </c>
      <c r="DK37" s="21">
        <v>11.55651576</v>
      </c>
      <c r="DL37" s="21">
        <v>3.75101832</v>
      </c>
      <c r="DM37" s="21">
        <v>450.22406999999998</v>
      </c>
      <c r="DN37" s="21">
        <v>16.75859208</v>
      </c>
      <c r="DO37" s="21">
        <v>110.8378214</v>
      </c>
      <c r="DP37" s="21">
        <v>4.0290661722000003</v>
      </c>
      <c r="DQ37" s="21">
        <v>52.232477500000002</v>
      </c>
      <c r="DR37" s="21">
        <v>0.3591627422</v>
      </c>
      <c r="DS37" s="21">
        <v>1.973918434</v>
      </c>
      <c r="DT37" s="21">
        <v>1556.3118999999999</v>
      </c>
      <c r="DU37" s="21">
        <v>253.54594487</v>
      </c>
      <c r="DV37" s="21">
        <v>253.54570340999999</v>
      </c>
      <c r="DW37" s="21">
        <v>6678.5962179999897</v>
      </c>
      <c r="DX37" s="21">
        <v>10.783147284</v>
      </c>
      <c r="DY37" s="21">
        <v>10.78265639</v>
      </c>
      <c r="DZ37" s="21">
        <v>0.64305154499999995</v>
      </c>
      <c r="EA37" s="21">
        <v>536.40423999999996</v>
      </c>
      <c r="EB37" s="21">
        <v>25476.156599999998</v>
      </c>
      <c r="EC37" s="21">
        <v>2773.2702319999999</v>
      </c>
      <c r="ED37" s="21">
        <v>2287.554826</v>
      </c>
      <c r="EE37" s="21">
        <v>2287.6082934000001</v>
      </c>
      <c r="EF37" s="21">
        <v>508.43982385999999</v>
      </c>
      <c r="EG37" s="21">
        <v>0</v>
      </c>
      <c r="EH37" s="21">
        <v>317.24912573999899</v>
      </c>
      <c r="EI37" s="21">
        <v>22967.832356999901</v>
      </c>
      <c r="EJ37" s="21">
        <v>1276.7055318999901</v>
      </c>
      <c r="EK37" s="21">
        <v>3047.5685695000002</v>
      </c>
      <c r="EL37" s="21">
        <v>1276.7437167</v>
      </c>
      <c r="EM37" s="34"/>
      <c r="EN37" s="34"/>
      <c r="EO37" s="34"/>
      <c r="EP37" s="34"/>
      <c r="EQ37" s="34"/>
      <c r="ER37" s="34"/>
      <c r="ES37" s="34"/>
      <c r="ET37" s="34"/>
      <c r="EU37" s="34"/>
      <c r="EV37" s="34"/>
    </row>
    <row r="38" spans="1:152" x14ac:dyDescent="0.3">
      <c r="A38" s="23" t="s">
        <v>36</v>
      </c>
      <c r="B38" s="21">
        <v>1.0055688759999999</v>
      </c>
      <c r="C38" s="21">
        <v>2.6180946870000001</v>
      </c>
      <c r="D38" s="21">
        <v>21.60190124</v>
      </c>
      <c r="E38" s="21">
        <v>212.38390200000001</v>
      </c>
      <c r="F38" s="21">
        <v>23.545281699999901</v>
      </c>
      <c r="G38" s="21">
        <v>23.54532798</v>
      </c>
      <c r="H38" s="21">
        <v>212.38439679999999</v>
      </c>
      <c r="I38" s="21">
        <v>212.38318199999901</v>
      </c>
      <c r="J38" s="21">
        <v>87.919492599999998</v>
      </c>
      <c r="K38" s="21">
        <v>0.94169099700000003</v>
      </c>
      <c r="L38" s="21">
        <v>2.240391754</v>
      </c>
      <c r="M38" s="21">
        <v>9.0037376000000002E-2</v>
      </c>
      <c r="N38" s="21">
        <v>4.5018799999999998E-3</v>
      </c>
      <c r="O38" s="21">
        <v>8.5535760000000002E-2</v>
      </c>
      <c r="P38" s="21">
        <v>404.43736819999998</v>
      </c>
      <c r="Q38" s="21">
        <v>0.45303312399999901</v>
      </c>
      <c r="R38" s="21">
        <v>404.43600198000001</v>
      </c>
      <c r="S38" s="21">
        <v>0.23439346863999999</v>
      </c>
      <c r="T38" s="21">
        <v>0.24236147755000001</v>
      </c>
      <c r="U38" s="21">
        <v>0.12735088369</v>
      </c>
      <c r="V38" s="21">
        <v>0.37333837511500001</v>
      </c>
      <c r="W38" s="21">
        <v>0.10252599685700001</v>
      </c>
      <c r="X38" s="21">
        <v>1461.3400999999999</v>
      </c>
      <c r="Y38" s="21">
        <v>54.853189239999999</v>
      </c>
      <c r="Z38" s="21">
        <v>54.854566220000002</v>
      </c>
      <c r="AA38" s="21">
        <v>1856.6992703999999</v>
      </c>
      <c r="AB38" s="21">
        <v>1856.75731239999</v>
      </c>
      <c r="AC38" s="21">
        <v>4.3710687999999999E-4</v>
      </c>
      <c r="AD38" s="21">
        <v>6.1195230000000002E-5</v>
      </c>
      <c r="AE38" s="21">
        <v>3.7591357000000002E-4</v>
      </c>
      <c r="AF38" s="21">
        <v>0.29536283800000002</v>
      </c>
      <c r="AG38" s="21">
        <v>226513.33066000001</v>
      </c>
      <c r="AH38" s="21">
        <v>23134879.050000001</v>
      </c>
      <c r="AI38" s="21">
        <v>226603.96077999999</v>
      </c>
      <c r="AJ38" s="21">
        <v>7.0912580520000002E-3</v>
      </c>
      <c r="AK38" s="21">
        <v>100.74117515</v>
      </c>
      <c r="AL38" s="21">
        <v>739.92625999999996</v>
      </c>
      <c r="AM38" s="21">
        <v>100.97233639999899</v>
      </c>
      <c r="AN38" s="21">
        <v>3.4944432480000001</v>
      </c>
      <c r="AO38" s="21">
        <v>277.07022189999998</v>
      </c>
      <c r="AP38" s="21">
        <v>37.012933230000002</v>
      </c>
      <c r="AQ38" s="21">
        <v>236446.39147</v>
      </c>
      <c r="AR38" s="21">
        <v>1289.7698020400001</v>
      </c>
      <c r="AS38" s="21">
        <v>337.85342113000002</v>
      </c>
      <c r="AT38" s="21">
        <v>296.86142000000001</v>
      </c>
      <c r="AU38" s="21">
        <v>438.41745470000001</v>
      </c>
      <c r="AV38" s="21">
        <v>296.53223319999898</v>
      </c>
      <c r="AW38" s="21">
        <v>296.54179842999997</v>
      </c>
      <c r="AX38" s="21">
        <v>1467.5682640999901</v>
      </c>
      <c r="AY38" s="21">
        <v>3957.0241999999998</v>
      </c>
      <c r="AZ38" s="21">
        <v>8172.5734079999902</v>
      </c>
      <c r="BA38" s="21">
        <v>1.7784322930000001</v>
      </c>
      <c r="BB38" s="21">
        <v>2.0002374649999899</v>
      </c>
      <c r="BC38" s="21">
        <v>310.61967299999998</v>
      </c>
      <c r="BD38" s="21">
        <v>310.61944729999999</v>
      </c>
      <c r="BE38" s="21">
        <v>310.615418699999</v>
      </c>
      <c r="BF38" s="21">
        <v>449.63620469</v>
      </c>
      <c r="BG38" s="21">
        <v>449.64744350000001</v>
      </c>
      <c r="BH38" s="21">
        <v>3.5934767000000002E-3</v>
      </c>
      <c r="BI38" s="21">
        <v>3.4153405999999998E-4</v>
      </c>
      <c r="BJ38" s="21">
        <v>3.4155390000000001E-4</v>
      </c>
      <c r="BK38" s="21">
        <v>3.5932690000000001E-3</v>
      </c>
      <c r="BL38" s="21">
        <v>419.49571500000002</v>
      </c>
      <c r="BM38" s="21">
        <v>419.47853400000002</v>
      </c>
      <c r="BN38" s="21">
        <v>0.14511185773999999</v>
      </c>
      <c r="BO38" s="21">
        <v>567.19329819999996</v>
      </c>
      <c r="BP38" s="21">
        <v>10.689213144</v>
      </c>
      <c r="BQ38" s="21">
        <v>92.298030600000004</v>
      </c>
      <c r="BR38" s="21">
        <v>32.186424600000002</v>
      </c>
      <c r="BS38" s="21">
        <v>0.17434946000000001</v>
      </c>
      <c r="BT38" s="21">
        <v>0.30995460000000002</v>
      </c>
      <c r="BU38" s="21">
        <v>24.327988699999999</v>
      </c>
      <c r="BV38" s="21">
        <v>0</v>
      </c>
      <c r="BW38" s="21">
        <v>464.05537800000002</v>
      </c>
      <c r="BX38" s="21">
        <v>38.761596400000002</v>
      </c>
      <c r="BY38" s="21">
        <v>38.780828730000003</v>
      </c>
      <c r="BZ38" s="21">
        <v>1280.4402729999999</v>
      </c>
      <c r="CA38" s="21">
        <v>1280.4294199999999</v>
      </c>
      <c r="CB38" s="21">
        <v>7.5982960000000002E-2</v>
      </c>
      <c r="CC38" s="21">
        <v>1.2917099499999999E-2</v>
      </c>
      <c r="CD38" s="21">
        <v>6.3065775000000004E-2</v>
      </c>
      <c r="CE38" s="21">
        <v>44426.681530000002</v>
      </c>
      <c r="CF38" s="21">
        <v>7590.7857299999896</v>
      </c>
      <c r="CG38" s="21">
        <v>7590.4857899999997</v>
      </c>
      <c r="CH38" s="21">
        <v>13692.322507999999</v>
      </c>
      <c r="CI38" s="21">
        <v>52434.852999999901</v>
      </c>
      <c r="CJ38" s="21">
        <v>44424.901980000002</v>
      </c>
      <c r="CK38" s="21">
        <v>712.23376040000005</v>
      </c>
      <c r="CL38" s="21">
        <v>7.1482604199999997</v>
      </c>
      <c r="CM38" s="21">
        <v>7.0906294180000003E-3</v>
      </c>
      <c r="CN38" s="21">
        <v>0.72545023919999996</v>
      </c>
      <c r="CO38" s="21">
        <v>0.39789142849999998</v>
      </c>
      <c r="CP38" s="21">
        <v>7.7756091500000002</v>
      </c>
      <c r="CQ38" s="21">
        <v>1.791356468</v>
      </c>
      <c r="CR38" s="21">
        <v>9153.03238099999</v>
      </c>
      <c r="CS38" s="21">
        <v>9.6060725849999997</v>
      </c>
      <c r="CT38" s="21">
        <v>2.5763900870000001</v>
      </c>
      <c r="CU38" s="21">
        <v>832.45448399999998</v>
      </c>
      <c r="CV38" s="21">
        <v>45.039930409999997</v>
      </c>
      <c r="CW38" s="21">
        <v>0</v>
      </c>
      <c r="CX38" s="21">
        <v>3.9785747039999899</v>
      </c>
      <c r="CY38" s="21">
        <v>2.3897637000000001E-5</v>
      </c>
      <c r="CZ38" s="21">
        <v>0.69523279799999904</v>
      </c>
      <c r="DA38" s="21">
        <v>3477.6043569999902</v>
      </c>
      <c r="DB38" s="21">
        <v>182.66829000000001</v>
      </c>
      <c r="DC38" s="21">
        <v>65.733860000000007</v>
      </c>
      <c r="DD38" s="21">
        <v>1688.9154819999901</v>
      </c>
      <c r="DE38" s="21">
        <v>1788.6955895999899</v>
      </c>
      <c r="DF38" s="21">
        <v>1.094782001</v>
      </c>
      <c r="DG38" s="21">
        <v>0.30995460000000002</v>
      </c>
      <c r="DH38" s="21">
        <v>163.08933352</v>
      </c>
      <c r="DI38" s="21">
        <v>1.71866022199999</v>
      </c>
      <c r="DJ38" s="21">
        <v>102.9598173</v>
      </c>
      <c r="DK38" s="21">
        <v>11.749418019999901</v>
      </c>
      <c r="DL38" s="21">
        <v>4.2368660399999998</v>
      </c>
      <c r="DM38" s="21">
        <v>463.57183320000001</v>
      </c>
      <c r="DN38" s="21">
        <v>18.4488898</v>
      </c>
      <c r="DO38" s="21">
        <v>117.17192420000001</v>
      </c>
      <c r="DP38" s="21">
        <v>4.5420709329999998</v>
      </c>
      <c r="DQ38" s="21">
        <v>43.1464979</v>
      </c>
      <c r="DR38" s="21">
        <v>0.39069328792999902</v>
      </c>
      <c r="DS38" s="21">
        <v>2.226694357</v>
      </c>
      <c r="DT38" s="21">
        <v>854.35333000000003</v>
      </c>
      <c r="DU38" s="21">
        <v>165.42405879</v>
      </c>
      <c r="DV38" s="21">
        <v>165.42298389999999</v>
      </c>
      <c r="DW38" s="21">
        <v>5780.1431699999903</v>
      </c>
      <c r="DX38" s="21">
        <v>10.467837960000001</v>
      </c>
      <c r="DY38" s="21">
        <v>10.46732544</v>
      </c>
      <c r="DZ38" s="21">
        <v>0.80056256199999998</v>
      </c>
      <c r="EA38" s="21">
        <v>438.2296</v>
      </c>
      <c r="EB38" s="21">
        <v>22303.765589999999</v>
      </c>
      <c r="EC38" s="21">
        <v>2354.2604704</v>
      </c>
      <c r="ED38" s="21">
        <v>1937.0430916</v>
      </c>
      <c r="EE38" s="21">
        <v>1937.0859671999999</v>
      </c>
      <c r="EF38" s="21">
        <v>432.249284549999</v>
      </c>
      <c r="EG38" s="21">
        <v>0</v>
      </c>
      <c r="EH38" s="21">
        <v>248.74939449999999</v>
      </c>
      <c r="EI38" s="21">
        <v>20154.388224999999</v>
      </c>
      <c r="EJ38" s="21">
        <v>1107.8484042</v>
      </c>
      <c r="EK38" s="21">
        <v>2665.0990449999999</v>
      </c>
      <c r="EL38" s="21">
        <v>1107.8819965</v>
      </c>
      <c r="EM38" s="34"/>
      <c r="EN38" s="34"/>
      <c r="EO38" s="34"/>
      <c r="EP38" s="34"/>
      <c r="EQ38" s="34"/>
      <c r="ER38" s="34"/>
      <c r="ES38" s="34"/>
      <c r="ET38" s="34"/>
      <c r="EU38" s="34"/>
      <c r="EV38" s="34"/>
    </row>
    <row r="39" spans="1:152" x14ac:dyDescent="0.3">
      <c r="A39" s="23" t="s">
        <v>126</v>
      </c>
      <c r="B39" s="21">
        <v>1.445892052</v>
      </c>
      <c r="C39" s="21">
        <v>4.2165997739999996</v>
      </c>
      <c r="D39" s="21">
        <v>50.6538422</v>
      </c>
      <c r="E39" s="21">
        <v>373.70841050000001</v>
      </c>
      <c r="F39" s="21">
        <v>35.992099949999997</v>
      </c>
      <c r="G39" s="21">
        <v>35.992178199999998</v>
      </c>
      <c r="H39" s="21">
        <v>373.70820659999998</v>
      </c>
      <c r="I39" s="21">
        <v>373.706007</v>
      </c>
      <c r="J39" s="21">
        <v>123.194264</v>
      </c>
      <c r="K39" s="21">
        <v>1.3730588880000001</v>
      </c>
      <c r="L39" s="21">
        <v>2.80407421</v>
      </c>
      <c r="M39" s="21">
        <v>0.26023953999999999</v>
      </c>
      <c r="N39" s="21">
        <v>1.3011969999999999E-2</v>
      </c>
      <c r="O39" s="21">
        <v>0.24722737</v>
      </c>
      <c r="P39" s="21">
        <v>747.28199989999996</v>
      </c>
      <c r="Q39" s="21">
        <v>0.70650096899999903</v>
      </c>
      <c r="R39" s="21">
        <v>747.28274809999903</v>
      </c>
      <c r="S39" s="21">
        <v>0.44655664239999998</v>
      </c>
      <c r="T39" s="21">
        <v>0.46173564509999998</v>
      </c>
      <c r="U39" s="21">
        <v>0.25058879775999998</v>
      </c>
      <c r="V39" s="21">
        <v>0.81312044925000004</v>
      </c>
      <c r="W39" s="21">
        <v>0.213302796495</v>
      </c>
      <c r="X39" s="21">
        <v>3409.5154000000002</v>
      </c>
      <c r="Y39" s="21">
        <v>108.2246102</v>
      </c>
      <c r="Z39" s="21">
        <v>108.22722228000001</v>
      </c>
      <c r="AA39" s="21">
        <v>3401.7629120000001</v>
      </c>
      <c r="AB39" s="21">
        <v>3401.8689810000001</v>
      </c>
      <c r="AC39" s="21">
        <v>1.2788749E-3</v>
      </c>
      <c r="AD39" s="21">
        <v>1.7904290000000001E-4</v>
      </c>
      <c r="AE39" s="21">
        <v>1.0998399999999999E-3</v>
      </c>
      <c r="AF39" s="21">
        <v>0.48429614700000001</v>
      </c>
      <c r="AG39" s="21">
        <v>487112.42849999998</v>
      </c>
      <c r="AH39" s="21">
        <v>60874170.520000003</v>
      </c>
      <c r="AI39" s="21">
        <v>487307.33003999997</v>
      </c>
      <c r="AJ39" s="21">
        <v>1.2835288570000001E-2</v>
      </c>
      <c r="AK39" s="21">
        <v>153.88832919999999</v>
      </c>
      <c r="AL39" s="21">
        <v>1114.5390858000001</v>
      </c>
      <c r="AM39" s="21">
        <v>154.26754966999999</v>
      </c>
      <c r="AN39" s="21">
        <v>5.3437096199999896</v>
      </c>
      <c r="AO39" s="21">
        <v>423.62818549999997</v>
      </c>
      <c r="AP39" s="21">
        <v>71.858976999999996</v>
      </c>
      <c r="AQ39" s="21">
        <v>377688.83370000002</v>
      </c>
      <c r="AR39" s="21">
        <v>2284.8006499399999</v>
      </c>
      <c r="AS39" s="21">
        <v>622.0234633</v>
      </c>
      <c r="AT39" s="21">
        <v>491.92559999999997</v>
      </c>
      <c r="AU39" s="21">
        <v>681.688537</v>
      </c>
      <c r="AV39" s="21">
        <v>544.74287426000001</v>
      </c>
      <c r="AW39" s="21">
        <v>544.76040416000001</v>
      </c>
      <c r="AX39" s="21">
        <v>2859.7378484999999</v>
      </c>
      <c r="AY39" s="21">
        <v>7047.125</v>
      </c>
      <c r="AZ39" s="21">
        <v>14361.975694999999</v>
      </c>
      <c r="BA39" s="21">
        <v>2.634482395</v>
      </c>
      <c r="BB39" s="21">
        <v>2.9568769540000002</v>
      </c>
      <c r="BC39" s="21">
        <v>436.46578599999998</v>
      </c>
      <c r="BD39" s="21">
        <v>436.46619299999998</v>
      </c>
      <c r="BE39" s="21">
        <v>436.459699</v>
      </c>
      <c r="BF39" s="21">
        <v>886.22902251999994</v>
      </c>
      <c r="BG39" s="21">
        <v>886.25026372999901</v>
      </c>
      <c r="BH39" s="21">
        <v>1.1109275E-2</v>
      </c>
      <c r="BI39" s="21">
        <v>1.033806E-3</v>
      </c>
      <c r="BJ39" s="21">
        <v>1.0338627E-3</v>
      </c>
      <c r="BK39" s="21">
        <v>1.1108606E-2</v>
      </c>
      <c r="BL39" s="21">
        <v>712.16442900000004</v>
      </c>
      <c r="BM39" s="21">
        <v>712.13637500000004</v>
      </c>
      <c r="BN39" s="21">
        <v>0.31299199706000003</v>
      </c>
      <c r="BO39" s="21">
        <v>1046.2403641999999</v>
      </c>
      <c r="BP39" s="21">
        <v>21.619333023999999</v>
      </c>
      <c r="BQ39" s="21">
        <v>162.8005656</v>
      </c>
      <c r="BR39" s="21">
        <v>40.905097099999999</v>
      </c>
      <c r="BS39" s="21">
        <v>0.41705166999999999</v>
      </c>
      <c r="BT39" s="21">
        <v>0.74142516000000003</v>
      </c>
      <c r="BU39" s="21">
        <v>65.568269319999999</v>
      </c>
      <c r="BV39" s="21">
        <v>0</v>
      </c>
      <c r="BW39" s="21">
        <v>967.81175399999995</v>
      </c>
      <c r="BX39" s="21">
        <v>59.4314058</v>
      </c>
      <c r="BY39" s="21">
        <v>59.4734829</v>
      </c>
      <c r="BZ39" s="21">
        <v>3260.8252639999901</v>
      </c>
      <c r="CA39" s="21">
        <v>3260.7986489999998</v>
      </c>
      <c r="CB39" s="21">
        <v>0.18878074</v>
      </c>
      <c r="CC39" s="21">
        <v>3.2092786999999998E-2</v>
      </c>
      <c r="CD39" s="21">
        <v>0.15668826</v>
      </c>
      <c r="CE39" s="21">
        <v>73430.975600000005</v>
      </c>
      <c r="CF39" s="21">
        <v>14877.405140000001</v>
      </c>
      <c r="CG39" s="21">
        <v>14876.81299</v>
      </c>
      <c r="CH39" s="21">
        <v>24576.537394999999</v>
      </c>
      <c r="CI39" s="21">
        <v>89016.978600000002</v>
      </c>
      <c r="CJ39" s="21">
        <v>73428.034499999994</v>
      </c>
      <c r="CK39" s="21">
        <v>1248.742532</v>
      </c>
      <c r="CL39" s="21">
        <v>10.93037897</v>
      </c>
      <c r="CM39" s="21">
        <v>1.28341376139999E-2</v>
      </c>
      <c r="CN39" s="21">
        <v>1.2699995509999999</v>
      </c>
      <c r="CO39" s="21">
        <v>0.69760544499999999</v>
      </c>
      <c r="CP39" s="21">
        <v>12.06688308</v>
      </c>
      <c r="CQ39" s="21">
        <v>3.1059640299999902</v>
      </c>
      <c r="CR39" s="21">
        <v>16564.63622</v>
      </c>
      <c r="CS39" s="21">
        <v>16.43793093</v>
      </c>
      <c r="CT39" s="21">
        <v>4.0137549400000001</v>
      </c>
      <c r="CU39" s="21">
        <v>1360.82153899999</v>
      </c>
      <c r="CV39" s="21">
        <v>102.17921482</v>
      </c>
      <c r="CW39" s="21">
        <v>0</v>
      </c>
      <c r="CX39" s="21">
        <v>6.2690255700000002</v>
      </c>
      <c r="CY39" s="21">
        <v>6.0715236000000003E-5</v>
      </c>
      <c r="CZ39" s="21">
        <v>1.2569960439999901</v>
      </c>
      <c r="DA39" s="21">
        <v>7250.4037499999904</v>
      </c>
      <c r="DB39" s="21">
        <v>426.19213999999999</v>
      </c>
      <c r="DC39" s="21">
        <v>176.59535</v>
      </c>
      <c r="DD39" s="21">
        <v>3027.0791640000002</v>
      </c>
      <c r="DE39" s="21">
        <v>4223.3212151999996</v>
      </c>
      <c r="DF39" s="21">
        <v>2.2811144880000001</v>
      </c>
      <c r="DG39" s="21">
        <v>0.74142516000000003</v>
      </c>
      <c r="DH39" s="21">
        <v>363.460887799999</v>
      </c>
      <c r="DI39" s="21">
        <v>3.30480869499999</v>
      </c>
      <c r="DJ39" s="21">
        <v>196.91941559999901</v>
      </c>
      <c r="DK39" s="21">
        <v>20.568935830000001</v>
      </c>
      <c r="DL39" s="21">
        <v>6.9638185400000001</v>
      </c>
      <c r="DM39" s="21">
        <v>850.22177999999894</v>
      </c>
      <c r="DN39" s="21">
        <v>26.475275839999998</v>
      </c>
      <c r="DO39" s="21">
        <v>179.4970495</v>
      </c>
      <c r="DP39" s="21">
        <v>7.1263279470000001</v>
      </c>
      <c r="DQ39" s="21">
        <v>87.068140499999899</v>
      </c>
      <c r="DR39" s="21">
        <v>0.76220501897999904</v>
      </c>
      <c r="DS39" s="21">
        <v>3.286315514</v>
      </c>
      <c r="DT39" s="21">
        <v>1750.0961</v>
      </c>
      <c r="DU39" s="21">
        <v>591.55731500000002</v>
      </c>
      <c r="DV39" s="21">
        <v>591.55793956000002</v>
      </c>
      <c r="DW39" s="21">
        <v>10266.290333999999</v>
      </c>
      <c r="DX39" s="21">
        <v>17.622583150000001</v>
      </c>
      <c r="DY39" s="21">
        <v>17.621712949999999</v>
      </c>
      <c r="DZ39" s="21">
        <v>1.0019827509999999</v>
      </c>
      <c r="EA39" s="21">
        <v>1177.3126999999999</v>
      </c>
      <c r="EB39" s="21">
        <v>40467.413699999997</v>
      </c>
      <c r="EC39" s="21">
        <v>4378.7103284000004</v>
      </c>
      <c r="ED39" s="21">
        <v>3580.9378380999901</v>
      </c>
      <c r="EE39" s="21">
        <v>3581.0155746</v>
      </c>
      <c r="EF39" s="21">
        <v>787.35779855999999</v>
      </c>
      <c r="EG39" s="21">
        <v>0</v>
      </c>
      <c r="EH39" s="21">
        <v>479.95707900000002</v>
      </c>
      <c r="EI39" s="21">
        <v>36491.496760000002</v>
      </c>
      <c r="EJ39" s="21">
        <v>2049.8171646999999</v>
      </c>
      <c r="EK39" s="21">
        <v>4906.748294</v>
      </c>
      <c r="EL39" s="21">
        <v>2049.8810065999901</v>
      </c>
      <c r="EM39" s="34"/>
      <c r="EN39" s="34"/>
      <c r="EO39" s="34"/>
      <c r="EP39" s="34"/>
      <c r="EQ39" s="34"/>
      <c r="ER39" s="34"/>
      <c r="ES39" s="34"/>
      <c r="ET39" s="34"/>
      <c r="EU39" s="34"/>
      <c r="EV39" s="34"/>
    </row>
    <row r="40" spans="1:152" x14ac:dyDescent="0.3">
      <c r="A40" s="23" t="s">
        <v>37</v>
      </c>
      <c r="B40" s="21">
        <v>8.7920110699999998E-2</v>
      </c>
      <c r="C40" s="21">
        <v>0.27368948539999999</v>
      </c>
      <c r="D40" s="21">
        <v>3.9391818439999899</v>
      </c>
      <c r="E40" s="21">
        <v>25.185541319999999</v>
      </c>
      <c r="F40" s="21">
        <v>2.1410237049999998</v>
      </c>
      <c r="G40" s="21">
        <v>2.1410273369999899</v>
      </c>
      <c r="H40" s="21">
        <v>25.185704600000001</v>
      </c>
      <c r="I40" s="21">
        <v>25.185544929999999</v>
      </c>
      <c r="J40" s="21">
        <v>6.9037887150000001</v>
      </c>
      <c r="K40" s="21">
        <v>8.2654328900000004E-2</v>
      </c>
      <c r="L40" s="21">
        <v>0.14732020730000001</v>
      </c>
      <c r="M40" s="21">
        <v>1.7841134000000002E-2</v>
      </c>
      <c r="N40" s="21">
        <v>8.9205070000000005E-4</v>
      </c>
      <c r="O40" s="21">
        <v>1.6949038999999999E-2</v>
      </c>
      <c r="P40" s="21">
        <v>50.700743025999998</v>
      </c>
      <c r="Q40" s="21">
        <v>4.0859860869999903E-2</v>
      </c>
      <c r="R40" s="21">
        <v>50.700943909999999</v>
      </c>
      <c r="S40" s="21">
        <v>2.7351930260000001E-2</v>
      </c>
      <c r="T40" s="21">
        <v>2.8281756993E-2</v>
      </c>
      <c r="U40" s="21">
        <v>1.6091254047E-2</v>
      </c>
      <c r="V40" s="21">
        <v>5.2332715481999997E-2</v>
      </c>
      <c r="W40" s="21">
        <v>1.40647993858999E-2</v>
      </c>
      <c r="X40" s="21">
        <v>266.4658</v>
      </c>
      <c r="Y40" s="21">
        <v>8.8995850155999996</v>
      </c>
      <c r="Z40" s="21">
        <v>8.8998594474000008</v>
      </c>
      <c r="AA40" s="21">
        <v>240.12167979999899</v>
      </c>
      <c r="AB40" s="21">
        <v>240.129179499999</v>
      </c>
      <c r="AC40" s="21">
        <v>9.0038506000000005E-5</v>
      </c>
      <c r="AD40" s="21">
        <v>1.2605483E-5</v>
      </c>
      <c r="AE40" s="21">
        <v>7.7433899999999997E-5</v>
      </c>
      <c r="AF40" s="21">
        <v>2.8817462539999901E-2</v>
      </c>
      <c r="AG40" s="21">
        <v>31502.893270500001</v>
      </c>
      <c r="AH40" s="21">
        <v>3850788.4654000001</v>
      </c>
      <c r="AI40" s="21">
        <v>31515.512784999999</v>
      </c>
      <c r="AJ40" s="21">
        <v>7.6806876749999997E-4</v>
      </c>
      <c r="AK40" s="21">
        <v>7.9796979949999898</v>
      </c>
      <c r="AL40" s="21">
        <v>57.330005084</v>
      </c>
      <c r="AM40" s="21">
        <v>8.2127381740000001</v>
      </c>
      <c r="AN40" s="21">
        <v>0.27522594859999999</v>
      </c>
      <c r="AO40" s="21">
        <v>22.53396261</v>
      </c>
      <c r="AP40" s="21">
        <v>3.4108240099999998</v>
      </c>
      <c r="AQ40" s="21">
        <v>26237.034519999899</v>
      </c>
      <c r="AR40" s="21">
        <v>156.259077819</v>
      </c>
      <c r="AS40" s="21">
        <v>42.667425577000003</v>
      </c>
      <c r="AT40" s="21">
        <v>39.461018000000003</v>
      </c>
      <c r="AU40" s="21">
        <v>41.116934610000001</v>
      </c>
      <c r="AV40" s="21">
        <v>36.638643524999999</v>
      </c>
      <c r="AW40" s="21">
        <v>36.639678453000002</v>
      </c>
      <c r="AX40" s="21">
        <v>201.56852437000001</v>
      </c>
      <c r="AY40" s="21">
        <v>530.62073999999996</v>
      </c>
      <c r="AZ40" s="21">
        <v>950.35835859999997</v>
      </c>
      <c r="BA40" s="21">
        <v>0.1569487862</v>
      </c>
      <c r="BB40" s="21">
        <v>0.17983748999999999</v>
      </c>
      <c r="BC40" s="21">
        <v>25.934158740000001</v>
      </c>
      <c r="BD40" s="21">
        <v>25.934213809999999</v>
      </c>
      <c r="BE40" s="21">
        <v>25.93382295</v>
      </c>
      <c r="BF40" s="21">
        <v>62.166314728000003</v>
      </c>
      <c r="BG40" s="21">
        <v>62.167930850999902</v>
      </c>
      <c r="BH40" s="21">
        <v>7.9786319999999996E-4</v>
      </c>
      <c r="BI40" s="21">
        <v>7.3213750000000004E-5</v>
      </c>
      <c r="BJ40" s="21">
        <v>7.3217895999999998E-5</v>
      </c>
      <c r="BK40" s="21">
        <v>7.9781060000000002E-4</v>
      </c>
      <c r="BL40" s="21">
        <v>35.856419699999996</v>
      </c>
      <c r="BM40" s="21">
        <v>35.855074199999997</v>
      </c>
      <c r="BN40" s="21">
        <v>2.00697377742E-2</v>
      </c>
      <c r="BO40" s="21">
        <v>67.054315669999994</v>
      </c>
      <c r="BP40" s="21">
        <v>1.5829690008999999</v>
      </c>
      <c r="BQ40" s="21">
        <v>9.4904725699999997</v>
      </c>
      <c r="BR40" s="21">
        <v>2.16463117999999</v>
      </c>
      <c r="BS40" s="21">
        <v>3.1721547000000003E-2</v>
      </c>
      <c r="BT40" s="21">
        <v>5.6393770000000003E-2</v>
      </c>
      <c r="BU40" s="21">
        <v>5.6084305380000004</v>
      </c>
      <c r="BV40" s="21">
        <v>0</v>
      </c>
      <c r="BW40" s="21">
        <v>69.101550000000003</v>
      </c>
      <c r="BX40" s="21">
        <v>3.7223434769999999</v>
      </c>
      <c r="BY40" s="21">
        <v>3.7250585090000001</v>
      </c>
      <c r="BZ40" s="21">
        <v>213.49946114999901</v>
      </c>
      <c r="CA40" s="21">
        <v>213.49927069</v>
      </c>
      <c r="CB40" s="21">
        <v>1.2596082E-2</v>
      </c>
      <c r="CC40" s="21">
        <v>2.1413355E-3</v>
      </c>
      <c r="CD40" s="21">
        <v>1.0454732E-2</v>
      </c>
      <c r="CE40" s="21">
        <v>3713.9625259999998</v>
      </c>
      <c r="CF40" s="21">
        <v>732.23292330000004</v>
      </c>
      <c r="CG40" s="21">
        <v>732.20065699999896</v>
      </c>
      <c r="CH40" s="21">
        <v>1611.5130085999999</v>
      </c>
      <c r="CI40" s="21">
        <v>4481.8729329999996</v>
      </c>
      <c r="CJ40" s="21">
        <v>3713.8115739999998</v>
      </c>
      <c r="CK40" s="21">
        <v>80.949876419999995</v>
      </c>
      <c r="CL40" s="21">
        <v>0.67011443530000003</v>
      </c>
      <c r="CM40" s="21">
        <v>7.68000114E-4</v>
      </c>
      <c r="CN40" s="21">
        <v>7.7015420859999906E-2</v>
      </c>
      <c r="CO40" s="21">
        <v>4.2882582006000002E-2</v>
      </c>
      <c r="CP40" s="21">
        <v>0.75072368199999995</v>
      </c>
      <c r="CQ40" s="21">
        <v>0.18167725086</v>
      </c>
      <c r="CR40" s="21">
        <v>1091.5767074</v>
      </c>
      <c r="CS40" s="21">
        <v>0.94342975200000001</v>
      </c>
      <c r="CT40" s="21">
        <v>0.21666714400000001</v>
      </c>
      <c r="CU40" s="21">
        <v>74.753994550000002</v>
      </c>
      <c r="CV40" s="21">
        <v>7.7598772370000004</v>
      </c>
      <c r="CW40" s="21">
        <v>0</v>
      </c>
      <c r="CX40" s="21">
        <v>0.39304338080000001</v>
      </c>
      <c r="CY40" s="21">
        <v>3.7433889999999999E-6</v>
      </c>
      <c r="CZ40" s="21">
        <v>7.3125522100000007E-2</v>
      </c>
      <c r="DA40" s="21">
        <v>494.17427425</v>
      </c>
      <c r="DB40" s="21">
        <v>33.308773000000002</v>
      </c>
      <c r="DC40" s="21">
        <v>11.840384500000001</v>
      </c>
      <c r="DD40" s="21">
        <v>180.28336945000001</v>
      </c>
      <c r="DE40" s="21">
        <v>313.89189431999898</v>
      </c>
      <c r="DF40" s="21">
        <v>0.15464474210000001</v>
      </c>
      <c r="DG40" s="21">
        <v>5.6393770000000003E-2</v>
      </c>
      <c r="DH40" s="21">
        <v>27.164286274999998</v>
      </c>
      <c r="DI40" s="21">
        <v>0.197724285</v>
      </c>
      <c r="DJ40" s="21">
        <v>11.933104223000001</v>
      </c>
      <c r="DK40" s="21">
        <v>1.1628415409999999</v>
      </c>
      <c r="DL40" s="21">
        <v>0.37925619900000002</v>
      </c>
      <c r="DM40" s="21">
        <v>50.417744679999998</v>
      </c>
      <c r="DN40" s="21">
        <v>1.5494083649999999</v>
      </c>
      <c r="DO40" s="21">
        <v>11.140349690000001</v>
      </c>
      <c r="DP40" s="21">
        <v>0.39037455733999998</v>
      </c>
      <c r="DQ40" s="21">
        <v>4.4567674699999902</v>
      </c>
      <c r="DR40" s="21">
        <v>5.1319264424999997E-2</v>
      </c>
      <c r="DS40" s="21">
        <v>0.19429504440000001</v>
      </c>
      <c r="DT40" s="21">
        <v>38.544144000000003</v>
      </c>
      <c r="DU40" s="21">
        <v>43.533518622999999</v>
      </c>
      <c r="DV40" s="21">
        <v>43.533392064999902</v>
      </c>
      <c r="DW40" s="21">
        <v>664.25447102999999</v>
      </c>
      <c r="DX40" s="21">
        <v>1.1606509604999999</v>
      </c>
      <c r="DY40" s="21">
        <v>1.1605904247000001</v>
      </c>
      <c r="DZ40" s="21">
        <v>5.2642199799999997E-2</v>
      </c>
      <c r="EA40" s="21">
        <v>78.937224999999998</v>
      </c>
      <c r="EB40" s="21">
        <v>2700.5959282999902</v>
      </c>
      <c r="EC40" s="21">
        <v>295.02517047999999</v>
      </c>
      <c r="ED40" s="21">
        <v>240.818262404</v>
      </c>
      <c r="EE40" s="21">
        <v>240.822638407</v>
      </c>
      <c r="EF40" s="21">
        <v>52.252257684999996</v>
      </c>
      <c r="EG40" s="21">
        <v>0</v>
      </c>
      <c r="EH40" s="21">
        <v>26.928126161000002</v>
      </c>
      <c r="EI40" s="21">
        <v>2419.804439</v>
      </c>
      <c r="EJ40" s="21">
        <v>137.24388834000001</v>
      </c>
      <c r="EK40" s="21">
        <v>328.31720841999999</v>
      </c>
      <c r="EL40" s="21">
        <v>137.24805262000001</v>
      </c>
      <c r="EM40" s="34"/>
      <c r="EN40" s="34"/>
      <c r="EO40" s="34"/>
      <c r="EP40" s="34"/>
      <c r="EQ40" s="34"/>
      <c r="ER40" s="34"/>
      <c r="ES40" s="34"/>
      <c r="ET40" s="34"/>
      <c r="EU40" s="34"/>
      <c r="EV40" s="34"/>
    </row>
    <row r="41" spans="1:152" x14ac:dyDescent="0.3">
      <c r="A41" s="23" t="s">
        <v>38</v>
      </c>
      <c r="B41" s="21">
        <v>1.002106258</v>
      </c>
      <c r="C41" s="21">
        <v>2.82702644</v>
      </c>
      <c r="D41" s="21">
        <v>25.350841339999999</v>
      </c>
      <c r="E41" s="21">
        <v>228.273651</v>
      </c>
      <c r="F41" s="21">
        <v>23.3850382</v>
      </c>
      <c r="G41" s="21">
        <v>23.3850731</v>
      </c>
      <c r="H41" s="21">
        <v>228.27403319999999</v>
      </c>
      <c r="I41" s="21">
        <v>228.27266499999999</v>
      </c>
      <c r="J41" s="21">
        <v>87.271520699999996</v>
      </c>
      <c r="K41" s="21">
        <v>0.95949949199999995</v>
      </c>
      <c r="L41" s="21">
        <v>2.0331861199999999</v>
      </c>
      <c r="M41" s="21">
        <v>0.14674873999999999</v>
      </c>
      <c r="N41" s="21">
        <v>7.3374733000000003E-3</v>
      </c>
      <c r="O41" s="21">
        <v>0.13941194000000001</v>
      </c>
      <c r="P41" s="21">
        <v>492.38837654999998</v>
      </c>
      <c r="Q41" s="21">
        <v>0.49462474560000003</v>
      </c>
      <c r="R41" s="21">
        <v>492.38846847000002</v>
      </c>
      <c r="S41" s="21">
        <v>0.27707349310000001</v>
      </c>
      <c r="T41" s="21">
        <v>0.28649121150000001</v>
      </c>
      <c r="U41" s="21">
        <v>0.15320490075999901</v>
      </c>
      <c r="V41" s="21">
        <v>0.45649201960499902</v>
      </c>
      <c r="W41" s="21">
        <v>0.12541453097299901</v>
      </c>
      <c r="X41" s="21">
        <v>1629.8833999999999</v>
      </c>
      <c r="Y41" s="21">
        <v>61.183520489999999</v>
      </c>
      <c r="Z41" s="21">
        <v>61.184920900000002</v>
      </c>
      <c r="AA41" s="21">
        <v>2234.878948</v>
      </c>
      <c r="AB41" s="21">
        <v>2234.9488249999999</v>
      </c>
      <c r="AC41" s="21">
        <v>7.2499100000000003E-4</v>
      </c>
      <c r="AD41" s="21">
        <v>1.0149895400000001E-4</v>
      </c>
      <c r="AE41" s="21">
        <v>6.2349276000000001E-4</v>
      </c>
      <c r="AF41" s="21">
        <v>0.33192761640000001</v>
      </c>
      <c r="AG41" s="21">
        <v>404572.46597999998</v>
      </c>
      <c r="AH41" s="21">
        <v>34719267.710000001</v>
      </c>
      <c r="AI41" s="21">
        <v>404734.40873999998</v>
      </c>
      <c r="AJ41" s="21">
        <v>8.272599617E-3</v>
      </c>
      <c r="AK41" s="21">
        <v>109.83685355999999</v>
      </c>
      <c r="AL41" s="21">
        <v>790.03424293</v>
      </c>
      <c r="AM41" s="21">
        <v>113.49828436</v>
      </c>
      <c r="AN41" s="21">
        <v>3.9314033799999999</v>
      </c>
      <c r="AO41" s="21">
        <v>311.49671312999999</v>
      </c>
      <c r="AP41" s="21">
        <v>44.105970030000002</v>
      </c>
      <c r="AQ41" s="21">
        <v>201462.43239999999</v>
      </c>
      <c r="AR41" s="21">
        <v>1414.2528015800001</v>
      </c>
      <c r="AS41" s="21">
        <v>379.13190906</v>
      </c>
      <c r="AT41" s="21">
        <v>472.69</v>
      </c>
      <c r="AU41" s="21">
        <v>483.44871970000003</v>
      </c>
      <c r="AV41" s="21">
        <v>401.64423557999999</v>
      </c>
      <c r="AW41" s="21">
        <v>401.65724649999999</v>
      </c>
      <c r="AX41" s="21">
        <v>2242.063991</v>
      </c>
      <c r="AY41" s="21">
        <v>5283.9853999999996</v>
      </c>
      <c r="AZ41" s="21">
        <v>9329.5352800000001</v>
      </c>
      <c r="BA41" s="21">
        <v>1.8539409199999899</v>
      </c>
      <c r="BB41" s="21">
        <v>2.0503551560000002</v>
      </c>
      <c r="BC41" s="21">
        <v>303.94026600000001</v>
      </c>
      <c r="BD41" s="21">
        <v>303.93969199999998</v>
      </c>
      <c r="BE41" s="21">
        <v>303.93606999999997</v>
      </c>
      <c r="BF41" s="21">
        <v>658.49861665000003</v>
      </c>
      <c r="BG41" s="21">
        <v>658.51457835999997</v>
      </c>
      <c r="BH41" s="21">
        <v>6.2440150000000003E-3</v>
      </c>
      <c r="BI41" s="21">
        <v>5.8163780000000003E-4</v>
      </c>
      <c r="BJ41" s="21">
        <v>5.8166969999999996E-4</v>
      </c>
      <c r="BK41" s="21">
        <v>6.2436310000000004E-3</v>
      </c>
      <c r="BL41" s="21">
        <v>516.15690459999996</v>
      </c>
      <c r="BM41" s="21">
        <v>516.13642749999997</v>
      </c>
      <c r="BN41" s="21">
        <v>0.17710047783999999</v>
      </c>
      <c r="BO41" s="21">
        <v>837.63100359999999</v>
      </c>
      <c r="BP41" s="21">
        <v>13.992136329999999</v>
      </c>
      <c r="BQ41" s="21">
        <v>111.7049537</v>
      </c>
      <c r="BR41" s="21">
        <v>29.6328399</v>
      </c>
      <c r="BS41" s="21">
        <v>0.20816791000000001</v>
      </c>
      <c r="BT41" s="21">
        <v>0.37007633000000001</v>
      </c>
      <c r="BU41" s="21">
        <v>33.731598900000002</v>
      </c>
      <c r="BV41" s="21">
        <v>0</v>
      </c>
      <c r="BW41" s="21">
        <v>564.602564999999</v>
      </c>
      <c r="BX41" s="21">
        <v>40.241412140000001</v>
      </c>
      <c r="BY41" s="21">
        <v>40.265036139999999</v>
      </c>
      <c r="BZ41" s="21">
        <v>2027.0023226000001</v>
      </c>
      <c r="CA41" s="21">
        <v>2026.9869544000001</v>
      </c>
      <c r="CB41" s="21">
        <v>0.11053188999999999</v>
      </c>
      <c r="CC41" s="21">
        <v>1.8790431E-2</v>
      </c>
      <c r="CD41" s="21">
        <v>9.1741509999999998E-2</v>
      </c>
      <c r="CE41" s="21">
        <v>54294.3734999999</v>
      </c>
      <c r="CF41" s="21">
        <v>9709.0881000000008</v>
      </c>
      <c r="CG41" s="21">
        <v>9708.6957999999995</v>
      </c>
      <c r="CH41" s="21">
        <v>17945.614979999998</v>
      </c>
      <c r="CI41" s="21">
        <v>64517.035099999899</v>
      </c>
      <c r="CJ41" s="21">
        <v>54292.209499999997</v>
      </c>
      <c r="CK41" s="21">
        <v>835.92280599999901</v>
      </c>
      <c r="CL41" s="21">
        <v>7.5432220499999998</v>
      </c>
      <c r="CM41" s="21">
        <v>8.2718757739999992E-3</v>
      </c>
      <c r="CN41" s="21">
        <v>0.82487791399999999</v>
      </c>
      <c r="CO41" s="21">
        <v>0.45734528949999997</v>
      </c>
      <c r="CP41" s="21">
        <v>8.1898545499999997</v>
      </c>
      <c r="CQ41" s="21">
        <v>2.2033907296999899</v>
      </c>
      <c r="CR41" s="21">
        <v>12593.309568000001</v>
      </c>
      <c r="CS41" s="21">
        <v>11.54496934</v>
      </c>
      <c r="CT41" s="21">
        <v>2.9487890540000001</v>
      </c>
      <c r="CU41" s="21">
        <v>889.69555559999901</v>
      </c>
      <c r="CV41" s="21">
        <v>51.329682980000001</v>
      </c>
      <c r="CW41" s="21">
        <v>0</v>
      </c>
      <c r="CX41" s="21">
        <v>4.2572451729999896</v>
      </c>
      <c r="CY41" s="21">
        <v>3.4474902000000003E-5</v>
      </c>
      <c r="CZ41" s="21">
        <v>0.83801710299999999</v>
      </c>
      <c r="DA41" s="21">
        <v>4015.0228699999998</v>
      </c>
      <c r="DB41" s="21">
        <v>203.73560000000001</v>
      </c>
      <c r="DC41" s="21">
        <v>93.497985999999997</v>
      </c>
      <c r="DD41" s="21">
        <v>1904.3414399999999</v>
      </c>
      <c r="DE41" s="21">
        <v>2110.6840950000001</v>
      </c>
      <c r="DF41" s="21">
        <v>1.31512588199999</v>
      </c>
      <c r="DG41" s="21">
        <v>0.37007633000000001</v>
      </c>
      <c r="DH41" s="21">
        <v>185.79589010000001</v>
      </c>
      <c r="DI41" s="21">
        <v>1.989929743</v>
      </c>
      <c r="DJ41" s="21">
        <v>124.576577499999</v>
      </c>
      <c r="DK41" s="21">
        <v>14.76969193</v>
      </c>
      <c r="DL41" s="21">
        <v>4.8531967099999997</v>
      </c>
      <c r="DM41" s="21">
        <v>552.84061899999995</v>
      </c>
      <c r="DN41" s="21">
        <v>18.303530930000001</v>
      </c>
      <c r="DO41" s="21">
        <v>124.336297999999</v>
      </c>
      <c r="DP41" s="21">
        <v>5.288765605</v>
      </c>
      <c r="DQ41" s="21">
        <v>53.616253</v>
      </c>
      <c r="DR41" s="21">
        <v>0.45877944418</v>
      </c>
      <c r="DS41" s="21">
        <v>2.3251133149999998</v>
      </c>
      <c r="DT41" s="21">
        <v>2053.5664000000002</v>
      </c>
      <c r="DU41" s="21">
        <v>362.08770456000002</v>
      </c>
      <c r="DV41" s="21">
        <v>362.08764824999997</v>
      </c>
      <c r="DW41" s="21">
        <v>8044.4714400000003</v>
      </c>
      <c r="DX41" s="21">
        <v>11.84994064</v>
      </c>
      <c r="DY41" s="21">
        <v>11.849389859999899</v>
      </c>
      <c r="DZ41" s="21">
        <v>0.72652212199999999</v>
      </c>
      <c r="EA41" s="21">
        <v>623.32159999999999</v>
      </c>
      <c r="EB41" s="21">
        <v>29558.6785099999</v>
      </c>
      <c r="EC41" s="21">
        <v>3333.11486189999</v>
      </c>
      <c r="ED41" s="21">
        <v>2779.9809088000002</v>
      </c>
      <c r="EE41" s="21">
        <v>2780.0436009999999</v>
      </c>
      <c r="EF41" s="21">
        <v>624.10961375999898</v>
      </c>
      <c r="EG41" s="21">
        <v>0</v>
      </c>
      <c r="EH41" s="21">
        <v>369.43275498000003</v>
      </c>
      <c r="EI41" s="21">
        <v>26967.840199999999</v>
      </c>
      <c r="EJ41" s="21">
        <v>1506.58083589999</v>
      </c>
      <c r="EK41" s="21">
        <v>3545.9429599999999</v>
      </c>
      <c r="EL41" s="21">
        <v>1506.631308</v>
      </c>
      <c r="EM41" s="34"/>
      <c r="EN41" s="34"/>
      <c r="EO41" s="34"/>
      <c r="EP41" s="34"/>
      <c r="EQ41" s="34"/>
      <c r="ER41" s="34"/>
      <c r="ES41" s="34"/>
      <c r="ET41" s="34"/>
      <c r="EU41" s="34"/>
      <c r="EV41" s="34"/>
    </row>
    <row r="42" spans="1:152" x14ac:dyDescent="0.3">
      <c r="A42" s="23" t="s">
        <v>39</v>
      </c>
      <c r="B42" s="21">
        <v>0.26528197999999997</v>
      </c>
      <c r="C42" s="21">
        <v>0.75968258600000005</v>
      </c>
      <c r="D42" s="21">
        <v>7.6928808029999898</v>
      </c>
      <c r="E42" s="21">
        <v>62.955415199999997</v>
      </c>
      <c r="F42" s="21">
        <v>6.1125194499999997</v>
      </c>
      <c r="G42" s="21">
        <v>6.1125203299999997</v>
      </c>
      <c r="H42" s="21">
        <v>62.955361160000002</v>
      </c>
      <c r="I42" s="21">
        <v>62.954981500000002</v>
      </c>
      <c r="J42" s="21">
        <v>22.33633493</v>
      </c>
      <c r="K42" s="21">
        <v>0.2478566374</v>
      </c>
      <c r="L42" s="21">
        <v>0.52103002600000003</v>
      </c>
      <c r="M42" s="21">
        <v>2.5018914E-2</v>
      </c>
      <c r="N42" s="21">
        <v>1.2509477000000001E-3</v>
      </c>
      <c r="O42" s="21">
        <v>2.3767987000000001E-2</v>
      </c>
      <c r="P42" s="21">
        <v>135.05698125999999</v>
      </c>
      <c r="Q42" s="21">
        <v>0.1202027982</v>
      </c>
      <c r="R42" s="21">
        <v>135.05649840999999</v>
      </c>
      <c r="S42" s="21">
        <v>7.4680315639999995E-2</v>
      </c>
      <c r="T42" s="21">
        <v>7.7218855690000004E-2</v>
      </c>
      <c r="U42" s="21">
        <v>4.2517257239999898E-2</v>
      </c>
      <c r="V42" s="21">
        <v>0.137569691115</v>
      </c>
      <c r="W42" s="21">
        <v>3.6439629764000003E-2</v>
      </c>
      <c r="X42" s="21">
        <v>223.54352</v>
      </c>
      <c r="Y42" s="21">
        <v>16.231278818</v>
      </c>
      <c r="Z42" s="21">
        <v>16.231642173000001</v>
      </c>
      <c r="AA42" s="21">
        <v>506.73688040000002</v>
      </c>
      <c r="AB42" s="21">
        <v>506.75258050000002</v>
      </c>
      <c r="AC42" s="21">
        <v>1.2292583000000001E-4</v>
      </c>
      <c r="AD42" s="21">
        <v>1.7209576999999999E-5</v>
      </c>
      <c r="AE42" s="21">
        <v>1.05716455E-4</v>
      </c>
      <c r="AF42" s="21">
        <v>8.2003499669999994E-2</v>
      </c>
      <c r="AG42" s="21">
        <v>77413.197979999997</v>
      </c>
      <c r="AH42" s="21">
        <v>6234239.6129999999</v>
      </c>
      <c r="AI42" s="21">
        <v>77444.199555999905</v>
      </c>
      <c r="AJ42" s="21">
        <v>2.1349816614999999E-3</v>
      </c>
      <c r="AK42" s="21">
        <v>25.50251046</v>
      </c>
      <c r="AL42" s="21">
        <v>190.4578808</v>
      </c>
      <c r="AM42" s="21">
        <v>24.816537909999902</v>
      </c>
      <c r="AN42" s="21">
        <v>0.86905434299999995</v>
      </c>
      <c r="AO42" s="21">
        <v>68.106957100000002</v>
      </c>
      <c r="AP42" s="21">
        <v>9.0150438640000008</v>
      </c>
      <c r="AQ42" s="21">
        <v>62449.108419999997</v>
      </c>
      <c r="AR42" s="21">
        <v>390.72053939</v>
      </c>
      <c r="AS42" s="21">
        <v>103.046546132</v>
      </c>
      <c r="AT42" s="21">
        <v>72.429069999999996</v>
      </c>
      <c r="AU42" s="21">
        <v>124.562676299999</v>
      </c>
      <c r="AV42" s="21">
        <v>87.870351330000005</v>
      </c>
      <c r="AW42" s="21">
        <v>87.873085849999995</v>
      </c>
      <c r="AX42" s="21">
        <v>405.0669082</v>
      </c>
      <c r="AY42" s="21">
        <v>973.98572000000001</v>
      </c>
      <c r="AZ42" s="21">
        <v>2500.5188549999998</v>
      </c>
      <c r="BA42" s="21">
        <v>0.46709897929999999</v>
      </c>
      <c r="BB42" s="21">
        <v>0.53257491400000001</v>
      </c>
      <c r="BC42" s="21">
        <v>76.149652900000007</v>
      </c>
      <c r="BD42" s="21">
        <v>76.1497782</v>
      </c>
      <c r="BE42" s="21">
        <v>76.1485634</v>
      </c>
      <c r="BF42" s="21">
        <v>131.01438605300001</v>
      </c>
      <c r="BG42" s="21">
        <v>131.017425207</v>
      </c>
      <c r="BH42" s="21">
        <v>1.0154457E-3</v>
      </c>
      <c r="BI42" s="21">
        <v>9.5994289999999996E-5</v>
      </c>
      <c r="BJ42" s="21">
        <v>9.5999945000000005E-5</v>
      </c>
      <c r="BK42" s="21">
        <v>1.0153848999999999E-3</v>
      </c>
      <c r="BL42" s="21">
        <v>115.7798694</v>
      </c>
      <c r="BM42" s="21">
        <v>115.775323499999</v>
      </c>
      <c r="BN42" s="21">
        <v>5.2884177356999899E-2</v>
      </c>
      <c r="BO42" s="21">
        <v>159.89763869999999</v>
      </c>
      <c r="BP42" s="21">
        <v>3.2453329169999998</v>
      </c>
      <c r="BQ42" s="21">
        <v>27.76251645</v>
      </c>
      <c r="BR42" s="21">
        <v>7.5831487500000003</v>
      </c>
      <c r="BS42" s="21">
        <v>3.0890487000000001E-2</v>
      </c>
      <c r="BT42" s="21">
        <v>5.4916445000000001E-2</v>
      </c>
      <c r="BU42" s="21">
        <v>9.4450509749999991</v>
      </c>
      <c r="BV42" s="21">
        <v>0</v>
      </c>
      <c r="BW42" s="21">
        <v>114.3115883</v>
      </c>
      <c r="BX42" s="21">
        <v>10.698919669999899</v>
      </c>
      <c r="BY42" s="21">
        <v>10.706011289999999</v>
      </c>
      <c r="BZ42" s="21">
        <v>352.67045080000003</v>
      </c>
      <c r="CA42" s="21">
        <v>352.66641879999997</v>
      </c>
      <c r="CB42" s="21">
        <v>2.1203678E-2</v>
      </c>
      <c r="CC42" s="21">
        <v>3.6046201999999999E-3</v>
      </c>
      <c r="CD42" s="21">
        <v>1.7599018000000001E-2</v>
      </c>
      <c r="CE42" s="21">
        <v>12340.8023499999</v>
      </c>
      <c r="CF42" s="21">
        <v>2015.9005629999999</v>
      </c>
      <c r="CG42" s="21">
        <v>2015.8172299999901</v>
      </c>
      <c r="CH42" s="21">
        <v>3938.955755</v>
      </c>
      <c r="CI42" s="21">
        <v>14471.89914</v>
      </c>
      <c r="CJ42" s="21">
        <v>12340.30826</v>
      </c>
      <c r="CK42" s="21">
        <v>212.5479656</v>
      </c>
      <c r="CL42" s="21">
        <v>1.939732791</v>
      </c>
      <c r="CM42" s="21">
        <v>2.1348018300000001E-3</v>
      </c>
      <c r="CN42" s="21">
        <v>0.21559036949999999</v>
      </c>
      <c r="CO42" s="21">
        <v>0.11844408870000001</v>
      </c>
      <c r="CP42" s="21">
        <v>2.1621869170000001</v>
      </c>
      <c r="CQ42" s="21">
        <v>0.43874580590000001</v>
      </c>
      <c r="CR42" s="21">
        <v>2581.4653334</v>
      </c>
      <c r="CS42" s="21">
        <v>2.5070248899999998</v>
      </c>
      <c r="CT42" s="21">
        <v>0.64533020500000005</v>
      </c>
      <c r="CU42" s="21">
        <v>230.033987</v>
      </c>
      <c r="CV42" s="21">
        <v>7.615462913</v>
      </c>
      <c r="CW42" s="21">
        <v>0</v>
      </c>
      <c r="CX42" s="21">
        <v>1.1110653529999901</v>
      </c>
      <c r="CY42" s="21">
        <v>6.4448499999999998E-6</v>
      </c>
      <c r="CZ42" s="21">
        <v>0.16568626039999901</v>
      </c>
      <c r="DA42" s="21">
        <v>768.77994000000001</v>
      </c>
      <c r="DB42" s="21">
        <v>27.943092</v>
      </c>
      <c r="DC42" s="21">
        <v>16.017036000000001</v>
      </c>
      <c r="DD42" s="21">
        <v>443.101784299999</v>
      </c>
      <c r="DE42" s="21">
        <v>325.67760394999999</v>
      </c>
      <c r="DF42" s="21">
        <v>0.23212833599999999</v>
      </c>
      <c r="DG42" s="21">
        <v>5.4916445000000001E-2</v>
      </c>
      <c r="DH42" s="21">
        <v>29.036375490000001</v>
      </c>
      <c r="DI42" s="21">
        <v>0.38045614900000002</v>
      </c>
      <c r="DJ42" s="21">
        <v>27.874288199999999</v>
      </c>
      <c r="DK42" s="21">
        <v>3.1511189499999999</v>
      </c>
      <c r="DL42" s="21">
        <v>1.14024624</v>
      </c>
      <c r="DM42" s="21">
        <v>127.72256299999999</v>
      </c>
      <c r="DN42" s="21">
        <v>4.769043205</v>
      </c>
      <c r="DO42" s="21">
        <v>28.934713299999999</v>
      </c>
      <c r="DP42" s="21">
        <v>1.1279988845</v>
      </c>
      <c r="DQ42" s="21">
        <v>10.910822749999999</v>
      </c>
      <c r="DR42" s="21">
        <v>8.1640411869999999E-2</v>
      </c>
      <c r="DS42" s="21">
        <v>0.58046206899999997</v>
      </c>
      <c r="DT42" s="21">
        <v>294.52373999999998</v>
      </c>
      <c r="DU42" s="21">
        <v>43.163082093999897</v>
      </c>
      <c r="DV42" s="21">
        <v>43.163126630000001</v>
      </c>
      <c r="DW42" s="21">
        <v>1621.913832</v>
      </c>
      <c r="DX42" s="21">
        <v>3.1787119859999899</v>
      </c>
      <c r="DY42" s="21">
        <v>3.178548701</v>
      </c>
      <c r="DZ42" s="21">
        <v>0.1861806593</v>
      </c>
      <c r="EA42" s="21">
        <v>106.781105</v>
      </c>
      <c r="EB42" s="21">
        <v>6379.7969069999999</v>
      </c>
      <c r="EC42" s="21">
        <v>678.97944114999996</v>
      </c>
      <c r="ED42" s="21">
        <v>550.17201159000001</v>
      </c>
      <c r="EE42" s="21">
        <v>550.18518463999999</v>
      </c>
      <c r="EF42" s="21">
        <v>120.61568487999899</v>
      </c>
      <c r="EG42" s="21">
        <v>0</v>
      </c>
      <c r="EH42" s="21">
        <v>73.854466559999906</v>
      </c>
      <c r="EI42" s="21">
        <v>5779.8485899999996</v>
      </c>
      <c r="EJ42" s="21">
        <v>327.37332703999999</v>
      </c>
      <c r="EK42" s="21">
        <v>791.96046529999899</v>
      </c>
      <c r="EL42" s="21">
        <v>327.38381323999999</v>
      </c>
      <c r="EM42" s="34"/>
      <c r="EN42" s="34"/>
      <c r="EO42" s="34"/>
      <c r="EP42" s="34"/>
      <c r="EQ42" s="34"/>
      <c r="ER42" s="34"/>
      <c r="ES42" s="34"/>
      <c r="ET42" s="34"/>
      <c r="EU42" s="34"/>
      <c r="EV42" s="34"/>
    </row>
    <row r="43" spans="1:152" x14ac:dyDescent="0.3">
      <c r="A43" s="23" t="s">
        <v>40</v>
      </c>
      <c r="B43" s="21">
        <v>1.207152995</v>
      </c>
      <c r="C43" s="21">
        <v>3.499884475</v>
      </c>
      <c r="D43" s="21">
        <v>35.0563267</v>
      </c>
      <c r="E43" s="21">
        <v>290.556144299999</v>
      </c>
      <c r="F43" s="21">
        <v>28.904482699999999</v>
      </c>
      <c r="G43" s="21">
        <v>28.904471099999999</v>
      </c>
      <c r="H43" s="21">
        <v>290.555533999999</v>
      </c>
      <c r="I43" s="21">
        <v>290.55380400000001</v>
      </c>
      <c r="J43" s="21">
        <v>105.81128959999999</v>
      </c>
      <c r="K43" s="21">
        <v>1.14664977</v>
      </c>
      <c r="L43" s="21">
        <v>2.3993305999999999</v>
      </c>
      <c r="M43" s="21">
        <v>0.20716059000000001</v>
      </c>
      <c r="N43" s="21">
        <v>1.0358086000000001E-2</v>
      </c>
      <c r="O43" s="21">
        <v>0.1968037</v>
      </c>
      <c r="P43" s="21">
        <v>602.55755780000004</v>
      </c>
      <c r="Q43" s="21">
        <v>0.581853280999999</v>
      </c>
      <c r="R43" s="21">
        <v>602.55783440000005</v>
      </c>
      <c r="S43" s="21">
        <v>0.34632924230000001</v>
      </c>
      <c r="T43" s="21">
        <v>0.35810076699999999</v>
      </c>
      <c r="U43" s="21">
        <v>0.19543922380000001</v>
      </c>
      <c r="V43" s="21">
        <v>0.60472169216999905</v>
      </c>
      <c r="W43" s="21">
        <v>0.16405735337999999</v>
      </c>
      <c r="X43" s="21">
        <v>2576.4443000000001</v>
      </c>
      <c r="Y43" s="21">
        <v>77.134019849999902</v>
      </c>
      <c r="Z43" s="21">
        <v>77.135822730000001</v>
      </c>
      <c r="AA43" s="21">
        <v>2850.1273259999998</v>
      </c>
      <c r="AB43" s="21">
        <v>2850.2160170000002</v>
      </c>
      <c r="AC43" s="21">
        <v>1.0175433E-3</v>
      </c>
      <c r="AD43" s="21">
        <v>1.4245625000000001E-4</v>
      </c>
      <c r="AE43" s="21">
        <v>8.7508804000000005E-4</v>
      </c>
      <c r="AF43" s="21">
        <v>0.39616406399999998</v>
      </c>
      <c r="AG43" s="21">
        <v>505643.61649999901</v>
      </c>
      <c r="AH43" s="21">
        <v>49458429.109999999</v>
      </c>
      <c r="AI43" s="21">
        <v>505845.99595999997</v>
      </c>
      <c r="AJ43" s="21">
        <v>1.010980136E-2</v>
      </c>
      <c r="AK43" s="21">
        <v>132.79065460000001</v>
      </c>
      <c r="AL43" s="21">
        <v>969.08872129999997</v>
      </c>
      <c r="AM43" s="21">
        <v>131.20562509999999</v>
      </c>
      <c r="AN43" s="21">
        <v>4.6617651560000004</v>
      </c>
      <c r="AO43" s="21">
        <v>360.43976964999899</v>
      </c>
      <c r="AP43" s="21">
        <v>61.627007799999902</v>
      </c>
      <c r="AQ43" s="21">
        <v>319945.03009999997</v>
      </c>
      <c r="AR43" s="21">
        <v>1808.0100468999999</v>
      </c>
      <c r="AS43" s="21">
        <v>493.52841125999998</v>
      </c>
      <c r="AT43" s="21">
        <v>487.50558000000001</v>
      </c>
      <c r="AU43" s="21">
        <v>598.010581</v>
      </c>
      <c r="AV43" s="21">
        <v>485.50712413999997</v>
      </c>
      <c r="AW43" s="21">
        <v>485.52259770000001</v>
      </c>
      <c r="AX43" s="21">
        <v>2564.9789507</v>
      </c>
      <c r="AY43" s="21">
        <v>6182.90109999999</v>
      </c>
      <c r="AZ43" s="21">
        <v>11884.507809999999</v>
      </c>
      <c r="BA43" s="21">
        <v>2.1998692499999999</v>
      </c>
      <c r="BB43" s="21">
        <v>2.4655615700000002</v>
      </c>
      <c r="BC43" s="21">
        <v>368.36130400000002</v>
      </c>
      <c r="BD43" s="21">
        <v>368.361445</v>
      </c>
      <c r="BE43" s="21">
        <v>368.356078999999</v>
      </c>
      <c r="BF43" s="21">
        <v>772.92713812</v>
      </c>
      <c r="BG43" s="21">
        <v>772.946136429999</v>
      </c>
      <c r="BH43" s="21">
        <v>8.8117049999999995E-3</v>
      </c>
      <c r="BI43" s="21">
        <v>8.2089985000000001E-4</v>
      </c>
      <c r="BJ43" s="21">
        <v>8.2095026000000002E-4</v>
      </c>
      <c r="BK43" s="21">
        <v>8.8111490000000008E-3</v>
      </c>
      <c r="BL43" s="21">
        <v>662.18766299999902</v>
      </c>
      <c r="BM43" s="21">
        <v>662.15995899999996</v>
      </c>
      <c r="BN43" s="21">
        <v>0.23350382178000001</v>
      </c>
      <c r="BO43" s="21">
        <v>962.94465600000001</v>
      </c>
      <c r="BP43" s="21">
        <v>16.823515180000001</v>
      </c>
      <c r="BQ43" s="21">
        <v>141.0599694</v>
      </c>
      <c r="BR43" s="21">
        <v>35.106051399999998</v>
      </c>
      <c r="BS43" s="21">
        <v>0.31912341999999999</v>
      </c>
      <c r="BT43" s="21">
        <v>0.56733060000000002</v>
      </c>
      <c r="BU43" s="21">
        <v>44.497929130000003</v>
      </c>
      <c r="BV43" s="21">
        <v>0</v>
      </c>
      <c r="BW43" s="21">
        <v>751.90857699999901</v>
      </c>
      <c r="BX43" s="21">
        <v>49.209961200000002</v>
      </c>
      <c r="BY43" s="21">
        <v>49.241145799999998</v>
      </c>
      <c r="BZ43" s="21">
        <v>2754.8968030000001</v>
      </c>
      <c r="CA43" s="21">
        <v>2754.869565</v>
      </c>
      <c r="CB43" s="21">
        <v>0.15186158</v>
      </c>
      <c r="CC43" s="21">
        <v>2.5816639999999998E-2</v>
      </c>
      <c r="CD43" s="21">
        <v>0.12604581000000001</v>
      </c>
      <c r="CE43" s="21">
        <v>68641.105100000001</v>
      </c>
      <c r="CF43" s="21">
        <v>13470.1607</v>
      </c>
      <c r="CG43" s="21">
        <v>13469.62717</v>
      </c>
      <c r="CH43" s="21">
        <v>21615.784110000001</v>
      </c>
      <c r="CI43" s="21">
        <v>82770.118699999904</v>
      </c>
      <c r="CJ43" s="21">
        <v>68638.349400000006</v>
      </c>
      <c r="CK43" s="21">
        <v>1044.8929929999999</v>
      </c>
      <c r="CL43" s="21">
        <v>9.0918918200000007</v>
      </c>
      <c r="CM43" s="21">
        <v>1.010892549E-2</v>
      </c>
      <c r="CN43" s="21">
        <v>1.0107326679999999</v>
      </c>
      <c r="CO43" s="21">
        <v>0.56022406899999999</v>
      </c>
      <c r="CP43" s="21">
        <v>9.9771138300000004</v>
      </c>
      <c r="CQ43" s="21">
        <v>2.67578495599999</v>
      </c>
      <c r="CR43" s="21">
        <v>14906.162270000001</v>
      </c>
      <c r="CS43" s="21">
        <v>13.890262979999999</v>
      </c>
      <c r="CT43" s="21">
        <v>3.4305087200000002</v>
      </c>
      <c r="CU43" s="21">
        <v>1115.215913</v>
      </c>
      <c r="CV43" s="21">
        <v>78.438180419999995</v>
      </c>
      <c r="CW43" s="21">
        <v>0</v>
      </c>
      <c r="CX43" s="21">
        <v>5.1966161399999997</v>
      </c>
      <c r="CY43" s="21">
        <v>4.8698880000000001E-5</v>
      </c>
      <c r="CZ43" s="21">
        <v>1.0924028504000001</v>
      </c>
      <c r="DA43" s="21">
        <v>5691.512076</v>
      </c>
      <c r="DB43" s="21">
        <v>322.05594000000002</v>
      </c>
      <c r="DC43" s="21">
        <v>139.54271</v>
      </c>
      <c r="DD43" s="21">
        <v>2453.0123739999999</v>
      </c>
      <c r="DE43" s="21">
        <v>3238.5014070000002</v>
      </c>
      <c r="DF43" s="21">
        <v>1.8542337709999901</v>
      </c>
      <c r="DG43" s="21">
        <v>0.56733060000000002</v>
      </c>
      <c r="DH43" s="21">
        <v>279.15349694000003</v>
      </c>
      <c r="DI43" s="21">
        <v>2.7414789229999998</v>
      </c>
      <c r="DJ43" s="21">
        <v>159.21858019999999</v>
      </c>
      <c r="DK43" s="21">
        <v>17.915634699999998</v>
      </c>
      <c r="DL43" s="21">
        <v>5.88032238</v>
      </c>
      <c r="DM43" s="21">
        <v>690.65164500000003</v>
      </c>
      <c r="DN43" s="21">
        <v>22.386178839999999</v>
      </c>
      <c r="DO43" s="21">
        <v>150.9472303</v>
      </c>
      <c r="DP43" s="21">
        <v>6.1071724219999997</v>
      </c>
      <c r="DQ43" s="21">
        <v>73.684078299999996</v>
      </c>
      <c r="DR43" s="21">
        <v>0.61718004773000001</v>
      </c>
      <c r="DS43" s="21">
        <v>2.7469903900000001</v>
      </c>
      <c r="DT43" s="21">
        <v>2227.7898</v>
      </c>
      <c r="DU43" s="21">
        <v>433.22807799999998</v>
      </c>
      <c r="DV43" s="21">
        <v>433.22899219999999</v>
      </c>
      <c r="DW43" s="21">
        <v>9458.1686750000008</v>
      </c>
      <c r="DX43" s="21">
        <v>14.81738316</v>
      </c>
      <c r="DY43" s="21">
        <v>14.81664709</v>
      </c>
      <c r="DZ43" s="21">
        <v>0.85735554999999997</v>
      </c>
      <c r="EA43" s="21">
        <v>930.29570000000001</v>
      </c>
      <c r="EB43" s="21">
        <v>35536.681060000003</v>
      </c>
      <c r="EC43" s="21">
        <v>3946.6565249999999</v>
      </c>
      <c r="ED43" s="21">
        <v>3265.0866516999999</v>
      </c>
      <c r="EE43" s="21">
        <v>3265.1569801999899</v>
      </c>
      <c r="EF43" s="21">
        <v>727.8695768</v>
      </c>
      <c r="EG43" s="21">
        <v>0</v>
      </c>
      <c r="EH43" s="21">
        <v>440.33857333999998</v>
      </c>
      <c r="EI43" s="21">
        <v>32225.911059999999</v>
      </c>
      <c r="EJ43" s="21">
        <v>1824.3250625999999</v>
      </c>
      <c r="EK43" s="21">
        <v>4325.146933</v>
      </c>
      <c r="EL43" s="21">
        <v>1824.381228</v>
      </c>
      <c r="EM43" s="34"/>
      <c r="EN43" s="34"/>
      <c r="EO43" s="34"/>
      <c r="EP43" s="34"/>
      <c r="EQ43" s="34"/>
      <c r="ER43" s="34"/>
      <c r="ES43" s="34"/>
      <c r="ET43" s="34"/>
      <c r="EU43" s="34"/>
      <c r="EV43" s="34"/>
    </row>
    <row r="44" spans="1:152" x14ac:dyDescent="0.3">
      <c r="A44" s="23" t="s">
        <v>41</v>
      </c>
      <c r="B44" s="21">
        <v>3.7735896699999998</v>
      </c>
      <c r="C44" s="21">
        <v>9.7212289299999899</v>
      </c>
      <c r="D44" s="21">
        <v>106.7556927</v>
      </c>
      <c r="E44" s="21">
        <v>859.89424699999995</v>
      </c>
      <c r="F44" s="21">
        <v>94.684336099999996</v>
      </c>
      <c r="G44" s="21">
        <v>94.684340999999904</v>
      </c>
      <c r="H44" s="21">
        <v>859.89306799999997</v>
      </c>
      <c r="I44" s="21">
        <v>859.88798699999995</v>
      </c>
      <c r="J44" s="21">
        <v>332.69157799999999</v>
      </c>
      <c r="K44" s="21">
        <v>3.63008759</v>
      </c>
      <c r="L44" s="21">
        <v>8.9301309199999892</v>
      </c>
      <c r="M44" s="21">
        <v>0.74057525000000002</v>
      </c>
      <c r="N44" s="21">
        <v>3.7028722E-2</v>
      </c>
      <c r="O44" s="21">
        <v>0.70354563000000003</v>
      </c>
      <c r="P44" s="21">
        <v>1443.526378</v>
      </c>
      <c r="Q44" s="21">
        <v>1.9071031199999999</v>
      </c>
      <c r="R44" s="21">
        <v>1443.5276246999999</v>
      </c>
      <c r="S44" s="21">
        <v>0.96537061949999903</v>
      </c>
      <c r="T44" s="21">
        <v>0.99818458700000001</v>
      </c>
      <c r="U44" s="21">
        <v>0.50199943809999903</v>
      </c>
      <c r="V44" s="21">
        <v>1.4294032683</v>
      </c>
      <c r="W44" s="21">
        <v>0.38907257244999999</v>
      </c>
      <c r="X44" s="21">
        <v>7828.6454999999996</v>
      </c>
      <c r="Y44" s="21">
        <v>210.821517</v>
      </c>
      <c r="Z44" s="21">
        <v>210.82695179999999</v>
      </c>
      <c r="AA44" s="21">
        <v>7937.3412900000003</v>
      </c>
      <c r="AB44" s="21">
        <v>7937.5886</v>
      </c>
      <c r="AC44" s="21">
        <v>3.5961112E-3</v>
      </c>
      <c r="AD44" s="21">
        <v>5.0345689999999998E-4</v>
      </c>
      <c r="AE44" s="21">
        <v>3.0926638000000001E-3</v>
      </c>
      <c r="AF44" s="21">
        <v>1.2370096749999999</v>
      </c>
      <c r="AG44" s="21">
        <v>1400405.2439999999</v>
      </c>
      <c r="AH44" s="21">
        <v>176019756.75999999</v>
      </c>
      <c r="AI44" s="21">
        <v>1400965.561</v>
      </c>
      <c r="AJ44" s="21">
        <v>2.9931832620000001E-2</v>
      </c>
      <c r="AK44" s="21">
        <v>484.65442560000002</v>
      </c>
      <c r="AL44" s="21">
        <v>3510.6786247</v>
      </c>
      <c r="AM44" s="21">
        <v>481.29397889999899</v>
      </c>
      <c r="AN44" s="21">
        <v>17.706100444</v>
      </c>
      <c r="AO44" s="21">
        <v>1323.1470096999999</v>
      </c>
      <c r="AP44" s="21">
        <v>240.4337032</v>
      </c>
      <c r="AQ44" s="21">
        <v>1512690.6506000001</v>
      </c>
      <c r="AR44" s="21">
        <v>5313.6931329500003</v>
      </c>
      <c r="AS44" s="21">
        <v>1338.4027914599999</v>
      </c>
      <c r="AT44" s="21">
        <v>1398.0817999999999</v>
      </c>
      <c r="AU44" s="21">
        <v>1565.1973929999999</v>
      </c>
      <c r="AV44" s="21">
        <v>1150.2273209999901</v>
      </c>
      <c r="AW44" s="21">
        <v>1150.2647777</v>
      </c>
      <c r="AX44" s="21">
        <v>7072.2178489999997</v>
      </c>
      <c r="AY44" s="21">
        <v>15665.205400000001</v>
      </c>
      <c r="AZ44" s="21">
        <v>31085.883099999999</v>
      </c>
      <c r="BA44" s="21">
        <v>7.0522960299999999</v>
      </c>
      <c r="BB44" s="21">
        <v>7.6858016500000002</v>
      </c>
      <c r="BC44" s="21">
        <v>1170.6935559999999</v>
      </c>
      <c r="BD44" s="21">
        <v>1170.69336</v>
      </c>
      <c r="BE44" s="21">
        <v>1170.676935</v>
      </c>
      <c r="BF44" s="21">
        <v>2065.4045805999899</v>
      </c>
      <c r="BG44" s="21">
        <v>2065.4560757999998</v>
      </c>
      <c r="BH44" s="21">
        <v>3.0927157E-2</v>
      </c>
      <c r="BI44" s="21">
        <v>2.8975937000000002E-3</v>
      </c>
      <c r="BJ44" s="21">
        <v>2.8977597E-3</v>
      </c>
      <c r="BK44" s="21">
        <v>3.0924930999999999E-2</v>
      </c>
      <c r="BL44" s="21">
        <v>2053.0435000000002</v>
      </c>
      <c r="BM44" s="21">
        <v>2052.9630750000001</v>
      </c>
      <c r="BN44" s="21">
        <v>0.55962071349999998</v>
      </c>
      <c r="BO44" s="21">
        <v>2503.315568</v>
      </c>
      <c r="BP44" s="21">
        <v>56.321258539999903</v>
      </c>
      <c r="BQ44" s="21">
        <v>359.45355899999998</v>
      </c>
      <c r="BR44" s="21">
        <v>127.20953969999999</v>
      </c>
      <c r="BS44" s="21">
        <v>1.0068097</v>
      </c>
      <c r="BT44" s="21">
        <v>1.7898822000000001</v>
      </c>
      <c r="BU44" s="21">
        <v>145.53873593999899</v>
      </c>
      <c r="BV44" s="21">
        <v>0</v>
      </c>
      <c r="BW44" s="21">
        <v>2204.8674799999999</v>
      </c>
      <c r="BX44" s="21">
        <v>146.14106629999901</v>
      </c>
      <c r="BY44" s="21">
        <v>146.214921</v>
      </c>
      <c r="BZ44" s="21">
        <v>8834.28622</v>
      </c>
      <c r="CA44" s="21">
        <v>8834.2169099999992</v>
      </c>
      <c r="CB44" s="21">
        <v>0.54488789999999998</v>
      </c>
      <c r="CC44" s="21">
        <v>9.2631069999999996E-2</v>
      </c>
      <c r="CD44" s="21">
        <v>0.45225779999999999</v>
      </c>
      <c r="CE44" s="21">
        <v>209193.47500000001</v>
      </c>
      <c r="CF44" s="21">
        <v>45383.892399999997</v>
      </c>
      <c r="CG44" s="21">
        <v>45382.081899999997</v>
      </c>
      <c r="CH44" s="21">
        <v>56086.839099999903</v>
      </c>
      <c r="CI44" s="21">
        <v>256620.12059999999</v>
      </c>
      <c r="CJ44" s="21">
        <v>209185.1005</v>
      </c>
      <c r="CK44" s="21">
        <v>2858.692164</v>
      </c>
      <c r="CL44" s="21">
        <v>27.891905699999999</v>
      </c>
      <c r="CM44" s="21">
        <v>2.9929183200000001E-2</v>
      </c>
      <c r="CN44" s="21">
        <v>2.968533404</v>
      </c>
      <c r="CO44" s="21">
        <v>1.626095426</v>
      </c>
      <c r="CP44" s="21">
        <v>29.662087499999998</v>
      </c>
      <c r="CQ44" s="21">
        <v>8.3341615180000002</v>
      </c>
      <c r="CR44" s="21">
        <v>37887.650139999998</v>
      </c>
      <c r="CS44" s="21">
        <v>44.049771999999997</v>
      </c>
      <c r="CT44" s="21">
        <v>12.16596444</v>
      </c>
      <c r="CU44" s="21">
        <v>3910.3787400000001</v>
      </c>
      <c r="CV44" s="21">
        <v>236.72924424000001</v>
      </c>
      <c r="CW44" s="21">
        <v>0</v>
      </c>
      <c r="CX44" s="21">
        <v>15.351520399999901</v>
      </c>
      <c r="CY44" s="21">
        <v>1.8072259E-4</v>
      </c>
      <c r="CZ44" s="21">
        <v>3.70707663</v>
      </c>
      <c r="DA44" s="21">
        <v>18388.80701</v>
      </c>
      <c r="DB44" s="21">
        <v>978.57574</v>
      </c>
      <c r="DC44" s="21">
        <v>479.91613999999998</v>
      </c>
      <c r="DD44" s="21">
        <v>8184.2579500000002</v>
      </c>
      <c r="DE44" s="21">
        <v>10204.568127</v>
      </c>
      <c r="DF44" s="21">
        <v>5.7058956460000001</v>
      </c>
      <c r="DG44" s="21">
        <v>1.7898822000000001</v>
      </c>
      <c r="DH44" s="21">
        <v>858.20921720000001</v>
      </c>
      <c r="DI44" s="21">
        <v>9.70527983499999</v>
      </c>
      <c r="DJ44" s="21">
        <v>512.95025699999997</v>
      </c>
      <c r="DK44" s="21">
        <v>54.613655299999998</v>
      </c>
      <c r="DL44" s="21">
        <v>20.568506869999901</v>
      </c>
      <c r="DM44" s="21">
        <v>2208.61193</v>
      </c>
      <c r="DN44" s="21">
        <v>68.967606000000004</v>
      </c>
      <c r="DO44" s="21">
        <v>470.760085</v>
      </c>
      <c r="DP44" s="21">
        <v>20.917650220999999</v>
      </c>
      <c r="DQ44" s="21">
        <v>274.32387599999998</v>
      </c>
      <c r="DR44" s="21">
        <v>1.9325403174</v>
      </c>
      <c r="DS44" s="21">
        <v>8.90529218</v>
      </c>
      <c r="DT44" s="21">
        <v>4872.03</v>
      </c>
      <c r="DU44" s="21">
        <v>1581.0492589999999</v>
      </c>
      <c r="DV44" s="21">
        <v>1581.0482302999999</v>
      </c>
      <c r="DW44" s="21">
        <v>23182.376999999899</v>
      </c>
      <c r="DX44" s="21">
        <v>37.799161499999997</v>
      </c>
      <c r="DY44" s="21">
        <v>37.797295039999902</v>
      </c>
      <c r="DZ44" s="21">
        <v>3.1910177759999998</v>
      </c>
      <c r="EA44" s="21">
        <v>3199.4521</v>
      </c>
      <c r="EB44" s="21">
        <v>92364.522500000006</v>
      </c>
      <c r="EC44" s="21">
        <v>9694.1777820000007</v>
      </c>
      <c r="ED44" s="21">
        <v>7966.8734729999996</v>
      </c>
      <c r="EE44" s="21">
        <v>7967.0470749999904</v>
      </c>
      <c r="EF44" s="21">
        <v>1770.1876749999999</v>
      </c>
      <c r="EG44" s="21">
        <v>0</v>
      </c>
      <c r="EH44" s="21">
        <v>1200.41616779999</v>
      </c>
      <c r="EI44" s="21">
        <v>83238.538399999903</v>
      </c>
      <c r="EJ44" s="21">
        <v>4368.9730959999997</v>
      </c>
      <c r="EK44" s="21">
        <v>10408.268609999999</v>
      </c>
      <c r="EL44" s="21">
        <v>4369.1100310000002</v>
      </c>
      <c r="EM44" s="34"/>
      <c r="EN44" s="34"/>
      <c r="EO44" s="34"/>
      <c r="EP44" s="34"/>
      <c r="EQ44" s="34"/>
      <c r="ER44" s="34"/>
      <c r="ES44" s="34"/>
      <c r="ET44" s="34"/>
      <c r="EU44" s="34"/>
      <c r="EV44" s="34"/>
    </row>
    <row r="45" spans="1:152" x14ac:dyDescent="0.3">
      <c r="A45" s="23" t="s">
        <v>42</v>
      </c>
      <c r="B45" s="21">
        <v>0.66894969449999997</v>
      </c>
      <c r="C45" s="21">
        <v>1.749659045</v>
      </c>
      <c r="D45" s="21">
        <v>17.9513982</v>
      </c>
      <c r="E45" s="21">
        <v>148.9790658</v>
      </c>
      <c r="F45" s="21">
        <v>16.23032744</v>
      </c>
      <c r="G45" s="21">
        <v>16.230345270000001</v>
      </c>
      <c r="H45" s="21">
        <v>148.97884099999999</v>
      </c>
      <c r="I45" s="21">
        <v>148.97790570000001</v>
      </c>
      <c r="J45" s="21">
        <v>57.949415899999998</v>
      </c>
      <c r="K45" s="21">
        <v>0.62905295900000002</v>
      </c>
      <c r="L45" s="21">
        <v>1.5075154929999901</v>
      </c>
      <c r="M45" s="21">
        <v>8.2788680000000003E-2</v>
      </c>
      <c r="N45" s="21">
        <v>4.1394383000000002E-3</v>
      </c>
      <c r="O45" s="21">
        <v>7.8649269999999993E-2</v>
      </c>
      <c r="P45" s="21">
        <v>277.00916807999999</v>
      </c>
      <c r="Q45" s="21">
        <v>0.3091763515</v>
      </c>
      <c r="R45" s="21">
        <v>277.01005959999998</v>
      </c>
      <c r="S45" s="21">
        <v>0.16457745269999999</v>
      </c>
      <c r="T45" s="21">
        <v>0.1701721678</v>
      </c>
      <c r="U45" s="21">
        <v>8.8850343619999994E-2</v>
      </c>
      <c r="V45" s="21">
        <v>0.26635330758999998</v>
      </c>
      <c r="W45" s="21">
        <v>7.1820272457999906E-2</v>
      </c>
      <c r="X45" s="21">
        <v>1208.078</v>
      </c>
      <c r="Y45" s="21">
        <v>38.374424449999999</v>
      </c>
      <c r="Z45" s="21">
        <v>38.375257059999903</v>
      </c>
      <c r="AA45" s="21">
        <v>1285.0987580000001</v>
      </c>
      <c r="AB45" s="21">
        <v>1285.138829</v>
      </c>
      <c r="AC45" s="21">
        <v>3.9946680000000002E-4</v>
      </c>
      <c r="AD45" s="21">
        <v>5.5925367999999997E-5</v>
      </c>
      <c r="AE45" s="21">
        <v>3.4354254999999998E-4</v>
      </c>
      <c r="AF45" s="21">
        <v>0.20231851179999999</v>
      </c>
      <c r="AG45" s="21">
        <v>181395.760959999</v>
      </c>
      <c r="AH45" s="21">
        <v>20759514.18</v>
      </c>
      <c r="AI45" s="21">
        <v>181468.36546</v>
      </c>
      <c r="AJ45" s="21">
        <v>4.9544251580000004E-3</v>
      </c>
      <c r="AK45" s="21">
        <v>73.142785810000007</v>
      </c>
      <c r="AL45" s="21">
        <v>544.00060529999996</v>
      </c>
      <c r="AM45" s="21">
        <v>70.180093959999994</v>
      </c>
      <c r="AN45" s="21">
        <v>2.4190993759999899</v>
      </c>
      <c r="AO45" s="21">
        <v>192.68805096</v>
      </c>
      <c r="AP45" s="21">
        <v>31.8172374</v>
      </c>
      <c r="AQ45" s="21">
        <v>194110.68899999899</v>
      </c>
      <c r="AR45" s="21">
        <v>920.22778739600005</v>
      </c>
      <c r="AS45" s="21">
        <v>235.93424019</v>
      </c>
      <c r="AT45" s="21">
        <v>159.28666999999999</v>
      </c>
      <c r="AU45" s="21">
        <v>282.39786199999998</v>
      </c>
      <c r="AV45" s="21">
        <v>190.54232873999999</v>
      </c>
      <c r="AW45" s="21">
        <v>190.54869019999899</v>
      </c>
      <c r="AX45" s="21">
        <v>925.06009440000003</v>
      </c>
      <c r="AY45" s="21">
        <v>2206.4648499999998</v>
      </c>
      <c r="AZ45" s="21">
        <v>5552.4640419999996</v>
      </c>
      <c r="BA45" s="21">
        <v>1.1939641860000001</v>
      </c>
      <c r="BB45" s="21">
        <v>1.337795761</v>
      </c>
      <c r="BC45" s="21">
        <v>200.87231399999999</v>
      </c>
      <c r="BD45" s="21">
        <v>200.87264969999899</v>
      </c>
      <c r="BE45" s="21">
        <v>200.86951449999901</v>
      </c>
      <c r="BF45" s="21">
        <v>291.33999639000001</v>
      </c>
      <c r="BG45" s="21">
        <v>291.348225009999</v>
      </c>
      <c r="BH45" s="21">
        <v>3.3428043000000001E-3</v>
      </c>
      <c r="BI45" s="21">
        <v>3.1652584000000001E-4</v>
      </c>
      <c r="BJ45" s="21">
        <v>3.1654742999999999E-4</v>
      </c>
      <c r="BK45" s="21">
        <v>3.34257E-3</v>
      </c>
      <c r="BL45" s="21">
        <v>325.21275739999999</v>
      </c>
      <c r="BM45" s="21">
        <v>325.20025870000001</v>
      </c>
      <c r="BN45" s="21">
        <v>0.103415396107</v>
      </c>
      <c r="BO45" s="21">
        <v>368.86842379999899</v>
      </c>
      <c r="BP45" s="21">
        <v>7.9228277599999997</v>
      </c>
      <c r="BQ45" s="21">
        <v>63.507626739999999</v>
      </c>
      <c r="BR45" s="21">
        <v>21.573922199999998</v>
      </c>
      <c r="BS45" s="21">
        <v>0.14597492000000001</v>
      </c>
      <c r="BT45" s="21">
        <v>0.25951109999999999</v>
      </c>
      <c r="BU45" s="21">
        <v>21.10963821</v>
      </c>
      <c r="BV45" s="21">
        <v>0</v>
      </c>
      <c r="BW45" s="21">
        <v>296.565359</v>
      </c>
      <c r="BX45" s="21">
        <v>25.970700549999901</v>
      </c>
      <c r="BY45" s="21">
        <v>25.984459529999999</v>
      </c>
      <c r="BZ45" s="21">
        <v>1096.4942939999901</v>
      </c>
      <c r="CA45" s="21">
        <v>1096.48532</v>
      </c>
      <c r="CB45" s="21">
        <v>6.571254E-2</v>
      </c>
      <c r="CC45" s="21">
        <v>1.1171123E-2</v>
      </c>
      <c r="CD45" s="21">
        <v>5.4541495000000002E-2</v>
      </c>
      <c r="CE45" s="21">
        <v>33488.40047</v>
      </c>
      <c r="CF45" s="21">
        <v>6837.9760399999996</v>
      </c>
      <c r="CG45" s="21">
        <v>6837.69985</v>
      </c>
      <c r="CH45" s="21">
        <v>8978.0104420000007</v>
      </c>
      <c r="CI45" s="21">
        <v>40649.951500000003</v>
      </c>
      <c r="CJ45" s="21">
        <v>33487.070639999998</v>
      </c>
      <c r="CK45" s="21">
        <v>490.99410089999998</v>
      </c>
      <c r="CL45" s="21">
        <v>4.8029402860000001</v>
      </c>
      <c r="CM45" s="21">
        <v>4.953996556E-3</v>
      </c>
      <c r="CN45" s="21">
        <v>0.5014107122</v>
      </c>
      <c r="CO45" s="21">
        <v>0.27414082149999902</v>
      </c>
      <c r="CP45" s="21">
        <v>5.2166914000000002</v>
      </c>
      <c r="CQ45" s="21">
        <v>1.2619680341999999</v>
      </c>
      <c r="CR45" s="21">
        <v>5845.7589630000002</v>
      </c>
      <c r="CS45" s="21">
        <v>6.7331749299999997</v>
      </c>
      <c r="CT45" s="21">
        <v>1.7799975959999901</v>
      </c>
      <c r="CU45" s="21">
        <v>616.97434329999999</v>
      </c>
      <c r="CV45" s="21">
        <v>36.514779869999998</v>
      </c>
      <c r="CW45" s="21">
        <v>0</v>
      </c>
      <c r="CX45" s="21">
        <v>2.6769094099999999</v>
      </c>
      <c r="CY45" s="21">
        <v>2.1527144999999999E-5</v>
      </c>
      <c r="CZ45" s="21">
        <v>0.50611685559999997</v>
      </c>
      <c r="DA45" s="21">
        <v>2741.6217379999998</v>
      </c>
      <c r="DB45" s="21">
        <v>151.00975</v>
      </c>
      <c r="DC45" s="21">
        <v>57.748607999999997</v>
      </c>
      <c r="DD45" s="21">
        <v>1257.1365759999901</v>
      </c>
      <c r="DE45" s="21">
        <v>1484.4843602999999</v>
      </c>
      <c r="DF45" s="21">
        <v>0.84671222899999998</v>
      </c>
      <c r="DG45" s="21">
        <v>0.25951109999999999</v>
      </c>
      <c r="DH45" s="21">
        <v>131.00213528</v>
      </c>
      <c r="DI45" s="21">
        <v>1.351366023</v>
      </c>
      <c r="DJ45" s="21">
        <v>75.559654499999994</v>
      </c>
      <c r="DK45" s="21">
        <v>8.1664756899999897</v>
      </c>
      <c r="DL45" s="21">
        <v>2.9485505299999999</v>
      </c>
      <c r="DM45" s="21">
        <v>333.27085099999999</v>
      </c>
      <c r="DN45" s="21">
        <v>12.1351838</v>
      </c>
      <c r="DO45" s="21">
        <v>76.580192599999904</v>
      </c>
      <c r="DP45" s="21">
        <v>3.1311082829999899</v>
      </c>
      <c r="DQ45" s="21">
        <v>36.587364939999901</v>
      </c>
      <c r="DR45" s="21">
        <v>0.29435212599999999</v>
      </c>
      <c r="DS45" s="21">
        <v>1.496103636</v>
      </c>
      <c r="DT45" s="21">
        <v>820.4991</v>
      </c>
      <c r="DU45" s="21">
        <v>148.55438875999999</v>
      </c>
      <c r="DV45" s="21">
        <v>148.55525806</v>
      </c>
      <c r="DW45" s="21">
        <v>3614.3344780000002</v>
      </c>
      <c r="DX45" s="21">
        <v>6.9212600599999998</v>
      </c>
      <c r="DY45" s="21">
        <v>6.9209165600000002</v>
      </c>
      <c r="DZ45" s="21">
        <v>0.53868326499999997</v>
      </c>
      <c r="EA45" s="21">
        <v>384.98899999999998</v>
      </c>
      <c r="EB45" s="21">
        <v>14586.737345</v>
      </c>
      <c r="EC45" s="21">
        <v>1501.9082605999999</v>
      </c>
      <c r="ED45" s="21">
        <v>1216.5581175699999</v>
      </c>
      <c r="EE45" s="21">
        <v>1216.5846150999901</v>
      </c>
      <c r="EF45" s="21">
        <v>268.17733773999998</v>
      </c>
      <c r="EG45" s="21">
        <v>0</v>
      </c>
      <c r="EH45" s="21">
        <v>183.54823150999999</v>
      </c>
      <c r="EI45" s="21">
        <v>13094.635033</v>
      </c>
      <c r="EJ45" s="21">
        <v>715.35887730000002</v>
      </c>
      <c r="EK45" s="21">
        <v>1721.0397373999999</v>
      </c>
      <c r="EL45" s="21">
        <v>715.38011059999997</v>
      </c>
      <c r="EM45" s="34"/>
      <c r="EN45" s="34"/>
      <c r="EO45" s="34"/>
      <c r="EP45" s="34"/>
      <c r="EQ45" s="34"/>
      <c r="ER45" s="34"/>
      <c r="ES45" s="34"/>
      <c r="ET45" s="34"/>
      <c r="EU45" s="34"/>
      <c r="EV45" s="34"/>
    </row>
    <row r="46" spans="1:152" x14ac:dyDescent="0.3">
      <c r="A46" s="23" t="s">
        <v>43</v>
      </c>
      <c r="B46" s="21">
        <v>7.1211696099999999E-2</v>
      </c>
      <c r="C46" s="21">
        <v>0.23747625019999999</v>
      </c>
      <c r="D46" s="21">
        <v>3.457854115</v>
      </c>
      <c r="E46" s="21">
        <v>20.902226649999999</v>
      </c>
      <c r="F46" s="21">
        <v>1.809466727</v>
      </c>
      <c r="G46" s="21">
        <v>1.8094701579999899</v>
      </c>
      <c r="H46" s="21">
        <v>20.902351750000001</v>
      </c>
      <c r="I46" s="21">
        <v>20.902223299999999</v>
      </c>
      <c r="J46" s="21">
        <v>5.6051022799999997</v>
      </c>
      <c r="K46" s="21">
        <v>6.4821777400000002E-2</v>
      </c>
      <c r="L46" s="21">
        <v>0.1006041032</v>
      </c>
      <c r="M46" s="21">
        <v>1.8615476999999998E-2</v>
      </c>
      <c r="N46" s="21">
        <v>9.3078110000000003E-4</v>
      </c>
      <c r="O46" s="21">
        <v>1.7684780000000001E-2</v>
      </c>
      <c r="P46" s="21">
        <v>50.929003780000002</v>
      </c>
      <c r="Q46" s="21">
        <v>2.98054258499999E-2</v>
      </c>
      <c r="R46" s="21">
        <v>50.928892347000001</v>
      </c>
      <c r="S46" s="21">
        <v>2.5113537060999998E-2</v>
      </c>
      <c r="T46" s="21">
        <v>2.596714231E-2</v>
      </c>
      <c r="U46" s="21">
        <v>1.5371854452999999E-2</v>
      </c>
      <c r="V46" s="21">
        <v>5.5439800772400002E-2</v>
      </c>
      <c r="W46" s="21">
        <v>1.4231264576700001E-2</v>
      </c>
      <c r="X46" s="21">
        <v>181.49772999999999</v>
      </c>
      <c r="Y46" s="21">
        <v>7.0178232545999997</v>
      </c>
      <c r="Z46" s="21">
        <v>7.0179997939999996</v>
      </c>
      <c r="AA46" s="21">
        <v>206.67558715999999</v>
      </c>
      <c r="AB46" s="21">
        <v>206.68202066000001</v>
      </c>
      <c r="AC46" s="21">
        <v>9.4187446000000005E-5</v>
      </c>
      <c r="AD46" s="21">
        <v>1.3186171999999999E-5</v>
      </c>
      <c r="AE46" s="21">
        <v>8.1001629999999996E-5</v>
      </c>
      <c r="AF46" s="21">
        <v>2.2229795520000002E-2</v>
      </c>
      <c r="AG46" s="21">
        <v>26567.550996000002</v>
      </c>
      <c r="AH46" s="21">
        <v>3606968.49599999</v>
      </c>
      <c r="AI46" s="21">
        <v>26578.17942</v>
      </c>
      <c r="AJ46" s="21">
        <v>6.5654784510000002E-4</v>
      </c>
      <c r="AK46" s="21">
        <v>4.7758821319999996</v>
      </c>
      <c r="AL46" s="21">
        <v>34.748063039999998</v>
      </c>
      <c r="AM46" s="21">
        <v>4.7078076499999897</v>
      </c>
      <c r="AN46" s="21">
        <v>0.1591976605</v>
      </c>
      <c r="AO46" s="21">
        <v>12.927320066</v>
      </c>
      <c r="AP46" s="21">
        <v>2.3782215299999998</v>
      </c>
      <c r="AQ46" s="21">
        <v>43517.759583999999</v>
      </c>
      <c r="AR46" s="21">
        <v>134.232125685</v>
      </c>
      <c r="AS46" s="21">
        <v>38.395494810999999</v>
      </c>
      <c r="AT46" s="21">
        <v>21.862401999999999</v>
      </c>
      <c r="AU46" s="21">
        <v>36.683450870000001</v>
      </c>
      <c r="AV46" s="21">
        <v>29.563979364000001</v>
      </c>
      <c r="AW46" s="21">
        <v>29.564952437999999</v>
      </c>
      <c r="AX46" s="21">
        <v>134.89842142000001</v>
      </c>
      <c r="AY46" s="21">
        <v>342.53077000000002</v>
      </c>
      <c r="AZ46" s="21">
        <v>856.35707819999902</v>
      </c>
      <c r="BA46" s="21">
        <v>0.11901007985999899</v>
      </c>
      <c r="BB46" s="21">
        <v>0.14333006200000001</v>
      </c>
      <c r="BC46" s="21">
        <v>21.223547849999999</v>
      </c>
      <c r="BD46" s="21">
        <v>21.22353545</v>
      </c>
      <c r="BE46" s="21">
        <v>21.223247489999999</v>
      </c>
      <c r="BF46" s="21">
        <v>47.438725958999903</v>
      </c>
      <c r="BG46" s="21">
        <v>47.439818047499998</v>
      </c>
      <c r="BH46" s="21">
        <v>8.4089959999999997E-4</v>
      </c>
      <c r="BI46" s="21">
        <v>7.6934479999999999E-5</v>
      </c>
      <c r="BJ46" s="21">
        <v>7.6938594999999995E-5</v>
      </c>
      <c r="BK46" s="21">
        <v>8.4084575000000004E-4</v>
      </c>
      <c r="BL46" s="21">
        <v>27.242065879999998</v>
      </c>
      <c r="BM46" s="21">
        <v>27.240956489999999</v>
      </c>
      <c r="BN46" s="21">
        <v>2.1053505444E-2</v>
      </c>
      <c r="BO46" s="21">
        <v>50.074411479999902</v>
      </c>
      <c r="BP46" s="21">
        <v>1.1976143217999999</v>
      </c>
      <c r="BQ46" s="21">
        <v>8.7067372469999995</v>
      </c>
      <c r="BR46" s="21">
        <v>1.5223000229999999</v>
      </c>
      <c r="BS46" s="21">
        <v>2.3695085000000001E-2</v>
      </c>
      <c r="BT46" s="21">
        <v>4.2124595000000001E-2</v>
      </c>
      <c r="BU46" s="21">
        <v>4.5956238850000002</v>
      </c>
      <c r="BV46" s="21">
        <v>0</v>
      </c>
      <c r="BW46" s="21">
        <v>50.492345999999998</v>
      </c>
      <c r="BX46" s="21">
        <v>3.128114514</v>
      </c>
      <c r="BY46" s="21">
        <v>3.1309889249999898</v>
      </c>
      <c r="BZ46" s="21">
        <v>205.63076407</v>
      </c>
      <c r="CA46" s="21">
        <v>205.62843329</v>
      </c>
      <c r="CB46" s="21">
        <v>1.2824937E-2</v>
      </c>
      <c r="CC46" s="21">
        <v>2.1802455000000001E-3</v>
      </c>
      <c r="CD46" s="21">
        <v>1.0644706E-2</v>
      </c>
      <c r="CE46" s="21">
        <v>2858.6088399999999</v>
      </c>
      <c r="CF46" s="21">
        <v>519.40750600000001</v>
      </c>
      <c r="CG46" s="21">
        <v>519.38679400000001</v>
      </c>
      <c r="CH46" s="21">
        <v>1283.8233882</v>
      </c>
      <c r="CI46" s="21">
        <v>3405.1217449999999</v>
      </c>
      <c r="CJ46" s="21">
        <v>2858.4927809999999</v>
      </c>
      <c r="CK46" s="21">
        <v>70.130471580000005</v>
      </c>
      <c r="CL46" s="21">
        <v>0.53453490400000003</v>
      </c>
      <c r="CM46" s="21">
        <v>6.5648809209999895E-4</v>
      </c>
      <c r="CN46" s="21">
        <v>6.6226117879999893E-2</v>
      </c>
      <c r="CO46" s="21">
        <v>3.6461292130000003E-2</v>
      </c>
      <c r="CP46" s="21">
        <v>0.62646050080000004</v>
      </c>
      <c r="CQ46" s="21">
        <v>0.13749374454999999</v>
      </c>
      <c r="CR46" s="21">
        <v>835.29180789999998</v>
      </c>
      <c r="CS46" s="21">
        <v>0.71627438999999904</v>
      </c>
      <c r="CT46" s="21">
        <v>0.13528768459999899</v>
      </c>
      <c r="CU46" s="21">
        <v>54.49695208</v>
      </c>
      <c r="CV46" s="21">
        <v>5.4201177188000003</v>
      </c>
      <c r="CW46" s="21">
        <v>0</v>
      </c>
      <c r="CX46" s="21">
        <v>0.32496408779999902</v>
      </c>
      <c r="CY46" s="21">
        <v>3.808705E-6</v>
      </c>
      <c r="CZ46" s="21">
        <v>5.3465796099999997E-2</v>
      </c>
      <c r="DA46" s="21">
        <v>368.233811</v>
      </c>
      <c r="DB46" s="21">
        <v>22.687010000000001</v>
      </c>
      <c r="DC46" s="21">
        <v>11.015347500000001</v>
      </c>
      <c r="DD46" s="21">
        <v>136.0434889</v>
      </c>
      <c r="DE46" s="21">
        <v>232.19222019999901</v>
      </c>
      <c r="DF46" s="21">
        <v>0.1157954019</v>
      </c>
      <c r="DG46" s="21">
        <v>4.2124595000000001E-2</v>
      </c>
      <c r="DH46" s="21">
        <v>19.101620925500001</v>
      </c>
      <c r="DI46" s="21">
        <v>0.13441778809999999</v>
      </c>
      <c r="DJ46" s="21">
        <v>9.8181302699999993</v>
      </c>
      <c r="DK46" s="21">
        <v>0.96602278399999997</v>
      </c>
      <c r="DL46" s="21">
        <v>0.269807238</v>
      </c>
      <c r="DM46" s="21">
        <v>40.904843919999998</v>
      </c>
      <c r="DN46" s="21">
        <v>1.2594990509999999</v>
      </c>
      <c r="DO46" s="21">
        <v>8.2881189099999997</v>
      </c>
      <c r="DP46" s="21">
        <v>0.25194476529999998</v>
      </c>
      <c r="DQ46" s="21">
        <v>3.4541095099999999</v>
      </c>
      <c r="DR46" s="21">
        <v>3.5963565533999903E-2</v>
      </c>
      <c r="DS46" s="21">
        <v>0.14465190319999999</v>
      </c>
      <c r="DT46" s="21">
        <v>33.292014999999999</v>
      </c>
      <c r="DU46" s="21">
        <v>43.196963975000003</v>
      </c>
      <c r="DV46" s="21">
        <v>43.196877600000001</v>
      </c>
      <c r="DW46" s="21">
        <v>511.46822223999999</v>
      </c>
      <c r="DX46" s="21">
        <v>1.0355570576999999</v>
      </c>
      <c r="DY46" s="21">
        <v>1.0355054954</v>
      </c>
      <c r="DZ46" s="21">
        <v>3.5949133799999998E-2</v>
      </c>
      <c r="EA46" s="21">
        <v>73.436774999999997</v>
      </c>
      <c r="EB46" s="21">
        <v>2139.1772925</v>
      </c>
      <c r="EC46" s="21">
        <v>226.17065165999901</v>
      </c>
      <c r="ED46" s="21">
        <v>181.28589733699999</v>
      </c>
      <c r="EE46" s="21">
        <v>181.28973139499999</v>
      </c>
      <c r="EF46" s="21">
        <v>38.510605329000001</v>
      </c>
      <c r="EG46" s="21">
        <v>0</v>
      </c>
      <c r="EH46" s="21">
        <v>20.339182791999999</v>
      </c>
      <c r="EI46" s="21">
        <v>1895.5349348</v>
      </c>
      <c r="EJ46" s="21">
        <v>110.363712365</v>
      </c>
      <c r="EK46" s="21">
        <v>270.00844231000002</v>
      </c>
      <c r="EL46" s="21">
        <v>110.367287219999</v>
      </c>
      <c r="EM46" s="34"/>
      <c r="EN46" s="34"/>
      <c r="EO46" s="34"/>
      <c r="EP46" s="34"/>
      <c r="EQ46" s="34"/>
      <c r="ER46" s="34"/>
      <c r="ES46" s="34"/>
      <c r="ET46" s="34"/>
      <c r="EU46" s="34"/>
      <c r="EV46" s="34"/>
    </row>
    <row r="47" spans="1:152" x14ac:dyDescent="0.3">
      <c r="A47" s="23" t="s">
        <v>44</v>
      </c>
      <c r="B47" s="21">
        <v>1.0759116259999999</v>
      </c>
      <c r="C47" s="21">
        <v>3.3279751950000001</v>
      </c>
      <c r="D47" s="21">
        <v>39.392133780000002</v>
      </c>
      <c r="E47" s="21">
        <v>281.30013569999898</v>
      </c>
      <c r="F47" s="21">
        <v>25.303003959999899</v>
      </c>
      <c r="G47" s="21">
        <v>25.303016499999998</v>
      </c>
      <c r="H47" s="21">
        <v>281.299961</v>
      </c>
      <c r="I47" s="21">
        <v>281.29826859999997</v>
      </c>
      <c r="J47" s="21">
        <v>88.369201199999907</v>
      </c>
      <c r="K47" s="21">
        <v>1.000951487</v>
      </c>
      <c r="L47" s="21">
        <v>1.84550251499999</v>
      </c>
      <c r="M47" s="21">
        <v>0.21753944</v>
      </c>
      <c r="N47" s="21">
        <v>1.0876978000000001E-2</v>
      </c>
      <c r="O47" s="21">
        <v>0.2066626</v>
      </c>
      <c r="P47" s="21">
        <v>622.75661200000002</v>
      </c>
      <c r="Q47" s="21">
        <v>0.47518371199999998</v>
      </c>
      <c r="R47" s="21">
        <v>622.75622266000005</v>
      </c>
      <c r="S47" s="21">
        <v>0.31495350599999999</v>
      </c>
      <c r="T47" s="21">
        <v>0.32565884579999999</v>
      </c>
      <c r="U47" s="21">
        <v>0.187997413</v>
      </c>
      <c r="V47" s="21">
        <v>0.60747215422</v>
      </c>
      <c r="W47" s="21">
        <v>0.16517134197399999</v>
      </c>
      <c r="X47" s="21">
        <v>2029.7882999999999</v>
      </c>
      <c r="Y47" s="21">
        <v>91.796172150000004</v>
      </c>
      <c r="Z47" s="21">
        <v>91.798296989999997</v>
      </c>
      <c r="AA47" s="21">
        <v>2877.8189259999999</v>
      </c>
      <c r="AB47" s="21">
        <v>2877.9089829999998</v>
      </c>
      <c r="AC47" s="21">
        <v>1.0970006000000001E-3</v>
      </c>
      <c r="AD47" s="21">
        <v>1.5357924E-4</v>
      </c>
      <c r="AE47" s="21">
        <v>9.4341840000000004E-4</v>
      </c>
      <c r="AF47" s="21">
        <v>0.33509395619999999</v>
      </c>
      <c r="AG47" s="21">
        <v>491671.19467</v>
      </c>
      <c r="AH47" s="21">
        <v>46248565.875</v>
      </c>
      <c r="AI47" s="21">
        <v>491867.99946999998</v>
      </c>
      <c r="AJ47" s="21">
        <v>8.8016403860000005E-3</v>
      </c>
      <c r="AK47" s="21">
        <v>95.555045800000002</v>
      </c>
      <c r="AL47" s="21">
        <v>709.74640749999901</v>
      </c>
      <c r="AM47" s="21">
        <v>93.248487229999995</v>
      </c>
      <c r="AN47" s="21">
        <v>3.2257997699999899</v>
      </c>
      <c r="AO47" s="21">
        <v>255.925196999999</v>
      </c>
      <c r="AP47" s="21">
        <v>36.685286150000003</v>
      </c>
      <c r="AQ47" s="21">
        <v>273136.90480000002</v>
      </c>
      <c r="AR47" s="21">
        <v>1783.0654422499999</v>
      </c>
      <c r="AS47" s="21">
        <v>491.15512188000002</v>
      </c>
      <c r="AT47" s="21">
        <v>530.73206000000005</v>
      </c>
      <c r="AU47" s="21">
        <v>538.55299000000002</v>
      </c>
      <c r="AV47" s="21">
        <v>476.025093999999</v>
      </c>
      <c r="AW47" s="21">
        <v>476.04037546000001</v>
      </c>
      <c r="AX47" s="21">
        <v>2626.5996919999998</v>
      </c>
      <c r="AY47" s="21">
        <v>6395.7532000000001</v>
      </c>
      <c r="AZ47" s="21">
        <v>11507.719929999999</v>
      </c>
      <c r="BA47" s="21">
        <v>1.879102499</v>
      </c>
      <c r="BB47" s="21">
        <v>2.1773848020000002</v>
      </c>
      <c r="BC47" s="21">
        <v>324.94110000000001</v>
      </c>
      <c r="BD47" s="21">
        <v>324.941043699999</v>
      </c>
      <c r="BE47" s="21">
        <v>324.93650939999998</v>
      </c>
      <c r="BF47" s="21">
        <v>792.46107575999997</v>
      </c>
      <c r="BG47" s="21">
        <v>792.48131892000004</v>
      </c>
      <c r="BH47" s="21">
        <v>9.6439760000000003E-3</v>
      </c>
      <c r="BI47" s="21">
        <v>8.8725244999999999E-4</v>
      </c>
      <c r="BJ47" s="21">
        <v>8.8730619999999999E-4</v>
      </c>
      <c r="BK47" s="21">
        <v>9.6434209999999992E-3</v>
      </c>
      <c r="BL47" s="21">
        <v>540.26475470000003</v>
      </c>
      <c r="BM47" s="21">
        <v>540.24338069999999</v>
      </c>
      <c r="BN47" s="21">
        <v>0.232774148716999</v>
      </c>
      <c r="BO47" s="21">
        <v>931.08605850000004</v>
      </c>
      <c r="BP47" s="21">
        <v>18.136749644999998</v>
      </c>
      <c r="BQ47" s="21">
        <v>126.089038899999</v>
      </c>
      <c r="BR47" s="21">
        <v>27.293631999999999</v>
      </c>
      <c r="BS47" s="21">
        <v>0.2702582</v>
      </c>
      <c r="BT47" s="21">
        <v>0.48045903000000001</v>
      </c>
      <c r="BU47" s="21">
        <v>56.380136129999997</v>
      </c>
      <c r="BV47" s="21">
        <v>0</v>
      </c>
      <c r="BW47" s="21">
        <v>788.85126400000001</v>
      </c>
      <c r="BX47" s="21">
        <v>45.170799340000002</v>
      </c>
      <c r="BY47" s="21">
        <v>45.202292459999903</v>
      </c>
      <c r="BZ47" s="21">
        <v>2802.2539366000001</v>
      </c>
      <c r="CA47" s="21">
        <v>2802.2355939999902</v>
      </c>
      <c r="CB47" s="21">
        <v>0.15793064000000001</v>
      </c>
      <c r="CC47" s="21">
        <v>2.6848246999999999E-2</v>
      </c>
      <c r="CD47" s="21">
        <v>0.13108275999999999</v>
      </c>
      <c r="CE47" s="21">
        <v>57340.731160000003</v>
      </c>
      <c r="CF47" s="21">
        <v>9652.1045899999899</v>
      </c>
      <c r="CG47" s="21">
        <v>9651.7285899999897</v>
      </c>
      <c r="CH47" s="21">
        <v>20843.922129999999</v>
      </c>
      <c r="CI47" s="21">
        <v>67530.390599999999</v>
      </c>
      <c r="CJ47" s="21">
        <v>57338.441350000001</v>
      </c>
      <c r="CK47" s="21">
        <v>995.91596829999901</v>
      </c>
      <c r="CL47" s="21">
        <v>8.04805642</v>
      </c>
      <c r="CM47" s="21">
        <v>8.8008814770000002E-3</v>
      </c>
      <c r="CN47" s="21">
        <v>0.89589668700000002</v>
      </c>
      <c r="CO47" s="21">
        <v>0.50026896899999995</v>
      </c>
      <c r="CP47" s="21">
        <v>9.06777037999999</v>
      </c>
      <c r="CQ47" s="21">
        <v>2.15287759649999</v>
      </c>
      <c r="CR47" s="21">
        <v>14441.696287999999</v>
      </c>
      <c r="CS47" s="21">
        <v>11.1465657739999</v>
      </c>
      <c r="CT47" s="21">
        <v>2.5251580059999998</v>
      </c>
      <c r="CU47" s="21">
        <v>872.61354409999899</v>
      </c>
      <c r="CV47" s="21">
        <v>62.413126235999997</v>
      </c>
      <c r="CW47" s="21">
        <v>0</v>
      </c>
      <c r="CX47" s="21">
        <v>4.726050335</v>
      </c>
      <c r="CY47" s="21">
        <v>4.6619904999999998E-5</v>
      </c>
      <c r="CZ47" s="21">
        <v>0.81893036900000005</v>
      </c>
      <c r="DA47" s="21">
        <v>4634.7696130000004</v>
      </c>
      <c r="DB47" s="21">
        <v>253.72480999999999</v>
      </c>
      <c r="DC47" s="21">
        <v>130.18289999999999</v>
      </c>
      <c r="DD47" s="21">
        <v>1962.828432</v>
      </c>
      <c r="DE47" s="21">
        <v>2671.9452234999999</v>
      </c>
      <c r="DF47" s="21">
        <v>1.4719504830000001</v>
      </c>
      <c r="DG47" s="21">
        <v>0.48045903000000001</v>
      </c>
      <c r="DH47" s="21">
        <v>223.70230251999899</v>
      </c>
      <c r="DI47" s="21">
        <v>1.918298287</v>
      </c>
      <c r="DJ47" s="21">
        <v>134.32626049999999</v>
      </c>
      <c r="DK47" s="21">
        <v>14.765710350000001</v>
      </c>
      <c r="DL47" s="21">
        <v>4.4476604000000002</v>
      </c>
      <c r="DM47" s="21">
        <v>575.61387200000001</v>
      </c>
      <c r="DN47" s="21">
        <v>19.493434100000002</v>
      </c>
      <c r="DO47" s="21">
        <v>134.72412320000001</v>
      </c>
      <c r="DP47" s="21">
        <v>4.6121592610000004</v>
      </c>
      <c r="DQ47" s="21">
        <v>49.463952199999902</v>
      </c>
      <c r="DR47" s="21">
        <v>0.48553611557999898</v>
      </c>
      <c r="DS47" s="21">
        <v>2.319594811</v>
      </c>
      <c r="DT47" s="21">
        <v>1544.6946</v>
      </c>
      <c r="DU47" s="21">
        <v>520.16853498</v>
      </c>
      <c r="DV47" s="21">
        <v>520.16818036999996</v>
      </c>
      <c r="DW47" s="21">
        <v>9051.3844279999994</v>
      </c>
      <c r="DX47" s="21">
        <v>14.39517335</v>
      </c>
      <c r="DY47" s="21">
        <v>14.394501284</v>
      </c>
      <c r="DZ47" s="21">
        <v>0.65945502199999995</v>
      </c>
      <c r="EA47" s="21">
        <v>867.89070000000004</v>
      </c>
      <c r="EB47" s="21">
        <v>34733.95192</v>
      </c>
      <c r="EC47" s="21">
        <v>3891.4593209999998</v>
      </c>
      <c r="ED47" s="21">
        <v>3213.4317394999998</v>
      </c>
      <c r="EE47" s="21">
        <v>3213.50694779999</v>
      </c>
      <c r="EF47" s="21">
        <v>710.28088384</v>
      </c>
      <c r="EG47" s="21">
        <v>0</v>
      </c>
      <c r="EH47" s="21">
        <v>392.88045898000001</v>
      </c>
      <c r="EI47" s="21">
        <v>31376.699369999998</v>
      </c>
      <c r="EJ47" s="21">
        <v>1781.8915096999999</v>
      </c>
      <c r="EK47" s="21">
        <v>4230.4163172999997</v>
      </c>
      <c r="EL47" s="21">
        <v>1781.9476962000001</v>
      </c>
      <c r="EM47" s="34"/>
      <c r="EN47" s="34"/>
      <c r="EO47" s="34"/>
      <c r="EP47" s="34"/>
      <c r="EQ47" s="34"/>
      <c r="ER47" s="34"/>
      <c r="ES47" s="34"/>
      <c r="ET47" s="34"/>
      <c r="EU47" s="34"/>
      <c r="EV47" s="34"/>
    </row>
    <row r="48" spans="1:152" x14ac:dyDescent="0.3">
      <c r="A48" s="23" t="s">
        <v>45</v>
      </c>
      <c r="B48" s="21">
        <v>1.277770026</v>
      </c>
      <c r="C48" s="21">
        <v>3.8466807869999999</v>
      </c>
      <c r="D48" s="21">
        <v>40.063599519999997</v>
      </c>
      <c r="E48" s="21">
        <v>314.353350699999</v>
      </c>
      <c r="F48" s="21">
        <v>29.559049939999898</v>
      </c>
      <c r="G48" s="21">
        <v>29.5590683</v>
      </c>
      <c r="H48" s="21">
        <v>314.35314779999999</v>
      </c>
      <c r="I48" s="21">
        <v>314.35123650000003</v>
      </c>
      <c r="J48" s="21">
        <v>107.1063575</v>
      </c>
      <c r="K48" s="21">
        <v>1.163637144</v>
      </c>
      <c r="L48" s="21">
        <v>2.2530276539999998</v>
      </c>
      <c r="M48" s="21">
        <v>0.15714632000000001</v>
      </c>
      <c r="N48" s="21">
        <v>7.8572680000000006E-3</v>
      </c>
      <c r="O48" s="21">
        <v>0.14928810000000001</v>
      </c>
      <c r="P48" s="21">
        <v>723.62109871999996</v>
      </c>
      <c r="Q48" s="21">
        <v>0.5128887687</v>
      </c>
      <c r="R48" s="21">
        <v>723.6209417</v>
      </c>
      <c r="S48" s="21">
        <v>0.33856273599999998</v>
      </c>
      <c r="T48" s="21">
        <v>0.35007189890000001</v>
      </c>
      <c r="U48" s="21">
        <v>0.20558275401999901</v>
      </c>
      <c r="V48" s="21">
        <v>0.67060556305499996</v>
      </c>
      <c r="W48" s="21">
        <v>0.18276836545399999</v>
      </c>
      <c r="X48" s="21">
        <v>2073.9612000000002</v>
      </c>
      <c r="Y48" s="21">
        <v>99.325097589999999</v>
      </c>
      <c r="Z48" s="21">
        <v>99.327129499999998</v>
      </c>
      <c r="AA48" s="21">
        <v>3035.8175375000001</v>
      </c>
      <c r="AB48" s="21">
        <v>3035.9118229999999</v>
      </c>
      <c r="AC48" s="21">
        <v>7.8491439999999997E-4</v>
      </c>
      <c r="AD48" s="21">
        <v>1.0988850399999999E-4</v>
      </c>
      <c r="AE48" s="21">
        <v>6.750231E-4</v>
      </c>
      <c r="AF48" s="21">
        <v>0.36017348639999902</v>
      </c>
      <c r="AG48" s="21">
        <v>394855.45863999898</v>
      </c>
      <c r="AH48" s="21">
        <v>35458945.144000001</v>
      </c>
      <c r="AI48" s="21">
        <v>395013.39630000002</v>
      </c>
      <c r="AJ48" s="21">
        <v>9.3439582040000004E-3</v>
      </c>
      <c r="AK48" s="21">
        <v>95.290220869999999</v>
      </c>
      <c r="AL48" s="21">
        <v>705.31777590000002</v>
      </c>
      <c r="AM48" s="21">
        <v>93.340516769999994</v>
      </c>
      <c r="AN48" s="21">
        <v>3.2276204499999999</v>
      </c>
      <c r="AO48" s="21">
        <v>256.1960752</v>
      </c>
      <c r="AP48" s="21">
        <v>37.708627659999998</v>
      </c>
      <c r="AQ48" s="21">
        <v>405467.41979999997</v>
      </c>
      <c r="AR48" s="21">
        <v>1959.2021427</v>
      </c>
      <c r="AS48" s="21">
        <v>550.28914499999996</v>
      </c>
      <c r="AT48" s="21">
        <v>508.24405000000002</v>
      </c>
      <c r="AU48" s="21">
        <v>639.85004670000001</v>
      </c>
      <c r="AV48" s="21">
        <v>513.28751718000001</v>
      </c>
      <c r="AW48" s="21">
        <v>513.30491142999995</v>
      </c>
      <c r="AX48" s="21">
        <v>2595.4716549999998</v>
      </c>
      <c r="AY48" s="21">
        <v>6960.5712000000003</v>
      </c>
      <c r="AZ48" s="21">
        <v>13073.057203</v>
      </c>
      <c r="BA48" s="21">
        <v>2.1351514730000001</v>
      </c>
      <c r="BB48" s="21">
        <v>2.5338721739999999</v>
      </c>
      <c r="BC48" s="21">
        <v>378.88686749999999</v>
      </c>
      <c r="BD48" s="21">
        <v>378.88672000000003</v>
      </c>
      <c r="BE48" s="21">
        <v>378.88159359999997</v>
      </c>
      <c r="BF48" s="21">
        <v>800.83485197000005</v>
      </c>
      <c r="BG48" s="21">
        <v>800.85305210000001</v>
      </c>
      <c r="BH48" s="21">
        <v>6.7625306999999999E-3</v>
      </c>
      <c r="BI48" s="21">
        <v>6.2776249999999998E-4</v>
      </c>
      <c r="BJ48" s="21">
        <v>6.2779966000000003E-4</v>
      </c>
      <c r="BK48" s="21">
        <v>6.7621464999999999E-3</v>
      </c>
      <c r="BL48" s="21">
        <v>520.54455399999995</v>
      </c>
      <c r="BM48" s="21">
        <v>520.52442499999995</v>
      </c>
      <c r="BN48" s="21">
        <v>0.25634704607300002</v>
      </c>
      <c r="BO48" s="21">
        <v>950.15204519999998</v>
      </c>
      <c r="BP48" s="21">
        <v>17.59118814</v>
      </c>
      <c r="BQ48" s="21">
        <v>144.12048447999999</v>
      </c>
      <c r="BR48" s="21">
        <v>33.345180549999903</v>
      </c>
      <c r="BS48" s="21">
        <v>0.25545064000000001</v>
      </c>
      <c r="BT48" s="21">
        <v>0.4541345</v>
      </c>
      <c r="BU48" s="21">
        <v>51.427421559999999</v>
      </c>
      <c r="BV48" s="21">
        <v>0</v>
      </c>
      <c r="BW48" s="21">
        <v>873.46024999999997</v>
      </c>
      <c r="BX48" s="21">
        <v>52.933869919999999</v>
      </c>
      <c r="BY48" s="21">
        <v>52.968518399999901</v>
      </c>
      <c r="BZ48" s="21">
        <v>2194.6083669999998</v>
      </c>
      <c r="CA48" s="21">
        <v>2194.5919869999998</v>
      </c>
      <c r="CB48" s="21">
        <v>0.12033335000000001</v>
      </c>
      <c r="CC48" s="21">
        <v>2.0456707000000001E-2</v>
      </c>
      <c r="CD48" s="21">
        <v>9.9876809999999996E-2</v>
      </c>
      <c r="CE48" s="21">
        <v>55535.6017299999</v>
      </c>
      <c r="CF48" s="21">
        <v>9011.9047200000005</v>
      </c>
      <c r="CG48" s="21">
        <v>9011.5398000000005</v>
      </c>
      <c r="CH48" s="21">
        <v>22358.799703000001</v>
      </c>
      <c r="CI48" s="21">
        <v>65065.458200000001</v>
      </c>
      <c r="CJ48" s="21">
        <v>55533.397219999999</v>
      </c>
      <c r="CK48" s="21">
        <v>1104.0312839999999</v>
      </c>
      <c r="CL48" s="21">
        <v>9.2040981140000007</v>
      </c>
      <c r="CM48" s="21">
        <v>9.3431005059999902E-3</v>
      </c>
      <c r="CN48" s="21">
        <v>0.97475539349999996</v>
      </c>
      <c r="CO48" s="21">
        <v>0.54294625519999995</v>
      </c>
      <c r="CP48" s="21">
        <v>10.46398435</v>
      </c>
      <c r="CQ48" s="21">
        <v>2.0882084116000001</v>
      </c>
      <c r="CR48" s="21">
        <v>15282.062190000001</v>
      </c>
      <c r="CS48" s="21">
        <v>11.128824</v>
      </c>
      <c r="CT48" s="21">
        <v>2.51887167499999</v>
      </c>
      <c r="CU48" s="21">
        <v>888.04542029999902</v>
      </c>
      <c r="CV48" s="21">
        <v>63.436293114999998</v>
      </c>
      <c r="CW48" s="21">
        <v>0</v>
      </c>
      <c r="CX48" s="21">
        <v>5.4176283999999999</v>
      </c>
      <c r="CY48" s="21">
        <v>3.6035999999999999E-5</v>
      </c>
      <c r="CZ48" s="21">
        <v>0.80614133399999999</v>
      </c>
      <c r="DA48" s="21">
        <v>4534.4952110000004</v>
      </c>
      <c r="DB48" s="21">
        <v>259.24484000000001</v>
      </c>
      <c r="DC48" s="21">
        <v>102.664986</v>
      </c>
      <c r="DD48" s="21">
        <v>1975.220478</v>
      </c>
      <c r="DE48" s="21">
        <v>2559.2757729999998</v>
      </c>
      <c r="DF48" s="21">
        <v>1.474270097</v>
      </c>
      <c r="DG48" s="21">
        <v>0.4541345</v>
      </c>
      <c r="DH48" s="21">
        <v>224.93845571999901</v>
      </c>
      <c r="DI48" s="21">
        <v>1.9427673599999999</v>
      </c>
      <c r="DJ48" s="21">
        <v>130.78099499999999</v>
      </c>
      <c r="DK48" s="21">
        <v>14.501921179999901</v>
      </c>
      <c r="DL48" s="21">
        <v>4.5641659399999996</v>
      </c>
      <c r="DM48" s="21">
        <v>575.20787869999901</v>
      </c>
      <c r="DN48" s="21">
        <v>23.411317230000002</v>
      </c>
      <c r="DO48" s="21">
        <v>155.8932685</v>
      </c>
      <c r="DP48" s="21">
        <v>4.5452497729999903</v>
      </c>
      <c r="DQ48" s="21">
        <v>48.402683799999998</v>
      </c>
      <c r="DR48" s="21">
        <v>0.484031948059999</v>
      </c>
      <c r="DS48" s="21">
        <v>2.62116846999999</v>
      </c>
      <c r="DT48" s="21">
        <v>1000.17175</v>
      </c>
      <c r="DU48" s="21">
        <v>280.40007119999899</v>
      </c>
      <c r="DV48" s="21">
        <v>280.39949589000003</v>
      </c>
      <c r="DW48" s="21">
        <v>9661.3476960000007</v>
      </c>
      <c r="DX48" s="21">
        <v>16.623505974</v>
      </c>
      <c r="DY48" s="21">
        <v>16.622803489999999</v>
      </c>
      <c r="DZ48" s="21">
        <v>0.80507889399999999</v>
      </c>
      <c r="EA48" s="21">
        <v>684.43589999999995</v>
      </c>
      <c r="EB48" s="21">
        <v>36963.211263999998</v>
      </c>
      <c r="EC48" s="21">
        <v>4084.0417539</v>
      </c>
      <c r="ED48" s="21">
        <v>3367.1229584299999</v>
      </c>
      <c r="EE48" s="21">
        <v>3367.1937658699999</v>
      </c>
      <c r="EF48" s="21">
        <v>746.21412498999996</v>
      </c>
      <c r="EG48" s="21">
        <v>0</v>
      </c>
      <c r="EH48" s="21">
        <v>382.89573539999998</v>
      </c>
      <c r="EI48" s="21">
        <v>33411.536169999999</v>
      </c>
      <c r="EJ48" s="21">
        <v>1917.2425522999999</v>
      </c>
      <c r="EK48" s="21">
        <v>4596.4500276999997</v>
      </c>
      <c r="EL48" s="21">
        <v>1917.3005226</v>
      </c>
      <c r="EM48" s="34"/>
      <c r="EN48" s="34"/>
      <c r="EO48" s="34"/>
      <c r="EP48" s="34"/>
      <c r="EQ48" s="34"/>
      <c r="ER48" s="34"/>
      <c r="ES48" s="34"/>
      <c r="ET48" s="34"/>
      <c r="EU48" s="34"/>
      <c r="EV48" s="34"/>
    </row>
    <row r="49" spans="1:152" x14ac:dyDescent="0.3">
      <c r="A49" s="23" t="s">
        <v>46</v>
      </c>
      <c r="B49" s="21">
        <v>0.30879007219999999</v>
      </c>
      <c r="C49" s="21">
        <v>0.94232013400000003</v>
      </c>
      <c r="D49" s="21">
        <v>9.7966943650000005</v>
      </c>
      <c r="E49" s="21">
        <v>78.170059499999994</v>
      </c>
      <c r="F49" s="21">
        <v>7.3201928399999998</v>
      </c>
      <c r="G49" s="21">
        <v>7.3202004900000004</v>
      </c>
      <c r="H49" s="21">
        <v>78.170031899999998</v>
      </c>
      <c r="I49" s="21">
        <v>78.169566239999995</v>
      </c>
      <c r="J49" s="21">
        <v>26.518891480000001</v>
      </c>
      <c r="K49" s="21">
        <v>0.28685327839999902</v>
      </c>
      <c r="L49" s="21">
        <v>0.53531879400000004</v>
      </c>
      <c r="M49" s="21">
        <v>4.9083705999999998E-2</v>
      </c>
      <c r="N49" s="21">
        <v>2.4541898000000001E-3</v>
      </c>
      <c r="O49" s="21">
        <v>4.6629655999999998E-2</v>
      </c>
      <c r="P49" s="21">
        <v>169.31872604499901</v>
      </c>
      <c r="Q49" s="21">
        <v>0.13521329394000001</v>
      </c>
      <c r="R49" s="21">
        <v>169.31876687499999</v>
      </c>
      <c r="S49" s="21">
        <v>8.8250477209999997E-2</v>
      </c>
      <c r="T49" s="21">
        <v>9.12501691E-2</v>
      </c>
      <c r="U49" s="21">
        <v>5.2503088420000003E-2</v>
      </c>
      <c r="V49" s="21">
        <v>0.169143541935</v>
      </c>
      <c r="W49" s="21">
        <v>4.5998790013800001E-2</v>
      </c>
      <c r="X49" s="21">
        <v>584.33180000000004</v>
      </c>
      <c r="Y49" s="21">
        <v>22.435428947999998</v>
      </c>
      <c r="Z49" s="21">
        <v>22.435944904999999</v>
      </c>
      <c r="AA49" s="21">
        <v>1085.2761541</v>
      </c>
      <c r="AB49" s="21">
        <v>1085.3098571999999</v>
      </c>
      <c r="AC49" s="21">
        <v>2.4634180000000002E-4</v>
      </c>
      <c r="AD49" s="21">
        <v>3.4487809999999999E-5</v>
      </c>
      <c r="AE49" s="21">
        <v>2.1185304E-4</v>
      </c>
      <c r="AF49" s="21">
        <v>9.4817805869999994E-2</v>
      </c>
      <c r="AG49" s="21">
        <v>126785.30846</v>
      </c>
      <c r="AH49" s="21">
        <v>10863733.2519999</v>
      </c>
      <c r="AI49" s="21">
        <v>126836.0521</v>
      </c>
      <c r="AJ49" s="21">
        <v>2.473904731E-3</v>
      </c>
      <c r="AK49" s="21">
        <v>26.532988135</v>
      </c>
      <c r="AL49" s="21">
        <v>195.43560357999999</v>
      </c>
      <c r="AM49" s="21">
        <v>26.403289519999898</v>
      </c>
      <c r="AN49" s="21">
        <v>0.90496387899999897</v>
      </c>
      <c r="AO49" s="21">
        <v>72.446430370000002</v>
      </c>
      <c r="AP49" s="21">
        <v>9.9257459499999996</v>
      </c>
      <c r="AQ49" s="21">
        <v>100870.5186</v>
      </c>
      <c r="AR49" s="21">
        <v>484.43960784199999</v>
      </c>
      <c r="AS49" s="21">
        <v>154.48038065599999</v>
      </c>
      <c r="AT49" s="21">
        <v>116.89557000000001</v>
      </c>
      <c r="AU49" s="21">
        <v>157.83462119999999</v>
      </c>
      <c r="AV49" s="21">
        <v>129.34446807999899</v>
      </c>
      <c r="AW49" s="21">
        <v>129.34867183999901</v>
      </c>
      <c r="AX49" s="21">
        <v>648.63132450000001</v>
      </c>
      <c r="AY49" s="21">
        <v>1543.0042699999999</v>
      </c>
      <c r="AZ49" s="21">
        <v>3257.0510039999999</v>
      </c>
      <c r="BA49" s="21">
        <v>0.53741414700000001</v>
      </c>
      <c r="BB49" s="21">
        <v>0.62247213099999998</v>
      </c>
      <c r="BC49" s="21">
        <v>120.0221679</v>
      </c>
      <c r="BD49" s="21">
        <v>120.0224049</v>
      </c>
      <c r="BE49" s="21">
        <v>120.020529799999</v>
      </c>
      <c r="BF49" s="21">
        <v>201.54811234099901</v>
      </c>
      <c r="BG49" s="21">
        <v>201.55300815999999</v>
      </c>
      <c r="BH49" s="21">
        <v>2.1496776000000002E-3</v>
      </c>
      <c r="BI49" s="21">
        <v>1.9849468999999999E-4</v>
      </c>
      <c r="BJ49" s="21">
        <v>1.9850550000000001E-4</v>
      </c>
      <c r="BK49" s="21">
        <v>2.1495543999999998E-3</v>
      </c>
      <c r="BL49" s="21">
        <v>141.52520819999901</v>
      </c>
      <c r="BM49" s="21">
        <v>141.51960269999901</v>
      </c>
      <c r="BN49" s="21">
        <v>6.4835106030000006E-2</v>
      </c>
      <c r="BO49" s="21">
        <v>246.90722184000001</v>
      </c>
      <c r="BP49" s="21">
        <v>4.3528886359999897</v>
      </c>
      <c r="BQ49" s="21">
        <v>36.171341839999997</v>
      </c>
      <c r="BR49" s="21">
        <v>7.9363001200000003</v>
      </c>
      <c r="BS49" s="21">
        <v>7.3330720000000002E-2</v>
      </c>
      <c r="BT49" s="21">
        <v>0.13036568000000001</v>
      </c>
      <c r="BU49" s="21">
        <v>12.887814853</v>
      </c>
      <c r="BV49" s="21">
        <v>0</v>
      </c>
      <c r="BW49" s="21">
        <v>196.87397899999999</v>
      </c>
      <c r="BX49" s="21">
        <v>12.84920135</v>
      </c>
      <c r="BY49" s="21">
        <v>12.857979994000001</v>
      </c>
      <c r="BZ49" s="21">
        <v>646.78357039999901</v>
      </c>
      <c r="CA49" s="21">
        <v>646.77630620000002</v>
      </c>
      <c r="CB49" s="21">
        <v>3.6292255000000002E-2</v>
      </c>
      <c r="CC49" s="21">
        <v>6.1696902999999999E-3</v>
      </c>
      <c r="CD49" s="21">
        <v>3.0122606E-2</v>
      </c>
      <c r="CE49" s="21">
        <v>15108.358979999901</v>
      </c>
      <c r="CF49" s="21">
        <v>2440.76622</v>
      </c>
      <c r="CG49" s="21">
        <v>2440.6675099999902</v>
      </c>
      <c r="CH49" s="21">
        <v>5646.1754440000004</v>
      </c>
      <c r="CI49" s="21">
        <v>17689.94211</v>
      </c>
      <c r="CJ49" s="21">
        <v>15107.745489999999</v>
      </c>
      <c r="CK49" s="21">
        <v>277.66603329999998</v>
      </c>
      <c r="CL49" s="21">
        <v>2.2909391010000002</v>
      </c>
      <c r="CM49" s="21">
        <v>2.4736841239999998E-3</v>
      </c>
      <c r="CN49" s="21">
        <v>0.25253584359999998</v>
      </c>
      <c r="CO49" s="21">
        <v>0.14081776765000001</v>
      </c>
      <c r="CP49" s="21">
        <v>2.5801159679999999</v>
      </c>
      <c r="CQ49" s="21">
        <v>0.61644486644999996</v>
      </c>
      <c r="CR49" s="21">
        <v>3848.8222114999999</v>
      </c>
      <c r="CS49" s="21">
        <v>3.126336346</v>
      </c>
      <c r="CT49" s="21">
        <v>0.71221003499999902</v>
      </c>
      <c r="CU49" s="21">
        <v>240.9031147</v>
      </c>
      <c r="CV49" s="21">
        <v>17.877638087999902</v>
      </c>
      <c r="CW49" s="21">
        <v>0</v>
      </c>
      <c r="CX49" s="21">
        <v>1.3398627000000001</v>
      </c>
      <c r="CY49" s="21">
        <v>1.0823153E-5</v>
      </c>
      <c r="CZ49" s="21">
        <v>0.22719884570000001</v>
      </c>
      <c r="DA49" s="21">
        <v>1271.7052134999999</v>
      </c>
      <c r="DB49" s="21">
        <v>73.041569999999993</v>
      </c>
      <c r="DC49" s="21">
        <v>30.557549000000002</v>
      </c>
      <c r="DD49" s="21">
        <v>543.18531929999995</v>
      </c>
      <c r="DE49" s="21">
        <v>728.52108189999899</v>
      </c>
      <c r="DF49" s="21">
        <v>0.41410257339999901</v>
      </c>
      <c r="DG49" s="21">
        <v>0.13036568000000001</v>
      </c>
      <c r="DH49" s="21">
        <v>64.159043916000002</v>
      </c>
      <c r="DI49" s="21">
        <v>0.53579183159999999</v>
      </c>
      <c r="DJ49" s="21">
        <v>36.309246559999998</v>
      </c>
      <c r="DK49" s="21">
        <v>4.0969185699999997</v>
      </c>
      <c r="DL49" s="21">
        <v>1.24466739</v>
      </c>
      <c r="DM49" s="21">
        <v>158.3298714</v>
      </c>
      <c r="DN49" s="21">
        <v>6.3740855700000001</v>
      </c>
      <c r="DO49" s="21">
        <v>40.445705199999999</v>
      </c>
      <c r="DP49" s="21">
        <v>1.308450436</v>
      </c>
      <c r="DQ49" s="21">
        <v>13.0865191599999</v>
      </c>
      <c r="DR49" s="21">
        <v>0.13769869704999901</v>
      </c>
      <c r="DS49" s="21">
        <v>0.66380407829999999</v>
      </c>
      <c r="DT49" s="21">
        <v>546.12023999999997</v>
      </c>
      <c r="DU49" s="21">
        <v>99.725488179999999</v>
      </c>
      <c r="DV49" s="21">
        <v>99.725134519999997</v>
      </c>
      <c r="DW49" s="21">
        <v>2450.4824855000002</v>
      </c>
      <c r="DX49" s="21">
        <v>4.079676375</v>
      </c>
      <c r="DY49" s="21">
        <v>4.0794754299999996</v>
      </c>
      <c r="DZ49" s="21">
        <v>0.1912861746</v>
      </c>
      <c r="EA49" s="21">
        <v>203.71848</v>
      </c>
      <c r="EB49" s="21">
        <v>9649.7154179999998</v>
      </c>
      <c r="EC49" s="21">
        <v>1032.8486747300001</v>
      </c>
      <c r="ED49" s="21">
        <v>850.85602418999997</v>
      </c>
      <c r="EE49" s="21">
        <v>850.87415099999998</v>
      </c>
      <c r="EF49" s="21">
        <v>188.192803774</v>
      </c>
      <c r="EG49" s="21">
        <v>0</v>
      </c>
      <c r="EH49" s="21">
        <v>105.48506925999899</v>
      </c>
      <c r="EI49" s="21">
        <v>8427.8081199999997</v>
      </c>
      <c r="EJ49" s="21">
        <v>481.95041275</v>
      </c>
      <c r="EK49" s="21">
        <v>1149.4074175000001</v>
      </c>
      <c r="EL49" s="21">
        <v>481.96607205999999</v>
      </c>
      <c r="EM49" s="34"/>
      <c r="EN49" s="34"/>
      <c r="EO49" s="34"/>
      <c r="EP49" s="34"/>
      <c r="EQ49" s="34"/>
      <c r="ER49" s="34"/>
      <c r="ES49" s="34"/>
      <c r="ET49" s="34"/>
      <c r="EU49" s="34"/>
      <c r="EV49" s="34"/>
    </row>
    <row r="50" spans="1:152" x14ac:dyDescent="0.3">
      <c r="A50" s="23" t="s">
        <v>47</v>
      </c>
      <c r="B50" s="21">
        <v>1.01983267299999</v>
      </c>
      <c r="C50" s="21">
        <v>3.1129654599999999</v>
      </c>
      <c r="D50" s="21">
        <v>40.910105279999897</v>
      </c>
      <c r="E50" s="21">
        <v>274.88201379999998</v>
      </c>
      <c r="F50" s="21">
        <v>24.28487604</v>
      </c>
      <c r="G50" s="21">
        <v>24.284925099999999</v>
      </c>
      <c r="H50" s="21">
        <v>274.88208459999998</v>
      </c>
      <c r="I50" s="21">
        <v>274.88050299999998</v>
      </c>
      <c r="J50" s="21">
        <v>82.328319300000004</v>
      </c>
      <c r="K50" s="21">
        <v>0.94036762399999996</v>
      </c>
      <c r="L50" s="21">
        <v>1.753288483</v>
      </c>
      <c r="M50" s="21">
        <v>0.16318806</v>
      </c>
      <c r="N50" s="21">
        <v>8.159398E-3</v>
      </c>
      <c r="O50" s="21">
        <v>0.15502861000000001</v>
      </c>
      <c r="P50" s="21">
        <v>598.64742909999995</v>
      </c>
      <c r="Q50" s="21">
        <v>0.44076053700000001</v>
      </c>
      <c r="R50" s="21">
        <v>598.64884870000003</v>
      </c>
      <c r="S50" s="21">
        <v>0.30571563302999999</v>
      </c>
      <c r="T50" s="21">
        <v>0.31610722559999999</v>
      </c>
      <c r="U50" s="21">
        <v>0.18135432161999901</v>
      </c>
      <c r="V50" s="21">
        <v>0.61011131026399901</v>
      </c>
      <c r="W50" s="21">
        <v>0.16112938793999901</v>
      </c>
      <c r="X50" s="21">
        <v>1382.1923999999999</v>
      </c>
      <c r="Y50" s="21">
        <v>74.437771549999994</v>
      </c>
      <c r="Z50" s="21">
        <v>74.439490969999994</v>
      </c>
      <c r="AA50" s="21">
        <v>2509.5419069999998</v>
      </c>
      <c r="AB50" s="21">
        <v>2509.6202705999999</v>
      </c>
      <c r="AC50" s="21">
        <v>8.0924090000000001E-4</v>
      </c>
      <c r="AD50" s="21">
        <v>1.13293834E-4</v>
      </c>
      <c r="AE50" s="21">
        <v>6.9594673999999999E-4</v>
      </c>
      <c r="AF50" s="21">
        <v>0.31124789980000001</v>
      </c>
      <c r="AG50" s="21">
        <v>374654.95730000001</v>
      </c>
      <c r="AH50" s="21">
        <v>35273761.68</v>
      </c>
      <c r="AI50" s="21">
        <v>374804.87259999901</v>
      </c>
      <c r="AJ50" s="21">
        <v>8.4204986380000003E-3</v>
      </c>
      <c r="AK50" s="21">
        <v>81.712171670000004</v>
      </c>
      <c r="AL50" s="21">
        <v>587.66872979999903</v>
      </c>
      <c r="AM50" s="21">
        <v>83.362311559999995</v>
      </c>
      <c r="AN50" s="21">
        <v>2.8897495200000001</v>
      </c>
      <c r="AO50" s="21">
        <v>228.88057570000001</v>
      </c>
      <c r="AP50" s="21">
        <v>36.844517359999998</v>
      </c>
      <c r="AQ50" s="21">
        <v>249527.22445000001</v>
      </c>
      <c r="AR50" s="21">
        <v>1708.8291731499901</v>
      </c>
      <c r="AS50" s="21">
        <v>472.80974148399901</v>
      </c>
      <c r="AT50" s="21">
        <v>272.67144999999999</v>
      </c>
      <c r="AU50" s="21">
        <v>485.89395100000002</v>
      </c>
      <c r="AV50" s="21">
        <v>376.12065207000001</v>
      </c>
      <c r="AW50" s="21">
        <v>376.13255070000002</v>
      </c>
      <c r="AX50" s="21">
        <v>1760.1397577</v>
      </c>
      <c r="AY50" s="21">
        <v>4014.5463999999902</v>
      </c>
      <c r="AZ50" s="21">
        <v>10737.876984999901</v>
      </c>
      <c r="BA50" s="21">
        <v>1.7501662330000001</v>
      </c>
      <c r="BB50" s="21">
        <v>2.048882576</v>
      </c>
      <c r="BC50" s="21">
        <v>296.33360759999999</v>
      </c>
      <c r="BD50" s="21">
        <v>296.33373740000002</v>
      </c>
      <c r="BE50" s="21">
        <v>296.32943299999999</v>
      </c>
      <c r="BF50" s="21">
        <v>577.90181853000001</v>
      </c>
      <c r="BG50" s="21">
        <v>577.91766547999998</v>
      </c>
      <c r="BH50" s="21">
        <v>7.0303090000000002E-3</v>
      </c>
      <c r="BI50" s="21">
        <v>6.5239979999999996E-4</v>
      </c>
      <c r="BJ50" s="21">
        <v>6.5243669999999997E-4</v>
      </c>
      <c r="BK50" s="21">
        <v>7.0298779999999998E-3</v>
      </c>
      <c r="BL50" s="21">
        <v>415.14352839999998</v>
      </c>
      <c r="BM50" s="21">
        <v>415.12646899999999</v>
      </c>
      <c r="BN50" s="21">
        <v>0.233200882714</v>
      </c>
      <c r="BO50" s="21">
        <v>672.69985509999901</v>
      </c>
      <c r="BP50" s="21">
        <v>15.095820345</v>
      </c>
      <c r="BQ50" s="21">
        <v>115.56843545</v>
      </c>
      <c r="BR50" s="21">
        <v>25.8391339</v>
      </c>
      <c r="BS50" s="21">
        <v>0.18922486999999999</v>
      </c>
      <c r="BT50" s="21">
        <v>0.33639966999999998</v>
      </c>
      <c r="BU50" s="21">
        <v>51.974450900000001</v>
      </c>
      <c r="BV50" s="21">
        <v>0</v>
      </c>
      <c r="BW50" s="21">
        <v>562.76805999999999</v>
      </c>
      <c r="BX50" s="21">
        <v>42.817504399999997</v>
      </c>
      <c r="BY50" s="21">
        <v>42.849140499999997</v>
      </c>
      <c r="BZ50" s="21">
        <v>2054.6938716</v>
      </c>
      <c r="CA50" s="21">
        <v>2054.6699560000002</v>
      </c>
      <c r="CB50" s="21">
        <v>0.120032296</v>
      </c>
      <c r="CC50" s="21">
        <v>2.0405518000000001E-2</v>
      </c>
      <c r="CD50" s="21">
        <v>9.9626930000000002E-2</v>
      </c>
      <c r="CE50" s="21">
        <v>43650.3030499999</v>
      </c>
      <c r="CF50" s="21">
        <v>7827.4952800000001</v>
      </c>
      <c r="CG50" s="21">
        <v>7827.1772499999997</v>
      </c>
      <c r="CH50" s="21">
        <v>16623.646584999999</v>
      </c>
      <c r="CI50" s="21">
        <v>51890.859499999999</v>
      </c>
      <c r="CJ50" s="21">
        <v>43648.56856</v>
      </c>
      <c r="CK50" s="21">
        <v>909.34924330000001</v>
      </c>
      <c r="CL50" s="21">
        <v>7.5286212399999997</v>
      </c>
      <c r="CM50" s="21">
        <v>8.4197148959999999E-3</v>
      </c>
      <c r="CN50" s="21">
        <v>0.85525972129999905</v>
      </c>
      <c r="CO50" s="21">
        <v>0.472380802799999</v>
      </c>
      <c r="CP50" s="21">
        <v>8.5418906999999997</v>
      </c>
      <c r="CQ50" s="21">
        <v>1.7428186215999999</v>
      </c>
      <c r="CR50" s="21">
        <v>10820.8194689999</v>
      </c>
      <c r="CS50" s="21">
        <v>9.6276335199999998</v>
      </c>
      <c r="CT50" s="21">
        <v>2.2276461429999999</v>
      </c>
      <c r="CU50" s="21">
        <v>777.73764400000005</v>
      </c>
      <c r="CV50" s="21">
        <v>43.79448086</v>
      </c>
      <c r="CW50" s="21">
        <v>0</v>
      </c>
      <c r="CX50" s="21">
        <v>4.4320924000000002</v>
      </c>
      <c r="CY50" s="21">
        <v>3.733257E-5</v>
      </c>
      <c r="CZ50" s="21">
        <v>0.666723331999999</v>
      </c>
      <c r="DA50" s="21">
        <v>3602.589618</v>
      </c>
      <c r="DB50" s="21">
        <v>172.77373</v>
      </c>
      <c r="DC50" s="21">
        <v>96.936490000000006</v>
      </c>
      <c r="DD50" s="21">
        <v>1698.3581670000001</v>
      </c>
      <c r="DE50" s="21">
        <v>1904.2249448</v>
      </c>
      <c r="DF50" s="21">
        <v>1.124455092</v>
      </c>
      <c r="DG50" s="21">
        <v>0.33639966999999998</v>
      </c>
      <c r="DH50" s="21">
        <v>160.21579492000001</v>
      </c>
      <c r="DI50" s="21">
        <v>1.6163127179999901</v>
      </c>
      <c r="DJ50" s="21">
        <v>117.08023849999999</v>
      </c>
      <c r="DK50" s="21">
        <v>12.457625739999999</v>
      </c>
      <c r="DL50" s="21">
        <v>4.0994570000000001</v>
      </c>
      <c r="DM50" s="21">
        <v>514.7173014</v>
      </c>
      <c r="DN50" s="21">
        <v>18.409735730000001</v>
      </c>
      <c r="DO50" s="21">
        <v>115.557155999999</v>
      </c>
      <c r="DP50" s="21">
        <v>3.9695168669999998</v>
      </c>
      <c r="DQ50" s="21">
        <v>46.678414400000001</v>
      </c>
      <c r="DR50" s="21">
        <v>0.36975897222999998</v>
      </c>
      <c r="DS50" s="21">
        <v>2.1547908609999902</v>
      </c>
      <c r="DT50" s="21">
        <v>1195.0441000000001</v>
      </c>
      <c r="DU50" s="21">
        <v>256.07430434999998</v>
      </c>
      <c r="DV50" s="21">
        <v>256.07416917999899</v>
      </c>
      <c r="DW50" s="21">
        <v>6688.7490079999898</v>
      </c>
      <c r="DX50" s="21">
        <v>13.25968937</v>
      </c>
      <c r="DY50" s="21">
        <v>13.25904865</v>
      </c>
      <c r="DZ50" s="21">
        <v>0.62650466599999999</v>
      </c>
      <c r="EA50" s="21">
        <v>646.24890000000005</v>
      </c>
      <c r="EB50" s="21">
        <v>27424.216950000002</v>
      </c>
      <c r="EC50" s="21">
        <v>2899.9218985000002</v>
      </c>
      <c r="ED50" s="21">
        <v>2332.5032686</v>
      </c>
      <c r="EE50" s="21">
        <v>2332.5569612999998</v>
      </c>
      <c r="EF50" s="21">
        <v>504.49096265999998</v>
      </c>
      <c r="EG50" s="21">
        <v>0</v>
      </c>
      <c r="EH50" s="21">
        <v>301.37460554</v>
      </c>
      <c r="EI50" s="21">
        <v>24466.134719999998</v>
      </c>
      <c r="EJ50" s="21">
        <v>1406.1304574999999</v>
      </c>
      <c r="EK50" s="21">
        <v>3394.7043503</v>
      </c>
      <c r="EL50" s="21">
        <v>1406.1775451999999</v>
      </c>
      <c r="EM50" s="34"/>
      <c r="EN50" s="34"/>
      <c r="EO50" s="34"/>
      <c r="EP50" s="34"/>
      <c r="EQ50" s="34"/>
      <c r="ER50" s="34"/>
      <c r="ES50" s="34"/>
      <c r="ET50" s="34"/>
      <c r="EU50" s="34"/>
      <c r="EV50" s="34"/>
    </row>
    <row r="51" spans="1:152" x14ac:dyDescent="0.3">
      <c r="A51" s="23" t="s">
        <v>48</v>
      </c>
      <c r="B51" s="21">
        <v>0.31674127699999999</v>
      </c>
      <c r="C51" s="21">
        <v>0.79203382499999997</v>
      </c>
      <c r="D51" s="21">
        <v>6.3901945500000004</v>
      </c>
      <c r="E51" s="21">
        <v>65.538258900000002</v>
      </c>
      <c r="F51" s="21">
        <v>7.52827337</v>
      </c>
      <c r="G51" s="21">
        <v>7.5282935000000002</v>
      </c>
      <c r="H51" s="21">
        <v>65.538237699999996</v>
      </c>
      <c r="I51" s="21">
        <v>65.537867000000006</v>
      </c>
      <c r="J51" s="21">
        <v>28.1291647</v>
      </c>
      <c r="K51" s="21">
        <v>0.29964492300000001</v>
      </c>
      <c r="L51" s="21">
        <v>0.76138330700000001</v>
      </c>
      <c r="M51" s="21">
        <v>2.5835759999999999E-2</v>
      </c>
      <c r="N51" s="21">
        <v>1.2917861999999999E-3</v>
      </c>
      <c r="O51" s="21">
        <v>2.4543846000000001E-2</v>
      </c>
      <c r="P51" s="21">
        <v>110.1714781</v>
      </c>
      <c r="Q51" s="21">
        <v>0.149582872199999</v>
      </c>
      <c r="R51" s="21">
        <v>110.17136035999999</v>
      </c>
      <c r="S51" s="21">
        <v>7.4714039139999994E-2</v>
      </c>
      <c r="T51" s="21">
        <v>7.7253341929999997E-2</v>
      </c>
      <c r="U51" s="21">
        <v>3.8912847930000001E-2</v>
      </c>
      <c r="V51" s="21">
        <v>0.112691487082</v>
      </c>
      <c r="W51" s="21">
        <v>3.0363005713999899E-2</v>
      </c>
      <c r="X51" s="21">
        <v>240.73220000000001</v>
      </c>
      <c r="Y51" s="21">
        <v>15.877225185</v>
      </c>
      <c r="Z51" s="21">
        <v>15.877620225999999</v>
      </c>
      <c r="AA51" s="21">
        <v>472.66868199999999</v>
      </c>
      <c r="AB51" s="21">
        <v>472.68327060000001</v>
      </c>
      <c r="AC51" s="21">
        <v>1.2293889E-4</v>
      </c>
      <c r="AD51" s="21">
        <v>1.7211443E-5</v>
      </c>
      <c r="AE51" s="21">
        <v>1.0572728000000001E-4</v>
      </c>
      <c r="AF51" s="21">
        <v>9.6088828299999998E-2</v>
      </c>
      <c r="AG51" s="21">
        <v>69240.426930000001</v>
      </c>
      <c r="AH51" s="21">
        <v>7295022.4720000001</v>
      </c>
      <c r="AI51" s="21">
        <v>69268.146869999997</v>
      </c>
      <c r="AJ51" s="21">
        <v>2.3052292270000002E-3</v>
      </c>
      <c r="AK51" s="21">
        <v>37.086013379999997</v>
      </c>
      <c r="AL51" s="21">
        <v>279.05205979999897</v>
      </c>
      <c r="AM51" s="21">
        <v>35.289622629999997</v>
      </c>
      <c r="AN51" s="21">
        <v>1.252766498</v>
      </c>
      <c r="AO51" s="21">
        <v>96.891765999999905</v>
      </c>
      <c r="AP51" s="21">
        <v>13.98319536</v>
      </c>
      <c r="AQ51" s="21">
        <v>68211.732949999903</v>
      </c>
      <c r="AR51" s="21">
        <v>396.46848392700002</v>
      </c>
      <c r="AS51" s="21">
        <v>96.377813932999999</v>
      </c>
      <c r="AT51" s="21">
        <v>52.033164999999997</v>
      </c>
      <c r="AU51" s="21">
        <v>132.3752346</v>
      </c>
      <c r="AV51" s="21">
        <v>73.80883686</v>
      </c>
      <c r="AW51" s="21">
        <v>73.811280629999999</v>
      </c>
      <c r="AX51" s="21">
        <v>305.72532749999999</v>
      </c>
      <c r="AY51" s="21">
        <v>745.34380999999996</v>
      </c>
      <c r="AZ51" s="21">
        <v>2415.0161830000002</v>
      </c>
      <c r="BA51" s="21">
        <v>0.571847997</v>
      </c>
      <c r="BB51" s="21">
        <v>0.63254058700000004</v>
      </c>
      <c r="BC51" s="21">
        <v>94.790751999999998</v>
      </c>
      <c r="BD51" s="21">
        <v>94.790610299999997</v>
      </c>
      <c r="BE51" s="21">
        <v>94.789416499999902</v>
      </c>
      <c r="BF51" s="21">
        <v>101.22831420999999</v>
      </c>
      <c r="BG51" s="21">
        <v>101.23082083</v>
      </c>
      <c r="BH51" s="21">
        <v>9.5869390000000003E-4</v>
      </c>
      <c r="BI51" s="21">
        <v>9.3325489999999999E-5</v>
      </c>
      <c r="BJ51" s="21">
        <v>9.3330459999999994E-5</v>
      </c>
      <c r="BK51" s="21">
        <v>9.5863429999999998E-4</v>
      </c>
      <c r="BL51" s="21">
        <v>155.0799901</v>
      </c>
      <c r="BM51" s="21">
        <v>155.07332779999999</v>
      </c>
      <c r="BN51" s="21">
        <v>4.4017477547E-2</v>
      </c>
      <c r="BO51" s="21">
        <v>137.52297669999999</v>
      </c>
      <c r="BP51" s="21">
        <v>2.9067331886999899</v>
      </c>
      <c r="BQ51" s="21">
        <v>28.03807308</v>
      </c>
      <c r="BR51" s="21">
        <v>10.850367839999899</v>
      </c>
      <c r="BS51" s="21">
        <v>3.3364843999999998E-2</v>
      </c>
      <c r="BT51" s="21">
        <v>5.9315287000000001E-2</v>
      </c>
      <c r="BU51" s="21">
        <v>6.3934474100000003</v>
      </c>
      <c r="BV51" s="21">
        <v>0</v>
      </c>
      <c r="BW51" s="21">
        <v>95.6862773</v>
      </c>
      <c r="BX51" s="21">
        <v>12.019349049999899</v>
      </c>
      <c r="BY51" s="21">
        <v>12.0251705</v>
      </c>
      <c r="BZ51" s="21">
        <v>368.48279669999999</v>
      </c>
      <c r="CA51" s="21">
        <v>368.47976599999998</v>
      </c>
      <c r="CB51" s="21">
        <v>2.4109287E-2</v>
      </c>
      <c r="CC51" s="21">
        <v>4.0985824999999997E-3</v>
      </c>
      <c r="CD51" s="21">
        <v>2.0010690000000001E-2</v>
      </c>
      <c r="CE51" s="21">
        <v>16326.940199999999</v>
      </c>
      <c r="CF51" s="21">
        <v>2902.9767259999899</v>
      </c>
      <c r="CG51" s="21">
        <v>2902.8631479999999</v>
      </c>
      <c r="CH51" s="21">
        <v>3574.6787530000001</v>
      </c>
      <c r="CI51" s="21">
        <v>19384.223709999998</v>
      </c>
      <c r="CJ51" s="21">
        <v>16326.2834099999</v>
      </c>
      <c r="CK51" s="21">
        <v>210.1466767</v>
      </c>
      <c r="CL51" s="21">
        <v>2.257097022</v>
      </c>
      <c r="CM51" s="21">
        <v>2.3050235530000002E-3</v>
      </c>
      <c r="CN51" s="21">
        <v>0.23249797529999999</v>
      </c>
      <c r="CO51" s="21">
        <v>0.1264530915</v>
      </c>
      <c r="CP51" s="21">
        <v>2.4258335129999899</v>
      </c>
      <c r="CQ51" s="21">
        <v>0.55342319640000004</v>
      </c>
      <c r="CR51" s="21">
        <v>2237.794339</v>
      </c>
      <c r="CS51" s="21">
        <v>3.1082564499999998</v>
      </c>
      <c r="CT51" s="21">
        <v>0.88845856400000001</v>
      </c>
      <c r="CU51" s="21">
        <v>307.51433139999898</v>
      </c>
      <c r="CV51" s="21">
        <v>8.3006300639999999</v>
      </c>
      <c r="CW51" s="21">
        <v>0</v>
      </c>
      <c r="CX51" s="21">
        <v>1.237247899</v>
      </c>
      <c r="CY51" s="21">
        <v>7.6946219999999993E-6</v>
      </c>
      <c r="CZ51" s="21">
        <v>0.218534983799999</v>
      </c>
      <c r="DA51" s="21">
        <v>922.09520499999996</v>
      </c>
      <c r="DB51" s="21">
        <v>30.091950000000001</v>
      </c>
      <c r="DC51" s="21">
        <v>18.348545000000001</v>
      </c>
      <c r="DD51" s="21">
        <v>559.375812</v>
      </c>
      <c r="DE51" s="21">
        <v>362.72140794000001</v>
      </c>
      <c r="DF51" s="21">
        <v>0.27089419199999998</v>
      </c>
      <c r="DG51" s="21">
        <v>5.9315287000000001E-2</v>
      </c>
      <c r="DH51" s="21">
        <v>32.42190944</v>
      </c>
      <c r="DI51" s="21">
        <v>0.52650435350000002</v>
      </c>
      <c r="DJ51" s="21">
        <v>32.689267399999999</v>
      </c>
      <c r="DK51" s="21">
        <v>3.7896532199999999</v>
      </c>
      <c r="DL51" s="21">
        <v>1.475168824</v>
      </c>
      <c r="DM51" s="21">
        <v>150.1983773</v>
      </c>
      <c r="DN51" s="21">
        <v>5.7430669700000001</v>
      </c>
      <c r="DO51" s="21">
        <v>33.384179699999997</v>
      </c>
      <c r="DP51" s="21">
        <v>1.53326870999999</v>
      </c>
      <c r="DQ51" s="21">
        <v>15.745269349999999</v>
      </c>
      <c r="DR51" s="21">
        <v>0.1003825934</v>
      </c>
      <c r="DS51" s="21">
        <v>0.71979279999999901</v>
      </c>
      <c r="DT51" s="21">
        <v>307.53955000000002</v>
      </c>
      <c r="DU51" s="21">
        <v>47.128401139999902</v>
      </c>
      <c r="DV51" s="21">
        <v>47.128357979999997</v>
      </c>
      <c r="DW51" s="21">
        <v>1396.3945960000001</v>
      </c>
      <c r="DX51" s="21">
        <v>3.081127613</v>
      </c>
      <c r="DY51" s="21">
        <v>3.0809812989999998</v>
      </c>
      <c r="DZ51" s="21">
        <v>0.27206655000000002</v>
      </c>
      <c r="EA51" s="21">
        <v>122.32406</v>
      </c>
      <c r="EB51" s="21">
        <v>5656.7701139999999</v>
      </c>
      <c r="EC51" s="21">
        <v>556.67633479999995</v>
      </c>
      <c r="ED51" s="21">
        <v>445.23541962000002</v>
      </c>
      <c r="EE51" s="21">
        <v>445.24566798000001</v>
      </c>
      <c r="EF51" s="21">
        <v>98.277058863999997</v>
      </c>
      <c r="EG51" s="21">
        <v>0</v>
      </c>
      <c r="EH51" s="21">
        <v>73.069850079999995</v>
      </c>
      <c r="EI51" s="21">
        <v>5103.7754509999904</v>
      </c>
      <c r="EJ51" s="21">
        <v>275.654989</v>
      </c>
      <c r="EK51" s="21">
        <v>675.31626249999999</v>
      </c>
      <c r="EL51" s="21">
        <v>275.66349630000002</v>
      </c>
      <c r="EM51" s="34"/>
      <c r="EN51" s="34"/>
      <c r="EO51" s="34"/>
      <c r="EP51" s="34"/>
      <c r="EQ51" s="34"/>
      <c r="ER51" s="34"/>
      <c r="ES51" s="34"/>
      <c r="ET51" s="34"/>
      <c r="EU51" s="34"/>
      <c r="EV51" s="34"/>
    </row>
    <row r="52" spans="1:152" x14ac:dyDescent="0.3">
      <c r="EM52" s="34"/>
      <c r="EN52" s="34"/>
      <c r="EO52" s="34"/>
      <c r="EP52" s="34"/>
      <c r="EQ52" s="34"/>
      <c r="ER52" s="34"/>
      <c r="ES52" s="34"/>
      <c r="ET52" s="34"/>
      <c r="EU52" s="34"/>
      <c r="EV52" s="34"/>
    </row>
    <row r="53" spans="1:152" s="23" customFormat="1" x14ac:dyDescent="0.3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</row>
    <row r="54" spans="1:152" s="23" customFormat="1" x14ac:dyDescent="0.3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</row>
    <row r="55" spans="1:152" s="23" customFormat="1" x14ac:dyDescent="0.3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</row>
    <row r="56" spans="1:152" s="23" customFormat="1" x14ac:dyDescent="0.3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</row>
    <row r="57" spans="1:152" s="23" customFormat="1" x14ac:dyDescent="0.3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</row>
    <row r="58" spans="1:152" s="23" customFormat="1" x14ac:dyDescent="0.3"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</row>
    <row r="59" spans="1:152" s="23" customFormat="1" x14ac:dyDescent="0.3"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</row>
    <row r="60" spans="1:152" s="23" customFormat="1" x14ac:dyDescent="0.3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</row>
    <row r="61" spans="1:152" s="2" customFormat="1" x14ac:dyDescent="0.3">
      <c r="A61" s="37" t="s">
        <v>53</v>
      </c>
      <c r="B61" s="1">
        <f>SUM(B3:B59)</f>
        <v>46.47816390823597</v>
      </c>
      <c r="C61" s="1">
        <f t="shared" ref="C61:BO61" si="0">SUM(C3:C59)</f>
        <v>133.18323195197996</v>
      </c>
      <c r="D61" s="1">
        <f t="shared" si="0"/>
        <v>1427.4492565928897</v>
      </c>
      <c r="E61" s="1">
        <f t="shared" si="0"/>
        <v>11110.986816887289</v>
      </c>
      <c r="F61" s="1">
        <f t="shared" si="0"/>
        <v>1094.9146361365392</v>
      </c>
      <c r="G61" s="1">
        <f t="shared" si="0"/>
        <v>1094.9160790184999</v>
      </c>
      <c r="H61" s="1">
        <f t="shared" si="0"/>
        <v>11110.986885356993</v>
      </c>
      <c r="I61" s="1">
        <f t="shared" si="0"/>
        <v>11110.921268692993</v>
      </c>
      <c r="J61" s="1">
        <f t="shared" si="0"/>
        <v>3888.9793565805962</v>
      </c>
      <c r="K61" s="1">
        <f t="shared" si="0"/>
        <v>43.925850476449973</v>
      </c>
      <c r="L61" s="1"/>
      <c r="M61" s="1">
        <f t="shared" si="0"/>
        <v>8.0880546110000022</v>
      </c>
      <c r="N61" s="1">
        <f t="shared" si="0"/>
        <v>0.40440228231999992</v>
      </c>
      <c r="O61" s="1">
        <f t="shared" si="0"/>
        <v>7.6836448599999994</v>
      </c>
      <c r="P61" s="1">
        <f t="shared" si="0"/>
        <v>22791.43122361154</v>
      </c>
      <c r="Q61" s="1">
        <f t="shared" si="0"/>
        <v>22.052839509434996</v>
      </c>
      <c r="R61" s="1">
        <f t="shared" si="0"/>
        <v>22791.429092986029</v>
      </c>
      <c r="S61" s="1">
        <f t="shared" si="0"/>
        <v>13.34732698483829</v>
      </c>
      <c r="T61" s="1">
        <f t="shared" si="0"/>
        <v>13.801012801479995</v>
      </c>
      <c r="U61" s="1">
        <f t="shared" si="0"/>
        <v>7.5069206841696703</v>
      </c>
      <c r="V61" s="1">
        <f t="shared" si="0"/>
        <v>23.758050236650842</v>
      </c>
      <c r="W61" s="1">
        <f t="shared" si="0"/>
        <v>6.339949473332501</v>
      </c>
      <c r="X61" s="1">
        <f t="shared" si="0"/>
        <v>100559.67602000003</v>
      </c>
      <c r="Y61" s="1">
        <f t="shared" si="0"/>
        <v>3069.7889089468381</v>
      </c>
      <c r="Z61" s="1">
        <f t="shared" si="0"/>
        <v>3069.8609250590689</v>
      </c>
      <c r="AA61" s="1">
        <f t="shared" si="0"/>
        <v>111741.51148916296</v>
      </c>
      <c r="AB61" s="1">
        <f t="shared" si="0"/>
        <v>111744.99447539999</v>
      </c>
      <c r="AC61" s="1">
        <f t="shared" si="0"/>
        <v>4.0006254062000007E-2</v>
      </c>
      <c r="AD61" s="1">
        <f t="shared" si="0"/>
        <v>5.6008790309999999E-3</v>
      </c>
      <c r="AE61" s="1">
        <f t="shared" si="0"/>
        <v>3.440537711500001E-2</v>
      </c>
      <c r="AF61" s="1">
        <f t="shared" si="0"/>
        <v>14.990476318600795</v>
      </c>
      <c r="AG61" s="1">
        <f t="shared" si="0"/>
        <v>16637063.004383555</v>
      </c>
      <c r="AH61" s="1">
        <f t="shared" si="0"/>
        <v>1842504160.9526992</v>
      </c>
      <c r="AI61" s="1">
        <f t="shared" si="0"/>
        <v>16643720.365223054</v>
      </c>
      <c r="AJ61" s="1">
        <f t="shared" si="0"/>
        <v>0.38704413452558983</v>
      </c>
      <c r="AK61" s="1">
        <f t="shared" si="0"/>
        <v>4569.8668971060961</v>
      </c>
      <c r="AL61" s="1">
        <f t="shared" si="0"/>
        <v>33864.453707365486</v>
      </c>
      <c r="AM61" s="1">
        <f t="shared" si="0"/>
        <v>4636.7203946139962</v>
      </c>
      <c r="AN61" s="1">
        <f t="shared" si="0"/>
        <v>159.90843878177992</v>
      </c>
      <c r="AO61" s="1">
        <f t="shared" si="0"/>
        <v>12729.810178171494</v>
      </c>
      <c r="AP61" s="1">
        <f t="shared" si="0"/>
        <v>2054.7287811050001</v>
      </c>
      <c r="AQ61" s="1">
        <f t="shared" si="0"/>
        <v>14089401.097764991</v>
      </c>
      <c r="AR61" s="1">
        <f t="shared" si="0"/>
        <v>69300.463335109947</v>
      </c>
      <c r="AS61" s="1">
        <f t="shared" si="0"/>
        <v>18850.558925878591</v>
      </c>
      <c r="AT61" s="1">
        <f t="shared" si="0"/>
        <v>17931.490516000005</v>
      </c>
      <c r="AU61" s="1">
        <f t="shared" si="0"/>
        <v>21621.691782897</v>
      </c>
      <c r="AV61" s="1">
        <f t="shared" si="0"/>
        <v>17341.947143825622</v>
      </c>
      <c r="AW61" s="1">
        <f t="shared" si="0"/>
        <v>17342.501884547459</v>
      </c>
      <c r="AX61" s="1">
        <f t="shared" si="0"/>
        <v>93050.891003935918</v>
      </c>
      <c r="AY61" s="1">
        <f t="shared" si="0"/>
        <v>226440.28904999999</v>
      </c>
      <c r="AZ61" s="1">
        <f t="shared" si="0"/>
        <v>441750.25888198946</v>
      </c>
      <c r="BA61" s="1">
        <f t="shared" si="0"/>
        <v>83.811799291202988</v>
      </c>
      <c r="BB61" s="1">
        <f t="shared" si="0"/>
        <v>94.344792945611943</v>
      </c>
      <c r="BC61" s="1">
        <f t="shared" si="0"/>
        <v>13937.360320213997</v>
      </c>
      <c r="BD61" s="1">
        <f t="shared" si="0"/>
        <v>13937.352447568992</v>
      </c>
      <c r="BE61" s="1">
        <f t="shared" si="0"/>
        <v>13937.165048175988</v>
      </c>
      <c r="BF61" s="1">
        <f t="shared" si="0"/>
        <v>28320.387447744015</v>
      </c>
      <c r="BG61" s="1">
        <f t="shared" si="0"/>
        <v>28321.098439427624</v>
      </c>
      <c r="BH61" s="45">
        <f t="shared" si="0"/>
        <v>0.34732408282999999</v>
      </c>
      <c r="BI61" s="45">
        <f t="shared" si="0"/>
        <v>3.2262572497E-2</v>
      </c>
      <c r="BJ61" s="45">
        <f t="shared" si="0"/>
        <v>3.2264434777999999E-2</v>
      </c>
      <c r="BK61" s="45">
        <f t="shared" si="0"/>
        <v>0.34730334961999992</v>
      </c>
      <c r="BL61" s="1">
        <f t="shared" si="0"/>
        <v>22244.319608885002</v>
      </c>
      <c r="BM61" s="1">
        <f t="shared" si="0"/>
        <v>22243.428036658988</v>
      </c>
      <c r="BN61" s="1">
        <f t="shared" si="0"/>
        <v>9.1589966969753185</v>
      </c>
      <c r="BO61" s="1">
        <f t="shared" si="0"/>
        <v>33922.436308899967</v>
      </c>
      <c r="BP61" s="1">
        <f t="shared" ref="BP61:EB61" si="1">SUM(BP3:BP59)</f>
        <v>661.51022779512937</v>
      </c>
      <c r="BQ61" s="1"/>
      <c r="BR61" s="1">
        <f t="shared" si="1"/>
        <v>1306.0320120275992</v>
      </c>
      <c r="BS61" s="1">
        <f t="shared" si="1"/>
        <v>12.132238662999999</v>
      </c>
      <c r="BT61" s="1">
        <f t="shared" si="1"/>
        <v>21.568423083999992</v>
      </c>
      <c r="BU61" s="1">
        <f t="shared" si="1"/>
        <v>1886.7386967518487</v>
      </c>
      <c r="BV61" s="1">
        <f t="shared" si="1"/>
        <v>0</v>
      </c>
      <c r="BW61" s="1">
        <f t="shared" si="1"/>
        <v>28764.63696349999</v>
      </c>
      <c r="BX61" s="1">
        <f t="shared" si="1"/>
        <v>1855.1096604413681</v>
      </c>
      <c r="BY61" s="1">
        <f t="shared" si="1"/>
        <v>1856.3521435786993</v>
      </c>
      <c r="BZ61" s="1">
        <f t="shared" si="1"/>
        <v>102431.63688662792</v>
      </c>
      <c r="CA61" s="1">
        <f t="shared" si="1"/>
        <v>102430.80763063995</v>
      </c>
      <c r="CB61" s="1">
        <f t="shared" si="1"/>
        <v>5.9439831533000005</v>
      </c>
      <c r="CC61" s="1">
        <f t="shared" si="1"/>
        <v>1.0104781439999999</v>
      </c>
      <c r="CD61" s="1">
        <f t="shared" si="1"/>
        <v>4.9335106320000008</v>
      </c>
      <c r="CE61" s="1">
        <f t="shared" si="1"/>
        <v>2317437.137348149</v>
      </c>
      <c r="CF61" s="1">
        <f t="shared" si="1"/>
        <v>440858.27538069949</v>
      </c>
      <c r="CG61" s="1">
        <f t="shared" si="1"/>
        <v>440840.66102253983</v>
      </c>
      <c r="CH61" s="1">
        <f t="shared" si="1"/>
        <v>779761.06547198957</v>
      </c>
      <c r="CI61" s="1">
        <f t="shared" si="1"/>
        <v>2780428.3272378999</v>
      </c>
      <c r="CJ61" s="1">
        <f t="shared" si="1"/>
        <v>2317344.4369485392</v>
      </c>
      <c r="CK61" s="1">
        <f t="shared" si="1"/>
        <v>38589.588290638974</v>
      </c>
      <c r="CL61" s="1">
        <f t="shared" si="1"/>
        <v>346.14069569347976</v>
      </c>
      <c r="CM61" s="1">
        <f t="shared" si="1"/>
        <v>0.38700994922800941</v>
      </c>
      <c r="CN61" s="1">
        <f t="shared" si="1"/>
        <v>38.716273983163966</v>
      </c>
      <c r="CO61" s="1">
        <f t="shared" si="1"/>
        <v>21.330598652384392</v>
      </c>
      <c r="CP61" s="1">
        <f t="shared" si="1"/>
        <v>381.57292534138992</v>
      </c>
      <c r="CQ61" s="1">
        <f t="shared" si="1"/>
        <v>96.969275055081937</v>
      </c>
      <c r="CR61" s="1">
        <f t="shared" si="1"/>
        <v>532266.48343896272</v>
      </c>
      <c r="CS61" s="1">
        <f t="shared" si="1"/>
        <v>496.60503950946986</v>
      </c>
      <c r="CT61" s="1">
        <f t="shared" si="1"/>
        <v>120.63651890833991</v>
      </c>
      <c r="CU61" s="1">
        <f t="shared" si="1"/>
        <v>40113.300371426478</v>
      </c>
      <c r="CV61" s="1">
        <f t="shared" si="1"/>
        <v>3756.2474448210373</v>
      </c>
      <c r="CW61" s="1">
        <f t="shared" si="1"/>
        <v>0</v>
      </c>
      <c r="CX61" s="1">
        <f t="shared" si="1"/>
        <v>197.60786834849986</v>
      </c>
      <c r="CY61" s="45">
        <f t="shared" si="1"/>
        <v>1.8632126034999995E-3</v>
      </c>
      <c r="CZ61" s="1">
        <f t="shared" si="1"/>
        <v>39.934358067134937</v>
      </c>
      <c r="DA61" s="1">
        <f t="shared" si="1"/>
        <v>215217.35949405195</v>
      </c>
      <c r="DB61" s="1">
        <f t="shared" si="1"/>
        <v>16019.018690999997</v>
      </c>
      <c r="DC61" s="1">
        <f t="shared" si="1"/>
        <v>7067.3415266999991</v>
      </c>
      <c r="DD61" s="1">
        <f t="shared" si="1"/>
        <v>94255.578558337933</v>
      </c>
      <c r="DE61" s="1">
        <f t="shared" si="1"/>
        <v>120961.79276817715</v>
      </c>
      <c r="DF61" s="1">
        <f t="shared" si="1"/>
        <v>77.76781571992997</v>
      </c>
      <c r="DG61" s="1">
        <f t="shared" si="1"/>
        <v>26.702287083999995</v>
      </c>
      <c r="DH61" s="1">
        <f t="shared" si="1"/>
        <v>13309.461780763133</v>
      </c>
      <c r="DI61" s="1">
        <f t="shared" si="1"/>
        <v>106.52006118975991</v>
      </c>
      <c r="DJ61" s="1">
        <f t="shared" si="1"/>
        <v>6315.1724639429931</v>
      </c>
      <c r="DK61" s="1">
        <f t="shared" si="1"/>
        <v>616.79548894682932</v>
      </c>
      <c r="DL61" s="1">
        <f t="shared" si="1"/>
        <v>204.80379526453979</v>
      </c>
      <c r="DM61" s="1">
        <f t="shared" si="1"/>
        <v>26250.363500644497</v>
      </c>
      <c r="DN61" s="1">
        <f t="shared" si="1"/>
        <v>830.88311171669955</v>
      </c>
      <c r="DO61" s="1">
        <f t="shared" si="1"/>
        <v>5627.3832517813935</v>
      </c>
      <c r="DP61" s="1">
        <f t="shared" si="1"/>
        <v>215.68630201564991</v>
      </c>
      <c r="DQ61" s="1">
        <f t="shared" si="1"/>
        <v>2487.3507038265989</v>
      </c>
      <c r="DR61" s="1">
        <f t="shared" si="1"/>
        <v>25.998751093674983</v>
      </c>
      <c r="DS61" s="1">
        <f t="shared" si="1"/>
        <v>104.54434113422691</v>
      </c>
      <c r="DT61" s="1">
        <f t="shared" si="1"/>
        <v>63583.393901999996</v>
      </c>
      <c r="DU61" s="1">
        <f t="shared" si="1"/>
        <v>16656.506041844972</v>
      </c>
      <c r="DV61" s="1">
        <f t="shared" si="1"/>
        <v>16656.496020978666</v>
      </c>
      <c r="DW61" s="1">
        <f t="shared" si="1"/>
        <v>333546.01719965768</v>
      </c>
      <c r="DX61" s="1">
        <f t="shared" si="1"/>
        <v>549.45802443108983</v>
      </c>
      <c r="DY61" s="1">
        <f t="shared" si="1"/>
        <v>549.43156833565968</v>
      </c>
      <c r="DZ61" s="1">
        <f t="shared" si="1"/>
        <v>32.025500390905997</v>
      </c>
      <c r="EA61" s="1">
        <f t="shared" si="1"/>
        <v>36623.117130999999</v>
      </c>
      <c r="EB61" s="1">
        <f t="shared" si="1"/>
        <v>1291371.4731927589</v>
      </c>
      <c r="EC61" s="1">
        <f t="shared" ref="EC61:EL61" si="2">SUM(EC3:EC59)</f>
        <v>140751.90467676203</v>
      </c>
      <c r="ED61" s="1">
        <f t="shared" si="2"/>
        <v>115892.58944469328</v>
      </c>
      <c r="EE61" s="1">
        <f t="shared" si="2"/>
        <v>115895.13389602074</v>
      </c>
      <c r="EF61" s="1">
        <f t="shared" si="2"/>
        <v>25645.43453439627</v>
      </c>
      <c r="EG61" s="1">
        <f t="shared" si="2"/>
        <v>0</v>
      </c>
      <c r="EH61" s="1">
        <f t="shared" si="2"/>
        <v>15151.20732750613</v>
      </c>
      <c r="EI61" s="1">
        <f t="shared" si="2"/>
        <v>1162167.0750750287</v>
      </c>
      <c r="EJ61" s="1">
        <f t="shared" si="2"/>
        <v>65065.385512013163</v>
      </c>
      <c r="EK61" s="1">
        <f t="shared" si="2"/>
        <v>155166.58452974531</v>
      </c>
      <c r="EL61" s="1">
        <f t="shared" si="2"/>
        <v>65067.445735719841</v>
      </c>
    </row>
    <row r="62" spans="1:152" x14ac:dyDescent="0.3">
      <c r="Z62" s="100"/>
      <c r="BI62" s="57">
        <f>BH61+BJ61+CZ61</f>
        <v>40.313946584742936</v>
      </c>
    </row>
    <row r="63" spans="1:152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45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45"/>
      <c r="EN63" s="45"/>
      <c r="EO63" s="45"/>
      <c r="EP63" s="45"/>
      <c r="EQ63" s="45"/>
      <c r="ER63" s="45"/>
      <c r="ES63" s="45"/>
      <c r="ET63" s="45"/>
      <c r="EU63" s="45"/>
      <c r="EV63" s="45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58F70-4D9C-45EC-82EB-B3459616AAA9}">
  <dimension ref="A1:EN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ColWidth="9.109375" defaultRowHeight="14.4" x14ac:dyDescent="0.3"/>
  <cols>
    <col min="1" max="1" width="19.109375" style="23" customWidth="1"/>
    <col min="2" max="8" width="9.109375" style="21" customWidth="1"/>
    <col min="9" max="29" width="9.109375" style="23" customWidth="1"/>
    <col min="30" max="30" width="11.109375" style="23" customWidth="1"/>
    <col min="31" max="31" width="15.109375" style="23" bestFit="1" customWidth="1"/>
    <col min="32" max="113" width="9.109375" style="34" customWidth="1"/>
    <col min="114" max="114" width="9.109375" style="23"/>
    <col min="115" max="117" width="9.109375" style="23" customWidth="1"/>
    <col min="118" max="16384" width="9.109375" style="23"/>
  </cols>
  <sheetData>
    <row r="1" spans="1:144" x14ac:dyDescent="0.3">
      <c r="B1" s="21" t="s">
        <v>634</v>
      </c>
      <c r="AE1" s="23" t="s">
        <v>636</v>
      </c>
      <c r="DL1" s="23">
        <f>MIN(DL2:DL51)</f>
        <v>0.98562823689233203</v>
      </c>
      <c r="DM1" s="23" t="s">
        <v>362</v>
      </c>
    </row>
    <row r="2" spans="1:144" x14ac:dyDescent="0.3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62</v>
      </c>
      <c r="L2" s="23" t="s">
        <v>311</v>
      </c>
      <c r="M2" s="23" t="s">
        <v>63</v>
      </c>
      <c r="N2" s="23" t="s">
        <v>374</v>
      </c>
      <c r="O2" s="23" t="s">
        <v>65</v>
      </c>
      <c r="P2" s="23" t="s">
        <v>312</v>
      </c>
      <c r="Q2" s="23" t="s">
        <v>314</v>
      </c>
      <c r="R2" s="23" t="s">
        <v>469</v>
      </c>
      <c r="S2" s="23" t="s">
        <v>318</v>
      </c>
      <c r="T2" s="23" t="s">
        <v>319</v>
      </c>
      <c r="U2" s="23" t="s">
        <v>320</v>
      </c>
      <c r="V2" s="23" t="s">
        <v>321</v>
      </c>
      <c r="W2" s="23" t="s">
        <v>323</v>
      </c>
      <c r="X2" s="23" t="s">
        <v>471</v>
      </c>
      <c r="Y2" s="23" t="s">
        <v>472</v>
      </c>
      <c r="Z2" s="23" t="s">
        <v>457</v>
      </c>
      <c r="AA2" s="23" t="s">
        <v>459</v>
      </c>
      <c r="AB2" s="23" t="s">
        <v>465</v>
      </c>
      <c r="AC2" s="23" t="s">
        <v>419</v>
      </c>
      <c r="AE2" s="23" t="s">
        <v>224</v>
      </c>
      <c r="AF2" s="23" t="s">
        <v>552</v>
      </c>
      <c r="AG2" s="23" t="s">
        <v>454</v>
      </c>
      <c r="AH2" s="23" t="s">
        <v>175</v>
      </c>
      <c r="AI2" s="23" t="s">
        <v>127</v>
      </c>
      <c r="AJ2" s="23" t="s">
        <v>128</v>
      </c>
      <c r="AK2" s="23" t="s">
        <v>129</v>
      </c>
      <c r="AL2" s="23" t="s">
        <v>513</v>
      </c>
      <c r="AM2" s="23" t="s">
        <v>455</v>
      </c>
      <c r="AN2" s="23" t="s">
        <v>550</v>
      </c>
      <c r="AO2" s="23" t="s">
        <v>176</v>
      </c>
      <c r="AP2" s="23" t="s">
        <v>130</v>
      </c>
      <c r="AQ2" s="23" t="s">
        <v>57</v>
      </c>
      <c r="AR2" s="23" t="s">
        <v>326</v>
      </c>
      <c r="AS2" s="23" t="s">
        <v>409</v>
      </c>
      <c r="AT2" s="23" t="s">
        <v>327</v>
      </c>
      <c r="AU2" s="23" t="s">
        <v>410</v>
      </c>
      <c r="AV2" s="23" t="s">
        <v>411</v>
      </c>
      <c r="AW2" s="23" t="s">
        <v>412</v>
      </c>
      <c r="AX2" s="23" t="s">
        <v>132</v>
      </c>
      <c r="AY2" s="23" t="s">
        <v>133</v>
      </c>
      <c r="AZ2" s="23" t="s">
        <v>456</v>
      </c>
      <c r="BA2" s="23" t="s">
        <v>457</v>
      </c>
      <c r="BB2" s="23" t="s">
        <v>134</v>
      </c>
      <c r="BC2" s="23" t="s">
        <v>553</v>
      </c>
      <c r="BD2" s="23" t="s">
        <v>135</v>
      </c>
      <c r="BE2" s="23" t="s">
        <v>136</v>
      </c>
      <c r="BF2" s="23" t="s">
        <v>459</v>
      </c>
      <c r="BG2" s="23" t="s">
        <v>137</v>
      </c>
      <c r="BH2" s="23" t="s">
        <v>138</v>
      </c>
      <c r="BI2" s="23" t="s">
        <v>139</v>
      </c>
      <c r="BJ2" s="23" t="s">
        <v>551</v>
      </c>
      <c r="BK2" s="23" t="s">
        <v>461</v>
      </c>
      <c r="BL2" s="23" t="s">
        <v>340</v>
      </c>
      <c r="BM2" s="23" t="s">
        <v>341</v>
      </c>
      <c r="BN2" s="23" t="s">
        <v>140</v>
      </c>
      <c r="BO2" s="23" t="s">
        <v>473</v>
      </c>
      <c r="BP2" s="23" t="s">
        <v>587</v>
      </c>
      <c r="BQ2" s="23" t="s">
        <v>141</v>
      </c>
      <c r="BR2" s="23" t="s">
        <v>142</v>
      </c>
      <c r="BS2" s="23" t="s">
        <v>58</v>
      </c>
      <c r="BT2" s="23" t="s">
        <v>143</v>
      </c>
      <c r="BU2" s="23" t="s">
        <v>144</v>
      </c>
      <c r="BV2" s="23" t="s">
        <v>318</v>
      </c>
      <c r="BW2" s="23" t="s">
        <v>319</v>
      </c>
      <c r="BX2" s="23" t="s">
        <v>320</v>
      </c>
      <c r="BY2" s="23" t="s">
        <v>321</v>
      </c>
      <c r="BZ2" s="23" t="s">
        <v>323</v>
      </c>
      <c r="CA2" s="23" t="s">
        <v>145</v>
      </c>
      <c r="CB2" s="23" t="s">
        <v>146</v>
      </c>
      <c r="CC2" s="23" t="s">
        <v>147</v>
      </c>
      <c r="CD2" s="23" t="s">
        <v>148</v>
      </c>
      <c r="CE2" s="23" t="s">
        <v>149</v>
      </c>
      <c r="CF2" s="23" t="s">
        <v>150</v>
      </c>
      <c r="CG2" s="23" t="s">
        <v>151</v>
      </c>
      <c r="CH2" s="23" t="s">
        <v>152</v>
      </c>
      <c r="CI2" s="23" t="s">
        <v>52</v>
      </c>
      <c r="CJ2" s="23" t="s">
        <v>51</v>
      </c>
      <c r="CK2" s="23" t="s">
        <v>153</v>
      </c>
      <c r="CL2" s="23" t="s">
        <v>155</v>
      </c>
      <c r="CM2" s="23" t="s">
        <v>156</v>
      </c>
      <c r="CN2" s="23" t="s">
        <v>157</v>
      </c>
      <c r="CO2" s="23" t="s">
        <v>158</v>
      </c>
      <c r="CP2" s="23" t="s">
        <v>159</v>
      </c>
      <c r="CQ2" s="23" t="s">
        <v>160</v>
      </c>
      <c r="CR2" s="23" t="s">
        <v>161</v>
      </c>
      <c r="CS2" s="23" t="s">
        <v>162</v>
      </c>
      <c r="CT2" s="23" t="s">
        <v>464</v>
      </c>
      <c r="CU2" s="23" t="s">
        <v>163</v>
      </c>
      <c r="CV2" s="23" t="s">
        <v>164</v>
      </c>
      <c r="CW2" s="23" t="s">
        <v>165</v>
      </c>
      <c r="CX2" s="23" t="s">
        <v>59</v>
      </c>
      <c r="CY2" s="23" t="s">
        <v>474</v>
      </c>
      <c r="CZ2" s="23" t="s">
        <v>465</v>
      </c>
      <c r="DA2" s="23" t="s">
        <v>166</v>
      </c>
      <c r="DB2" s="23" t="s">
        <v>167</v>
      </c>
      <c r="DC2" s="23" t="s">
        <v>168</v>
      </c>
      <c r="DD2" s="23" t="s">
        <v>335</v>
      </c>
      <c r="DE2" s="23" t="s">
        <v>169</v>
      </c>
      <c r="DF2" s="23" t="s">
        <v>170</v>
      </c>
      <c r="DG2" s="23" t="s">
        <v>171</v>
      </c>
      <c r="DH2" s="23" t="s">
        <v>469</v>
      </c>
      <c r="DI2" s="23" t="s">
        <v>475</v>
      </c>
      <c r="DK2" s="23" t="s">
        <v>137</v>
      </c>
      <c r="DL2" s="23" t="s">
        <v>587</v>
      </c>
      <c r="DM2" s="23" t="s">
        <v>57</v>
      </c>
      <c r="DN2" s="23" t="s">
        <v>55</v>
      </c>
      <c r="DO2" s="23" t="s">
        <v>58</v>
      </c>
      <c r="DP2" s="23" t="s">
        <v>52</v>
      </c>
      <c r="DQ2" s="23" t="s">
        <v>51</v>
      </c>
      <c r="DR2" s="23" t="s">
        <v>59</v>
      </c>
      <c r="DS2" s="23" t="s">
        <v>60</v>
      </c>
      <c r="DT2" s="23" t="s">
        <v>61</v>
      </c>
      <c r="DU2" s="23" t="s">
        <v>310</v>
      </c>
      <c r="DV2" s="23" t="s">
        <v>62</v>
      </c>
      <c r="DW2" s="23" t="s">
        <v>311</v>
      </c>
      <c r="DX2" s="23" t="s">
        <v>63</v>
      </c>
      <c r="DY2" s="23" t="s">
        <v>374</v>
      </c>
      <c r="DZ2" s="23" t="s">
        <v>65</v>
      </c>
      <c r="EA2" s="23" t="s">
        <v>312</v>
      </c>
      <c r="EB2" s="23" t="s">
        <v>314</v>
      </c>
      <c r="EC2" s="23" t="s">
        <v>469</v>
      </c>
      <c r="ED2" s="23" t="s">
        <v>318</v>
      </c>
      <c r="EE2" s="23" t="s">
        <v>319</v>
      </c>
      <c r="EF2" s="23" t="s">
        <v>320</v>
      </c>
      <c r="EG2" s="23" t="s">
        <v>321</v>
      </c>
      <c r="EH2" s="23" t="s">
        <v>323</v>
      </c>
      <c r="EI2" s="23" t="s">
        <v>471</v>
      </c>
      <c r="EJ2" s="23" t="s">
        <v>472</v>
      </c>
      <c r="EK2" s="23" t="s">
        <v>457</v>
      </c>
      <c r="EL2" s="23" t="s">
        <v>459</v>
      </c>
      <c r="EM2" s="23" t="s">
        <v>465</v>
      </c>
      <c r="EN2" s="23" t="s">
        <v>419</v>
      </c>
    </row>
    <row r="3" spans="1:144" x14ac:dyDescent="0.3">
      <c r="A3" s="23" t="s">
        <v>0</v>
      </c>
      <c r="B3" s="21">
        <v>11317.636087999999</v>
      </c>
      <c r="D3" s="21">
        <v>4374.9202372</v>
      </c>
      <c r="E3" s="21">
        <v>386.60442678999999</v>
      </c>
      <c r="F3" s="21">
        <v>352.89021577</v>
      </c>
      <c r="G3" s="21">
        <v>441.80630894000001</v>
      </c>
      <c r="H3" s="21">
        <v>2219.2830678</v>
      </c>
      <c r="I3" s="23">
        <v>92.706417533999996</v>
      </c>
      <c r="J3" s="23">
        <v>52.931530363999997</v>
      </c>
      <c r="K3" s="23">
        <v>39.088992500000003</v>
      </c>
      <c r="L3" s="23">
        <v>37.092992356000003</v>
      </c>
      <c r="M3" s="23">
        <v>267.7476628</v>
      </c>
      <c r="N3" s="23">
        <v>5.4559007413999998</v>
      </c>
      <c r="O3" s="23">
        <v>38.982927728999996</v>
      </c>
      <c r="P3" s="23">
        <v>19.770908627000001</v>
      </c>
      <c r="Q3" s="23">
        <v>20.962964896999999</v>
      </c>
      <c r="R3" s="23">
        <v>13.648140499</v>
      </c>
      <c r="S3" s="23">
        <v>0.29096547360000002</v>
      </c>
      <c r="T3" s="6">
        <v>2.3091531E-6</v>
      </c>
      <c r="U3" s="23">
        <v>2.57388289E-2</v>
      </c>
      <c r="V3" s="23">
        <v>1.8875122899999999E-2</v>
      </c>
      <c r="W3" s="23">
        <v>5.0950148816</v>
      </c>
      <c r="X3" s="23">
        <v>0.26902222869999998</v>
      </c>
      <c r="Y3" s="23">
        <v>0.26057517029999999</v>
      </c>
      <c r="Z3" s="23">
        <v>4.7702454653000004</v>
      </c>
      <c r="AA3" s="23">
        <v>0.52398405879999999</v>
      </c>
      <c r="AB3" s="23">
        <v>6.9022634847999997</v>
      </c>
      <c r="AC3" s="23">
        <v>8.5795043000000005E-3</v>
      </c>
      <c r="AE3" s="23" t="s">
        <v>0</v>
      </c>
      <c r="AF3" s="23">
        <v>0</v>
      </c>
      <c r="AG3" s="23">
        <v>8.2043698895937407</v>
      </c>
      <c r="AH3" s="23">
        <v>52.656201525629903</v>
      </c>
      <c r="AI3" s="23">
        <v>92.224274140803004</v>
      </c>
      <c r="AJ3" s="23">
        <v>92.224274140803004</v>
      </c>
      <c r="AK3" s="23">
        <v>130.23470447234899</v>
      </c>
      <c r="AL3" s="23">
        <v>0</v>
      </c>
      <c r="AM3" s="23">
        <v>38.8856826478466</v>
      </c>
      <c r="AN3" s="23">
        <v>8.5348709756828504E-3</v>
      </c>
      <c r="AO3" s="23">
        <v>36.900068514883003</v>
      </c>
      <c r="AP3" s="23">
        <v>7.8268738138125502E-2</v>
      </c>
      <c r="AQ3" s="23">
        <v>11258.7762124153</v>
      </c>
      <c r="AR3" s="23">
        <v>8.40312817584064E-3</v>
      </c>
      <c r="AS3" s="23">
        <v>0.19991022199220601</v>
      </c>
      <c r="AT3" s="23">
        <v>1.27300413785501E-2</v>
      </c>
      <c r="AU3" s="23">
        <v>2.9576665532829498E-4</v>
      </c>
      <c r="AV3" s="23">
        <v>4.5519020673842697E-2</v>
      </c>
      <c r="AW3" s="23">
        <v>7.6470186962967796E-4</v>
      </c>
      <c r="AX3" s="6">
        <v>343.93920887186403</v>
      </c>
      <c r="AY3" s="23">
        <v>11.606213884411201</v>
      </c>
      <c r="AZ3" s="23">
        <v>87.682862619330095</v>
      </c>
      <c r="BA3" s="23">
        <v>4.7454386635507504</v>
      </c>
      <c r="BB3" s="23">
        <v>0</v>
      </c>
      <c r="BC3" s="23">
        <v>0</v>
      </c>
      <c r="BD3" s="23">
        <v>266.35510334573303</v>
      </c>
      <c r="BE3" s="23">
        <v>266.35510334573303</v>
      </c>
      <c r="BF3" s="23">
        <v>0.52125992439201996</v>
      </c>
      <c r="BG3" s="23">
        <v>34.817335471428997</v>
      </c>
      <c r="BH3" s="23">
        <v>95.279123738531297</v>
      </c>
      <c r="BI3" s="23">
        <v>3.1946880504106598E-3</v>
      </c>
      <c r="BJ3" s="23">
        <v>229.624330173754</v>
      </c>
      <c r="BK3" s="23">
        <v>1.21417050488846E-2</v>
      </c>
      <c r="BL3" s="23">
        <v>1.41115648770647</v>
      </c>
      <c r="BM3" s="23">
        <v>4.0163713802587102</v>
      </c>
      <c r="BN3" s="23">
        <v>38.780314271514897</v>
      </c>
      <c r="BO3" s="23">
        <v>19.668079437815301</v>
      </c>
      <c r="BP3" s="23">
        <v>2224.9233077696299</v>
      </c>
      <c r="BQ3" s="23">
        <v>3916.9504410610798</v>
      </c>
      <c r="BR3" s="23">
        <v>400.39946107468597</v>
      </c>
      <c r="BS3" s="23">
        <v>4352.1672376072001</v>
      </c>
      <c r="BT3" s="6">
        <v>1.3229834454416499E-5</v>
      </c>
      <c r="BU3" s="23">
        <v>139.85188110342801</v>
      </c>
      <c r="BV3" s="23">
        <v>0.28945122569784498</v>
      </c>
      <c r="BW3" s="6">
        <v>2.2971619763818801E-6</v>
      </c>
      <c r="BX3" s="23">
        <v>2.5604852797874701E-2</v>
      </c>
      <c r="BY3" s="23">
        <v>1.87770617465235E-2</v>
      </c>
      <c r="BZ3" s="23">
        <v>5.0685190001276403</v>
      </c>
      <c r="CA3" s="23">
        <v>0</v>
      </c>
      <c r="CB3" s="23">
        <v>583.19240894041297</v>
      </c>
      <c r="CC3" s="23">
        <v>0.15007516144997901</v>
      </c>
      <c r="CD3" s="6">
        <v>5.3140518538115098E-5</v>
      </c>
      <c r="CE3" s="23">
        <v>120.954439818449</v>
      </c>
      <c r="CF3" s="23">
        <v>0.16818704023655501</v>
      </c>
      <c r="CG3" s="23">
        <v>0</v>
      </c>
      <c r="CH3" s="23">
        <v>3.4240758255482602</v>
      </c>
      <c r="CI3" s="23">
        <v>384.62018005411602</v>
      </c>
      <c r="CJ3" s="23">
        <v>351.081311516607</v>
      </c>
      <c r="CK3" s="23">
        <v>33.538868537508797</v>
      </c>
      <c r="CL3" s="23">
        <v>0</v>
      </c>
      <c r="CM3" s="23">
        <v>0</v>
      </c>
      <c r="CN3" s="23">
        <v>111.789672340922</v>
      </c>
      <c r="CO3" s="23">
        <v>0</v>
      </c>
      <c r="CP3" s="23">
        <v>16.588082711795199</v>
      </c>
      <c r="CQ3" s="23">
        <v>7.5363546131163899</v>
      </c>
      <c r="CR3" s="23">
        <v>4.8291217573482697E-4</v>
      </c>
      <c r="CS3" s="23">
        <v>66.387373579589493</v>
      </c>
      <c r="CT3" s="23">
        <v>1.7344983854552301</v>
      </c>
      <c r="CU3" s="23">
        <v>3.2081521107602001E-4</v>
      </c>
      <c r="CV3" s="23">
        <v>24.082192520709601</v>
      </c>
      <c r="CW3" s="6">
        <v>1.03688409774191E-6</v>
      </c>
      <c r="CX3" s="23">
        <v>439.50872673494302</v>
      </c>
      <c r="CY3" s="23">
        <v>244.89545777945</v>
      </c>
      <c r="CZ3" s="23">
        <v>6.8663662049295304</v>
      </c>
      <c r="DA3" s="23">
        <v>0</v>
      </c>
      <c r="DB3" s="23">
        <v>0</v>
      </c>
      <c r="DC3" s="23">
        <v>34.561496036055601</v>
      </c>
      <c r="DD3" s="23">
        <v>20.853942521844601</v>
      </c>
      <c r="DE3" s="23">
        <v>0</v>
      </c>
      <c r="DF3" s="23">
        <v>8.4267740609252009</v>
      </c>
      <c r="DG3" s="23">
        <v>2207.7412069258098</v>
      </c>
      <c r="DH3" s="23">
        <v>13.577152417213</v>
      </c>
      <c r="DI3" s="23">
        <v>37.117607553999598</v>
      </c>
      <c r="DK3" s="31">
        <f t="shared" ref="DK3:DK34" si="0">BG3/BS3</f>
        <v>7.9999994417887747E-3</v>
      </c>
      <c r="DL3" s="106">
        <f>BP3/DG3</f>
        <v>1.0077826607529536</v>
      </c>
      <c r="DM3" s="46">
        <f t="shared" ref="DM3:DM34" si="1">(AQ3-B3)/(B3+1E-50)</f>
        <v>-5.2007216990399927E-3</v>
      </c>
      <c r="DN3" s="46"/>
      <c r="DO3" s="46">
        <f t="shared" ref="DO3:DO34" si="2">(BS3-D3)/(D3+1E-50)</f>
        <v>-5.2007804392251071E-3</v>
      </c>
      <c r="DP3" s="46">
        <f t="shared" ref="DP3:DP34" si="3">(CI3-E3)/(E3+1E-50)</f>
        <v>-5.1324987464817524E-3</v>
      </c>
      <c r="DQ3" s="46">
        <f t="shared" ref="DQ3:DQ34" si="4">(CJ3-F3)/(F3+1E-50)</f>
        <v>-5.1259688496775114E-3</v>
      </c>
      <c r="DR3" s="46">
        <f t="shared" ref="DR3:DR34" si="5">(CX3-G3)/(G3+1E-50)</f>
        <v>-5.2004286914087705E-3</v>
      </c>
      <c r="DS3" s="46">
        <f t="shared" ref="DS3:DS34" si="6">(DG3-H3)/(H3+1E-50)</f>
        <v>-5.2007159616784624E-3</v>
      </c>
      <c r="DT3" s="46">
        <f t="shared" ref="DT3:DT34" si="7">(AJ3-I3)/(I3+1E-50)</f>
        <v>-5.2007553093092653E-3</v>
      </c>
      <c r="DU3" s="46">
        <f t="shared" ref="DU3:DU34" si="8">(AH3-J3)/(J3+1E-50)</f>
        <v>-5.2016035900853365E-3</v>
      </c>
      <c r="DV3" s="46">
        <f t="shared" ref="DV3:DV34" si="9">(AM3-K3)/(K3+1E-50)</f>
        <v>-5.2012047164787609E-3</v>
      </c>
      <c r="DW3" s="46">
        <f t="shared" ref="DW3:DW34" si="10">(AO3-L3)/(L3+1E-50)</f>
        <v>-5.2010859427412551E-3</v>
      </c>
      <c r="DX3" s="46">
        <f t="shared" ref="DX3:DX34" si="11">(BE3-M3)/(M3+1E-50)</f>
        <v>-5.2010144167240618E-3</v>
      </c>
      <c r="DY3" s="46">
        <f t="shared" ref="DY3:DY34" si="12">(BL3+BM3-N3)/(N3+1E-50)</f>
        <v>-5.2004013231991249E-3</v>
      </c>
      <c r="DZ3" s="46">
        <f t="shared" ref="DZ3:DZ34" si="13">(BN3-O3)/(O3+1E-50)</f>
        <v>-5.1974920635417723E-3</v>
      </c>
      <c r="EA3" s="46">
        <f t="shared" ref="EA3:EA34" si="14">(BO3-P3)/(P3+1E-50)</f>
        <v>-5.2010350725242736E-3</v>
      </c>
      <c r="EB3" s="46">
        <f t="shared" ref="EB3:EB34" si="15">(DD3-Q3)/(Q3+1E-50)</f>
        <v>-5.2007135293633943E-3</v>
      </c>
      <c r="EC3" s="46">
        <f t="shared" ref="EC3:EC34" si="16">(DH3-R3)/(R3+1E-50)</f>
        <v>-5.2013006308223022E-3</v>
      </c>
      <c r="ED3" s="46">
        <f t="shared" ref="ED3:ED34" si="17">(BV3-S3)/(S3+1E-50)</f>
        <v>-5.2042185054462127E-3</v>
      </c>
      <c r="EE3" s="46">
        <f t="shared" ref="EE3:EE34" si="18">(BW3-T3)/(T3+1E-50)</f>
        <v>-5.1928664314721696E-3</v>
      </c>
      <c r="EF3" s="46">
        <f t="shared" ref="EF3:EF34" si="19">(BX3-U3)/(U3+1E-50)</f>
        <v>-5.2052135956076355E-3</v>
      </c>
      <c r="EG3" s="46">
        <f t="shared" ref="EG3:EG34" si="20">(BY3-V3)/(V3+1E-50)</f>
        <v>-5.1952590717435198E-3</v>
      </c>
      <c r="EH3" s="46">
        <f t="shared" ref="EH3:EH34" si="21">(BZ3-W3)/(W3+1E-50)</f>
        <v>-5.2003540888656127E-3</v>
      </c>
      <c r="EI3" s="46">
        <f t="shared" ref="EI3:EI34" si="22">(SUM(AR3:AW3)-X3)/(X3+1E-50)</f>
        <v>-5.2016071733724323E-3</v>
      </c>
      <c r="EJ3" s="46">
        <f t="shared" ref="EJ3:EJ34" si="23">(SUM(AS3:AW3)-Y3)/(Y3+1E-50)</f>
        <v>-5.2016380873230721E-3</v>
      </c>
      <c r="EK3" s="46">
        <f t="shared" ref="EK3:EK34" si="24">(BA3-Z3)/(Z3+1E-50)</f>
        <v>-5.2003197591614682E-3</v>
      </c>
      <c r="EL3" s="46">
        <f t="shared" ref="EL3:EL34" si="25">(BF3-AA3)/(AA3+1E-50)</f>
        <v>-5.1988879475049175E-3</v>
      </c>
      <c r="EM3" s="46">
        <f t="shared" ref="EM3:EM34" si="26">(CZ3-AB3)/(AB3+1E-50)</f>
        <v>-5.2007982525618512E-3</v>
      </c>
      <c r="EN3" s="46">
        <f t="shared" ref="EN3:EN34" si="27">(AN3-AC3)/(AC3+1E-50)</f>
        <v>-5.2023197094440577E-3</v>
      </c>
    </row>
    <row r="4" spans="1:144" x14ac:dyDescent="0.3">
      <c r="A4" s="23" t="s">
        <v>2</v>
      </c>
      <c r="B4" s="21">
        <v>15716.086185</v>
      </c>
      <c r="D4" s="21">
        <v>4538.1670574999998</v>
      </c>
      <c r="E4" s="21">
        <v>392.69233187999998</v>
      </c>
      <c r="F4" s="21">
        <v>348.91776164999999</v>
      </c>
      <c r="G4" s="21">
        <v>538.41577280000001</v>
      </c>
      <c r="H4" s="21">
        <v>2019.9924963999999</v>
      </c>
      <c r="I4" s="23">
        <v>79.876965065999997</v>
      </c>
      <c r="J4" s="23">
        <v>45.402996917999999</v>
      </c>
      <c r="K4" s="23">
        <v>35.228888497</v>
      </c>
      <c r="L4" s="23">
        <v>32.132977580000002</v>
      </c>
      <c r="M4" s="23">
        <v>231.00754691</v>
      </c>
      <c r="N4" s="23">
        <v>7.4157162112000004</v>
      </c>
      <c r="O4" s="23">
        <v>33.424393344000002</v>
      </c>
      <c r="P4" s="23">
        <v>21.515788383</v>
      </c>
      <c r="Q4" s="23">
        <v>22.074420668999998</v>
      </c>
      <c r="R4" s="23">
        <v>13.861689548999999</v>
      </c>
      <c r="S4" s="23">
        <v>0.41464642950000002</v>
      </c>
      <c r="T4" s="23">
        <v>3.9397799999999997E-5</v>
      </c>
      <c r="U4" s="23">
        <v>3.6731914400000003E-2</v>
      </c>
      <c r="V4" s="23">
        <v>2.69280101E-2</v>
      </c>
      <c r="W4" s="23">
        <v>4.7347984702000003</v>
      </c>
      <c r="X4" s="23">
        <v>2.0290570686999998</v>
      </c>
      <c r="Y4" s="23">
        <v>1.9664843285</v>
      </c>
      <c r="Z4" s="23">
        <v>4.7194731405999999</v>
      </c>
      <c r="AA4" s="23">
        <v>0.99108232429999998</v>
      </c>
      <c r="AB4" s="23">
        <v>6.0318375505999997</v>
      </c>
      <c r="AC4" s="23">
        <v>1.22330601E-2</v>
      </c>
      <c r="AE4" s="23" t="s">
        <v>2</v>
      </c>
      <c r="AF4" s="23">
        <v>0</v>
      </c>
      <c r="AG4" s="23">
        <v>7.3799820864657999</v>
      </c>
      <c r="AH4" s="23">
        <v>45.166057329291903</v>
      </c>
      <c r="AI4" s="23">
        <v>79.459929356948805</v>
      </c>
      <c r="AJ4" s="23">
        <v>79.459929356948805</v>
      </c>
      <c r="AK4" s="23">
        <v>117.879884573008</v>
      </c>
      <c r="AL4" s="23">
        <v>0</v>
      </c>
      <c r="AM4" s="23">
        <v>35.045053037928497</v>
      </c>
      <c r="AN4" s="23">
        <v>1.2169178830052099E-2</v>
      </c>
      <c r="AO4" s="23">
        <v>31.965159426817301</v>
      </c>
      <c r="AP4" s="23">
        <v>0.51462048932343296</v>
      </c>
      <c r="AQ4" s="23">
        <v>15634.0700387241</v>
      </c>
      <c r="AR4" s="23">
        <v>6.2246423863820503E-2</v>
      </c>
      <c r="AS4" s="23">
        <v>1.50864269435892</v>
      </c>
      <c r="AT4" s="23">
        <v>9.6068389369863796E-2</v>
      </c>
      <c r="AU4" s="23">
        <v>2.23205345122549E-3</v>
      </c>
      <c r="AV4" s="23">
        <v>0.34351361784310702</v>
      </c>
      <c r="AW4" s="23">
        <v>5.7708711450696398E-3</v>
      </c>
      <c r="AX4" s="23">
        <v>310.36451157159001</v>
      </c>
      <c r="AY4" s="23">
        <v>10.565134695489499</v>
      </c>
      <c r="AZ4" s="23">
        <v>79.459717283080707</v>
      </c>
      <c r="BA4" s="23">
        <v>4.6948498177106002</v>
      </c>
      <c r="BB4" s="23">
        <v>0</v>
      </c>
      <c r="BC4" s="23">
        <v>0</v>
      </c>
      <c r="BD4" s="23">
        <v>229.80106051390001</v>
      </c>
      <c r="BE4" s="23">
        <v>229.80106051390001</v>
      </c>
      <c r="BF4" s="23">
        <v>0.98591455433729003</v>
      </c>
      <c r="BG4" s="23">
        <v>36.115841956139001</v>
      </c>
      <c r="BH4" s="23">
        <v>86.634082689658598</v>
      </c>
      <c r="BI4" s="23">
        <v>2.1005350882237799E-2</v>
      </c>
      <c r="BJ4" s="23">
        <v>207.12925066102599</v>
      </c>
      <c r="BK4" s="23">
        <v>9.3190058328474906E-2</v>
      </c>
      <c r="BL4" s="23">
        <v>1.91803309743878</v>
      </c>
      <c r="BM4" s="23">
        <v>5.4590079334424599</v>
      </c>
      <c r="BN4" s="23">
        <v>33.250130177532697</v>
      </c>
      <c r="BO4" s="23">
        <v>21.403507405946499</v>
      </c>
      <c r="BP4" s="23">
        <v>2011.9776544695901</v>
      </c>
      <c r="BQ4" s="23">
        <v>4063.0251531240001</v>
      </c>
      <c r="BR4" s="23">
        <v>415.33247207702902</v>
      </c>
      <c r="BS4" s="23">
        <v>4514.4734671571696</v>
      </c>
      <c r="BT4" s="6">
        <v>1.0154324038355901E-4</v>
      </c>
      <c r="BU4" s="23">
        <v>126.495761205636</v>
      </c>
      <c r="BV4" s="23">
        <v>0.41248330432304298</v>
      </c>
      <c r="BW4" s="6">
        <v>3.9192083209532797E-5</v>
      </c>
      <c r="BX4" s="23">
        <v>3.65401751122428E-2</v>
      </c>
      <c r="BY4" s="23">
        <v>2.6787446397989301E-2</v>
      </c>
      <c r="BZ4" s="23">
        <v>4.7101035383256997</v>
      </c>
      <c r="CA4" s="23">
        <v>0</v>
      </c>
      <c r="CB4" s="23">
        <v>538.30741538680797</v>
      </c>
      <c r="CC4" s="23">
        <v>0.14845891091673599</v>
      </c>
      <c r="CD4" s="23">
        <v>4.0102481917800602E-4</v>
      </c>
      <c r="CE4" s="23">
        <v>119.986699215705</v>
      </c>
      <c r="CF4" s="23">
        <v>0.16535888883744701</v>
      </c>
      <c r="CG4" s="23">
        <v>0</v>
      </c>
      <c r="CH4" s="23">
        <v>3.3544613354497699</v>
      </c>
      <c r="CI4" s="23">
        <v>390.66899624617201</v>
      </c>
      <c r="CJ4" s="23">
        <v>347.12277691935299</v>
      </c>
      <c r="CK4" s="23">
        <v>43.546219326818601</v>
      </c>
      <c r="CL4" s="23">
        <v>0</v>
      </c>
      <c r="CM4" s="23">
        <v>0</v>
      </c>
      <c r="CN4" s="23">
        <v>109.939176513059</v>
      </c>
      <c r="CO4" s="23">
        <v>0</v>
      </c>
      <c r="CP4" s="23">
        <v>16.5014783427856</v>
      </c>
      <c r="CQ4" s="23">
        <v>7.3830059274569102</v>
      </c>
      <c r="CR4" s="23">
        <v>3.4538539934632901E-3</v>
      </c>
      <c r="CS4" s="23">
        <v>66.040228639141901</v>
      </c>
      <c r="CT4" s="23">
        <v>1.5602175353444601</v>
      </c>
      <c r="CU4" s="23">
        <v>2.0945141143206701E-3</v>
      </c>
      <c r="CV4" s="23">
        <v>23.597951928217501</v>
      </c>
      <c r="CW4" s="6">
        <v>7.8248557145896394E-6</v>
      </c>
      <c r="CX4" s="23">
        <v>535.60476521106398</v>
      </c>
      <c r="CY4" s="23">
        <v>222.26082103009301</v>
      </c>
      <c r="CZ4" s="23">
        <v>6.0003555866453899</v>
      </c>
      <c r="DA4" s="23">
        <v>0</v>
      </c>
      <c r="DB4" s="23">
        <v>0</v>
      </c>
      <c r="DC4" s="23">
        <v>32.157389623053497</v>
      </c>
      <c r="DD4" s="23">
        <v>21.959266084849599</v>
      </c>
      <c r="DE4" s="23">
        <v>0</v>
      </c>
      <c r="DF4" s="23">
        <v>8.4429635099495695</v>
      </c>
      <c r="DG4" s="23">
        <v>2009.4509364462499</v>
      </c>
      <c r="DH4" s="23">
        <v>13.789388745063</v>
      </c>
      <c r="DI4" s="23">
        <v>34.761404278805202</v>
      </c>
      <c r="DK4" s="31">
        <f t="shared" si="0"/>
        <v>8.0000120100122505E-3</v>
      </c>
      <c r="DL4" s="106">
        <f t="shared" ref="DL4:DL51" si="28">BP4/DG4</f>
        <v>1.0012574171269932</v>
      </c>
      <c r="DM4" s="46">
        <f t="shared" si="1"/>
        <v>-5.2186113839322017E-3</v>
      </c>
      <c r="DN4" s="46"/>
      <c r="DO4" s="46">
        <f t="shared" si="2"/>
        <v>-5.2209603662943709E-3</v>
      </c>
      <c r="DP4" s="46">
        <f t="shared" si="3"/>
        <v>-5.1524704445878146E-3</v>
      </c>
      <c r="DQ4" s="46">
        <f t="shared" si="4"/>
        <v>-5.1444349584231089E-3</v>
      </c>
      <c r="DR4" s="46">
        <f t="shared" si="5"/>
        <v>-5.2208864059044074E-3</v>
      </c>
      <c r="DS4" s="46">
        <f t="shared" si="6"/>
        <v>-5.2186134218503519E-3</v>
      </c>
      <c r="DT4" s="46">
        <f t="shared" si="7"/>
        <v>-5.2209758934457133E-3</v>
      </c>
      <c r="DU4" s="46">
        <f t="shared" si="8"/>
        <v>-5.2185891855557739E-3</v>
      </c>
      <c r="DV4" s="46">
        <f t="shared" si="9"/>
        <v>-5.2183156186479665E-3</v>
      </c>
      <c r="DW4" s="46">
        <f t="shared" si="10"/>
        <v>-5.2226144547261955E-3</v>
      </c>
      <c r="DX4" s="46">
        <f t="shared" si="11"/>
        <v>-5.2227142023634158E-3</v>
      </c>
      <c r="DY4" s="46">
        <f t="shared" si="12"/>
        <v>-5.215299401607228E-3</v>
      </c>
      <c r="DZ4" s="46">
        <f t="shared" si="13"/>
        <v>-5.2136523368968629E-3</v>
      </c>
      <c r="EA4" s="46">
        <f t="shared" si="14"/>
        <v>-5.2185388262238411E-3</v>
      </c>
      <c r="EB4" s="46">
        <f t="shared" si="15"/>
        <v>-5.2166526078809318E-3</v>
      </c>
      <c r="EC4" s="46">
        <f t="shared" si="16"/>
        <v>-5.2158724000722469E-3</v>
      </c>
      <c r="ED4" s="46">
        <f t="shared" si="17"/>
        <v>-5.2167944134125189E-3</v>
      </c>
      <c r="EE4" s="46">
        <f t="shared" si="18"/>
        <v>-5.221529894237755E-3</v>
      </c>
      <c r="EF4" s="46">
        <f t="shared" si="19"/>
        <v>-5.219964461128203E-3</v>
      </c>
      <c r="EG4" s="46">
        <f t="shared" si="20"/>
        <v>-5.2199810341982669E-3</v>
      </c>
      <c r="EH4" s="46">
        <f t="shared" si="21"/>
        <v>-5.2156247049850637E-3</v>
      </c>
      <c r="EI4" s="46">
        <f t="shared" si="22"/>
        <v>-5.2157323868540963E-3</v>
      </c>
      <c r="EJ4" s="46">
        <f t="shared" si="23"/>
        <v>-5.2157559473854113E-3</v>
      </c>
      <c r="EK4" s="46">
        <f t="shared" si="24"/>
        <v>-5.2173880761337043E-3</v>
      </c>
      <c r="EL4" s="46">
        <f t="shared" si="25"/>
        <v>-5.2142691237682445E-3</v>
      </c>
      <c r="EM4" s="46">
        <f t="shared" si="26"/>
        <v>-5.2192990428726327E-3</v>
      </c>
      <c r="EN4" s="46">
        <f t="shared" si="27"/>
        <v>-5.2220188101504417E-3</v>
      </c>
    </row>
    <row r="5" spans="1:144" x14ac:dyDescent="0.3">
      <c r="A5" s="23" t="s">
        <v>3</v>
      </c>
      <c r="B5" s="21">
        <v>6706.0144397000004</v>
      </c>
      <c r="D5" s="21">
        <v>902.18439174000002</v>
      </c>
      <c r="E5" s="21">
        <v>164.39386429000001</v>
      </c>
      <c r="F5" s="21">
        <v>137.23546138</v>
      </c>
      <c r="G5" s="21">
        <v>106.77847466</v>
      </c>
      <c r="H5" s="21">
        <v>518.13026224999999</v>
      </c>
      <c r="I5" s="23">
        <v>19.975247717999999</v>
      </c>
      <c r="J5" s="23">
        <v>11.253223928000001</v>
      </c>
      <c r="K5" s="23">
        <v>10.326744721000001</v>
      </c>
      <c r="L5" s="23">
        <v>8.3530145744999995</v>
      </c>
      <c r="M5" s="23">
        <v>58.139843304999999</v>
      </c>
      <c r="N5" s="23">
        <v>5.1973882281000003</v>
      </c>
      <c r="O5" s="23">
        <v>8.2660454454999996</v>
      </c>
      <c r="P5" s="23">
        <v>10.151580184</v>
      </c>
      <c r="Q5" s="23">
        <v>9.6611596322000004</v>
      </c>
      <c r="R5" s="23">
        <v>5.8235864380000004</v>
      </c>
      <c r="S5" s="23">
        <v>0.27606804130000001</v>
      </c>
      <c r="T5" s="6">
        <v>3.2407678E-6</v>
      </c>
      <c r="U5" s="23">
        <v>2.4423592599999999E-2</v>
      </c>
      <c r="V5" s="23">
        <v>1.7910322100000001E-2</v>
      </c>
      <c r="W5" s="23">
        <v>1.5562675896</v>
      </c>
      <c r="X5" s="23">
        <v>0.15093073709999999</v>
      </c>
      <c r="Y5" s="23">
        <v>0.14622063199999999</v>
      </c>
      <c r="Z5" s="23">
        <v>1.7519734526999999</v>
      </c>
      <c r="AA5" s="23">
        <v>0.47846693820000002</v>
      </c>
      <c r="AB5" s="23">
        <v>1.6328051987000001</v>
      </c>
      <c r="AC5" s="23">
        <v>8.1407388999999997E-3</v>
      </c>
      <c r="AE5" s="23" t="s">
        <v>3</v>
      </c>
      <c r="AF5" s="23">
        <v>0</v>
      </c>
      <c r="AG5" s="23">
        <v>1.91054328414894</v>
      </c>
      <c r="AH5" s="23">
        <v>11.1946856083893</v>
      </c>
      <c r="AI5" s="23">
        <v>19.871370170181901</v>
      </c>
      <c r="AJ5" s="23">
        <v>19.871370170181901</v>
      </c>
      <c r="AK5" s="23">
        <v>30.3633755480273</v>
      </c>
      <c r="AL5" s="23">
        <v>0</v>
      </c>
      <c r="AM5" s="23">
        <v>10.273027158644499</v>
      </c>
      <c r="AN5" s="23">
        <v>8.0984072927423097E-3</v>
      </c>
      <c r="AO5" s="23">
        <v>8.3095696022860697</v>
      </c>
      <c r="AP5" s="23">
        <v>4.4222318705534301E-2</v>
      </c>
      <c r="AQ5" s="23">
        <v>6671.1387693345896</v>
      </c>
      <c r="AR5" s="23">
        <v>4.6856100075508304E-3</v>
      </c>
      <c r="AS5" s="23">
        <v>0.11217917780827499</v>
      </c>
      <c r="AT5" s="23">
        <v>7.1433842711244103E-3</v>
      </c>
      <c r="AU5" s="23">
        <v>1.6597133691584399E-4</v>
      </c>
      <c r="AV5" s="23">
        <v>2.55428257786449E-2</v>
      </c>
      <c r="AW5" s="23">
        <v>4.2910707308873002E-4</v>
      </c>
      <c r="AX5" s="6">
        <v>80.148494416796296</v>
      </c>
      <c r="AY5" s="23">
        <v>2.7100470952259301</v>
      </c>
      <c r="AZ5" s="23">
        <v>20.4519956639406</v>
      </c>
      <c r="BA5" s="23">
        <v>1.7428630376066001</v>
      </c>
      <c r="BB5" s="23">
        <v>0</v>
      </c>
      <c r="BC5" s="23">
        <v>0</v>
      </c>
      <c r="BD5" s="23">
        <v>57.837406861415502</v>
      </c>
      <c r="BE5" s="23">
        <v>57.837406861415502</v>
      </c>
      <c r="BF5" s="23">
        <v>0.475979415511885</v>
      </c>
      <c r="BG5" s="23">
        <v>7.1799355441295596</v>
      </c>
      <c r="BH5" s="23">
        <v>22.241557175730701</v>
      </c>
      <c r="BI5" s="23">
        <v>1.8050185321010701E-3</v>
      </c>
      <c r="BJ5" s="23">
        <v>53.5010610741151</v>
      </c>
      <c r="BK5" s="23">
        <v>6.8516030702765098E-3</v>
      </c>
      <c r="BL5" s="23">
        <v>1.3442934713228201</v>
      </c>
      <c r="BM5" s="23">
        <v>3.8260650205084898</v>
      </c>
      <c r="BN5" s="23">
        <v>8.2230846483909801</v>
      </c>
      <c r="BO5" s="23">
        <v>10.098784695586501</v>
      </c>
      <c r="BP5" s="23">
        <v>519.48474233006505</v>
      </c>
      <c r="BQ5" s="23">
        <v>807.74253874216504</v>
      </c>
      <c r="BR5" s="23">
        <v>82.569301819485702</v>
      </c>
      <c r="BS5" s="23">
        <v>897.49177610577999</v>
      </c>
      <c r="BT5" s="6">
        <v>7.4658702622165303E-6</v>
      </c>
      <c r="BU5" s="23">
        <v>32.605902875508299</v>
      </c>
      <c r="BV5" s="23">
        <v>0.27463189330483601</v>
      </c>
      <c r="BW5" s="6">
        <v>3.2239178911908801E-6</v>
      </c>
      <c r="BX5" s="23">
        <v>2.4296560464816298E-2</v>
      </c>
      <c r="BY5" s="23">
        <v>1.7817176875405901E-2</v>
      </c>
      <c r="BZ5" s="23">
        <v>1.54817284545879</v>
      </c>
      <c r="CA5" s="23">
        <v>0</v>
      </c>
      <c r="CB5" s="23">
        <v>136.59529202308201</v>
      </c>
      <c r="CC5" s="23">
        <v>5.8363635927754502E-2</v>
      </c>
      <c r="CD5" s="6">
        <v>2.9819401890463298E-5</v>
      </c>
      <c r="CE5" s="23">
        <v>47.046451883155001</v>
      </c>
      <c r="CF5" s="23">
        <v>6.5378508360543805E-2</v>
      </c>
      <c r="CG5" s="23">
        <v>0</v>
      </c>
      <c r="CH5" s="23">
        <v>1.33069094540804</v>
      </c>
      <c r="CI5" s="23">
        <v>163.54914587813701</v>
      </c>
      <c r="CJ5" s="23">
        <v>136.53197940512399</v>
      </c>
      <c r="CK5" s="23">
        <v>27.017166473012601</v>
      </c>
      <c r="CL5" s="23">
        <v>0</v>
      </c>
      <c r="CM5" s="23">
        <v>0</v>
      </c>
      <c r="CN5" s="23">
        <v>43.4580646425811</v>
      </c>
      <c r="CO5" s="23">
        <v>0</v>
      </c>
      <c r="CP5" s="23">
        <v>6.4541876850598197</v>
      </c>
      <c r="CQ5" s="23">
        <v>2.9288336729311002</v>
      </c>
      <c r="CR5" s="23">
        <v>2.7198653746479499E-4</v>
      </c>
      <c r="CS5" s="23">
        <v>25.830369752354802</v>
      </c>
      <c r="CT5" s="23">
        <v>0.40391086270024001</v>
      </c>
      <c r="CU5" s="23">
        <v>1.8173767088928901E-4</v>
      </c>
      <c r="CV5" s="23">
        <v>9.3591545538892191</v>
      </c>
      <c r="CW5" s="6">
        <v>5.8184688327077601E-7</v>
      </c>
      <c r="CX5" s="23">
        <v>106.22320446027101</v>
      </c>
      <c r="CY5" s="23">
        <v>57.135569093647</v>
      </c>
      <c r="CZ5" s="23">
        <v>1.62431150774983</v>
      </c>
      <c r="DA5" s="23">
        <v>0</v>
      </c>
      <c r="DB5" s="23">
        <v>0</v>
      </c>
      <c r="DC5" s="23">
        <v>8.1083718915333005</v>
      </c>
      <c r="DD5" s="23">
        <v>9.6109189125971994</v>
      </c>
      <c r="DE5" s="23">
        <v>0</v>
      </c>
      <c r="DF5" s="23">
        <v>2.00910048326927</v>
      </c>
      <c r="DG5" s="23">
        <v>515.43546705038102</v>
      </c>
      <c r="DH5" s="23">
        <v>5.79330129949886</v>
      </c>
      <c r="DI5" s="23">
        <v>8.7222055843262591</v>
      </c>
      <c r="DK5" s="31">
        <f t="shared" si="0"/>
        <v>8.0000014877944902E-3</v>
      </c>
      <c r="DL5" s="106">
        <f t="shared" si="28"/>
        <v>1.0078560276475663</v>
      </c>
      <c r="DM5" s="46">
        <f t="shared" si="1"/>
        <v>-5.200655423427774E-3</v>
      </c>
      <c r="DN5" s="46"/>
      <c r="DO5" s="46">
        <f t="shared" si="2"/>
        <v>-5.2013930602031466E-3</v>
      </c>
      <c r="DP5" s="46">
        <f t="shared" si="3"/>
        <v>-5.1383816270226994E-3</v>
      </c>
      <c r="DQ5" s="46">
        <f t="shared" si="4"/>
        <v>-5.1260947265524678E-3</v>
      </c>
      <c r="DR5" s="46">
        <f t="shared" si="5"/>
        <v>-5.2002072655286079E-3</v>
      </c>
      <c r="DS5" s="46">
        <f t="shared" si="6"/>
        <v>-5.2009994319125799E-3</v>
      </c>
      <c r="DT5" s="46">
        <f t="shared" si="7"/>
        <v>-5.2003133720585452E-3</v>
      </c>
      <c r="DU5" s="46">
        <f t="shared" si="8"/>
        <v>-5.2019154675352506E-3</v>
      </c>
      <c r="DV5" s="46">
        <f t="shared" si="9"/>
        <v>-5.2017904777159748E-3</v>
      </c>
      <c r="DW5" s="46">
        <f t="shared" si="10"/>
        <v>-5.2011129426923573E-3</v>
      </c>
      <c r="DX5" s="46">
        <f t="shared" si="11"/>
        <v>-5.2018792344851036E-3</v>
      </c>
      <c r="DY5" s="46">
        <f t="shared" si="12"/>
        <v>-5.2006382980113496E-3</v>
      </c>
      <c r="DZ5" s="46">
        <f t="shared" si="13"/>
        <v>-5.1972611803637308E-3</v>
      </c>
      <c r="EA5" s="46">
        <f t="shared" si="14"/>
        <v>-5.2007162881608348E-3</v>
      </c>
      <c r="EB5" s="46">
        <f t="shared" si="15"/>
        <v>-5.200278384320656E-3</v>
      </c>
      <c r="EC5" s="46">
        <f t="shared" si="16"/>
        <v>-5.2004274038974004E-3</v>
      </c>
      <c r="ED5" s="46">
        <f t="shared" si="17"/>
        <v>-5.2021522969526186E-3</v>
      </c>
      <c r="EE5" s="46">
        <f t="shared" si="18"/>
        <v>-5.1993570193828581E-3</v>
      </c>
      <c r="EF5" s="46">
        <f t="shared" si="19"/>
        <v>-5.2012059513185703E-3</v>
      </c>
      <c r="EG5" s="46">
        <f t="shared" si="20"/>
        <v>-5.2006448613282951E-3</v>
      </c>
      <c r="EH5" s="46">
        <f t="shared" si="21"/>
        <v>-5.2013832295322582E-3</v>
      </c>
      <c r="EI5" s="46">
        <f t="shared" si="22"/>
        <v>-5.198813969088412E-3</v>
      </c>
      <c r="EJ5" s="46">
        <f t="shared" si="23"/>
        <v>-5.1987583527276643E-3</v>
      </c>
      <c r="EK5" s="46">
        <f t="shared" si="24"/>
        <v>-5.2000874096348841E-3</v>
      </c>
      <c r="EL5" s="46">
        <f t="shared" si="25"/>
        <v>-5.1989437294729865E-3</v>
      </c>
      <c r="EM5" s="46">
        <f t="shared" si="26"/>
        <v>-5.2019009719790968E-3</v>
      </c>
      <c r="EN5" s="46">
        <f t="shared" si="27"/>
        <v>-5.1999711301009711E-3</v>
      </c>
    </row>
    <row r="6" spans="1:144" x14ac:dyDescent="0.3">
      <c r="A6" s="23" t="s">
        <v>4</v>
      </c>
      <c r="B6" s="21">
        <v>51837.826479000003</v>
      </c>
      <c r="D6" s="21">
        <v>11949.910776000001</v>
      </c>
      <c r="E6" s="21">
        <v>813.5008368</v>
      </c>
      <c r="F6" s="21">
        <v>684.02571719000002</v>
      </c>
      <c r="G6" s="21">
        <v>1644.8108374999999</v>
      </c>
      <c r="H6" s="21">
        <v>4370.8255171999999</v>
      </c>
      <c r="I6" s="23">
        <v>157.69414628999999</v>
      </c>
      <c r="J6" s="23">
        <v>88.940941456999994</v>
      </c>
      <c r="K6" s="23">
        <v>74.987936503</v>
      </c>
      <c r="L6" s="23">
        <v>64.126452204000003</v>
      </c>
      <c r="M6" s="23">
        <v>457.21385308999999</v>
      </c>
      <c r="N6" s="23">
        <v>24.732682350000001</v>
      </c>
      <c r="O6" s="23">
        <v>65.420423018999998</v>
      </c>
      <c r="P6" s="23">
        <v>56.726206615999999</v>
      </c>
      <c r="Q6" s="23">
        <v>57.890673821999997</v>
      </c>
      <c r="R6" s="23">
        <v>35.00179782</v>
      </c>
      <c r="S6" s="23">
        <v>1.336181845</v>
      </c>
      <c r="T6" s="23">
        <v>3.6358400000000001E-5</v>
      </c>
      <c r="U6" s="23">
        <v>0.1182417649</v>
      </c>
      <c r="V6" s="23">
        <v>8.6704112E-2</v>
      </c>
      <c r="W6" s="23">
        <v>10.432347476</v>
      </c>
      <c r="X6" s="23">
        <v>10.332797771999999</v>
      </c>
      <c r="Y6" s="23">
        <v>10.016428711</v>
      </c>
      <c r="Z6" s="23">
        <v>11.442266217</v>
      </c>
      <c r="AA6" s="23">
        <v>3.6425817444000002</v>
      </c>
      <c r="AB6" s="23">
        <v>12.231407078</v>
      </c>
      <c r="AC6" s="23">
        <v>3.9405517500000001E-2</v>
      </c>
      <c r="AE6" s="23" t="s">
        <v>4</v>
      </c>
      <c r="AF6" s="23">
        <v>0</v>
      </c>
      <c r="AG6" s="23">
        <v>15.74181815112</v>
      </c>
      <c r="AH6" s="23">
        <v>88.476997175139701</v>
      </c>
      <c r="AI6" s="23">
        <v>156.87085361050299</v>
      </c>
      <c r="AJ6" s="23">
        <v>156.87085361050299</v>
      </c>
      <c r="AK6" s="23">
        <v>253.62087010051701</v>
      </c>
      <c r="AL6" s="23">
        <v>0</v>
      </c>
      <c r="AM6" s="23">
        <v>74.596797755984497</v>
      </c>
      <c r="AN6" s="23">
        <v>3.9199972367369801E-2</v>
      </c>
      <c r="AO6" s="23">
        <v>63.792164098507897</v>
      </c>
      <c r="AP6" s="23">
        <v>2.2084159171230802</v>
      </c>
      <c r="AQ6" s="23">
        <v>51567.458510191398</v>
      </c>
      <c r="AR6" s="23">
        <v>0.31471999205884099</v>
      </c>
      <c r="AS6" s="23">
        <v>7.6843955928217502</v>
      </c>
      <c r="AT6" s="23">
        <v>0.48933242607119798</v>
      </c>
      <c r="AU6" s="23">
        <v>1.1369188271897099E-2</v>
      </c>
      <c r="AV6" s="23">
        <v>1.74971867766023</v>
      </c>
      <c r="AW6" s="23">
        <v>2.9394444877979601E-2</v>
      </c>
      <c r="AX6" s="23">
        <v>664.57314018720194</v>
      </c>
      <c r="AY6" s="23">
        <v>22.848607672846001</v>
      </c>
      <c r="AZ6" s="23">
        <v>171.01016003726599</v>
      </c>
      <c r="BA6" s="23">
        <v>11.3825800632082</v>
      </c>
      <c r="BB6" s="23">
        <v>0</v>
      </c>
      <c r="BC6" s="23">
        <v>0</v>
      </c>
      <c r="BD6" s="23">
        <v>454.82613115730902</v>
      </c>
      <c r="BE6" s="23">
        <v>454.82613115730902</v>
      </c>
      <c r="BF6" s="23">
        <v>3.6235909601588898</v>
      </c>
      <c r="BG6" s="23">
        <v>95.099949362158796</v>
      </c>
      <c r="BH6" s="23">
        <v>187.13467934354901</v>
      </c>
      <c r="BI6" s="23">
        <v>9.0141207037058704E-2</v>
      </c>
      <c r="BJ6" s="23">
        <v>443.51957479587799</v>
      </c>
      <c r="BK6" s="23">
        <v>0.44404801061300397</v>
      </c>
      <c r="BL6" s="23">
        <v>6.3969771837056397</v>
      </c>
      <c r="BM6" s="23">
        <v>18.2067875835689</v>
      </c>
      <c r="BN6" s="23">
        <v>65.079286374939002</v>
      </c>
      <c r="BO6" s="23">
        <v>56.4303900961146</v>
      </c>
      <c r="BP6" s="23">
        <v>4305.0982441530596</v>
      </c>
      <c r="BQ6" s="23">
        <v>10698.762171779201</v>
      </c>
      <c r="BR6" s="23">
        <v>1093.6548351433901</v>
      </c>
      <c r="BS6" s="23">
        <v>11887.5169562848</v>
      </c>
      <c r="BT6" s="23">
        <v>4.8385695991432702E-4</v>
      </c>
      <c r="BU6" s="23">
        <v>271.66335831413801</v>
      </c>
      <c r="BV6" s="23">
        <v>1.3292085814444601</v>
      </c>
      <c r="BW6" s="6">
        <v>3.6169065789976601E-5</v>
      </c>
      <c r="BX6" s="23">
        <v>0.117624945340586</v>
      </c>
      <c r="BY6" s="23">
        <v>8.6251190124836702E-2</v>
      </c>
      <c r="BZ6" s="23">
        <v>10.377952256095</v>
      </c>
      <c r="CA6" s="23">
        <v>0</v>
      </c>
      <c r="CB6" s="23">
        <v>1183.2600982312399</v>
      </c>
      <c r="CC6" s="23">
        <v>0.29148978742373299</v>
      </c>
      <c r="CD6" s="23">
        <v>2.04266234851502E-3</v>
      </c>
      <c r="CE6" s="23">
        <v>236.95743970028099</v>
      </c>
      <c r="CF6" s="23">
        <v>0.32133469633867401</v>
      </c>
      <c r="CG6" s="23">
        <v>0</v>
      </c>
      <c r="CH6" s="23">
        <v>6.4777701954948501</v>
      </c>
      <c r="CI6" s="23">
        <v>809.307908355775</v>
      </c>
      <c r="CJ6" s="23">
        <v>680.50792064533005</v>
      </c>
      <c r="CK6" s="23">
        <v>128.79998771044399</v>
      </c>
      <c r="CL6" s="23">
        <v>0</v>
      </c>
      <c r="CM6" s="23">
        <v>0</v>
      </c>
      <c r="CN6" s="23">
        <v>213.45146123359601</v>
      </c>
      <c r="CO6" s="23">
        <v>0</v>
      </c>
      <c r="CP6" s="23">
        <v>32.613920622915899</v>
      </c>
      <c r="CQ6" s="23">
        <v>14.256728383075099</v>
      </c>
      <c r="CR6" s="23">
        <v>1.6542412815588801E-2</v>
      </c>
      <c r="CS6" s="23">
        <v>130.52196926161699</v>
      </c>
      <c r="CT6" s="23">
        <v>3.3279964092502898</v>
      </c>
      <c r="CU6" s="23">
        <v>8.8684448640023797E-3</v>
      </c>
      <c r="CV6" s="23">
        <v>45.588313387787402</v>
      </c>
      <c r="CW6" s="6">
        <v>3.9856771754934203E-5</v>
      </c>
      <c r="CX6" s="23">
        <v>1636.2227304446101</v>
      </c>
      <c r="CY6" s="23">
        <v>479.44891654109801</v>
      </c>
      <c r="CZ6" s="23">
        <v>12.1675832255548</v>
      </c>
      <c r="DA6" s="23">
        <v>0</v>
      </c>
      <c r="DB6" s="23">
        <v>0</v>
      </c>
      <c r="DC6" s="23">
        <v>71.387968176805302</v>
      </c>
      <c r="DD6" s="23">
        <v>57.5888211592546</v>
      </c>
      <c r="DE6" s="23">
        <v>0</v>
      </c>
      <c r="DF6" s="23">
        <v>20.3539607652448</v>
      </c>
      <c r="DG6" s="23">
        <v>4348.0411067180303</v>
      </c>
      <c r="DH6" s="23">
        <v>34.8192787214536</v>
      </c>
      <c r="DI6" s="23">
        <v>77.666986387135097</v>
      </c>
      <c r="DK6" s="31">
        <f t="shared" si="0"/>
        <v>7.9999843290974645E-3</v>
      </c>
      <c r="DL6" s="106">
        <f t="shared" si="28"/>
        <v>0.99012363004144077</v>
      </c>
      <c r="DM6" s="46">
        <f t="shared" si="1"/>
        <v>-5.215650176191966E-3</v>
      </c>
      <c r="DN6" s="46"/>
      <c r="DO6" s="46">
        <f t="shared" si="2"/>
        <v>-5.2212791279170759E-3</v>
      </c>
      <c r="DP6" s="46">
        <f t="shared" si="3"/>
        <v>-5.1541784034523858E-3</v>
      </c>
      <c r="DQ6" s="46">
        <f t="shared" si="4"/>
        <v>-5.142784044905797E-3</v>
      </c>
      <c r="DR6" s="46">
        <f t="shared" si="5"/>
        <v>-5.22133418602907E-3</v>
      </c>
      <c r="DS6" s="46">
        <f t="shared" si="6"/>
        <v>-5.212839174729993E-3</v>
      </c>
      <c r="DT6" s="46">
        <f t="shared" si="7"/>
        <v>-5.2208195349430636E-3</v>
      </c>
      <c r="DU6" s="46">
        <f t="shared" si="8"/>
        <v>-5.2163185396974319E-3</v>
      </c>
      <c r="DV6" s="46">
        <f t="shared" si="9"/>
        <v>-5.2160222731272967E-3</v>
      </c>
      <c r="DW6" s="46">
        <f t="shared" si="10"/>
        <v>-5.2129518163372638E-3</v>
      </c>
      <c r="DX6" s="46">
        <f t="shared" si="11"/>
        <v>-5.2223306808268461E-3</v>
      </c>
      <c r="DY6" s="46">
        <f t="shared" si="12"/>
        <v>-5.2124383801605842E-3</v>
      </c>
      <c r="DZ6" s="46">
        <f t="shared" si="13"/>
        <v>-5.2145282515510373E-3</v>
      </c>
      <c r="EA6" s="46">
        <f t="shared" si="14"/>
        <v>-5.2148122980950756E-3</v>
      </c>
      <c r="EB6" s="46">
        <f t="shared" si="15"/>
        <v>-5.2141846486969809E-3</v>
      </c>
      <c r="EC6" s="46">
        <f t="shared" si="16"/>
        <v>-5.2145635342796363E-3</v>
      </c>
      <c r="ED6" s="46">
        <f t="shared" si="17"/>
        <v>-5.2187983107493535E-3</v>
      </c>
      <c r="EE6" s="46">
        <f t="shared" si="18"/>
        <v>-5.2074406470966695E-3</v>
      </c>
      <c r="EF6" s="46">
        <f t="shared" si="19"/>
        <v>-5.216596351853048E-3</v>
      </c>
      <c r="EG6" s="46">
        <f t="shared" si="20"/>
        <v>-5.22376464870891E-3</v>
      </c>
      <c r="EH6" s="46">
        <f t="shared" si="21"/>
        <v>-5.2140920373040306E-3</v>
      </c>
      <c r="EI6" s="46">
        <f t="shared" si="22"/>
        <v>-5.213249250273156E-3</v>
      </c>
      <c r="EJ6" s="46">
        <f t="shared" si="23"/>
        <v>-5.2132733934998317E-3</v>
      </c>
      <c r="EK6" s="46">
        <f t="shared" si="24"/>
        <v>-5.2162878104621418E-3</v>
      </c>
      <c r="EL6" s="46">
        <f t="shared" si="25"/>
        <v>-5.2135506005613246E-3</v>
      </c>
      <c r="EM6" s="46">
        <f t="shared" si="26"/>
        <v>-5.2180302755188823E-3</v>
      </c>
      <c r="EN6" s="46">
        <f t="shared" si="27"/>
        <v>-5.2161510791020552E-3</v>
      </c>
    </row>
    <row r="7" spans="1:144" x14ac:dyDescent="0.3">
      <c r="A7" s="23" t="s">
        <v>5</v>
      </c>
      <c r="B7" s="21">
        <v>13108.686368999999</v>
      </c>
      <c r="D7" s="21">
        <v>3206.9473978999999</v>
      </c>
      <c r="E7" s="21">
        <v>235.69912672999999</v>
      </c>
      <c r="F7" s="21">
        <v>205.57091093</v>
      </c>
      <c r="G7" s="21">
        <v>434.79302589999998</v>
      </c>
      <c r="H7" s="21">
        <v>1383.0017623000001</v>
      </c>
      <c r="I7" s="23">
        <v>52.032873651000003</v>
      </c>
      <c r="J7" s="23">
        <v>29.503010549999999</v>
      </c>
      <c r="K7" s="23">
        <v>23.338166931</v>
      </c>
      <c r="L7" s="23">
        <v>20.935225518999999</v>
      </c>
      <c r="M7" s="23">
        <v>150.53922557000001</v>
      </c>
      <c r="N7" s="23">
        <v>5.2953249435999998</v>
      </c>
      <c r="O7" s="23">
        <v>21.716721914000001</v>
      </c>
      <c r="P7" s="23">
        <v>14.777374065</v>
      </c>
      <c r="Q7" s="23">
        <v>15.312451702000001</v>
      </c>
      <c r="R7" s="23">
        <v>9.4612214460999997</v>
      </c>
      <c r="S7" s="23">
        <v>0.29816982079999999</v>
      </c>
      <c r="T7" s="23">
        <v>1.4995599999999999E-5</v>
      </c>
      <c r="U7" s="23">
        <v>2.6392445399999999E-2</v>
      </c>
      <c r="V7" s="23">
        <v>1.93514753E-2</v>
      </c>
      <c r="W7" s="23">
        <v>3.1395854687</v>
      </c>
      <c r="X7" s="23">
        <v>2.1648294009</v>
      </c>
      <c r="Y7" s="23">
        <v>2.0979209935999998</v>
      </c>
      <c r="Z7" s="23">
        <v>3.2330099031000001</v>
      </c>
      <c r="AA7" s="23">
        <v>0.87069859059999999</v>
      </c>
      <c r="AB7" s="23">
        <v>3.9395159172000001</v>
      </c>
      <c r="AC7" s="23">
        <v>8.7936937000000007E-3</v>
      </c>
      <c r="AE7" s="23" t="s">
        <v>5</v>
      </c>
      <c r="AF7" s="23">
        <v>0</v>
      </c>
      <c r="AG7" s="23">
        <v>5.0042784337806996</v>
      </c>
      <c r="AH7" s="23">
        <v>29.3493655146493</v>
      </c>
      <c r="AI7" s="23">
        <v>51.761870664710301</v>
      </c>
      <c r="AJ7" s="23">
        <v>51.761870664710301</v>
      </c>
      <c r="AK7" s="23">
        <v>80.306721189849299</v>
      </c>
      <c r="AL7" s="23">
        <v>0</v>
      </c>
      <c r="AM7" s="23">
        <v>23.216652590727101</v>
      </c>
      <c r="AN7" s="23">
        <v>8.7479775785401608E-3</v>
      </c>
      <c r="AO7" s="23">
        <v>20.826200366406301</v>
      </c>
      <c r="AP7" s="23">
        <v>0.60555748862505199</v>
      </c>
      <c r="AQ7" s="23">
        <v>13040.429905388601</v>
      </c>
      <c r="AR7" s="23">
        <v>6.6559858863318805E-2</v>
      </c>
      <c r="AS7" s="23">
        <v>1.60949154173713</v>
      </c>
      <c r="AT7" s="23">
        <v>0.102490427236319</v>
      </c>
      <c r="AU7" s="23">
        <v>2.38126589035974E-3</v>
      </c>
      <c r="AV7" s="23">
        <v>0.36647652384618301</v>
      </c>
      <c r="AW7" s="23">
        <v>6.15664592531843E-3</v>
      </c>
      <c r="AX7" s="23">
        <v>211.009620385072</v>
      </c>
      <c r="AY7" s="23">
        <v>7.2363374808817102</v>
      </c>
      <c r="AZ7" s="23">
        <v>54.213092046626898</v>
      </c>
      <c r="BA7" s="23">
        <v>3.21617203323519</v>
      </c>
      <c r="BB7" s="23">
        <v>0</v>
      </c>
      <c r="BC7" s="23">
        <v>0</v>
      </c>
      <c r="BD7" s="23">
        <v>149.75528925765099</v>
      </c>
      <c r="BE7" s="23">
        <v>149.75528925765099</v>
      </c>
      <c r="BF7" s="23">
        <v>0.86616797517983002</v>
      </c>
      <c r="BG7" s="23">
        <v>25.522011506753898</v>
      </c>
      <c r="BH7" s="23">
        <v>59.279584575728002</v>
      </c>
      <c r="BI7" s="23">
        <v>2.47172119894115E-2</v>
      </c>
      <c r="BJ7" s="23">
        <v>140.750035604424</v>
      </c>
      <c r="BK7" s="23">
        <v>0.10527554242665201</v>
      </c>
      <c r="BL7" s="23">
        <v>1.36961506522925</v>
      </c>
      <c r="BM7" s="23">
        <v>3.8981389278923202</v>
      </c>
      <c r="BN7" s="23">
        <v>21.603714538578199</v>
      </c>
      <c r="BO7" s="23">
        <v>14.7004250250369</v>
      </c>
      <c r="BP7" s="23">
        <v>1367.14613032292</v>
      </c>
      <c r="BQ7" s="23">
        <v>2871.22021077416</v>
      </c>
      <c r="BR7" s="23">
        <v>293.502284201696</v>
      </c>
      <c r="BS7" s="23">
        <v>3190.2445064826102</v>
      </c>
      <c r="BT7" s="23">
        <v>1.14711731742073E-4</v>
      </c>
      <c r="BU7" s="23">
        <v>86.163377684736204</v>
      </c>
      <c r="BV7" s="23">
        <v>0.29661701233924698</v>
      </c>
      <c r="BW7" s="6">
        <v>1.49174586793652E-5</v>
      </c>
      <c r="BX7" s="23">
        <v>2.6255068130341602E-2</v>
      </c>
      <c r="BY7" s="23">
        <v>1.9250658763326101E-2</v>
      </c>
      <c r="BZ7" s="23">
        <v>3.1232386742770202</v>
      </c>
      <c r="CA7" s="23">
        <v>0</v>
      </c>
      <c r="CB7" s="23">
        <v>372.84061575827599</v>
      </c>
      <c r="CC7" s="23">
        <v>8.7483507001328301E-2</v>
      </c>
      <c r="CD7" s="23">
        <v>4.27834144877836E-4</v>
      </c>
      <c r="CE7" s="23">
        <v>70.864969178502605</v>
      </c>
      <c r="CF7" s="23">
        <v>9.6835055288612595E-2</v>
      </c>
      <c r="CG7" s="23">
        <v>0</v>
      </c>
      <c r="CH7" s="23">
        <v>1.9573170059028699</v>
      </c>
      <c r="CI7" s="23">
        <v>234.486900902088</v>
      </c>
      <c r="CJ7" s="23">
        <v>204.515562178013</v>
      </c>
      <c r="CK7" s="23">
        <v>29.971338724075</v>
      </c>
      <c r="CL7" s="23">
        <v>0</v>
      </c>
      <c r="CM7" s="23">
        <v>0</v>
      </c>
      <c r="CN7" s="23">
        <v>64.441366461857299</v>
      </c>
      <c r="CO7" s="23">
        <v>0</v>
      </c>
      <c r="CP7" s="23">
        <v>9.7921281369290707</v>
      </c>
      <c r="CQ7" s="23">
        <v>4.3078712506269303</v>
      </c>
      <c r="CR7" s="23">
        <v>3.8143934853067398E-3</v>
      </c>
      <c r="CS7" s="23">
        <v>39.188549926420698</v>
      </c>
      <c r="CT7" s="23">
        <v>1.0579636972489901</v>
      </c>
      <c r="CU7" s="23">
        <v>2.4568205015515002E-3</v>
      </c>
      <c r="CV7" s="23">
        <v>13.772334259495</v>
      </c>
      <c r="CW7" s="6">
        <v>8.3478574151534793E-6</v>
      </c>
      <c r="CX7" s="23">
        <v>432.52859066091202</v>
      </c>
      <c r="CY7" s="23">
        <v>151.794061251523</v>
      </c>
      <c r="CZ7" s="23">
        <v>3.9190048083618199</v>
      </c>
      <c r="DA7" s="23">
        <v>0</v>
      </c>
      <c r="DB7" s="23">
        <v>0</v>
      </c>
      <c r="DC7" s="23">
        <v>22.405759734230799</v>
      </c>
      <c r="DD7" s="23">
        <v>15.232720794409101</v>
      </c>
      <c r="DE7" s="23">
        <v>0</v>
      </c>
      <c r="DF7" s="23">
        <v>6.1978591974438002</v>
      </c>
      <c r="DG7" s="23">
        <v>1375.7997305544</v>
      </c>
      <c r="DH7" s="23">
        <v>9.4119569615808594</v>
      </c>
      <c r="DI7" s="23">
        <v>24.3528529754042</v>
      </c>
      <c r="DK7" s="31">
        <f t="shared" si="0"/>
        <v>8.0000173826466608E-3</v>
      </c>
      <c r="DL7" s="106">
        <f t="shared" si="28"/>
        <v>0.99371013088656968</v>
      </c>
      <c r="DM7" s="46">
        <f t="shared" si="1"/>
        <v>-5.206964427252935E-3</v>
      </c>
      <c r="DN7" s="46"/>
      <c r="DO7" s="46">
        <f t="shared" si="2"/>
        <v>-5.2083459268235247E-3</v>
      </c>
      <c r="DP7" s="46">
        <f t="shared" si="3"/>
        <v>-5.1431069971703044E-3</v>
      </c>
      <c r="DQ7" s="46">
        <f t="shared" si="4"/>
        <v>-5.1337455635751877E-3</v>
      </c>
      <c r="DR7" s="46">
        <f t="shared" si="5"/>
        <v>-5.2080762666344305E-3</v>
      </c>
      <c r="DS7" s="46">
        <f t="shared" si="6"/>
        <v>-5.207536202718078E-3</v>
      </c>
      <c r="DT7" s="46">
        <f t="shared" si="7"/>
        <v>-5.2083032758751605E-3</v>
      </c>
      <c r="DU7" s="46">
        <f t="shared" si="8"/>
        <v>-5.2077748164144318E-3</v>
      </c>
      <c r="DV7" s="46">
        <f t="shared" si="9"/>
        <v>-5.2066788549486312E-3</v>
      </c>
      <c r="DW7" s="46">
        <f t="shared" si="10"/>
        <v>-5.2077371936954534E-3</v>
      </c>
      <c r="DX7" s="46">
        <f t="shared" si="11"/>
        <v>-5.2075218892666661E-3</v>
      </c>
      <c r="DY7" s="46">
        <f t="shared" si="12"/>
        <v>-5.2066588494730009E-3</v>
      </c>
      <c r="DZ7" s="46">
        <f t="shared" si="13"/>
        <v>-5.2037032048078066E-3</v>
      </c>
      <c r="EA7" s="46">
        <f t="shared" si="14"/>
        <v>-5.2072201478172648E-3</v>
      </c>
      <c r="EB7" s="46">
        <f t="shared" si="15"/>
        <v>-5.2069328375733571E-3</v>
      </c>
      <c r="EC7" s="46">
        <f t="shared" si="16"/>
        <v>-5.2069899008068982E-3</v>
      </c>
      <c r="ED7" s="46">
        <f t="shared" si="17"/>
        <v>-5.2077988865096032E-3</v>
      </c>
      <c r="EE7" s="46">
        <f t="shared" si="18"/>
        <v>-5.2109499209634022E-3</v>
      </c>
      <c r="EF7" s="46">
        <f t="shared" si="19"/>
        <v>-5.2051739646072105E-3</v>
      </c>
      <c r="EG7" s="46">
        <f t="shared" si="20"/>
        <v>-5.209759726892753E-3</v>
      </c>
      <c r="EH7" s="46">
        <f t="shared" si="21"/>
        <v>-5.2066728509061709E-3</v>
      </c>
      <c r="EI7" s="46">
        <f t="shared" si="22"/>
        <v>-5.2074022076218094E-3</v>
      </c>
      <c r="EJ7" s="46">
        <f t="shared" si="23"/>
        <v>-5.2073405042499686E-3</v>
      </c>
      <c r="EK7" s="46">
        <f t="shared" si="24"/>
        <v>-5.2081095850232415E-3</v>
      </c>
      <c r="EL7" s="46">
        <f t="shared" si="25"/>
        <v>-5.2034256964260325E-3</v>
      </c>
      <c r="EM7" s="46">
        <f t="shared" si="26"/>
        <v>-5.2065048775734877E-3</v>
      </c>
      <c r="EN7" s="46">
        <f t="shared" si="27"/>
        <v>-5.1987393488403984E-3</v>
      </c>
    </row>
    <row r="8" spans="1:144" x14ac:dyDescent="0.3">
      <c r="A8" s="23" t="s">
        <v>6</v>
      </c>
      <c r="B8" s="21">
        <v>2034.1609105</v>
      </c>
      <c r="D8" s="21">
        <v>350.947788</v>
      </c>
      <c r="E8" s="21">
        <v>35.748363281000003</v>
      </c>
      <c r="F8" s="21">
        <v>29.707346391000002</v>
      </c>
      <c r="G8" s="21">
        <v>50.146812484000002</v>
      </c>
      <c r="H8" s="21">
        <v>154.84243022999999</v>
      </c>
      <c r="I8" s="23">
        <v>5.5876509416999998</v>
      </c>
      <c r="J8" s="23">
        <v>3.1422145947</v>
      </c>
      <c r="K8" s="23">
        <v>2.7957606632999998</v>
      </c>
      <c r="L8" s="23">
        <v>2.2998855477000002</v>
      </c>
      <c r="M8" s="23">
        <v>16.233209818999999</v>
      </c>
      <c r="N8" s="23">
        <v>1.1705504218</v>
      </c>
      <c r="O8" s="23">
        <v>2.3097476035</v>
      </c>
      <c r="P8" s="23">
        <v>2.4305572893999998</v>
      </c>
      <c r="Q8" s="23">
        <v>2.4251044079000001</v>
      </c>
      <c r="R8" s="23">
        <v>1.4505291787000001</v>
      </c>
      <c r="S8" s="23">
        <v>6.2547990799999995E-2</v>
      </c>
      <c r="T8" s="6">
        <v>8.9297600000000008E-9</v>
      </c>
      <c r="U8" s="23">
        <v>5.5316451000000004E-3</v>
      </c>
      <c r="V8" s="23">
        <v>4.0566789000000001E-3</v>
      </c>
      <c r="W8" s="23">
        <v>0.40249360620000002</v>
      </c>
      <c r="X8" s="23">
        <v>0.34580442550000001</v>
      </c>
      <c r="Y8" s="23">
        <v>0.33514689790000002</v>
      </c>
      <c r="Z8" s="23">
        <v>0.45803113379999999</v>
      </c>
      <c r="AA8" s="23">
        <v>0.1541770885</v>
      </c>
      <c r="AB8" s="23">
        <v>0.44433874909999999</v>
      </c>
      <c r="AC8" s="23">
        <v>1.8440321E-3</v>
      </c>
      <c r="AE8" s="23" t="s">
        <v>6</v>
      </c>
      <c r="AF8" s="23">
        <v>0</v>
      </c>
      <c r="AG8" s="23">
        <v>0.55805471989369304</v>
      </c>
      <c r="AH8" s="23">
        <v>3.12590430868469</v>
      </c>
      <c r="AI8" s="23">
        <v>5.5586283924364404</v>
      </c>
      <c r="AJ8" s="23">
        <v>5.5586283924364404</v>
      </c>
      <c r="AK8" s="23">
        <v>8.9803807323533604</v>
      </c>
      <c r="AL8" s="23">
        <v>0</v>
      </c>
      <c r="AM8" s="23">
        <v>2.78123859833679</v>
      </c>
      <c r="AN8" s="23">
        <v>1.8344587657705899E-3</v>
      </c>
      <c r="AO8" s="23">
        <v>2.2879374764830498</v>
      </c>
      <c r="AP8" s="6">
        <v>7.7907656580818205E-2</v>
      </c>
      <c r="AQ8" s="23">
        <v>2023.5935638265601</v>
      </c>
      <c r="AR8" s="23">
        <v>1.0602170716116299E-2</v>
      </c>
      <c r="AS8" s="23">
        <v>0.25712263070928199</v>
      </c>
      <c r="AT8" s="23">
        <v>1.6373215361805998E-2</v>
      </c>
      <c r="AU8" s="23">
        <v>3.80416216847721E-4</v>
      </c>
      <c r="AV8" s="23">
        <v>5.8546053947210297E-2</v>
      </c>
      <c r="AW8" s="6">
        <v>9.8354764929975609E-4</v>
      </c>
      <c r="AX8" s="6">
        <v>23.555955885436202</v>
      </c>
      <c r="AY8" s="23">
        <v>0.80988719339969195</v>
      </c>
      <c r="AZ8" s="23">
        <v>6.0604590922505297</v>
      </c>
      <c r="BA8" s="23">
        <v>0.45565172832112499</v>
      </c>
      <c r="BB8" s="23">
        <v>0</v>
      </c>
      <c r="BC8" s="23">
        <v>0</v>
      </c>
      <c r="BD8" s="23">
        <v>16.148829625311699</v>
      </c>
      <c r="BE8" s="23">
        <v>16.148829625311699</v>
      </c>
      <c r="BF8" s="23">
        <v>0.15337678864316501</v>
      </c>
      <c r="BG8" s="23">
        <v>2.7930089486267899</v>
      </c>
      <c r="BH8" s="23">
        <v>6.6327160285476401</v>
      </c>
      <c r="BI8" s="23">
        <v>3.1799768730130101E-3</v>
      </c>
      <c r="BJ8" s="23">
        <v>15.715104556285</v>
      </c>
      <c r="BK8" s="23">
        <v>1.45480785091199E-2</v>
      </c>
      <c r="BL8" s="23">
        <v>0.302762410092759</v>
      </c>
      <c r="BM8" s="23">
        <v>0.86170810363927997</v>
      </c>
      <c r="BN8" s="23">
        <v>2.29775144216427</v>
      </c>
      <c r="BO8" s="23">
        <v>2.4179306439489698</v>
      </c>
      <c r="BP8" s="23">
        <v>153.111210943743</v>
      </c>
      <c r="BQ8" s="23">
        <v>314.21216337483497</v>
      </c>
      <c r="BR8" s="23">
        <v>32.119490839905801</v>
      </c>
      <c r="BS8" s="23">
        <v>349.12466316336702</v>
      </c>
      <c r="BT8" s="6">
        <v>1.5852095950630799E-5</v>
      </c>
      <c r="BU8" s="23">
        <v>9.6271203732535096</v>
      </c>
      <c r="BV8" s="23">
        <v>6.2223048848911701E-2</v>
      </c>
      <c r="BW8" s="6">
        <v>8.8833880718927292E-9</v>
      </c>
      <c r="BX8" s="23">
        <v>5.5028744699261896E-3</v>
      </c>
      <c r="BY8" s="23">
        <v>4.03559962300963E-3</v>
      </c>
      <c r="BZ8" s="23">
        <v>0.40040267535287599</v>
      </c>
      <c r="CA8" s="23">
        <v>0</v>
      </c>
      <c r="CB8" s="23">
        <v>41.914459233982001</v>
      </c>
      <c r="CC8" s="23">
        <v>1.2652640420641801E-2</v>
      </c>
      <c r="CD8" s="6">
        <v>6.8348669248279004E-5</v>
      </c>
      <c r="CE8" s="23">
        <v>10.2635254881859</v>
      </c>
      <c r="CF8" s="23">
        <v>1.40024385323831E-2</v>
      </c>
      <c r="CG8" s="23">
        <v>0</v>
      </c>
      <c r="CH8" s="23">
        <v>0.282944372977948</v>
      </c>
      <c r="CI8" s="23">
        <v>35.564821627778102</v>
      </c>
      <c r="CJ8" s="23">
        <v>29.5551901854592</v>
      </c>
      <c r="CK8" s="23">
        <v>6.0096314423188204</v>
      </c>
      <c r="CL8" s="23">
        <v>0</v>
      </c>
      <c r="CM8" s="6">
        <v>0</v>
      </c>
      <c r="CN8" s="23">
        <v>9.3041266004177707</v>
      </c>
      <c r="CO8" s="23">
        <v>0</v>
      </c>
      <c r="CP8" s="23">
        <v>1.4120842793917401</v>
      </c>
      <c r="CQ8" s="23">
        <v>0.622732527543996</v>
      </c>
      <c r="CR8" s="23">
        <v>5.5913309553178101E-4</v>
      </c>
      <c r="CS8" s="23">
        <v>5.6512274563622604</v>
      </c>
      <c r="CT8" s="23">
        <v>0.11797934294592601</v>
      </c>
      <c r="CU8" s="23">
        <v>3.0637491114822099E-4</v>
      </c>
      <c r="CV8" s="23">
        <v>1.99095919134465</v>
      </c>
      <c r="CW8" s="6">
        <v>1.33360597599166E-6</v>
      </c>
      <c r="CX8" s="6">
        <v>49.886239011447401</v>
      </c>
      <c r="CY8" s="23">
        <v>16.9829723431193</v>
      </c>
      <c r="CZ8" s="23">
        <v>0.44203030992575898</v>
      </c>
      <c r="DA8" s="23">
        <v>0</v>
      </c>
      <c r="DB8" s="23">
        <v>0</v>
      </c>
      <c r="DC8" s="23">
        <v>2.5263203741314002</v>
      </c>
      <c r="DD8" s="23">
        <v>2.4125078939746998</v>
      </c>
      <c r="DE8" s="23">
        <v>0</v>
      </c>
      <c r="DF8" s="23">
        <v>0.71550835560773196</v>
      </c>
      <c r="DG8" s="23">
        <v>154.03801617090201</v>
      </c>
      <c r="DH8" s="23">
        <v>1.4429926999057501</v>
      </c>
      <c r="DI8" s="23">
        <v>2.74972447689446</v>
      </c>
      <c r="DK8" s="31">
        <f t="shared" si="0"/>
        <v>8.0000333500353377E-3</v>
      </c>
      <c r="DL8" s="106">
        <f t="shared" si="28"/>
        <v>0.99398326951880023</v>
      </c>
      <c r="DM8" s="46">
        <f t="shared" si="1"/>
        <v>-5.1949413730708613E-3</v>
      </c>
      <c r="DN8" s="46"/>
      <c r="DO8" s="46">
        <f t="shared" si="2"/>
        <v>-5.1948606002696473E-3</v>
      </c>
      <c r="DP8" s="46">
        <f t="shared" si="3"/>
        <v>-5.1342673167767789E-3</v>
      </c>
      <c r="DQ8" s="46">
        <f t="shared" si="4"/>
        <v>-5.1218376605625879E-3</v>
      </c>
      <c r="DR8" s="46">
        <f t="shared" si="5"/>
        <v>-5.1962120750095519E-3</v>
      </c>
      <c r="DS8" s="46">
        <f t="shared" si="6"/>
        <v>-5.1950493020751359E-3</v>
      </c>
      <c r="DT8" s="46">
        <f t="shared" si="7"/>
        <v>-5.1940519489088767E-3</v>
      </c>
      <c r="DU8" s="46">
        <f t="shared" si="8"/>
        <v>-5.1906976827173499E-3</v>
      </c>
      <c r="DV8" s="46">
        <f t="shared" si="9"/>
        <v>-5.1943162209273676E-3</v>
      </c>
      <c r="DW8" s="46">
        <f t="shared" si="10"/>
        <v>-5.1950720890868119E-3</v>
      </c>
      <c r="DX8" s="46">
        <f t="shared" si="11"/>
        <v>-5.197998093361576E-3</v>
      </c>
      <c r="DY8" s="46">
        <f t="shared" si="12"/>
        <v>-5.1940590979512756E-3</v>
      </c>
      <c r="DZ8" s="46">
        <f t="shared" si="13"/>
        <v>-5.1937109135006855E-3</v>
      </c>
      <c r="EA8" s="46">
        <f t="shared" si="14"/>
        <v>-5.1949589940120111E-3</v>
      </c>
      <c r="EB8" s="46">
        <f t="shared" si="15"/>
        <v>-5.1942150961690834E-3</v>
      </c>
      <c r="EC8" s="46">
        <f t="shared" si="16"/>
        <v>-5.1956754161983764E-3</v>
      </c>
      <c r="ED8" s="46">
        <f t="shared" si="17"/>
        <v>-5.1950821590306569E-3</v>
      </c>
      <c r="EE8" s="46">
        <f t="shared" si="18"/>
        <v>-5.1929646605588069E-3</v>
      </c>
      <c r="EF8" s="46">
        <f t="shared" si="19"/>
        <v>-5.2010983267547009E-3</v>
      </c>
      <c r="EG8" s="46">
        <f t="shared" si="20"/>
        <v>-5.1961906549641166E-3</v>
      </c>
      <c r="EH8" s="46">
        <f t="shared" si="21"/>
        <v>-5.1949417702924702E-3</v>
      </c>
      <c r="EI8" s="46">
        <f t="shared" si="22"/>
        <v>-5.1948175528424663E-3</v>
      </c>
      <c r="EJ8" s="46">
        <f t="shared" si="23"/>
        <v>-5.1948385214466118E-3</v>
      </c>
      <c r="EK8" s="46">
        <f t="shared" si="24"/>
        <v>-5.1948553346899068E-3</v>
      </c>
      <c r="EL8" s="46">
        <f t="shared" si="25"/>
        <v>-5.1907833039342684E-3</v>
      </c>
      <c r="EM8" s="46">
        <f t="shared" si="26"/>
        <v>-5.1952236416848794E-3</v>
      </c>
      <c r="EN8" s="46">
        <f t="shared" si="27"/>
        <v>-5.1915225496400649E-3</v>
      </c>
    </row>
    <row r="9" spans="1:144" x14ac:dyDescent="0.3">
      <c r="A9" s="23" t="s">
        <v>7</v>
      </c>
      <c r="B9" s="21">
        <v>1098.0013177999999</v>
      </c>
      <c r="D9" s="21">
        <v>226.76763148000001</v>
      </c>
      <c r="E9" s="21">
        <v>33.103737518999999</v>
      </c>
      <c r="F9" s="21">
        <v>28.663912845999999</v>
      </c>
      <c r="G9" s="21">
        <v>22.826796505000001</v>
      </c>
      <c r="H9" s="21">
        <v>129.72793046999999</v>
      </c>
      <c r="I9" s="23">
        <v>5.2908225524999999</v>
      </c>
      <c r="J9" s="23">
        <v>3.0031787205999998</v>
      </c>
      <c r="K9" s="23">
        <v>2.4668075186</v>
      </c>
      <c r="L9" s="23">
        <v>2.1636686141000001</v>
      </c>
      <c r="M9" s="23">
        <v>15.337150267</v>
      </c>
      <c r="N9" s="23">
        <v>0.82043109390000002</v>
      </c>
      <c r="O9" s="23">
        <v>2.208978675</v>
      </c>
      <c r="P9" s="23">
        <v>1.8643443169</v>
      </c>
      <c r="Q9" s="23">
        <v>1.837422887</v>
      </c>
      <c r="R9" s="23">
        <v>1.1408648160999999</v>
      </c>
      <c r="S9" s="23">
        <v>4.3241775000000003E-2</v>
      </c>
      <c r="T9" s="6">
        <v>6.2506258E-8</v>
      </c>
      <c r="U9" s="23">
        <v>3.8244544999999999E-3</v>
      </c>
      <c r="V9" s="23">
        <v>2.8046770999999998E-3</v>
      </c>
      <c r="W9" s="23">
        <v>0.34809034249999998</v>
      </c>
      <c r="X9" s="23">
        <v>7.69219E-5</v>
      </c>
      <c r="Y9" s="23">
        <v>7.4526399999999999E-5</v>
      </c>
      <c r="Z9" s="23">
        <v>0.36160692960000002</v>
      </c>
      <c r="AA9" s="23">
        <v>7.0817041299999994E-2</v>
      </c>
      <c r="AB9" s="23">
        <v>0.41253906820000003</v>
      </c>
      <c r="AC9" s="23">
        <v>1.2748994E-3</v>
      </c>
      <c r="AE9" s="23" t="s">
        <v>7</v>
      </c>
      <c r="AF9" s="23">
        <v>0</v>
      </c>
      <c r="AG9" s="23">
        <v>0.48044677882416498</v>
      </c>
      <c r="AH9" s="23">
        <v>2.9875740299628699</v>
      </c>
      <c r="AI9" s="23">
        <v>5.2633378444684</v>
      </c>
      <c r="AJ9" s="23">
        <v>5.2633378444684</v>
      </c>
      <c r="AK9" s="23">
        <v>7.6202337603134902</v>
      </c>
      <c r="AL9" s="23">
        <v>0</v>
      </c>
      <c r="AM9" s="23">
        <v>2.4539949344598599</v>
      </c>
      <c r="AN9" s="23">
        <v>1.2682709902743E-3</v>
      </c>
      <c r="AO9" s="23">
        <v>2.1524276999107301</v>
      </c>
      <c r="AP9" s="6">
        <v>4.57769752370244E-5</v>
      </c>
      <c r="AQ9" s="23">
        <v>1092.29735368199</v>
      </c>
      <c r="AR9" s="6">
        <v>2.3831155717962702E-6</v>
      </c>
      <c r="AS9" s="23">
        <v>5.71771777531595E-5</v>
      </c>
      <c r="AT9" s="6">
        <v>3.6409232956894099E-6</v>
      </c>
      <c r="AU9" s="6">
        <v>8.4593280312174395E-8</v>
      </c>
      <c r="AV9" s="6">
        <v>1.30190022983184E-5</v>
      </c>
      <c r="AW9" s="6">
        <v>2.1871101263799501E-7</v>
      </c>
      <c r="AX9" s="6">
        <v>20.131294760644099</v>
      </c>
      <c r="AY9" s="23">
        <v>0.67837929155905397</v>
      </c>
      <c r="AZ9" s="23">
        <v>5.12885429660213</v>
      </c>
      <c r="BA9" s="23">
        <v>0.35972855516845997</v>
      </c>
      <c r="BB9" s="23">
        <v>0</v>
      </c>
      <c r="BC9" s="23">
        <v>0</v>
      </c>
      <c r="BD9" s="6">
        <v>15.257471021103701</v>
      </c>
      <c r="BE9" s="23">
        <v>15.257471021103701</v>
      </c>
      <c r="BF9" s="23">
        <v>7.0449236834272996E-2</v>
      </c>
      <c r="BG9" s="23">
        <v>1.80471574838649</v>
      </c>
      <c r="BH9" s="23">
        <v>5.5700923689379804</v>
      </c>
      <c r="BI9" s="6">
        <v>1.86849604735417E-6</v>
      </c>
      <c r="BJ9" s="23">
        <v>13.4417164784298</v>
      </c>
      <c r="BK9" s="6">
        <v>3.5756886652226398E-6</v>
      </c>
      <c r="BL9" s="23">
        <v>0.21220368502565601</v>
      </c>
      <c r="BM9" s="23">
        <v>0.60396500162590805</v>
      </c>
      <c r="BN9" s="23">
        <v>2.1975067973881801</v>
      </c>
      <c r="BO9" s="6">
        <v>1.8546602165903801</v>
      </c>
      <c r="BP9" s="6">
        <v>130.40418734877599</v>
      </c>
      <c r="BQ9" s="23">
        <v>203.030561307781</v>
      </c>
      <c r="BR9" s="23">
        <v>20.754236732309302</v>
      </c>
      <c r="BS9" s="23">
        <v>225.58951378847701</v>
      </c>
      <c r="BT9" s="6">
        <v>3.8962431323158996E-9</v>
      </c>
      <c r="BU9" s="23">
        <v>8.1829244555410394</v>
      </c>
      <c r="BV9" s="23">
        <v>4.30166347327171E-2</v>
      </c>
      <c r="BW9" s="6">
        <v>6.2182163505789806E-8</v>
      </c>
      <c r="BX9" s="23">
        <v>3.8045575885844599E-3</v>
      </c>
      <c r="BY9" s="23">
        <v>2.79009811670166E-3</v>
      </c>
      <c r="BZ9" s="23">
        <v>0.34628256816415598</v>
      </c>
      <c r="CA9" s="23">
        <v>0</v>
      </c>
      <c r="CB9" s="23">
        <v>34.014049050744902</v>
      </c>
      <c r="CC9" s="23">
        <v>1.2189598152526701E-2</v>
      </c>
      <c r="CD9" s="6">
        <v>1.5198275875372701E-8</v>
      </c>
      <c r="CE9" s="23">
        <v>9.8205700050155205</v>
      </c>
      <c r="CF9" s="23">
        <v>1.3674020954932E-2</v>
      </c>
      <c r="CG9" s="23">
        <v>0</v>
      </c>
      <c r="CH9" s="23">
        <v>0.27854144964918898</v>
      </c>
      <c r="CI9" s="23">
        <v>32.933908944091897</v>
      </c>
      <c r="CJ9" s="23">
        <v>28.517150620266001</v>
      </c>
      <c r="CK9" s="23">
        <v>4.4167583238259001</v>
      </c>
      <c r="CL9" s="23">
        <v>0</v>
      </c>
      <c r="CM9" s="6">
        <v>0</v>
      </c>
      <c r="CN9" s="6">
        <v>9.0877050436239593</v>
      </c>
      <c r="CO9" s="6">
        <v>0</v>
      </c>
      <c r="CP9" s="23">
        <v>1.3459165881270001</v>
      </c>
      <c r="CQ9" s="23">
        <v>0.613068414931904</v>
      </c>
      <c r="CR9" s="6">
        <v>1.6676784779289701E-7</v>
      </c>
      <c r="CS9" s="23">
        <v>5.3865187365311398</v>
      </c>
      <c r="CT9" s="23">
        <v>0.10157196934252601</v>
      </c>
      <c r="CU9" s="6">
        <v>1.4087545539222899E-7</v>
      </c>
      <c r="CV9" s="23">
        <v>1.9589664401417499</v>
      </c>
      <c r="CW9" s="6">
        <v>2.9655850791183702E-10</v>
      </c>
      <c r="CX9" s="6">
        <v>22.708187882295199</v>
      </c>
      <c r="CY9" s="23">
        <v>14.322308634283599</v>
      </c>
      <c r="CZ9" s="23">
        <v>0.410395843102564</v>
      </c>
      <c r="DA9" s="23">
        <v>0</v>
      </c>
      <c r="DB9" s="23">
        <v>0</v>
      </c>
      <c r="DC9" s="23">
        <v>2.01340745539179</v>
      </c>
      <c r="DD9" s="23">
        <v>1.8278773575629199</v>
      </c>
      <c r="DE9" s="23">
        <v>0</v>
      </c>
      <c r="DF9" s="23">
        <v>0.485283547611568</v>
      </c>
      <c r="DG9" s="23">
        <v>129.054004089573</v>
      </c>
      <c r="DH9" s="23">
        <v>1.1349410820913</v>
      </c>
      <c r="DI9" s="23">
        <v>2.1598617147153001</v>
      </c>
      <c r="DK9" s="31">
        <f t="shared" si="0"/>
        <v>7.9999983956642318E-3</v>
      </c>
      <c r="DL9" s="106">
        <f t="shared" si="28"/>
        <v>1.01046215705377</v>
      </c>
      <c r="DM9" s="46">
        <f t="shared" si="1"/>
        <v>-5.1948609036632397E-3</v>
      </c>
      <c r="DN9" s="46"/>
      <c r="DO9" s="46">
        <f t="shared" si="2"/>
        <v>-5.1952639088480509E-3</v>
      </c>
      <c r="DP9" s="46">
        <f t="shared" si="3"/>
        <v>-5.1301933750117689E-3</v>
      </c>
      <c r="DQ9" s="46">
        <f t="shared" si="4"/>
        <v>-5.1201043808112882E-3</v>
      </c>
      <c r="DR9" s="46">
        <f t="shared" si="5"/>
        <v>-5.1960257620389883E-3</v>
      </c>
      <c r="DS9" s="46">
        <f t="shared" si="6"/>
        <v>-5.1949212323466358E-3</v>
      </c>
      <c r="DT9" s="46">
        <f t="shared" si="7"/>
        <v>-5.1947892334081184E-3</v>
      </c>
      <c r="DU9" s="46">
        <f t="shared" si="8"/>
        <v>-5.1960579402388169E-3</v>
      </c>
      <c r="DV9" s="46">
        <f t="shared" si="9"/>
        <v>-5.1939942794611204E-3</v>
      </c>
      <c r="DW9" s="46">
        <f t="shared" si="10"/>
        <v>-5.1953030681390882E-3</v>
      </c>
      <c r="DX9" s="46">
        <f t="shared" si="11"/>
        <v>-5.1951793200944434E-3</v>
      </c>
      <c r="DY9" s="46">
        <f t="shared" si="12"/>
        <v>-5.1953263109205056E-3</v>
      </c>
      <c r="DZ9" s="46">
        <f t="shared" si="13"/>
        <v>-5.1932948659270742E-3</v>
      </c>
      <c r="EA9" s="46">
        <f t="shared" si="14"/>
        <v>-5.194373282786372E-3</v>
      </c>
      <c r="EB9" s="46">
        <f t="shared" si="15"/>
        <v>-5.1950639695499184E-3</v>
      </c>
      <c r="EC9" s="46">
        <f t="shared" si="16"/>
        <v>-5.1923189540983372E-3</v>
      </c>
      <c r="ED9" s="46">
        <f t="shared" si="17"/>
        <v>-5.206545459405929E-3</v>
      </c>
      <c r="EE9" s="46">
        <f t="shared" si="18"/>
        <v>-5.1849927444095984E-3</v>
      </c>
      <c r="EF9" s="46">
        <f t="shared" si="19"/>
        <v>-5.2025488642994649E-3</v>
      </c>
      <c r="EG9" s="46">
        <f t="shared" si="20"/>
        <v>-5.1980968854987934E-3</v>
      </c>
      <c r="EH9" s="46">
        <f t="shared" si="21"/>
        <v>-5.1934056051670075E-3</v>
      </c>
      <c r="EI9" s="46">
        <f t="shared" si="22"/>
        <v>-5.1789774834767625E-3</v>
      </c>
      <c r="EJ9" s="46">
        <f t="shared" si="23"/>
        <v>-5.1792701630900976E-3</v>
      </c>
      <c r="EK9" s="46">
        <f t="shared" si="24"/>
        <v>-5.1945200099396596E-3</v>
      </c>
      <c r="EL9" s="46">
        <f t="shared" si="25"/>
        <v>-5.1937282181682733E-3</v>
      </c>
      <c r="EM9" s="46">
        <f t="shared" si="26"/>
        <v>-5.1952051639312597E-3</v>
      </c>
      <c r="EN9" s="46">
        <f t="shared" si="27"/>
        <v>-5.1991629501904552E-3</v>
      </c>
    </row>
    <row r="10" spans="1:144" x14ac:dyDescent="0.3">
      <c r="A10" s="23" t="s">
        <v>8</v>
      </c>
      <c r="B10" s="21">
        <v>4.0610192999999999</v>
      </c>
      <c r="D10" s="21">
        <v>7.8913748000000006E-2</v>
      </c>
      <c r="E10" s="21">
        <v>9.0064350000000001E-2</v>
      </c>
      <c r="F10" s="21">
        <v>7.6319990000000004E-2</v>
      </c>
      <c r="G10" s="21">
        <v>1.7118017999999999E-2</v>
      </c>
      <c r="H10" s="21">
        <v>0.17012474599999999</v>
      </c>
      <c r="I10" s="23">
        <v>6.4224948999999998E-3</v>
      </c>
      <c r="J10" s="23">
        <v>3.5860327000000001E-3</v>
      </c>
      <c r="K10" s="23">
        <v>3.7611200000000002E-3</v>
      </c>
      <c r="L10" s="23">
        <v>2.7745640999999998E-3</v>
      </c>
      <c r="M10" s="23">
        <v>1.87996577E-2</v>
      </c>
      <c r="N10" s="23">
        <v>2.6303072999999998E-3</v>
      </c>
      <c r="O10" s="23">
        <v>2.6286959999999998E-3</v>
      </c>
      <c r="P10" s="23">
        <v>4.6092371999999996E-3</v>
      </c>
      <c r="Q10" s="23">
        <v>4.3066492000000001E-3</v>
      </c>
      <c r="R10" s="23">
        <v>2.5522521000000001E-3</v>
      </c>
      <c r="S10" s="23">
        <v>1.3751820000000001E-4</v>
      </c>
      <c r="U10" s="23">
        <v>1.2153100000000001E-5</v>
      </c>
      <c r="V10" s="6">
        <v>8.9129429E-6</v>
      </c>
      <c r="W10" s="23">
        <v>6.0501269999999995E-4</v>
      </c>
      <c r="Z10" s="23">
        <v>7.2997719999999999E-4</v>
      </c>
      <c r="AA10" s="23">
        <v>2.2693990000000001E-4</v>
      </c>
      <c r="AB10" s="23">
        <v>5.6023740000000002E-4</v>
      </c>
      <c r="AC10" s="6">
        <v>4.0517492000000003E-6</v>
      </c>
      <c r="AE10" s="23" t="s">
        <v>8</v>
      </c>
      <c r="AF10" s="23">
        <v>0</v>
      </c>
      <c r="AG10" s="23">
        <v>6.3005617268804001E-4</v>
      </c>
      <c r="AH10" s="23">
        <v>3.5674325175791E-3</v>
      </c>
      <c r="AI10" s="23">
        <v>6.3891019998346399E-3</v>
      </c>
      <c r="AJ10" s="23">
        <v>6.3891019998346399E-3</v>
      </c>
      <c r="AK10" s="23">
        <v>9.9933496585591797E-3</v>
      </c>
      <c r="AL10" s="23">
        <v>0</v>
      </c>
      <c r="AM10" s="23">
        <v>3.7418004858082998E-3</v>
      </c>
      <c r="AN10" s="6">
        <v>4.0307424330869601E-6</v>
      </c>
      <c r="AO10" s="23">
        <v>2.7600112762799201E-3</v>
      </c>
      <c r="AP10" s="6">
        <v>0</v>
      </c>
      <c r="AQ10" s="23">
        <v>4.0399192667427197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6">
        <v>0</v>
      </c>
      <c r="AX10" s="6">
        <v>2.64003906066568E-2</v>
      </c>
      <c r="AY10" s="23">
        <v>8.8962523213016005E-4</v>
      </c>
      <c r="AZ10" s="6">
        <v>6.72602337637857E-3</v>
      </c>
      <c r="BA10" s="23">
        <v>7.2618786261898004E-4</v>
      </c>
      <c r="BB10" s="23">
        <v>0</v>
      </c>
      <c r="BC10" s="23">
        <v>0</v>
      </c>
      <c r="BD10" s="6">
        <v>1.8702039072074499E-2</v>
      </c>
      <c r="BE10" s="23">
        <v>1.8702039072074499E-2</v>
      </c>
      <c r="BF10" s="23">
        <v>2.2576313985019501E-4</v>
      </c>
      <c r="BG10" s="6">
        <v>6.2803207724995399E-4</v>
      </c>
      <c r="BH10" s="23">
        <v>7.3045084530718504E-3</v>
      </c>
      <c r="BI10" s="23">
        <v>0</v>
      </c>
      <c r="BJ10" s="23">
        <v>1.7627688441629801E-2</v>
      </c>
      <c r="BK10" s="23">
        <v>0</v>
      </c>
      <c r="BL10" s="23">
        <v>6.8032727613441502E-4</v>
      </c>
      <c r="BM10" s="23">
        <v>1.9363167380412999E-3</v>
      </c>
      <c r="BN10" s="23">
        <v>2.6150476522429199E-3</v>
      </c>
      <c r="BO10" s="6">
        <v>4.5853005735048396E-3</v>
      </c>
      <c r="BP10" s="6">
        <v>0.17160151457530701</v>
      </c>
      <c r="BQ10" s="23">
        <v>7.0653507278008301E-2</v>
      </c>
      <c r="BR10" s="23">
        <v>7.2224642162293197E-3</v>
      </c>
      <c r="BS10" s="23">
        <v>7.8504003571487596E-2</v>
      </c>
      <c r="BT10" s="23">
        <v>0</v>
      </c>
      <c r="BU10" s="23">
        <v>1.07311326796629E-2</v>
      </c>
      <c r="BV10" s="23">
        <v>1.3680538677336999E-4</v>
      </c>
      <c r="BW10" s="23">
        <v>0</v>
      </c>
      <c r="BX10" s="6">
        <v>1.20898117142589E-5</v>
      </c>
      <c r="BY10" s="6">
        <v>8.8669288844061598E-6</v>
      </c>
      <c r="BZ10" s="23">
        <v>6.0186800707683595E-4</v>
      </c>
      <c r="CA10" s="23">
        <v>0</v>
      </c>
      <c r="CB10" s="23">
        <v>4.4604831422477099E-2</v>
      </c>
      <c r="CC10" s="6">
        <v>3.2455662296003501E-5</v>
      </c>
      <c r="CD10" s="23">
        <v>0</v>
      </c>
      <c r="CE10" s="23">
        <v>2.61480458781836E-2</v>
      </c>
      <c r="CF10" s="6">
        <v>3.64080865534593E-5</v>
      </c>
      <c r="CG10" s="23">
        <v>0</v>
      </c>
      <c r="CH10" s="23">
        <v>7.41642884306949E-4</v>
      </c>
      <c r="CI10" s="23">
        <v>8.96022182465539E-2</v>
      </c>
      <c r="CJ10" s="23">
        <v>7.5929233133263899E-2</v>
      </c>
      <c r="CK10" s="23">
        <v>1.3672985113289999E-2</v>
      </c>
      <c r="CL10" s="23">
        <v>0</v>
      </c>
      <c r="CM10" s="6">
        <v>0</v>
      </c>
      <c r="CN10" s="6">
        <v>2.4196833060511298E-2</v>
      </c>
      <c r="CO10" s="6">
        <v>0</v>
      </c>
      <c r="CP10" s="23">
        <v>3.5835936440747999E-3</v>
      </c>
      <c r="CQ10" s="23">
        <v>1.6323578983338601E-3</v>
      </c>
      <c r="CR10" s="23">
        <v>0</v>
      </c>
      <c r="CS10" s="23">
        <v>1.4341951200692199E-2</v>
      </c>
      <c r="CT10" s="23">
        <v>1.33202453003522E-4</v>
      </c>
      <c r="CU10" s="23">
        <v>0</v>
      </c>
      <c r="CV10" s="23">
        <v>5.2159448183115896E-3</v>
      </c>
      <c r="CW10" s="23">
        <v>0</v>
      </c>
      <c r="CX10" s="6">
        <v>1.7029142236699199E-2</v>
      </c>
      <c r="CY10" s="23">
        <v>1.87821832724086E-2</v>
      </c>
      <c r="CZ10" s="23">
        <v>5.5732387831589005E-4</v>
      </c>
      <c r="DA10" s="23">
        <v>0</v>
      </c>
      <c r="DB10" s="23">
        <v>0</v>
      </c>
      <c r="DC10" s="23">
        <v>2.6403112649790198E-3</v>
      </c>
      <c r="DD10" s="23">
        <v>4.2842423722614497E-3</v>
      </c>
      <c r="DE10" s="23">
        <v>0</v>
      </c>
      <c r="DF10" s="23">
        <v>6.3632007672084496E-4</v>
      </c>
      <c r="DG10" s="23">
        <v>0.16924084944085199</v>
      </c>
      <c r="DH10" s="23">
        <v>2.5390039354156002E-3</v>
      </c>
      <c r="DI10" s="23">
        <v>2.8322732134570001E-3</v>
      </c>
      <c r="DK10" s="31">
        <f t="shared" si="0"/>
        <v>8.0000006200709652E-3</v>
      </c>
      <c r="DL10" s="106">
        <f t="shared" si="28"/>
        <v>1.0139485540414996</v>
      </c>
      <c r="DM10" s="46">
        <f t="shared" si="1"/>
        <v>-5.195748086516151E-3</v>
      </c>
      <c r="DN10" s="46"/>
      <c r="DO10" s="46">
        <f t="shared" si="2"/>
        <v>-5.1923072835472171E-3</v>
      </c>
      <c r="DP10" s="46">
        <f t="shared" si="3"/>
        <v>-5.1311285036321442E-3</v>
      </c>
      <c r="DQ10" s="46">
        <f t="shared" si="4"/>
        <v>-5.11998058092127E-3</v>
      </c>
      <c r="DR10" s="46">
        <f t="shared" si="5"/>
        <v>-5.1919423908071442E-3</v>
      </c>
      <c r="DS10" s="46">
        <f t="shared" si="6"/>
        <v>-5.1955790085235504E-3</v>
      </c>
      <c r="DT10" s="46">
        <f t="shared" si="7"/>
        <v>-5.1993657737836318E-3</v>
      </c>
      <c r="DU10" s="46">
        <f t="shared" si="8"/>
        <v>-5.1868412747324158E-3</v>
      </c>
      <c r="DV10" s="46">
        <f t="shared" si="9"/>
        <v>-5.1366386054420886E-3</v>
      </c>
      <c r="DW10" s="46">
        <f t="shared" si="10"/>
        <v>-5.2450847036043255E-3</v>
      </c>
      <c r="DX10" s="46">
        <f t="shared" si="11"/>
        <v>-5.1925747523318203E-3</v>
      </c>
      <c r="DY10" s="46">
        <f t="shared" si="12"/>
        <v>-5.1945587590791938E-3</v>
      </c>
      <c r="DZ10" s="46">
        <f t="shared" si="13"/>
        <v>-5.1920601534296337E-3</v>
      </c>
      <c r="EA10" s="46">
        <f t="shared" si="14"/>
        <v>-5.1931860862270253E-3</v>
      </c>
      <c r="EB10" s="46">
        <f t="shared" si="15"/>
        <v>-5.2028448796225223E-3</v>
      </c>
      <c r="EC10" s="46">
        <f t="shared" si="16"/>
        <v>-5.190774290831192E-3</v>
      </c>
      <c r="ED10" s="46">
        <f t="shared" si="17"/>
        <v>-5.1834100986634076E-3</v>
      </c>
      <c r="EE10" s="46">
        <f t="shared" si="18"/>
        <v>0</v>
      </c>
      <c r="EF10" s="46">
        <f t="shared" si="19"/>
        <v>-5.2075837227621019E-3</v>
      </c>
      <c r="EG10" s="46">
        <f t="shared" si="20"/>
        <v>-5.1626063478809187E-3</v>
      </c>
      <c r="EH10" s="46">
        <f t="shared" si="21"/>
        <v>-5.1977304330372018E-3</v>
      </c>
      <c r="EI10" s="46">
        <f t="shared" si="22"/>
        <v>0</v>
      </c>
      <c r="EJ10" s="46">
        <f t="shared" si="23"/>
        <v>0</v>
      </c>
      <c r="EK10" s="46">
        <f t="shared" si="24"/>
        <v>-5.1910352556490246E-3</v>
      </c>
      <c r="EL10" s="46">
        <f t="shared" si="25"/>
        <v>-5.1853382759268103E-3</v>
      </c>
      <c r="EM10" s="46">
        <f t="shared" si="26"/>
        <v>-5.2005126471563259E-3</v>
      </c>
      <c r="EN10" s="46">
        <f t="shared" si="27"/>
        <v>-5.1846167855207279E-3</v>
      </c>
    </row>
    <row r="11" spans="1:144" x14ac:dyDescent="0.3">
      <c r="A11" s="23" t="s">
        <v>9</v>
      </c>
      <c r="B11" s="21">
        <v>41909.800296000001</v>
      </c>
      <c r="D11" s="21">
        <v>10819.023746000001</v>
      </c>
      <c r="E11" s="21">
        <v>831.20364047999999</v>
      </c>
      <c r="F11" s="21">
        <v>740.72599007999997</v>
      </c>
      <c r="G11" s="21">
        <v>1489.0016568999999</v>
      </c>
      <c r="H11" s="21">
        <v>4916.5009538000004</v>
      </c>
      <c r="I11" s="23">
        <v>190.60573464999999</v>
      </c>
      <c r="J11" s="23">
        <v>108.27218078</v>
      </c>
      <c r="K11" s="23">
        <v>83.307299881999995</v>
      </c>
      <c r="L11" s="23">
        <v>76.376912802000007</v>
      </c>
      <c r="M11" s="23">
        <v>551.01027810000005</v>
      </c>
      <c r="N11" s="23">
        <v>15.509062956999999</v>
      </c>
      <c r="O11" s="23">
        <v>79.720464000000007</v>
      </c>
      <c r="P11" s="23">
        <v>47.797732183999997</v>
      </c>
      <c r="Q11" s="23">
        <v>50.486157747999997</v>
      </c>
      <c r="R11" s="23">
        <v>31.683366239000001</v>
      </c>
      <c r="S11" s="23">
        <v>0.86180202500000003</v>
      </c>
      <c r="T11" s="6">
        <v>9.4728291999999994E-6</v>
      </c>
      <c r="U11" s="23">
        <v>7.62052124E-2</v>
      </c>
      <c r="V11" s="23">
        <v>5.5884459400000003E-2</v>
      </c>
      <c r="W11" s="23">
        <v>11.010332508999999</v>
      </c>
      <c r="X11" s="23">
        <v>7.8485906722000003</v>
      </c>
      <c r="Y11" s="23">
        <v>7.6073514967999998</v>
      </c>
      <c r="Z11" s="23">
        <v>11.000178106</v>
      </c>
      <c r="AA11" s="23">
        <v>2.5031730442</v>
      </c>
      <c r="AB11" s="23">
        <v>14.294998638999999</v>
      </c>
      <c r="AC11" s="23">
        <v>2.54020761E-2</v>
      </c>
      <c r="AE11" s="23" t="s">
        <v>9</v>
      </c>
      <c r="AF11" s="23">
        <v>0</v>
      </c>
      <c r="AG11" s="23">
        <v>17.865016250453198</v>
      </c>
      <c r="AH11" s="23">
        <v>107.709421819132</v>
      </c>
      <c r="AI11" s="23">
        <v>189.61523710466301</v>
      </c>
      <c r="AJ11" s="23">
        <v>189.61523710466301</v>
      </c>
      <c r="AK11" s="23">
        <v>286.383583351244</v>
      </c>
      <c r="AL11" s="23">
        <v>0</v>
      </c>
      <c r="AM11" s="23">
        <v>82.874360209874496</v>
      </c>
      <c r="AN11" s="23">
        <v>2.5270036338699901E-2</v>
      </c>
      <c r="AO11" s="23">
        <v>75.980073987139704</v>
      </c>
      <c r="AP11" s="23">
        <v>1.70485881099194</v>
      </c>
      <c r="AQ11" s="23">
        <v>41692.052465907502</v>
      </c>
      <c r="AR11" s="23">
        <v>0.23998606842088399</v>
      </c>
      <c r="AS11" s="23">
        <v>5.8363141009981403</v>
      </c>
      <c r="AT11" s="23">
        <v>0.371648167493841</v>
      </c>
      <c r="AU11" s="23">
        <v>8.6348974462805306E-3</v>
      </c>
      <c r="AV11" s="23">
        <v>1.3289112623962001</v>
      </c>
      <c r="AW11" s="23">
        <v>2.2325108660802302E-2</v>
      </c>
      <c r="AX11" s="6">
        <v>752.39883827705296</v>
      </c>
      <c r="AY11" s="23">
        <v>25.7046084018728</v>
      </c>
      <c r="AZ11" s="23">
        <v>192.99730121970001</v>
      </c>
      <c r="BA11" s="23">
        <v>10.9430162858968</v>
      </c>
      <c r="BB11" s="23">
        <v>0</v>
      </c>
      <c r="BC11" s="23">
        <v>0</v>
      </c>
      <c r="BD11" s="23">
        <v>548.14662292018795</v>
      </c>
      <c r="BE11" s="23">
        <v>548.14662292018795</v>
      </c>
      <c r="BF11" s="23">
        <v>2.4901692245812801</v>
      </c>
      <c r="BG11" s="23">
        <v>86.102223383139105</v>
      </c>
      <c r="BH11" s="23">
        <v>210.692360560824</v>
      </c>
      <c r="BI11" s="23">
        <v>6.9587493468373507E-2</v>
      </c>
      <c r="BJ11" s="23">
        <v>502.20310179249202</v>
      </c>
      <c r="BK11" s="23">
        <v>0.341346257282514</v>
      </c>
      <c r="BL11" s="23">
        <v>4.0114066208689501</v>
      </c>
      <c r="BM11" s="23">
        <v>11.417080071054899</v>
      </c>
      <c r="BN11" s="23">
        <v>79.306457141466097</v>
      </c>
      <c r="BO11" s="23">
        <v>47.549337537965897</v>
      </c>
      <c r="BP11" s="23">
        <v>4876.4763191592601</v>
      </c>
      <c r="BQ11" s="23">
        <v>9686.4986847273503</v>
      </c>
      <c r="BR11" s="23">
        <v>990.17695168</v>
      </c>
      <c r="BS11" s="23">
        <v>10762.7778597904</v>
      </c>
      <c r="BT11" s="23">
        <v>3.7194070712554298E-4</v>
      </c>
      <c r="BU11" s="23">
        <v>307.01176444933299</v>
      </c>
      <c r="BV11" s="23">
        <v>0.857325757147676</v>
      </c>
      <c r="BW11" s="6">
        <v>9.4235240599789496E-6</v>
      </c>
      <c r="BX11" s="23">
        <v>7.5809217412786095E-2</v>
      </c>
      <c r="BY11" s="23">
        <v>5.5594223711809998E-2</v>
      </c>
      <c r="BZ11" s="23">
        <v>10.953132212135101</v>
      </c>
      <c r="CA11" s="23">
        <v>0</v>
      </c>
      <c r="CB11" s="23">
        <v>1317.84704071581</v>
      </c>
      <c r="CC11" s="23">
        <v>0.31545451005880798</v>
      </c>
      <c r="CD11" s="23">
        <v>1.5513991583315399E-3</v>
      </c>
      <c r="CE11" s="23">
        <v>255.74869822840901</v>
      </c>
      <c r="CF11" s="23">
        <v>0.349564475274944</v>
      </c>
      <c r="CG11" s="23">
        <v>0</v>
      </c>
      <c r="CH11" s="23">
        <v>7.0690317634429496</v>
      </c>
      <c r="CI11" s="23">
        <v>826.93888567955105</v>
      </c>
      <c r="CJ11" s="23">
        <v>736.93129521586297</v>
      </c>
      <c r="CK11" s="23">
        <v>90.007590463687094</v>
      </c>
      <c r="CL11" s="23">
        <v>0</v>
      </c>
      <c r="CM11" s="23">
        <v>0</v>
      </c>
      <c r="CN11" s="23">
        <v>232.25041929389201</v>
      </c>
      <c r="CO11" s="23">
        <v>0</v>
      </c>
      <c r="CP11" s="23">
        <v>35.161436188550198</v>
      </c>
      <c r="CQ11" s="23">
        <v>15.5582905704624</v>
      </c>
      <c r="CR11" s="23">
        <v>1.2602391798716899E-2</v>
      </c>
      <c r="CS11" s="23">
        <v>140.718095058361</v>
      </c>
      <c r="CT11" s="23">
        <v>3.7768698427208198</v>
      </c>
      <c r="CU11" s="23">
        <v>6.8014366432172001E-3</v>
      </c>
      <c r="CV11" s="23">
        <v>49.739319628851803</v>
      </c>
      <c r="CW11" s="6">
        <v>3.0270957725304E-5</v>
      </c>
      <c r="CX11" s="23">
        <v>1481.26147947493</v>
      </c>
      <c r="CY11" s="23">
        <v>540.40294169816298</v>
      </c>
      <c r="CZ11" s="23">
        <v>14.220705842509799</v>
      </c>
      <c r="DA11" s="23">
        <v>0</v>
      </c>
      <c r="DB11" s="23">
        <v>0</v>
      </c>
      <c r="DC11" s="23">
        <v>79.0443906413375</v>
      </c>
      <c r="DD11" s="23">
        <v>50.223776681920199</v>
      </c>
      <c r="DE11" s="23">
        <v>0</v>
      </c>
      <c r="DF11" s="23">
        <v>21.4753854549651</v>
      </c>
      <c r="DG11" s="23">
        <v>4890.9518139434604</v>
      </c>
      <c r="DH11" s="23">
        <v>31.5187178467948</v>
      </c>
      <c r="DI11" s="23">
        <v>85.633911906764297</v>
      </c>
      <c r="DK11" s="31">
        <f t="shared" si="0"/>
        <v>8.0000000469038681E-3</v>
      </c>
      <c r="DL11" s="106">
        <f t="shared" si="28"/>
        <v>0.99704035219833231</v>
      </c>
      <c r="DM11" s="46">
        <f t="shared" si="1"/>
        <v>-5.1956303431319861E-3</v>
      </c>
      <c r="DN11" s="46"/>
      <c r="DO11" s="46">
        <f t="shared" si="2"/>
        <v>-5.1987949680206693E-3</v>
      </c>
      <c r="DP11" s="46">
        <f t="shared" si="3"/>
        <v>-5.130818240865918E-3</v>
      </c>
      <c r="DQ11" s="46">
        <f t="shared" si="4"/>
        <v>-5.1229400816989899E-3</v>
      </c>
      <c r="DR11" s="46">
        <f t="shared" si="5"/>
        <v>-5.1982329161302009E-3</v>
      </c>
      <c r="DS11" s="46">
        <f t="shared" si="6"/>
        <v>-5.1966103732356446E-3</v>
      </c>
      <c r="DT11" s="46">
        <f t="shared" si="7"/>
        <v>-5.1965778844785598E-3</v>
      </c>
      <c r="DU11" s="46">
        <f t="shared" si="8"/>
        <v>-5.1976320862278979E-3</v>
      </c>
      <c r="DV11" s="46">
        <f t="shared" si="9"/>
        <v>-5.1968995842949376E-3</v>
      </c>
      <c r="DW11" s="46">
        <f t="shared" si="10"/>
        <v>-5.1957954347941508E-3</v>
      </c>
      <c r="DX11" s="46">
        <f t="shared" si="11"/>
        <v>-5.1970993893010265E-3</v>
      </c>
      <c r="DY11" s="46">
        <f t="shared" si="12"/>
        <v>-5.1954309102718622E-3</v>
      </c>
      <c r="DZ11" s="46">
        <f t="shared" si="13"/>
        <v>-5.193231922658019E-3</v>
      </c>
      <c r="EA11" s="46">
        <f t="shared" si="14"/>
        <v>-5.1967872676028093E-3</v>
      </c>
      <c r="EB11" s="46">
        <f t="shared" si="15"/>
        <v>-5.1970892177904222E-3</v>
      </c>
      <c r="EC11" s="46">
        <f t="shared" si="16"/>
        <v>-5.1966824157254699E-3</v>
      </c>
      <c r="ED11" s="46">
        <f t="shared" si="17"/>
        <v>-5.1940790604710204E-3</v>
      </c>
      <c r="EE11" s="46">
        <f t="shared" si="18"/>
        <v>-5.2049011947824138E-3</v>
      </c>
      <c r="EF11" s="46">
        <f t="shared" si="19"/>
        <v>-5.1964291515301199E-3</v>
      </c>
      <c r="EG11" s="46">
        <f t="shared" si="20"/>
        <v>-5.1934954959948088E-3</v>
      </c>
      <c r="EH11" s="46">
        <f t="shared" si="21"/>
        <v>-5.1951470873511296E-3</v>
      </c>
      <c r="EI11" s="46">
        <f t="shared" si="22"/>
        <v>-5.1946990850553982E-3</v>
      </c>
      <c r="EJ11" s="46">
        <f t="shared" si="23"/>
        <v>-5.1947067019788981E-3</v>
      </c>
      <c r="EK11" s="46">
        <f t="shared" si="24"/>
        <v>-5.1964449622885272E-3</v>
      </c>
      <c r="EL11" s="46">
        <f t="shared" si="25"/>
        <v>-5.1949343449708757E-3</v>
      </c>
      <c r="EM11" s="46">
        <f t="shared" si="26"/>
        <v>-5.1971181226637001E-3</v>
      </c>
      <c r="EN11" s="46">
        <f t="shared" si="27"/>
        <v>-5.1979909350834443E-3</v>
      </c>
    </row>
    <row r="12" spans="1:144" x14ac:dyDescent="0.3">
      <c r="A12" s="23" t="s">
        <v>10</v>
      </c>
      <c r="B12" s="21">
        <v>14340.336175</v>
      </c>
      <c r="D12" s="21">
        <v>7668.4266326999996</v>
      </c>
      <c r="E12" s="21">
        <v>293.07145380999998</v>
      </c>
      <c r="F12" s="21">
        <v>263.94276438000003</v>
      </c>
      <c r="G12" s="21">
        <v>756.18168300000002</v>
      </c>
      <c r="H12" s="21">
        <v>1794.2601631</v>
      </c>
      <c r="I12" s="23">
        <v>66.645125366000002</v>
      </c>
      <c r="J12" s="23">
        <v>37.778167547999999</v>
      </c>
      <c r="K12" s="23">
        <v>29.307235461000001</v>
      </c>
      <c r="L12" s="23">
        <v>26.641729993999999</v>
      </c>
      <c r="M12" s="23">
        <v>192.65665518</v>
      </c>
      <c r="N12" s="23">
        <v>5.3532987362000002</v>
      </c>
      <c r="O12" s="23">
        <v>27.817016070000001</v>
      </c>
      <c r="P12" s="23">
        <v>16.258914635</v>
      </c>
      <c r="Q12" s="23">
        <v>17.999478519</v>
      </c>
      <c r="R12" s="23">
        <v>9.1712279656</v>
      </c>
      <c r="S12" s="23">
        <v>0.28496288609999998</v>
      </c>
      <c r="T12" s="6">
        <v>4.2366623000000002E-7</v>
      </c>
      <c r="U12" s="23">
        <v>2.5205369700000001E-2</v>
      </c>
      <c r="V12" s="23">
        <v>1.84843552E-2</v>
      </c>
      <c r="W12" s="23">
        <v>5.5462961337000003</v>
      </c>
      <c r="X12" s="23">
        <v>0.81738095850000003</v>
      </c>
      <c r="Y12" s="23">
        <v>0.81075383369999998</v>
      </c>
      <c r="Z12" s="23">
        <v>3.9314595860999999</v>
      </c>
      <c r="AA12" s="23">
        <v>0.49834803970000002</v>
      </c>
      <c r="AB12" s="23">
        <v>4.9881372506000003</v>
      </c>
      <c r="AC12" s="23">
        <v>8.4022264000000006E-3</v>
      </c>
      <c r="AE12" s="23" t="s">
        <v>10</v>
      </c>
      <c r="AF12" s="23">
        <v>0</v>
      </c>
      <c r="AG12" s="23">
        <v>6.4599577079922099</v>
      </c>
      <c r="AH12" s="23">
        <v>37.581906875024501</v>
      </c>
      <c r="AI12" s="23">
        <v>66.298899555847896</v>
      </c>
      <c r="AJ12" s="23">
        <v>66.298899555847896</v>
      </c>
      <c r="AK12" s="23">
        <v>103.595966370236</v>
      </c>
      <c r="AL12" s="23">
        <v>0</v>
      </c>
      <c r="AM12" s="23">
        <v>29.154977881468</v>
      </c>
      <c r="AN12" s="23">
        <v>8.3585751046075605E-3</v>
      </c>
      <c r="AO12" s="23">
        <v>26.5033330142426</v>
      </c>
      <c r="AP12" s="23">
        <v>1.02237602872762</v>
      </c>
      <c r="AQ12" s="23">
        <v>14265.840520468</v>
      </c>
      <c r="AR12" s="23">
        <v>6.5926963542055897E-3</v>
      </c>
      <c r="AS12" s="23">
        <v>0.62200577460936801</v>
      </c>
      <c r="AT12" s="23">
        <v>3.9608450407733801E-2</v>
      </c>
      <c r="AU12" s="23">
        <v>9.2026320856605803E-4</v>
      </c>
      <c r="AV12" s="23">
        <v>0.141628986866736</v>
      </c>
      <c r="AW12" s="23">
        <v>2.3792965928151398E-3</v>
      </c>
      <c r="AX12" s="6">
        <v>272.798251935221</v>
      </c>
      <c r="AY12" s="23">
        <v>9.4090899297541792</v>
      </c>
      <c r="AZ12" s="23">
        <v>70.234172523655204</v>
      </c>
      <c r="BA12" s="23">
        <v>3.9110372292252502</v>
      </c>
      <c r="BB12" s="23">
        <v>0</v>
      </c>
      <c r="BC12" s="23">
        <v>0</v>
      </c>
      <c r="BD12" s="23">
        <v>191.65577783980299</v>
      </c>
      <c r="BE12" s="23">
        <v>191.65577783980299</v>
      </c>
      <c r="BF12" s="23">
        <v>0.49575920269671903</v>
      </c>
      <c r="BG12" s="23">
        <v>61.028766570064398</v>
      </c>
      <c r="BH12" s="23">
        <v>77.002323231060998</v>
      </c>
      <c r="BI12" s="23">
        <v>4.1730375497793397E-2</v>
      </c>
      <c r="BJ12" s="23">
        <v>181.661736571918</v>
      </c>
      <c r="BK12" s="23">
        <v>0.12792330410793601</v>
      </c>
      <c r="BL12" s="23">
        <v>1.3846265987356401</v>
      </c>
      <c r="BM12" s="23">
        <v>3.94086158738294</v>
      </c>
      <c r="BN12" s="23">
        <v>27.672615025421599</v>
      </c>
      <c r="BO12" s="23">
        <v>16.174451998828399</v>
      </c>
      <c r="BP12" s="23">
        <v>1767.81442040002</v>
      </c>
      <c r="BQ12" s="23">
        <v>6865.7288253738197</v>
      </c>
      <c r="BR12" s="23">
        <v>701.830359170625</v>
      </c>
      <c r="BS12" s="23">
        <v>7628.5879511145104</v>
      </c>
      <c r="BT12" s="23">
        <v>1.3939092927243001E-4</v>
      </c>
      <c r="BU12" s="23">
        <v>111.468784253423</v>
      </c>
      <c r="BV12" s="23">
        <v>0.283482065457826</v>
      </c>
      <c r="BW12" s="6">
        <v>4.2146845382143601E-7</v>
      </c>
      <c r="BX12" s="23">
        <v>2.50744278828419E-2</v>
      </c>
      <c r="BY12" s="23">
        <v>1.8388292119102499E-2</v>
      </c>
      <c r="BZ12" s="23">
        <v>5.5174823395182102</v>
      </c>
      <c r="CA12" s="23">
        <v>0</v>
      </c>
      <c r="CB12" s="23">
        <v>487.74771309518502</v>
      </c>
      <c r="CC12" s="23">
        <v>0.112346309464376</v>
      </c>
      <c r="CD12" s="23">
        <v>1.65341155461675E-4</v>
      </c>
      <c r="CE12" s="23">
        <v>90.733285785391104</v>
      </c>
      <c r="CF12" s="23">
        <v>0.12566888554535099</v>
      </c>
      <c r="CG12" s="23">
        <v>0</v>
      </c>
      <c r="CH12" s="23">
        <v>2.5552475153447198</v>
      </c>
      <c r="CI12" s="23">
        <v>291.568664223403</v>
      </c>
      <c r="CJ12" s="23">
        <v>262.591301615026</v>
      </c>
      <c r="CK12" s="23">
        <v>28.977362608376399</v>
      </c>
      <c r="CL12" s="23">
        <v>0</v>
      </c>
      <c r="CM12" s="23">
        <v>0</v>
      </c>
      <c r="CN12" s="23">
        <v>83.421030943633298</v>
      </c>
      <c r="CO12" s="23">
        <v>0</v>
      </c>
      <c r="CP12" s="23">
        <v>12.403784335680101</v>
      </c>
      <c r="CQ12" s="23">
        <v>5.6240285484195498</v>
      </c>
      <c r="CR12" s="23">
        <v>1.04796185162342E-3</v>
      </c>
      <c r="CS12" s="23">
        <v>49.641270654519097</v>
      </c>
      <c r="CT12" s="23">
        <v>1.36571387687739</v>
      </c>
      <c r="CU12" s="23">
        <v>2.18899712820428E-4</v>
      </c>
      <c r="CV12" s="23">
        <v>17.973203208143801</v>
      </c>
      <c r="CW12" s="6">
        <v>3.2261652684413799E-6</v>
      </c>
      <c r="CX12" s="23">
        <v>752.25327178370105</v>
      </c>
      <c r="CY12" s="23">
        <v>196.45575418195199</v>
      </c>
      <c r="CZ12" s="23">
        <v>4.9622278455312196</v>
      </c>
      <c r="DA12" s="23">
        <v>0</v>
      </c>
      <c r="DB12" s="23">
        <v>0</v>
      </c>
      <c r="DC12" s="23">
        <v>29.338552373718599</v>
      </c>
      <c r="DD12" s="23">
        <v>17.905971467053</v>
      </c>
      <c r="DE12" s="23">
        <v>0</v>
      </c>
      <c r="DF12" s="23">
        <v>8.2199064022443906</v>
      </c>
      <c r="DG12" s="23">
        <v>1784.93915237443</v>
      </c>
      <c r="DH12" s="23">
        <v>9.1235866140270705</v>
      </c>
      <c r="DI12" s="23">
        <v>32.067322069971098</v>
      </c>
      <c r="DK12" s="31">
        <f t="shared" si="0"/>
        <v>8.000008253316173E-3</v>
      </c>
      <c r="DL12" s="106">
        <f t="shared" si="28"/>
        <v>0.99040598557568216</v>
      </c>
      <c r="DM12" s="46">
        <f t="shared" si="1"/>
        <v>-5.1948332049475202E-3</v>
      </c>
      <c r="DN12" s="46"/>
      <c r="DO12" s="46">
        <f t="shared" si="2"/>
        <v>-5.1951571676525634E-3</v>
      </c>
      <c r="DP12" s="46">
        <f t="shared" si="3"/>
        <v>-5.1277242019321439E-3</v>
      </c>
      <c r="DQ12" s="46">
        <f t="shared" si="4"/>
        <v>-5.1202872264697556E-3</v>
      </c>
      <c r="DR12" s="46">
        <f t="shared" si="5"/>
        <v>-5.1950626477935578E-3</v>
      </c>
      <c r="DS12" s="46">
        <f t="shared" si="6"/>
        <v>-5.1949047954482656E-3</v>
      </c>
      <c r="DT12" s="46">
        <f t="shared" si="7"/>
        <v>-5.1950657793906419E-3</v>
      </c>
      <c r="DU12" s="46">
        <f t="shared" si="8"/>
        <v>-5.195081861134058E-3</v>
      </c>
      <c r="DV12" s="46">
        <f t="shared" si="9"/>
        <v>-5.1952214917921962E-3</v>
      </c>
      <c r="DW12" s="46">
        <f t="shared" si="10"/>
        <v>-5.1947444775008013E-3</v>
      </c>
      <c r="DX12" s="46">
        <f t="shared" si="11"/>
        <v>-5.1951350409456818E-3</v>
      </c>
      <c r="DY12" s="46">
        <f t="shared" si="12"/>
        <v>-5.1950304759493388E-3</v>
      </c>
      <c r="DZ12" s="46">
        <f t="shared" si="13"/>
        <v>-5.1911047617409535E-3</v>
      </c>
      <c r="EA12" s="46">
        <f t="shared" si="14"/>
        <v>-5.194850829081863E-3</v>
      </c>
      <c r="EB12" s="46">
        <f t="shared" si="15"/>
        <v>-5.1949867241040072E-3</v>
      </c>
      <c r="EC12" s="46">
        <f t="shared" si="16"/>
        <v>-5.1946535133163803E-3</v>
      </c>
      <c r="ED12" s="46">
        <f t="shared" si="17"/>
        <v>-5.196538617503757E-3</v>
      </c>
      <c r="EE12" s="46">
        <f t="shared" si="18"/>
        <v>-5.1875179632891845E-3</v>
      </c>
      <c r="EF12" s="46">
        <f t="shared" si="19"/>
        <v>-5.1949968882265829E-3</v>
      </c>
      <c r="EG12" s="46">
        <f t="shared" si="20"/>
        <v>-5.1969938825618817E-3</v>
      </c>
      <c r="EH12" s="46">
        <f t="shared" si="21"/>
        <v>-5.1951416742272039E-3</v>
      </c>
      <c r="EI12" s="46">
        <f t="shared" si="22"/>
        <v>-5.1940168368572789E-3</v>
      </c>
      <c r="EJ12" s="46">
        <f t="shared" si="23"/>
        <v>-5.1940081437089518E-3</v>
      </c>
      <c r="EK12" s="46">
        <f t="shared" si="24"/>
        <v>-5.1945992137257674E-3</v>
      </c>
      <c r="EL12" s="46">
        <f t="shared" si="25"/>
        <v>-5.1948373366522086E-3</v>
      </c>
      <c r="EM12" s="46">
        <f t="shared" si="26"/>
        <v>-5.1942045230740546E-3</v>
      </c>
      <c r="EN12" s="46">
        <f t="shared" si="27"/>
        <v>-5.1952058078844586E-3</v>
      </c>
    </row>
    <row r="13" spans="1:144" x14ac:dyDescent="0.3">
      <c r="A13" s="23" t="s">
        <v>12</v>
      </c>
      <c r="B13" s="21">
        <v>4141.6959401000004</v>
      </c>
      <c r="D13" s="21">
        <v>367.52504848000001</v>
      </c>
      <c r="E13" s="21">
        <v>94.932180126999995</v>
      </c>
      <c r="F13" s="21">
        <v>78.016571314999993</v>
      </c>
      <c r="G13" s="21">
        <v>52.366105668000003</v>
      </c>
      <c r="H13" s="21">
        <v>253.57029668000001</v>
      </c>
      <c r="I13" s="23">
        <v>9.3884486720000009</v>
      </c>
      <c r="J13" s="23">
        <v>5.2551532471</v>
      </c>
      <c r="K13" s="23">
        <v>5.2158868189999996</v>
      </c>
      <c r="L13" s="23">
        <v>3.9874388547000001</v>
      </c>
      <c r="M13" s="23">
        <v>27.408408523999999</v>
      </c>
      <c r="N13" s="23">
        <v>3.1767446772999999</v>
      </c>
      <c r="O13" s="23">
        <v>3.8561180185000001</v>
      </c>
      <c r="P13" s="23">
        <v>5.9988047461000003</v>
      </c>
      <c r="Q13" s="23">
        <v>5.5104271754000003</v>
      </c>
      <c r="R13" s="23">
        <v>3.2721669178999999</v>
      </c>
      <c r="S13" s="23">
        <v>0.1745102288</v>
      </c>
      <c r="T13" s="23">
        <v>1.2065000000000001E-5</v>
      </c>
      <c r="U13" s="23">
        <v>1.5453473400000001E-2</v>
      </c>
      <c r="V13" s="23">
        <v>1.132993E-2</v>
      </c>
      <c r="W13" s="23">
        <v>0.82730183219999998</v>
      </c>
      <c r="X13" s="23">
        <v>0.2149949827</v>
      </c>
      <c r="Y13" s="23">
        <v>0.20830330790000001</v>
      </c>
      <c r="Z13" s="23">
        <v>0.96258858820000004</v>
      </c>
      <c r="AA13" s="23">
        <v>0.30829679710000002</v>
      </c>
      <c r="AB13" s="23">
        <v>0.79314592409999995</v>
      </c>
      <c r="AC13" s="23">
        <v>5.1478762999999997E-3</v>
      </c>
      <c r="AE13" s="23" t="s">
        <v>12</v>
      </c>
      <c r="AF13" s="23">
        <v>0</v>
      </c>
      <c r="AG13" s="23">
        <v>0.92926427463139905</v>
      </c>
      <c r="AH13" s="23">
        <v>5.2277798282222099</v>
      </c>
      <c r="AI13" s="23">
        <v>9.3395581353370893</v>
      </c>
      <c r="AJ13" s="23">
        <v>9.3395581353370893</v>
      </c>
      <c r="AK13" s="23">
        <v>14.818411513655899</v>
      </c>
      <c r="AL13" s="23">
        <v>0</v>
      </c>
      <c r="AM13" s="23">
        <v>5.1887244636419396</v>
      </c>
      <c r="AN13" s="23">
        <v>5.12107199032465E-3</v>
      </c>
      <c r="AO13" s="23">
        <v>3.96667276473134</v>
      </c>
      <c r="AP13" s="23">
        <v>5.0302725709234102E-2</v>
      </c>
      <c r="AQ13" s="23">
        <v>4120.1252820979098</v>
      </c>
      <c r="AR13" s="23">
        <v>6.6568513841168001E-3</v>
      </c>
      <c r="AS13" s="23">
        <v>0.15980716291936001</v>
      </c>
      <c r="AT13" s="23">
        <v>1.0176307889350001E-2</v>
      </c>
      <c r="AU13" s="23">
        <v>2.36436026036586E-4</v>
      </c>
      <c r="AV13" s="23">
        <v>3.6387593580140702E-2</v>
      </c>
      <c r="AW13" s="23">
        <v>6.1129650551982196E-4</v>
      </c>
      <c r="AX13" s="23">
        <v>39.047610724687097</v>
      </c>
      <c r="AY13" s="23">
        <v>1.32623977015546</v>
      </c>
      <c r="AZ13" s="23">
        <v>9.9860414575269694</v>
      </c>
      <c r="BA13" s="23">
        <v>0.95757596002878198</v>
      </c>
      <c r="BB13" s="23">
        <v>0</v>
      </c>
      <c r="BC13" s="23">
        <v>0</v>
      </c>
      <c r="BD13" s="23">
        <v>27.2656661468713</v>
      </c>
      <c r="BE13" s="23">
        <v>27.2656661468713</v>
      </c>
      <c r="BF13" s="23">
        <v>0.30669130786596999</v>
      </c>
      <c r="BG13" s="23">
        <v>2.9248939588066301</v>
      </c>
      <c r="BH13" s="23">
        <v>10.8783326821604</v>
      </c>
      <c r="BI13" s="23">
        <v>2.0532177458785798E-3</v>
      </c>
      <c r="BJ13" s="23">
        <v>26.061651986603898</v>
      </c>
      <c r="BK13" s="23">
        <v>8.9677290580981901E-3</v>
      </c>
      <c r="BL13" s="23">
        <v>0.82165170030368695</v>
      </c>
      <c r="BM13" s="23">
        <v>2.3385472643396801</v>
      </c>
      <c r="BN13" s="23">
        <v>3.83604197946558</v>
      </c>
      <c r="BO13" s="23">
        <v>5.9675602753329402</v>
      </c>
      <c r="BP13" s="23">
        <v>253.994407944355</v>
      </c>
      <c r="BQ13" s="23">
        <v>329.05012638767101</v>
      </c>
      <c r="BR13" s="23">
        <v>33.636255043061801</v>
      </c>
      <c r="BS13" s="23">
        <v>365.61127538954003</v>
      </c>
      <c r="BT13" s="6">
        <v>9.7714972733661598E-6</v>
      </c>
      <c r="BU13" s="23">
        <v>15.904971525986401</v>
      </c>
      <c r="BV13" s="23">
        <v>0.17360047086956901</v>
      </c>
      <c r="BW13" s="6">
        <v>1.20019851584847E-5</v>
      </c>
      <c r="BX13" s="23">
        <v>1.53730475765185E-2</v>
      </c>
      <c r="BY13" s="23">
        <v>1.1270902607728299E-2</v>
      </c>
      <c r="BZ13" s="23">
        <v>0.82299421530735095</v>
      </c>
      <c r="CA13" s="23">
        <v>0</v>
      </c>
      <c r="CB13" s="23">
        <v>67.332765947376799</v>
      </c>
      <c r="CC13" s="23">
        <v>3.3187006876215903E-2</v>
      </c>
      <c r="CD13" s="6">
        <v>4.24794493063708E-5</v>
      </c>
      <c r="CE13" s="23">
        <v>26.778872193653999</v>
      </c>
      <c r="CF13" s="23">
        <v>3.7106447174501303E-2</v>
      </c>
      <c r="CG13" s="23">
        <v>0</v>
      </c>
      <c r="CH13" s="23">
        <v>0.75441305910040402</v>
      </c>
      <c r="CI13" s="23">
        <v>94.443540755967206</v>
      </c>
      <c r="CJ13" s="23">
        <v>77.616039278980693</v>
      </c>
      <c r="CK13" s="23">
        <v>16.827501476986502</v>
      </c>
      <c r="CL13" s="23">
        <v>0</v>
      </c>
      <c r="CM13" s="23">
        <v>0</v>
      </c>
      <c r="CN13" s="23">
        <v>24.662731075028699</v>
      </c>
      <c r="CO13" s="23">
        <v>0</v>
      </c>
      <c r="CP13" s="23">
        <v>3.6749117689335602</v>
      </c>
      <c r="CQ13" s="23">
        <v>1.66044281188511</v>
      </c>
      <c r="CR13" s="23">
        <v>3.5760096516146E-4</v>
      </c>
      <c r="CS13" s="23">
        <v>14.7073736875058</v>
      </c>
      <c r="CT13" s="23">
        <v>0.196457138427585</v>
      </c>
      <c r="CU13" s="23">
        <v>2.0771482329183099E-4</v>
      </c>
      <c r="CV13" s="23">
        <v>5.3063926047057599</v>
      </c>
      <c r="CW13" s="6">
        <v>8.2887869878800897E-7</v>
      </c>
      <c r="CX13" s="23">
        <v>52.0934746834658</v>
      </c>
      <c r="CY13" s="23">
        <v>27.921104074953899</v>
      </c>
      <c r="CZ13" s="23">
        <v>0.789014614389424</v>
      </c>
      <c r="DA13" s="23">
        <v>0</v>
      </c>
      <c r="DB13" s="23">
        <v>0</v>
      </c>
      <c r="DC13" s="23">
        <v>4.0140085624268798</v>
      </c>
      <c r="DD13" s="23">
        <v>5.4817250798510697</v>
      </c>
      <c r="DE13" s="23">
        <v>0</v>
      </c>
      <c r="DF13" s="23">
        <v>1.0345647528297</v>
      </c>
      <c r="DG13" s="23">
        <v>252.249733709221</v>
      </c>
      <c r="DH13" s="23">
        <v>3.2551237351069102</v>
      </c>
      <c r="DI13" s="23">
        <v>4.3320421123013597</v>
      </c>
      <c r="DK13" s="31">
        <f t="shared" si="0"/>
        <v>8.0000102723590955E-3</v>
      </c>
      <c r="DL13" s="106">
        <f t="shared" si="28"/>
        <v>1.0069164562018731</v>
      </c>
      <c r="DM13" s="46">
        <f t="shared" si="1"/>
        <v>-5.2081703519669164E-3</v>
      </c>
      <c r="DN13" s="46"/>
      <c r="DO13" s="46">
        <f t="shared" si="2"/>
        <v>-5.2071909067828532E-3</v>
      </c>
      <c r="DP13" s="46">
        <f t="shared" si="3"/>
        <v>-5.1472469122597741E-3</v>
      </c>
      <c r="DQ13" s="46">
        <f t="shared" si="4"/>
        <v>-5.1339353840879525E-3</v>
      </c>
      <c r="DR13" s="46">
        <f t="shared" si="5"/>
        <v>-5.2062489859887161E-3</v>
      </c>
      <c r="DS13" s="46">
        <f t="shared" si="6"/>
        <v>-5.2078772161769753E-3</v>
      </c>
      <c r="DT13" s="46">
        <f t="shared" si="7"/>
        <v>-5.2075202593078133E-3</v>
      </c>
      <c r="DU13" s="46">
        <f t="shared" si="8"/>
        <v>-5.2088716714200163E-3</v>
      </c>
      <c r="DV13" s="46">
        <f t="shared" si="9"/>
        <v>-5.2076197779283139E-3</v>
      </c>
      <c r="DW13" s="46">
        <f t="shared" si="10"/>
        <v>-5.2078767161992008E-3</v>
      </c>
      <c r="DX13" s="46">
        <f t="shared" si="11"/>
        <v>-5.2079775811757455E-3</v>
      </c>
      <c r="DY13" s="46">
        <f t="shared" si="12"/>
        <v>-5.2083860484171077E-3</v>
      </c>
      <c r="DZ13" s="46">
        <f t="shared" si="13"/>
        <v>-5.2062823124458067E-3</v>
      </c>
      <c r="EA13" s="46">
        <f t="shared" si="14"/>
        <v>-5.2084493644126359E-3</v>
      </c>
      <c r="EB13" s="46">
        <f t="shared" si="15"/>
        <v>-5.2086879356766152E-3</v>
      </c>
      <c r="EC13" s="46">
        <f t="shared" si="16"/>
        <v>-5.2085309890082289E-3</v>
      </c>
      <c r="ED13" s="46">
        <f t="shared" si="17"/>
        <v>-5.2132069087688533E-3</v>
      </c>
      <c r="EE13" s="46">
        <f t="shared" si="18"/>
        <v>-5.2229458363283032E-3</v>
      </c>
      <c r="EF13" s="46">
        <f t="shared" si="19"/>
        <v>-5.2043848913280741E-3</v>
      </c>
      <c r="EG13" s="46">
        <f t="shared" si="20"/>
        <v>-5.209863809547007E-3</v>
      </c>
      <c r="EH13" s="46">
        <f t="shared" si="21"/>
        <v>-5.2068262452580416E-3</v>
      </c>
      <c r="EI13" s="46">
        <f t="shared" si="22"/>
        <v>-5.2063279869090659E-3</v>
      </c>
      <c r="EJ13" s="46">
        <f t="shared" si="23"/>
        <v>-5.2064030596840173E-3</v>
      </c>
      <c r="EK13" s="46">
        <f t="shared" si="24"/>
        <v>-5.2074460809798931E-3</v>
      </c>
      <c r="EL13" s="46">
        <f t="shared" si="25"/>
        <v>-5.2076091906633464E-3</v>
      </c>
      <c r="EM13" s="46">
        <f t="shared" si="26"/>
        <v>-5.2087637155342464E-3</v>
      </c>
      <c r="EN13" s="46">
        <f t="shared" si="27"/>
        <v>-5.2068674756908327E-3</v>
      </c>
    </row>
    <row r="14" spans="1:144" x14ac:dyDescent="0.3">
      <c r="A14" s="23" t="s">
        <v>13</v>
      </c>
      <c r="B14" s="21">
        <v>20154.768274999999</v>
      </c>
      <c r="D14" s="21">
        <v>5321.8077891000003</v>
      </c>
      <c r="E14" s="21">
        <v>263.13258507</v>
      </c>
      <c r="F14" s="21">
        <v>228.46168333</v>
      </c>
      <c r="G14" s="21">
        <v>786.62822113000004</v>
      </c>
      <c r="H14" s="21">
        <v>1812.2660719</v>
      </c>
      <c r="I14" s="23">
        <v>65.516330435</v>
      </c>
      <c r="J14" s="23">
        <v>37.092616501999998</v>
      </c>
      <c r="K14" s="23">
        <v>29.446360253000002</v>
      </c>
      <c r="L14" s="23">
        <v>26.29973188</v>
      </c>
      <c r="M14" s="23">
        <v>189.53585577000001</v>
      </c>
      <c r="N14" s="23">
        <v>6.4872879355000004</v>
      </c>
      <c r="O14" s="23">
        <v>27.305749180999999</v>
      </c>
      <c r="P14" s="23">
        <v>17.972924873</v>
      </c>
      <c r="Q14" s="23">
        <v>19.356379257</v>
      </c>
      <c r="R14" s="23">
        <v>11.872401928</v>
      </c>
      <c r="S14" s="23">
        <v>0.35241749639999997</v>
      </c>
      <c r="T14" s="6">
        <v>6.7793273999999999E-6</v>
      </c>
      <c r="U14" s="23">
        <v>3.1176821699999999E-2</v>
      </c>
      <c r="V14" s="23">
        <v>2.28621712E-2</v>
      </c>
      <c r="W14" s="23">
        <v>3.8966730423999998</v>
      </c>
      <c r="X14" s="23">
        <v>4.0725933546000004</v>
      </c>
      <c r="Y14" s="23">
        <v>3.9467748486000001</v>
      </c>
      <c r="Z14" s="23">
        <v>4.1074725343000003</v>
      </c>
      <c r="AA14" s="23">
        <v>1.2445875136</v>
      </c>
      <c r="AB14" s="23">
        <v>4.9443639467000002</v>
      </c>
      <c r="AC14" s="23">
        <v>1.03911222E-2</v>
      </c>
      <c r="AE14" s="23" t="s">
        <v>13</v>
      </c>
      <c r="AF14" s="23">
        <v>0</v>
      </c>
      <c r="AG14" s="23">
        <v>6.5147013633580899</v>
      </c>
      <c r="AH14" s="23">
        <v>36.899635367713699</v>
      </c>
      <c r="AI14" s="23">
        <v>65.175243231944904</v>
      </c>
      <c r="AJ14" s="23">
        <v>65.175243231944904</v>
      </c>
      <c r="AK14" s="23">
        <v>104.94309121902801</v>
      </c>
      <c r="AL14" s="23">
        <v>0</v>
      </c>
      <c r="AM14" s="23">
        <v>29.293149502082901</v>
      </c>
      <c r="AN14" s="23">
        <v>1.0337115484037601E-2</v>
      </c>
      <c r="AO14" s="23">
        <v>26.1629547544673</v>
      </c>
      <c r="AP14" s="23">
        <v>1.0039343249827799</v>
      </c>
      <c r="AQ14" s="23">
        <v>20049.924207259999</v>
      </c>
      <c r="AR14" s="23">
        <v>0.12516425273003801</v>
      </c>
      <c r="AS14" s="23">
        <v>3.0279242120085699</v>
      </c>
      <c r="AT14" s="23">
        <v>0.19281395595977599</v>
      </c>
      <c r="AU14" s="23">
        <v>4.4798495292416697E-3</v>
      </c>
      <c r="AV14" s="23">
        <v>0.68944815331481402</v>
      </c>
      <c r="AW14" s="23">
        <v>1.15824416198559E-2</v>
      </c>
      <c r="AX14" s="6">
        <v>275.18682187821099</v>
      </c>
      <c r="AY14" s="23">
        <v>9.4811618066892809</v>
      </c>
      <c r="AZ14" s="23">
        <v>70.867253441343607</v>
      </c>
      <c r="BA14" s="23">
        <v>4.0861033768147097</v>
      </c>
      <c r="BB14" s="23">
        <v>0</v>
      </c>
      <c r="BC14" s="23">
        <v>0</v>
      </c>
      <c r="BD14" s="23">
        <v>188.54927821913199</v>
      </c>
      <c r="BE14" s="23">
        <v>188.54927821913199</v>
      </c>
      <c r="BF14" s="23">
        <v>1.23811599010149</v>
      </c>
      <c r="BG14" s="23">
        <v>42.352906533742697</v>
      </c>
      <c r="BH14" s="23">
        <v>77.624734442113095</v>
      </c>
      <c r="BI14" s="23">
        <v>4.0977696048863498E-2</v>
      </c>
      <c r="BJ14" s="23">
        <v>183.544598082048</v>
      </c>
      <c r="BK14" s="23">
        <v>0.18184554889808899</v>
      </c>
      <c r="BL14" s="23">
        <v>1.6779227852620999</v>
      </c>
      <c r="BM14" s="23">
        <v>4.7756262743762301</v>
      </c>
      <c r="BN14" s="23">
        <v>27.163787691027</v>
      </c>
      <c r="BO14" s="23">
        <v>17.879451296498001</v>
      </c>
      <c r="BP14" s="23">
        <v>1778.8474174083501</v>
      </c>
      <c r="BQ14" s="23">
        <v>4764.6870340540299</v>
      </c>
      <c r="BR14" s="23">
        <v>487.05806432930302</v>
      </c>
      <c r="BS14" s="23">
        <v>5294.0980049170803</v>
      </c>
      <c r="BT14" s="23">
        <v>1.9814635002207901E-4</v>
      </c>
      <c r="BU14" s="23">
        <v>112.52011822303599</v>
      </c>
      <c r="BV14" s="23">
        <v>0.35058479598179398</v>
      </c>
      <c r="BW14" s="6">
        <v>6.7440627238325096E-6</v>
      </c>
      <c r="BX14" s="23">
        <v>3.1014801545411801E-2</v>
      </c>
      <c r="BY14" s="23">
        <v>2.2743280255437998E-2</v>
      </c>
      <c r="BZ14" s="23">
        <v>3.8764027274181498</v>
      </c>
      <c r="CA14" s="23">
        <v>0</v>
      </c>
      <c r="CB14" s="23">
        <v>492.120889340313</v>
      </c>
      <c r="CC14" s="23">
        <v>9.73316769141023E-2</v>
      </c>
      <c r="CD14" s="23">
        <v>8.0487891443994301E-4</v>
      </c>
      <c r="CE14" s="23">
        <v>79.191203941500305</v>
      </c>
      <c r="CF14" s="23">
        <v>0.10684097247810501</v>
      </c>
      <c r="CG14" s="23">
        <v>0</v>
      </c>
      <c r="CH14" s="23">
        <v>2.1486303026306599</v>
      </c>
      <c r="CI14" s="23">
        <v>261.78043192211999</v>
      </c>
      <c r="CJ14" s="23">
        <v>227.28984830658399</v>
      </c>
      <c r="CK14" s="23">
        <v>34.490583615535897</v>
      </c>
      <c r="CL14" s="23">
        <v>0</v>
      </c>
      <c r="CM14" s="23">
        <v>0</v>
      </c>
      <c r="CN14" s="23">
        <v>71.069887895379594</v>
      </c>
      <c r="CO14" s="23">
        <v>0</v>
      </c>
      <c r="CP14" s="23">
        <v>10.9579859949844</v>
      </c>
      <c r="CQ14" s="23">
        <v>4.7288057723011301</v>
      </c>
      <c r="CR14" s="23">
        <v>6.8618606506952798E-3</v>
      </c>
      <c r="CS14" s="23">
        <v>43.853937319003201</v>
      </c>
      <c r="CT14" s="23">
        <v>1.3772824719657699</v>
      </c>
      <c r="CU14" s="23">
        <v>4.0834078064231703E-3</v>
      </c>
      <c r="CV14" s="23">
        <v>15.123458579054899</v>
      </c>
      <c r="CW14" s="6">
        <v>1.5704965759875799E-5</v>
      </c>
      <c r="CX14" s="23">
        <v>782.53289895861701</v>
      </c>
      <c r="CY14" s="23">
        <v>198.61866293841999</v>
      </c>
      <c r="CZ14" s="23">
        <v>4.91863133203546</v>
      </c>
      <c r="DA14" s="23">
        <v>0</v>
      </c>
      <c r="DB14" s="23">
        <v>0</v>
      </c>
      <c r="DC14" s="23">
        <v>29.702218837213199</v>
      </c>
      <c r="DD14" s="23">
        <v>19.255688533754601</v>
      </c>
      <c r="DE14" s="23">
        <v>0</v>
      </c>
      <c r="DF14" s="23">
        <v>8.5103851510772905</v>
      </c>
      <c r="DG14" s="23">
        <v>1802.83973339362</v>
      </c>
      <c r="DH14" s="23">
        <v>11.810655452182401</v>
      </c>
      <c r="DI14" s="23">
        <v>32.380254651680801</v>
      </c>
      <c r="DK14" s="31">
        <f t="shared" si="0"/>
        <v>8.0000231379181008E-3</v>
      </c>
      <c r="DL14" s="106">
        <f t="shared" si="28"/>
        <v>0.98669193076851747</v>
      </c>
      <c r="DM14" s="46">
        <f t="shared" si="1"/>
        <v>-5.2019485567615367E-3</v>
      </c>
      <c r="DN14" s="46"/>
      <c r="DO14" s="46">
        <f t="shared" si="2"/>
        <v>-5.206836714335022E-3</v>
      </c>
      <c r="DP14" s="46">
        <f t="shared" si="3"/>
        <v>-5.1386761830364324E-3</v>
      </c>
      <c r="DQ14" s="46">
        <f t="shared" si="4"/>
        <v>-5.1292409577642778E-3</v>
      </c>
      <c r="DR14" s="46">
        <f t="shared" si="5"/>
        <v>-5.2061724476399496E-3</v>
      </c>
      <c r="DS14" s="46">
        <f t="shared" si="6"/>
        <v>-5.2014097998851544E-3</v>
      </c>
      <c r="DT14" s="46">
        <f t="shared" si="7"/>
        <v>-5.2061402216886264E-3</v>
      </c>
      <c r="DU14" s="46">
        <f t="shared" si="8"/>
        <v>-5.2026832422537158E-3</v>
      </c>
      <c r="DV14" s="46">
        <f t="shared" si="9"/>
        <v>-5.2030454562373776E-3</v>
      </c>
      <c r="DW14" s="46">
        <f t="shared" si="10"/>
        <v>-5.2007041804374198E-3</v>
      </c>
      <c r="DX14" s="46">
        <f t="shared" si="11"/>
        <v>-5.205229094305105E-3</v>
      </c>
      <c r="DY14" s="46">
        <f t="shared" si="12"/>
        <v>-5.2007674388927089E-3</v>
      </c>
      <c r="DZ14" s="46">
        <f t="shared" si="13"/>
        <v>-5.1989597147467951E-3</v>
      </c>
      <c r="EA14" s="46">
        <f t="shared" si="14"/>
        <v>-5.2007993780923759E-3</v>
      </c>
      <c r="EB14" s="46">
        <f t="shared" si="15"/>
        <v>-5.2019399862185565E-3</v>
      </c>
      <c r="EC14" s="46">
        <f t="shared" si="16"/>
        <v>-5.2008410928184876E-3</v>
      </c>
      <c r="ED14" s="46">
        <f t="shared" si="17"/>
        <v>-5.2003672829167465E-3</v>
      </c>
      <c r="EE14" s="46">
        <f t="shared" si="18"/>
        <v>-5.2017957072688749E-3</v>
      </c>
      <c r="EF14" s="46">
        <f t="shared" si="19"/>
        <v>-5.1968143561022034E-3</v>
      </c>
      <c r="EG14" s="46">
        <f t="shared" si="20"/>
        <v>-5.2003348029342677E-3</v>
      </c>
      <c r="EH14" s="46">
        <f t="shared" si="21"/>
        <v>-5.2019542726030859E-3</v>
      </c>
      <c r="EI14" s="46">
        <f t="shared" si="22"/>
        <v>-5.2007376120135809E-3</v>
      </c>
      <c r="EJ14" s="46">
        <f t="shared" si="23"/>
        <v>-5.2007618765038061E-3</v>
      </c>
      <c r="EK14" s="46">
        <f t="shared" si="24"/>
        <v>-5.2025076995267875E-3</v>
      </c>
      <c r="EL14" s="46">
        <f t="shared" si="25"/>
        <v>-5.1997335886738482E-3</v>
      </c>
      <c r="EM14" s="46">
        <f t="shared" si="26"/>
        <v>-5.204433763763461E-3</v>
      </c>
      <c r="EN14" s="46">
        <f t="shared" si="27"/>
        <v>-5.1973901300476745E-3</v>
      </c>
    </row>
    <row r="15" spans="1:144" x14ac:dyDescent="0.3">
      <c r="A15" s="23" t="s">
        <v>14</v>
      </c>
      <c r="B15" s="21">
        <v>6693.0291397999999</v>
      </c>
      <c r="D15" s="21">
        <v>1024.9334395000001</v>
      </c>
      <c r="E15" s="21">
        <v>127.01045603</v>
      </c>
      <c r="F15" s="21">
        <v>105.75193965</v>
      </c>
      <c r="G15" s="21">
        <v>146.85387922999999</v>
      </c>
      <c r="H15" s="21">
        <v>504.91164080999999</v>
      </c>
      <c r="I15" s="23">
        <v>18.449766175000001</v>
      </c>
      <c r="J15" s="23">
        <v>10.381900623</v>
      </c>
      <c r="K15" s="23">
        <v>9.2393698216000004</v>
      </c>
      <c r="L15" s="23">
        <v>7.6117175659000003</v>
      </c>
      <c r="M15" s="23">
        <v>53.611871227000002</v>
      </c>
      <c r="N15" s="23">
        <v>3.9803252836</v>
      </c>
      <c r="O15" s="23">
        <v>7.6305936169999997</v>
      </c>
      <c r="P15" s="23">
        <v>8.3648203671000001</v>
      </c>
      <c r="Q15" s="23">
        <v>8.0657498459999992</v>
      </c>
      <c r="R15" s="23">
        <v>4.8454509959000003</v>
      </c>
      <c r="S15" s="23">
        <v>0.21895345429999999</v>
      </c>
      <c r="T15" s="6">
        <v>3.985667E-7</v>
      </c>
      <c r="U15" s="23">
        <v>1.9363344399999999E-2</v>
      </c>
      <c r="V15" s="23">
        <v>1.4200226999999999E-2</v>
      </c>
      <c r="W15" s="23">
        <v>1.3569502253000001</v>
      </c>
      <c r="X15" s="23">
        <v>1.0578528688</v>
      </c>
      <c r="Y15" s="23">
        <v>1.0252928855000001</v>
      </c>
      <c r="Z15" s="23">
        <v>1.513186162</v>
      </c>
      <c r="AA15" s="23">
        <v>0.47152939379999997</v>
      </c>
      <c r="AB15" s="23">
        <v>1.4730756718</v>
      </c>
      <c r="AC15" s="23">
        <v>6.4549109999999998E-3</v>
      </c>
      <c r="AE15" s="23" t="s">
        <v>14</v>
      </c>
      <c r="AF15" s="23">
        <v>0</v>
      </c>
      <c r="AG15" s="23">
        <v>1.8315303512359</v>
      </c>
      <c r="AH15" s="23">
        <v>10.327936072522601</v>
      </c>
      <c r="AI15" s="23">
        <v>18.353906310404899</v>
      </c>
      <c r="AJ15" s="23">
        <v>18.353906310404899</v>
      </c>
      <c r="AK15" s="23">
        <v>29.400438581559602</v>
      </c>
      <c r="AL15" s="23">
        <v>0</v>
      </c>
      <c r="AM15" s="23">
        <v>9.1913644203739295</v>
      </c>
      <c r="AN15" s="23">
        <v>6.4213836786582599E-3</v>
      </c>
      <c r="AO15" s="23">
        <v>7.5721711998995396</v>
      </c>
      <c r="AP15" s="23">
        <v>0.188318949312475</v>
      </c>
      <c r="AQ15" s="23">
        <v>6658.2545406196105</v>
      </c>
      <c r="AR15" s="23">
        <v>3.2390877804924001E-2</v>
      </c>
      <c r="AS15" s="23">
        <v>0.78659737235944105</v>
      </c>
      <c r="AT15" s="23">
        <v>5.0089554441409397E-2</v>
      </c>
      <c r="AU15" s="23">
        <v>1.1637846660012001E-3</v>
      </c>
      <c r="AV15" s="23">
        <v>0.179106043939494</v>
      </c>
      <c r="AW15" s="23">
        <v>3.0089000054784802E-3</v>
      </c>
      <c r="AX15" s="6">
        <v>77.171222775550405</v>
      </c>
      <c r="AY15" s="23">
        <v>2.6390657542965901</v>
      </c>
      <c r="AZ15" s="23">
        <v>19.8067072285295</v>
      </c>
      <c r="BA15" s="23">
        <v>1.50532369528254</v>
      </c>
      <c r="BB15" s="23">
        <v>0</v>
      </c>
      <c r="BC15" s="23">
        <v>0</v>
      </c>
      <c r="BD15" s="23">
        <v>53.333350776057799</v>
      </c>
      <c r="BE15" s="23">
        <v>53.333350776057799</v>
      </c>
      <c r="BF15" s="23">
        <v>0.469078941791991</v>
      </c>
      <c r="BG15" s="23">
        <v>8.1568808704453808</v>
      </c>
      <c r="BH15" s="23">
        <v>21.629591104498498</v>
      </c>
      <c r="BI15" s="23">
        <v>7.6867755531196801E-3</v>
      </c>
      <c r="BJ15" s="23">
        <v>51.517004289722102</v>
      </c>
      <c r="BK15" s="23">
        <v>3.9515673089719101E-2</v>
      </c>
      <c r="BL15" s="23">
        <v>1.0295072057849199</v>
      </c>
      <c r="BM15" s="23">
        <v>2.9301369400838801</v>
      </c>
      <c r="BN15" s="23">
        <v>7.5909733493537797</v>
      </c>
      <c r="BO15" s="23">
        <v>8.3213578530960692</v>
      </c>
      <c r="BP15" s="23">
        <v>500.37085733273699</v>
      </c>
      <c r="BQ15" s="23">
        <v>917.64874307293405</v>
      </c>
      <c r="BR15" s="23">
        <v>93.804151359821802</v>
      </c>
      <c r="BS15" s="23">
        <v>1019.6097753032</v>
      </c>
      <c r="BT15" s="6">
        <v>4.3057594678703698E-5</v>
      </c>
      <c r="BU15" s="23">
        <v>31.501500252843499</v>
      </c>
      <c r="BV15" s="23">
        <v>0.21781641719872999</v>
      </c>
      <c r="BW15" s="6">
        <v>3.96498345334193E-7</v>
      </c>
      <c r="BX15" s="23">
        <v>1.9262724254161999E-2</v>
      </c>
      <c r="BY15" s="23">
        <v>1.41264634382182E-2</v>
      </c>
      <c r="BZ15" s="23">
        <v>1.3499020595496101</v>
      </c>
      <c r="CA15" s="23">
        <v>0</v>
      </c>
      <c r="CB15" s="23">
        <v>135.56201937455799</v>
      </c>
      <c r="CC15" s="23">
        <v>4.5051091968892801E-2</v>
      </c>
      <c r="CD15" s="23">
        <v>2.0909223072868201E-4</v>
      </c>
      <c r="CE15" s="23">
        <v>36.5281943428297</v>
      </c>
      <c r="CF15" s="23">
        <v>4.9990147594261299E-2</v>
      </c>
      <c r="CG15" s="23">
        <v>0</v>
      </c>
      <c r="CH15" s="23">
        <v>1.01163055574111</v>
      </c>
      <c r="CI15" s="23">
        <v>126.358329910986</v>
      </c>
      <c r="CJ15" s="23">
        <v>105.210267476092</v>
      </c>
      <c r="CK15" s="23">
        <v>21.148062434894701</v>
      </c>
      <c r="CL15" s="23">
        <v>0</v>
      </c>
      <c r="CM15" s="23">
        <v>0</v>
      </c>
      <c r="CN15" s="23">
        <v>33.183870133875601</v>
      </c>
      <c r="CO15" s="23">
        <v>0</v>
      </c>
      <c r="CP15" s="23">
        <v>5.0068583722173496</v>
      </c>
      <c r="CQ15" s="23">
        <v>2.2265118905074401</v>
      </c>
      <c r="CR15" s="23">
        <v>1.60046632012323E-3</v>
      </c>
      <c r="CS15" s="23">
        <v>20.037794838869601</v>
      </c>
      <c r="CT15" s="23">
        <v>0.387207485793574</v>
      </c>
      <c r="CU15" s="23">
        <v>7.4859842859064003E-4</v>
      </c>
      <c r="CV15" s="23">
        <v>7.1178038656503304</v>
      </c>
      <c r="CW15" s="6">
        <v>4.0798581570043498E-6</v>
      </c>
      <c r="CX15" s="23">
        <v>146.09111949115501</v>
      </c>
      <c r="CY15" s="23">
        <v>55.484251534912403</v>
      </c>
      <c r="CZ15" s="23">
        <v>1.46542180609499</v>
      </c>
      <c r="DA15" s="23">
        <v>0</v>
      </c>
      <c r="DB15" s="23">
        <v>0</v>
      </c>
      <c r="DC15" s="23">
        <v>8.14252302120906</v>
      </c>
      <c r="DD15" s="23">
        <v>8.0238451138795597</v>
      </c>
      <c r="DE15" s="23">
        <v>0</v>
      </c>
      <c r="DF15" s="23">
        <v>2.23748417756368</v>
      </c>
      <c r="DG15" s="23">
        <v>502.288324475492</v>
      </c>
      <c r="DH15" s="23">
        <v>4.8202745956539399</v>
      </c>
      <c r="DI15" s="23">
        <v>8.8254645717464992</v>
      </c>
      <c r="DK15" s="31">
        <f t="shared" si="0"/>
        <v>8.000002616706749E-3</v>
      </c>
      <c r="DL15" s="106">
        <f t="shared" si="28"/>
        <v>0.99618253690296843</v>
      </c>
      <c r="DM15" s="46">
        <f t="shared" si="1"/>
        <v>-5.1956443717841956E-3</v>
      </c>
      <c r="DN15" s="46"/>
      <c r="DO15" s="46">
        <f t="shared" si="2"/>
        <v>-5.1941560218751251E-3</v>
      </c>
      <c r="DP15" s="46">
        <f t="shared" si="3"/>
        <v>-5.1344286084601311E-3</v>
      </c>
      <c r="DQ15" s="46">
        <f t="shared" si="4"/>
        <v>-5.1221015491605456E-3</v>
      </c>
      <c r="DR15" s="46">
        <f t="shared" si="5"/>
        <v>-5.1940046993948054E-3</v>
      </c>
      <c r="DS15" s="46">
        <f t="shared" si="6"/>
        <v>-5.1955948773523188E-3</v>
      </c>
      <c r="DT15" s="46">
        <f t="shared" si="7"/>
        <v>-5.195722465306642E-3</v>
      </c>
      <c r="DU15" s="46">
        <f t="shared" si="8"/>
        <v>-5.1979451968406061E-3</v>
      </c>
      <c r="DV15" s="46">
        <f t="shared" si="9"/>
        <v>-5.195744098676818E-3</v>
      </c>
      <c r="DW15" s="46">
        <f t="shared" si="10"/>
        <v>-5.1954589300088902E-3</v>
      </c>
      <c r="DX15" s="46">
        <f t="shared" si="11"/>
        <v>-5.1951264629975192E-3</v>
      </c>
      <c r="DY15" s="46">
        <f t="shared" si="12"/>
        <v>-5.19584110786416E-3</v>
      </c>
      <c r="DZ15" s="46">
        <f t="shared" si="13"/>
        <v>-5.1922916662671048E-3</v>
      </c>
      <c r="EA15" s="46">
        <f t="shared" si="14"/>
        <v>-5.1958693787226996E-3</v>
      </c>
      <c r="EB15" s="46">
        <f t="shared" si="15"/>
        <v>-5.1953919871716723E-3</v>
      </c>
      <c r="EC15" s="46">
        <f t="shared" si="16"/>
        <v>-5.1958837819974868E-3</v>
      </c>
      <c r="ED15" s="46">
        <f t="shared" si="17"/>
        <v>-5.1930539525176147E-3</v>
      </c>
      <c r="EE15" s="46">
        <f t="shared" si="18"/>
        <v>-5.1894818754476858E-3</v>
      </c>
      <c r="EF15" s="46">
        <f t="shared" si="19"/>
        <v>-5.1964239110471322E-3</v>
      </c>
      <c r="EG15" s="46">
        <f t="shared" si="20"/>
        <v>-5.194533987505915E-3</v>
      </c>
      <c r="EH15" s="46">
        <f t="shared" si="21"/>
        <v>-5.1941225396324219E-3</v>
      </c>
      <c r="EI15" s="46">
        <f t="shared" si="22"/>
        <v>-5.1957467293979129E-3</v>
      </c>
      <c r="EJ15" s="46">
        <f t="shared" si="23"/>
        <v>-5.195812985260324E-3</v>
      </c>
      <c r="EK15" s="46">
        <f t="shared" si="24"/>
        <v>-5.1959678953633253E-3</v>
      </c>
      <c r="EL15" s="46">
        <f t="shared" si="25"/>
        <v>-5.1968170812450726E-3</v>
      </c>
      <c r="EM15" s="46">
        <f t="shared" si="26"/>
        <v>-5.1958401401453599E-3</v>
      </c>
      <c r="EN15" s="46">
        <f t="shared" si="27"/>
        <v>-5.1940795685238555E-3</v>
      </c>
    </row>
    <row r="16" spans="1:144" x14ac:dyDescent="0.3">
      <c r="A16" s="23" t="s">
        <v>15</v>
      </c>
      <c r="B16" s="21">
        <v>3994.2753941999999</v>
      </c>
      <c r="D16" s="21">
        <v>372.55178790999997</v>
      </c>
      <c r="E16" s="21">
        <v>86.556334554000003</v>
      </c>
      <c r="F16" s="21">
        <v>70.620065393999994</v>
      </c>
      <c r="G16" s="21">
        <v>53.075573411000001</v>
      </c>
      <c r="H16" s="21">
        <v>219.74586342999999</v>
      </c>
      <c r="I16" s="23">
        <v>7.8611223163000004</v>
      </c>
      <c r="J16" s="23">
        <v>4.3824051083000004</v>
      </c>
      <c r="K16" s="23">
        <v>4.5672370213000004</v>
      </c>
      <c r="L16" s="23">
        <v>3.3742400396000001</v>
      </c>
      <c r="M16" s="23">
        <v>22.995917110000001</v>
      </c>
      <c r="N16" s="23">
        <v>3.0737245467999998</v>
      </c>
      <c r="O16" s="23">
        <v>3.2135696723999998</v>
      </c>
      <c r="P16" s="23">
        <v>5.5537087952000004</v>
      </c>
      <c r="Q16" s="23">
        <v>5.1519862127999998</v>
      </c>
      <c r="R16" s="23">
        <v>3.0389196541999999</v>
      </c>
      <c r="S16" s="23">
        <v>0.16524158089999999</v>
      </c>
      <c r="T16" s="6">
        <v>5.444602E-6</v>
      </c>
      <c r="U16" s="23">
        <v>1.4623593000000001E-2</v>
      </c>
      <c r="V16" s="23">
        <v>1.0722949000000001E-2</v>
      </c>
      <c r="W16" s="23">
        <v>0.73353679530000004</v>
      </c>
      <c r="X16" s="23">
        <v>0.252357624</v>
      </c>
      <c r="Y16" s="23">
        <v>0.24451224469999999</v>
      </c>
      <c r="Z16" s="23">
        <v>0.88246531800000005</v>
      </c>
      <c r="AA16" s="23">
        <v>0.30058132539999999</v>
      </c>
      <c r="AB16" s="23">
        <v>0.67897747959999999</v>
      </c>
      <c r="AC16" s="23">
        <v>4.8732254000000003E-3</v>
      </c>
      <c r="AE16" s="23" t="s">
        <v>15</v>
      </c>
      <c r="AF16" s="23">
        <v>0</v>
      </c>
      <c r="AG16" s="23">
        <v>0.80356395247358203</v>
      </c>
      <c r="AH16" s="23">
        <v>4.3596133265422798</v>
      </c>
      <c r="AI16" s="23">
        <v>7.8202416909610797</v>
      </c>
      <c r="AJ16" s="23">
        <v>7.8202416909610797</v>
      </c>
      <c r="AK16" s="23">
        <v>12.830885271505799</v>
      </c>
      <c r="AL16" s="23">
        <v>0</v>
      </c>
      <c r="AM16" s="23">
        <v>4.5434853958932102</v>
      </c>
      <c r="AN16" s="23">
        <v>4.8478868325442896E-3</v>
      </c>
      <c r="AO16" s="23">
        <v>3.3566917151619502</v>
      </c>
      <c r="AP16" s="23">
        <v>5.1999493648996101E-2</v>
      </c>
      <c r="AQ16" s="23">
        <v>3973.5019428628102</v>
      </c>
      <c r="AR16" s="23">
        <v>7.8045722067604699E-3</v>
      </c>
      <c r="AS16" s="23">
        <v>0.187586879481032</v>
      </c>
      <c r="AT16" s="23">
        <v>1.1945307855508999E-2</v>
      </c>
      <c r="AU16" s="23">
        <v>2.7753777730672301E-4</v>
      </c>
      <c r="AV16" s="23">
        <v>4.2713024244668898E-2</v>
      </c>
      <c r="AW16" s="23">
        <v>7.17558930186234E-4</v>
      </c>
      <c r="AX16" s="6">
        <v>33.785338553703198</v>
      </c>
      <c r="AY16" s="23">
        <v>1.14923493161566</v>
      </c>
      <c r="AZ16" s="23">
        <v>8.6468995899099799</v>
      </c>
      <c r="BA16" s="23">
        <v>0.87787437764968501</v>
      </c>
      <c r="BB16" s="23">
        <v>0</v>
      </c>
      <c r="BC16" s="23">
        <v>0</v>
      </c>
      <c r="BD16" s="23">
        <v>22.876326384814799</v>
      </c>
      <c r="BE16" s="23">
        <v>22.876326384814799</v>
      </c>
      <c r="BF16" s="23">
        <v>0.29901813650109899</v>
      </c>
      <c r="BG16" s="23">
        <v>2.9649139184951201</v>
      </c>
      <c r="BH16" s="23">
        <v>9.4247578175763493</v>
      </c>
      <c r="BI16" s="23">
        <v>2.1224883693867001E-3</v>
      </c>
      <c r="BJ16" s="23">
        <v>22.5495140197681</v>
      </c>
      <c r="BK16" s="23">
        <v>9.6598884820552396E-3</v>
      </c>
      <c r="BL16" s="23">
        <v>0.79501199115946497</v>
      </c>
      <c r="BM16" s="23">
        <v>2.2627268617757101</v>
      </c>
      <c r="BN16" s="23">
        <v>3.1968663051966399</v>
      </c>
      <c r="BO16" s="23">
        <v>5.5248220346667702</v>
      </c>
      <c r="BP16" s="23">
        <v>219.41650645458199</v>
      </c>
      <c r="BQ16" s="23">
        <v>333.55284824660799</v>
      </c>
      <c r="BR16" s="23">
        <v>34.0965068434773</v>
      </c>
      <c r="BS16" s="23">
        <v>370.614269008581</v>
      </c>
      <c r="BT16" s="6">
        <v>1.05258928734854E-5</v>
      </c>
      <c r="BU16" s="23">
        <v>13.767713244549901</v>
      </c>
      <c r="BV16" s="23">
        <v>0.16438164792302501</v>
      </c>
      <c r="BW16" s="6">
        <v>5.4162817065978804E-6</v>
      </c>
      <c r="BX16" s="23">
        <v>1.45476007925968E-2</v>
      </c>
      <c r="BY16" s="23">
        <v>1.0667244922435801E-2</v>
      </c>
      <c r="BZ16" s="23">
        <v>0.729721974413157</v>
      </c>
      <c r="CA16" s="23">
        <v>0</v>
      </c>
      <c r="CB16" s="23">
        <v>58.493303766011302</v>
      </c>
      <c r="CC16" s="23">
        <v>3.0046968923648401E-2</v>
      </c>
      <c r="CD16" s="6">
        <v>4.9864476388057497E-5</v>
      </c>
      <c r="CE16" s="23">
        <v>24.259530381124002</v>
      </c>
      <c r="CF16" s="23">
        <v>3.3569035887938997E-2</v>
      </c>
      <c r="CG16" s="23">
        <v>0</v>
      </c>
      <c r="CH16" s="23">
        <v>0.68215725623770196</v>
      </c>
      <c r="CI16" s="23">
        <v>86.111418757116894</v>
      </c>
      <c r="CJ16" s="23">
        <v>70.258024316401901</v>
      </c>
      <c r="CK16" s="23">
        <v>15.853394440714901</v>
      </c>
      <c r="CL16" s="23">
        <v>0</v>
      </c>
      <c r="CM16" s="23">
        <v>0</v>
      </c>
      <c r="CN16" s="23">
        <v>22.306442435115201</v>
      </c>
      <c r="CO16" s="23">
        <v>0</v>
      </c>
      <c r="CP16" s="23">
        <v>3.32778221288932</v>
      </c>
      <c r="CQ16" s="23">
        <v>1.5014056092197201</v>
      </c>
      <c r="CR16" s="23">
        <v>4.0124587545318699E-4</v>
      </c>
      <c r="CS16" s="23">
        <v>13.318109175306001</v>
      </c>
      <c r="CT16" s="23">
        <v>0.16988232355675301</v>
      </c>
      <c r="CU16" s="23">
        <v>2.1207156266362401E-4</v>
      </c>
      <c r="CV16" s="23">
        <v>4.7983170868125002</v>
      </c>
      <c r="CW16" s="6">
        <v>9.7297131443531497E-7</v>
      </c>
      <c r="CX16" s="23">
        <v>52.799566329337402</v>
      </c>
      <c r="CY16" s="23">
        <v>24.185537975725101</v>
      </c>
      <c r="CZ16" s="23">
        <v>0.67544666195914305</v>
      </c>
      <c r="DA16" s="23">
        <v>0</v>
      </c>
      <c r="DB16" s="23">
        <v>0</v>
      </c>
      <c r="DC16" s="23">
        <v>3.4925185836550501</v>
      </c>
      <c r="DD16" s="23">
        <v>5.1251940976576398</v>
      </c>
      <c r="DE16" s="23">
        <v>0</v>
      </c>
      <c r="DF16" s="23">
        <v>0.91269932518976804</v>
      </c>
      <c r="DG16" s="23">
        <v>218.603024391937</v>
      </c>
      <c r="DH16" s="23">
        <v>3.0231131690202</v>
      </c>
      <c r="DI16" s="23">
        <v>3.77304834653776</v>
      </c>
      <c r="DK16" s="31">
        <f t="shared" si="0"/>
        <v>7.9999993697664994E-3</v>
      </c>
      <c r="DL16" s="106">
        <f t="shared" si="28"/>
        <v>1.0037212754256615</v>
      </c>
      <c r="DM16" s="46">
        <f t="shared" si="1"/>
        <v>-5.2008059753101653E-3</v>
      </c>
      <c r="DN16" s="46"/>
      <c r="DO16" s="46">
        <f t="shared" si="2"/>
        <v>-5.2006699854760304E-3</v>
      </c>
      <c r="DP16" s="46">
        <f t="shared" si="3"/>
        <v>-5.1401875919958075E-3</v>
      </c>
      <c r="DQ16" s="46">
        <f t="shared" si="4"/>
        <v>-5.1266035450153033E-3</v>
      </c>
      <c r="DR16" s="46">
        <f t="shared" si="5"/>
        <v>-5.200265657523644E-3</v>
      </c>
      <c r="DS16" s="46">
        <f t="shared" si="6"/>
        <v>-5.2007306086425563E-3</v>
      </c>
      <c r="DT16" s="46">
        <f t="shared" si="7"/>
        <v>-5.2003548213662683E-3</v>
      </c>
      <c r="DU16" s="46">
        <f t="shared" si="8"/>
        <v>-5.2007473509362153E-3</v>
      </c>
      <c r="DV16" s="46">
        <f t="shared" si="9"/>
        <v>-5.2004363460930346E-3</v>
      </c>
      <c r="DW16" s="46">
        <f t="shared" si="10"/>
        <v>-5.2006745910495884E-3</v>
      </c>
      <c r="DX16" s="46">
        <f t="shared" si="11"/>
        <v>-5.2005199276525527E-3</v>
      </c>
      <c r="DY16" s="46">
        <f t="shared" si="12"/>
        <v>-5.2007568086955835E-3</v>
      </c>
      <c r="DZ16" s="46">
        <f t="shared" si="13"/>
        <v>-5.197761027812174E-3</v>
      </c>
      <c r="EA16" s="46">
        <f t="shared" si="14"/>
        <v>-5.201345911077764E-3</v>
      </c>
      <c r="EB16" s="46">
        <f t="shared" si="15"/>
        <v>-5.2003468246470804E-3</v>
      </c>
      <c r="EC16" s="46">
        <f t="shared" si="16"/>
        <v>-5.2013501436124539E-3</v>
      </c>
      <c r="ED16" s="46">
        <f t="shared" si="17"/>
        <v>-5.2040955568888585E-3</v>
      </c>
      <c r="EE16" s="46">
        <f t="shared" si="18"/>
        <v>-5.2015360171633503E-3</v>
      </c>
      <c r="EF16" s="46">
        <f t="shared" si="19"/>
        <v>-5.1965483040454516E-3</v>
      </c>
      <c r="EG16" s="46">
        <f t="shared" si="20"/>
        <v>-5.1948468247121219E-3</v>
      </c>
      <c r="EH16" s="46">
        <f t="shared" si="21"/>
        <v>-5.2005855892789457E-3</v>
      </c>
      <c r="EI16" s="46">
        <f t="shared" si="22"/>
        <v>-5.2019173573162793E-3</v>
      </c>
      <c r="EJ16" s="46">
        <f t="shared" si="23"/>
        <v>-5.2019333954327904E-3</v>
      </c>
      <c r="EK16" s="46">
        <f t="shared" si="24"/>
        <v>-5.2024031502108754E-3</v>
      </c>
      <c r="EL16" s="46">
        <f t="shared" si="25"/>
        <v>-5.2005522858773129E-3</v>
      </c>
      <c r="EM16" s="46">
        <f t="shared" si="26"/>
        <v>-5.2001984556792986E-3</v>
      </c>
      <c r="EN16" s="46">
        <f t="shared" si="27"/>
        <v>-5.1995476046953707E-3</v>
      </c>
    </row>
    <row r="17" spans="1:144" x14ac:dyDescent="0.3">
      <c r="A17" s="23" t="s">
        <v>16</v>
      </c>
      <c r="B17" s="21">
        <v>6572.0779787000001</v>
      </c>
      <c r="D17" s="21">
        <v>1685.1983845</v>
      </c>
      <c r="E17" s="21">
        <v>197.46264072</v>
      </c>
      <c r="F17" s="21">
        <v>173.47855895999999</v>
      </c>
      <c r="G17" s="21">
        <v>172.76469478000001</v>
      </c>
      <c r="H17" s="21">
        <v>898.24112552999998</v>
      </c>
      <c r="I17" s="23">
        <v>36.859864618000003</v>
      </c>
      <c r="J17" s="23">
        <v>20.968279226</v>
      </c>
      <c r="K17" s="23">
        <v>16.530833312999999</v>
      </c>
      <c r="L17" s="23">
        <v>14.938872838</v>
      </c>
      <c r="M17" s="23">
        <v>106.69082256</v>
      </c>
      <c r="N17" s="23">
        <v>4.2779052302</v>
      </c>
      <c r="O17" s="23">
        <v>15.431183597</v>
      </c>
      <c r="P17" s="23">
        <v>10.980766142</v>
      </c>
      <c r="Q17" s="23">
        <v>11.013889533</v>
      </c>
      <c r="R17" s="23">
        <v>6.9326130062000004</v>
      </c>
      <c r="S17" s="23">
        <v>0.2287717615</v>
      </c>
      <c r="T17" s="23">
        <v>1.8244400000000001E-5</v>
      </c>
      <c r="U17" s="23">
        <v>2.02647751E-2</v>
      </c>
      <c r="V17" s="23">
        <v>1.4856711099999999E-2</v>
      </c>
      <c r="W17" s="23">
        <v>2.2688228080999999</v>
      </c>
      <c r="X17" s="23">
        <v>0.12260290359999999</v>
      </c>
      <c r="Y17" s="23">
        <v>0.11872624010000001</v>
      </c>
      <c r="Z17" s="23">
        <v>2.2721608100999999</v>
      </c>
      <c r="AA17" s="23">
        <v>0.39043662150000003</v>
      </c>
      <c r="AB17" s="23">
        <v>2.8209187683999999</v>
      </c>
      <c r="AC17" s="23">
        <v>6.7497826000000004E-3</v>
      </c>
      <c r="AE17" s="23" t="s">
        <v>16</v>
      </c>
      <c r="AF17" s="23">
        <v>0</v>
      </c>
      <c r="AG17" s="23">
        <v>3.3206444480435402</v>
      </c>
      <c r="AH17" s="23">
        <v>20.859214624029001</v>
      </c>
      <c r="AI17" s="23">
        <v>36.668184986419199</v>
      </c>
      <c r="AJ17" s="23">
        <v>36.668184986419199</v>
      </c>
      <c r="AK17" s="23">
        <v>52.713510860029103</v>
      </c>
      <c r="AL17" s="23">
        <v>0</v>
      </c>
      <c r="AM17" s="23">
        <v>16.444849622613201</v>
      </c>
      <c r="AN17" s="23">
        <v>6.7146574989784998E-3</v>
      </c>
      <c r="AO17" s="23">
        <v>14.861185640648801</v>
      </c>
      <c r="AP17" s="23">
        <v>3.1401105105304097E-2</v>
      </c>
      <c r="AQ17" s="23">
        <v>6537.8974248780496</v>
      </c>
      <c r="AR17" s="23">
        <v>3.8564994758400902E-3</v>
      </c>
      <c r="AS17" s="23">
        <v>9.1085639220776393E-2</v>
      </c>
      <c r="AT17" s="23">
        <v>5.8002017749962699E-3</v>
      </c>
      <c r="AU17" s="23">
        <v>1.3476184208182401E-4</v>
      </c>
      <c r="AV17" s="23">
        <v>2.0739896961259201E-2</v>
      </c>
      <c r="AW17" s="23">
        <v>3.4842272603382901E-4</v>
      </c>
      <c r="AX17" s="23">
        <v>139.205979859341</v>
      </c>
      <c r="AY17" s="23">
        <v>4.6974151975035703</v>
      </c>
      <c r="AZ17" s="23">
        <v>35.488842020012797</v>
      </c>
      <c r="BA17" s="23">
        <v>2.2603446258470199</v>
      </c>
      <c r="BB17" s="23">
        <v>0</v>
      </c>
      <c r="BC17" s="23">
        <v>0</v>
      </c>
      <c r="BD17" s="23">
        <v>106.13595415969399</v>
      </c>
      <c r="BE17" s="23">
        <v>106.13595415969399</v>
      </c>
      <c r="BF17" s="23">
        <v>0.38840667494345898</v>
      </c>
      <c r="BG17" s="23">
        <v>13.411461700593801</v>
      </c>
      <c r="BH17" s="23">
        <v>38.5627318480282</v>
      </c>
      <c r="BI17" s="23">
        <v>1.28170329536935E-3</v>
      </c>
      <c r="BJ17" s="23">
        <v>92.940121240191004</v>
      </c>
      <c r="BK17" s="23">
        <v>5.17564019654325E-3</v>
      </c>
      <c r="BL17" s="23">
        <v>1.10647109608293</v>
      </c>
      <c r="BM17" s="23">
        <v>3.1491859935955699</v>
      </c>
      <c r="BN17" s="23">
        <v>15.350982172504199</v>
      </c>
      <c r="BO17" s="23">
        <v>10.9236567257019</v>
      </c>
      <c r="BP17" s="23">
        <v>901.51191340432194</v>
      </c>
      <c r="BQ17" s="23">
        <v>1508.7906257721099</v>
      </c>
      <c r="BR17" s="23">
        <v>154.231991359506</v>
      </c>
      <c r="BS17" s="23">
        <v>1676.4340788322099</v>
      </c>
      <c r="BT17" s="6">
        <v>5.6395254548787299E-6</v>
      </c>
      <c r="BU17" s="23">
        <v>56.603972408696698</v>
      </c>
      <c r="BV17" s="23">
        <v>0.22758212855371199</v>
      </c>
      <c r="BW17" s="6">
        <v>1.81495199461939E-5</v>
      </c>
      <c r="BX17" s="23">
        <v>2.0159379166807202E-2</v>
      </c>
      <c r="BY17" s="23">
        <v>1.47794271538881E-2</v>
      </c>
      <c r="BZ17" s="23">
        <v>2.2570237212546398</v>
      </c>
      <c r="CA17" s="23">
        <v>0</v>
      </c>
      <c r="CB17" s="23">
        <v>236.03866990995499</v>
      </c>
      <c r="CC17" s="23">
        <v>7.3777740768421002E-2</v>
      </c>
      <c r="CD17" s="6">
        <v>2.4212310919492698E-5</v>
      </c>
      <c r="CE17" s="23">
        <v>59.4620667038145</v>
      </c>
      <c r="CF17" s="23">
        <v>8.2691262854875103E-2</v>
      </c>
      <c r="CG17" s="23">
        <v>0</v>
      </c>
      <c r="CH17" s="23">
        <v>1.68358916770008</v>
      </c>
      <c r="CI17" s="23">
        <v>196.44861600691999</v>
      </c>
      <c r="CJ17" s="23">
        <v>172.58926618224299</v>
      </c>
      <c r="CK17" s="23">
        <v>23.859349824677398</v>
      </c>
      <c r="CL17" s="23">
        <v>0</v>
      </c>
      <c r="CM17" s="23">
        <v>0</v>
      </c>
      <c r="CN17" s="23">
        <v>54.958946940480701</v>
      </c>
      <c r="CO17" s="23">
        <v>0</v>
      </c>
      <c r="CP17" s="23">
        <v>8.1528058636331</v>
      </c>
      <c r="CQ17" s="23">
        <v>3.70557005120234</v>
      </c>
      <c r="CR17" s="23">
        <v>2.0902507167336299E-4</v>
      </c>
      <c r="CS17" s="23">
        <v>32.6284646855933</v>
      </c>
      <c r="CT17" s="23">
        <v>0.70202066199494495</v>
      </c>
      <c r="CU17" s="23">
        <v>1.2730583649641399E-4</v>
      </c>
      <c r="CV17" s="23">
        <v>11.840992750541499</v>
      </c>
      <c r="CW17" s="6">
        <v>4.72435261146294E-7</v>
      </c>
      <c r="CX17" s="23">
        <v>171.86640246758901</v>
      </c>
      <c r="CY17" s="23">
        <v>99.121104911524895</v>
      </c>
      <c r="CZ17" s="23">
        <v>2.8062454337211298</v>
      </c>
      <c r="DA17" s="23">
        <v>0</v>
      </c>
      <c r="DB17" s="23">
        <v>0</v>
      </c>
      <c r="DC17" s="23">
        <v>13.988706224458101</v>
      </c>
      <c r="DD17" s="23">
        <v>10.956615317478001</v>
      </c>
      <c r="DE17" s="23">
        <v>0</v>
      </c>
      <c r="DF17" s="23">
        <v>3.41159616462626</v>
      </c>
      <c r="DG17" s="23">
        <v>893.56962985366704</v>
      </c>
      <c r="DH17" s="23">
        <v>6.8965583591781998</v>
      </c>
      <c r="DI17" s="23">
        <v>15.022809539194</v>
      </c>
      <c r="DK17" s="31">
        <f t="shared" si="0"/>
        <v>7.9999934801707889E-3</v>
      </c>
      <c r="DL17" s="106">
        <f t="shared" si="28"/>
        <v>1.0088882648708144</v>
      </c>
      <c r="DM17" s="46">
        <f t="shared" si="1"/>
        <v>-5.200874659845661E-3</v>
      </c>
      <c r="DN17" s="46"/>
      <c r="DO17" s="46">
        <f t="shared" si="2"/>
        <v>-5.2007560346614135E-3</v>
      </c>
      <c r="DP17" s="46">
        <f t="shared" si="3"/>
        <v>-5.1352737377693717E-3</v>
      </c>
      <c r="DQ17" s="46">
        <f t="shared" si="4"/>
        <v>-5.1262402863401814E-3</v>
      </c>
      <c r="DR17" s="46">
        <f t="shared" si="5"/>
        <v>-5.1995132081522465E-3</v>
      </c>
      <c r="DS17" s="46">
        <f t="shared" si="6"/>
        <v>-5.2007145337245164E-3</v>
      </c>
      <c r="DT17" s="46">
        <f t="shared" si="7"/>
        <v>-5.2002261421003745E-3</v>
      </c>
      <c r="DU17" s="46">
        <f t="shared" si="8"/>
        <v>-5.2014092713799174E-3</v>
      </c>
      <c r="DV17" s="46">
        <f t="shared" si="9"/>
        <v>-5.201412945055761E-3</v>
      </c>
      <c r="DW17" s="46">
        <f t="shared" si="10"/>
        <v>-5.2003386194965509E-3</v>
      </c>
      <c r="DX17" s="46">
        <f t="shared" si="11"/>
        <v>-5.2007134914904534E-3</v>
      </c>
      <c r="DY17" s="46">
        <f t="shared" si="12"/>
        <v>-5.200709067708695E-3</v>
      </c>
      <c r="DZ17" s="46">
        <f t="shared" si="13"/>
        <v>-5.1973605259542765E-3</v>
      </c>
      <c r="EA17" s="46">
        <f t="shared" si="14"/>
        <v>-5.2008589892161014E-3</v>
      </c>
      <c r="EB17" s="46">
        <f t="shared" si="15"/>
        <v>-5.2001806764444009E-3</v>
      </c>
      <c r="EC17" s="46">
        <f t="shared" si="16"/>
        <v>-5.2007297954690512E-3</v>
      </c>
      <c r="ED17" s="46">
        <f t="shared" si="17"/>
        <v>-5.200086490080272E-3</v>
      </c>
      <c r="EE17" s="46">
        <f t="shared" si="18"/>
        <v>-5.2005028285995163E-3</v>
      </c>
      <c r="EF17" s="46">
        <f t="shared" si="19"/>
        <v>-5.2009426540735957E-3</v>
      </c>
      <c r="EG17" s="46">
        <f t="shared" si="20"/>
        <v>-5.2019552370443419E-3</v>
      </c>
      <c r="EH17" s="46">
        <f t="shared" si="21"/>
        <v>-5.2005325419137256E-3</v>
      </c>
      <c r="EI17" s="46">
        <f t="shared" si="22"/>
        <v>-5.1995636342530354E-3</v>
      </c>
      <c r="EJ17" s="46">
        <f t="shared" si="23"/>
        <v>-5.1995041225304595E-3</v>
      </c>
      <c r="EK17" s="46">
        <f t="shared" si="24"/>
        <v>-5.2004172417972443E-3</v>
      </c>
      <c r="EL17" s="46">
        <f t="shared" si="25"/>
        <v>-5.1991704793015684E-3</v>
      </c>
      <c r="EM17" s="46">
        <f t="shared" si="26"/>
        <v>-5.2016154606226734E-3</v>
      </c>
      <c r="EN17" s="46">
        <f t="shared" si="27"/>
        <v>-5.2038862735372584E-3</v>
      </c>
    </row>
    <row r="18" spans="1:144" x14ac:dyDescent="0.3">
      <c r="A18" s="23" t="s">
        <v>17</v>
      </c>
      <c r="B18" s="21">
        <v>7293.1119820000004</v>
      </c>
      <c r="D18" s="21">
        <v>2235.9590026000001</v>
      </c>
      <c r="E18" s="21">
        <v>116.99421753999999</v>
      </c>
      <c r="F18" s="21">
        <v>104.38555911</v>
      </c>
      <c r="G18" s="21">
        <v>305.42799796000003</v>
      </c>
      <c r="H18" s="21">
        <v>764.83207716000004</v>
      </c>
      <c r="I18" s="23">
        <v>28.257440843000001</v>
      </c>
      <c r="J18" s="23">
        <v>16.004477097999999</v>
      </c>
      <c r="K18" s="23">
        <v>12.331744772</v>
      </c>
      <c r="L18" s="23">
        <v>11.271029555</v>
      </c>
      <c r="M18" s="23">
        <v>81.675499130999995</v>
      </c>
      <c r="N18" s="23">
        <v>2.1342607790999999</v>
      </c>
      <c r="O18" s="23">
        <v>11.785437074000001</v>
      </c>
      <c r="P18" s="23">
        <v>6.9299294549999999</v>
      </c>
      <c r="Q18" s="23">
        <v>7.4244471385999997</v>
      </c>
      <c r="R18" s="23">
        <v>4.6199349388000002</v>
      </c>
      <c r="S18" s="23">
        <v>0.1226273479</v>
      </c>
      <c r="T18" s="6">
        <v>4.7200159999999997E-8</v>
      </c>
      <c r="U18" s="23">
        <v>1.08415093E-2</v>
      </c>
      <c r="V18" s="23">
        <v>7.9508436000000002E-3</v>
      </c>
      <c r="W18" s="23">
        <v>1.6171302313</v>
      </c>
      <c r="X18" s="23">
        <v>2.9371876188999999</v>
      </c>
      <c r="Y18" s="23">
        <v>2.8477390920999999</v>
      </c>
      <c r="Z18" s="23">
        <v>1.6344133784999999</v>
      </c>
      <c r="AA18" s="23">
        <v>0.43968995789999998</v>
      </c>
      <c r="AB18" s="23">
        <v>2.1069061459</v>
      </c>
      <c r="AC18" s="23">
        <v>3.6142714999999998E-3</v>
      </c>
      <c r="AE18" s="23" t="s">
        <v>17</v>
      </c>
      <c r="AF18" s="23">
        <v>0</v>
      </c>
      <c r="AG18" s="23">
        <v>2.7519745928237098</v>
      </c>
      <c r="AH18" s="23">
        <v>15.921302698105601</v>
      </c>
      <c r="AI18" s="23">
        <v>28.110630398618</v>
      </c>
      <c r="AJ18" s="23">
        <v>28.110630398618</v>
      </c>
      <c r="AK18" s="23">
        <v>44.476633639854398</v>
      </c>
      <c r="AL18" s="23">
        <v>0</v>
      </c>
      <c r="AM18" s="23">
        <v>12.267682684664999</v>
      </c>
      <c r="AN18" s="23">
        <v>3.5954940873461801E-3</v>
      </c>
      <c r="AO18" s="23">
        <v>11.212473015024001</v>
      </c>
      <c r="AP18" s="23">
        <v>0.37596095030815302</v>
      </c>
      <c r="AQ18" s="23">
        <v>7255.2196655438502</v>
      </c>
      <c r="AR18" s="23">
        <v>8.8983681203348805E-2</v>
      </c>
      <c r="AS18" s="23">
        <v>2.1847683213741398</v>
      </c>
      <c r="AT18" s="23">
        <v>0.139123099185678</v>
      </c>
      <c r="AU18" s="23">
        <v>3.2323875919244701E-3</v>
      </c>
      <c r="AV18" s="23">
        <v>0.49746544979359197</v>
      </c>
      <c r="AW18" s="23">
        <v>8.3571812464337501E-3</v>
      </c>
      <c r="AX18" s="6">
        <v>116.19957571294</v>
      </c>
      <c r="AY18" s="23">
        <v>3.9915347223389599</v>
      </c>
      <c r="AZ18" s="23">
        <v>29.9048889915939</v>
      </c>
      <c r="BA18" s="23">
        <v>1.6259198936085899</v>
      </c>
      <c r="BB18" s="23">
        <v>0</v>
      </c>
      <c r="BC18" s="23">
        <v>0</v>
      </c>
      <c r="BD18" s="23">
        <v>81.251181936886596</v>
      </c>
      <c r="BE18" s="23">
        <v>81.251181936886596</v>
      </c>
      <c r="BF18" s="23">
        <v>0.437405552034553</v>
      </c>
      <c r="BG18" s="23">
        <v>17.794706439198301</v>
      </c>
      <c r="BH18" s="23">
        <v>32.7017448201238</v>
      </c>
      <c r="BI18" s="23">
        <v>1.5345569042532901E-2</v>
      </c>
      <c r="BJ18" s="23">
        <v>77.636895049565098</v>
      </c>
      <c r="BK18" s="23">
        <v>9.3237161557300094E-2</v>
      </c>
      <c r="BL18" s="23">
        <v>0.55202392742715101</v>
      </c>
      <c r="BM18" s="23">
        <v>1.57114533988657</v>
      </c>
      <c r="BN18" s="23">
        <v>11.7242356227542</v>
      </c>
      <c r="BO18" s="23">
        <v>6.8939188590822003</v>
      </c>
      <c r="BP18" s="23">
        <v>752.11814357291996</v>
      </c>
      <c r="BQ18" s="23">
        <v>2001.90500900246</v>
      </c>
      <c r="BR18" s="23">
        <v>204.639234440943</v>
      </c>
      <c r="BS18" s="23">
        <v>2224.33894988261</v>
      </c>
      <c r="BT18" s="6">
        <v>1.0159218764562601E-4</v>
      </c>
      <c r="BU18" s="23">
        <v>47.5214507940019</v>
      </c>
      <c r="BV18" s="23">
        <v>0.121990485621824</v>
      </c>
      <c r="BW18" s="6">
        <v>4.6954827074962601E-8</v>
      </c>
      <c r="BX18" s="23">
        <v>1.07851172519201E-2</v>
      </c>
      <c r="BY18" s="23">
        <v>7.9095215942882602E-3</v>
      </c>
      <c r="BZ18" s="23">
        <v>1.60872931867249</v>
      </c>
      <c r="CA18" s="23">
        <v>0</v>
      </c>
      <c r="CB18" s="23">
        <v>206.87037867472401</v>
      </c>
      <c r="CC18" s="23">
        <v>4.4676142550769703E-2</v>
      </c>
      <c r="CD18" s="23">
        <v>5.8075398142374396E-4</v>
      </c>
      <c r="CE18" s="23">
        <v>36.701517183694598</v>
      </c>
      <c r="CF18" s="23">
        <v>4.8718314223978501E-2</v>
      </c>
      <c r="CG18" s="23">
        <v>0</v>
      </c>
      <c r="CH18" s="23">
        <v>0.97490671090394898</v>
      </c>
      <c r="CI18" s="23">
        <v>116.39371096827</v>
      </c>
      <c r="CJ18" s="23">
        <v>103.850576919394</v>
      </c>
      <c r="CK18" s="23">
        <v>12.5431340488764</v>
      </c>
      <c r="CL18" s="23">
        <v>0</v>
      </c>
      <c r="CM18" s="23">
        <v>0</v>
      </c>
      <c r="CN18" s="23">
        <v>32.158101051296001</v>
      </c>
      <c r="CO18" s="23">
        <v>0</v>
      </c>
      <c r="CP18" s="23">
        <v>4.9792668511351001</v>
      </c>
      <c r="CQ18" s="23">
        <v>2.1455268461702901</v>
      </c>
      <c r="CR18" s="23">
        <v>4.0850886644631396E-3</v>
      </c>
      <c r="CS18" s="23">
        <v>19.927046360918599</v>
      </c>
      <c r="CT18" s="23">
        <v>0.58180097266119701</v>
      </c>
      <c r="CU18" s="23">
        <v>1.4617548695932999E-3</v>
      </c>
      <c r="CV18" s="23">
        <v>6.8646785293010701</v>
      </c>
      <c r="CW18" s="6">
        <v>1.1331684222190599E-5</v>
      </c>
      <c r="CX18" s="23">
        <v>303.84093771987</v>
      </c>
      <c r="CY18" s="23">
        <v>83.959169798135605</v>
      </c>
      <c r="CZ18" s="23">
        <v>2.0959578698842498</v>
      </c>
      <c r="DA18" s="23">
        <v>0</v>
      </c>
      <c r="DB18" s="23">
        <v>0</v>
      </c>
      <c r="DC18" s="23">
        <v>12.510126704137599</v>
      </c>
      <c r="DD18" s="23">
        <v>7.3858708238241597</v>
      </c>
      <c r="DE18" s="23">
        <v>0</v>
      </c>
      <c r="DF18" s="23">
        <v>3.6212618610152201</v>
      </c>
      <c r="DG18" s="23">
        <v>760.85855145084997</v>
      </c>
      <c r="DH18" s="23">
        <v>4.5959291042596702</v>
      </c>
      <c r="DI18" s="23">
        <v>13.5842865612513</v>
      </c>
      <c r="DK18" s="31">
        <f t="shared" si="0"/>
        <v>7.9999976802714451E-3</v>
      </c>
      <c r="DL18" s="106">
        <f t="shared" si="28"/>
        <v>0.98851244050387121</v>
      </c>
      <c r="DM18" s="46">
        <f t="shared" si="1"/>
        <v>-5.1956306923123538E-3</v>
      </c>
      <c r="DN18" s="46"/>
      <c r="DO18" s="46">
        <f t="shared" si="2"/>
        <v>-5.1968988268023446E-3</v>
      </c>
      <c r="DP18" s="46">
        <f t="shared" si="3"/>
        <v>-5.1327884775560183E-3</v>
      </c>
      <c r="DQ18" s="46">
        <f t="shared" si="4"/>
        <v>-5.1250593967911307E-3</v>
      </c>
      <c r="DR18" s="46">
        <f t="shared" si="5"/>
        <v>-5.1961845368801987E-3</v>
      </c>
      <c r="DS18" s="46">
        <f t="shared" si="6"/>
        <v>-5.1952916565747281E-3</v>
      </c>
      <c r="DT18" s="46">
        <f t="shared" si="7"/>
        <v>-5.1954614431536528E-3</v>
      </c>
      <c r="DU18" s="46">
        <f t="shared" si="8"/>
        <v>-5.1969457911743974E-3</v>
      </c>
      <c r="DV18" s="46">
        <f t="shared" si="9"/>
        <v>-5.1948924113689315E-3</v>
      </c>
      <c r="DW18" s="46">
        <f t="shared" si="10"/>
        <v>-5.1953142071234056E-3</v>
      </c>
      <c r="DX18" s="46">
        <f t="shared" si="11"/>
        <v>-5.1951588741788231E-3</v>
      </c>
      <c r="DY18" s="46">
        <f t="shared" si="12"/>
        <v>-5.1968868541715178E-3</v>
      </c>
      <c r="DZ18" s="46">
        <f t="shared" si="13"/>
        <v>-5.1929725526105117E-3</v>
      </c>
      <c r="EA18" s="46">
        <f t="shared" si="14"/>
        <v>-5.196387084693584E-3</v>
      </c>
      <c r="EB18" s="46">
        <f t="shared" si="15"/>
        <v>-5.1958501496064523E-3</v>
      </c>
      <c r="EC18" s="46">
        <f t="shared" si="16"/>
        <v>-5.1961412570379999E-3</v>
      </c>
      <c r="ED18" s="46">
        <f t="shared" si="17"/>
        <v>-5.1934767332271238E-3</v>
      </c>
      <c r="EE18" s="46">
        <f t="shared" si="18"/>
        <v>-5.1977138432877292E-3</v>
      </c>
      <c r="EF18" s="46">
        <f t="shared" si="19"/>
        <v>-5.201494231056928E-3</v>
      </c>
      <c r="EG18" s="46">
        <f t="shared" si="20"/>
        <v>-5.1971850775356715E-3</v>
      </c>
      <c r="EH18" s="46">
        <f t="shared" si="21"/>
        <v>-5.1949511949674794E-3</v>
      </c>
      <c r="EI18" s="46">
        <f t="shared" si="22"/>
        <v>-5.1945944503871107E-3</v>
      </c>
      <c r="EJ18" s="46">
        <f t="shared" si="23"/>
        <v>-5.1945253514512745E-3</v>
      </c>
      <c r="EK18" s="46">
        <f t="shared" si="24"/>
        <v>-5.1966564904192001E-3</v>
      </c>
      <c r="EL18" s="46">
        <f t="shared" si="25"/>
        <v>-5.1954924700976009E-3</v>
      </c>
      <c r="EM18" s="46">
        <f t="shared" si="26"/>
        <v>-5.1963757555386859E-3</v>
      </c>
      <c r="EN18" s="46">
        <f t="shared" si="27"/>
        <v>-5.1953519966111399E-3</v>
      </c>
    </row>
    <row r="19" spans="1:144" x14ac:dyDescent="0.3">
      <c r="A19" s="23" t="s">
        <v>18</v>
      </c>
      <c r="B19" s="21">
        <v>5191.2112181000002</v>
      </c>
      <c r="D19" s="21">
        <v>953.23699181999996</v>
      </c>
      <c r="E19" s="21">
        <v>58.744583028000001</v>
      </c>
      <c r="F19" s="21">
        <v>51.923700887999999</v>
      </c>
      <c r="G19" s="21">
        <v>150.39861984000001</v>
      </c>
      <c r="H19" s="21">
        <v>1055.6994239000001</v>
      </c>
      <c r="I19" s="23">
        <v>42.242987153999998</v>
      </c>
      <c r="J19" s="23">
        <v>24.085975777000002</v>
      </c>
      <c r="K19" s="23">
        <v>17.435388615000001</v>
      </c>
      <c r="L19" s="23">
        <v>16.738066495999998</v>
      </c>
      <c r="M19" s="23">
        <v>121.87692688999999</v>
      </c>
      <c r="N19" s="23">
        <v>1.2730749066</v>
      </c>
      <c r="O19" s="23">
        <v>17.747471548</v>
      </c>
      <c r="P19" s="23">
        <v>7.2653979077999997</v>
      </c>
      <c r="Q19" s="23">
        <v>8.4110566529999993</v>
      </c>
      <c r="R19" s="23">
        <v>5.4685261994000003</v>
      </c>
      <c r="S19" s="23">
        <v>7.0050880100000004E-2</v>
      </c>
      <c r="T19" s="6">
        <v>3.7457511000000001E-7</v>
      </c>
      <c r="U19" s="23">
        <v>6.1967817E-3</v>
      </c>
      <c r="V19" s="23">
        <v>4.5443326000000001E-3</v>
      </c>
      <c r="W19" s="23">
        <v>2.1807756474</v>
      </c>
      <c r="X19" s="23">
        <v>1.7809538728000001</v>
      </c>
      <c r="Y19" s="23">
        <v>1.7258646767000001</v>
      </c>
      <c r="Z19" s="23">
        <v>2.0473844495</v>
      </c>
      <c r="AA19" s="23">
        <v>0.35025056300000001</v>
      </c>
      <c r="AB19" s="23">
        <v>3.0907278788000001</v>
      </c>
      <c r="AC19" s="23">
        <v>2.0656081000000001E-3</v>
      </c>
      <c r="AE19" s="23" t="s">
        <v>18</v>
      </c>
      <c r="AF19" s="23">
        <v>0</v>
      </c>
      <c r="AG19" s="23">
        <v>3.8399233375401698</v>
      </c>
      <c r="AH19" s="23">
        <v>23.960696722138199</v>
      </c>
      <c r="AI19" s="23">
        <v>42.023278807615696</v>
      </c>
      <c r="AJ19" s="23">
        <v>42.023278807615696</v>
      </c>
      <c r="AK19" s="23">
        <v>61.494738898139801</v>
      </c>
      <c r="AL19" s="23">
        <v>0</v>
      </c>
      <c r="AM19" s="23">
        <v>17.344736981873702</v>
      </c>
      <c r="AN19" s="23">
        <v>2.05486778391309E-3</v>
      </c>
      <c r="AO19" s="23">
        <v>16.651014171968999</v>
      </c>
      <c r="AP19" s="23">
        <v>0.35229828696102999</v>
      </c>
      <c r="AQ19" s="23">
        <v>5164.2124001653401</v>
      </c>
      <c r="AR19" s="23">
        <v>5.4802695798651803E-2</v>
      </c>
      <c r="AS19" s="23">
        <v>1.3240644942508899</v>
      </c>
      <c r="AT19" s="23">
        <v>8.4314569693943298E-2</v>
      </c>
      <c r="AU19" s="23">
        <v>1.9589744651002799E-3</v>
      </c>
      <c r="AV19" s="23">
        <v>0.30148585145345103</v>
      </c>
      <c r="AW19" s="23">
        <v>5.0648212510347899E-3</v>
      </c>
      <c r="AX19" s="6">
        <v>161.680289255405</v>
      </c>
      <c r="AY19" s="23">
        <v>5.52100452364754</v>
      </c>
      <c r="AZ19" s="23">
        <v>41.459005106232702</v>
      </c>
      <c r="BA19" s="23">
        <v>2.0367350551269201</v>
      </c>
      <c r="BB19" s="23">
        <v>0</v>
      </c>
      <c r="BC19" s="23">
        <v>0</v>
      </c>
      <c r="BD19" s="23">
        <v>121.243115419988</v>
      </c>
      <c r="BE19" s="23">
        <v>121.243115419988</v>
      </c>
      <c r="BF19" s="23">
        <v>0.34842914463577401</v>
      </c>
      <c r="BG19" s="23">
        <v>7.5862226665586299</v>
      </c>
      <c r="BH19" s="23">
        <v>45.255007670118303</v>
      </c>
      <c r="BI19" s="23">
        <v>1.43799194820799E-2</v>
      </c>
      <c r="BJ19" s="23">
        <v>107.898318362122</v>
      </c>
      <c r="BK19" s="23">
        <v>6.6507774597083194E-2</v>
      </c>
      <c r="BL19" s="23">
        <v>0.32927794551276701</v>
      </c>
      <c r="BM19" s="23">
        <v>0.93717652275996599</v>
      </c>
      <c r="BN19" s="23">
        <v>17.655216029475699</v>
      </c>
      <c r="BO19" s="23">
        <v>7.2276120648657303</v>
      </c>
      <c r="BP19" s="23">
        <v>1049.06621616098</v>
      </c>
      <c r="BQ19" s="23">
        <v>853.45083383190797</v>
      </c>
      <c r="BR19" s="23">
        <v>87.241735510375506</v>
      </c>
      <c r="BS19" s="23">
        <v>948.27879200884297</v>
      </c>
      <c r="BT19" s="6">
        <v>7.2469118253984703E-5</v>
      </c>
      <c r="BU19" s="23">
        <v>65.956407357527894</v>
      </c>
      <c r="BV19" s="23">
        <v>6.9686711258574605E-2</v>
      </c>
      <c r="BW19" s="6">
        <v>3.7261946742946602E-7</v>
      </c>
      <c r="BX19" s="23">
        <v>6.1645527881170796E-3</v>
      </c>
      <c r="BY19" s="23">
        <v>4.5207084373088098E-3</v>
      </c>
      <c r="BZ19" s="23">
        <v>2.16943406108699</v>
      </c>
      <c r="CA19" s="23">
        <v>0</v>
      </c>
      <c r="CB19" s="23">
        <v>282.74388286252099</v>
      </c>
      <c r="CC19" s="23">
        <v>2.2204431167843298E-2</v>
      </c>
      <c r="CD19" s="23">
        <v>3.5196459044891602E-4</v>
      </c>
      <c r="CE19" s="23">
        <v>18.271704251393</v>
      </c>
      <c r="CF19" s="23">
        <v>2.3969275723253702E-2</v>
      </c>
      <c r="CG19" s="23">
        <v>0</v>
      </c>
      <c r="CH19" s="23">
        <v>0.47686655169563003</v>
      </c>
      <c r="CI19" s="23">
        <v>58.442682944707798</v>
      </c>
      <c r="CJ19" s="23">
        <v>51.657271537993601</v>
      </c>
      <c r="CK19" s="23">
        <v>6.7854114067141698</v>
      </c>
      <c r="CL19" s="23">
        <v>0</v>
      </c>
      <c r="CM19" s="23">
        <v>0</v>
      </c>
      <c r="CN19" s="23">
        <v>15.879880281419901</v>
      </c>
      <c r="CO19" s="23">
        <v>0</v>
      </c>
      <c r="CP19" s="23">
        <v>2.5129840035935298</v>
      </c>
      <c r="CQ19" s="23">
        <v>1.04943856214553</v>
      </c>
      <c r="CR19" s="23">
        <v>2.7469464810154498E-3</v>
      </c>
      <c r="CS19" s="23">
        <v>10.0568169472599</v>
      </c>
      <c r="CT19" s="23">
        <v>0.81180542985914095</v>
      </c>
      <c r="CU19" s="23">
        <v>1.3508133987885499E-3</v>
      </c>
      <c r="CV19" s="23">
        <v>3.35895064160011</v>
      </c>
      <c r="CW19" s="6">
        <v>6.8675245570197798E-6</v>
      </c>
      <c r="CX19" s="23">
        <v>149.616260651928</v>
      </c>
      <c r="CY19" s="23">
        <v>116.04683241471</v>
      </c>
      <c r="CZ19" s="23">
        <v>3.0746528615901898</v>
      </c>
      <c r="DA19" s="23">
        <v>0</v>
      </c>
      <c r="DB19" s="23">
        <v>0</v>
      </c>
      <c r="DC19" s="23">
        <v>16.942683740297401</v>
      </c>
      <c r="DD19" s="23">
        <v>8.3673101894507003</v>
      </c>
      <c r="DE19" s="23">
        <v>0</v>
      </c>
      <c r="DF19" s="23">
        <v>4.5684153496526001</v>
      </c>
      <c r="DG19" s="23">
        <v>1050.2085852158</v>
      </c>
      <c r="DH19" s="23">
        <v>5.4400846137994998</v>
      </c>
      <c r="DI19" s="23">
        <v>18.353369376223899</v>
      </c>
      <c r="DK19" s="31">
        <f t="shared" si="0"/>
        <v>7.9999919121758519E-3</v>
      </c>
      <c r="DL19" s="106">
        <f t="shared" si="28"/>
        <v>0.99891224555683367</v>
      </c>
      <c r="DM19" s="46">
        <f t="shared" si="1"/>
        <v>-5.2008706254379226E-3</v>
      </c>
      <c r="DN19" s="46"/>
      <c r="DO19" s="46">
        <f t="shared" si="2"/>
        <v>-5.2014345369564147E-3</v>
      </c>
      <c r="DP19" s="46">
        <f t="shared" si="3"/>
        <v>-5.1391986755324427E-3</v>
      </c>
      <c r="DQ19" s="46">
        <f t="shared" si="4"/>
        <v>-5.1311702642515555E-3</v>
      </c>
      <c r="DR19" s="46">
        <f t="shared" si="5"/>
        <v>-5.2019040394407339E-3</v>
      </c>
      <c r="DS19" s="46">
        <f t="shared" si="6"/>
        <v>-5.2011382784653152E-3</v>
      </c>
      <c r="DT19" s="46">
        <f t="shared" si="7"/>
        <v>-5.2010608431486659E-3</v>
      </c>
      <c r="DU19" s="46">
        <f t="shared" si="8"/>
        <v>-5.2013277776951665E-3</v>
      </c>
      <c r="DV19" s="46">
        <f t="shared" si="9"/>
        <v>-5.1992895098598411E-3</v>
      </c>
      <c r="DW19" s="46">
        <f t="shared" si="10"/>
        <v>-5.2008590150960819E-3</v>
      </c>
      <c r="DX19" s="46">
        <f t="shared" si="11"/>
        <v>-5.2004221486814982E-3</v>
      </c>
      <c r="DY19" s="46">
        <f t="shared" si="12"/>
        <v>-5.200352542450307E-3</v>
      </c>
      <c r="DZ19" s="46">
        <f t="shared" si="13"/>
        <v>-5.1982344794741795E-3</v>
      </c>
      <c r="EA19" s="46">
        <f t="shared" si="14"/>
        <v>-5.2007947002741936E-3</v>
      </c>
      <c r="EB19" s="46">
        <f t="shared" si="15"/>
        <v>-5.2010663290082363E-3</v>
      </c>
      <c r="EC19" s="46">
        <f t="shared" si="16"/>
        <v>-5.2009599229168998E-3</v>
      </c>
      <c r="ED19" s="46">
        <f t="shared" si="17"/>
        <v>-5.1986333491533046E-3</v>
      </c>
      <c r="EE19" s="46">
        <f t="shared" si="18"/>
        <v>-5.2209624140108777E-3</v>
      </c>
      <c r="EF19" s="46">
        <f t="shared" si="19"/>
        <v>-5.2009112864053828E-3</v>
      </c>
      <c r="EG19" s="46">
        <f t="shared" si="20"/>
        <v>-5.1985989518439401E-3</v>
      </c>
      <c r="EH19" s="46">
        <f t="shared" si="21"/>
        <v>-5.2007121074246305E-3</v>
      </c>
      <c r="EI19" s="46">
        <f t="shared" si="22"/>
        <v>-5.2008454729748554E-3</v>
      </c>
      <c r="EJ19" s="46">
        <f t="shared" si="23"/>
        <v>-5.2008513220999399E-3</v>
      </c>
      <c r="EK19" s="46">
        <f t="shared" si="24"/>
        <v>-5.2014629571307969E-3</v>
      </c>
      <c r="EL19" s="46">
        <f t="shared" si="25"/>
        <v>-5.2003295829848575E-3</v>
      </c>
      <c r="EM19" s="46">
        <f t="shared" si="26"/>
        <v>-5.2010457860339225E-3</v>
      </c>
      <c r="EN19" s="46">
        <f t="shared" si="27"/>
        <v>-5.1995904193588736E-3</v>
      </c>
    </row>
    <row r="20" spans="1:144" x14ac:dyDescent="0.3">
      <c r="A20" s="23" t="s">
        <v>19</v>
      </c>
      <c r="B20" s="21">
        <v>2234.8418244999998</v>
      </c>
      <c r="D20" s="21">
        <v>286.75695981000001</v>
      </c>
      <c r="E20" s="21">
        <v>54.899849289999999</v>
      </c>
      <c r="F20" s="21">
        <v>46.209912191000001</v>
      </c>
      <c r="G20" s="21">
        <v>35.828047361000003</v>
      </c>
      <c r="H20" s="21">
        <v>160.15750138999999</v>
      </c>
      <c r="I20" s="23">
        <v>6.043594508</v>
      </c>
      <c r="J20" s="23">
        <v>3.4004697260999999</v>
      </c>
      <c r="K20" s="23">
        <v>3.1519964870999999</v>
      </c>
      <c r="L20" s="23">
        <v>2.5288263878000001</v>
      </c>
      <c r="M20" s="23">
        <v>17.595023813000001</v>
      </c>
      <c r="N20" s="23">
        <v>1.6114092305000001</v>
      </c>
      <c r="O20" s="23">
        <v>2.4977459800999999</v>
      </c>
      <c r="P20" s="23">
        <v>3.1895529441999999</v>
      </c>
      <c r="Q20" s="23">
        <v>2.9911396205999998</v>
      </c>
      <c r="R20" s="23">
        <v>1.7952091769</v>
      </c>
      <c r="S20" s="23">
        <v>8.7953150199999997E-2</v>
      </c>
      <c r="T20" s="6">
        <v>8.8696918000000007E-6</v>
      </c>
      <c r="U20" s="23">
        <v>7.7926580000000001E-3</v>
      </c>
      <c r="V20" s="23">
        <v>5.7126219999999997E-3</v>
      </c>
      <c r="W20" s="23">
        <v>0.48018724979999999</v>
      </c>
      <c r="X20" s="23">
        <v>8.8569717000000006E-2</v>
      </c>
      <c r="Y20" s="23">
        <v>8.5755636199999999E-2</v>
      </c>
      <c r="Z20" s="23">
        <v>0.54129942350000004</v>
      </c>
      <c r="AA20" s="23">
        <v>0.15802514349999999</v>
      </c>
      <c r="AB20" s="23">
        <v>0.49504309089999998</v>
      </c>
      <c r="AC20" s="23">
        <v>2.5950646E-3</v>
      </c>
      <c r="AE20" s="23" t="s">
        <v>19</v>
      </c>
      <c r="AF20" s="23">
        <v>0</v>
      </c>
      <c r="AG20" s="23">
        <v>0.58787964175282004</v>
      </c>
      <c r="AH20" s="23">
        <v>3.3828053030968799</v>
      </c>
      <c r="AI20" s="23">
        <v>6.0122109414090303</v>
      </c>
      <c r="AJ20" s="23">
        <v>6.0122109414090303</v>
      </c>
      <c r="AK20" s="23">
        <v>9.3620740803750007</v>
      </c>
      <c r="AL20" s="23">
        <v>0</v>
      </c>
      <c r="AM20" s="23">
        <v>3.1356232370721902</v>
      </c>
      <c r="AN20" s="23">
        <v>2.58159439251539E-3</v>
      </c>
      <c r="AO20" s="23">
        <v>2.5156887939020098</v>
      </c>
      <c r="AP20" s="6">
        <v>2.79579889139763E-2</v>
      </c>
      <c r="AQ20" s="23">
        <v>2223.2318239829801</v>
      </c>
      <c r="AR20" s="23">
        <v>2.7994584541080302E-3</v>
      </c>
      <c r="AS20" s="23">
        <v>6.5791088923427901E-2</v>
      </c>
      <c r="AT20" s="23">
        <v>4.1894988563964302E-3</v>
      </c>
      <c r="AU20" s="23">
        <v>9.7337893225747795E-5</v>
      </c>
      <c r="AV20" s="23">
        <v>1.4980486649250099E-2</v>
      </c>
      <c r="AW20" s="6">
        <v>2.5166602942178299E-4</v>
      </c>
      <c r="AX20" s="6">
        <v>24.692500916555399</v>
      </c>
      <c r="AY20" s="23">
        <v>0.837930572593792</v>
      </c>
      <c r="AZ20" s="23">
        <v>6.3114752888430603</v>
      </c>
      <c r="BA20" s="23">
        <v>0.53848771114099603</v>
      </c>
      <c r="BB20" s="23">
        <v>0</v>
      </c>
      <c r="BC20" s="23">
        <v>0</v>
      </c>
      <c r="BD20" s="23">
        <v>17.503617205823499</v>
      </c>
      <c r="BE20" s="23">
        <v>17.503617205823499</v>
      </c>
      <c r="BF20" s="23">
        <v>0.15720414423394899</v>
      </c>
      <c r="BG20" s="23">
        <v>2.2821379901519498</v>
      </c>
      <c r="BH20" s="23">
        <v>6.87355908784129</v>
      </c>
      <c r="BI20" s="23">
        <v>1.1411892588291E-3</v>
      </c>
      <c r="BJ20" s="23">
        <v>16.477820676933</v>
      </c>
      <c r="BK20" s="23">
        <v>4.2663777769887503E-3</v>
      </c>
      <c r="BL20" s="23">
        <v>0.41678948141779198</v>
      </c>
      <c r="BM20" s="23">
        <v>1.1862480083996001</v>
      </c>
      <c r="BN20" s="23">
        <v>2.4847770558391198</v>
      </c>
      <c r="BO20" s="23">
        <v>3.1729866798451001</v>
      </c>
      <c r="BP20" s="23">
        <v>160.12422907565701</v>
      </c>
      <c r="BQ20" s="23">
        <v>256.74038994251401</v>
      </c>
      <c r="BR20" s="23">
        <v>26.244593569889201</v>
      </c>
      <c r="BS20" s="23">
        <v>285.26712150255503</v>
      </c>
      <c r="BT20" s="6">
        <v>4.6487477488650299E-6</v>
      </c>
      <c r="BU20" s="23">
        <v>10.0541217751285</v>
      </c>
      <c r="BV20" s="23">
        <v>8.74961167609693E-2</v>
      </c>
      <c r="BW20" s="6">
        <v>8.8237044483760106E-6</v>
      </c>
      <c r="BX20" s="23">
        <v>7.7521255088653304E-3</v>
      </c>
      <c r="BY20" s="23">
        <v>5.6829392660592897E-3</v>
      </c>
      <c r="BZ20" s="23">
        <v>0.47769377837596499</v>
      </c>
      <c r="CA20" s="23">
        <v>0</v>
      </c>
      <c r="CB20" s="23">
        <v>42.464538496069601</v>
      </c>
      <c r="CC20" s="23">
        <v>1.9652133170191301E-2</v>
      </c>
      <c r="CD20" s="6">
        <v>1.74885021264681E-5</v>
      </c>
      <c r="CE20" s="23">
        <v>15.846875727663001</v>
      </c>
      <c r="CF20" s="23">
        <v>2.1989070542392099E-2</v>
      </c>
      <c r="CG20" s="23">
        <v>0</v>
      </c>
      <c r="CH20" s="23">
        <v>0.44727179230256198</v>
      </c>
      <c r="CI20" s="23">
        <v>54.6180826212711</v>
      </c>
      <c r="CJ20" s="23">
        <v>45.973296836673697</v>
      </c>
      <c r="CK20" s="23">
        <v>8.6447857845973992</v>
      </c>
      <c r="CL20" s="23">
        <v>0</v>
      </c>
      <c r="CM20" s="6">
        <v>0</v>
      </c>
      <c r="CN20" s="23">
        <v>14.620143811901601</v>
      </c>
      <c r="CO20" s="23">
        <v>0</v>
      </c>
      <c r="CP20" s="23">
        <v>2.1764257774323799</v>
      </c>
      <c r="CQ20" s="23">
        <v>0.98443680076279805</v>
      </c>
      <c r="CR20" s="23">
        <v>1.65098076411095E-4</v>
      </c>
      <c r="CS20" s="23">
        <v>8.7102837449913704</v>
      </c>
      <c r="CT20" s="23">
        <v>0.124284547102837</v>
      </c>
      <c r="CU20" s="23">
        <v>1.16160335963447E-4</v>
      </c>
      <c r="CV20" s="23">
        <v>3.1459188897523598</v>
      </c>
      <c r="CW20" s="6">
        <v>3.4124046994934797E-7</v>
      </c>
      <c r="CX20" s="6">
        <v>35.641943123839098</v>
      </c>
      <c r="CY20" s="23">
        <v>17.639164445369701</v>
      </c>
      <c r="CZ20" s="23">
        <v>0.49247091327474501</v>
      </c>
      <c r="DA20" s="23">
        <v>0</v>
      </c>
      <c r="DB20" s="23">
        <v>0</v>
      </c>
      <c r="DC20" s="23">
        <v>2.52792811943901</v>
      </c>
      <c r="DD20" s="23">
        <v>2.9756030186464701</v>
      </c>
      <c r="DE20" s="23">
        <v>0</v>
      </c>
      <c r="DF20" s="23">
        <v>0.64372240800409997</v>
      </c>
      <c r="DG20" s="23">
        <v>159.325515598251</v>
      </c>
      <c r="DH20" s="23">
        <v>1.78588299467848</v>
      </c>
      <c r="DI20" s="23">
        <v>2.7271342147389399</v>
      </c>
      <c r="DK20" s="31">
        <f t="shared" si="0"/>
        <v>8.0000035690461074E-3</v>
      </c>
      <c r="DL20" s="106">
        <f t="shared" si="28"/>
        <v>1.0050130920612868</v>
      </c>
      <c r="DM20" s="46">
        <f t="shared" si="1"/>
        <v>-5.1949987644504423E-3</v>
      </c>
      <c r="DN20" s="46"/>
      <c r="DO20" s="46">
        <f t="shared" si="2"/>
        <v>-5.1954739247902608E-3</v>
      </c>
      <c r="DP20" s="46">
        <f t="shared" si="3"/>
        <v>-5.1323759968904484E-3</v>
      </c>
      <c r="DQ20" s="46">
        <f t="shared" si="4"/>
        <v>-5.1204458763803471E-3</v>
      </c>
      <c r="DR20" s="46">
        <f t="shared" si="5"/>
        <v>-5.1943728689910424E-3</v>
      </c>
      <c r="DS20" s="46">
        <f t="shared" si="6"/>
        <v>-5.1947975244882238E-3</v>
      </c>
      <c r="DT20" s="46">
        <f t="shared" si="7"/>
        <v>-5.1928643706037397E-3</v>
      </c>
      <c r="DU20" s="46">
        <f t="shared" si="8"/>
        <v>-5.1947008578074666E-3</v>
      </c>
      <c r="DV20" s="46">
        <f t="shared" si="9"/>
        <v>-5.1945648083110644E-3</v>
      </c>
      <c r="DW20" s="46">
        <f t="shared" si="10"/>
        <v>-5.1951347713591334E-3</v>
      </c>
      <c r="DX20" s="46">
        <f t="shared" si="11"/>
        <v>-5.1950260566835217E-3</v>
      </c>
      <c r="DY20" s="46">
        <f t="shared" si="12"/>
        <v>-5.1952915027118195E-3</v>
      </c>
      <c r="DZ20" s="46">
        <f t="shared" si="13"/>
        <v>-5.1922510792554331E-3</v>
      </c>
      <c r="EA20" s="46">
        <f t="shared" si="14"/>
        <v>-5.1939142082668768E-3</v>
      </c>
      <c r="EB20" s="46">
        <f t="shared" si="15"/>
        <v>-5.1942082029635111E-3</v>
      </c>
      <c r="EC20" s="46">
        <f t="shared" si="16"/>
        <v>-5.1950392976626058E-3</v>
      </c>
      <c r="ED20" s="46">
        <f t="shared" si="17"/>
        <v>-5.1963282496582629E-3</v>
      </c>
      <c r="EE20" s="46">
        <f t="shared" si="18"/>
        <v>-5.1847744725459499E-3</v>
      </c>
      <c r="EF20" s="46">
        <f t="shared" si="19"/>
        <v>-5.2013691778427379E-3</v>
      </c>
      <c r="EG20" s="46">
        <f t="shared" si="20"/>
        <v>-5.1959912524773945E-3</v>
      </c>
      <c r="EH20" s="46">
        <f t="shared" si="21"/>
        <v>-5.1927064391516847E-3</v>
      </c>
      <c r="EI20" s="46">
        <f t="shared" si="22"/>
        <v>-5.1956832397919688E-3</v>
      </c>
      <c r="EJ20" s="46">
        <f t="shared" si="23"/>
        <v>-5.1956683901091998E-3</v>
      </c>
      <c r="EK20" s="46">
        <f t="shared" si="24"/>
        <v>-5.1943753067825215E-3</v>
      </c>
      <c r="EL20" s="46">
        <f t="shared" si="25"/>
        <v>-5.1953711154263471E-3</v>
      </c>
      <c r="EM20" s="46">
        <f t="shared" si="26"/>
        <v>-5.195866122641341E-3</v>
      </c>
      <c r="EN20" s="46">
        <f t="shared" si="27"/>
        <v>-5.190702183140267E-3</v>
      </c>
    </row>
    <row r="21" spans="1:144" x14ac:dyDescent="0.3">
      <c r="A21" s="23" t="s">
        <v>20</v>
      </c>
      <c r="B21" s="21">
        <v>6686.8614574000003</v>
      </c>
      <c r="D21" s="21">
        <v>2142.4984803000002</v>
      </c>
      <c r="E21" s="21">
        <v>150.81577077</v>
      </c>
      <c r="F21" s="21">
        <v>134.71489546999999</v>
      </c>
      <c r="G21" s="21">
        <v>258.19002596000001</v>
      </c>
      <c r="H21" s="21">
        <v>957.75270628999999</v>
      </c>
      <c r="I21" s="23">
        <v>37.991400382000002</v>
      </c>
      <c r="J21" s="23">
        <v>21.613244458</v>
      </c>
      <c r="K21" s="23">
        <v>16.409310085000001</v>
      </c>
      <c r="L21" s="23">
        <v>15.208388377</v>
      </c>
      <c r="M21" s="23">
        <v>109.78728489</v>
      </c>
      <c r="N21" s="23">
        <v>2.7622235792000001</v>
      </c>
      <c r="O21" s="23">
        <v>15.915368668999999</v>
      </c>
      <c r="P21" s="23">
        <v>8.9692153712000007</v>
      </c>
      <c r="Q21" s="23">
        <v>9.5557022121999999</v>
      </c>
      <c r="R21" s="23">
        <v>6.0544470362</v>
      </c>
      <c r="S21" s="23">
        <v>0.15120498739999999</v>
      </c>
      <c r="T21" s="6">
        <v>1.0729744E-6</v>
      </c>
      <c r="U21" s="23">
        <v>1.33763272E-2</v>
      </c>
      <c r="V21" s="23">
        <v>9.8092921000000003E-3</v>
      </c>
      <c r="W21" s="23">
        <v>2.151496361</v>
      </c>
      <c r="X21" s="23">
        <v>1.0796980517999999</v>
      </c>
      <c r="Y21" s="23">
        <v>1.0463278993</v>
      </c>
      <c r="Z21" s="23">
        <v>2.1139688583999998</v>
      </c>
      <c r="AA21" s="23">
        <v>0.42193060440000002</v>
      </c>
      <c r="AB21" s="23">
        <v>2.8401100196</v>
      </c>
      <c r="AC21" s="23">
        <v>4.4587202000000003E-3</v>
      </c>
      <c r="AE21" s="23" t="s">
        <v>20</v>
      </c>
      <c r="AF21" s="23">
        <v>0</v>
      </c>
      <c r="AG21" s="23">
        <v>3.4937021850003802</v>
      </c>
      <c r="AH21" s="23">
        <v>21.5009465304197</v>
      </c>
      <c r="AI21" s="23">
        <v>37.7940308646915</v>
      </c>
      <c r="AJ21" s="23">
        <v>37.7940308646915</v>
      </c>
      <c r="AK21" s="23">
        <v>55.868075823211299</v>
      </c>
      <c r="AL21" s="23">
        <v>0</v>
      </c>
      <c r="AM21" s="6">
        <v>16.324043369604301</v>
      </c>
      <c r="AN21" s="23">
        <v>4.4355735835330604E-3</v>
      </c>
      <c r="AO21" s="23">
        <v>15.1293944632832</v>
      </c>
      <c r="AP21" s="6">
        <v>0.26822431739554298</v>
      </c>
      <c r="AQ21" s="23">
        <v>6652.1228496062004</v>
      </c>
      <c r="AR21" s="23">
        <v>3.31968032417864E-2</v>
      </c>
      <c r="AS21" s="23">
        <v>0.80273604033576196</v>
      </c>
      <c r="AT21" s="23">
        <v>5.1117157175107598E-2</v>
      </c>
      <c r="AU21" s="23">
        <v>1.18765765896702E-3</v>
      </c>
      <c r="AV21" s="23">
        <v>0.18278096603901001</v>
      </c>
      <c r="AW21" s="6">
        <v>3.0706309198454498E-3</v>
      </c>
      <c r="AX21" s="6">
        <v>146.98771676314999</v>
      </c>
      <c r="AY21" s="23">
        <v>5.0084821288098498</v>
      </c>
      <c r="AZ21" s="23">
        <v>37.652392316372797</v>
      </c>
      <c r="BA21" s="23">
        <v>2.1029896700870201</v>
      </c>
      <c r="BB21" s="23">
        <v>0</v>
      </c>
      <c r="BC21" s="23">
        <v>0</v>
      </c>
      <c r="BD21" s="23">
        <v>109.217006880292</v>
      </c>
      <c r="BE21" s="23">
        <v>109.217006880292</v>
      </c>
      <c r="BF21" s="23">
        <v>0.41973788438557103</v>
      </c>
      <c r="BG21" s="23">
        <v>17.0509453639886</v>
      </c>
      <c r="BH21" s="23">
        <v>41.065459167105203</v>
      </c>
      <c r="BI21" s="23">
        <v>1.0948086189076001E-2</v>
      </c>
      <c r="BJ21" s="23">
        <v>98.104550619033105</v>
      </c>
      <c r="BK21" s="23">
        <v>5.1273961965120803E-2</v>
      </c>
      <c r="BL21" s="23">
        <v>0.71444688889256303</v>
      </c>
      <c r="BM21" s="23">
        <v>2.0334273830585801</v>
      </c>
      <c r="BN21" s="23">
        <v>15.832743619051101</v>
      </c>
      <c r="BO21" s="23">
        <v>8.9226226277041896</v>
      </c>
      <c r="BP21" s="23">
        <v>953.07142022079199</v>
      </c>
      <c r="BQ21" s="23">
        <v>1918.23048797764</v>
      </c>
      <c r="BR21" s="23">
        <v>196.085791095421</v>
      </c>
      <c r="BS21" s="23">
        <v>2131.36722443705</v>
      </c>
      <c r="BT21" s="6">
        <v>5.5871734406795097E-5</v>
      </c>
      <c r="BU21" s="23">
        <v>59.928691788296703</v>
      </c>
      <c r="BV21" s="23">
        <v>0.15041858503601799</v>
      </c>
      <c r="BW21" s="6">
        <v>1.0674081259721E-6</v>
      </c>
      <c r="BX21" s="23">
        <v>1.33068376772543E-2</v>
      </c>
      <c r="BY21" s="23">
        <v>9.7584046545743097E-3</v>
      </c>
      <c r="BZ21" s="23">
        <v>2.14032085773023</v>
      </c>
      <c r="CA21" s="23">
        <v>0</v>
      </c>
      <c r="CB21" s="23">
        <v>255.64399137041201</v>
      </c>
      <c r="CC21" s="23">
        <v>5.7336490440207798E-2</v>
      </c>
      <c r="CD21" s="23">
        <v>2.1338127218362301E-4</v>
      </c>
      <c r="CE21" s="23">
        <v>46.399702402486803</v>
      </c>
      <c r="CF21" s="23">
        <v>6.3699308575428298E-2</v>
      </c>
      <c r="CG21" s="23">
        <v>0</v>
      </c>
      <c r="CH21" s="23">
        <v>1.2902236701444501</v>
      </c>
      <c r="CI21" s="23">
        <v>150.042202875703</v>
      </c>
      <c r="CJ21" s="23">
        <v>134.02496810440499</v>
      </c>
      <c r="CK21" s="23">
        <v>16.017234771298</v>
      </c>
      <c r="CL21" s="23">
        <v>0</v>
      </c>
      <c r="CM21" s="6">
        <v>0</v>
      </c>
      <c r="CN21" s="23">
        <v>42.349725769275203</v>
      </c>
      <c r="CO21" s="23">
        <v>0</v>
      </c>
      <c r="CP21" s="23">
        <v>6.3861911358763601</v>
      </c>
      <c r="CQ21" s="23">
        <v>2.8396920399918399</v>
      </c>
      <c r="CR21" s="23">
        <v>1.8144846529759601E-3</v>
      </c>
      <c r="CS21" s="23">
        <v>25.557967161493998</v>
      </c>
      <c r="CT21" s="23">
        <v>0.73860983053921903</v>
      </c>
      <c r="CU21" s="23">
        <v>1.07456074988012E-3</v>
      </c>
      <c r="CV21" s="23">
        <v>9.0773235358829698</v>
      </c>
      <c r="CW21" s="6">
        <v>4.1635630495213203E-6</v>
      </c>
      <c r="CX21" s="6">
        <v>256.84837637236001</v>
      </c>
      <c r="CY21" s="23">
        <v>105.356047467849</v>
      </c>
      <c r="CZ21" s="23">
        <v>2.8253586119804601</v>
      </c>
      <c r="DA21" s="23">
        <v>0</v>
      </c>
      <c r="DB21" s="23">
        <v>0</v>
      </c>
      <c r="DC21" s="23">
        <v>15.2905997468241</v>
      </c>
      <c r="DD21" s="23">
        <v>9.5060602661758793</v>
      </c>
      <c r="DE21" s="23">
        <v>0</v>
      </c>
      <c r="DF21" s="23">
        <v>4.0570206896105399</v>
      </c>
      <c r="DG21" s="23">
        <v>952.77693535827802</v>
      </c>
      <c r="DH21" s="23">
        <v>6.0229959067335699</v>
      </c>
      <c r="DI21" s="23">
        <v>16.5378348208002</v>
      </c>
      <c r="DK21" s="31">
        <f t="shared" si="0"/>
        <v>8.0000035510033717E-3</v>
      </c>
      <c r="DL21" s="106">
        <f t="shared" si="28"/>
        <v>1.0003090805954524</v>
      </c>
      <c r="DM21" s="46">
        <f t="shared" si="1"/>
        <v>-5.1950542141644832E-3</v>
      </c>
      <c r="DN21" s="46"/>
      <c r="DO21" s="46">
        <f t="shared" si="2"/>
        <v>-5.1954556632364778E-3</v>
      </c>
      <c r="DP21" s="46">
        <f t="shared" si="3"/>
        <v>-5.1292241543938006E-3</v>
      </c>
      <c r="DQ21" s="46">
        <f t="shared" si="4"/>
        <v>-5.1213888648908804E-3</v>
      </c>
      <c r="DR21" s="46">
        <f t="shared" si="5"/>
        <v>-5.1963648969455579E-3</v>
      </c>
      <c r="DS21" s="46">
        <f t="shared" si="6"/>
        <v>-5.1952564571666618E-3</v>
      </c>
      <c r="DT21" s="46">
        <f t="shared" si="7"/>
        <v>-5.1951103492887804E-3</v>
      </c>
      <c r="DU21" s="46">
        <f t="shared" si="8"/>
        <v>-5.1957922281647122E-3</v>
      </c>
      <c r="DV21" s="46">
        <f t="shared" si="9"/>
        <v>-5.1962401194212511E-3</v>
      </c>
      <c r="DW21" s="46">
        <f t="shared" si="10"/>
        <v>-5.1941015549198406E-3</v>
      </c>
      <c r="DX21" s="46">
        <f t="shared" si="11"/>
        <v>-5.1943903183266976E-3</v>
      </c>
      <c r="DY21" s="46">
        <f t="shared" si="12"/>
        <v>-5.194839171206069E-3</v>
      </c>
      <c r="DZ21" s="46">
        <f t="shared" si="13"/>
        <v>-5.1915259814141676E-3</v>
      </c>
      <c r="EA21" s="46">
        <f t="shared" si="14"/>
        <v>-5.1947401826719E-3</v>
      </c>
      <c r="EB21" s="46">
        <f t="shared" si="15"/>
        <v>-5.195007642739384E-3</v>
      </c>
      <c r="EC21" s="46">
        <f t="shared" si="16"/>
        <v>-5.194715434519691E-3</v>
      </c>
      <c r="ED21" s="46">
        <f t="shared" si="17"/>
        <v>-5.2009022817590131E-3</v>
      </c>
      <c r="EE21" s="46">
        <f t="shared" si="18"/>
        <v>-5.1877044111211298E-3</v>
      </c>
      <c r="EF21" s="46">
        <f t="shared" si="19"/>
        <v>-5.1949628404499449E-3</v>
      </c>
      <c r="EG21" s="46">
        <f t="shared" si="20"/>
        <v>-5.187677653690278E-3</v>
      </c>
      <c r="EH21" s="46">
        <f t="shared" si="21"/>
        <v>-5.1942933636084428E-3</v>
      </c>
      <c r="EI21" s="46">
        <f t="shared" si="22"/>
        <v>-5.1947823932542003E-3</v>
      </c>
      <c r="EJ21" s="46">
        <f t="shared" si="23"/>
        <v>-5.1947837527264729E-3</v>
      </c>
      <c r="EK21" s="46">
        <f t="shared" si="24"/>
        <v>-5.1936376779407939E-3</v>
      </c>
      <c r="EL21" s="46">
        <f t="shared" si="25"/>
        <v>-5.1968735890754328E-3</v>
      </c>
      <c r="EM21" s="46">
        <f t="shared" si="26"/>
        <v>-5.1939564023007253E-3</v>
      </c>
      <c r="EN21" s="46">
        <f t="shared" si="27"/>
        <v>-5.1913139709775747E-3</v>
      </c>
    </row>
    <row r="22" spans="1:144" x14ac:dyDescent="0.3">
      <c r="A22" s="23" t="s">
        <v>125</v>
      </c>
      <c r="B22" s="21">
        <v>8885.7923418999999</v>
      </c>
      <c r="D22" s="21">
        <v>2208.9228327999999</v>
      </c>
      <c r="E22" s="21">
        <v>148.94295317000001</v>
      </c>
      <c r="F22" s="21">
        <v>130.98502551000001</v>
      </c>
      <c r="G22" s="21">
        <v>291.11844693</v>
      </c>
      <c r="H22" s="21">
        <v>823.06795352999995</v>
      </c>
      <c r="I22" s="23">
        <v>31.471911107</v>
      </c>
      <c r="J22" s="23">
        <v>17.834940774</v>
      </c>
      <c r="K22" s="23">
        <v>14.151146512</v>
      </c>
      <c r="L22" s="23">
        <v>12.667118577</v>
      </c>
      <c r="M22" s="23">
        <v>91.065564455000001</v>
      </c>
      <c r="N22" s="23">
        <v>3.3041075244</v>
      </c>
      <c r="O22" s="23">
        <v>13.128643240000001</v>
      </c>
      <c r="P22" s="23">
        <v>8.8378303431000003</v>
      </c>
      <c r="Q22" s="23">
        <v>9.3753490894000002</v>
      </c>
      <c r="R22" s="23">
        <v>5.7904834185</v>
      </c>
      <c r="S22" s="23">
        <v>0.17650401969999999</v>
      </c>
      <c r="T22" s="6">
        <v>6.9689693999999996E-7</v>
      </c>
      <c r="U22" s="23">
        <v>1.56056183E-2</v>
      </c>
      <c r="V22" s="23">
        <v>1.14445512E-2</v>
      </c>
      <c r="W22" s="23">
        <v>1.8900756539000001</v>
      </c>
      <c r="X22" s="23">
        <v>1.5514547446</v>
      </c>
      <c r="Y22" s="23">
        <v>1.5037441987</v>
      </c>
      <c r="Z22" s="23">
        <v>1.9701662004</v>
      </c>
      <c r="AA22" s="23">
        <v>0.52810732640000002</v>
      </c>
      <c r="AB22" s="23">
        <v>2.3854526914999998</v>
      </c>
      <c r="AC22" s="23">
        <v>5.2023138000000003E-3</v>
      </c>
      <c r="AE22" s="23" t="s">
        <v>125</v>
      </c>
      <c r="AF22" s="23">
        <v>0</v>
      </c>
      <c r="AG22" s="23">
        <v>2.97723484834074</v>
      </c>
      <c r="AH22" s="23">
        <v>17.742260467113901</v>
      </c>
      <c r="AI22" s="23">
        <v>31.308412546064702</v>
      </c>
      <c r="AJ22" s="23">
        <v>31.308412546064702</v>
      </c>
      <c r="AK22" s="23">
        <v>47.831507657037903</v>
      </c>
      <c r="AL22" s="23">
        <v>0</v>
      </c>
      <c r="AM22" s="23">
        <v>14.0776249746856</v>
      </c>
      <c r="AN22" s="23">
        <v>5.17528425533402E-3</v>
      </c>
      <c r="AO22" s="23">
        <v>12.601311791621701</v>
      </c>
      <c r="AP22" s="23">
        <v>0.35605459479603802</v>
      </c>
      <c r="AQ22" s="23">
        <v>8839.6327814062097</v>
      </c>
      <c r="AR22" s="23">
        <v>4.7462784479791797E-2</v>
      </c>
      <c r="AS22" s="23">
        <v>1.1536645769120899</v>
      </c>
      <c r="AT22" s="23">
        <v>7.3463735293242197E-2</v>
      </c>
      <c r="AU22" s="23">
        <v>1.7068566932356599E-3</v>
      </c>
      <c r="AV22" s="23">
        <v>0.26268580569068001</v>
      </c>
      <c r="AW22" s="23">
        <v>4.4129974001003098E-3</v>
      </c>
      <c r="AX22" s="6">
        <v>125.544704473007</v>
      </c>
      <c r="AY22" s="23">
        <v>4.3039916420764204</v>
      </c>
      <c r="AZ22" s="23">
        <v>32.256610506959397</v>
      </c>
      <c r="BA22" s="23">
        <v>1.9599310602126301</v>
      </c>
      <c r="BB22" s="23">
        <v>0</v>
      </c>
      <c r="BC22" s="23">
        <v>0</v>
      </c>
      <c r="BD22" s="23">
        <v>90.592516991422897</v>
      </c>
      <c r="BE22" s="23">
        <v>90.592516991422897</v>
      </c>
      <c r="BF22" s="23">
        <v>0.52536351722085295</v>
      </c>
      <c r="BG22" s="23">
        <v>17.579578407270802</v>
      </c>
      <c r="BH22" s="23">
        <v>35.2620645038972</v>
      </c>
      <c r="BI22" s="23">
        <v>1.45331913910861E-2</v>
      </c>
      <c r="BJ22" s="23">
        <v>83.776811104567798</v>
      </c>
      <c r="BK22" s="23">
        <v>6.8713642714905598E-2</v>
      </c>
      <c r="BL22" s="23">
        <v>0.85460554462430505</v>
      </c>
      <c r="BM22" s="23">
        <v>2.4323377238380202</v>
      </c>
      <c r="BN22" s="23">
        <v>13.0604867557287</v>
      </c>
      <c r="BO22" s="23">
        <v>8.7919214870574898</v>
      </c>
      <c r="BP22" s="23">
        <v>816.06329932703898</v>
      </c>
      <c r="BQ22" s="23">
        <v>1977.70036700783</v>
      </c>
      <c r="BR22" s="23">
        <v>202.165061758516</v>
      </c>
      <c r="BS22" s="23">
        <v>2197.4450071736201</v>
      </c>
      <c r="BT22" s="6">
        <v>7.4874246638297203E-5</v>
      </c>
      <c r="BU22" s="23">
        <v>51.272964160397201</v>
      </c>
      <c r="BV22" s="23">
        <v>0.17558747038365899</v>
      </c>
      <c r="BW22" s="6">
        <v>6.9327517860193798E-7</v>
      </c>
      <c r="BX22" s="23">
        <v>1.5524457190098999E-2</v>
      </c>
      <c r="BY22" s="23">
        <v>1.13850741976553E-2</v>
      </c>
      <c r="BZ22" s="23">
        <v>1.8802544005908299</v>
      </c>
      <c r="CA22" s="23">
        <v>0</v>
      </c>
      <c r="CB22" s="23">
        <v>221.81485396749201</v>
      </c>
      <c r="CC22" s="23">
        <v>5.5783298775883602E-2</v>
      </c>
      <c r="CD22" s="23">
        <v>3.0666498200907101E-4</v>
      </c>
      <c r="CE22" s="23">
        <v>45.2500564934385</v>
      </c>
      <c r="CF22" s="23">
        <v>6.1708452520709597E-2</v>
      </c>
      <c r="CG22" s="23">
        <v>0</v>
      </c>
      <c r="CH22" s="23">
        <v>1.2466556821376</v>
      </c>
      <c r="CI22" s="23">
        <v>148.178798352988</v>
      </c>
      <c r="CJ22" s="23">
        <v>130.314155606469</v>
      </c>
      <c r="CK22" s="23">
        <v>17.864642746518001</v>
      </c>
      <c r="CL22" s="23">
        <v>0</v>
      </c>
      <c r="CM22" s="23">
        <v>0</v>
      </c>
      <c r="CN22" s="23">
        <v>41.012977066419701</v>
      </c>
      <c r="CO22" s="23">
        <v>0</v>
      </c>
      <c r="CP22" s="23">
        <v>6.2307739435726903</v>
      </c>
      <c r="CQ22" s="23">
        <v>2.7437603123949299</v>
      </c>
      <c r="CR22" s="23">
        <v>2.5411692361205301E-3</v>
      </c>
      <c r="CS22" s="23">
        <v>24.935877169485799</v>
      </c>
      <c r="CT22" s="23">
        <v>0.62942186662080901</v>
      </c>
      <c r="CU22" s="23">
        <v>1.4302426136896E-3</v>
      </c>
      <c r="CV22" s="23">
        <v>8.7722791271901492</v>
      </c>
      <c r="CW22" s="6">
        <v>5.98370202759084E-6</v>
      </c>
      <c r="CX22" s="23">
        <v>289.605962567723</v>
      </c>
      <c r="CY22" s="23">
        <v>90.362640170245697</v>
      </c>
      <c r="CZ22" s="23">
        <v>2.3730601695299098</v>
      </c>
      <c r="DA22" s="23">
        <v>0</v>
      </c>
      <c r="DB22" s="23">
        <v>0</v>
      </c>
      <c r="DC22" s="23">
        <v>13.3412728611709</v>
      </c>
      <c r="DD22" s="23">
        <v>9.3266464654894499</v>
      </c>
      <c r="DE22" s="23">
        <v>0</v>
      </c>
      <c r="DF22" s="23">
        <v>3.7115924306684902</v>
      </c>
      <c r="DG22" s="23">
        <v>818.792312372889</v>
      </c>
      <c r="DH22" s="23">
        <v>5.7604014553337999</v>
      </c>
      <c r="DI22" s="23">
        <v>14.490245058345799</v>
      </c>
      <c r="DK22" s="31">
        <f t="shared" si="0"/>
        <v>8.0000083505533844E-3</v>
      </c>
      <c r="DL22" s="106">
        <f t="shared" si="28"/>
        <v>0.99666702654066053</v>
      </c>
      <c r="DM22" s="46">
        <f t="shared" si="1"/>
        <v>-5.1947602101986724E-3</v>
      </c>
      <c r="DN22" s="46"/>
      <c r="DO22" s="46">
        <f t="shared" si="2"/>
        <v>-5.196118875656114E-3</v>
      </c>
      <c r="DP22" s="46">
        <f t="shared" si="3"/>
        <v>-5.1305201135620343E-3</v>
      </c>
      <c r="DQ22" s="46">
        <f t="shared" si="4"/>
        <v>-5.1217297620008932E-3</v>
      </c>
      <c r="DR22" s="46">
        <f t="shared" si="5"/>
        <v>-5.1954260481496973E-3</v>
      </c>
      <c r="DS22" s="46">
        <f t="shared" si="6"/>
        <v>-5.1947608198976139E-3</v>
      </c>
      <c r="DT22" s="46">
        <f t="shared" si="7"/>
        <v>-5.1950630001281793E-3</v>
      </c>
      <c r="DU22" s="46">
        <f t="shared" si="8"/>
        <v>-5.1965581529269172E-3</v>
      </c>
      <c r="DV22" s="46">
        <f t="shared" si="9"/>
        <v>-5.1954473972872168E-3</v>
      </c>
      <c r="DW22" s="46">
        <f t="shared" si="10"/>
        <v>-5.1950871840567231E-3</v>
      </c>
      <c r="DX22" s="46">
        <f t="shared" si="11"/>
        <v>-5.1945811395136005E-3</v>
      </c>
      <c r="DY22" s="46">
        <f t="shared" si="12"/>
        <v>-5.1948236584073281E-3</v>
      </c>
      <c r="DZ22" s="46">
        <f t="shared" si="13"/>
        <v>-5.1914339528736026E-3</v>
      </c>
      <c r="EA22" s="46">
        <f t="shared" si="14"/>
        <v>-5.1945844466626499E-3</v>
      </c>
      <c r="EB22" s="46">
        <f t="shared" si="15"/>
        <v>-5.1947531175788155E-3</v>
      </c>
      <c r="EC22" s="46">
        <f t="shared" si="16"/>
        <v>-5.1950693909408961E-3</v>
      </c>
      <c r="ED22" s="46">
        <f t="shared" si="17"/>
        <v>-5.1927957102554179E-3</v>
      </c>
      <c r="EE22" s="46">
        <f t="shared" si="18"/>
        <v>-5.1969827820767586E-3</v>
      </c>
      <c r="EF22" s="46">
        <f t="shared" si="19"/>
        <v>-5.2007622088899369E-3</v>
      </c>
      <c r="EG22" s="46">
        <f t="shared" si="20"/>
        <v>-5.1969711441982609E-3</v>
      </c>
      <c r="EH22" s="46">
        <f t="shared" si="21"/>
        <v>-5.1962223252306839E-3</v>
      </c>
      <c r="EI22" s="46">
        <f t="shared" si="22"/>
        <v>-5.1938273796942342E-3</v>
      </c>
      <c r="EJ22" s="46">
        <f t="shared" si="23"/>
        <v>-5.1938532613485132E-3</v>
      </c>
      <c r="EK22" s="46">
        <f t="shared" si="24"/>
        <v>-5.195064348018915E-3</v>
      </c>
      <c r="EL22" s="46">
        <f t="shared" si="25"/>
        <v>-5.1955521955187782E-3</v>
      </c>
      <c r="EM22" s="46">
        <f t="shared" si="26"/>
        <v>-5.1950399243916416E-3</v>
      </c>
      <c r="EN22" s="46">
        <f t="shared" si="27"/>
        <v>-5.1956774821965397E-3</v>
      </c>
    </row>
    <row r="23" spans="1:144" x14ac:dyDescent="0.3">
      <c r="A23" s="23" t="s">
        <v>21</v>
      </c>
      <c r="B23" s="21">
        <v>10484.79415</v>
      </c>
      <c r="D23" s="21">
        <v>2198.799082</v>
      </c>
      <c r="E23" s="21">
        <v>193.64012735</v>
      </c>
      <c r="F23" s="21">
        <v>166.52238184000001</v>
      </c>
      <c r="G23" s="21">
        <v>318.70314077</v>
      </c>
      <c r="H23" s="21">
        <v>867.54883888999996</v>
      </c>
      <c r="I23" s="23">
        <v>31.235479636000001</v>
      </c>
      <c r="J23" s="23">
        <v>17.623331529000001</v>
      </c>
      <c r="K23" s="23">
        <v>14.876987896999999</v>
      </c>
      <c r="L23" s="23">
        <v>12.705506088</v>
      </c>
      <c r="M23" s="23">
        <v>90.562189020000005</v>
      </c>
      <c r="N23" s="23">
        <v>4.9011102508000004</v>
      </c>
      <c r="O23" s="23">
        <v>12.963663133000001</v>
      </c>
      <c r="P23" s="23">
        <v>11.474334298</v>
      </c>
      <c r="Q23" s="23">
        <v>11.505050149000001</v>
      </c>
      <c r="R23" s="23">
        <v>6.9458617327000001</v>
      </c>
      <c r="S23" s="23">
        <v>0.27358522320000001</v>
      </c>
      <c r="T23" s="23">
        <v>1.11927E-5</v>
      </c>
      <c r="U23" s="23">
        <v>2.4210754399999999E-2</v>
      </c>
      <c r="V23" s="23">
        <v>1.77525067E-2</v>
      </c>
      <c r="W23" s="23">
        <v>2.0873977394000001</v>
      </c>
      <c r="X23" s="23">
        <v>1.8447092725000001</v>
      </c>
      <c r="Y23" s="23">
        <v>1.7872881548999999</v>
      </c>
      <c r="Z23" s="23">
        <v>2.2766857798000002</v>
      </c>
      <c r="AA23" s="23">
        <v>0.73749604319999995</v>
      </c>
      <c r="AB23" s="23">
        <v>2.4248719328999999</v>
      </c>
      <c r="AC23" s="23">
        <v>8.0676202999999998E-3</v>
      </c>
      <c r="AE23" s="23" t="s">
        <v>21</v>
      </c>
      <c r="AF23" s="23">
        <v>0</v>
      </c>
      <c r="AG23" s="23">
        <v>3.1225640250794999</v>
      </c>
      <c r="AH23" s="23">
        <v>17.531779019542199</v>
      </c>
      <c r="AI23" s="23">
        <v>31.073240001150101</v>
      </c>
      <c r="AJ23" s="23">
        <v>31.073240001150101</v>
      </c>
      <c r="AK23" s="23">
        <v>50.263020179651697</v>
      </c>
      <c r="AL23" s="23">
        <v>0</v>
      </c>
      <c r="AM23" s="23">
        <v>14.7996953360399</v>
      </c>
      <c r="AN23" s="23">
        <v>8.0257114092129305E-3</v>
      </c>
      <c r="AO23" s="23">
        <v>12.639505831479701</v>
      </c>
      <c r="AP23" s="23">
        <v>0.46172182740571399</v>
      </c>
      <c r="AQ23" s="23">
        <v>10430.3286662923</v>
      </c>
      <c r="AR23" s="23">
        <v>5.71230030257334E-2</v>
      </c>
      <c r="AS23" s="23">
        <v>1.3711978423585001</v>
      </c>
      <c r="AT23" s="23">
        <v>8.7316140486780394E-2</v>
      </c>
      <c r="AU23" s="23">
        <v>2.0287003170962898E-3</v>
      </c>
      <c r="AV23" s="23">
        <v>0.31221743635708199</v>
      </c>
      <c r="AW23" s="23">
        <v>5.2451122582163499E-3</v>
      </c>
      <c r="AX23" s="23">
        <v>131.85541542565301</v>
      </c>
      <c r="AY23" s="23">
        <v>4.5389377583057602</v>
      </c>
      <c r="AZ23" s="23">
        <v>33.940888152660399</v>
      </c>
      <c r="BA23" s="23">
        <v>2.2648602625280398</v>
      </c>
      <c r="BB23" s="23">
        <v>0</v>
      </c>
      <c r="BC23" s="23">
        <v>0</v>
      </c>
      <c r="BD23" s="23">
        <v>90.091772613440497</v>
      </c>
      <c r="BE23" s="23">
        <v>90.091772613440497</v>
      </c>
      <c r="BF23" s="23">
        <v>0.73366412595610797</v>
      </c>
      <c r="BG23" s="23">
        <v>17.499000297330301</v>
      </c>
      <c r="BH23" s="23">
        <v>37.165354819126698</v>
      </c>
      <c r="BI23" s="23">
        <v>1.8846197352911001E-2</v>
      </c>
      <c r="BJ23" s="23">
        <v>87.945234346774598</v>
      </c>
      <c r="BK23" s="23">
        <v>8.2943093509069005E-2</v>
      </c>
      <c r="BL23" s="23">
        <v>1.2676693452713601</v>
      </c>
      <c r="BM23" s="23">
        <v>3.6079804700253999</v>
      </c>
      <c r="BN23" s="23">
        <v>12.896358847088299</v>
      </c>
      <c r="BO23" s="23">
        <v>11.4147303724019</v>
      </c>
      <c r="BP23" s="23">
        <v>854.67736204103903</v>
      </c>
      <c r="BQ23" s="23">
        <v>1968.6342250576599</v>
      </c>
      <c r="BR23" s="23">
        <v>201.238376605089</v>
      </c>
      <c r="BS23" s="23">
        <v>2187.3716019600802</v>
      </c>
      <c r="BT23" s="6">
        <v>9.0380762496694404E-5</v>
      </c>
      <c r="BU23" s="23">
        <v>53.899990038322898</v>
      </c>
      <c r="BV23" s="23">
        <v>0.27216444224722602</v>
      </c>
      <c r="BW23" s="6">
        <v>1.11346373335978E-5</v>
      </c>
      <c r="BX23" s="23">
        <v>2.4084995544035599E-2</v>
      </c>
      <c r="BY23" s="23">
        <v>1.7660388131126501E-2</v>
      </c>
      <c r="BZ23" s="23">
        <v>2.07655350354558</v>
      </c>
      <c r="CA23" s="23">
        <v>0</v>
      </c>
      <c r="CB23" s="23">
        <v>235.26600426684601</v>
      </c>
      <c r="CC23" s="23">
        <v>7.0892327628873902E-2</v>
      </c>
      <c r="CD23" s="23">
        <v>3.6449036896873298E-4</v>
      </c>
      <c r="CE23" s="23">
        <v>57.463112947855102</v>
      </c>
      <c r="CF23" s="23">
        <v>7.8458989233728502E-2</v>
      </c>
      <c r="CG23" s="23">
        <v>0</v>
      </c>
      <c r="CH23" s="23">
        <v>1.58561468433671</v>
      </c>
      <c r="CI23" s="23">
        <v>192.64636170730199</v>
      </c>
      <c r="CJ23" s="23">
        <v>165.669492678604</v>
      </c>
      <c r="CK23" s="23">
        <v>26.976869028698601</v>
      </c>
      <c r="CL23" s="23">
        <v>0</v>
      </c>
      <c r="CM23" s="23">
        <v>0</v>
      </c>
      <c r="CN23" s="23">
        <v>52.177289387170198</v>
      </c>
      <c r="CO23" s="23">
        <v>0</v>
      </c>
      <c r="CP23" s="23">
        <v>7.9251310506677202</v>
      </c>
      <c r="CQ23" s="23">
        <v>3.4897829336463801</v>
      </c>
      <c r="CR23" s="23">
        <v>3.1234078760892202E-3</v>
      </c>
      <c r="CS23" s="23">
        <v>31.716745433621501</v>
      </c>
      <c r="CT23" s="23">
        <v>0.66014600555948799</v>
      </c>
      <c r="CU23" s="23">
        <v>1.87661787639786E-3</v>
      </c>
      <c r="CV23" s="23">
        <v>11.157093296295599</v>
      </c>
      <c r="CW23" s="6">
        <v>7.1120267992085304E-6</v>
      </c>
      <c r="CX23" s="23">
        <v>317.04671747763001</v>
      </c>
      <c r="CY23" s="23">
        <v>95.107160357041593</v>
      </c>
      <c r="CZ23" s="23">
        <v>2.4122730313217602</v>
      </c>
      <c r="DA23" s="23">
        <v>0</v>
      </c>
      <c r="DB23" s="23">
        <v>0</v>
      </c>
      <c r="DC23" s="23">
        <v>14.187816702667</v>
      </c>
      <c r="DD23" s="23">
        <v>11.4452763870854</v>
      </c>
      <c r="DE23" s="23">
        <v>0</v>
      </c>
      <c r="DF23" s="23">
        <v>4.03839573281582</v>
      </c>
      <c r="DG23" s="23">
        <v>863.04216124506002</v>
      </c>
      <c r="DH23" s="23">
        <v>6.9097792249480703</v>
      </c>
      <c r="DI23" s="23">
        <v>15.4586636272677</v>
      </c>
      <c r="DK23" s="31">
        <f t="shared" si="0"/>
        <v>8.0000125637772913E-3</v>
      </c>
      <c r="DL23" s="106">
        <f t="shared" si="28"/>
        <v>0.99030777454492658</v>
      </c>
      <c r="DM23" s="46">
        <f t="shared" si="1"/>
        <v>-5.1947117824625681E-3</v>
      </c>
      <c r="DN23" s="46"/>
      <c r="DO23" s="46">
        <f t="shared" si="2"/>
        <v>-5.1971460846370445E-3</v>
      </c>
      <c r="DP23" s="46">
        <f t="shared" si="3"/>
        <v>-5.1320232861745653E-3</v>
      </c>
      <c r="DQ23" s="46">
        <f t="shared" si="4"/>
        <v>-5.121768929629472E-3</v>
      </c>
      <c r="DR23" s="46">
        <f t="shared" si="5"/>
        <v>-5.1973861580654835E-3</v>
      </c>
      <c r="DS23" s="46">
        <f t="shared" si="6"/>
        <v>-5.194725003270232E-3</v>
      </c>
      <c r="DT23" s="46">
        <f t="shared" si="7"/>
        <v>-5.1940817538435775E-3</v>
      </c>
      <c r="DU23" s="46">
        <f t="shared" si="8"/>
        <v>-5.1949604027563337E-3</v>
      </c>
      <c r="DV23" s="46">
        <f t="shared" si="9"/>
        <v>-5.1954442320737487E-3</v>
      </c>
      <c r="DW23" s="46">
        <f t="shared" si="10"/>
        <v>-5.1946184640873517E-3</v>
      </c>
      <c r="DX23" s="46">
        <f t="shared" si="11"/>
        <v>-5.1944018982979746E-3</v>
      </c>
      <c r="DY23" s="46">
        <f t="shared" si="12"/>
        <v>-5.1948301916049594E-3</v>
      </c>
      <c r="DZ23" s="46">
        <f t="shared" si="13"/>
        <v>-5.1917644898048319E-3</v>
      </c>
      <c r="EA23" s="46">
        <f t="shared" si="14"/>
        <v>-5.1945432345028983E-3</v>
      </c>
      <c r="EB23" s="46">
        <f t="shared" si="15"/>
        <v>-5.195436885583331E-3</v>
      </c>
      <c r="EC23" s="46">
        <f t="shared" si="16"/>
        <v>-5.1948209078305054E-3</v>
      </c>
      <c r="ED23" s="46">
        <f t="shared" si="17"/>
        <v>-5.1931933170796382E-3</v>
      </c>
      <c r="EE23" s="46">
        <f t="shared" si="18"/>
        <v>-5.1875478126100286E-3</v>
      </c>
      <c r="EF23" s="46">
        <f t="shared" si="19"/>
        <v>-5.1943385937779857E-3</v>
      </c>
      <c r="EG23" s="46">
        <f t="shared" si="20"/>
        <v>-5.1890457178928465E-3</v>
      </c>
      <c r="EH23" s="46">
        <f t="shared" si="21"/>
        <v>-5.1950980159330478E-3</v>
      </c>
      <c r="EI23" s="46">
        <f t="shared" si="22"/>
        <v>-5.1937927777676229E-3</v>
      </c>
      <c r="EJ23" s="46">
        <f t="shared" si="23"/>
        <v>-5.1938592536826846E-3</v>
      </c>
      <c r="EK23" s="46">
        <f t="shared" si="24"/>
        <v>-5.1941806712559107E-3</v>
      </c>
      <c r="EL23" s="46">
        <f t="shared" si="25"/>
        <v>-5.1958478682343394E-3</v>
      </c>
      <c r="EM23" s="46">
        <f t="shared" si="26"/>
        <v>-5.1956977221358685E-3</v>
      </c>
      <c r="EN23" s="46">
        <f t="shared" si="27"/>
        <v>-5.1947029270910695E-3</v>
      </c>
    </row>
    <row r="24" spans="1:144" x14ac:dyDescent="0.3">
      <c r="A24" s="23" t="s">
        <v>22</v>
      </c>
      <c r="B24" s="21">
        <v>9274.1182993000002</v>
      </c>
      <c r="D24" s="21">
        <v>1829.6781285</v>
      </c>
      <c r="E24" s="21">
        <v>166.17153281</v>
      </c>
      <c r="F24" s="21">
        <v>140.15963973999999</v>
      </c>
      <c r="G24" s="21">
        <v>258.13429789999998</v>
      </c>
      <c r="H24" s="21">
        <v>714.64569114999995</v>
      </c>
      <c r="I24" s="23">
        <v>25.417627274000001</v>
      </c>
      <c r="J24" s="23">
        <v>14.302599470000001</v>
      </c>
      <c r="K24" s="23">
        <v>12.527517327</v>
      </c>
      <c r="L24" s="23">
        <v>10.417038116000001</v>
      </c>
      <c r="M24" s="23">
        <v>73.793405211000007</v>
      </c>
      <c r="N24" s="23">
        <v>4.888208616</v>
      </c>
      <c r="O24" s="23">
        <v>10.515623717</v>
      </c>
      <c r="P24" s="23">
        <v>10.567772181</v>
      </c>
      <c r="Q24" s="23">
        <v>10.507764084</v>
      </c>
      <c r="R24" s="23">
        <v>6.2953049783999999</v>
      </c>
      <c r="S24" s="23">
        <v>0.2670904476</v>
      </c>
      <c r="T24" s="6">
        <v>7.0277947999999996E-6</v>
      </c>
      <c r="U24" s="23">
        <v>2.3631998800000002E-2</v>
      </c>
      <c r="V24" s="23">
        <v>1.7329009499999999E-2</v>
      </c>
      <c r="W24" s="23">
        <v>1.7930521788</v>
      </c>
      <c r="X24" s="23">
        <v>1.6012288393</v>
      </c>
      <c r="Y24" s="23">
        <v>1.551533303</v>
      </c>
      <c r="Z24" s="23">
        <v>2.0127205758</v>
      </c>
      <c r="AA24" s="23">
        <v>0.68045377480000002</v>
      </c>
      <c r="AB24" s="23">
        <v>2.0048190204999998</v>
      </c>
      <c r="AC24" s="23">
        <v>7.8758561999999997E-3</v>
      </c>
      <c r="AE24" s="23" t="s">
        <v>22</v>
      </c>
      <c r="AF24" s="23">
        <v>0</v>
      </c>
      <c r="AG24" s="23">
        <v>2.5714509263441001</v>
      </c>
      <c r="AH24" s="23">
        <v>14.228198014760601</v>
      </c>
      <c r="AI24" s="23">
        <v>25.28545371377</v>
      </c>
      <c r="AJ24" s="23">
        <v>25.28545371377</v>
      </c>
      <c r="AK24" s="23">
        <v>41.422004712892097</v>
      </c>
      <c r="AL24" s="23">
        <v>0</v>
      </c>
      <c r="AM24" s="23">
        <v>12.462378014343599</v>
      </c>
      <c r="AN24" s="23">
        <v>7.8348808824463198E-3</v>
      </c>
      <c r="AO24" s="23">
        <v>10.362866438710199</v>
      </c>
      <c r="AP24" s="23">
        <v>0.37923640327189501</v>
      </c>
      <c r="AQ24" s="23">
        <v>9225.8846534323202</v>
      </c>
      <c r="AR24" s="23">
        <v>4.9436928664495103E-2</v>
      </c>
      <c r="AS24" s="23">
        <v>1.19032121053809</v>
      </c>
      <c r="AT24" s="23">
        <v>7.5798038621229302E-2</v>
      </c>
      <c r="AU24" s="23">
        <v>1.7610913648528101E-3</v>
      </c>
      <c r="AV24" s="23">
        <v>0.27103228420884301</v>
      </c>
      <c r="AW24" s="23">
        <v>4.5532375390135403E-3</v>
      </c>
      <c r="AX24" s="6">
        <v>108.590119664874</v>
      </c>
      <c r="AY24" s="23">
        <v>3.73756929621495</v>
      </c>
      <c r="AZ24" s="23">
        <v>27.953807655784299</v>
      </c>
      <c r="BA24" s="23">
        <v>2.0022551727676499</v>
      </c>
      <c r="BB24" s="23">
        <v>0</v>
      </c>
      <c r="BC24" s="23">
        <v>0</v>
      </c>
      <c r="BD24" s="23">
        <v>73.409604650964297</v>
      </c>
      <c r="BE24" s="23">
        <v>73.409604650964297</v>
      </c>
      <c r="BF24" s="23">
        <v>0.67691491649035096</v>
      </c>
      <c r="BG24" s="23">
        <v>14.561278922270899</v>
      </c>
      <c r="BH24" s="23">
        <v>30.605421012360299</v>
      </c>
      <c r="BI24" s="23">
        <v>1.54793022985605E-2</v>
      </c>
      <c r="BJ24" s="23">
        <v>72.445637343424394</v>
      </c>
      <c r="BK24" s="23">
        <v>7.1698687311067502E-2</v>
      </c>
      <c r="BL24" s="23">
        <v>1.2643242127019201</v>
      </c>
      <c r="BM24" s="23">
        <v>3.5984633017521199</v>
      </c>
      <c r="BN24" s="23">
        <v>10.460965902563199</v>
      </c>
      <c r="BO24" s="23">
        <v>10.512813754756399</v>
      </c>
      <c r="BP24" s="23">
        <v>704.12027367405699</v>
      </c>
      <c r="BQ24" s="23">
        <v>1638.1433350514101</v>
      </c>
      <c r="BR24" s="23">
        <v>167.45477280012099</v>
      </c>
      <c r="BS24" s="23">
        <v>1820.1593867738</v>
      </c>
      <c r="BT24" s="6">
        <v>7.8124157512440698E-5</v>
      </c>
      <c r="BU24" s="23">
        <v>44.394708743840503</v>
      </c>
      <c r="BV24" s="23">
        <v>0.26570171827565398</v>
      </c>
      <c r="BW24" s="6">
        <v>6.9912499566020198E-6</v>
      </c>
      <c r="BX24" s="23">
        <v>2.35090978691226E-2</v>
      </c>
      <c r="BY24" s="23">
        <v>1.7238867575985001E-2</v>
      </c>
      <c r="BZ24" s="23">
        <v>1.78372721973621</v>
      </c>
      <c r="CA24" s="23">
        <v>0</v>
      </c>
      <c r="CB24" s="23">
        <v>193.77905172641701</v>
      </c>
      <c r="CC24" s="23">
        <v>5.9682701398281503E-2</v>
      </c>
      <c r="CD24" s="23">
        <v>3.1640959948676402E-4</v>
      </c>
      <c r="CE24" s="23">
        <v>48.397235224347803</v>
      </c>
      <c r="CF24" s="23">
        <v>6.6046970878045799E-2</v>
      </c>
      <c r="CG24" s="23">
        <v>0</v>
      </c>
      <c r="CH24" s="23">
        <v>1.3346318333085301</v>
      </c>
      <c r="CI24" s="23">
        <v>165.31753616941</v>
      </c>
      <c r="CJ24" s="23">
        <v>139.440929402433</v>
      </c>
      <c r="CK24" s="23">
        <v>25.876606766976899</v>
      </c>
      <c r="CL24" s="23">
        <v>0</v>
      </c>
      <c r="CM24" s="23">
        <v>0</v>
      </c>
      <c r="CN24" s="23">
        <v>43.903821281877399</v>
      </c>
      <c r="CO24" s="23">
        <v>0</v>
      </c>
      <c r="CP24" s="23">
        <v>6.6665586251977196</v>
      </c>
      <c r="CQ24" s="23">
        <v>2.9373937021665899</v>
      </c>
      <c r="CR24" s="23">
        <v>2.6460863383146699E-3</v>
      </c>
      <c r="CS24" s="23">
        <v>26.6798908874154</v>
      </c>
      <c r="CT24" s="23">
        <v>0.54363542395527298</v>
      </c>
      <c r="CU24" s="23">
        <v>1.5171420966395999E-3</v>
      </c>
      <c r="CV24" s="23">
        <v>9.3911823641263901</v>
      </c>
      <c r="CW24" s="6">
        <v>6.1736827049278803E-6</v>
      </c>
      <c r="CX24" s="23">
        <v>256.79158333526101</v>
      </c>
      <c r="CY24" s="23">
        <v>78.355220242967903</v>
      </c>
      <c r="CZ24" s="23">
        <v>1.9943926034941899</v>
      </c>
      <c r="DA24" s="23">
        <v>0</v>
      </c>
      <c r="DB24" s="23">
        <v>0</v>
      </c>
      <c r="DC24" s="23">
        <v>11.6925647651793</v>
      </c>
      <c r="DD24" s="23">
        <v>10.453116417189699</v>
      </c>
      <c r="DE24" s="23">
        <v>0</v>
      </c>
      <c r="DF24" s="23">
        <v>3.3406245124597902</v>
      </c>
      <c r="DG24" s="23">
        <v>710.928960316803</v>
      </c>
      <c r="DH24" s="23">
        <v>6.2625658794484904</v>
      </c>
      <c r="DI24" s="23">
        <v>12.734986251973201</v>
      </c>
      <c r="DK24" s="31">
        <f t="shared" si="0"/>
        <v>8.0000021031567496E-3</v>
      </c>
      <c r="DL24" s="106">
        <f t="shared" si="28"/>
        <v>0.9904228312211224</v>
      </c>
      <c r="DM24" s="46">
        <f t="shared" si="1"/>
        <v>-5.200887492595457E-3</v>
      </c>
      <c r="DN24" s="46"/>
      <c r="DO24" s="46">
        <f t="shared" si="2"/>
        <v>-5.2024132430350603E-3</v>
      </c>
      <c r="DP24" s="46">
        <f t="shared" si="3"/>
        <v>-5.1392475362579369E-3</v>
      </c>
      <c r="DQ24" s="46">
        <f t="shared" si="4"/>
        <v>-5.1277981229133924E-3</v>
      </c>
      <c r="DR24" s="46">
        <f t="shared" si="5"/>
        <v>-5.2016123996785997E-3</v>
      </c>
      <c r="DS24" s="46">
        <f t="shared" si="6"/>
        <v>-5.2008021306558577E-3</v>
      </c>
      <c r="DT24" s="46">
        <f t="shared" si="7"/>
        <v>-5.2000746885293601E-3</v>
      </c>
      <c r="DU24" s="46">
        <f t="shared" si="8"/>
        <v>-5.2019533508897101E-3</v>
      </c>
      <c r="DV24" s="46">
        <f t="shared" si="9"/>
        <v>-5.1996984682678308E-3</v>
      </c>
      <c r="DW24" s="46">
        <f t="shared" si="10"/>
        <v>-5.2002955817735362E-3</v>
      </c>
      <c r="DX24" s="46">
        <f t="shared" si="11"/>
        <v>-5.2010143581028038E-3</v>
      </c>
      <c r="DY24" s="46">
        <f t="shared" si="12"/>
        <v>-5.200494402540814E-3</v>
      </c>
      <c r="DZ24" s="46">
        <f t="shared" si="13"/>
        <v>-5.1977719922061457E-3</v>
      </c>
      <c r="EA24" s="46">
        <f t="shared" si="14"/>
        <v>-5.2005687956078548E-3</v>
      </c>
      <c r="EB24" s="46">
        <f t="shared" si="15"/>
        <v>-5.2006941127952736E-3</v>
      </c>
      <c r="EC24" s="46">
        <f t="shared" si="16"/>
        <v>-5.2005580450576357E-3</v>
      </c>
      <c r="ED24" s="46">
        <f t="shared" si="17"/>
        <v>-5.1994720770613869E-3</v>
      </c>
      <c r="EE24" s="46">
        <f t="shared" si="18"/>
        <v>-5.2000441728861854E-3</v>
      </c>
      <c r="EF24" s="46">
        <f t="shared" si="19"/>
        <v>-5.2006151454866206E-3</v>
      </c>
      <c r="EG24" s="46">
        <f t="shared" si="20"/>
        <v>-5.2017932135704804E-3</v>
      </c>
      <c r="EH24" s="46">
        <f t="shared" si="21"/>
        <v>-5.2006066382467341E-3</v>
      </c>
      <c r="EI24" s="46">
        <f t="shared" si="22"/>
        <v>-5.1997866632952959E-3</v>
      </c>
      <c r="EJ24" s="46">
        <f t="shared" si="23"/>
        <v>-5.1996568248790301E-3</v>
      </c>
      <c r="EK24" s="46">
        <f t="shared" si="24"/>
        <v>-5.1996303700479647E-3</v>
      </c>
      <c r="EL24" s="46">
        <f t="shared" si="25"/>
        <v>-5.2007328649021139E-3</v>
      </c>
      <c r="EM24" s="46">
        <f t="shared" si="26"/>
        <v>-5.2006774173608905E-3</v>
      </c>
      <c r="EN24" s="46">
        <f t="shared" si="27"/>
        <v>-5.2026492756025583E-3</v>
      </c>
    </row>
    <row r="25" spans="1:144" x14ac:dyDescent="0.3">
      <c r="A25" s="23" t="s">
        <v>23</v>
      </c>
      <c r="B25" s="21">
        <v>8144.9698587000003</v>
      </c>
      <c r="D25" s="21">
        <v>3949.4283283</v>
      </c>
      <c r="E25" s="21">
        <v>314.98898751000002</v>
      </c>
      <c r="F25" s="21">
        <v>292.99860595000001</v>
      </c>
      <c r="G25" s="21">
        <v>385.81898403000002</v>
      </c>
      <c r="H25" s="21">
        <v>1981.8269944000001</v>
      </c>
      <c r="I25" s="23">
        <v>83.731787175999997</v>
      </c>
      <c r="J25" s="23">
        <v>47.877271211</v>
      </c>
      <c r="K25" s="23">
        <v>34.480136967</v>
      </c>
      <c r="L25" s="23">
        <v>33.353400176999997</v>
      </c>
      <c r="M25" s="23">
        <v>241.63738223999999</v>
      </c>
      <c r="N25" s="23">
        <v>3.2246626961999998</v>
      </c>
      <c r="O25" s="23">
        <v>35.269856263000001</v>
      </c>
      <c r="P25" s="23">
        <v>15.341272478</v>
      </c>
      <c r="Q25" s="23">
        <v>16.718735850000002</v>
      </c>
      <c r="R25" s="23">
        <v>11.095489985</v>
      </c>
      <c r="S25" s="23">
        <v>0.17162654790000001</v>
      </c>
      <c r="T25" s="6">
        <v>4.5453742000000001E-6</v>
      </c>
      <c r="U25" s="23">
        <v>1.5187773700000001E-2</v>
      </c>
      <c r="V25" s="23">
        <v>1.11368808E-2</v>
      </c>
      <c r="W25" s="23">
        <v>4.4062681939999999</v>
      </c>
      <c r="X25" s="23">
        <v>0.1012463819</v>
      </c>
      <c r="Y25" s="23">
        <v>9.8026166799999995E-2</v>
      </c>
      <c r="Z25" s="23">
        <v>3.9934450485999999</v>
      </c>
      <c r="AA25" s="23">
        <v>0.298950096</v>
      </c>
      <c r="AB25" s="23">
        <v>6.1730527933000001</v>
      </c>
      <c r="AC25" s="23">
        <v>5.0615347999999998E-3</v>
      </c>
      <c r="AE25" s="23" t="s">
        <v>23</v>
      </c>
      <c r="AF25" s="23">
        <v>0</v>
      </c>
      <c r="AG25" s="23">
        <v>7.33397688801554</v>
      </c>
      <c r="AH25" s="23">
        <v>47.628265178405996</v>
      </c>
      <c r="AI25" s="23">
        <v>83.296329770437296</v>
      </c>
      <c r="AJ25" s="23">
        <v>83.296329770437296</v>
      </c>
      <c r="AK25" s="23">
        <v>116.364251163107</v>
      </c>
      <c r="AL25" s="23">
        <v>0</v>
      </c>
      <c r="AM25" s="23">
        <v>34.300793475177798</v>
      </c>
      <c r="AN25" s="23">
        <v>5.0352139722228397E-3</v>
      </c>
      <c r="AO25" s="23">
        <v>33.179911862527199</v>
      </c>
      <c r="AP25" s="23">
        <v>3.0460600490691301E-2</v>
      </c>
      <c r="AQ25" s="23">
        <v>8102.60947586567</v>
      </c>
      <c r="AR25" s="23">
        <v>3.20346379487094E-3</v>
      </c>
      <c r="AS25" s="23">
        <v>7.5204575979541097E-2</v>
      </c>
      <c r="AT25" s="23">
        <v>4.7889293960107302E-3</v>
      </c>
      <c r="AU25" s="23">
        <v>1.11265738417191E-4</v>
      </c>
      <c r="AV25" s="23">
        <v>1.7123860646284898E-2</v>
      </c>
      <c r="AW25" s="23">
        <v>2.8767281196558498E-4</v>
      </c>
      <c r="AX25" s="6">
        <v>307.36643215539198</v>
      </c>
      <c r="AY25" s="23">
        <v>10.363800027300501</v>
      </c>
      <c r="AZ25" s="23">
        <v>78.330036417820295</v>
      </c>
      <c r="BA25" s="23">
        <v>3.97267669100781</v>
      </c>
      <c r="BB25" s="23">
        <v>0</v>
      </c>
      <c r="BC25" s="23">
        <v>0</v>
      </c>
      <c r="BD25" s="23">
        <v>240.380713208315</v>
      </c>
      <c r="BE25" s="23">
        <v>240.380713208315</v>
      </c>
      <c r="BF25" s="23">
        <v>0.29739383655476398</v>
      </c>
      <c r="BG25" s="23">
        <v>31.431161939684898</v>
      </c>
      <c r="BH25" s="23">
        <v>85.089056436059707</v>
      </c>
      <c r="BI25" s="23">
        <v>1.24331157931126E-3</v>
      </c>
      <c r="BJ25" s="23">
        <v>205.220486707156</v>
      </c>
      <c r="BK25" s="23">
        <v>4.7623161766056198E-3</v>
      </c>
      <c r="BL25" s="23">
        <v>0.83405200107144595</v>
      </c>
      <c r="BM25" s="23">
        <v>2.37384067551822</v>
      </c>
      <c r="BN25" s="23">
        <v>35.0865864731757</v>
      </c>
      <c r="BO25" s="23">
        <v>15.261505749955299</v>
      </c>
      <c r="BP25" s="23">
        <v>1987.78721078589</v>
      </c>
      <c r="BQ25" s="23">
        <v>3535.9987478343901</v>
      </c>
      <c r="BR25" s="23">
        <v>361.45780320808899</v>
      </c>
      <c r="BS25" s="23">
        <v>3928.8877129821599</v>
      </c>
      <c r="BT25" s="6">
        <v>5.1892001409437399E-6</v>
      </c>
      <c r="BU25" s="23">
        <v>124.956404147643</v>
      </c>
      <c r="BV25" s="23">
        <v>0.17073381895842599</v>
      </c>
      <c r="BW25" s="6">
        <v>4.5216720683432797E-6</v>
      </c>
      <c r="BX25" s="23">
        <v>1.5108794215976599E-2</v>
      </c>
      <c r="BY25" s="23">
        <v>1.10789141407576E-2</v>
      </c>
      <c r="BZ25" s="23">
        <v>4.3833506122937704</v>
      </c>
      <c r="CA25" s="23">
        <v>0</v>
      </c>
      <c r="CB25" s="23">
        <v>520.125622976204</v>
      </c>
      <c r="CC25" s="23">
        <v>0.124601641144904</v>
      </c>
      <c r="CD25" s="6">
        <v>1.9990649850691901E-5</v>
      </c>
      <c r="CE25" s="23">
        <v>100.402727158826</v>
      </c>
      <c r="CF25" s="23">
        <v>0.139713804553382</v>
      </c>
      <c r="CG25" s="23">
        <v>0</v>
      </c>
      <c r="CH25" s="23">
        <v>2.84526128999928</v>
      </c>
      <c r="CI25" s="23">
        <v>313.372783877622</v>
      </c>
      <c r="CJ25" s="23">
        <v>291.49676590856399</v>
      </c>
      <c r="CK25" s="23">
        <v>21.8760179690581</v>
      </c>
      <c r="CL25" s="23">
        <v>0</v>
      </c>
      <c r="CM25" s="23">
        <v>0</v>
      </c>
      <c r="CN25" s="23">
        <v>92.858529598527198</v>
      </c>
      <c r="CO25" s="23">
        <v>0</v>
      </c>
      <c r="CP25" s="23">
        <v>13.764631620225201</v>
      </c>
      <c r="CQ25" s="23">
        <v>6.2624066814530597</v>
      </c>
      <c r="CR25" s="23">
        <v>1.8306101782326599E-4</v>
      </c>
      <c r="CS25" s="23">
        <v>55.087654840875899</v>
      </c>
      <c r="CT25" s="23">
        <v>1.5504894496942401</v>
      </c>
      <c r="CU25" s="23">
        <v>1.2308013547622501E-4</v>
      </c>
      <c r="CV25" s="23">
        <v>20.010912751092601</v>
      </c>
      <c r="CW25" s="6">
        <v>3.9006284932621197E-7</v>
      </c>
      <c r="CX25" s="23">
        <v>383.81203655647698</v>
      </c>
      <c r="CY25" s="23">
        <v>218.75264042376699</v>
      </c>
      <c r="CZ25" s="23">
        <v>6.1409528406512699</v>
      </c>
      <c r="DA25" s="23">
        <v>0</v>
      </c>
      <c r="DB25" s="23">
        <v>0</v>
      </c>
      <c r="DC25" s="23">
        <v>30.803666757313799</v>
      </c>
      <c r="DD25" s="23">
        <v>16.631795265953802</v>
      </c>
      <c r="DE25" s="23">
        <v>0</v>
      </c>
      <c r="DF25" s="23">
        <v>7.4618364544663098</v>
      </c>
      <c r="DG25" s="23">
        <v>1971.51974206209</v>
      </c>
      <c r="DH25" s="23">
        <v>11.0378162768823</v>
      </c>
      <c r="DI25" s="23">
        <v>33.0603816702804</v>
      </c>
      <c r="DK25" s="31">
        <f t="shared" si="0"/>
        <v>8.0000153315217988E-3</v>
      </c>
      <c r="DL25" s="106">
        <f t="shared" si="28"/>
        <v>1.0082512329837414</v>
      </c>
      <c r="DM25" s="46">
        <f t="shared" si="1"/>
        <v>-5.2008028966593753E-3</v>
      </c>
      <c r="DN25" s="46"/>
      <c r="DO25" s="46">
        <f t="shared" si="2"/>
        <v>-5.2009084886170441E-3</v>
      </c>
      <c r="DP25" s="46">
        <f t="shared" si="3"/>
        <v>-5.1309845628387477E-3</v>
      </c>
      <c r="DQ25" s="46">
        <f t="shared" si="4"/>
        <v>-5.1257583174041232E-3</v>
      </c>
      <c r="DR25" s="46">
        <f t="shared" si="5"/>
        <v>-5.201785180604249E-3</v>
      </c>
      <c r="DS25" s="46">
        <f t="shared" si="6"/>
        <v>-5.2008840161300836E-3</v>
      </c>
      <c r="DT25" s="46">
        <f t="shared" si="7"/>
        <v>-5.2006223711359659E-3</v>
      </c>
      <c r="DU25" s="46">
        <f t="shared" si="8"/>
        <v>-5.2009236595086774E-3</v>
      </c>
      <c r="DV25" s="46">
        <f t="shared" si="9"/>
        <v>-5.201356711368248E-3</v>
      </c>
      <c r="DW25" s="46">
        <f t="shared" si="10"/>
        <v>-5.2015180926721144E-3</v>
      </c>
      <c r="DX25" s="46">
        <f t="shared" si="11"/>
        <v>-5.2006399839112614E-3</v>
      </c>
      <c r="DY25" s="46">
        <f t="shared" si="12"/>
        <v>-5.2005500079422467E-3</v>
      </c>
      <c r="DZ25" s="46">
        <f t="shared" si="13"/>
        <v>-5.1962159544313531E-3</v>
      </c>
      <c r="EA25" s="46">
        <f t="shared" si="14"/>
        <v>-5.1994857766257578E-3</v>
      </c>
      <c r="EB25" s="46">
        <f t="shared" si="15"/>
        <v>-5.2001888675213487E-3</v>
      </c>
      <c r="EC25" s="46">
        <f t="shared" si="16"/>
        <v>-5.1979415235983185E-3</v>
      </c>
      <c r="ED25" s="46">
        <f t="shared" si="17"/>
        <v>-5.2015783833989386E-3</v>
      </c>
      <c r="EE25" s="46">
        <f t="shared" si="18"/>
        <v>-5.2145611370611467E-3</v>
      </c>
      <c r="EF25" s="46">
        <f t="shared" si="19"/>
        <v>-5.2002015294316025E-3</v>
      </c>
      <c r="EG25" s="46">
        <f t="shared" si="20"/>
        <v>-5.2049276887654056E-3</v>
      </c>
      <c r="EH25" s="46">
        <f t="shared" si="21"/>
        <v>-5.2011318188566634E-3</v>
      </c>
      <c r="EI25" s="46">
        <f t="shared" si="22"/>
        <v>-5.2013071778672509E-3</v>
      </c>
      <c r="EJ25" s="46">
        <f t="shared" si="23"/>
        <v>-5.2012870075879448E-3</v>
      </c>
      <c r="EK25" s="46">
        <f t="shared" si="24"/>
        <v>-5.2006118375087784E-3</v>
      </c>
      <c r="EL25" s="46">
        <f t="shared" si="25"/>
        <v>-5.2057499430808642E-3</v>
      </c>
      <c r="EM25" s="46">
        <f t="shared" si="26"/>
        <v>-5.2000126555810941E-3</v>
      </c>
      <c r="EN25" s="46">
        <f t="shared" si="27"/>
        <v>-5.2001673044231572E-3</v>
      </c>
    </row>
    <row r="26" spans="1:144" x14ac:dyDescent="0.3">
      <c r="A26" s="23" t="s">
        <v>24</v>
      </c>
      <c r="B26" s="21">
        <v>7481.2668817000003</v>
      </c>
      <c r="D26" s="21">
        <v>1341.9268651</v>
      </c>
      <c r="E26" s="21">
        <v>128.52387239000001</v>
      </c>
      <c r="F26" s="21">
        <v>109.66268654</v>
      </c>
      <c r="G26" s="21">
        <v>199.72055168</v>
      </c>
      <c r="H26" s="21">
        <v>604.05698796000001</v>
      </c>
      <c r="I26" s="23">
        <v>22.164798781999998</v>
      </c>
      <c r="J26" s="23">
        <v>12.511248019</v>
      </c>
      <c r="K26" s="23">
        <v>10.548710227999999</v>
      </c>
      <c r="L26" s="23">
        <v>9.0237793249999996</v>
      </c>
      <c r="M26" s="23">
        <v>64.265329199999996</v>
      </c>
      <c r="N26" s="23">
        <v>3.5046564268</v>
      </c>
      <c r="O26" s="23">
        <v>9.2028881107</v>
      </c>
      <c r="P26" s="23">
        <v>8.0663702822999994</v>
      </c>
      <c r="Q26" s="23">
        <v>8.1552004228000001</v>
      </c>
      <c r="R26" s="23">
        <v>4.9361309136999996</v>
      </c>
      <c r="S26" s="23">
        <v>0.1912019153</v>
      </c>
      <c r="T26" s="6">
        <v>9.9645110999999992E-6</v>
      </c>
      <c r="U26" s="23">
        <v>1.6924409200000001E-2</v>
      </c>
      <c r="V26" s="23">
        <v>1.24092471E-2</v>
      </c>
      <c r="W26" s="23">
        <v>1.4743457965</v>
      </c>
      <c r="X26" s="23">
        <v>1.1353347920000001</v>
      </c>
      <c r="Y26" s="23">
        <v>1.1001597212000001</v>
      </c>
      <c r="Z26" s="23">
        <v>1.6097135539</v>
      </c>
      <c r="AA26" s="23">
        <v>0.50352856540000002</v>
      </c>
      <c r="AB26" s="23">
        <v>1.7218896016</v>
      </c>
      <c r="AC26" s="23">
        <v>5.6389491999999999E-3</v>
      </c>
      <c r="AE26" s="23" t="s">
        <v>24</v>
      </c>
      <c r="AF26" s="23">
        <v>0</v>
      </c>
      <c r="AG26" s="23">
        <v>2.1794078509910801</v>
      </c>
      <c r="AH26" s="23">
        <v>12.4461543617128</v>
      </c>
      <c r="AI26" s="23">
        <v>22.049528699844</v>
      </c>
      <c r="AJ26" s="23">
        <v>22.049528699844</v>
      </c>
      <c r="AK26" s="23">
        <v>35.039179002957098</v>
      </c>
      <c r="AL26" s="23">
        <v>0</v>
      </c>
      <c r="AM26" s="23">
        <v>10.493848322149599</v>
      </c>
      <c r="AN26" s="23">
        <v>5.6096174136885902E-3</v>
      </c>
      <c r="AO26" s="23">
        <v>8.9768577509883993</v>
      </c>
      <c r="AP26" s="23">
        <v>0.29432547782861102</v>
      </c>
      <c r="AQ26" s="23">
        <v>7442.3588813046899</v>
      </c>
      <c r="AR26" s="23">
        <v>3.4992090118774001E-2</v>
      </c>
      <c r="AS26" s="23">
        <v>0.84403038144590103</v>
      </c>
      <c r="AT26" s="23">
        <v>5.3746756338343402E-2</v>
      </c>
      <c r="AU26" s="23">
        <v>1.2487522366088401E-3</v>
      </c>
      <c r="AV26" s="23">
        <v>0.19218328404867799</v>
      </c>
      <c r="AW26" s="23">
        <v>3.2285933438934702E-3</v>
      </c>
      <c r="AX26" s="6">
        <v>91.968327447178694</v>
      </c>
      <c r="AY26" s="23">
        <v>3.1601086162456702</v>
      </c>
      <c r="AZ26" s="23">
        <v>23.6528435426982</v>
      </c>
      <c r="BA26" s="23">
        <v>1.6013390397054099</v>
      </c>
      <c r="BB26" s="23">
        <v>0</v>
      </c>
      <c r="BC26" s="23">
        <v>0</v>
      </c>
      <c r="BD26" s="23">
        <v>63.930991262693098</v>
      </c>
      <c r="BE26" s="23">
        <v>63.930991262693098</v>
      </c>
      <c r="BF26" s="23">
        <v>0.50090977519734703</v>
      </c>
      <c r="BG26" s="23">
        <v>10.679580056230201</v>
      </c>
      <c r="BH26" s="23">
        <v>25.8815319481849</v>
      </c>
      <c r="BI26" s="23">
        <v>1.20134610219951E-2</v>
      </c>
      <c r="BJ26" s="23">
        <v>61.348405548513298</v>
      </c>
      <c r="BK26" s="23">
        <v>5.3156383386392697E-2</v>
      </c>
      <c r="BL26" s="23">
        <v>0.90647152574612699</v>
      </c>
      <c r="BM26" s="23">
        <v>2.57995828451749</v>
      </c>
      <c r="BN26" s="23">
        <v>9.1550548354217707</v>
      </c>
      <c r="BO26" s="23">
        <v>8.0244186191678999</v>
      </c>
      <c r="BP26" s="23">
        <v>596.96825951101505</v>
      </c>
      <c r="BQ26" s="23">
        <v>1201.4525263835701</v>
      </c>
      <c r="BR26" s="23">
        <v>122.81526401899301</v>
      </c>
      <c r="BS26" s="23">
        <v>1334.9473704587999</v>
      </c>
      <c r="BT26" s="6">
        <v>5.79209365125983E-5</v>
      </c>
      <c r="BU26" s="23">
        <v>37.577134889276003</v>
      </c>
      <c r="BV26" s="23">
        <v>0.190207090713923</v>
      </c>
      <c r="BW26" s="6">
        <v>9.9127026441133701E-6</v>
      </c>
      <c r="BX26" s="23">
        <v>1.68364067316739E-2</v>
      </c>
      <c r="BY26" s="23">
        <v>1.2344741532643E-2</v>
      </c>
      <c r="BZ26" s="23">
        <v>1.4666766455709399</v>
      </c>
      <c r="CA26" s="23">
        <v>0</v>
      </c>
      <c r="CB26" s="23">
        <v>163.35072707922899</v>
      </c>
      <c r="CC26" s="23">
        <v>4.66785420499677E-2</v>
      </c>
      <c r="CD26" s="23">
        <v>2.2435761989384701E-4</v>
      </c>
      <c r="CE26" s="23">
        <v>37.817564173746199</v>
      </c>
      <c r="CF26" s="23">
        <v>5.1699358355131501E-2</v>
      </c>
      <c r="CG26" s="23">
        <v>0</v>
      </c>
      <c r="CH26" s="23">
        <v>1.04530165521034</v>
      </c>
      <c r="CI26" s="23">
        <v>127.863479387277</v>
      </c>
      <c r="CJ26" s="23">
        <v>109.100384149767</v>
      </c>
      <c r="CK26" s="23">
        <v>18.7630952375094</v>
      </c>
      <c r="CL26" s="23">
        <v>0</v>
      </c>
      <c r="CM26" s="23">
        <v>0</v>
      </c>
      <c r="CN26" s="23">
        <v>34.386382494121897</v>
      </c>
      <c r="CO26" s="23">
        <v>0</v>
      </c>
      <c r="CP26" s="23">
        <v>5.2166157484008204</v>
      </c>
      <c r="CQ26" s="23">
        <v>2.3006140773965602</v>
      </c>
      <c r="CR26" s="23">
        <v>1.94355382207598E-3</v>
      </c>
      <c r="CS26" s="23">
        <v>20.877171101914101</v>
      </c>
      <c r="CT26" s="23">
        <v>0.46075289056973001</v>
      </c>
      <c r="CU26" s="23">
        <v>1.1910865554875701E-3</v>
      </c>
      <c r="CV26" s="23">
        <v>7.35499362283326</v>
      </c>
      <c r="CW26" s="6">
        <v>4.37774190599491E-6</v>
      </c>
      <c r="CX26" s="23">
        <v>198.681669058312</v>
      </c>
      <c r="CY26" s="23">
        <v>66.261109757452203</v>
      </c>
      <c r="CZ26" s="23">
        <v>1.71293284862134</v>
      </c>
      <c r="DA26" s="23">
        <v>0</v>
      </c>
      <c r="DB26" s="23">
        <v>0</v>
      </c>
      <c r="DC26" s="23">
        <v>9.8366348604718592</v>
      </c>
      <c r="DD26" s="23">
        <v>8.1127873067484</v>
      </c>
      <c r="DE26" s="23">
        <v>0</v>
      </c>
      <c r="DF26" s="23">
        <v>2.7664252112338499</v>
      </c>
      <c r="DG26" s="23">
        <v>600.91533480061901</v>
      </c>
      <c r="DH26" s="23">
        <v>4.9104579521629699</v>
      </c>
      <c r="DI26" s="23">
        <v>10.704057216255899</v>
      </c>
      <c r="DK26" s="31">
        <f t="shared" si="0"/>
        <v>8.0000008184291198E-3</v>
      </c>
      <c r="DL26" s="106">
        <f t="shared" si="28"/>
        <v>0.99343156171756941</v>
      </c>
      <c r="DM26" s="46">
        <f t="shared" si="1"/>
        <v>-5.2007234884887807E-3</v>
      </c>
      <c r="DN26" s="46"/>
      <c r="DO26" s="46">
        <f t="shared" si="2"/>
        <v>-5.201099122998743E-3</v>
      </c>
      <c r="DP26" s="46">
        <f t="shared" si="3"/>
        <v>-5.1382905793491704E-3</v>
      </c>
      <c r="DQ26" s="46">
        <f t="shared" si="4"/>
        <v>-5.1275635129356227E-3</v>
      </c>
      <c r="DR26" s="46">
        <f t="shared" si="5"/>
        <v>-5.201681113681988E-3</v>
      </c>
      <c r="DS26" s="46">
        <f t="shared" si="6"/>
        <v>-5.2009218037372407E-3</v>
      </c>
      <c r="DT26" s="46">
        <f t="shared" si="7"/>
        <v>-5.2005923126001432E-3</v>
      </c>
      <c r="DU26" s="46">
        <f t="shared" si="8"/>
        <v>-5.2028108777275005E-3</v>
      </c>
      <c r="DV26" s="46">
        <f t="shared" si="9"/>
        <v>-5.2008164661473963E-3</v>
      </c>
      <c r="DW26" s="46">
        <f t="shared" si="10"/>
        <v>-5.1997696665305191E-3</v>
      </c>
      <c r="DX26" s="46">
        <f t="shared" si="11"/>
        <v>-5.2024620657649791E-3</v>
      </c>
      <c r="DY26" s="46">
        <f t="shared" si="12"/>
        <v>-5.2006856926130494E-3</v>
      </c>
      <c r="DZ26" s="46">
        <f t="shared" si="13"/>
        <v>-5.1976373832704342E-3</v>
      </c>
      <c r="EA26" s="46">
        <f t="shared" si="14"/>
        <v>-5.2008104840108663E-3</v>
      </c>
      <c r="EB26" s="46">
        <f t="shared" si="15"/>
        <v>-5.200744782804253E-3</v>
      </c>
      <c r="EC26" s="46">
        <f t="shared" si="16"/>
        <v>-5.2010293053159498E-3</v>
      </c>
      <c r="ED26" s="46">
        <f t="shared" si="17"/>
        <v>-5.2030053387074927E-3</v>
      </c>
      <c r="EE26" s="46">
        <f t="shared" si="18"/>
        <v>-5.1992973229393205E-3</v>
      </c>
      <c r="EF26" s="46">
        <f t="shared" si="19"/>
        <v>-5.1997365040134065E-3</v>
      </c>
      <c r="EG26" s="46">
        <f t="shared" si="20"/>
        <v>-5.1981854206931983E-3</v>
      </c>
      <c r="EH26" s="46">
        <f t="shared" si="21"/>
        <v>-5.2017314711827614E-3</v>
      </c>
      <c r="EI26" s="46">
        <f t="shared" si="22"/>
        <v>-5.2010512752801224E-3</v>
      </c>
      <c r="EJ26" s="46">
        <f t="shared" si="23"/>
        <v>-5.2010209756946551E-3</v>
      </c>
      <c r="EK26" s="46">
        <f t="shared" si="24"/>
        <v>-5.2024872215931965E-3</v>
      </c>
      <c r="EL26" s="46">
        <f t="shared" si="25"/>
        <v>-5.2008771350889231E-3</v>
      </c>
      <c r="EM26" s="46">
        <f t="shared" si="26"/>
        <v>-5.2016999059273797E-3</v>
      </c>
      <c r="EN26" s="46">
        <f t="shared" si="27"/>
        <v>-5.2016404601427707E-3</v>
      </c>
    </row>
    <row r="27" spans="1:144" x14ac:dyDescent="0.3">
      <c r="A27" s="23" t="s">
        <v>25</v>
      </c>
      <c r="B27" s="21">
        <v>3354.3190688</v>
      </c>
      <c r="D27" s="21">
        <v>369.59752364000002</v>
      </c>
      <c r="E27" s="21">
        <v>69.656880768999997</v>
      </c>
      <c r="F27" s="21">
        <v>58.551440737</v>
      </c>
      <c r="G27" s="21">
        <v>51.355470166000003</v>
      </c>
      <c r="H27" s="21">
        <v>254.73757916</v>
      </c>
      <c r="I27" s="23">
        <v>9.9579070097999995</v>
      </c>
      <c r="J27" s="23">
        <v>5.6211949513999997</v>
      </c>
      <c r="K27" s="23">
        <v>4.9139446174000003</v>
      </c>
      <c r="L27" s="23">
        <v>4.1095571983000001</v>
      </c>
      <c r="M27" s="23">
        <v>28.924553612</v>
      </c>
      <c r="N27" s="23">
        <v>2.0531095309</v>
      </c>
      <c r="O27" s="23">
        <v>4.1321599345999998</v>
      </c>
      <c r="P27" s="23">
        <v>4.3731993981999997</v>
      </c>
      <c r="Q27" s="23">
        <v>4.1717858890999997</v>
      </c>
      <c r="R27" s="23">
        <v>2.5301283098999998</v>
      </c>
      <c r="S27" s="23">
        <v>0.1129596267</v>
      </c>
      <c r="T27" s="6">
        <v>5.1000014000000003E-6</v>
      </c>
      <c r="U27" s="23">
        <v>9.9972627000000005E-3</v>
      </c>
      <c r="V27" s="23">
        <v>7.3303546999999997E-3</v>
      </c>
      <c r="W27" s="23">
        <v>0.72227123950000005</v>
      </c>
      <c r="X27" s="23">
        <v>0.2413429389</v>
      </c>
      <c r="Y27" s="23">
        <v>0.23373616059999999</v>
      </c>
      <c r="Z27" s="23">
        <v>0.78636783399999999</v>
      </c>
      <c r="AA27" s="23">
        <v>0.2131972268</v>
      </c>
      <c r="AB27" s="23">
        <v>0.79330709470000005</v>
      </c>
      <c r="AC27" s="23">
        <v>3.3311801E-3</v>
      </c>
      <c r="AE27" s="23" t="s">
        <v>25</v>
      </c>
      <c r="AF27" s="23">
        <v>0</v>
      </c>
      <c r="AG27" s="23">
        <v>0.93291120242762104</v>
      </c>
      <c r="AH27" s="23">
        <v>5.5919264146719696</v>
      </c>
      <c r="AI27" s="23">
        <v>9.9060539465904398</v>
      </c>
      <c r="AJ27" s="23">
        <v>9.9060539465904398</v>
      </c>
      <c r="AK27" s="23">
        <v>14.885489856823</v>
      </c>
      <c r="AL27" s="23">
        <v>0</v>
      </c>
      <c r="AM27" s="23">
        <v>4.8883582325732604</v>
      </c>
      <c r="AN27" s="23">
        <v>3.3138391304294301E-3</v>
      </c>
      <c r="AO27" s="23">
        <v>4.0881590352281396</v>
      </c>
      <c r="AP27" s="23">
        <v>5.298533812832E-2</v>
      </c>
      <c r="AQ27" s="23">
        <v>3336.8530483903401</v>
      </c>
      <c r="AR27" s="23">
        <v>7.5671734651697204E-3</v>
      </c>
      <c r="AS27" s="23">
        <v>0.179318775001791</v>
      </c>
      <c r="AT27" s="23">
        <v>1.1418784718662599E-2</v>
      </c>
      <c r="AU27" s="23">
        <v>2.6530321742533202E-4</v>
      </c>
      <c r="AV27" s="23">
        <v>4.0830369946592997E-2</v>
      </c>
      <c r="AW27" s="23">
        <v>6.8593150768586305E-4</v>
      </c>
      <c r="AX27" s="6">
        <v>39.207741378161998</v>
      </c>
      <c r="AY27" s="23">
        <v>1.33214637571255</v>
      </c>
      <c r="AZ27" s="23">
        <v>10.029215317886999</v>
      </c>
      <c r="BA27" s="23">
        <v>0.78227392919834404</v>
      </c>
      <c r="BB27" s="23">
        <v>0</v>
      </c>
      <c r="BC27" s="23">
        <v>0</v>
      </c>
      <c r="BD27" s="23">
        <v>28.7739352702235</v>
      </c>
      <c r="BE27" s="23">
        <v>28.7739352702235</v>
      </c>
      <c r="BF27" s="23">
        <v>0.21208709277225099</v>
      </c>
      <c r="BG27" s="23">
        <v>2.9413848056482399</v>
      </c>
      <c r="BH27" s="23">
        <v>10.926491832350999</v>
      </c>
      <c r="BI27" s="23">
        <v>2.1627099257169099E-3</v>
      </c>
      <c r="BJ27" s="23">
        <v>26.170713581835599</v>
      </c>
      <c r="BK27" s="23">
        <v>1.00033010537519E-2</v>
      </c>
      <c r="BL27" s="23">
        <v>0.53102933789690099</v>
      </c>
      <c r="BM27" s="23">
        <v>1.5113903178513699</v>
      </c>
      <c r="BN27" s="23">
        <v>4.1106581556895101</v>
      </c>
      <c r="BO27" s="23">
        <v>4.3504327264492302</v>
      </c>
      <c r="BP27" s="23">
        <v>255.37234252109499</v>
      </c>
      <c r="BQ27" s="23">
        <v>330.90572029056898</v>
      </c>
      <c r="BR27" s="23">
        <v>33.825914700904399</v>
      </c>
      <c r="BS27" s="23">
        <v>367.67301979712101</v>
      </c>
      <c r="BT27" s="6">
        <v>1.09001473416579E-5</v>
      </c>
      <c r="BU27" s="23">
        <v>15.972708339233399</v>
      </c>
      <c r="BV27" s="23">
        <v>0.11237164139872199</v>
      </c>
      <c r="BW27" s="6">
        <v>5.0735060654662502E-6</v>
      </c>
      <c r="BX27" s="23">
        <v>9.9452213035268397E-3</v>
      </c>
      <c r="BY27" s="23">
        <v>7.2921801426610797E-3</v>
      </c>
      <c r="BZ27" s="23">
        <v>0.71851086675418996</v>
      </c>
      <c r="CA27" s="23">
        <v>0</v>
      </c>
      <c r="CB27" s="23">
        <v>67.683954245731499</v>
      </c>
      <c r="CC27" s="23">
        <v>2.4912318338596799E-2</v>
      </c>
      <c r="CD27" s="6">
        <v>4.7666402652160299E-5</v>
      </c>
      <c r="CE27" s="23">
        <v>20.119001586225501</v>
      </c>
      <c r="CF27" s="23">
        <v>2.78121649409988E-2</v>
      </c>
      <c r="CG27" s="23">
        <v>0</v>
      </c>
      <c r="CH27" s="23">
        <v>0.56493590083610301</v>
      </c>
      <c r="CI27" s="23">
        <v>69.298537015155304</v>
      </c>
      <c r="CJ27" s="23">
        <v>58.2509211415462</v>
      </c>
      <c r="CK27" s="23">
        <v>11.047615873609001</v>
      </c>
      <c r="CL27" s="23">
        <v>0</v>
      </c>
      <c r="CM27" s="23">
        <v>0</v>
      </c>
      <c r="CN27" s="23">
        <v>18.483272757926901</v>
      </c>
      <c r="CO27" s="23">
        <v>0</v>
      </c>
      <c r="CP27" s="23">
        <v>2.7614522683906801</v>
      </c>
      <c r="CQ27" s="23">
        <v>1.24340464811477</v>
      </c>
      <c r="CR27" s="23">
        <v>3.9221906083103202E-4</v>
      </c>
      <c r="CS27" s="23">
        <v>11.0515869543698</v>
      </c>
      <c r="CT27" s="23">
        <v>0.197228425479648</v>
      </c>
      <c r="CU27" s="23">
        <v>2.17571700369825E-4</v>
      </c>
      <c r="CV27" s="23">
        <v>3.97388415516129</v>
      </c>
      <c r="CW27" s="6">
        <v>9.3007762804720096E-7</v>
      </c>
      <c r="CX27" s="23">
        <v>51.088043954165897</v>
      </c>
      <c r="CY27" s="23">
        <v>28.047510448696599</v>
      </c>
      <c r="CZ27" s="23">
        <v>0.78917705832181395</v>
      </c>
      <c r="DA27" s="23">
        <v>0</v>
      </c>
      <c r="DB27" s="23">
        <v>0</v>
      </c>
      <c r="DC27" s="23">
        <v>4.0374264546590402</v>
      </c>
      <c r="DD27" s="23">
        <v>4.1500618617762797</v>
      </c>
      <c r="DE27" s="23">
        <v>0</v>
      </c>
      <c r="DF27" s="23">
        <v>1.0460074484509301</v>
      </c>
      <c r="DG27" s="23">
        <v>253.41119499771199</v>
      </c>
      <c r="DH27" s="23">
        <v>2.5169526372432198</v>
      </c>
      <c r="DI27" s="23">
        <v>4.35790119619364</v>
      </c>
      <c r="DK27" s="31">
        <f t="shared" si="0"/>
        <v>8.000001760453547E-3</v>
      </c>
      <c r="DL27" s="106">
        <f t="shared" si="28"/>
        <v>1.0077389932335101</v>
      </c>
      <c r="DM27" s="46">
        <f t="shared" si="1"/>
        <v>-5.2070241534620419E-3</v>
      </c>
      <c r="DN27" s="46"/>
      <c r="DO27" s="46">
        <f t="shared" si="2"/>
        <v>-5.2070258045168469E-3</v>
      </c>
      <c r="DP27" s="46">
        <f t="shared" si="3"/>
        <v>-5.1444128690323124E-3</v>
      </c>
      <c r="DQ27" s="46">
        <f t="shared" si="4"/>
        <v>-5.132573881549158E-3</v>
      </c>
      <c r="DR27" s="46">
        <f t="shared" si="5"/>
        <v>-5.2073559246889395E-3</v>
      </c>
      <c r="DS27" s="46">
        <f t="shared" si="6"/>
        <v>-5.2068649103982796E-3</v>
      </c>
      <c r="DT27" s="46">
        <f t="shared" si="7"/>
        <v>-5.2072250884175695E-3</v>
      </c>
      <c r="DU27" s="46">
        <f t="shared" si="8"/>
        <v>-5.2068175861327403E-3</v>
      </c>
      <c r="DV27" s="46">
        <f t="shared" si="9"/>
        <v>-5.2068932026909653E-3</v>
      </c>
      <c r="DW27" s="46">
        <f t="shared" si="10"/>
        <v>-5.2069266929080007E-3</v>
      </c>
      <c r="DX27" s="46">
        <f t="shared" si="11"/>
        <v>-5.2072831891176617E-3</v>
      </c>
      <c r="DY27" s="46">
        <f t="shared" si="12"/>
        <v>-5.2066755284327308E-3</v>
      </c>
      <c r="DZ27" s="46">
        <f t="shared" si="13"/>
        <v>-5.2035204955277374E-3</v>
      </c>
      <c r="EA27" s="46">
        <f t="shared" si="14"/>
        <v>-5.2059532799122394E-3</v>
      </c>
      <c r="EB27" s="46">
        <f t="shared" si="15"/>
        <v>-5.2073687147943882E-3</v>
      </c>
      <c r="EC27" s="46">
        <f t="shared" si="16"/>
        <v>-5.2075116527591217E-3</v>
      </c>
      <c r="ED27" s="46">
        <f t="shared" si="17"/>
        <v>-5.2052695149177736E-3</v>
      </c>
      <c r="EE27" s="46">
        <f t="shared" si="18"/>
        <v>-5.1951622079456829E-3</v>
      </c>
      <c r="EF27" s="46">
        <f t="shared" si="19"/>
        <v>-5.2055645665048684E-3</v>
      </c>
      <c r="EG27" s="46">
        <f t="shared" si="20"/>
        <v>-5.2077367196051239E-3</v>
      </c>
      <c r="EH27" s="46">
        <f t="shared" si="21"/>
        <v>-5.2063166026287437E-3</v>
      </c>
      <c r="EI27" s="46">
        <f t="shared" si="22"/>
        <v>-5.2067031602410826E-3</v>
      </c>
      <c r="EJ27" s="46">
        <f t="shared" si="23"/>
        <v>-5.2067091575312445E-3</v>
      </c>
      <c r="EK27" s="46">
        <f t="shared" si="24"/>
        <v>-5.2060939227785673E-3</v>
      </c>
      <c r="EL27" s="46">
        <f t="shared" si="25"/>
        <v>-5.2070753659025091E-3</v>
      </c>
      <c r="EM27" s="46">
        <f t="shared" si="26"/>
        <v>-5.2061003938807925E-3</v>
      </c>
      <c r="EN27" s="46">
        <f t="shared" si="27"/>
        <v>-5.2056535672057782E-3</v>
      </c>
    </row>
    <row r="28" spans="1:144" x14ac:dyDescent="0.3">
      <c r="A28" s="23" t="s">
        <v>26</v>
      </c>
      <c r="B28" s="21">
        <v>3505.5569185999998</v>
      </c>
      <c r="D28" s="21">
        <v>770.56607202999999</v>
      </c>
      <c r="E28" s="21">
        <v>88.878565753000004</v>
      </c>
      <c r="F28" s="21">
        <v>77.172794034999995</v>
      </c>
      <c r="G28" s="21">
        <v>91.450673742000006</v>
      </c>
      <c r="H28" s="21">
        <v>383.72307635999999</v>
      </c>
      <c r="I28" s="23">
        <v>15.172217098999999</v>
      </c>
      <c r="J28" s="23">
        <v>8.6064902345000007</v>
      </c>
      <c r="K28" s="23">
        <v>7.0001406570000002</v>
      </c>
      <c r="L28" s="23">
        <v>6.1725647909000001</v>
      </c>
      <c r="M28" s="23">
        <v>43.955943527000002</v>
      </c>
      <c r="N28" s="23">
        <v>2.1092920226</v>
      </c>
      <c r="O28" s="23">
        <v>6.3320871710000004</v>
      </c>
      <c r="P28" s="23">
        <v>5.0766009222999999</v>
      </c>
      <c r="Q28" s="23">
        <v>5.0417937159999999</v>
      </c>
      <c r="R28" s="23">
        <v>3.121620412</v>
      </c>
      <c r="S28" s="23">
        <v>0.1145100512</v>
      </c>
      <c r="T28" s="23">
        <v>1.36333E-5</v>
      </c>
      <c r="U28" s="23">
        <v>1.01501362E-2</v>
      </c>
      <c r="V28" s="23">
        <v>7.4402749999999997E-3</v>
      </c>
      <c r="W28" s="23">
        <v>0.97675373089999995</v>
      </c>
      <c r="X28" s="23">
        <v>0.27559822830000003</v>
      </c>
      <c r="Y28" s="23">
        <v>0.2670789341</v>
      </c>
      <c r="Z28" s="23">
        <v>1.0120221740999999</v>
      </c>
      <c r="AA28" s="23">
        <v>0.22618916580000001</v>
      </c>
      <c r="AB28" s="23">
        <v>1.1724032889</v>
      </c>
      <c r="AC28" s="23">
        <v>3.3794532000000002E-3</v>
      </c>
      <c r="AE28" s="23" t="s">
        <v>26</v>
      </c>
      <c r="AF28" s="23">
        <v>0</v>
      </c>
      <c r="AG28" s="23">
        <v>1.40850201405575</v>
      </c>
      <c r="AH28" s="23">
        <v>8.5617353895748103</v>
      </c>
      <c r="AI28" s="23">
        <v>15.093322140889599</v>
      </c>
      <c r="AJ28" s="23">
        <v>15.093322140889599</v>
      </c>
      <c r="AK28" s="23">
        <v>22.441019554214101</v>
      </c>
      <c r="AL28" s="23">
        <v>0</v>
      </c>
      <c r="AM28" s="23">
        <v>6.9637284900980303</v>
      </c>
      <c r="AN28" s="23">
        <v>3.3618740863554501E-3</v>
      </c>
      <c r="AO28" s="23">
        <v>6.14045486412898</v>
      </c>
      <c r="AP28" s="23">
        <v>6.4806539132419502E-2</v>
      </c>
      <c r="AQ28" s="23">
        <v>3487.3226562520299</v>
      </c>
      <c r="AR28" s="23">
        <v>8.4749918726610106E-3</v>
      </c>
      <c r="AS28" s="23">
        <v>0.20490018054310799</v>
      </c>
      <c r="AT28" s="23">
        <v>1.3047736292156499E-2</v>
      </c>
      <c r="AU28" s="23">
        <v>3.0314893603950599E-4</v>
      </c>
      <c r="AV28" s="23">
        <v>4.6655038650109899E-2</v>
      </c>
      <c r="AW28" s="23">
        <v>7.8378522801853901E-4</v>
      </c>
      <c r="AX28" s="23">
        <v>59.1597122414042</v>
      </c>
      <c r="AY28" s="23">
        <v>2.0069862219157599</v>
      </c>
      <c r="AZ28" s="23">
        <v>15.1207909656009</v>
      </c>
      <c r="BA28" s="23">
        <v>1.00675971301902</v>
      </c>
      <c r="BB28" s="23">
        <v>0</v>
      </c>
      <c r="BC28" s="23">
        <v>0</v>
      </c>
      <c r="BD28" s="23">
        <v>43.727271326209802</v>
      </c>
      <c r="BE28" s="23">
        <v>43.727271326209802</v>
      </c>
      <c r="BF28" s="23">
        <v>0.22501233517872099</v>
      </c>
      <c r="BG28" s="23">
        <v>6.1324628359986697</v>
      </c>
      <c r="BH28" s="23">
        <v>16.4645579939382</v>
      </c>
      <c r="BI28" s="23">
        <v>2.6452108606876499E-3</v>
      </c>
      <c r="BJ28" s="23">
        <v>39.486689864619301</v>
      </c>
      <c r="BK28" s="23">
        <v>1.1393718231520101E-2</v>
      </c>
      <c r="BL28" s="23">
        <v>0.54556358456654297</v>
      </c>
      <c r="BM28" s="23">
        <v>1.5527569030793</v>
      </c>
      <c r="BN28" s="23">
        <v>6.2991661353652697</v>
      </c>
      <c r="BO28" s="23">
        <v>5.0501946286704502</v>
      </c>
      <c r="BP28" s="23">
        <v>383.34465054316303</v>
      </c>
      <c r="BQ28" s="23">
        <v>689.90226204487703</v>
      </c>
      <c r="BR28" s="23">
        <v>70.523359888379503</v>
      </c>
      <c r="BS28" s="23">
        <v>766.55808476925495</v>
      </c>
      <c r="BT28" s="6">
        <v>1.24148849510582E-5</v>
      </c>
      <c r="BU28" s="23">
        <v>24.089325273845599</v>
      </c>
      <c r="BV28" s="23">
        <v>0.11391468398924</v>
      </c>
      <c r="BW28" s="6">
        <v>1.3562242894227701E-5</v>
      </c>
      <c r="BX28" s="23">
        <v>1.0097363647956201E-2</v>
      </c>
      <c r="BY28" s="23">
        <v>7.4015461900957301E-3</v>
      </c>
      <c r="BZ28" s="23">
        <v>0.97167341335128199</v>
      </c>
      <c r="CA28" s="23">
        <v>0</v>
      </c>
      <c r="CB28" s="23">
        <v>101.702853759679</v>
      </c>
      <c r="CC28" s="23">
        <v>3.2832211225593398E-2</v>
      </c>
      <c r="CD28" s="6">
        <v>5.4466866507823701E-5</v>
      </c>
      <c r="CE28" s="23">
        <v>26.505739675281198</v>
      </c>
      <c r="CF28" s="23">
        <v>3.6675839311727999E-2</v>
      </c>
      <c r="CG28" s="23">
        <v>0</v>
      </c>
      <c r="CH28" s="23">
        <v>0.74524715963777999</v>
      </c>
      <c r="CI28" s="23">
        <v>88.422000044445099</v>
      </c>
      <c r="CJ28" s="23">
        <v>76.777124649327305</v>
      </c>
      <c r="CK28" s="23">
        <v>11.644875395117801</v>
      </c>
      <c r="CL28" s="23">
        <v>0</v>
      </c>
      <c r="CM28" s="23">
        <v>0</v>
      </c>
      <c r="CN28" s="23">
        <v>24.375461437159899</v>
      </c>
      <c r="CO28" s="23">
        <v>0</v>
      </c>
      <c r="CP28" s="23">
        <v>3.6380798950114901</v>
      </c>
      <c r="CQ28" s="23">
        <v>1.6402637900461301</v>
      </c>
      <c r="CR28" s="23">
        <v>4.5320249500046899E-4</v>
      </c>
      <c r="CS28" s="23">
        <v>14.559952732562801</v>
      </c>
      <c r="CT28" s="23">
        <v>0.29777345347400802</v>
      </c>
      <c r="CU28" s="23">
        <v>2.5723595698892699E-4</v>
      </c>
      <c r="CV28" s="23">
        <v>5.2421059410263497</v>
      </c>
      <c r="CW28" s="6">
        <v>1.06274568423199E-6</v>
      </c>
      <c r="CX28" s="23">
        <v>90.974947639347604</v>
      </c>
      <c r="CY28" s="23">
        <v>42.268870395419597</v>
      </c>
      <c r="CZ28" s="23">
        <v>1.1663068183893399</v>
      </c>
      <c r="DA28" s="23">
        <v>0</v>
      </c>
      <c r="DB28" s="23">
        <v>0</v>
      </c>
      <c r="DC28" s="23">
        <v>6.0563429681780701</v>
      </c>
      <c r="DD28" s="23">
        <v>5.0155675786646396</v>
      </c>
      <c r="DE28" s="23">
        <v>0</v>
      </c>
      <c r="DF28" s="23">
        <v>1.5455089118952301</v>
      </c>
      <c r="DG28" s="23">
        <v>381.72721102696801</v>
      </c>
      <c r="DH28" s="23">
        <v>3.1053833585114101</v>
      </c>
      <c r="DI28" s="23">
        <v>6.5306206266237696</v>
      </c>
      <c r="DK28" s="31">
        <f t="shared" si="0"/>
        <v>7.999997596848293E-3</v>
      </c>
      <c r="DL28" s="106">
        <f t="shared" si="28"/>
        <v>1.0042371606463254</v>
      </c>
      <c r="DM28" s="46">
        <f t="shared" si="1"/>
        <v>-5.201530818461802E-3</v>
      </c>
      <c r="DN28" s="46"/>
      <c r="DO28" s="46">
        <f t="shared" si="2"/>
        <v>-5.2013544408804433E-3</v>
      </c>
      <c r="DP28" s="46">
        <f t="shared" si="3"/>
        <v>-5.1369608036175357E-3</v>
      </c>
      <c r="DQ28" s="46">
        <f t="shared" si="4"/>
        <v>-5.1270579304572416E-3</v>
      </c>
      <c r="DR28" s="46">
        <f t="shared" si="5"/>
        <v>-5.2019966959950138E-3</v>
      </c>
      <c r="DS28" s="46">
        <f t="shared" si="6"/>
        <v>-5.2013169287726448E-3</v>
      </c>
      <c r="DT28" s="46">
        <f t="shared" si="7"/>
        <v>-5.1999623783131792E-3</v>
      </c>
      <c r="DU28" s="46">
        <f t="shared" si="8"/>
        <v>-5.2001273115707541E-3</v>
      </c>
      <c r="DV28" s="46">
        <f t="shared" si="9"/>
        <v>-5.2016336079702165E-3</v>
      </c>
      <c r="DW28" s="46">
        <f t="shared" si="10"/>
        <v>-5.2020396478233248E-3</v>
      </c>
      <c r="DX28" s="46">
        <f t="shared" si="11"/>
        <v>-5.2023044539980757E-3</v>
      </c>
      <c r="DY28" s="46">
        <f t="shared" si="12"/>
        <v>-5.2015248892057497E-3</v>
      </c>
      <c r="DZ28" s="46">
        <f t="shared" si="13"/>
        <v>-5.1990812422014736E-3</v>
      </c>
      <c r="EA28" s="46">
        <f t="shared" si="14"/>
        <v>-5.2015697183433723E-3</v>
      </c>
      <c r="EB28" s="46">
        <f t="shared" si="15"/>
        <v>-5.2017473963943267E-3</v>
      </c>
      <c r="EC28" s="46">
        <f t="shared" si="16"/>
        <v>-5.2014823538992913E-3</v>
      </c>
      <c r="ED28" s="46">
        <f t="shared" si="17"/>
        <v>-5.1992572225834973E-3</v>
      </c>
      <c r="EE28" s="46">
        <f t="shared" si="18"/>
        <v>-5.2120253916733182E-3</v>
      </c>
      <c r="EF28" s="46">
        <f t="shared" si="19"/>
        <v>-5.1991964446545169E-3</v>
      </c>
      <c r="EG28" s="46">
        <f t="shared" si="20"/>
        <v>-5.2052928022511998E-3</v>
      </c>
      <c r="EH28" s="46">
        <f t="shared" si="21"/>
        <v>-5.2012266633851062E-3</v>
      </c>
      <c r="EI28" s="46">
        <f t="shared" si="22"/>
        <v>-5.2008562854269063E-3</v>
      </c>
      <c r="EJ28" s="46">
        <f t="shared" si="23"/>
        <v>-5.2008761201941204E-3</v>
      </c>
      <c r="EK28" s="46">
        <f t="shared" si="24"/>
        <v>-5.1999464198103102E-3</v>
      </c>
      <c r="EL28" s="46">
        <f t="shared" si="25"/>
        <v>-5.2028602568859996E-3</v>
      </c>
      <c r="EM28" s="46">
        <f t="shared" si="26"/>
        <v>-5.1999773187092176E-3</v>
      </c>
      <c r="EN28" s="46">
        <f t="shared" si="27"/>
        <v>-5.2017627125447805E-3</v>
      </c>
    </row>
    <row r="29" spans="1:144" x14ac:dyDescent="0.3">
      <c r="A29" s="23" t="s">
        <v>27</v>
      </c>
      <c r="B29" s="21">
        <v>7712.8820840999997</v>
      </c>
      <c r="D29" s="21">
        <v>2333.9287153</v>
      </c>
      <c r="E29" s="21">
        <v>132.42764389999999</v>
      </c>
      <c r="F29" s="21">
        <v>118.0988419</v>
      </c>
      <c r="G29" s="21">
        <v>314.72547517999999</v>
      </c>
      <c r="H29" s="21">
        <v>874.50197924999998</v>
      </c>
      <c r="I29" s="23">
        <v>32.713170189000003</v>
      </c>
      <c r="J29" s="23">
        <v>18.552380472999999</v>
      </c>
      <c r="K29" s="23">
        <v>14.252279572000001</v>
      </c>
      <c r="L29" s="23">
        <v>13.048244131000001</v>
      </c>
      <c r="M29" s="23">
        <v>94.533427489000005</v>
      </c>
      <c r="N29" s="23">
        <v>2.3141311691999999</v>
      </c>
      <c r="O29" s="23">
        <v>13.662142244</v>
      </c>
      <c r="P29" s="23">
        <v>7.9231712376000001</v>
      </c>
      <c r="Q29" s="23">
        <v>8.4601985154000001</v>
      </c>
      <c r="R29" s="23">
        <v>5.2580027006999996</v>
      </c>
      <c r="S29" s="23">
        <v>0.1384464671</v>
      </c>
      <c r="T29" s="23">
        <v>2.1347100000000001E-5</v>
      </c>
      <c r="U29" s="23">
        <v>1.2274760399999999E-2</v>
      </c>
      <c r="V29" s="23">
        <v>8.9966630999999998E-3</v>
      </c>
      <c r="W29" s="23">
        <v>1.8662574181</v>
      </c>
      <c r="X29" s="23">
        <v>1.9652841263</v>
      </c>
      <c r="Y29" s="23">
        <v>1.9047516921000001</v>
      </c>
      <c r="Z29" s="23">
        <v>1.8787136973</v>
      </c>
      <c r="AA29" s="23">
        <v>0.52833882300000001</v>
      </c>
      <c r="AB29" s="23">
        <v>2.4351289319</v>
      </c>
      <c r="AC29" s="23">
        <v>4.0855672999999997E-3</v>
      </c>
      <c r="AE29" s="23" t="s">
        <v>27</v>
      </c>
      <c r="AF29" s="23">
        <v>0</v>
      </c>
      <c r="AG29" s="23">
        <v>3.14311469967511</v>
      </c>
      <c r="AH29" s="23">
        <v>18.455641095017999</v>
      </c>
      <c r="AI29" s="23">
        <v>32.542486121388301</v>
      </c>
      <c r="AJ29" s="23">
        <v>32.542486121388301</v>
      </c>
      <c r="AK29" s="23">
        <v>50.667626029398598</v>
      </c>
      <c r="AL29" s="23">
        <v>0</v>
      </c>
      <c r="AM29" s="23">
        <v>14.177957457397101</v>
      </c>
      <c r="AN29" s="23">
        <v>4.06425291881558E-3</v>
      </c>
      <c r="AO29" s="23">
        <v>12.980181425870301</v>
      </c>
      <c r="AP29" s="23">
        <v>0.480307054855722</v>
      </c>
      <c r="AQ29" s="23">
        <v>7672.6693255730597</v>
      </c>
      <c r="AR29" s="23">
        <v>6.0216971310151697E-2</v>
      </c>
      <c r="AS29" s="23">
        <v>1.4612879316456899</v>
      </c>
      <c r="AT29" s="23">
        <v>9.3052861610366105E-2</v>
      </c>
      <c r="AU29" s="23">
        <v>2.1619904535458501E-3</v>
      </c>
      <c r="AV29" s="23">
        <v>0.332730693019615</v>
      </c>
      <c r="AW29" s="23">
        <v>5.5897095432905003E-3</v>
      </c>
      <c r="AX29" s="23">
        <v>132.77045759698299</v>
      </c>
      <c r="AY29" s="23">
        <v>4.5731904950647602</v>
      </c>
      <c r="AZ29" s="23">
        <v>34.191833316863601</v>
      </c>
      <c r="BA29" s="23">
        <v>1.8689159824816799</v>
      </c>
      <c r="BB29" s="23">
        <v>0</v>
      </c>
      <c r="BC29" s="23">
        <v>0</v>
      </c>
      <c r="BD29" s="23">
        <v>94.0405890637021</v>
      </c>
      <c r="BE29" s="23">
        <v>94.0405890637021</v>
      </c>
      <c r="BF29" s="23">
        <v>0.52558462472494605</v>
      </c>
      <c r="BG29" s="23">
        <v>18.5740072809404</v>
      </c>
      <c r="BH29" s="23">
        <v>37.445056814650798</v>
      </c>
      <c r="BI29" s="23">
        <v>1.96046111280005E-2</v>
      </c>
      <c r="BJ29" s="23">
        <v>88.579894267814694</v>
      </c>
      <c r="BK29" s="23">
        <v>9.1797507538870199E-2</v>
      </c>
      <c r="BL29" s="23">
        <v>0.59853710918941505</v>
      </c>
      <c r="BM29" s="23">
        <v>1.7035274034513299</v>
      </c>
      <c r="BN29" s="23">
        <v>13.5909383166609</v>
      </c>
      <c r="BO29" s="23">
        <v>7.8818472194984404</v>
      </c>
      <c r="BP29" s="23">
        <v>862.25279423711697</v>
      </c>
      <c r="BQ29" s="23">
        <v>2089.5787958321598</v>
      </c>
      <c r="BR29" s="23">
        <v>213.601344371875</v>
      </c>
      <c r="BS29" s="23">
        <v>2321.75414748497</v>
      </c>
      <c r="BT29" s="6">
        <v>1.00025692378563E-4</v>
      </c>
      <c r="BU29" s="23">
        <v>54.293115444176202</v>
      </c>
      <c r="BV29" s="23">
        <v>0.13772389459040801</v>
      </c>
      <c r="BW29" s="6">
        <v>2.1235894896851202E-5</v>
      </c>
      <c r="BX29" s="23">
        <v>1.2210734790367999E-2</v>
      </c>
      <c r="BY29" s="23">
        <v>8.9498404723622992E-3</v>
      </c>
      <c r="BZ29" s="23">
        <v>1.85653107056223</v>
      </c>
      <c r="CA29" s="23">
        <v>0</v>
      </c>
      <c r="CB29" s="23">
        <v>237.39529622641899</v>
      </c>
      <c r="CC29" s="23">
        <v>5.0311034254314199E-2</v>
      </c>
      <c r="CD29" s="23">
        <v>3.8843617096843503E-4</v>
      </c>
      <c r="CE29" s="23">
        <v>40.911366195428698</v>
      </c>
      <c r="CF29" s="23">
        <v>5.53143528166802E-2</v>
      </c>
      <c r="CG29" s="23">
        <v>0</v>
      </c>
      <c r="CH29" s="23">
        <v>1.11344240436074</v>
      </c>
      <c r="CI29" s="23">
        <v>131.745708461574</v>
      </c>
      <c r="CJ29" s="23">
        <v>117.49161788137199</v>
      </c>
      <c r="CK29" s="23">
        <v>14.2540905802014</v>
      </c>
      <c r="CL29" s="23">
        <v>0</v>
      </c>
      <c r="CM29" s="23">
        <v>0</v>
      </c>
      <c r="CN29" s="23">
        <v>36.7856604077448</v>
      </c>
      <c r="CO29" s="23">
        <v>0</v>
      </c>
      <c r="CP29" s="23">
        <v>5.6542641328946104</v>
      </c>
      <c r="CQ29" s="23">
        <v>2.4505209412633602</v>
      </c>
      <c r="CR29" s="23">
        <v>3.2893896543152701E-3</v>
      </c>
      <c r="CS29" s="23">
        <v>22.628460263341999</v>
      </c>
      <c r="CT29" s="23">
        <v>0.66448966693592204</v>
      </c>
      <c r="CU29" s="23">
        <v>1.9326816461140699E-3</v>
      </c>
      <c r="CV29" s="23">
        <v>7.8366600623907896</v>
      </c>
      <c r="CW29" s="6">
        <v>7.5794053841498696E-6</v>
      </c>
      <c r="CX29" s="23">
        <v>313.08404012500199</v>
      </c>
      <c r="CY29" s="23">
        <v>95.860251030752096</v>
      </c>
      <c r="CZ29" s="23">
        <v>2.42243099359689</v>
      </c>
      <c r="DA29" s="23">
        <v>0</v>
      </c>
      <c r="DB29" s="23">
        <v>0</v>
      </c>
      <c r="DC29" s="23">
        <v>14.3355195995183</v>
      </c>
      <c r="DD29" s="23">
        <v>8.4161092327357991</v>
      </c>
      <c r="DE29" s="23">
        <v>0</v>
      </c>
      <c r="DF29" s="23">
        <v>4.1208336622411004</v>
      </c>
      <c r="DG29" s="23">
        <v>869.94081462987003</v>
      </c>
      <c r="DH29" s="23">
        <v>5.2305840506332704</v>
      </c>
      <c r="DI29" s="23">
        <v>15.6202292237555</v>
      </c>
      <c r="DK29" s="31">
        <f t="shared" si="0"/>
        <v>7.9999888450982687E-3</v>
      </c>
      <c r="DL29" s="106">
        <f t="shared" si="28"/>
        <v>0.99116259374952531</v>
      </c>
      <c r="DM29" s="46">
        <f t="shared" si="1"/>
        <v>-5.2137136401758334E-3</v>
      </c>
      <c r="DN29" s="46"/>
      <c r="DO29" s="46">
        <f t="shared" si="2"/>
        <v>-5.2163408998826925E-3</v>
      </c>
      <c r="DP29" s="46">
        <f t="shared" si="3"/>
        <v>-5.1494946096069241E-3</v>
      </c>
      <c r="DQ29" s="46">
        <f t="shared" si="4"/>
        <v>-5.1416593834355175E-3</v>
      </c>
      <c r="DR29" s="46">
        <f t="shared" si="5"/>
        <v>-5.2154502397977719E-3</v>
      </c>
      <c r="DS29" s="46">
        <f t="shared" si="6"/>
        <v>-5.2157281839907785E-3</v>
      </c>
      <c r="DT29" s="46">
        <f t="shared" si="7"/>
        <v>-5.2175948287976094E-3</v>
      </c>
      <c r="DU29" s="46">
        <f t="shared" si="8"/>
        <v>-5.2143916584068174E-3</v>
      </c>
      <c r="DV29" s="46">
        <f t="shared" si="9"/>
        <v>-5.2147527858570171E-3</v>
      </c>
      <c r="DW29" s="46">
        <f t="shared" si="10"/>
        <v>-5.2162348011251967E-3</v>
      </c>
      <c r="DX29" s="46">
        <f t="shared" si="11"/>
        <v>-5.2133773035495986E-3</v>
      </c>
      <c r="DY29" s="46">
        <f t="shared" si="12"/>
        <v>-5.2143356089129301E-3</v>
      </c>
      <c r="DZ29" s="46">
        <f t="shared" si="13"/>
        <v>-5.2117688476249705E-3</v>
      </c>
      <c r="EA29" s="46">
        <f t="shared" si="14"/>
        <v>-5.2155906848830322E-3</v>
      </c>
      <c r="EB29" s="46">
        <f t="shared" si="15"/>
        <v>-5.2113768470025586E-3</v>
      </c>
      <c r="EC29" s="46">
        <f t="shared" si="16"/>
        <v>-5.2146511950400907E-3</v>
      </c>
      <c r="ED29" s="46">
        <f t="shared" si="17"/>
        <v>-5.2191473334604463E-3</v>
      </c>
      <c r="EE29" s="46">
        <f t="shared" si="18"/>
        <v>-5.209377533660282E-3</v>
      </c>
      <c r="EF29" s="46">
        <f t="shared" si="19"/>
        <v>-5.2160374252193092E-3</v>
      </c>
      <c r="EG29" s="46">
        <f t="shared" si="20"/>
        <v>-5.2044438162523474E-3</v>
      </c>
      <c r="EH29" s="46">
        <f t="shared" si="21"/>
        <v>-5.2116859354119664E-3</v>
      </c>
      <c r="EI29" s="46">
        <f t="shared" si="22"/>
        <v>-5.2124619439262053E-3</v>
      </c>
      <c r="EJ29" s="46">
        <f t="shared" si="23"/>
        <v>-5.2124935069864566E-3</v>
      </c>
      <c r="EK29" s="46">
        <f t="shared" si="24"/>
        <v>-5.2151186380346125E-3</v>
      </c>
      <c r="EL29" s="46">
        <f t="shared" si="25"/>
        <v>-5.2129394153076743E-3</v>
      </c>
      <c r="EM29" s="46">
        <f t="shared" si="26"/>
        <v>-5.2144829527373485E-3</v>
      </c>
      <c r="EN29" s="46">
        <f t="shared" si="27"/>
        <v>-5.2169942677041878E-3</v>
      </c>
    </row>
    <row r="30" spans="1:144" x14ac:dyDescent="0.3">
      <c r="A30" s="23" t="s">
        <v>28</v>
      </c>
      <c r="B30" s="21">
        <v>2147.2485354999999</v>
      </c>
      <c r="D30" s="21">
        <v>315.27799291999997</v>
      </c>
      <c r="E30" s="21">
        <v>40.018586575</v>
      </c>
      <c r="F30" s="21">
        <v>33.558212881999999</v>
      </c>
      <c r="G30" s="21">
        <v>41.154747469999997</v>
      </c>
      <c r="H30" s="21">
        <v>267.89152322000001</v>
      </c>
      <c r="I30" s="23">
        <v>10.531577708</v>
      </c>
      <c r="J30" s="23">
        <v>5.9758144206999999</v>
      </c>
      <c r="K30" s="23">
        <v>4.7773460003999997</v>
      </c>
      <c r="L30" s="23">
        <v>4.2612674054999999</v>
      </c>
      <c r="M30" s="23">
        <v>30.488803240999999</v>
      </c>
      <c r="N30" s="23">
        <v>1.2530246136000001</v>
      </c>
      <c r="O30" s="23">
        <v>4.3978701339999997</v>
      </c>
      <c r="P30" s="23">
        <v>3.1614425650000002</v>
      </c>
      <c r="Q30" s="23">
        <v>3.2665845176000001</v>
      </c>
      <c r="R30" s="23">
        <v>2.0260374088000002</v>
      </c>
      <c r="S30" s="23">
        <v>6.6294676600000005E-2</v>
      </c>
      <c r="T30" s="6">
        <v>2.2661892E-7</v>
      </c>
      <c r="U30" s="23">
        <v>5.8638379999999997E-3</v>
      </c>
      <c r="V30" s="23">
        <v>4.3002222999999999E-3</v>
      </c>
      <c r="W30" s="23">
        <v>0.64899693609999998</v>
      </c>
      <c r="X30" s="23">
        <v>0.30076624730000001</v>
      </c>
      <c r="Y30" s="23">
        <v>0.29134696729999998</v>
      </c>
      <c r="Z30" s="23">
        <v>0.67276436989999999</v>
      </c>
      <c r="AA30" s="23">
        <v>0.1575392769</v>
      </c>
      <c r="AB30" s="23">
        <v>0.80516680689999998</v>
      </c>
      <c r="AC30" s="23">
        <v>1.9546848000000002E-3</v>
      </c>
      <c r="AE30" s="23" t="s">
        <v>28</v>
      </c>
      <c r="AF30" s="23">
        <v>0</v>
      </c>
      <c r="AG30" s="23">
        <v>0.97805488821383701</v>
      </c>
      <c r="AH30" s="23">
        <v>5.9447569785741496</v>
      </c>
      <c r="AI30" s="23">
        <v>10.4768478636582</v>
      </c>
      <c r="AJ30" s="23">
        <v>10.4768478636582</v>
      </c>
      <c r="AK30" s="23">
        <v>15.6248015304154</v>
      </c>
      <c r="AL30" s="23">
        <v>0</v>
      </c>
      <c r="AM30" s="23">
        <v>4.7525423197290104</v>
      </c>
      <c r="AN30" s="23">
        <v>1.94452860131417E-3</v>
      </c>
      <c r="AO30" s="23">
        <v>4.2391375478247904</v>
      </c>
      <c r="AP30" s="6">
        <v>7.2499051099171596E-2</v>
      </c>
      <c r="AQ30" s="23">
        <v>2136.0939085191999</v>
      </c>
      <c r="AR30" s="23">
        <v>9.3703542014693698E-3</v>
      </c>
      <c r="AS30" s="23">
        <v>0.223519655428606</v>
      </c>
      <c r="AT30" s="23">
        <v>1.4233436144733399E-2</v>
      </c>
      <c r="AU30" s="23">
        <v>3.30701236169028E-4</v>
      </c>
      <c r="AV30" s="23">
        <v>5.0894629640260702E-2</v>
      </c>
      <c r="AW30" s="6">
        <v>8.5500898113835403E-4</v>
      </c>
      <c r="AX30" s="6">
        <v>41.140264281794003</v>
      </c>
      <c r="AY30" s="23">
        <v>1.40138376863407</v>
      </c>
      <c r="AZ30" s="23">
        <v>10.5356697734337</v>
      </c>
      <c r="BA30" s="23">
        <v>0.66927011549623205</v>
      </c>
      <c r="BB30" s="23">
        <v>0</v>
      </c>
      <c r="BC30" s="23">
        <v>0</v>
      </c>
      <c r="BD30" s="6">
        <v>30.330350130443499</v>
      </c>
      <c r="BE30" s="23">
        <v>30.330350130443499</v>
      </c>
      <c r="BF30" s="23">
        <v>0.156720878489227</v>
      </c>
      <c r="BG30" s="23">
        <v>2.5091232758478101</v>
      </c>
      <c r="BH30" s="23">
        <v>11.4902034373044</v>
      </c>
      <c r="BI30" s="23">
        <v>2.9592983478378201E-3</v>
      </c>
      <c r="BJ30" s="23">
        <v>27.452603224336201</v>
      </c>
      <c r="BK30" s="23">
        <v>1.26285131864086E-2</v>
      </c>
      <c r="BL30" s="23">
        <v>0.32409417395569801</v>
      </c>
      <c r="BM30" s="23">
        <v>0.92242163285327605</v>
      </c>
      <c r="BN30" s="23">
        <v>4.3750348407980697</v>
      </c>
      <c r="BO30" s="6">
        <v>3.1450167271064302</v>
      </c>
      <c r="BP30" s="6">
        <v>267.03900957357001</v>
      </c>
      <c r="BQ30" s="23">
        <v>282.27597514068202</v>
      </c>
      <c r="BR30" s="23">
        <v>28.854866785936601</v>
      </c>
      <c r="BS30" s="23">
        <v>313.63996520246599</v>
      </c>
      <c r="BT30" s="6">
        <v>1.3760561609249499E-5</v>
      </c>
      <c r="BU30" s="23">
        <v>16.769626111212101</v>
      </c>
      <c r="BV30" s="23">
        <v>6.5950781027023106E-2</v>
      </c>
      <c r="BW30" s="6">
        <v>2.2544251684055601E-7</v>
      </c>
      <c r="BX30" s="23">
        <v>5.8333558989621696E-3</v>
      </c>
      <c r="BY30" s="23">
        <v>4.2778645863853501E-3</v>
      </c>
      <c r="BZ30" s="23">
        <v>0.64562482316175895</v>
      </c>
      <c r="CA30" s="23">
        <v>0</v>
      </c>
      <c r="CB30" s="23">
        <v>71.463798141933495</v>
      </c>
      <c r="CC30" s="23">
        <v>1.42858872225621E-2</v>
      </c>
      <c r="CD30" s="6">
        <v>5.94145669734398E-5</v>
      </c>
      <c r="CE30" s="23">
        <v>11.5685081322993</v>
      </c>
      <c r="CF30" s="23">
        <v>1.5856175862696099E-2</v>
      </c>
      <c r="CG30" s="23">
        <v>0</v>
      </c>
      <c r="CH30" s="23">
        <v>0.32097534240535203</v>
      </c>
      <c r="CI30" s="23">
        <v>39.813152705007496</v>
      </c>
      <c r="CJ30" s="23">
        <v>33.386342506426097</v>
      </c>
      <c r="CK30" s="23">
        <v>6.42681019858132</v>
      </c>
      <c r="CL30" s="23">
        <v>0</v>
      </c>
      <c r="CM30" s="6">
        <v>0</v>
      </c>
      <c r="CN30" s="23">
        <v>10.5394438069412</v>
      </c>
      <c r="CO30" s="23">
        <v>0</v>
      </c>
      <c r="CP30" s="23">
        <v>1.59168037059695</v>
      </c>
      <c r="CQ30" s="23">
        <v>0.70644241913170902</v>
      </c>
      <c r="CR30" s="23">
        <v>4.9609043267470198E-4</v>
      </c>
      <c r="CS30" s="23">
        <v>6.3700078264080604</v>
      </c>
      <c r="CT30" s="23">
        <v>0.20677206998404901</v>
      </c>
      <c r="CU30" s="23">
        <v>2.8352945180310499E-4</v>
      </c>
      <c r="CV30" s="23">
        <v>2.2583023517804999</v>
      </c>
      <c r="CW30" s="6">
        <v>1.15932626264102E-6</v>
      </c>
      <c r="CX30" s="6">
        <v>40.940790617128798</v>
      </c>
      <c r="CY30" s="23">
        <v>29.469365737933099</v>
      </c>
      <c r="CZ30" s="23">
        <v>0.80098379322795099</v>
      </c>
      <c r="DA30" s="23">
        <v>0</v>
      </c>
      <c r="DB30" s="23">
        <v>0</v>
      </c>
      <c r="DC30" s="23">
        <v>4.2704631232471897</v>
      </c>
      <c r="DD30" s="23">
        <v>3.24961648672577</v>
      </c>
      <c r="DE30" s="23">
        <v>0</v>
      </c>
      <c r="DF30" s="23">
        <v>1.12483359273797</v>
      </c>
      <c r="DG30" s="23">
        <v>266.49975638926998</v>
      </c>
      <c r="DH30" s="23">
        <v>2.0155100237189698</v>
      </c>
      <c r="DI30" s="23">
        <v>4.6190260616660304</v>
      </c>
      <c r="DK30" s="31">
        <f t="shared" si="0"/>
        <v>8.0000113321912914E-3</v>
      </c>
      <c r="DL30" s="106">
        <f t="shared" si="28"/>
        <v>1.0020234659558651</v>
      </c>
      <c r="DM30" s="46">
        <f t="shared" si="1"/>
        <v>-5.1948467056248714E-3</v>
      </c>
      <c r="DN30" s="46"/>
      <c r="DO30" s="46">
        <f t="shared" si="2"/>
        <v>-5.1955028714916595E-3</v>
      </c>
      <c r="DP30" s="46">
        <f t="shared" si="3"/>
        <v>-5.1334614131734613E-3</v>
      </c>
      <c r="DQ30" s="46">
        <f t="shared" si="4"/>
        <v>-5.1215592492438984E-3</v>
      </c>
      <c r="DR30" s="46">
        <f t="shared" si="5"/>
        <v>-5.1988377046211787E-3</v>
      </c>
      <c r="DS30" s="46">
        <f t="shared" si="6"/>
        <v>-5.195262671999803E-3</v>
      </c>
      <c r="DT30" s="46">
        <f t="shared" si="7"/>
        <v>-5.1967374556070702E-3</v>
      </c>
      <c r="DU30" s="46">
        <f t="shared" si="8"/>
        <v>-5.197189862233411E-3</v>
      </c>
      <c r="DV30" s="46">
        <f t="shared" si="9"/>
        <v>-5.1919372532181016E-3</v>
      </c>
      <c r="DW30" s="46">
        <f t="shared" si="10"/>
        <v>-5.1932572094975007E-3</v>
      </c>
      <c r="DX30" s="46">
        <f t="shared" si="11"/>
        <v>-5.1970918406997295E-3</v>
      </c>
      <c r="DY30" s="46">
        <f t="shared" si="12"/>
        <v>-5.1944764056356639E-3</v>
      </c>
      <c r="DZ30" s="46">
        <f t="shared" si="13"/>
        <v>-5.1923527767202618E-3</v>
      </c>
      <c r="EA30" s="46">
        <f t="shared" si="14"/>
        <v>-5.1956780981627588E-3</v>
      </c>
      <c r="EB30" s="46">
        <f t="shared" si="15"/>
        <v>-5.1944257933043709E-3</v>
      </c>
      <c r="EC30" s="46">
        <f t="shared" si="16"/>
        <v>-5.1960467439076579E-3</v>
      </c>
      <c r="ED30" s="46">
        <f t="shared" si="17"/>
        <v>-5.1873783931679794E-3</v>
      </c>
      <c r="EE30" s="46">
        <f t="shared" si="18"/>
        <v>-5.1911074302356981E-3</v>
      </c>
      <c r="EF30" s="46">
        <f t="shared" si="19"/>
        <v>-5.1983190937113363E-3</v>
      </c>
      <c r="EG30" s="46">
        <f t="shared" si="20"/>
        <v>-5.1991994959539115E-3</v>
      </c>
      <c r="EH30" s="46">
        <f t="shared" si="21"/>
        <v>-5.195884218660525E-3</v>
      </c>
      <c r="EI30" s="46">
        <f t="shared" si="22"/>
        <v>-5.1949368709073027E-3</v>
      </c>
      <c r="EJ30" s="46">
        <f t="shared" si="23"/>
        <v>-5.1949600955826757E-3</v>
      </c>
      <c r="EK30" s="46">
        <f t="shared" si="24"/>
        <v>-5.1938755381580708E-3</v>
      </c>
      <c r="EL30" s="46">
        <f t="shared" si="25"/>
        <v>-5.1948849003063879E-3</v>
      </c>
      <c r="EM30" s="46">
        <f t="shared" si="26"/>
        <v>-5.1952137572016267E-3</v>
      </c>
      <c r="EN30" s="46">
        <f t="shared" si="27"/>
        <v>-5.195824250452172E-3</v>
      </c>
    </row>
    <row r="31" spans="1:144" x14ac:dyDescent="0.3">
      <c r="A31" s="23" t="s">
        <v>29</v>
      </c>
      <c r="B31" s="21">
        <v>9856.2869733000007</v>
      </c>
      <c r="D31" s="21">
        <v>3443.9540950000001</v>
      </c>
      <c r="E31" s="21">
        <v>152.00793082999999</v>
      </c>
      <c r="F31" s="21">
        <v>132.79052646</v>
      </c>
      <c r="G31" s="21">
        <v>404.61969914999997</v>
      </c>
      <c r="H31" s="21">
        <v>1182.2888912000001</v>
      </c>
      <c r="I31" s="23">
        <v>44.111239802999997</v>
      </c>
      <c r="J31" s="23">
        <v>25.006430816000002</v>
      </c>
      <c r="K31" s="23">
        <v>19.254196933999999</v>
      </c>
      <c r="L31" s="23">
        <v>17.621548872999998</v>
      </c>
      <c r="M31" s="23">
        <v>127.50859656</v>
      </c>
      <c r="N31" s="23">
        <v>3.4308822597000002</v>
      </c>
      <c r="O31" s="23">
        <v>18.412760463000001</v>
      </c>
      <c r="P31" s="23">
        <v>10.876877426</v>
      </c>
      <c r="Q31" s="23">
        <v>11.61881189</v>
      </c>
      <c r="R31" s="23">
        <v>7.2541168157999998</v>
      </c>
      <c r="S31" s="23">
        <v>0.19317450880000001</v>
      </c>
      <c r="T31" s="6">
        <v>1.7704376E-6</v>
      </c>
      <c r="U31" s="23">
        <v>1.70856676E-2</v>
      </c>
      <c r="V31" s="23">
        <v>1.2529534700000001E-2</v>
      </c>
      <c r="W31" s="23">
        <v>2.5300725524000001</v>
      </c>
      <c r="X31" s="23">
        <v>3.5770670785999998</v>
      </c>
      <c r="Y31" s="23">
        <v>3.4676303687000001</v>
      </c>
      <c r="Z31" s="23">
        <v>2.5476004336</v>
      </c>
      <c r="AA31" s="23">
        <v>0.64234472720000002</v>
      </c>
      <c r="AB31" s="23">
        <v>3.2955984837000001</v>
      </c>
      <c r="AC31" s="23">
        <v>5.6952058999999999E-3</v>
      </c>
      <c r="AE31" s="23" t="s">
        <v>29</v>
      </c>
      <c r="AF31" s="23">
        <v>0</v>
      </c>
      <c r="AG31" s="23">
        <v>4.2700460154705597</v>
      </c>
      <c r="AH31" s="23">
        <v>24.876508431160001</v>
      </c>
      <c r="AI31" s="23">
        <v>43.8821104044615</v>
      </c>
      <c r="AJ31" s="23">
        <v>43.8821104044615</v>
      </c>
      <c r="AK31" s="23">
        <v>68.834206632715393</v>
      </c>
      <c r="AL31" s="23">
        <v>0</v>
      </c>
      <c r="AM31" s="23">
        <v>19.1541907736454</v>
      </c>
      <c r="AN31" s="23">
        <v>5.6656044727266801E-3</v>
      </c>
      <c r="AO31" s="23">
        <v>17.530007798414001</v>
      </c>
      <c r="AP31" s="23">
        <v>0.50816480201129299</v>
      </c>
      <c r="AQ31" s="23">
        <v>9805.0846970353305</v>
      </c>
      <c r="AR31" s="23">
        <v>0.108868190328025</v>
      </c>
      <c r="AS31" s="23">
        <v>2.6603454899673098</v>
      </c>
      <c r="AT31" s="23">
        <v>0.16940741818855001</v>
      </c>
      <c r="AU31" s="23">
        <v>3.9360146375843896E-3</v>
      </c>
      <c r="AV31" s="23">
        <v>0.605751289675314</v>
      </c>
      <c r="AW31" s="23">
        <v>1.0176350026275699E-2</v>
      </c>
      <c r="AX31" s="6">
        <v>180.118032252793</v>
      </c>
      <c r="AY31" s="23">
        <v>6.1722083139912396</v>
      </c>
      <c r="AZ31" s="23">
        <v>46.294213238301197</v>
      </c>
      <c r="BA31" s="23">
        <v>2.53436681530652</v>
      </c>
      <c r="BB31" s="23">
        <v>0</v>
      </c>
      <c r="BC31" s="23">
        <v>0</v>
      </c>
      <c r="BD31" s="23">
        <v>126.846215766276</v>
      </c>
      <c r="BE31" s="23">
        <v>126.846215766276</v>
      </c>
      <c r="BF31" s="23">
        <v>0.63900670939243298</v>
      </c>
      <c r="BG31" s="23">
        <v>27.408472386756699</v>
      </c>
      <c r="BH31" s="23">
        <v>50.5810878503965</v>
      </c>
      <c r="BI31" s="23">
        <v>2.0741795438058999E-2</v>
      </c>
      <c r="BJ31" s="23">
        <v>120.32660589778</v>
      </c>
      <c r="BK31" s="23">
        <v>0.124735623158897</v>
      </c>
      <c r="BL31" s="23">
        <v>0.88739549375265203</v>
      </c>
      <c r="BM31" s="23">
        <v>2.5256649445261901</v>
      </c>
      <c r="BN31" s="23">
        <v>18.317153532911799</v>
      </c>
      <c r="BO31" s="23">
        <v>10.820372687410501</v>
      </c>
      <c r="BP31" s="23">
        <v>1164.3951639301799</v>
      </c>
      <c r="BQ31" s="23">
        <v>3083.4515864069599</v>
      </c>
      <c r="BR31" s="23">
        <v>315.19768232609601</v>
      </c>
      <c r="BS31" s="23">
        <v>3426.0577411198101</v>
      </c>
      <c r="BT31" s="23">
        <v>1.35917112293253E-4</v>
      </c>
      <c r="BU31" s="23">
        <v>73.602328460225806</v>
      </c>
      <c r="BV31" s="23">
        <v>0.19217106149517399</v>
      </c>
      <c r="BW31" s="6">
        <v>1.76126157288755E-6</v>
      </c>
      <c r="BX31" s="23">
        <v>1.6996977704701901E-2</v>
      </c>
      <c r="BY31" s="23">
        <v>1.24644077628267E-2</v>
      </c>
      <c r="BZ31" s="23">
        <v>2.5169310473122901</v>
      </c>
      <c r="CA31" s="23">
        <v>0</v>
      </c>
      <c r="CB31" s="23">
        <v>318.55318500798302</v>
      </c>
      <c r="CC31" s="23">
        <v>5.6793852940690101E-2</v>
      </c>
      <c r="CD31" s="23">
        <v>7.0717338233094605E-4</v>
      </c>
      <c r="CE31" s="23">
        <v>46.595811518047498</v>
      </c>
      <c r="CF31" s="23">
        <v>6.1962948604749803E-2</v>
      </c>
      <c r="CG31" s="23">
        <v>0</v>
      </c>
      <c r="CH31" s="23">
        <v>1.24051038674581</v>
      </c>
      <c r="CI31" s="23">
        <v>151.227730831396</v>
      </c>
      <c r="CJ31" s="23">
        <v>132.11015789533599</v>
      </c>
      <c r="CK31" s="23">
        <v>19.117572936060402</v>
      </c>
      <c r="CL31" s="23">
        <v>0</v>
      </c>
      <c r="CM31" s="23">
        <v>0</v>
      </c>
      <c r="CN31" s="23">
        <v>40.952885404851202</v>
      </c>
      <c r="CO31" s="23">
        <v>0</v>
      </c>
      <c r="CP31" s="23">
        <v>6.3434104058157903</v>
      </c>
      <c r="CQ31" s="23">
        <v>2.730070528503</v>
      </c>
      <c r="CR31" s="23">
        <v>5.1056827490125996E-3</v>
      </c>
      <c r="CS31" s="23">
        <v>25.386336926867099</v>
      </c>
      <c r="CT31" s="23">
        <v>0.902738962185061</v>
      </c>
      <c r="CU31" s="23">
        <v>2.0051475828270901E-3</v>
      </c>
      <c r="CV31" s="23">
        <v>8.7345441207691898</v>
      </c>
      <c r="CW31" s="6">
        <v>1.37984766714804E-5</v>
      </c>
      <c r="CX31" s="23">
        <v>402.51700959605699</v>
      </c>
      <c r="CY31" s="23">
        <v>129.87527061537401</v>
      </c>
      <c r="CZ31" s="23">
        <v>3.2784781277355699</v>
      </c>
      <c r="DA31" s="23">
        <v>0</v>
      </c>
      <c r="DB31" s="23">
        <v>0</v>
      </c>
      <c r="DC31" s="23">
        <v>19.211552236097099</v>
      </c>
      <c r="DD31" s="23">
        <v>11.558468319924399</v>
      </c>
      <c r="DE31" s="23">
        <v>0</v>
      </c>
      <c r="DF31" s="23">
        <v>5.4443831028674401</v>
      </c>
      <c r="DG31" s="23">
        <v>1176.1471754162601</v>
      </c>
      <c r="DH31" s="23">
        <v>7.2164288266151297</v>
      </c>
      <c r="DI31" s="23">
        <v>20.832260845700699</v>
      </c>
      <c r="DK31" s="31">
        <f t="shared" si="0"/>
        <v>8.0000030524290631E-3</v>
      </c>
      <c r="DL31" s="106">
        <f t="shared" si="28"/>
        <v>0.99000804343901871</v>
      </c>
      <c r="DM31" s="46">
        <f t="shared" si="1"/>
        <v>-5.194884889550562E-3</v>
      </c>
      <c r="DN31" s="46"/>
      <c r="DO31" s="46">
        <f t="shared" si="2"/>
        <v>-5.1964554075131951E-3</v>
      </c>
      <c r="DP31" s="46">
        <f t="shared" si="3"/>
        <v>-5.1326269250815395E-3</v>
      </c>
      <c r="DQ31" s="46">
        <f t="shared" si="4"/>
        <v>-5.1236227673888508E-3</v>
      </c>
      <c r="DR31" s="46">
        <f t="shared" si="5"/>
        <v>-5.1967058409666663E-3</v>
      </c>
      <c r="DS31" s="46">
        <f t="shared" si="6"/>
        <v>-5.1947673952228894E-3</v>
      </c>
      <c r="DT31" s="46">
        <f t="shared" si="7"/>
        <v>-5.1943540821292843E-3</v>
      </c>
      <c r="DU31" s="46">
        <f t="shared" si="8"/>
        <v>-5.1955589262611384E-3</v>
      </c>
      <c r="DV31" s="46">
        <f t="shared" si="9"/>
        <v>-5.1939928056933737E-3</v>
      </c>
      <c r="DW31" s="46">
        <f t="shared" si="10"/>
        <v>-5.1948370285575668E-3</v>
      </c>
      <c r="DX31" s="46">
        <f t="shared" si="11"/>
        <v>-5.1947932264497145E-3</v>
      </c>
      <c r="DY31" s="46">
        <f t="shared" si="12"/>
        <v>-5.1945301739139849E-3</v>
      </c>
      <c r="DZ31" s="46">
        <f t="shared" si="13"/>
        <v>-5.1924278426541152E-3</v>
      </c>
      <c r="EA31" s="46">
        <f t="shared" si="14"/>
        <v>-5.1949411928124481E-3</v>
      </c>
      <c r="EB31" s="46">
        <f t="shared" si="15"/>
        <v>-5.1936093506717868E-3</v>
      </c>
      <c r="EC31" s="46">
        <f t="shared" si="16"/>
        <v>-5.1953932011106893E-3</v>
      </c>
      <c r="ED31" s="46">
        <f t="shared" si="17"/>
        <v>-5.194512003987641E-3</v>
      </c>
      <c r="EE31" s="46">
        <f t="shared" si="18"/>
        <v>-5.182914728228771E-3</v>
      </c>
      <c r="EF31" s="46">
        <f t="shared" si="19"/>
        <v>-5.1908943434027114E-3</v>
      </c>
      <c r="EG31" s="46">
        <f t="shared" si="20"/>
        <v>-5.1978735629585023E-3</v>
      </c>
      <c r="EH31" s="46">
        <f t="shared" si="21"/>
        <v>-5.1941218346659886E-3</v>
      </c>
      <c r="EI31" s="46">
        <f t="shared" si="22"/>
        <v>-5.1948496823307115E-3</v>
      </c>
      <c r="EJ31" s="46">
        <f t="shared" si="23"/>
        <v>-5.1948461311115681E-3</v>
      </c>
      <c r="EK31" s="46">
        <f t="shared" si="24"/>
        <v>-5.1945423304782801E-3</v>
      </c>
      <c r="EL31" s="46">
        <f t="shared" si="25"/>
        <v>-5.1966143197244878E-3</v>
      </c>
      <c r="EM31" s="46">
        <f t="shared" si="26"/>
        <v>-5.1949155970022753E-3</v>
      </c>
      <c r="EN31" s="46">
        <f t="shared" si="27"/>
        <v>-5.1976044050171715E-3</v>
      </c>
    </row>
    <row r="32" spans="1:144" x14ac:dyDescent="0.3">
      <c r="A32" s="23" t="s">
        <v>30</v>
      </c>
      <c r="B32" s="21">
        <v>3834.6060284</v>
      </c>
      <c r="D32" s="21">
        <v>1333.3382038</v>
      </c>
      <c r="E32" s="21">
        <v>115.34760369999999</v>
      </c>
      <c r="F32" s="21">
        <v>104.58246601</v>
      </c>
      <c r="G32" s="21">
        <v>144.01483825</v>
      </c>
      <c r="H32" s="21">
        <v>646.08891623</v>
      </c>
      <c r="I32" s="23">
        <v>26.521191235</v>
      </c>
      <c r="J32" s="23">
        <v>15.124843391000001</v>
      </c>
      <c r="K32" s="23">
        <v>11.302824951</v>
      </c>
      <c r="L32" s="23">
        <v>10.620657787000001</v>
      </c>
      <c r="M32" s="23">
        <v>76.618245377999997</v>
      </c>
      <c r="N32" s="23">
        <v>1.7454068484</v>
      </c>
      <c r="O32" s="23">
        <v>11.138317753999999</v>
      </c>
      <c r="P32" s="23">
        <v>5.9988682531000004</v>
      </c>
      <c r="Q32" s="23">
        <v>6.2990369296999997</v>
      </c>
      <c r="R32" s="23">
        <v>4.0560201200000003</v>
      </c>
      <c r="S32" s="23">
        <v>9.5860695400000001E-2</v>
      </c>
      <c r="T32" s="6">
        <v>6.2380755000000001E-6</v>
      </c>
      <c r="U32" s="23">
        <v>8.4882686999999991E-3</v>
      </c>
      <c r="V32" s="23">
        <v>6.2233849000000001E-3</v>
      </c>
      <c r="W32" s="23">
        <v>1.4838638939</v>
      </c>
      <c r="X32" s="23">
        <v>0.27471163370000001</v>
      </c>
      <c r="Y32" s="23">
        <v>0.26622985510000002</v>
      </c>
      <c r="Z32" s="23">
        <v>1.4126029785000001</v>
      </c>
      <c r="AA32" s="23">
        <v>0.2021182926</v>
      </c>
      <c r="AB32" s="23">
        <v>1.9798633271999999</v>
      </c>
      <c r="AC32" s="23">
        <v>2.8277345999999999E-3</v>
      </c>
      <c r="AE32" s="23" t="s">
        <v>30</v>
      </c>
      <c r="AF32" s="23">
        <v>0</v>
      </c>
      <c r="AG32" s="23">
        <v>2.3783888005768699</v>
      </c>
      <c r="AH32" s="23">
        <v>15.0460854989567</v>
      </c>
      <c r="AI32" s="23">
        <v>26.3831034464006</v>
      </c>
      <c r="AJ32" s="23">
        <v>26.3831034464006</v>
      </c>
      <c r="AK32" s="23">
        <v>37.8307200410771</v>
      </c>
      <c r="AL32" s="23">
        <v>0</v>
      </c>
      <c r="AM32" s="23">
        <v>11.243981992318499</v>
      </c>
      <c r="AN32" s="23">
        <v>2.8130021729468602E-3</v>
      </c>
      <c r="AO32" s="23">
        <v>10.5653509405132</v>
      </c>
      <c r="AP32" s="23">
        <v>7.5512418789008801E-2</v>
      </c>
      <c r="AQ32" s="23">
        <v>3814.6392579859598</v>
      </c>
      <c r="AR32" s="23">
        <v>8.4376046334209698E-3</v>
      </c>
      <c r="AS32" s="23">
        <v>0.204247393530536</v>
      </c>
      <c r="AT32" s="23">
        <v>1.30062022922557E-2</v>
      </c>
      <c r="AU32" s="23">
        <v>3.0218694015774102E-4</v>
      </c>
      <c r="AV32" s="23">
        <v>4.6506632024779899E-2</v>
      </c>
      <c r="AW32" s="23">
        <v>7.8128778277418702E-4</v>
      </c>
      <c r="AX32" s="6">
        <v>99.819578683055894</v>
      </c>
      <c r="AY32" s="23">
        <v>3.3794379256064602</v>
      </c>
      <c r="AZ32" s="23">
        <v>25.486958232829501</v>
      </c>
      <c r="BA32" s="23">
        <v>1.4052489176078</v>
      </c>
      <c r="BB32" s="23">
        <v>0</v>
      </c>
      <c r="BC32" s="23">
        <v>0</v>
      </c>
      <c r="BD32" s="23">
        <v>76.219392752120001</v>
      </c>
      <c r="BE32" s="23">
        <v>76.219392752120001</v>
      </c>
      <c r="BF32" s="23">
        <v>0.20106591878876101</v>
      </c>
      <c r="BG32" s="23">
        <v>10.6111832860375</v>
      </c>
      <c r="BH32" s="23">
        <v>27.7306572630436</v>
      </c>
      <c r="BI32" s="23">
        <v>3.0821714784904498E-3</v>
      </c>
      <c r="BJ32" s="23">
        <v>66.6275754843969</v>
      </c>
      <c r="BK32" s="23">
        <v>1.2142663963449299E-2</v>
      </c>
      <c r="BL32" s="23">
        <v>0.45144256838461799</v>
      </c>
      <c r="BM32" s="23">
        <v>1.2848759591483501</v>
      </c>
      <c r="BN32" s="23">
        <v>11.080358102194699</v>
      </c>
      <c r="BO32" s="23">
        <v>5.9676317934504599</v>
      </c>
      <c r="BP32" s="23">
        <v>646.24937837816901</v>
      </c>
      <c r="BQ32" s="23">
        <v>1193.75570092505</v>
      </c>
      <c r="BR32" s="23">
        <v>122.02830553036</v>
      </c>
      <c r="BS32" s="23">
        <v>1326.3951897414499</v>
      </c>
      <c r="BT32" s="6">
        <v>1.32312122668589E-5</v>
      </c>
      <c r="BU32" s="23">
        <v>40.621876069018398</v>
      </c>
      <c r="BV32" s="23">
        <v>9.5362141030010394E-2</v>
      </c>
      <c r="BW32" s="6">
        <v>6.2055831170048001E-6</v>
      </c>
      <c r="BX32" s="23">
        <v>8.4441292375865996E-3</v>
      </c>
      <c r="BY32" s="23">
        <v>6.1909907923213001E-3</v>
      </c>
      <c r="BZ32" s="23">
        <v>1.4761391333741101</v>
      </c>
      <c r="CA32" s="23">
        <v>0</v>
      </c>
      <c r="CB32" s="23">
        <v>170.67255364937199</v>
      </c>
      <c r="CC32" s="23">
        <v>4.4483333350970197E-2</v>
      </c>
      <c r="CD32" s="6">
        <v>5.4291917387302401E-5</v>
      </c>
      <c r="CE32" s="23">
        <v>35.887761764028198</v>
      </c>
      <c r="CF32" s="23">
        <v>4.9737384327342198E-2</v>
      </c>
      <c r="CG32" s="23">
        <v>0</v>
      </c>
      <c r="CH32" s="23">
        <v>1.01124256992785</v>
      </c>
      <c r="CI32" s="23">
        <v>114.75477704964599</v>
      </c>
      <c r="CJ32" s="23">
        <v>104.045691507778</v>
      </c>
      <c r="CK32" s="23">
        <v>10.7090855418685</v>
      </c>
      <c r="CL32" s="23">
        <v>0</v>
      </c>
      <c r="CM32" s="23">
        <v>0</v>
      </c>
      <c r="CN32" s="23">
        <v>33.0641845227819</v>
      </c>
      <c r="CO32" s="23">
        <v>0</v>
      </c>
      <c r="CP32" s="23">
        <v>4.9277027002210003</v>
      </c>
      <c r="CQ32" s="23">
        <v>2.2257174138681699</v>
      </c>
      <c r="CR32" s="23">
        <v>4.78066156306596E-4</v>
      </c>
      <c r="CS32" s="23">
        <v>19.721172856694</v>
      </c>
      <c r="CT32" s="23">
        <v>0.50281923479728696</v>
      </c>
      <c r="CU32" s="23">
        <v>3.0150288875697799E-4</v>
      </c>
      <c r="CV32" s="23">
        <v>7.1128540422295297</v>
      </c>
      <c r="CW32" s="6">
        <v>1.0593864929237101E-6</v>
      </c>
      <c r="CX32" s="23">
        <v>143.26489318937101</v>
      </c>
      <c r="CY32" s="23">
        <v>71.215623317025603</v>
      </c>
      <c r="CZ32" s="23">
        <v>1.969553891526</v>
      </c>
      <c r="DA32" s="23">
        <v>0</v>
      </c>
      <c r="DB32" s="23">
        <v>0</v>
      </c>
      <c r="DC32" s="23">
        <v>10.142579228072099</v>
      </c>
      <c r="DD32" s="23">
        <v>6.2662365439739398</v>
      </c>
      <c r="DE32" s="23">
        <v>0</v>
      </c>
      <c r="DF32" s="23">
        <v>2.5399931201439099</v>
      </c>
      <c r="DG32" s="23">
        <v>642.72468410412398</v>
      </c>
      <c r="DH32" s="23">
        <v>4.0348992724305299</v>
      </c>
      <c r="DI32" s="23">
        <v>10.920931244036099</v>
      </c>
      <c r="DK32" s="31">
        <f t="shared" si="0"/>
        <v>8.0000164114783206E-3</v>
      </c>
      <c r="DL32" s="106">
        <f t="shared" si="28"/>
        <v>1.0054839877185642</v>
      </c>
      <c r="DM32" s="46">
        <f t="shared" si="1"/>
        <v>-5.2069939561356646E-3</v>
      </c>
      <c r="DN32" s="46"/>
      <c r="DO32" s="46">
        <f t="shared" si="2"/>
        <v>-5.2072415226403299E-3</v>
      </c>
      <c r="DP32" s="46">
        <f t="shared" si="3"/>
        <v>-5.1394795499683085E-3</v>
      </c>
      <c r="DQ32" s="46">
        <f t="shared" si="4"/>
        <v>-5.1325477654225191E-3</v>
      </c>
      <c r="DR32" s="46">
        <f t="shared" si="5"/>
        <v>-5.2074152201395706E-3</v>
      </c>
      <c r="DS32" s="46">
        <f t="shared" si="6"/>
        <v>-5.2070729606486362E-3</v>
      </c>
      <c r="DT32" s="46">
        <f t="shared" si="7"/>
        <v>-5.2066963122367315E-3</v>
      </c>
      <c r="DU32" s="46">
        <f t="shared" si="8"/>
        <v>-5.2071872750871356E-3</v>
      </c>
      <c r="DV32" s="46">
        <f t="shared" si="9"/>
        <v>-5.2060399888166587E-3</v>
      </c>
      <c r="DW32" s="46">
        <f t="shared" si="10"/>
        <v>-5.2074784439903269E-3</v>
      </c>
      <c r="DX32" s="46">
        <f t="shared" si="11"/>
        <v>-5.2057133899665389E-3</v>
      </c>
      <c r="DY32" s="46">
        <f t="shared" si="12"/>
        <v>-5.2069927853000166E-3</v>
      </c>
      <c r="DZ32" s="46">
        <f t="shared" si="13"/>
        <v>-5.2036270723633581E-3</v>
      </c>
      <c r="EA32" s="46">
        <f t="shared" si="14"/>
        <v>-5.2070587870301343E-3</v>
      </c>
      <c r="EB32" s="46">
        <f t="shared" si="15"/>
        <v>-5.2072064495138756E-3</v>
      </c>
      <c r="EC32" s="46">
        <f t="shared" si="16"/>
        <v>-5.2072837275448257E-3</v>
      </c>
      <c r="ED32" s="46">
        <f t="shared" si="17"/>
        <v>-5.2008215453609851E-3</v>
      </c>
      <c r="EE32" s="46">
        <f t="shared" si="18"/>
        <v>-5.2087190985745492E-3</v>
      </c>
      <c r="EF32" s="46">
        <f t="shared" si="19"/>
        <v>-5.2000548019173302E-3</v>
      </c>
      <c r="EG32" s="46">
        <f t="shared" si="20"/>
        <v>-5.2052232344973522E-3</v>
      </c>
      <c r="EH32" s="46">
        <f t="shared" si="21"/>
        <v>-5.2058416931940448E-3</v>
      </c>
      <c r="EI32" s="46">
        <f t="shared" si="22"/>
        <v>-5.2066469730855658E-3</v>
      </c>
      <c r="EJ32" s="46">
        <f t="shared" si="23"/>
        <v>-5.2066006232690011E-3</v>
      </c>
      <c r="EK32" s="46">
        <f t="shared" si="24"/>
        <v>-5.2060352442475271E-3</v>
      </c>
      <c r="EL32" s="46">
        <f t="shared" si="25"/>
        <v>-5.2067222501313969E-3</v>
      </c>
      <c r="EM32" s="46">
        <f t="shared" si="26"/>
        <v>-5.2071451258102223E-3</v>
      </c>
      <c r="EN32" s="46">
        <f t="shared" si="27"/>
        <v>-5.2099751699256902E-3</v>
      </c>
    </row>
    <row r="33" spans="1:144" x14ac:dyDescent="0.3">
      <c r="A33" s="23" t="s">
        <v>31</v>
      </c>
      <c r="B33" s="21">
        <v>18417.262645999999</v>
      </c>
      <c r="D33" s="21">
        <v>5648.1116545000004</v>
      </c>
      <c r="E33" s="21">
        <v>279.92461194999998</v>
      </c>
      <c r="F33" s="21">
        <v>244.73500243000001</v>
      </c>
      <c r="G33" s="21">
        <v>749.45591026</v>
      </c>
      <c r="H33" s="21">
        <v>1660.8585985</v>
      </c>
      <c r="I33" s="23">
        <v>59.386404542999998</v>
      </c>
      <c r="J33" s="23">
        <v>33.574208036000002</v>
      </c>
      <c r="K33" s="23">
        <v>26.927146388000001</v>
      </c>
      <c r="L33" s="23">
        <v>23.857908946999999</v>
      </c>
      <c r="M33" s="23">
        <v>171.85455809000001</v>
      </c>
      <c r="N33" s="23">
        <v>6.3195563178</v>
      </c>
      <c r="O33" s="23">
        <v>24.714420509</v>
      </c>
      <c r="P33" s="23">
        <v>17.219573926999999</v>
      </c>
      <c r="Q33" s="23">
        <v>18.183365469999998</v>
      </c>
      <c r="R33" s="23">
        <v>11.096415385</v>
      </c>
      <c r="S33" s="23">
        <v>0.35372799929999998</v>
      </c>
      <c r="T33" s="6">
        <v>3.7245840999999998E-6</v>
      </c>
      <c r="U33" s="23">
        <v>3.1284724399999998E-2</v>
      </c>
      <c r="V33" s="23">
        <v>2.29421795E-2</v>
      </c>
      <c r="W33" s="23">
        <v>3.6063909696000001</v>
      </c>
      <c r="X33" s="23">
        <v>4.5840562782000003</v>
      </c>
      <c r="Y33" s="23">
        <v>4.4433245439000002</v>
      </c>
      <c r="Z33" s="23">
        <v>3.8205648812000002</v>
      </c>
      <c r="AA33" s="23">
        <v>1.2118286334999999</v>
      </c>
      <c r="AB33" s="23">
        <v>4.4958491187999998</v>
      </c>
      <c r="AC33" s="23">
        <v>1.0428155600000001E-2</v>
      </c>
      <c r="AE33" s="23" t="s">
        <v>31</v>
      </c>
      <c r="AF33" s="23">
        <v>0</v>
      </c>
      <c r="AG33" s="23">
        <v>5.95540468813895</v>
      </c>
      <c r="AH33" s="23">
        <v>33.399767546845503</v>
      </c>
      <c r="AI33" s="23">
        <v>59.077891884463398</v>
      </c>
      <c r="AJ33" s="23">
        <v>59.077891884463398</v>
      </c>
      <c r="AK33" s="23">
        <v>96.151807262987106</v>
      </c>
      <c r="AL33" s="23">
        <v>0</v>
      </c>
      <c r="AM33" s="23">
        <v>26.787246935943202</v>
      </c>
      <c r="AN33" s="23">
        <v>1.03740462351552E-2</v>
      </c>
      <c r="AO33" s="23">
        <v>23.7339720133409</v>
      </c>
      <c r="AP33" s="23">
        <v>0.97791591333845296</v>
      </c>
      <c r="AQ33" s="23">
        <v>18321.584753786599</v>
      </c>
      <c r="AR33" s="23">
        <v>0.140000481445372</v>
      </c>
      <c r="AS33" s="23">
        <v>3.4088903929366099</v>
      </c>
      <c r="AT33" s="23">
        <v>0.21707386114739499</v>
      </c>
      <c r="AU33" s="23">
        <v>5.0435243007655502E-3</v>
      </c>
      <c r="AV33" s="23">
        <v>0.77619492193687001</v>
      </c>
      <c r="AW33" s="23">
        <v>1.3039699109297399E-2</v>
      </c>
      <c r="AX33" s="6">
        <v>251.727374075406</v>
      </c>
      <c r="AY33" s="23">
        <v>8.6841561919488601</v>
      </c>
      <c r="AZ33" s="23">
        <v>64.880017820628893</v>
      </c>
      <c r="BA33" s="23">
        <v>3.8007167623678502</v>
      </c>
      <c r="BB33" s="23">
        <v>0</v>
      </c>
      <c r="BC33" s="23">
        <v>0</v>
      </c>
      <c r="BD33" s="23">
        <v>170.96167322939101</v>
      </c>
      <c r="BE33" s="23">
        <v>170.96167322939101</v>
      </c>
      <c r="BF33" s="23">
        <v>1.2055326837604099</v>
      </c>
      <c r="BG33" s="23">
        <v>44.950177699216802</v>
      </c>
      <c r="BH33" s="23">
        <v>71.092647549709099</v>
      </c>
      <c r="BI33" s="23">
        <v>3.9915853027863102E-2</v>
      </c>
      <c r="BJ33" s="23">
        <v>167.95300728831899</v>
      </c>
      <c r="BK33" s="23">
        <v>0.190764336224053</v>
      </c>
      <c r="BL33" s="23">
        <v>1.63454947785732</v>
      </c>
      <c r="BM33" s="23">
        <v>4.6521788087324998</v>
      </c>
      <c r="BN33" s="23">
        <v>24.586112817990099</v>
      </c>
      <c r="BO33" s="23">
        <v>17.130133458598699</v>
      </c>
      <c r="BP33" s="23">
        <v>1628.48494792572</v>
      </c>
      <c r="BQ33" s="23">
        <v>5056.8885840347903</v>
      </c>
      <c r="BR33" s="23">
        <v>516.92616204147896</v>
      </c>
      <c r="BS33" s="23">
        <v>5618.7649237754804</v>
      </c>
      <c r="BT33" s="23">
        <v>2.0786229702793299E-4</v>
      </c>
      <c r="BU33" s="23">
        <v>102.989274428185</v>
      </c>
      <c r="BV33" s="23">
        <v>0.35188851083860501</v>
      </c>
      <c r="BW33" s="6">
        <v>3.7052179460021902E-6</v>
      </c>
      <c r="BX33" s="23">
        <v>3.11222027805486E-2</v>
      </c>
      <c r="BY33" s="23">
        <v>2.28230168043916E-2</v>
      </c>
      <c r="BZ33" s="23">
        <v>3.5876554449096898</v>
      </c>
      <c r="CA33" s="23">
        <v>0</v>
      </c>
      <c r="CB33" s="23">
        <v>451.97934434414799</v>
      </c>
      <c r="CC33" s="23">
        <v>0.10434588151369301</v>
      </c>
      <c r="CD33" s="23">
        <v>9.061495642838E-4</v>
      </c>
      <c r="CE33" s="23">
        <v>85.006657689115201</v>
      </c>
      <c r="CF33" s="23">
        <v>0.114546452144821</v>
      </c>
      <c r="CG33" s="23">
        <v>0</v>
      </c>
      <c r="CH33" s="23">
        <v>2.3032348486141201</v>
      </c>
      <c r="CI33" s="23">
        <v>278.48799007689797</v>
      </c>
      <c r="CJ33" s="23">
        <v>243.48119172110501</v>
      </c>
      <c r="CK33" s="23">
        <v>35.006798355792903</v>
      </c>
      <c r="CL33" s="23">
        <v>0</v>
      </c>
      <c r="CM33" s="23">
        <v>0</v>
      </c>
      <c r="CN33" s="23">
        <v>76.079094571118404</v>
      </c>
      <c r="CO33" s="23">
        <v>0</v>
      </c>
      <c r="CP33" s="23">
        <v>11.711288542799901</v>
      </c>
      <c r="CQ33" s="23">
        <v>5.0690437496210796</v>
      </c>
      <c r="CR33" s="23">
        <v>7.3351225823685296E-3</v>
      </c>
      <c r="CS33" s="23">
        <v>46.868744100156</v>
      </c>
      <c r="CT33" s="23">
        <v>1.25904396180419</v>
      </c>
      <c r="CU33" s="23">
        <v>3.9284969806830999E-3</v>
      </c>
      <c r="CV33" s="23">
        <v>16.2120484360962</v>
      </c>
      <c r="CW33" s="6">
        <v>1.7680798850384399E-5</v>
      </c>
      <c r="CX33" s="23">
        <v>745.562188512023</v>
      </c>
      <c r="CY33" s="23">
        <v>181.978269185465</v>
      </c>
      <c r="CZ33" s="23">
        <v>4.4724941111077801</v>
      </c>
      <c r="DA33" s="23">
        <v>0</v>
      </c>
      <c r="DB33" s="23">
        <v>0</v>
      </c>
      <c r="DC33" s="23">
        <v>27.338738103852599</v>
      </c>
      <c r="DD33" s="23">
        <v>18.088904686873398</v>
      </c>
      <c r="DE33" s="23">
        <v>0</v>
      </c>
      <c r="DF33" s="23">
        <v>7.9599257463195396</v>
      </c>
      <c r="DG33" s="23">
        <v>1652.23041200636</v>
      </c>
      <c r="DH33" s="23">
        <v>11.03875904971</v>
      </c>
      <c r="DI33" s="23">
        <v>29.815394142452501</v>
      </c>
      <c r="DK33" s="31">
        <f t="shared" si="0"/>
        <v>8.0000103775498266E-3</v>
      </c>
      <c r="DL33" s="106">
        <f t="shared" si="28"/>
        <v>0.98562823689233203</v>
      </c>
      <c r="DM33" s="46">
        <f t="shared" si="1"/>
        <v>-5.1950115526087672E-3</v>
      </c>
      <c r="DN33" s="46"/>
      <c r="DO33" s="46">
        <f t="shared" si="2"/>
        <v>-5.1958481913399746E-3</v>
      </c>
      <c r="DP33" s="46">
        <f t="shared" si="3"/>
        <v>-5.1321742060988244E-3</v>
      </c>
      <c r="DQ33" s="46">
        <f t="shared" si="4"/>
        <v>-5.1231360305872969E-3</v>
      </c>
      <c r="DR33" s="46">
        <f t="shared" si="5"/>
        <v>-5.1953980143090656E-3</v>
      </c>
      <c r="DS33" s="46">
        <f t="shared" si="6"/>
        <v>-5.1950156993692967E-3</v>
      </c>
      <c r="DT33" s="46">
        <f t="shared" si="7"/>
        <v>-5.1950048316734615E-3</v>
      </c>
      <c r="DU33" s="46">
        <f t="shared" si="8"/>
        <v>-5.195669514153684E-3</v>
      </c>
      <c r="DV33" s="46">
        <f t="shared" si="9"/>
        <v>-5.1954800572237628E-3</v>
      </c>
      <c r="DW33" s="46">
        <f t="shared" si="10"/>
        <v>-5.1947944781926651E-3</v>
      </c>
      <c r="DX33" s="46">
        <f t="shared" si="11"/>
        <v>-5.1955843972517667E-3</v>
      </c>
      <c r="DY33" s="46">
        <f t="shared" si="12"/>
        <v>-5.1946734168212619E-3</v>
      </c>
      <c r="DZ33" s="46">
        <f t="shared" si="13"/>
        <v>-5.1916123610171935E-3</v>
      </c>
      <c r="EA33" s="46">
        <f t="shared" si="14"/>
        <v>-5.1941162296157964E-3</v>
      </c>
      <c r="EB33" s="46">
        <f t="shared" si="15"/>
        <v>-5.1949009814737995E-3</v>
      </c>
      <c r="EC33" s="46">
        <f t="shared" si="16"/>
        <v>-5.1959424092882329E-3</v>
      </c>
      <c r="ED33" s="46">
        <f t="shared" si="17"/>
        <v>-5.2002908026370026E-3</v>
      </c>
      <c r="EE33" s="46">
        <f t="shared" si="18"/>
        <v>-5.1995480509648296E-3</v>
      </c>
      <c r="EF33" s="46">
        <f t="shared" si="19"/>
        <v>-5.1949193278301251E-3</v>
      </c>
      <c r="EG33" s="46">
        <f t="shared" si="20"/>
        <v>-5.1940442540953785E-3</v>
      </c>
      <c r="EH33" s="46">
        <f t="shared" si="21"/>
        <v>-5.1950897304926125E-3</v>
      </c>
      <c r="EI33" s="46">
        <f t="shared" si="22"/>
        <v>-5.1948309266920097E-3</v>
      </c>
      <c r="EJ33" s="46">
        <f t="shared" si="23"/>
        <v>-5.1947914767446644E-3</v>
      </c>
      <c r="EK33" s="46">
        <f t="shared" si="24"/>
        <v>-5.1950744063573905E-3</v>
      </c>
      <c r="EL33" s="46">
        <f t="shared" si="25"/>
        <v>-5.1954125901498794E-3</v>
      </c>
      <c r="EM33" s="46">
        <f t="shared" si="26"/>
        <v>-5.1947934806258617E-3</v>
      </c>
      <c r="EN33" s="46">
        <f t="shared" si="27"/>
        <v>-5.1887761288103816E-3</v>
      </c>
    </row>
    <row r="34" spans="1:144" x14ac:dyDescent="0.3">
      <c r="A34" s="23" t="s">
        <v>32</v>
      </c>
      <c r="B34" s="21">
        <v>16260.849055000001</v>
      </c>
      <c r="D34" s="21">
        <v>4688.8335780999996</v>
      </c>
      <c r="E34" s="21">
        <v>336.54965627000001</v>
      </c>
      <c r="F34" s="21">
        <v>301.83393776999998</v>
      </c>
      <c r="G34" s="21">
        <v>628.48587911000004</v>
      </c>
      <c r="H34" s="21">
        <v>2051.6968089000002</v>
      </c>
      <c r="I34" s="23">
        <v>79.732707305000005</v>
      </c>
      <c r="J34" s="23">
        <v>45.347233856000003</v>
      </c>
      <c r="K34" s="23">
        <v>34.584378000999997</v>
      </c>
      <c r="L34" s="23">
        <v>31.916372562999999</v>
      </c>
      <c r="M34" s="23">
        <v>230.42174276</v>
      </c>
      <c r="N34" s="23">
        <v>5.8823214201000003</v>
      </c>
      <c r="O34" s="23">
        <v>33.392870246000001</v>
      </c>
      <c r="P34" s="23">
        <v>19.092002319999999</v>
      </c>
      <c r="Q34" s="23">
        <v>20.355117120999999</v>
      </c>
      <c r="R34" s="23">
        <v>12.826230572</v>
      </c>
      <c r="S34" s="23">
        <v>0.32739013729999999</v>
      </c>
      <c r="T34" s="6">
        <v>8.5417342999999994E-6</v>
      </c>
      <c r="U34" s="23">
        <v>2.89664494E-2</v>
      </c>
      <c r="V34" s="23">
        <v>2.1240732599999999E-2</v>
      </c>
      <c r="W34" s="23">
        <v>4.5380407019</v>
      </c>
      <c r="X34" s="23">
        <v>2.4426020670000002</v>
      </c>
      <c r="Y34" s="23">
        <v>2.3668367591999999</v>
      </c>
      <c r="Z34" s="23">
        <v>4.4983921545000003</v>
      </c>
      <c r="AA34" s="23">
        <v>0.99118328720000004</v>
      </c>
      <c r="AB34" s="23">
        <v>5.9638235323000002</v>
      </c>
      <c r="AC34" s="23">
        <v>9.6537255999999995E-3</v>
      </c>
      <c r="AE34" s="23" t="s">
        <v>32</v>
      </c>
      <c r="AF34" s="23">
        <v>0</v>
      </c>
      <c r="AG34" s="23">
        <v>7.4626954745408796</v>
      </c>
      <c r="AH34" s="23">
        <v>45.111644647150598</v>
      </c>
      <c r="AI34" s="23">
        <v>79.318468099871794</v>
      </c>
      <c r="AJ34" s="23">
        <v>79.318468099871794</v>
      </c>
      <c r="AK34" s="23">
        <v>119.39522950082301</v>
      </c>
      <c r="AL34" s="23">
        <v>0</v>
      </c>
      <c r="AM34" s="23">
        <v>34.404718239137701</v>
      </c>
      <c r="AN34" s="23">
        <v>9.6035676859751295E-3</v>
      </c>
      <c r="AO34" s="23">
        <v>31.750574137908099</v>
      </c>
      <c r="AP34" s="23">
        <v>0.70914822461772398</v>
      </c>
      <c r="AQ34" s="23">
        <v>16176.375656059499</v>
      </c>
      <c r="AR34" s="23">
        <v>7.5371528364115301E-2</v>
      </c>
      <c r="AS34" s="23">
        <v>1.8158218133919699</v>
      </c>
      <c r="AT34" s="23">
        <v>0.115629409786757</v>
      </c>
      <c r="AU34" s="23">
        <v>2.6865288883028198E-3</v>
      </c>
      <c r="AV34" s="23">
        <v>0.41345756281883</v>
      </c>
      <c r="AW34" s="23">
        <v>6.9458980016314197E-3</v>
      </c>
      <c r="AX34" s="23">
        <v>314.229471546882</v>
      </c>
      <c r="AY34" s="23">
        <v>10.7366804292363</v>
      </c>
      <c r="AZ34" s="23">
        <v>80.583301583291302</v>
      </c>
      <c r="BA34" s="23">
        <v>4.4750216059700101</v>
      </c>
      <c r="BB34" s="23">
        <v>0</v>
      </c>
      <c r="BC34" s="23">
        <v>0</v>
      </c>
      <c r="BD34" s="23">
        <v>229.224652625191</v>
      </c>
      <c r="BE34" s="23">
        <v>229.224652625191</v>
      </c>
      <c r="BF34" s="23">
        <v>0.98603466952706098</v>
      </c>
      <c r="BG34" s="23">
        <v>37.315780032520699</v>
      </c>
      <c r="BH34" s="23">
        <v>87.993867730994793</v>
      </c>
      <c r="BI34" s="23">
        <v>2.8945304458951798E-2</v>
      </c>
      <c r="BJ34" s="23">
        <v>209.61056768793901</v>
      </c>
      <c r="BK34" s="23">
        <v>0.11612221719423101</v>
      </c>
      <c r="BL34" s="23">
        <v>1.5214582471028499</v>
      </c>
      <c r="BM34" s="23">
        <v>4.3303052548708303</v>
      </c>
      <c r="BN34" s="23">
        <v>33.219474471518303</v>
      </c>
      <c r="BO34" s="23">
        <v>18.9928204536529</v>
      </c>
      <c r="BP34" s="23">
        <v>2034.87797106786</v>
      </c>
      <c r="BQ34" s="23">
        <v>4198.0258108463604</v>
      </c>
      <c r="BR34" s="23">
        <v>429.13162424241602</v>
      </c>
      <c r="BS34" s="23">
        <v>4664.4732151213002</v>
      </c>
      <c r="BT34" s="23">
        <v>1.26531493577319E-4</v>
      </c>
      <c r="BU34" s="23">
        <v>128.175532247951</v>
      </c>
      <c r="BV34" s="23">
        <v>0.325690800321566</v>
      </c>
      <c r="BW34" s="6">
        <v>8.4973482884306906E-6</v>
      </c>
      <c r="BX34" s="23">
        <v>2.8816028650283199E-2</v>
      </c>
      <c r="BY34" s="23">
        <v>2.11302956340918E-2</v>
      </c>
      <c r="BZ34" s="23">
        <v>4.5144697753883598</v>
      </c>
      <c r="CA34" s="23">
        <v>0</v>
      </c>
      <c r="CB34" s="23">
        <v>549.92512506801302</v>
      </c>
      <c r="CC34" s="23">
        <v>0.12841207982482</v>
      </c>
      <c r="CD34" s="23">
        <v>4.8267935977634101E-4</v>
      </c>
      <c r="CE34" s="23">
        <v>103.872067555548</v>
      </c>
      <c r="CF34" s="23">
        <v>0.14254902607543099</v>
      </c>
      <c r="CG34" s="23">
        <v>0</v>
      </c>
      <c r="CH34" s="23">
        <v>2.8862879788973501</v>
      </c>
      <c r="CI34" s="23">
        <v>334.82351794959499</v>
      </c>
      <c r="CJ34" s="23">
        <v>300.28813905596201</v>
      </c>
      <c r="CK34" s="23">
        <v>34.535378893632497</v>
      </c>
      <c r="CL34" s="23">
        <v>0</v>
      </c>
      <c r="CM34" s="23">
        <v>0</v>
      </c>
      <c r="CN34" s="23">
        <v>94.862782927319103</v>
      </c>
      <c r="CO34" s="23">
        <v>0</v>
      </c>
      <c r="CP34" s="23">
        <v>14.3398971534449</v>
      </c>
      <c r="CQ34" s="23">
        <v>6.3525105048055197</v>
      </c>
      <c r="CR34" s="23">
        <v>4.3985658261104397E-3</v>
      </c>
      <c r="CS34" s="23">
        <v>57.389146069302299</v>
      </c>
      <c r="CT34" s="23">
        <v>1.5777002937740801</v>
      </c>
      <c r="CU34" s="23">
        <v>2.9349070383438802E-3</v>
      </c>
      <c r="CV34" s="23">
        <v>20.306660190236801</v>
      </c>
      <c r="CW34" s="6">
        <v>9.4182839687053993E-6</v>
      </c>
      <c r="CX34" s="23">
        <v>625.22103133426594</v>
      </c>
      <c r="CY34" s="23">
        <v>225.450575928272</v>
      </c>
      <c r="CZ34" s="23">
        <v>5.9328410561998801</v>
      </c>
      <c r="DA34" s="23">
        <v>0</v>
      </c>
      <c r="DB34" s="23">
        <v>0</v>
      </c>
      <c r="DC34" s="23">
        <v>32.931014973473197</v>
      </c>
      <c r="DD34" s="23">
        <v>20.249380289780198</v>
      </c>
      <c r="DE34" s="23">
        <v>0</v>
      </c>
      <c r="DF34" s="23">
        <v>8.8425232819716602</v>
      </c>
      <c r="DG34" s="23">
        <v>2041.0388495811701</v>
      </c>
      <c r="DH34" s="23">
        <v>12.7596046259918</v>
      </c>
      <c r="DI34" s="23">
        <v>35.706356684699799</v>
      </c>
      <c r="DK34" s="31">
        <f t="shared" si="0"/>
        <v>7.9999987804732844E-3</v>
      </c>
      <c r="DL34" s="106">
        <f t="shared" si="28"/>
        <v>0.99698149865468055</v>
      </c>
      <c r="DM34" s="46">
        <f t="shared" si="1"/>
        <v>-5.1948947225807255E-3</v>
      </c>
      <c r="DN34" s="46"/>
      <c r="DO34" s="46">
        <f t="shared" si="2"/>
        <v>-5.1953993616831833E-3</v>
      </c>
      <c r="DP34" s="46">
        <f t="shared" si="3"/>
        <v>-5.1289261131207851E-3</v>
      </c>
      <c r="DQ34" s="46">
        <f t="shared" si="4"/>
        <v>-5.1213548928877679E-3</v>
      </c>
      <c r="DR34" s="46">
        <f t="shared" si="5"/>
        <v>-5.1947830241746299E-3</v>
      </c>
      <c r="DS34" s="46">
        <f t="shared" si="6"/>
        <v>-5.1947048280219605E-3</v>
      </c>
      <c r="DT34" s="46">
        <f t="shared" si="7"/>
        <v>-5.1953485480385137E-3</v>
      </c>
      <c r="DU34" s="46">
        <f t="shared" si="8"/>
        <v>-5.1952277750285112E-3</v>
      </c>
      <c r="DV34" s="46">
        <f t="shared" si="9"/>
        <v>-5.1948241445054178E-3</v>
      </c>
      <c r="DW34" s="46">
        <f t="shared" si="10"/>
        <v>-5.1947765920023993E-3</v>
      </c>
      <c r="DX34" s="46">
        <f t="shared" si="11"/>
        <v>-5.1952134398004866E-3</v>
      </c>
      <c r="DY34" s="46">
        <f t="shared" si="12"/>
        <v>-5.1948739186374344E-3</v>
      </c>
      <c r="DZ34" s="46">
        <f t="shared" si="13"/>
        <v>-5.1925986955993399E-3</v>
      </c>
      <c r="EA34" s="46">
        <f t="shared" si="14"/>
        <v>-5.1949431329787674E-3</v>
      </c>
      <c r="EB34" s="46">
        <f t="shared" si="15"/>
        <v>-5.1946068691844606E-3</v>
      </c>
      <c r="EC34" s="46">
        <f t="shared" si="16"/>
        <v>-5.1945071183770964E-3</v>
      </c>
      <c r="ED34" s="46">
        <f t="shared" si="17"/>
        <v>-5.1905564182491834E-3</v>
      </c>
      <c r="EE34" s="46">
        <f t="shared" si="18"/>
        <v>-5.1963699654423538E-3</v>
      </c>
      <c r="EF34" s="46">
        <f t="shared" si="19"/>
        <v>-5.1929301945029156E-3</v>
      </c>
      <c r="EG34" s="46">
        <f t="shared" si="20"/>
        <v>-5.1993011723239302E-3</v>
      </c>
      <c r="EH34" s="46">
        <f t="shared" si="21"/>
        <v>-5.1940756066316072E-3</v>
      </c>
      <c r="EI34" s="46">
        <f t="shared" si="22"/>
        <v>-5.1950032794244689E-3</v>
      </c>
      <c r="EJ34" s="46">
        <f t="shared" si="23"/>
        <v>-5.1949278988994985E-3</v>
      </c>
      <c r="EK34" s="46">
        <f t="shared" si="24"/>
        <v>-5.1953115084933856E-3</v>
      </c>
      <c r="EL34" s="46">
        <f t="shared" si="25"/>
        <v>-5.1944153411660346E-3</v>
      </c>
      <c r="EM34" s="46">
        <f t="shared" si="26"/>
        <v>-5.1950692256937719E-3</v>
      </c>
      <c r="EN34" s="46">
        <f t="shared" si="27"/>
        <v>-5.195705378747249E-3</v>
      </c>
    </row>
    <row r="35" spans="1:144" x14ac:dyDescent="0.3">
      <c r="A35" s="23" t="s">
        <v>33</v>
      </c>
      <c r="B35" s="21">
        <v>3297.9408730999999</v>
      </c>
      <c r="D35" s="21">
        <v>559.41616863000002</v>
      </c>
      <c r="E35" s="21">
        <v>95.433677609</v>
      </c>
      <c r="F35" s="21">
        <v>82.796106244000001</v>
      </c>
      <c r="G35" s="21">
        <v>66.606634024000002</v>
      </c>
      <c r="H35" s="21">
        <v>332.26895524000003</v>
      </c>
      <c r="I35" s="23">
        <v>13.200340742</v>
      </c>
      <c r="J35" s="23">
        <v>7.4819829944</v>
      </c>
      <c r="K35" s="23">
        <v>6.2139718589999999</v>
      </c>
      <c r="L35" s="23">
        <v>5.3998349744</v>
      </c>
      <c r="M35" s="23">
        <v>38.274992535000003</v>
      </c>
      <c r="N35" s="23">
        <v>2.1261198714999998</v>
      </c>
      <c r="O35" s="23">
        <v>5.5029953248999997</v>
      </c>
      <c r="P35" s="23">
        <v>5.0648281379000002</v>
      </c>
      <c r="Q35" s="23">
        <v>4.730340301</v>
      </c>
      <c r="R35" s="23">
        <v>2.9161428108999998</v>
      </c>
      <c r="S35" s="23">
        <v>0.123322077</v>
      </c>
      <c r="T35" s="6">
        <v>1.0307688000000001E-6</v>
      </c>
      <c r="U35" s="23">
        <v>1.0904617199999999E-2</v>
      </c>
      <c r="V35" s="23">
        <v>7.9968774999999992E-3</v>
      </c>
      <c r="W35" s="23">
        <v>0.90168488749999998</v>
      </c>
      <c r="X35" s="23">
        <v>0.15133606259999999</v>
      </c>
      <c r="Y35" s="23">
        <v>0.146541166</v>
      </c>
      <c r="Z35" s="23">
        <v>0.92662021419999996</v>
      </c>
      <c r="AA35" s="23">
        <v>0.2077646226</v>
      </c>
      <c r="AB35" s="23">
        <v>1.0311450057</v>
      </c>
      <c r="AC35" s="23">
        <v>3.6350057E-3</v>
      </c>
      <c r="AE35" s="23" t="s">
        <v>33</v>
      </c>
      <c r="AF35" s="23">
        <v>0</v>
      </c>
      <c r="AG35" s="23">
        <v>1.2235944133598999</v>
      </c>
      <c r="AH35" s="23">
        <v>7.4430845393189999</v>
      </c>
      <c r="AI35" s="23">
        <v>13.131688468206001</v>
      </c>
      <c r="AJ35" s="23">
        <v>13.131688468206001</v>
      </c>
      <c r="AK35" s="23">
        <v>19.462749058939401</v>
      </c>
      <c r="AL35" s="23">
        <v>0</v>
      </c>
      <c r="AM35" s="23">
        <v>6.1816524715072099</v>
      </c>
      <c r="AN35" s="23">
        <v>3.6161602728059699E-3</v>
      </c>
      <c r="AO35" s="23">
        <v>5.3717513589730199</v>
      </c>
      <c r="AP35" s="23">
        <v>3.5825735824269497E-2</v>
      </c>
      <c r="AQ35" s="23">
        <v>3280.7883740493899</v>
      </c>
      <c r="AR35" s="23">
        <v>4.7699658834746998E-3</v>
      </c>
      <c r="AS35" s="23">
        <v>0.1124250398761</v>
      </c>
      <c r="AT35" s="23">
        <v>7.15905653201937E-3</v>
      </c>
      <c r="AU35" s="23">
        <v>1.66333616627258E-4</v>
      </c>
      <c r="AV35" s="23">
        <v>2.5598800024250801E-2</v>
      </c>
      <c r="AW35" s="23">
        <v>4.3004721749147001E-4</v>
      </c>
      <c r="AX35" s="6">
        <v>51.348329504165903</v>
      </c>
      <c r="AY35" s="23">
        <v>1.73774476677074</v>
      </c>
      <c r="AZ35" s="23">
        <v>13.108889975553501</v>
      </c>
      <c r="BA35" s="23">
        <v>0.92180161219019696</v>
      </c>
      <c r="BB35" s="23">
        <v>0</v>
      </c>
      <c r="BC35" s="23">
        <v>0</v>
      </c>
      <c r="BD35" s="23">
        <v>38.0759738058713</v>
      </c>
      <c r="BE35" s="23">
        <v>38.0759738058713</v>
      </c>
      <c r="BF35" s="23">
        <v>0.20668380817260501</v>
      </c>
      <c r="BG35" s="23">
        <v>4.4520546450111</v>
      </c>
      <c r="BH35" s="23">
        <v>14.2603815550879</v>
      </c>
      <c r="BI35" s="23">
        <v>1.46231421529445E-3</v>
      </c>
      <c r="BJ35" s="23">
        <v>34.277435027540299</v>
      </c>
      <c r="BK35" s="23">
        <v>6.2696748936986301E-3</v>
      </c>
      <c r="BL35" s="23">
        <v>0.54991601272066803</v>
      </c>
      <c r="BM35" s="23">
        <v>1.5651464098282</v>
      </c>
      <c r="BN35" s="23">
        <v>5.4743866065396496</v>
      </c>
      <c r="BO35" s="23">
        <v>5.0384816803028896</v>
      </c>
      <c r="BP35" s="23">
        <v>332.916903092974</v>
      </c>
      <c r="BQ35" s="23">
        <v>500.855933889911</v>
      </c>
      <c r="BR35" s="23">
        <v>51.198697526742599</v>
      </c>
      <c r="BS35" s="23">
        <v>556.50668606166505</v>
      </c>
      <c r="BT35" s="6">
        <v>6.83161360887801E-6</v>
      </c>
      <c r="BU35" s="23">
        <v>20.895248808893999</v>
      </c>
      <c r="BV35" s="23">
        <v>0.12268035245424</v>
      </c>
      <c r="BW35" s="6">
        <v>1.0253997894586001E-6</v>
      </c>
      <c r="BX35" s="23">
        <v>1.0847913550687E-2</v>
      </c>
      <c r="BY35" s="23">
        <v>7.95536014378544E-3</v>
      </c>
      <c r="BZ35" s="23">
        <v>0.896996975394875</v>
      </c>
      <c r="CA35" s="23">
        <v>0</v>
      </c>
      <c r="CB35" s="23">
        <v>87.722403256035903</v>
      </c>
      <c r="CC35" s="23">
        <v>3.52165980114309E-2</v>
      </c>
      <c r="CD35" s="6">
        <v>2.9884619344455601E-5</v>
      </c>
      <c r="CE35" s="23">
        <v>28.4015009103986</v>
      </c>
      <c r="CF35" s="23">
        <v>3.9419160775365503E-2</v>
      </c>
      <c r="CG35" s="23">
        <v>0</v>
      </c>
      <c r="CH35" s="23">
        <v>0.80195009400508099</v>
      </c>
      <c r="CI35" s="23">
        <v>94.943517431729902</v>
      </c>
      <c r="CJ35" s="23">
        <v>82.371668738684903</v>
      </c>
      <c r="CK35" s="23">
        <v>12.571848693044901</v>
      </c>
      <c r="CL35" s="23">
        <v>0</v>
      </c>
      <c r="CM35" s="23">
        <v>0</v>
      </c>
      <c r="CN35" s="23">
        <v>26.199434631304499</v>
      </c>
      <c r="CO35" s="23">
        <v>0</v>
      </c>
      <c r="CP35" s="23">
        <v>3.8959811554423802</v>
      </c>
      <c r="CQ35" s="23">
        <v>1.7650803522985901</v>
      </c>
      <c r="CR35" s="23">
        <v>2.5245266621471899E-4</v>
      </c>
      <c r="CS35" s="23">
        <v>15.5921202634523</v>
      </c>
      <c r="CT35" s="23">
        <v>0.25868214014053598</v>
      </c>
      <c r="CU35" s="23">
        <v>1.4763405369356799E-4</v>
      </c>
      <c r="CV35" s="23">
        <v>5.6405350185463696</v>
      </c>
      <c r="CW35" s="6">
        <v>5.8311093106698096E-7</v>
      </c>
      <c r="CX35" s="23">
        <v>66.260213429948607</v>
      </c>
      <c r="CY35" s="23">
        <v>36.630697898873201</v>
      </c>
      <c r="CZ35" s="23">
        <v>1.0257818962962999</v>
      </c>
      <c r="DA35" s="23">
        <v>0</v>
      </c>
      <c r="DB35" s="23">
        <v>0</v>
      </c>
      <c r="DC35" s="23">
        <v>5.2125345617835297</v>
      </c>
      <c r="DD35" s="23">
        <v>4.7057410317831696</v>
      </c>
      <c r="DE35" s="23">
        <v>0</v>
      </c>
      <c r="DF35" s="23">
        <v>1.3036169731465701</v>
      </c>
      <c r="DG35" s="23">
        <v>330.540932603052</v>
      </c>
      <c r="DH35" s="23">
        <v>2.9009768465481498</v>
      </c>
      <c r="DI35" s="23">
        <v>5.6103427887740196</v>
      </c>
      <c r="DK35" s="31">
        <f t="shared" ref="DK35:DK51" si="29">BG35/BS35</f>
        <v>8.0000020781740965E-3</v>
      </c>
      <c r="DL35" s="106">
        <f t="shared" si="28"/>
        <v>1.0071881278703092</v>
      </c>
      <c r="DM35" s="46">
        <f t="shared" ref="DM35:DM51" si="30">(AQ35-B35)/(B35+1E-50)</f>
        <v>-5.2009722765244699E-3</v>
      </c>
      <c r="DN35" s="46"/>
      <c r="DO35" s="46">
        <f t="shared" ref="DO35:DO51" si="31">(BS35-D35)/(D35+1E-50)</f>
        <v>-5.2009268438919726E-3</v>
      </c>
      <c r="DP35" s="46">
        <f t="shared" ref="DP35:DP51" si="32">(CI35-E35)/(E35+1E-50)</f>
        <v>-5.1361342196025077E-3</v>
      </c>
      <c r="DQ35" s="46">
        <f t="shared" ref="DQ35:DQ51" si="33">(CJ35-F35)/(F35+1E-50)</f>
        <v>-5.1262978969600428E-3</v>
      </c>
      <c r="DR35" s="46">
        <f t="shared" ref="DR35:DR51" si="34">(CX35-G35)/(G35+1E-50)</f>
        <v>-5.2009923505002683E-3</v>
      </c>
      <c r="DS35" s="46">
        <f t="shared" ref="DS35:DS51" si="35">(DG35-H35)/(H35+1E-50)</f>
        <v>-5.2006743624298697E-3</v>
      </c>
      <c r="DT35" s="46">
        <f t="shared" ref="DT35:DT51" si="36">(AJ35-I35)/(I35+1E-50)</f>
        <v>-5.2007955806448068E-3</v>
      </c>
      <c r="DU35" s="46">
        <f t="shared" ref="DU35:DU51" si="37">(AH35-J35)/(J35+1E-50)</f>
        <v>-5.1989499455043151E-3</v>
      </c>
      <c r="DV35" s="46">
        <f t="shared" ref="DV35:DV51" si="38">(AM35-K35)/(K35+1E-50)</f>
        <v>-5.201083658912988E-3</v>
      </c>
      <c r="DW35" s="46">
        <f t="shared" ref="DW35:DW51" si="39">(AO35-L35)/(L35+1E-50)</f>
        <v>-5.2008284623736344E-3</v>
      </c>
      <c r="DX35" s="46">
        <f t="shared" ref="DX35:DX51" si="40">(BE35-M35)/(M35+1E-50)</f>
        <v>-5.1997065432922854E-3</v>
      </c>
      <c r="DY35" s="46">
        <f t="shared" ref="DY35:DY51" si="41">(BL35+BM35-N35)/(N35+1E-50)</f>
        <v>-5.2007645943926836E-3</v>
      </c>
      <c r="DZ35" s="46">
        <f t="shared" ref="DZ35:DZ51" si="42">(BN35-O35)/(O35+1E-50)</f>
        <v>-5.1987538915217847E-3</v>
      </c>
      <c r="EA35" s="46">
        <f t="shared" ref="EA35:EA51" si="43">(BO35-P35)/(P35+1E-50)</f>
        <v>-5.2018463173430611E-3</v>
      </c>
      <c r="EB35" s="46">
        <f t="shared" ref="EB35:EB51" si="44">(DD35-Q35)/(Q35+1E-50)</f>
        <v>-5.2003170282759791E-3</v>
      </c>
      <c r="EC35" s="46">
        <f t="shared" ref="EC35:EC51" si="45">(DH35-R35)/(R35+1E-50)</f>
        <v>-5.2006932908643805E-3</v>
      </c>
      <c r="ED35" s="46">
        <f t="shared" ref="ED35:ED51" si="46">(BV35-S35)/(S35+1E-50)</f>
        <v>-5.2036469168452535E-3</v>
      </c>
      <c r="EE35" s="46">
        <f t="shared" ref="EE35:EE51" si="47">(BW35-T35)/(T35+1E-50)</f>
        <v>-5.2087437468033224E-3</v>
      </c>
      <c r="EF35" s="46">
        <f t="shared" ref="EF35:EF51" si="48">(BX35-U35)/(U35+1E-50)</f>
        <v>-5.1999669748149591E-3</v>
      </c>
      <c r="EG35" s="46">
        <f t="shared" ref="EG35:EG51" si="49">(BY35-V35)/(V35+1E-50)</f>
        <v>-5.1916959106300163E-3</v>
      </c>
      <c r="EH35" s="46">
        <f t="shared" ref="EH35:EH51" si="50">(BZ35-W35)/(W35+1E-50)</f>
        <v>-5.1990580857162036E-3</v>
      </c>
      <c r="EI35" s="46">
        <f t="shared" ref="EI35:EI51" si="51">(SUM(AR35:AW35)-X35)/(X35+1E-50)</f>
        <v>-5.1991537014944864E-3</v>
      </c>
      <c r="EJ35" s="46">
        <f t="shared" ref="EJ35:EJ51" si="52">(SUM(AS35:AW35)-Y35)/(Y35+1E-50)</f>
        <v>-5.1991447475662166E-3</v>
      </c>
      <c r="EK35" s="46">
        <f t="shared" ref="EK35:EK51" si="53">(BA35-Z35)/(Z35+1E-50)</f>
        <v>-5.2001909044938656E-3</v>
      </c>
      <c r="EL35" s="46">
        <f t="shared" ref="EL35:EL51" si="54">(BF35-AA35)/(AA35+1E-50)</f>
        <v>-5.2021100313879602E-3</v>
      </c>
      <c r="EM35" s="46">
        <f t="shared" ref="EM35:EM51" si="55">(CZ35-AB35)/(AB35+1E-50)</f>
        <v>-5.2011204768036686E-3</v>
      </c>
      <c r="EN35" s="46">
        <f t="shared" ref="EN35:EN51" si="56">(AN35-AC35)/(AC35+1E-50)</f>
        <v>-5.1844285124587625E-3</v>
      </c>
    </row>
    <row r="36" spans="1:144" x14ac:dyDescent="0.3">
      <c r="A36" s="23" t="s">
        <v>34</v>
      </c>
      <c r="B36" s="21">
        <v>12077.676174</v>
      </c>
      <c r="D36" s="21">
        <v>1308.0727494</v>
      </c>
      <c r="E36" s="21">
        <v>263.50402946999998</v>
      </c>
      <c r="F36" s="21">
        <v>217.71258702</v>
      </c>
      <c r="G36" s="21">
        <v>195.03258493000001</v>
      </c>
      <c r="H36" s="21">
        <v>714.98935456000004</v>
      </c>
      <c r="I36" s="23">
        <v>25.463215906999999</v>
      </c>
      <c r="J36" s="23">
        <v>14.235946296</v>
      </c>
      <c r="K36" s="23">
        <v>14.178960965</v>
      </c>
      <c r="L36" s="23">
        <v>10.795448396999999</v>
      </c>
      <c r="M36" s="23">
        <v>74.330858328000005</v>
      </c>
      <c r="N36" s="23">
        <v>8.5490601076000008</v>
      </c>
      <c r="O36" s="23">
        <v>10.446943234000001</v>
      </c>
      <c r="P36" s="23">
        <v>16.218419386000001</v>
      </c>
      <c r="Q36" s="23">
        <v>14.986205889000001</v>
      </c>
      <c r="R36" s="23">
        <v>8.8636553508000002</v>
      </c>
      <c r="S36" s="23">
        <v>0.47154974760000001</v>
      </c>
      <c r="T36" s="6">
        <v>1.1654166E-7</v>
      </c>
      <c r="U36" s="23">
        <v>4.1700305E-2</v>
      </c>
      <c r="V36" s="23">
        <v>3.05813739E-2</v>
      </c>
      <c r="W36" s="23">
        <v>2.2390358396000001</v>
      </c>
      <c r="X36" s="23">
        <v>0.86416255340000003</v>
      </c>
      <c r="Y36" s="23">
        <v>0.83729757419999995</v>
      </c>
      <c r="Z36" s="23">
        <v>2.6270446035999999</v>
      </c>
      <c r="AA36" s="23">
        <v>0.89811190220000003</v>
      </c>
      <c r="AB36" s="23">
        <v>2.1465254531000002</v>
      </c>
      <c r="AC36" s="23">
        <v>1.39013426E-2</v>
      </c>
      <c r="AE36" s="23" t="s">
        <v>34</v>
      </c>
      <c r="AF36" s="23">
        <v>0</v>
      </c>
      <c r="AG36" s="23">
        <v>2.6026686494036602</v>
      </c>
      <c r="AH36" s="23">
        <v>14.1619788396258</v>
      </c>
      <c r="AI36" s="23">
        <v>25.330947080643099</v>
      </c>
      <c r="AJ36" s="23">
        <v>25.330947080643099</v>
      </c>
      <c r="AK36" s="23">
        <v>41.629648785113801</v>
      </c>
      <c r="AL36" s="23">
        <v>0</v>
      </c>
      <c r="AM36" s="23">
        <v>14.105298422862401</v>
      </c>
      <c r="AN36" s="23">
        <v>1.38291257037366E-2</v>
      </c>
      <c r="AO36" s="23">
        <v>10.739360194360399</v>
      </c>
      <c r="AP36" s="23">
        <v>0.23550105770104901</v>
      </c>
      <c r="AQ36" s="23">
        <v>12014.9330104399</v>
      </c>
      <c r="AR36" s="23">
        <v>2.6725406620534901E-2</v>
      </c>
      <c r="AS36" s="23">
        <v>0.64236949237366103</v>
      </c>
      <c r="AT36" s="23">
        <v>4.0905233655263197E-2</v>
      </c>
      <c r="AU36" s="23">
        <v>9.5039264691435595E-4</v>
      </c>
      <c r="AV36" s="23">
        <v>0.14626586285145801</v>
      </c>
      <c r="AW36" s="23">
        <v>2.4571925288612499E-3</v>
      </c>
      <c r="AX36" s="6">
        <v>109.56604858462499</v>
      </c>
      <c r="AY36" s="23">
        <v>3.7411630430223899</v>
      </c>
      <c r="AZ36" s="23">
        <v>28.089675548573599</v>
      </c>
      <c r="BA36" s="23">
        <v>2.6133967661123001</v>
      </c>
      <c r="BB36" s="23">
        <v>0</v>
      </c>
      <c r="BC36" s="23">
        <v>0</v>
      </c>
      <c r="BD36" s="23">
        <v>73.944738557061598</v>
      </c>
      <c r="BE36" s="23">
        <v>73.944738557061598</v>
      </c>
      <c r="BF36" s="23">
        <v>0.89344587244081297</v>
      </c>
      <c r="BG36" s="23">
        <v>10.4102199696939</v>
      </c>
      <c r="BH36" s="23">
        <v>30.664206533239302</v>
      </c>
      <c r="BI36" s="23">
        <v>9.6125453101049002E-3</v>
      </c>
      <c r="BJ36" s="23">
        <v>73.094645665562993</v>
      </c>
      <c r="BK36" s="23">
        <v>3.9344348181675398E-2</v>
      </c>
      <c r="BL36" s="23">
        <v>2.2112086645171498</v>
      </c>
      <c r="BM36" s="23">
        <v>6.29344141139899</v>
      </c>
      <c r="BN36" s="23">
        <v>10.392709277850701</v>
      </c>
      <c r="BO36" s="23">
        <v>16.1341634635315</v>
      </c>
      <c r="BP36" s="23">
        <v>711.24490106868996</v>
      </c>
      <c r="BQ36" s="23">
        <v>1171.15032378665</v>
      </c>
      <c r="BR36" s="23">
        <v>119.71751806500301</v>
      </c>
      <c r="BS36" s="23">
        <v>1301.2780618213501</v>
      </c>
      <c r="BT36" s="6">
        <v>4.28710174199454E-5</v>
      </c>
      <c r="BU36" s="23">
        <v>44.686257831896398</v>
      </c>
      <c r="BV36" s="23">
        <v>0.469101918168918</v>
      </c>
      <c r="BW36" s="6">
        <v>1.15936370910012E-7</v>
      </c>
      <c r="BX36" s="23">
        <v>4.1483664992661901E-2</v>
      </c>
      <c r="BY36" s="23">
        <v>3.0422536527720302E-2</v>
      </c>
      <c r="BZ36" s="23">
        <v>2.2274046695062202</v>
      </c>
      <c r="CA36" s="23">
        <v>0</v>
      </c>
      <c r="CB36" s="23">
        <v>191.44453966260599</v>
      </c>
      <c r="CC36" s="23">
        <v>9.2611824673026893E-2</v>
      </c>
      <c r="CD36" s="23">
        <v>1.7075464803981499E-4</v>
      </c>
      <c r="CE36" s="23">
        <v>74.768113918219498</v>
      </c>
      <c r="CF36" s="23">
        <v>0.10337473203481</v>
      </c>
      <c r="CG36" s="23">
        <v>0</v>
      </c>
      <c r="CH36" s="23">
        <v>2.09971399703478</v>
      </c>
      <c r="CI36" s="23">
        <v>262.15133525193897</v>
      </c>
      <c r="CJ36" s="23">
        <v>216.59776474647401</v>
      </c>
      <c r="CK36" s="23">
        <v>45.553570505464698</v>
      </c>
      <c r="CL36" s="23">
        <v>0</v>
      </c>
      <c r="CM36" s="23">
        <v>0</v>
      </c>
      <c r="CN36" s="23">
        <v>68.732667752883899</v>
      </c>
      <c r="CO36" s="23">
        <v>0</v>
      </c>
      <c r="CP36" s="23">
        <v>10.277183173994199</v>
      </c>
      <c r="CQ36" s="23">
        <v>4.6213941049510296</v>
      </c>
      <c r="CR36" s="23">
        <v>1.5104099334600899E-3</v>
      </c>
      <c r="CS36" s="23">
        <v>41.1302299060279</v>
      </c>
      <c r="CT36" s="23">
        <v>0.55023468220688798</v>
      </c>
      <c r="CU36" s="23">
        <v>9.6002625859554504E-4</v>
      </c>
      <c r="CV36" s="23">
        <v>14.7698308140015</v>
      </c>
      <c r="CW36" s="6">
        <v>3.3318136247016799E-6</v>
      </c>
      <c r="CX36" s="23">
        <v>194.019570552158</v>
      </c>
      <c r="CY36" s="23">
        <v>78.586081980445897</v>
      </c>
      <c r="CZ36" s="23">
        <v>2.1353743223941102</v>
      </c>
      <c r="DA36" s="23">
        <v>0</v>
      </c>
      <c r="DB36" s="23">
        <v>0</v>
      </c>
      <c r="DC36" s="23">
        <v>11.4597186154705</v>
      </c>
      <c r="DD36" s="23">
        <v>14.908348790768899</v>
      </c>
      <c r="DE36" s="23">
        <v>0</v>
      </c>
      <c r="DF36" s="23">
        <v>3.0658248097100098</v>
      </c>
      <c r="DG36" s="23">
        <v>711.27515606298505</v>
      </c>
      <c r="DH36" s="23">
        <v>8.8176101087466705</v>
      </c>
      <c r="DI36" s="23">
        <v>12.418525425731</v>
      </c>
      <c r="DK36" s="31">
        <f t="shared" si="29"/>
        <v>7.9999965227440361E-3</v>
      </c>
      <c r="DL36" s="106">
        <f t="shared" si="28"/>
        <v>0.99995746372688943</v>
      </c>
      <c r="DM36" s="46">
        <f t="shared" si="30"/>
        <v>-5.1949698481873361E-3</v>
      </c>
      <c r="DN36" s="46"/>
      <c r="DO36" s="46">
        <f t="shared" si="31"/>
        <v>-5.194426366397881E-3</v>
      </c>
      <c r="DP36" s="46">
        <f t="shared" si="32"/>
        <v>-5.1334858931066487E-3</v>
      </c>
      <c r="DQ36" s="46">
        <f t="shared" si="33"/>
        <v>-5.1206147002588118E-3</v>
      </c>
      <c r="DR36" s="46">
        <f t="shared" si="34"/>
        <v>-5.1940775855767764E-3</v>
      </c>
      <c r="DS36" s="46">
        <f t="shared" si="35"/>
        <v>-5.1947605559815434E-3</v>
      </c>
      <c r="DT36" s="46">
        <f t="shared" si="36"/>
        <v>-5.1945059430037526E-3</v>
      </c>
      <c r="DU36" s="46">
        <f t="shared" si="37"/>
        <v>-5.1958229425874986E-3</v>
      </c>
      <c r="DV36" s="46">
        <f t="shared" si="38"/>
        <v>-5.1952002914340042E-3</v>
      </c>
      <c r="DW36" s="46">
        <f t="shared" si="39"/>
        <v>-5.1955417299004228E-3</v>
      </c>
      <c r="DX36" s="46">
        <f t="shared" si="40"/>
        <v>-5.194609340236263E-3</v>
      </c>
      <c r="DY36" s="46">
        <f t="shared" si="41"/>
        <v>-5.1947268032870525E-3</v>
      </c>
      <c r="DZ36" s="46">
        <f t="shared" si="42"/>
        <v>-5.191370809098832E-3</v>
      </c>
      <c r="EA36" s="46">
        <f t="shared" si="43"/>
        <v>-5.1950760714223176E-3</v>
      </c>
      <c r="EB36" s="46">
        <f t="shared" si="44"/>
        <v>-5.1952508064932613E-3</v>
      </c>
      <c r="EC36" s="46">
        <f t="shared" si="45"/>
        <v>-5.1948366933258347E-3</v>
      </c>
      <c r="ED36" s="46">
        <f t="shared" si="46"/>
        <v>-5.191031155335128E-3</v>
      </c>
      <c r="EE36" s="46">
        <f t="shared" si="47"/>
        <v>-5.1937572365796068E-3</v>
      </c>
      <c r="EF36" s="46">
        <f t="shared" si="48"/>
        <v>-5.1951660146874095E-3</v>
      </c>
      <c r="EG36" s="46">
        <f t="shared" si="49"/>
        <v>-5.1939253219652958E-3</v>
      </c>
      <c r="EH36" s="46">
        <f t="shared" si="50"/>
        <v>-5.1947226069671958E-3</v>
      </c>
      <c r="EI36" s="46">
        <f t="shared" si="51"/>
        <v>-5.1945929682392124E-3</v>
      </c>
      <c r="EJ36" s="46">
        <f t="shared" si="52"/>
        <v>-5.1945691446649228E-3</v>
      </c>
      <c r="EK36" s="46">
        <f t="shared" si="53"/>
        <v>-5.1951297168679033E-3</v>
      </c>
      <c r="EL36" s="46">
        <f t="shared" si="54"/>
        <v>-5.1953768208140138E-3</v>
      </c>
      <c r="EM36" s="46">
        <f t="shared" si="55"/>
        <v>-5.1949678443298309E-3</v>
      </c>
      <c r="EN36" s="46">
        <f t="shared" si="56"/>
        <v>-5.1949583821781541E-3</v>
      </c>
    </row>
    <row r="37" spans="1:144" x14ac:dyDescent="0.3">
      <c r="A37" s="23" t="s">
        <v>35</v>
      </c>
      <c r="B37" s="21">
        <v>7602.5873836000001</v>
      </c>
      <c r="D37" s="21">
        <v>3366.4503890000001</v>
      </c>
      <c r="E37" s="21">
        <v>265.25798134000001</v>
      </c>
      <c r="F37" s="21">
        <v>245.50611473999999</v>
      </c>
      <c r="G37" s="21">
        <v>344.81973319000002</v>
      </c>
      <c r="H37" s="21">
        <v>1657.414374</v>
      </c>
      <c r="I37" s="23">
        <v>69.351187398999997</v>
      </c>
      <c r="J37" s="23">
        <v>39.628812895999999</v>
      </c>
      <c r="K37" s="23">
        <v>28.745468956</v>
      </c>
      <c r="L37" s="23">
        <v>27.644109015000002</v>
      </c>
      <c r="M37" s="23">
        <v>200.17404904</v>
      </c>
      <c r="N37" s="23">
        <v>2.9889262009999999</v>
      </c>
      <c r="O37" s="23">
        <v>29.191929278</v>
      </c>
      <c r="P37" s="23">
        <v>13.196074116</v>
      </c>
      <c r="Q37" s="23">
        <v>14.328837904</v>
      </c>
      <c r="R37" s="23">
        <v>9.4395593718999997</v>
      </c>
      <c r="S37" s="23">
        <v>0.1600214978</v>
      </c>
      <c r="T37" s="6">
        <v>3.3958602E-6</v>
      </c>
      <c r="U37" s="23">
        <v>1.4158910300000001E-2</v>
      </c>
      <c r="V37" s="23">
        <v>1.0382665900000001E-2</v>
      </c>
      <c r="W37" s="23">
        <v>3.686879899</v>
      </c>
      <c r="X37" s="23">
        <v>0.34889589409999999</v>
      </c>
      <c r="Y37" s="23">
        <v>0.33812107400000002</v>
      </c>
      <c r="Z37" s="23">
        <v>3.3814895013999999</v>
      </c>
      <c r="AA37" s="23">
        <v>0.31681980479999999</v>
      </c>
      <c r="AB37" s="23">
        <v>5.1227313294999997</v>
      </c>
      <c r="AC37" s="23">
        <v>4.7189314999999997E-3</v>
      </c>
      <c r="AE37" s="23" t="s">
        <v>35</v>
      </c>
      <c r="AF37" s="23">
        <v>0</v>
      </c>
      <c r="AG37" s="23">
        <v>6.12147403561604</v>
      </c>
      <c r="AH37" s="23">
        <v>39.4226682248663</v>
      </c>
      <c r="AI37" s="23">
        <v>68.990510757511103</v>
      </c>
      <c r="AJ37" s="23">
        <v>68.990510757511103</v>
      </c>
      <c r="AK37" s="23">
        <v>97.224692395679597</v>
      </c>
      <c r="AL37" s="23">
        <v>0</v>
      </c>
      <c r="AM37" s="23">
        <v>28.5959874750266</v>
      </c>
      <c r="AN37" s="23">
        <v>4.6943767181603698E-3</v>
      </c>
      <c r="AO37" s="23">
        <v>27.500310568603201</v>
      </c>
      <c r="AP37" s="23">
        <v>8.6410124297384205E-2</v>
      </c>
      <c r="AQ37" s="23">
        <v>7563.0480582743303</v>
      </c>
      <c r="AR37" s="23">
        <v>1.0718759190352501E-2</v>
      </c>
      <c r="AS37" s="23">
        <v>0.25940278411658002</v>
      </c>
      <c r="AT37" s="23">
        <v>1.6518403134311001E-2</v>
      </c>
      <c r="AU37" s="23">
        <v>3.83786820756515E-4</v>
      </c>
      <c r="AV37" s="23">
        <v>5.9065273033174E-2</v>
      </c>
      <c r="AW37" s="23">
        <v>9.9226624233535502E-4</v>
      </c>
      <c r="AX37" s="6">
        <v>256.685091305161</v>
      </c>
      <c r="AY37" s="23">
        <v>8.6675517666432302</v>
      </c>
      <c r="AZ37" s="23">
        <v>65.460400258636</v>
      </c>
      <c r="BA37" s="23">
        <v>3.3639015985975398</v>
      </c>
      <c r="BB37" s="23">
        <v>0</v>
      </c>
      <c r="BC37" s="23">
        <v>0</v>
      </c>
      <c r="BD37" s="23">
        <v>199.13284737037301</v>
      </c>
      <c r="BE37" s="23">
        <v>199.13284737037301</v>
      </c>
      <c r="BF37" s="23">
        <v>0.31517135014945002</v>
      </c>
      <c r="BG37" s="23">
        <v>26.7915433144207</v>
      </c>
      <c r="BH37" s="23">
        <v>71.148965312931594</v>
      </c>
      <c r="BI37" s="23">
        <v>3.5270194533647999E-3</v>
      </c>
      <c r="BJ37" s="23">
        <v>171.37010699187101</v>
      </c>
      <c r="BK37" s="23">
        <v>1.5082199153237099E-2</v>
      </c>
      <c r="BL37" s="23">
        <v>0.773078921775602</v>
      </c>
      <c r="BM37" s="23">
        <v>2.2003018874540401</v>
      </c>
      <c r="BN37" s="23">
        <v>29.0401942048981</v>
      </c>
      <c r="BO37" s="23">
        <v>13.1274495956555</v>
      </c>
      <c r="BP37" s="23">
        <v>1660.20613470736</v>
      </c>
      <c r="BQ37" s="23">
        <v>3014.0477594381</v>
      </c>
      <c r="BR37" s="23">
        <v>308.10262598315398</v>
      </c>
      <c r="BS37" s="23">
        <v>3348.94192873567</v>
      </c>
      <c r="BT37" s="6">
        <v>1.6433915486136599E-5</v>
      </c>
      <c r="BU37" s="23">
        <v>104.392800223854</v>
      </c>
      <c r="BV37" s="23">
        <v>0.15918828484804701</v>
      </c>
      <c r="BW37" s="6">
        <v>3.3781740948979502E-6</v>
      </c>
      <c r="BX37" s="23">
        <v>1.40853130933796E-2</v>
      </c>
      <c r="BY37" s="23">
        <v>1.0328736372313E-2</v>
      </c>
      <c r="BZ37" s="23">
        <v>3.66770785826838</v>
      </c>
      <c r="CA37" s="23">
        <v>0</v>
      </c>
      <c r="CB37" s="23">
        <v>436.01419007738798</v>
      </c>
      <c r="CC37" s="23">
        <v>0.104418169589664</v>
      </c>
      <c r="CD37" s="6">
        <v>6.8953646164674205E-5</v>
      </c>
      <c r="CE37" s="23">
        <v>84.191089058020097</v>
      </c>
      <c r="CF37" s="23">
        <v>0.116933566662036</v>
      </c>
      <c r="CG37" s="23">
        <v>0</v>
      </c>
      <c r="CH37" s="23">
        <v>2.3795753739898702</v>
      </c>
      <c r="CI37" s="23">
        <v>263.89676785289998</v>
      </c>
      <c r="CJ37" s="23">
        <v>244.24762247285099</v>
      </c>
      <c r="CK37" s="23">
        <v>19.649145380049202</v>
      </c>
      <c r="CL37" s="23">
        <v>0</v>
      </c>
      <c r="CM37" s="23">
        <v>0</v>
      </c>
      <c r="CN37" s="23">
        <v>77.719145482012905</v>
      </c>
      <c r="CO37" s="23">
        <v>0</v>
      </c>
      <c r="CP37" s="23">
        <v>11.5474334825862</v>
      </c>
      <c r="CQ37" s="23">
        <v>5.2374186859846699</v>
      </c>
      <c r="CR37" s="23">
        <v>5.8830724928211897E-4</v>
      </c>
      <c r="CS37" s="23">
        <v>46.214088645888097</v>
      </c>
      <c r="CT37" s="23">
        <v>1.2941507427130401</v>
      </c>
      <c r="CU37" s="23">
        <v>3.5060738417191603E-4</v>
      </c>
      <c r="CV37" s="23">
        <v>16.736510794369298</v>
      </c>
      <c r="CW37" s="6">
        <v>1.3454688253024401E-6</v>
      </c>
      <c r="CX37" s="23">
        <v>343.02623730294602</v>
      </c>
      <c r="CY37" s="23">
        <v>182.85566183272101</v>
      </c>
      <c r="CZ37" s="23">
        <v>5.0960924417626501</v>
      </c>
      <c r="DA37" s="23">
        <v>0</v>
      </c>
      <c r="DB37" s="23">
        <v>0</v>
      </c>
      <c r="DC37" s="23">
        <v>25.857097257793701</v>
      </c>
      <c r="DD37" s="23">
        <v>14.254312958602901</v>
      </c>
      <c r="DE37" s="23">
        <v>0</v>
      </c>
      <c r="DF37" s="23">
        <v>6.3457806484053698</v>
      </c>
      <c r="DG37" s="23">
        <v>1648.7938481732999</v>
      </c>
      <c r="DH37" s="23">
        <v>9.3904674706927498</v>
      </c>
      <c r="DI37" s="23">
        <v>27.782731621593701</v>
      </c>
      <c r="DK37" s="31">
        <f t="shared" si="29"/>
        <v>8.0000023543362383E-3</v>
      </c>
      <c r="DL37" s="106">
        <f t="shared" si="28"/>
        <v>1.0069215969884311</v>
      </c>
      <c r="DM37" s="46">
        <f t="shared" si="30"/>
        <v>-5.2007722280131164E-3</v>
      </c>
      <c r="DN37" s="46"/>
      <c r="DO37" s="46">
        <f t="shared" si="31"/>
        <v>-5.2008668601027453E-3</v>
      </c>
      <c r="DP37" s="46">
        <f t="shared" si="32"/>
        <v>-5.1316589239788664E-3</v>
      </c>
      <c r="DQ37" s="46">
        <f t="shared" si="33"/>
        <v>-5.1261137364410842E-3</v>
      </c>
      <c r="DR37" s="46">
        <f t="shared" si="34"/>
        <v>-5.2012565245671957E-3</v>
      </c>
      <c r="DS37" s="46">
        <f t="shared" si="35"/>
        <v>-5.2011892511196669E-3</v>
      </c>
      <c r="DT37" s="46">
        <f t="shared" si="36"/>
        <v>-5.2007277022353407E-3</v>
      </c>
      <c r="DU37" s="46">
        <f t="shared" si="37"/>
        <v>-5.2018886277188326E-3</v>
      </c>
      <c r="DV37" s="46">
        <f t="shared" si="38"/>
        <v>-5.2001754155483514E-3</v>
      </c>
      <c r="DW37" s="46">
        <f t="shared" si="39"/>
        <v>-5.2017754060647821E-3</v>
      </c>
      <c r="DX37" s="46">
        <f t="shared" si="40"/>
        <v>-5.2014817835798815E-3</v>
      </c>
      <c r="DY37" s="46">
        <f t="shared" si="41"/>
        <v>-5.2009955164355869E-3</v>
      </c>
      <c r="DZ37" s="46">
        <f t="shared" si="42"/>
        <v>-5.1978432688329574E-3</v>
      </c>
      <c r="EA37" s="46">
        <f t="shared" si="43"/>
        <v>-5.2003739704139544E-3</v>
      </c>
      <c r="EB37" s="46">
        <f t="shared" si="44"/>
        <v>-5.201046023159725E-3</v>
      </c>
      <c r="EC37" s="46">
        <f t="shared" si="45"/>
        <v>-5.2006560129690344E-3</v>
      </c>
      <c r="ED37" s="46">
        <f t="shared" si="46"/>
        <v>-5.2068813466198448E-3</v>
      </c>
      <c r="EE37" s="46">
        <f t="shared" si="47"/>
        <v>-5.2081369845701662E-3</v>
      </c>
      <c r="EF37" s="46">
        <f t="shared" si="48"/>
        <v>-5.1979428544300646E-3</v>
      </c>
      <c r="EG37" s="46">
        <f t="shared" si="49"/>
        <v>-5.1941888727249875E-3</v>
      </c>
      <c r="EH37" s="46">
        <f t="shared" si="50"/>
        <v>-5.2000719461515726E-3</v>
      </c>
      <c r="EI37" s="46">
        <f t="shared" si="51"/>
        <v>-5.2010401761005591E-3</v>
      </c>
      <c r="EJ37" s="46">
        <f t="shared" si="52"/>
        <v>-5.2009791405167871E-3</v>
      </c>
      <c r="EK37" s="46">
        <f t="shared" si="53"/>
        <v>-5.2012294567759035E-3</v>
      </c>
      <c r="EL37" s="46">
        <f t="shared" si="54"/>
        <v>-5.2031300618678011E-3</v>
      </c>
      <c r="EM37" s="46">
        <f t="shared" si="55"/>
        <v>-5.2001336833625506E-3</v>
      </c>
      <c r="EN37" s="46">
        <f t="shared" si="56"/>
        <v>-5.2034622328444293E-3</v>
      </c>
    </row>
    <row r="38" spans="1:144" x14ac:dyDescent="0.3">
      <c r="A38" s="23" t="s">
        <v>36</v>
      </c>
      <c r="B38" s="21">
        <v>7557.828775</v>
      </c>
      <c r="D38" s="21">
        <v>1458.9581432</v>
      </c>
      <c r="E38" s="21">
        <v>158.79221881999999</v>
      </c>
      <c r="F38" s="21">
        <v>134.55978628</v>
      </c>
      <c r="G38" s="21">
        <v>189.14838143</v>
      </c>
      <c r="H38" s="21">
        <v>728.57195635999994</v>
      </c>
      <c r="I38" s="23">
        <v>28.045074790000001</v>
      </c>
      <c r="J38" s="23">
        <v>15.859761246</v>
      </c>
      <c r="K38" s="23">
        <v>13.297455433</v>
      </c>
      <c r="L38" s="23">
        <v>11.448381709</v>
      </c>
      <c r="M38" s="23">
        <v>81.324307441000002</v>
      </c>
      <c r="N38" s="23">
        <v>4.5275806812999999</v>
      </c>
      <c r="O38" s="23">
        <v>11.665506993999999</v>
      </c>
      <c r="P38" s="23">
        <v>10.317435984999999</v>
      </c>
      <c r="Q38" s="23">
        <v>10.249182504</v>
      </c>
      <c r="R38" s="23">
        <v>6.2566801164000001</v>
      </c>
      <c r="S38" s="23">
        <v>0.24584040609999999</v>
      </c>
      <c r="T38" s="23">
        <v>7.0500200000000006E-5</v>
      </c>
      <c r="U38" s="23">
        <v>2.1862535400000001E-2</v>
      </c>
      <c r="V38" s="23">
        <v>1.6015351899999999E-2</v>
      </c>
      <c r="W38" s="23">
        <v>1.8761213141999999</v>
      </c>
      <c r="X38" s="23">
        <v>0.95579750210000003</v>
      </c>
      <c r="Y38" s="23">
        <v>0.92600662010000001</v>
      </c>
      <c r="Z38" s="23">
        <v>2.0121826200999999</v>
      </c>
      <c r="AA38" s="23">
        <v>0.5433212852</v>
      </c>
      <c r="AB38" s="23">
        <v>2.1861172706000001</v>
      </c>
      <c r="AC38" s="23">
        <v>7.2663004E-3</v>
      </c>
      <c r="AE38" s="23" t="s">
        <v>36</v>
      </c>
      <c r="AF38" s="23">
        <v>0</v>
      </c>
      <c r="AG38" s="23">
        <v>2.6539597076347001</v>
      </c>
      <c r="AH38" s="23">
        <v>15.777068964432599</v>
      </c>
      <c r="AI38" s="23">
        <v>27.8988792935011</v>
      </c>
      <c r="AJ38" s="23">
        <v>27.8988792935011</v>
      </c>
      <c r="AK38" s="23">
        <v>42.465351616944602</v>
      </c>
      <c r="AL38" s="23">
        <v>0</v>
      </c>
      <c r="AM38" s="23">
        <v>13.228128268236199</v>
      </c>
      <c r="AN38" s="23">
        <v>7.2283164798069097E-3</v>
      </c>
      <c r="AO38" s="23">
        <v>11.388703718232501</v>
      </c>
      <c r="AP38" s="23">
        <v>0.223856693832201</v>
      </c>
      <c r="AQ38" s="23">
        <v>7518.4284525162902</v>
      </c>
      <c r="AR38" s="23">
        <v>2.9635627649597301E-2</v>
      </c>
      <c r="AS38" s="23">
        <v>0.71041116133533899</v>
      </c>
      <c r="AT38" s="23">
        <v>4.52381816800322E-2</v>
      </c>
      <c r="AU38" s="23">
        <v>1.0510694377960401E-3</v>
      </c>
      <c r="AV38" s="23">
        <v>0.161759250156252</v>
      </c>
      <c r="AW38" s="23">
        <v>2.7174767106268199E-3</v>
      </c>
      <c r="AX38" s="23">
        <v>111.70047566354199</v>
      </c>
      <c r="AY38" s="23">
        <v>3.8103062524915501</v>
      </c>
      <c r="AZ38" s="23">
        <v>28.6277865268206</v>
      </c>
      <c r="BA38" s="23">
        <v>2.0016953031086002</v>
      </c>
      <c r="BB38" s="23">
        <v>0</v>
      </c>
      <c r="BC38" s="23">
        <v>0</v>
      </c>
      <c r="BD38" s="23">
        <v>80.900427498092796</v>
      </c>
      <c r="BE38" s="23">
        <v>80.900427498092796</v>
      </c>
      <c r="BF38" s="23">
        <v>0.54048927560351501</v>
      </c>
      <c r="BG38" s="23">
        <v>11.6108163328957</v>
      </c>
      <c r="BH38" s="23">
        <v>31.2366656773894</v>
      </c>
      <c r="BI38" s="23">
        <v>9.1373582969617607E-3</v>
      </c>
      <c r="BJ38" s="23">
        <v>74.544891509481005</v>
      </c>
      <c r="BK38" s="23">
        <v>4.1838069005035998E-2</v>
      </c>
      <c r="BL38" s="23">
        <v>1.1710339717918601</v>
      </c>
      <c r="BM38" s="23">
        <v>3.3329436757662401</v>
      </c>
      <c r="BN38" s="23">
        <v>11.604726571689501</v>
      </c>
      <c r="BO38" s="23">
        <v>10.2636476607503</v>
      </c>
      <c r="BP38" s="23">
        <v>725.947904610416</v>
      </c>
      <c r="BQ38" s="23">
        <v>1306.2162179813299</v>
      </c>
      <c r="BR38" s="23">
        <v>133.52431311309101</v>
      </c>
      <c r="BS38" s="23">
        <v>1451.35134742732</v>
      </c>
      <c r="BT38" s="6">
        <v>4.5587643791002099E-5</v>
      </c>
      <c r="BU38" s="23">
        <v>45.553658411090296</v>
      </c>
      <c r="BV38" s="23">
        <v>0.244556989700667</v>
      </c>
      <c r="BW38" s="6">
        <v>7.0132886672685197E-5</v>
      </c>
      <c r="BX38" s="23">
        <v>2.1748644746815701E-2</v>
      </c>
      <c r="BY38" s="23">
        <v>1.59319292977727E-2</v>
      </c>
      <c r="BZ38" s="23">
        <v>1.86634221198101</v>
      </c>
      <c r="CA38" s="23">
        <v>0</v>
      </c>
      <c r="CB38" s="23">
        <v>194.802777258112</v>
      </c>
      <c r="CC38" s="23">
        <v>5.7268150667173702E-2</v>
      </c>
      <c r="CD38" s="23">
        <v>1.88840961657214E-4</v>
      </c>
      <c r="CE38" s="23">
        <v>46.324794471028497</v>
      </c>
      <c r="CF38" s="23">
        <v>6.3701568182895393E-2</v>
      </c>
      <c r="CG38" s="23">
        <v>0</v>
      </c>
      <c r="CH38" s="23">
        <v>1.29118183016694</v>
      </c>
      <c r="CI38" s="23">
        <v>157.974330918286</v>
      </c>
      <c r="CJ38" s="23">
        <v>133.86822042781299</v>
      </c>
      <c r="CK38" s="23">
        <v>24.106110490473199</v>
      </c>
      <c r="CL38" s="23">
        <v>0</v>
      </c>
      <c r="CM38" s="23">
        <v>0</v>
      </c>
      <c r="CN38" s="23">
        <v>42.342486339390497</v>
      </c>
      <c r="CO38" s="23">
        <v>0</v>
      </c>
      <c r="CP38" s="23">
        <v>6.3694761970270601</v>
      </c>
      <c r="CQ38" s="23">
        <v>2.8418089099797701</v>
      </c>
      <c r="CR38" s="23">
        <v>1.58298044117682E-3</v>
      </c>
      <c r="CS38" s="23">
        <v>25.4911374359143</v>
      </c>
      <c r="CT38" s="23">
        <v>0.56107785373100205</v>
      </c>
      <c r="CU38" s="23">
        <v>9.1185964642272503E-4</v>
      </c>
      <c r="CV38" s="23">
        <v>9.0836781596917895</v>
      </c>
      <c r="CW38" s="6">
        <v>3.68471500839409E-6</v>
      </c>
      <c r="CX38" s="23">
        <v>188.16220630314601</v>
      </c>
      <c r="CY38" s="23">
        <v>80.1132797163541</v>
      </c>
      <c r="CZ38" s="23">
        <v>2.1747189678811298</v>
      </c>
      <c r="DA38" s="23">
        <v>0</v>
      </c>
      <c r="DB38" s="23">
        <v>0</v>
      </c>
      <c r="DC38" s="23">
        <v>11.661125054093</v>
      </c>
      <c r="DD38" s="23">
        <v>10.1957560194656</v>
      </c>
      <c r="DE38" s="23">
        <v>0</v>
      </c>
      <c r="DF38" s="23">
        <v>3.1169826214879799</v>
      </c>
      <c r="DG38" s="23">
        <v>724.77357883562797</v>
      </c>
      <c r="DH38" s="23">
        <v>6.2240632699152298</v>
      </c>
      <c r="DI38" s="23">
        <v>12.623151209965499</v>
      </c>
      <c r="DK38" s="31">
        <f t="shared" si="29"/>
        <v>8.0000038264181512E-3</v>
      </c>
      <c r="DL38" s="106">
        <f t="shared" si="28"/>
        <v>1.0016202657065323</v>
      </c>
      <c r="DM38" s="46">
        <f t="shared" si="30"/>
        <v>-5.2131800887100293E-3</v>
      </c>
      <c r="DN38" s="46"/>
      <c r="DO38" s="46">
        <f t="shared" si="31"/>
        <v>-5.2138547004478694E-3</v>
      </c>
      <c r="DP38" s="46">
        <f t="shared" si="32"/>
        <v>-5.1506799753274447E-3</v>
      </c>
      <c r="DQ38" s="46">
        <f t="shared" si="33"/>
        <v>-5.1394690145238498E-3</v>
      </c>
      <c r="DR38" s="46">
        <f t="shared" si="34"/>
        <v>-5.2137645556272275E-3</v>
      </c>
      <c r="DS38" s="46">
        <f t="shared" si="35"/>
        <v>-5.2134555704682218E-3</v>
      </c>
      <c r="DT38" s="46">
        <f t="shared" si="36"/>
        <v>-5.2128759717563642E-3</v>
      </c>
      <c r="DU38" s="46">
        <f t="shared" si="37"/>
        <v>-5.2139676180974126E-3</v>
      </c>
      <c r="DV38" s="46">
        <f t="shared" si="38"/>
        <v>-5.2135662430386953E-3</v>
      </c>
      <c r="DW38" s="46">
        <f t="shared" si="39"/>
        <v>-5.2127883472459537E-3</v>
      </c>
      <c r="DX38" s="46">
        <f t="shared" si="40"/>
        <v>-5.212217063326691E-3</v>
      </c>
      <c r="DY38" s="46">
        <f t="shared" si="41"/>
        <v>-5.2131668993521769E-3</v>
      </c>
      <c r="DZ38" s="46">
        <f t="shared" si="42"/>
        <v>-5.2102683871142899E-3</v>
      </c>
      <c r="EA38" s="46">
        <f t="shared" si="43"/>
        <v>-5.2133421838429688E-3</v>
      </c>
      <c r="EB38" s="46">
        <f t="shared" si="44"/>
        <v>-5.2127557015936741E-3</v>
      </c>
      <c r="EC38" s="46">
        <f t="shared" si="45"/>
        <v>-5.2131235540194918E-3</v>
      </c>
      <c r="ED38" s="46">
        <f t="shared" si="46"/>
        <v>-5.2205266810816291E-3</v>
      </c>
      <c r="EE38" s="46">
        <f t="shared" si="47"/>
        <v>-5.2101033375055606E-3</v>
      </c>
      <c r="EF38" s="46">
        <f t="shared" si="48"/>
        <v>-5.2093982285467324E-3</v>
      </c>
      <c r="EG38" s="46">
        <f t="shared" si="49"/>
        <v>-5.2089147180898942E-3</v>
      </c>
      <c r="EH38" s="46">
        <f t="shared" si="50"/>
        <v>-5.2124039874041116E-3</v>
      </c>
      <c r="EI38" s="46">
        <f t="shared" si="51"/>
        <v>-5.2152627720877332E-3</v>
      </c>
      <c r="EJ38" s="46">
        <f t="shared" si="52"/>
        <v>-5.2153847230944012E-3</v>
      </c>
      <c r="EK38" s="46">
        <f t="shared" si="53"/>
        <v>-5.2119111290597061E-3</v>
      </c>
      <c r="EL38" s="46">
        <f t="shared" si="54"/>
        <v>-5.212403183215095E-3</v>
      </c>
      <c r="EM38" s="46">
        <f t="shared" si="55"/>
        <v>-5.2139484336729304E-3</v>
      </c>
      <c r="EN38" s="46">
        <f t="shared" si="56"/>
        <v>-5.2274084612700901E-3</v>
      </c>
    </row>
    <row r="39" spans="1:144" x14ac:dyDescent="0.3">
      <c r="A39" s="23" t="s">
        <v>126</v>
      </c>
      <c r="B39" s="21">
        <v>12201.074708</v>
      </c>
      <c r="D39" s="21">
        <v>2525.0398479</v>
      </c>
      <c r="E39" s="21">
        <v>220.13534343000001</v>
      </c>
      <c r="F39" s="21">
        <v>186.64659982000001</v>
      </c>
      <c r="G39" s="21">
        <v>353.51389033999999</v>
      </c>
      <c r="H39" s="21">
        <v>1003.3297646</v>
      </c>
      <c r="I39" s="23">
        <v>36.392871763999999</v>
      </c>
      <c r="J39" s="23">
        <v>20.518779581</v>
      </c>
      <c r="K39" s="23">
        <v>17.507181968000001</v>
      </c>
      <c r="L39" s="23">
        <v>14.842511610000001</v>
      </c>
      <c r="M39" s="23">
        <v>105.56485347</v>
      </c>
      <c r="N39" s="23">
        <v>6.1300075635000004</v>
      </c>
      <c r="O39" s="23">
        <v>15.091532707000001</v>
      </c>
      <c r="P39" s="23">
        <v>14.022295502</v>
      </c>
      <c r="Q39" s="23">
        <v>13.897619012</v>
      </c>
      <c r="R39" s="23">
        <v>8.3799005419999997</v>
      </c>
      <c r="S39" s="23">
        <v>0.34240167589999998</v>
      </c>
      <c r="T39" s="6">
        <v>7.5299620000000001E-6</v>
      </c>
      <c r="U39" s="23">
        <v>3.0292954800000001E-2</v>
      </c>
      <c r="V39" s="23">
        <v>2.2213766100000001E-2</v>
      </c>
      <c r="W39" s="23">
        <v>2.4823386871999999</v>
      </c>
      <c r="X39" s="23">
        <v>2.2756753814000001</v>
      </c>
      <c r="Y39" s="23">
        <v>2.2051128465000001</v>
      </c>
      <c r="Z39" s="23">
        <v>2.7183823677999999</v>
      </c>
      <c r="AA39" s="23">
        <v>0.87456039080000003</v>
      </c>
      <c r="AB39" s="23">
        <v>2.8397281140000001</v>
      </c>
      <c r="AC39" s="23">
        <v>1.00962165E-2</v>
      </c>
      <c r="AE39" s="23" t="s">
        <v>126</v>
      </c>
      <c r="AF39" s="23">
        <v>0</v>
      </c>
      <c r="AG39" s="23">
        <v>3.6151129301068901</v>
      </c>
      <c r="AH39" s="23">
        <v>20.412159040820502</v>
      </c>
      <c r="AI39" s="23">
        <v>36.2038023722112</v>
      </c>
      <c r="AJ39" s="23">
        <v>36.2038023722112</v>
      </c>
      <c r="AK39" s="23">
        <v>58.192149242072396</v>
      </c>
      <c r="AL39" s="23">
        <v>0</v>
      </c>
      <c r="AM39" s="23">
        <v>17.416222038722999</v>
      </c>
      <c r="AN39" s="23">
        <v>1.00437678817196E-2</v>
      </c>
      <c r="AO39" s="23">
        <v>14.7654009515225</v>
      </c>
      <c r="AP39" s="23">
        <v>0.50755676258847005</v>
      </c>
      <c r="AQ39" s="23">
        <v>12137.6913611005</v>
      </c>
      <c r="AR39" s="23">
        <v>7.0195786422725198E-2</v>
      </c>
      <c r="AS39" s="23">
        <v>1.6917482951162</v>
      </c>
      <c r="AT39" s="23">
        <v>0.107728387911947</v>
      </c>
      <c r="AU39" s="23">
        <v>2.5029656247115999E-3</v>
      </c>
      <c r="AV39" s="23">
        <v>0.38520635446816198</v>
      </c>
      <c r="AW39" s="23">
        <v>6.4712954954061104E-3</v>
      </c>
      <c r="AX39" s="6">
        <v>152.60649204718001</v>
      </c>
      <c r="AY39" s="23">
        <v>5.2472925865291797</v>
      </c>
      <c r="AZ39" s="23">
        <v>39.265527487120004</v>
      </c>
      <c r="BA39" s="23">
        <v>2.7042596222489399</v>
      </c>
      <c r="BB39" s="23">
        <v>0</v>
      </c>
      <c r="BC39" s="23">
        <v>0</v>
      </c>
      <c r="BD39" s="23">
        <v>105.01628005184</v>
      </c>
      <c r="BE39" s="23">
        <v>105.01628005184</v>
      </c>
      <c r="BF39" s="23">
        <v>0.870015934136526</v>
      </c>
      <c r="BG39" s="23">
        <v>20.095372469152601</v>
      </c>
      <c r="BH39" s="23">
        <v>42.973650285852102</v>
      </c>
      <c r="BI39" s="23">
        <v>2.0716889642112001E-2</v>
      </c>
      <c r="BJ39" s="23">
        <v>101.815915675037</v>
      </c>
      <c r="BK39" s="23">
        <v>9.6125722811102404E-2</v>
      </c>
      <c r="BL39" s="23">
        <v>1.58552273144948</v>
      </c>
      <c r="BM39" s="23">
        <v>4.5126414664043102</v>
      </c>
      <c r="BN39" s="23">
        <v>15.013181045337801</v>
      </c>
      <c r="BO39" s="23">
        <v>13.9494468685561</v>
      </c>
      <c r="BP39" s="23">
        <v>990.48534939179899</v>
      </c>
      <c r="BQ39" s="23">
        <v>2260.7279485809299</v>
      </c>
      <c r="BR39" s="23">
        <v>231.09663072835201</v>
      </c>
      <c r="BS39" s="23">
        <v>2511.91995177844</v>
      </c>
      <c r="BT39" s="6">
        <v>1.04743711622964E-4</v>
      </c>
      <c r="BU39" s="23">
        <v>62.372994194198498</v>
      </c>
      <c r="BV39" s="23">
        <v>0.340622410961468</v>
      </c>
      <c r="BW39" s="6">
        <v>7.4907645909048201E-6</v>
      </c>
      <c r="BX39" s="23">
        <v>3.0135491763236801E-2</v>
      </c>
      <c r="BY39" s="23">
        <v>2.2098541374096701E-2</v>
      </c>
      <c r="BZ39" s="23">
        <v>2.4694449594488401</v>
      </c>
      <c r="CA39" s="23">
        <v>0</v>
      </c>
      <c r="CB39" s="23">
        <v>271.63810536981401</v>
      </c>
      <c r="CC39" s="23">
        <v>7.9497328574656703E-2</v>
      </c>
      <c r="CD39" s="23">
        <v>4.4970076344494201E-4</v>
      </c>
      <c r="CE39" s="23">
        <v>64.504446254402296</v>
      </c>
      <c r="CF39" s="23">
        <v>8.7916182148073396E-2</v>
      </c>
      <c r="CG39" s="23">
        <v>0</v>
      </c>
      <c r="CH39" s="23">
        <v>1.77577345230575</v>
      </c>
      <c r="CI39" s="23">
        <v>219.00539647899299</v>
      </c>
      <c r="CJ39" s="23">
        <v>185.69061830409001</v>
      </c>
      <c r="CK39" s="23">
        <v>33.314778174903601</v>
      </c>
      <c r="CL39" s="23">
        <v>0</v>
      </c>
      <c r="CM39" s="23">
        <v>0</v>
      </c>
      <c r="CN39" s="23">
        <v>58.421613408400702</v>
      </c>
      <c r="CO39" s="23">
        <v>0</v>
      </c>
      <c r="CP39" s="23">
        <v>8.8786122894448205</v>
      </c>
      <c r="CQ39" s="23">
        <v>3.9082924847743201</v>
      </c>
      <c r="CR39" s="23">
        <v>3.6946545101825901E-3</v>
      </c>
      <c r="CS39" s="23">
        <v>35.532594379095698</v>
      </c>
      <c r="CT39" s="23">
        <v>0.76427753826928502</v>
      </c>
      <c r="CU39" s="23">
        <v>2.0429054877196999E-3</v>
      </c>
      <c r="CV39" s="23">
        <v>12.4956764894701</v>
      </c>
      <c r="CW39" s="6">
        <v>8.77471212424147E-6</v>
      </c>
      <c r="CX39" s="23">
        <v>351.67730630396198</v>
      </c>
      <c r="CY39" s="23">
        <v>110.044176471136</v>
      </c>
      <c r="CZ39" s="23">
        <v>2.8249787543246501</v>
      </c>
      <c r="DA39" s="23">
        <v>0</v>
      </c>
      <c r="DB39" s="23">
        <v>0</v>
      </c>
      <c r="DC39" s="23">
        <v>16.376751053263899</v>
      </c>
      <c r="DD39" s="23">
        <v>13.8254231792844</v>
      </c>
      <c r="DE39" s="23">
        <v>0</v>
      </c>
      <c r="DF39" s="23">
        <v>4.6470684075542197</v>
      </c>
      <c r="DG39" s="23">
        <v>998.11747392648601</v>
      </c>
      <c r="DH39" s="23">
        <v>8.3363626098641994</v>
      </c>
      <c r="DI39" s="23">
        <v>17.824660397739201</v>
      </c>
      <c r="DK39" s="31">
        <f t="shared" si="29"/>
        <v>8.0000051175695593E-3</v>
      </c>
      <c r="DL39" s="106">
        <f t="shared" si="28"/>
        <v>0.99235348069334661</v>
      </c>
      <c r="DM39" s="46">
        <f t="shared" si="30"/>
        <v>-5.1948986803548296E-3</v>
      </c>
      <c r="DN39" s="46"/>
      <c r="DO39" s="46">
        <f t="shared" si="31"/>
        <v>-5.1959164654258646E-3</v>
      </c>
      <c r="DP39" s="46">
        <f t="shared" si="32"/>
        <v>-5.1329647179818782E-3</v>
      </c>
      <c r="DQ39" s="46">
        <f t="shared" si="33"/>
        <v>-5.1218801565736279E-3</v>
      </c>
      <c r="DR39" s="46">
        <f t="shared" si="34"/>
        <v>-5.1952245335300075E-3</v>
      </c>
      <c r="DS39" s="46">
        <f t="shared" si="35"/>
        <v>-5.194992571153273E-3</v>
      </c>
      <c r="DT39" s="46">
        <f t="shared" si="36"/>
        <v>-5.1952314457312763E-3</v>
      </c>
      <c r="DU39" s="46">
        <f t="shared" si="37"/>
        <v>-5.1962418017408524E-3</v>
      </c>
      <c r="DV39" s="46">
        <f t="shared" si="38"/>
        <v>-5.1955779886940284E-3</v>
      </c>
      <c r="DW39" s="46">
        <f t="shared" si="39"/>
        <v>-5.195256739805993E-3</v>
      </c>
      <c r="DX39" s="46">
        <f t="shared" si="40"/>
        <v>-5.1965535888883726E-3</v>
      </c>
      <c r="DY39" s="46">
        <f t="shared" si="41"/>
        <v>-5.1946698786826846E-3</v>
      </c>
      <c r="DZ39" s="46">
        <f t="shared" si="42"/>
        <v>-5.1917630358285513E-3</v>
      </c>
      <c r="EA39" s="46">
        <f t="shared" si="43"/>
        <v>-5.1952002746989655E-3</v>
      </c>
      <c r="EB39" s="46">
        <f t="shared" si="44"/>
        <v>-5.1948346442122388E-3</v>
      </c>
      <c r="EC39" s="46">
        <f t="shared" si="45"/>
        <v>-5.195518958439717E-3</v>
      </c>
      <c r="ED39" s="46">
        <f t="shared" si="46"/>
        <v>-5.196425904911808E-3</v>
      </c>
      <c r="EE39" s="46">
        <f t="shared" si="47"/>
        <v>-5.2055254854114852E-3</v>
      </c>
      <c r="EF39" s="46">
        <f t="shared" si="48"/>
        <v>-5.198008507351028E-3</v>
      </c>
      <c r="EG39" s="46">
        <f t="shared" si="49"/>
        <v>-5.1870864843264848E-3</v>
      </c>
      <c r="EH39" s="46">
        <f t="shared" si="50"/>
        <v>-5.1941855547937106E-3</v>
      </c>
      <c r="EI39" s="46">
        <f t="shared" si="51"/>
        <v>-5.1950715191967341E-3</v>
      </c>
      <c r="EJ39" s="46">
        <f t="shared" si="52"/>
        <v>-5.1949939440767718E-3</v>
      </c>
      <c r="EK39" s="46">
        <f t="shared" si="53"/>
        <v>-5.1952755868151009E-3</v>
      </c>
      <c r="EL39" s="46">
        <f t="shared" si="54"/>
        <v>-5.1962754216629999E-3</v>
      </c>
      <c r="EM39" s="46">
        <f t="shared" si="55"/>
        <v>-5.1939337440915553E-3</v>
      </c>
      <c r="EN39" s="46">
        <f t="shared" si="56"/>
        <v>-5.1948785250790904E-3</v>
      </c>
    </row>
    <row r="40" spans="1:144" x14ac:dyDescent="0.3">
      <c r="A40" s="23" t="s">
        <v>37</v>
      </c>
      <c r="B40" s="21">
        <v>1045.1044884</v>
      </c>
      <c r="D40" s="21">
        <v>222.48250801</v>
      </c>
      <c r="E40" s="21">
        <v>15.426699613</v>
      </c>
      <c r="F40" s="21">
        <v>13.741002503000001</v>
      </c>
      <c r="G40" s="21">
        <v>30.358602264000002</v>
      </c>
      <c r="H40" s="21">
        <v>96.039248986999993</v>
      </c>
      <c r="I40" s="23">
        <v>3.7003845645000002</v>
      </c>
      <c r="J40" s="23">
        <v>2.1009429823999999</v>
      </c>
      <c r="K40" s="23">
        <v>1.6307739955</v>
      </c>
      <c r="L40" s="23">
        <v>1.4821471210999999</v>
      </c>
      <c r="M40" s="23">
        <v>10.697677081</v>
      </c>
      <c r="N40" s="23">
        <v>0.30245019249999999</v>
      </c>
      <c r="O40" s="23">
        <v>1.5470471747000001</v>
      </c>
      <c r="P40" s="23">
        <v>0.91499768719999997</v>
      </c>
      <c r="Q40" s="23">
        <v>1.0046977778999999</v>
      </c>
      <c r="R40" s="23">
        <v>0.62311663210000001</v>
      </c>
      <c r="S40" s="23">
        <v>1.6242864999999999E-2</v>
      </c>
      <c r="U40" s="23">
        <v>1.4360340999999999E-3</v>
      </c>
      <c r="V40" s="23">
        <v>1.0531462999999999E-3</v>
      </c>
      <c r="W40" s="23">
        <v>0.21258188380000001</v>
      </c>
      <c r="X40" s="23">
        <v>0.15632035120000001</v>
      </c>
      <c r="Y40" s="23">
        <v>0.15148769249999999</v>
      </c>
      <c r="Z40" s="23">
        <v>0.21894612620000001</v>
      </c>
      <c r="AA40" s="23">
        <v>6.0511418900000002E-2</v>
      </c>
      <c r="AB40" s="23">
        <v>0.2774939595</v>
      </c>
      <c r="AC40" s="23">
        <v>4.7873719999999998E-4</v>
      </c>
      <c r="AE40" s="23" t="s">
        <v>37</v>
      </c>
      <c r="AF40" s="23">
        <v>0</v>
      </c>
      <c r="AG40" s="23">
        <v>0.346256122732298</v>
      </c>
      <c r="AH40" s="23">
        <v>2.0900294726353299</v>
      </c>
      <c r="AI40" s="23">
        <v>3.68115705820856</v>
      </c>
      <c r="AJ40" s="23">
        <v>3.68115705820856</v>
      </c>
      <c r="AK40" s="23">
        <v>5.55760052353709</v>
      </c>
      <c r="AL40" s="23">
        <v>0</v>
      </c>
      <c r="AM40" s="23">
        <v>1.6223001972701401</v>
      </c>
      <c r="AN40" s="23">
        <v>4.7625635492958902E-4</v>
      </c>
      <c r="AO40" s="23">
        <v>1.4744482450990199</v>
      </c>
      <c r="AP40" s="6">
        <v>5.0437829925735103E-2</v>
      </c>
      <c r="AQ40" s="23">
        <v>1039.67535397961</v>
      </c>
      <c r="AR40" s="23">
        <v>4.8075534843829999E-3</v>
      </c>
      <c r="AS40" s="23">
        <v>0.116220433797957</v>
      </c>
      <c r="AT40" s="6">
        <v>7.4007574954171301E-3</v>
      </c>
      <c r="AU40" s="23">
        <v>1.7194955176397299E-4</v>
      </c>
      <c r="AV40" s="23">
        <v>2.6463072042747501E-2</v>
      </c>
      <c r="AW40" s="6">
        <v>4.4456877408356602E-4</v>
      </c>
      <c r="AX40" s="6">
        <v>14.615611577536001</v>
      </c>
      <c r="AY40" s="23">
        <v>0.50310171321681796</v>
      </c>
      <c r="AZ40" s="23">
        <v>3.7605298467752402</v>
      </c>
      <c r="BA40" s="23">
        <v>0.21780867034562901</v>
      </c>
      <c r="BB40" s="23">
        <v>0</v>
      </c>
      <c r="BC40" s="23">
        <v>0</v>
      </c>
      <c r="BD40" s="6">
        <v>10.642101479087</v>
      </c>
      <c r="BE40" s="23">
        <v>10.642101479087</v>
      </c>
      <c r="BF40" s="23">
        <v>6.01968972907952E-2</v>
      </c>
      <c r="BG40" s="23">
        <v>1.77061440389777</v>
      </c>
      <c r="BH40" s="23">
        <v>4.1188544063603301</v>
      </c>
      <c r="BI40" s="23">
        <v>2.0587225991901699E-3</v>
      </c>
      <c r="BJ40" s="23">
        <v>9.7402964139068899</v>
      </c>
      <c r="BK40" s="23">
        <v>7.3990381331102799E-3</v>
      </c>
      <c r="BL40" s="23">
        <v>7.8228524501617602E-2</v>
      </c>
      <c r="BM40" s="6">
        <v>0.222650559698407</v>
      </c>
      <c r="BN40" s="23">
        <v>1.5390159445025999</v>
      </c>
      <c r="BO40" s="6">
        <v>0.91024493974354703</v>
      </c>
      <c r="BP40" s="6">
        <v>95.269621962444305</v>
      </c>
      <c r="BQ40" s="23">
        <v>199.194023995105</v>
      </c>
      <c r="BR40" s="23">
        <v>20.362055097912702</v>
      </c>
      <c r="BS40" s="23">
        <v>221.32669349691599</v>
      </c>
      <c r="BT40" s="6">
        <v>8.0624287821245203E-6</v>
      </c>
      <c r="BU40" s="23">
        <v>5.9714069761349604</v>
      </c>
      <c r="BV40" s="23">
        <v>1.6158513566692501E-2</v>
      </c>
      <c r="BW40" s="23">
        <v>0</v>
      </c>
      <c r="BX40" s="23">
        <v>1.42857961716739E-3</v>
      </c>
      <c r="BY40" s="23">
        <v>1.0476753120918E-3</v>
      </c>
      <c r="BZ40" s="23">
        <v>0.211477255907008</v>
      </c>
      <c r="CA40" s="23">
        <v>0</v>
      </c>
      <c r="CB40" s="23">
        <v>26.033896720051601</v>
      </c>
      <c r="CC40" s="23">
        <v>5.8467061294002797E-3</v>
      </c>
      <c r="CD40" s="6">
        <v>3.0893459385792302E-5</v>
      </c>
      <c r="CE40" s="23">
        <v>4.73683031575698</v>
      </c>
      <c r="CF40" s="23">
        <v>6.4621436641919697E-3</v>
      </c>
      <c r="CG40" s="23">
        <v>0</v>
      </c>
      <c r="CH40" s="23">
        <v>0.13051333190032799</v>
      </c>
      <c r="CI40" s="23">
        <v>15.347566098377399</v>
      </c>
      <c r="CJ40" s="23">
        <v>13.6706237106616</v>
      </c>
      <c r="CK40" s="23">
        <v>1.67694238771584</v>
      </c>
      <c r="CL40" s="23">
        <v>0</v>
      </c>
      <c r="CM40" s="6">
        <v>0</v>
      </c>
      <c r="CN40" s="6">
        <v>4.3031809388382696</v>
      </c>
      <c r="CO40" s="6">
        <v>0</v>
      </c>
      <c r="CP40" s="23">
        <v>0.65606558640189105</v>
      </c>
      <c r="CQ40" s="23">
        <v>0.287246614527356</v>
      </c>
      <c r="CR40" s="23">
        <v>2.8297995966974698E-4</v>
      </c>
      <c r="CS40" s="23">
        <v>2.6255973037473002</v>
      </c>
      <c r="CT40" s="23">
        <v>7.3202584135848806E-2</v>
      </c>
      <c r="CU40" s="23">
        <v>1.9033926321202299E-4</v>
      </c>
      <c r="CV40" s="23">
        <v>0.91837595418795404</v>
      </c>
      <c r="CW40" s="6">
        <v>6.0282565541427404E-7</v>
      </c>
      <c r="CX40" s="6">
        <v>30.200945505933099</v>
      </c>
      <c r="CY40" s="6">
        <v>10.5251534810339</v>
      </c>
      <c r="CZ40" s="23">
        <v>0.27605269513164299</v>
      </c>
      <c r="DA40" s="23">
        <v>0</v>
      </c>
      <c r="DB40" s="23">
        <v>0</v>
      </c>
      <c r="DC40" s="23">
        <v>1.5662704358405299</v>
      </c>
      <c r="DD40" s="23">
        <v>0.99947965408317097</v>
      </c>
      <c r="DE40" s="23">
        <v>0</v>
      </c>
      <c r="DF40" s="23">
        <v>0.438498188157873</v>
      </c>
      <c r="DG40" s="23">
        <v>95.540324961281399</v>
      </c>
      <c r="DH40" s="23">
        <v>0.61987980900147099</v>
      </c>
      <c r="DI40" s="23">
        <v>1.7082533692747299</v>
      </c>
      <c r="DK40" s="31">
        <f t="shared" si="29"/>
        <v>8.0000038672354817E-3</v>
      </c>
      <c r="DL40" s="106">
        <f t="shared" si="28"/>
        <v>0.99716661002621876</v>
      </c>
      <c r="DM40" s="46">
        <f t="shared" si="30"/>
        <v>-5.1948245181701854E-3</v>
      </c>
      <c r="DN40" s="46"/>
      <c r="DO40" s="46">
        <f t="shared" si="31"/>
        <v>-5.1950803837219391E-3</v>
      </c>
      <c r="DP40" s="46">
        <f t="shared" si="32"/>
        <v>-5.1296464316914351E-3</v>
      </c>
      <c r="DQ40" s="46">
        <f t="shared" si="33"/>
        <v>-5.1218091491530924E-3</v>
      </c>
      <c r="DR40" s="46">
        <f t="shared" si="34"/>
        <v>-5.1931494307910281E-3</v>
      </c>
      <c r="DS40" s="46">
        <f t="shared" si="35"/>
        <v>-5.1950013247826325E-3</v>
      </c>
      <c r="DT40" s="46">
        <f t="shared" si="36"/>
        <v>-5.1960832600754974E-3</v>
      </c>
      <c r="DU40" s="46">
        <f t="shared" si="37"/>
        <v>-5.1945768429198392E-3</v>
      </c>
      <c r="DV40" s="46">
        <f t="shared" si="38"/>
        <v>-5.1961818457019549E-3</v>
      </c>
      <c r="DW40" s="46">
        <f t="shared" si="39"/>
        <v>-5.1944074183851007E-3</v>
      </c>
      <c r="DX40" s="46">
        <f t="shared" si="40"/>
        <v>-5.1951093206680874E-3</v>
      </c>
      <c r="DY40" s="46">
        <f t="shared" si="41"/>
        <v>-5.1946017524037965E-3</v>
      </c>
      <c r="DZ40" s="46">
        <f t="shared" si="42"/>
        <v>-5.1913285701565958E-3</v>
      </c>
      <c r="EA40" s="46">
        <f t="shared" si="43"/>
        <v>-5.1942726445537764E-3</v>
      </c>
      <c r="EB40" s="46">
        <f t="shared" si="44"/>
        <v>-5.193724851005224E-3</v>
      </c>
      <c r="EC40" s="46">
        <f t="shared" si="45"/>
        <v>-5.1945702165265926E-3</v>
      </c>
      <c r="ED40" s="46">
        <f t="shared" si="46"/>
        <v>-5.1931376211953621E-3</v>
      </c>
      <c r="EE40" s="46">
        <f t="shared" si="47"/>
        <v>0</v>
      </c>
      <c r="EF40" s="46">
        <f t="shared" si="48"/>
        <v>-5.1910207651823075E-3</v>
      </c>
      <c r="EG40" s="46">
        <f t="shared" si="49"/>
        <v>-5.1948982854518391E-3</v>
      </c>
      <c r="EH40" s="46">
        <f t="shared" si="50"/>
        <v>-5.1962466097593713E-3</v>
      </c>
      <c r="EI40" s="46">
        <f t="shared" si="51"/>
        <v>-5.1945639030003829E-3</v>
      </c>
      <c r="EJ40" s="46">
        <f t="shared" si="52"/>
        <v>-5.1945529372350889E-3</v>
      </c>
      <c r="EK40" s="46">
        <f t="shared" si="53"/>
        <v>-5.1951403485073402E-3</v>
      </c>
      <c r="EL40" s="46">
        <f t="shared" si="54"/>
        <v>-5.1977232549211107E-3</v>
      </c>
      <c r="EM40" s="46">
        <f t="shared" si="55"/>
        <v>-5.1938585292232615E-3</v>
      </c>
      <c r="EN40" s="46">
        <f t="shared" si="56"/>
        <v>-5.182060367172143E-3</v>
      </c>
    </row>
    <row r="41" spans="1:144" x14ac:dyDescent="0.3">
      <c r="A41" s="23" t="s">
        <v>38</v>
      </c>
      <c r="B41" s="21">
        <v>9238.6259800999997</v>
      </c>
      <c r="D41" s="21">
        <v>2758.0447024999999</v>
      </c>
      <c r="E41" s="21">
        <v>258.25269537999998</v>
      </c>
      <c r="F41" s="21">
        <v>232.01265469000001</v>
      </c>
      <c r="G41" s="21">
        <v>329.28875117000001</v>
      </c>
      <c r="H41" s="21">
        <v>1274.7573411000001</v>
      </c>
      <c r="I41" s="23">
        <v>51.191128902999999</v>
      </c>
      <c r="J41" s="23">
        <v>29.139989463999999</v>
      </c>
      <c r="K41" s="23">
        <v>22.271251347</v>
      </c>
      <c r="L41" s="23">
        <v>20.562041174000001</v>
      </c>
      <c r="M41" s="23">
        <v>147.98593087</v>
      </c>
      <c r="N41" s="23">
        <v>4.2295891779000003</v>
      </c>
      <c r="O41" s="23">
        <v>21.455465408999999</v>
      </c>
      <c r="P41" s="23">
        <v>13.12360417</v>
      </c>
      <c r="Q41" s="23">
        <v>13.358988187</v>
      </c>
      <c r="R41" s="23">
        <v>8.4745318499</v>
      </c>
      <c r="S41" s="23">
        <v>0.2415807854</v>
      </c>
      <c r="T41" s="23">
        <v>1.8313700000000001E-5</v>
      </c>
      <c r="U41" s="23">
        <v>2.1390224900000001E-2</v>
      </c>
      <c r="V41" s="23">
        <v>1.5682346600000001E-2</v>
      </c>
      <c r="W41" s="23">
        <v>2.9850214324</v>
      </c>
      <c r="X41" s="23">
        <v>0.9444022165</v>
      </c>
      <c r="Y41" s="23">
        <v>0.91508927419999997</v>
      </c>
      <c r="Z41" s="23">
        <v>2.9040824794</v>
      </c>
      <c r="AA41" s="23">
        <v>0.52248037479999998</v>
      </c>
      <c r="AB41" s="23">
        <v>3.8505734802</v>
      </c>
      <c r="AC41" s="23">
        <v>7.1252612999999996E-3</v>
      </c>
      <c r="AE41" s="23" t="s">
        <v>38</v>
      </c>
      <c r="AF41" s="23">
        <v>0</v>
      </c>
      <c r="AG41" s="23">
        <v>4.6759410263068997</v>
      </c>
      <c r="AH41" s="23">
        <v>28.988582787084098</v>
      </c>
      <c r="AI41" s="23">
        <v>50.925200015538401</v>
      </c>
      <c r="AJ41" s="23">
        <v>50.925200015538401</v>
      </c>
      <c r="AK41" s="23">
        <v>74.529332694335196</v>
      </c>
      <c r="AL41" s="23">
        <v>0</v>
      </c>
      <c r="AM41" s="23">
        <v>22.155558829128601</v>
      </c>
      <c r="AN41" s="23">
        <v>7.0883103919760796E-3</v>
      </c>
      <c r="AO41" s="23">
        <v>20.4552301626583</v>
      </c>
      <c r="AP41" s="23">
        <v>0.23117279715161601</v>
      </c>
      <c r="AQ41" s="23">
        <v>9190.6323421617399</v>
      </c>
      <c r="AR41" s="23">
        <v>2.91606791349063E-2</v>
      </c>
      <c r="AS41" s="23">
        <v>0.70205084586385302</v>
      </c>
      <c r="AT41" s="23">
        <v>4.4705641080782801E-2</v>
      </c>
      <c r="AU41" s="23">
        <v>1.03869248994196E-3</v>
      </c>
      <c r="AV41" s="23">
        <v>0.15985463100326799</v>
      </c>
      <c r="AW41" s="23">
        <v>2.6854861100304799E-3</v>
      </c>
      <c r="AX41" s="23">
        <v>196.43477931194801</v>
      </c>
      <c r="AY41" s="23">
        <v>6.6672979398137402</v>
      </c>
      <c r="AZ41" s="23">
        <v>50.219664232227103</v>
      </c>
      <c r="BA41" s="23">
        <v>2.8889962483864</v>
      </c>
      <c r="BB41" s="23">
        <v>0</v>
      </c>
      <c r="BC41" s="23">
        <v>0</v>
      </c>
      <c r="BD41" s="23">
        <v>147.21703362075999</v>
      </c>
      <c r="BE41" s="23">
        <v>147.21703362075999</v>
      </c>
      <c r="BF41" s="23">
        <v>0.51976689816779298</v>
      </c>
      <c r="BG41" s="23">
        <v>21.949724361011199</v>
      </c>
      <c r="BH41" s="23">
        <v>54.692643845542797</v>
      </c>
      <c r="BI41" s="23">
        <v>9.4358716555501699E-3</v>
      </c>
      <c r="BJ41" s="23">
        <v>131.11115805757899</v>
      </c>
      <c r="BK41" s="23">
        <v>4.11700845891654E-2</v>
      </c>
      <c r="BL41" s="23">
        <v>1.09398074273714</v>
      </c>
      <c r="BM41" s="23">
        <v>3.1136365451368699</v>
      </c>
      <c r="BN41" s="23">
        <v>21.3440552100895</v>
      </c>
      <c r="BO41" s="23">
        <v>13.055430180188299</v>
      </c>
      <c r="BP41" s="23">
        <v>1272.0618593880999</v>
      </c>
      <c r="BQ41" s="23">
        <v>2469.34513468873</v>
      </c>
      <c r="BR41" s="23">
        <v>252.421823832559</v>
      </c>
      <c r="BS41" s="23">
        <v>2743.7166828823001</v>
      </c>
      <c r="BT41" s="6">
        <v>4.4860251919772702E-5</v>
      </c>
      <c r="BU41" s="23">
        <v>79.997725880530894</v>
      </c>
      <c r="BV41" s="23">
        <v>0.24032443546332799</v>
      </c>
      <c r="BW41" s="6">
        <v>1.8218679550036601E-5</v>
      </c>
      <c r="BX41" s="23">
        <v>2.12790551742367E-2</v>
      </c>
      <c r="BY41" s="23">
        <v>1.5600819978769401E-2</v>
      </c>
      <c r="BZ41" s="23">
        <v>2.9695155332374301</v>
      </c>
      <c r="CA41" s="23">
        <v>0</v>
      </c>
      <c r="CB41" s="23">
        <v>338.13511542229497</v>
      </c>
      <c r="CC41" s="23">
        <v>9.8707804913000005E-2</v>
      </c>
      <c r="CD41" s="23">
        <v>1.86615542603989E-4</v>
      </c>
      <c r="CE41" s="23">
        <v>79.705167831258194</v>
      </c>
      <c r="CF41" s="23">
        <v>0.11018765026978999</v>
      </c>
      <c r="CG41" s="23">
        <v>0</v>
      </c>
      <c r="CH41" s="23">
        <v>2.2381275527042401</v>
      </c>
      <c r="CI41" s="23">
        <v>256.92832346077</v>
      </c>
      <c r="CJ41" s="23">
        <v>230.824593791518</v>
      </c>
      <c r="CK41" s="23">
        <v>26.1037296692515</v>
      </c>
      <c r="CL41" s="23">
        <v>0</v>
      </c>
      <c r="CM41" s="23">
        <v>0</v>
      </c>
      <c r="CN41" s="23">
        <v>73.2428557692201</v>
      </c>
      <c r="CO41" s="23">
        <v>0</v>
      </c>
      <c r="CP41" s="23">
        <v>10.946884856341301</v>
      </c>
      <c r="CQ41" s="23">
        <v>4.9260363748298204</v>
      </c>
      <c r="CR41" s="23">
        <v>1.5840118383019901E-3</v>
      </c>
      <c r="CS41" s="23">
        <v>43.810438067318103</v>
      </c>
      <c r="CT41" s="23">
        <v>0.98854892840920605</v>
      </c>
      <c r="CU41" s="23">
        <v>9.3483563868450195E-4</v>
      </c>
      <c r="CV41" s="23">
        <v>15.743478780292801</v>
      </c>
      <c r="CW41" s="6">
        <v>3.6413516963287501E-6</v>
      </c>
      <c r="CX41" s="23">
        <v>327.578397216003</v>
      </c>
      <c r="CY41" s="23">
        <v>140.39931101606101</v>
      </c>
      <c r="CZ41" s="23">
        <v>3.8305719795677802</v>
      </c>
      <c r="DA41" s="23">
        <v>0</v>
      </c>
      <c r="DB41" s="23">
        <v>0</v>
      </c>
      <c r="DC41" s="23">
        <v>20.145552657620598</v>
      </c>
      <c r="DD41" s="23">
        <v>13.2895916086635</v>
      </c>
      <c r="DE41" s="23">
        <v>0</v>
      </c>
      <c r="DF41" s="23">
        <v>5.1636960003289003</v>
      </c>
      <c r="DG41" s="23">
        <v>1268.1349862464599</v>
      </c>
      <c r="DH41" s="23">
        <v>8.4305067240401801</v>
      </c>
      <c r="DI41" s="23">
        <v>21.730714333035301</v>
      </c>
      <c r="DK41" s="31">
        <f t="shared" si="29"/>
        <v>7.9999966825848833E-3</v>
      </c>
      <c r="DL41" s="106">
        <f t="shared" si="28"/>
        <v>1.0030965734596309</v>
      </c>
      <c r="DM41" s="46">
        <f t="shared" si="30"/>
        <v>-5.1948891579373466E-3</v>
      </c>
      <c r="DN41" s="46"/>
      <c r="DO41" s="46">
        <f t="shared" si="31"/>
        <v>-5.1949918015151307E-3</v>
      </c>
      <c r="DP41" s="46">
        <f t="shared" si="32"/>
        <v>-5.1282017300197328E-3</v>
      </c>
      <c r="DQ41" s="46">
        <f t="shared" si="33"/>
        <v>-5.120672836011534E-3</v>
      </c>
      <c r="DR41" s="46">
        <f t="shared" si="34"/>
        <v>-5.194085579662026E-3</v>
      </c>
      <c r="DS41" s="46">
        <f t="shared" si="35"/>
        <v>-5.1949925213418905E-3</v>
      </c>
      <c r="DT41" s="46">
        <f t="shared" si="36"/>
        <v>-5.1948236571515358E-3</v>
      </c>
      <c r="DU41" s="46">
        <f t="shared" si="37"/>
        <v>-5.1958384234473045E-3</v>
      </c>
      <c r="DV41" s="46">
        <f t="shared" si="38"/>
        <v>-5.1947021776565976E-3</v>
      </c>
      <c r="DW41" s="46">
        <f t="shared" si="39"/>
        <v>-5.1945723888910519E-3</v>
      </c>
      <c r="DX41" s="46">
        <f t="shared" si="40"/>
        <v>-5.1957456004075109E-3</v>
      </c>
      <c r="DY41" s="46">
        <f t="shared" si="41"/>
        <v>-5.1948047675163369E-3</v>
      </c>
      <c r="DZ41" s="46">
        <f t="shared" si="42"/>
        <v>-5.1926255984996936E-3</v>
      </c>
      <c r="EA41" s="46">
        <f t="shared" si="43"/>
        <v>-5.1947612049701788E-3</v>
      </c>
      <c r="EB41" s="46">
        <f t="shared" si="44"/>
        <v>-5.1947480875858204E-3</v>
      </c>
      <c r="EC41" s="46">
        <f t="shared" si="45"/>
        <v>-5.1949920821100434E-3</v>
      </c>
      <c r="ED41" s="46">
        <f t="shared" si="46"/>
        <v>-5.2005375120864547E-3</v>
      </c>
      <c r="EE41" s="46">
        <f t="shared" si="47"/>
        <v>-5.1884900355143922E-3</v>
      </c>
      <c r="EF41" s="46">
        <f t="shared" si="48"/>
        <v>-5.197220986830362E-3</v>
      </c>
      <c r="EG41" s="46">
        <f t="shared" si="49"/>
        <v>-5.1986238609596927E-3</v>
      </c>
      <c r="EH41" s="46">
        <f t="shared" si="50"/>
        <v>-5.1945687874350947E-3</v>
      </c>
      <c r="EI41" s="46">
        <f t="shared" si="51"/>
        <v>-5.1950755001404286E-3</v>
      </c>
      <c r="EJ41" s="46">
        <f t="shared" si="52"/>
        <v>-5.1950971191087195E-3</v>
      </c>
      <c r="EK41" s="46">
        <f t="shared" si="53"/>
        <v>-5.194835587698894E-3</v>
      </c>
      <c r="EL41" s="46">
        <f t="shared" si="54"/>
        <v>-5.1934517794006941E-3</v>
      </c>
      <c r="EM41" s="46">
        <f t="shared" si="55"/>
        <v>-5.1944212297387335E-3</v>
      </c>
      <c r="EN41" s="46">
        <f t="shared" si="56"/>
        <v>-5.1859021680959192E-3</v>
      </c>
    </row>
    <row r="42" spans="1:144" x14ac:dyDescent="0.3">
      <c r="A42" s="23" t="s">
        <v>39</v>
      </c>
      <c r="B42" s="21">
        <v>1770.6230031</v>
      </c>
      <c r="D42" s="21">
        <v>198.10870738</v>
      </c>
      <c r="E42" s="21">
        <v>38.907992866999997</v>
      </c>
      <c r="F42" s="21">
        <v>32.225793944000003</v>
      </c>
      <c r="G42" s="21">
        <v>27.261490636000001</v>
      </c>
      <c r="H42" s="21">
        <v>115.40826717</v>
      </c>
      <c r="I42" s="23">
        <v>4.2896092344000003</v>
      </c>
      <c r="J42" s="23">
        <v>2.4077209128999999</v>
      </c>
      <c r="K42" s="23">
        <v>2.2906436997999999</v>
      </c>
      <c r="L42" s="23">
        <v>1.8030800452</v>
      </c>
      <c r="M42" s="23">
        <v>12.500415857</v>
      </c>
      <c r="N42" s="23">
        <v>1.2494614704</v>
      </c>
      <c r="O42" s="23">
        <v>1.7678984845000001</v>
      </c>
      <c r="P42" s="23">
        <v>2.4348313889000002</v>
      </c>
      <c r="Q42" s="23">
        <v>2.2656184214000001</v>
      </c>
      <c r="R42" s="23">
        <v>1.3520323501</v>
      </c>
      <c r="S42" s="23">
        <v>6.8656627900000003E-2</v>
      </c>
      <c r="T42" s="6">
        <v>8.6042254999999995E-6</v>
      </c>
      <c r="U42" s="23">
        <v>6.0862687000000004E-3</v>
      </c>
      <c r="V42" s="23">
        <v>4.4612688999999999E-3</v>
      </c>
      <c r="W42" s="23">
        <v>0.35412052579999997</v>
      </c>
      <c r="X42" s="23">
        <v>0.106109249</v>
      </c>
      <c r="Y42" s="23">
        <v>0.1027606429</v>
      </c>
      <c r="Z42" s="23">
        <v>0.40486242709999998</v>
      </c>
      <c r="AA42" s="23">
        <v>0.1258186684</v>
      </c>
      <c r="AB42" s="23">
        <v>0.35499811819999999</v>
      </c>
      <c r="AC42" s="23">
        <v>2.0262768999999999E-3</v>
      </c>
      <c r="AE42" s="23" t="s">
        <v>39</v>
      </c>
      <c r="AF42" s="23">
        <v>0</v>
      </c>
      <c r="AG42" s="23">
        <v>0.42226128559416098</v>
      </c>
      <c r="AH42" s="23">
        <v>2.3951954659904602</v>
      </c>
      <c r="AI42" s="23">
        <v>4.26729667336161</v>
      </c>
      <c r="AJ42" s="23">
        <v>4.26729667336161</v>
      </c>
      <c r="AK42" s="23">
        <v>6.7384033915510697</v>
      </c>
      <c r="AL42" s="23">
        <v>0</v>
      </c>
      <c r="AM42" s="23">
        <v>2.2787242899751199</v>
      </c>
      <c r="AN42" s="23">
        <v>2.0157267137629799E-3</v>
      </c>
      <c r="AO42" s="23">
        <v>1.79370019159431</v>
      </c>
      <c r="AP42" s="23">
        <v>2.6519468846495101E-2</v>
      </c>
      <c r="AQ42" s="23">
        <v>1761.4120244007499</v>
      </c>
      <c r="AR42" s="23">
        <v>3.3311894217827598E-3</v>
      </c>
      <c r="AS42" s="23">
        <v>7.8836602225455604E-2</v>
      </c>
      <c r="AT42" s="23">
        <v>5.0202086654871801E-3</v>
      </c>
      <c r="AU42" s="23">
        <v>1.16638778456654E-4</v>
      </c>
      <c r="AV42" s="23">
        <v>1.7950900986502202E-2</v>
      </c>
      <c r="AW42" s="6">
        <v>3.0156767297827801E-4</v>
      </c>
      <c r="AX42" s="23">
        <v>17.751225418365099</v>
      </c>
      <c r="AY42" s="23">
        <v>0.60368071642351195</v>
      </c>
      <c r="AZ42" s="23">
        <v>4.5423659397563201</v>
      </c>
      <c r="BA42" s="23">
        <v>0.402756157214542</v>
      </c>
      <c r="BB42" s="23">
        <v>0</v>
      </c>
      <c r="BC42" s="23">
        <v>0</v>
      </c>
      <c r="BD42" s="23">
        <v>12.435392251723201</v>
      </c>
      <c r="BE42" s="23">
        <v>12.435392251723201</v>
      </c>
      <c r="BF42" s="23">
        <v>0.125163839607843</v>
      </c>
      <c r="BG42" s="23">
        <v>1.5766245361912501</v>
      </c>
      <c r="BH42" s="23">
        <v>4.95075673306666</v>
      </c>
      <c r="BI42" s="23">
        <v>1.0824453919298701E-3</v>
      </c>
      <c r="BJ42" s="23">
        <v>11.846404015968201</v>
      </c>
      <c r="BK42" s="23">
        <v>4.6209743467215299E-3</v>
      </c>
      <c r="BL42" s="23">
        <v>0.323170087099103</v>
      </c>
      <c r="BM42" s="23">
        <v>0.91979200040785503</v>
      </c>
      <c r="BN42" s="23">
        <v>1.7587073793274399</v>
      </c>
      <c r="BO42" s="23">
        <v>2.4221653518038599</v>
      </c>
      <c r="BP42" s="23">
        <v>115.305165877742</v>
      </c>
      <c r="BQ42" s="23">
        <v>177.37042622124699</v>
      </c>
      <c r="BR42" s="23">
        <v>18.1311825478877</v>
      </c>
      <c r="BS42" s="23">
        <v>197.07823330532599</v>
      </c>
      <c r="BT42" s="6">
        <v>5.0351525181524503E-6</v>
      </c>
      <c r="BU42" s="23">
        <v>7.2326757992027204</v>
      </c>
      <c r="BV42" s="23">
        <v>6.82995650048875E-2</v>
      </c>
      <c r="BW42" s="6">
        <v>8.5595047228514502E-6</v>
      </c>
      <c r="BX42" s="23">
        <v>6.0546200151475101E-3</v>
      </c>
      <c r="BY42" s="23">
        <v>4.4380540145081701E-3</v>
      </c>
      <c r="BZ42" s="23">
        <v>0.35227863904482898</v>
      </c>
      <c r="CA42" s="23">
        <v>0</v>
      </c>
      <c r="CB42" s="23">
        <v>30.706917085925301</v>
      </c>
      <c r="CC42" s="23">
        <v>1.37085646309076E-2</v>
      </c>
      <c r="CD42" s="6">
        <v>2.0956288098337102E-5</v>
      </c>
      <c r="CE42" s="23">
        <v>11.0643047946339</v>
      </c>
      <c r="CF42" s="23">
        <v>1.53165639654645E-2</v>
      </c>
      <c r="CG42" s="23">
        <v>0</v>
      </c>
      <c r="CH42" s="23">
        <v>0.31127445090692601</v>
      </c>
      <c r="CI42" s="23">
        <v>38.707992551185797</v>
      </c>
      <c r="CJ42" s="23">
        <v>32.060555644358601</v>
      </c>
      <c r="CK42" s="23">
        <v>6.6474369068271599</v>
      </c>
      <c r="CL42" s="23">
        <v>0</v>
      </c>
      <c r="CM42" s="6">
        <v>0</v>
      </c>
      <c r="CN42" s="23">
        <v>10.1813996819502</v>
      </c>
      <c r="CO42" s="23">
        <v>0</v>
      </c>
      <c r="CP42" s="23">
        <v>1.51929056659446</v>
      </c>
      <c r="CQ42" s="23">
        <v>0.68510592974200402</v>
      </c>
      <c r="CR42" s="23">
        <v>1.8001792119468399E-4</v>
      </c>
      <c r="CS42" s="23">
        <v>6.0803463645121996</v>
      </c>
      <c r="CT42" s="23">
        <v>8.9270928583054507E-2</v>
      </c>
      <c r="CU42" s="23">
        <v>1.08651198581325E-4</v>
      </c>
      <c r="CV42" s="23">
        <v>2.1894986931111</v>
      </c>
      <c r="CW42" s="6">
        <v>4.0890357035852601E-7</v>
      </c>
      <c r="CX42" s="23">
        <v>27.1196645274619</v>
      </c>
      <c r="CY42" s="23">
        <v>12.702321719808401</v>
      </c>
      <c r="CZ42" s="23">
        <v>0.35315114725622099</v>
      </c>
      <c r="DA42" s="23">
        <v>0</v>
      </c>
      <c r="DB42" s="23">
        <v>0</v>
      </c>
      <c r="DC42" s="23">
        <v>1.8323808144564</v>
      </c>
      <c r="DD42" s="23">
        <v>2.2538325274855802</v>
      </c>
      <c r="DE42" s="23">
        <v>0</v>
      </c>
      <c r="DF42" s="23">
        <v>0.47659945121381198</v>
      </c>
      <c r="DG42" s="23">
        <v>114.807885645485</v>
      </c>
      <c r="DH42" s="23">
        <v>1.34499965453611</v>
      </c>
      <c r="DI42" s="23">
        <v>1.9795348062984299</v>
      </c>
      <c r="DK42" s="31">
        <f t="shared" si="29"/>
        <v>7.9999932501355654E-3</v>
      </c>
      <c r="DL42" s="106">
        <f t="shared" si="28"/>
        <v>1.0043314118142768</v>
      </c>
      <c r="DM42" s="46">
        <f t="shared" si="30"/>
        <v>-5.202111733058656E-3</v>
      </c>
      <c r="DN42" s="46"/>
      <c r="DO42" s="46">
        <f t="shared" si="31"/>
        <v>-5.201558721482198E-3</v>
      </c>
      <c r="DP42" s="46">
        <f t="shared" si="32"/>
        <v>-5.1403400966445632E-3</v>
      </c>
      <c r="DQ42" s="46">
        <f t="shared" si="33"/>
        <v>-5.1275167938001102E-3</v>
      </c>
      <c r="DR42" s="46">
        <f t="shared" si="34"/>
        <v>-5.2024341013405025E-3</v>
      </c>
      <c r="DS42" s="46">
        <f t="shared" si="35"/>
        <v>-5.2022401794718917E-3</v>
      </c>
      <c r="DT42" s="46">
        <f t="shared" si="36"/>
        <v>-5.2015369743839196E-3</v>
      </c>
      <c r="DU42" s="46">
        <f t="shared" si="37"/>
        <v>-5.2022004886161559E-3</v>
      </c>
      <c r="DV42" s="46">
        <f t="shared" si="38"/>
        <v>-5.2035197904941521E-3</v>
      </c>
      <c r="DW42" s="46">
        <f t="shared" si="39"/>
        <v>-5.2021282308903323E-3</v>
      </c>
      <c r="DX42" s="46">
        <f t="shared" si="40"/>
        <v>-5.2017153685641098E-3</v>
      </c>
      <c r="DY42" s="46">
        <f t="shared" si="41"/>
        <v>-5.2017473503694935E-3</v>
      </c>
      <c r="DZ42" s="46">
        <f t="shared" si="42"/>
        <v>-5.1988874096238671E-3</v>
      </c>
      <c r="EA42" s="46">
        <f t="shared" si="43"/>
        <v>-5.2020181577593534E-3</v>
      </c>
      <c r="EB42" s="46">
        <f t="shared" si="44"/>
        <v>-5.2020648327607989E-3</v>
      </c>
      <c r="EC42" s="46">
        <f t="shared" si="45"/>
        <v>-5.2015734411752874E-3</v>
      </c>
      <c r="ED42" s="46">
        <f t="shared" si="46"/>
        <v>-5.2007053948611307E-3</v>
      </c>
      <c r="EE42" s="46">
        <f t="shared" si="47"/>
        <v>-5.1975366229708077E-3</v>
      </c>
      <c r="EF42" s="46">
        <f t="shared" si="48"/>
        <v>-5.2000143951071798E-3</v>
      </c>
      <c r="EG42" s="46">
        <f t="shared" si="49"/>
        <v>-5.2036508025395502E-3</v>
      </c>
      <c r="EH42" s="46">
        <f t="shared" si="50"/>
        <v>-5.201299052095207E-3</v>
      </c>
      <c r="EI42" s="46">
        <f t="shared" si="51"/>
        <v>-5.2035167013323646E-3</v>
      </c>
      <c r="EJ42" s="46">
        <f t="shared" si="52"/>
        <v>-5.2035930880702571E-3</v>
      </c>
      <c r="EK42" s="46">
        <f t="shared" si="53"/>
        <v>-5.2024335785986267E-3</v>
      </c>
      <c r="EL42" s="46">
        <f t="shared" si="54"/>
        <v>-5.2045439717672524E-3</v>
      </c>
      <c r="EM42" s="46">
        <f t="shared" si="55"/>
        <v>-5.2027626319372496E-3</v>
      </c>
      <c r="EN42" s="46">
        <f t="shared" si="56"/>
        <v>-5.2066853434592081E-3</v>
      </c>
    </row>
    <row r="43" spans="1:144" x14ac:dyDescent="0.3">
      <c r="A43" s="23" t="s">
        <v>40</v>
      </c>
      <c r="B43" s="21">
        <v>11794.280429</v>
      </c>
      <c r="D43" s="21">
        <v>3259.4892751000002</v>
      </c>
      <c r="E43" s="21">
        <v>187.65674738999999</v>
      </c>
      <c r="F43" s="21">
        <v>165.97389971000001</v>
      </c>
      <c r="G43" s="21">
        <v>439.64753009999998</v>
      </c>
      <c r="H43" s="21">
        <v>1504.8183793000001</v>
      </c>
      <c r="I43" s="23">
        <v>58.190864007999998</v>
      </c>
      <c r="J43" s="23">
        <v>33.070155778999997</v>
      </c>
      <c r="K43" s="23">
        <v>24.963854317999999</v>
      </c>
      <c r="L43" s="23">
        <v>23.218486106</v>
      </c>
      <c r="M43" s="23">
        <v>168.11846548</v>
      </c>
      <c r="N43" s="23">
        <v>3.7892148789000002</v>
      </c>
      <c r="O43" s="23">
        <v>24.354204202999998</v>
      </c>
      <c r="P43" s="23">
        <v>13.187989175</v>
      </c>
      <c r="Q43" s="23">
        <v>14.186373215</v>
      </c>
      <c r="R43" s="23">
        <v>8.9865672625999995</v>
      </c>
      <c r="S43" s="23">
        <v>0.21228562149999999</v>
      </c>
      <c r="T43" s="6">
        <v>7.4372654000000003E-8</v>
      </c>
      <c r="U43" s="23">
        <v>1.87716255E-2</v>
      </c>
      <c r="V43" s="23">
        <v>1.37664243E-2</v>
      </c>
      <c r="W43" s="23">
        <v>3.2506247793999998</v>
      </c>
      <c r="X43" s="23">
        <v>3.5975174968000001</v>
      </c>
      <c r="Y43" s="23">
        <v>3.4877568652000002</v>
      </c>
      <c r="Z43" s="23">
        <v>3.1833879627999999</v>
      </c>
      <c r="AA43" s="23">
        <v>0.67046135529999995</v>
      </c>
      <c r="AB43" s="23">
        <v>4.3277302228999996</v>
      </c>
      <c r="AC43" s="23">
        <v>6.2578182999999997E-3</v>
      </c>
      <c r="AE43" s="23" t="s">
        <v>40</v>
      </c>
      <c r="AF43" s="23">
        <v>0</v>
      </c>
      <c r="AG43" s="23">
        <v>5.4663068522580396</v>
      </c>
      <c r="AH43" s="23">
        <v>32.898150345830501</v>
      </c>
      <c r="AI43" s="23">
        <v>57.888201002507202</v>
      </c>
      <c r="AJ43" s="23">
        <v>57.888201002507202</v>
      </c>
      <c r="AK43" s="23">
        <v>87.766564668315496</v>
      </c>
      <c r="AL43" s="23">
        <v>0</v>
      </c>
      <c r="AM43" s="23">
        <v>24.834043297161902</v>
      </c>
      <c r="AN43" s="23">
        <v>6.22526452409395E-3</v>
      </c>
      <c r="AO43" s="23">
        <v>23.097728715272002</v>
      </c>
      <c r="AP43" s="23">
        <v>0.50463595991605703</v>
      </c>
      <c r="AQ43" s="23">
        <v>11732.956416671699</v>
      </c>
      <c r="AR43" s="23">
        <v>0.10918977702209499</v>
      </c>
      <c r="AS43" s="23">
        <v>2.6757729255069198</v>
      </c>
      <c r="AT43" s="23">
        <v>0.17038967889079901</v>
      </c>
      <c r="AU43" s="23">
        <v>3.9588357823310497E-3</v>
      </c>
      <c r="AV43" s="23">
        <v>0.609264639710422</v>
      </c>
      <c r="AW43" s="23">
        <v>1.0235376710562899E-2</v>
      </c>
      <c r="AX43" s="6">
        <v>230.225012624897</v>
      </c>
      <c r="AY43" s="23">
        <v>7.86027669871293</v>
      </c>
      <c r="AZ43" s="23">
        <v>59.054624716453901</v>
      </c>
      <c r="BA43" s="23">
        <v>3.1668364181009498</v>
      </c>
      <c r="BB43" s="23">
        <v>0</v>
      </c>
      <c r="BC43" s="23">
        <v>0</v>
      </c>
      <c r="BD43" s="23">
        <v>167.24399110404801</v>
      </c>
      <c r="BE43" s="23">
        <v>167.24399110404801</v>
      </c>
      <c r="BF43" s="23">
        <v>0.66697599188970402</v>
      </c>
      <c r="BG43" s="23">
        <v>25.940279442208201</v>
      </c>
      <c r="BH43" s="23">
        <v>64.440420944402106</v>
      </c>
      <c r="BI43" s="23">
        <v>2.05976102993999E-2</v>
      </c>
      <c r="BJ43" s="23">
        <v>153.764346981237</v>
      </c>
      <c r="BK43" s="23">
        <v>0.12011177986173301</v>
      </c>
      <c r="BL43" s="23">
        <v>0.98007354414700398</v>
      </c>
      <c r="BM43" s="23">
        <v>2.7894422632715399</v>
      </c>
      <c r="BN43" s="23">
        <v>24.227564728294499</v>
      </c>
      <c r="BO43" s="23">
        <v>13.119411275924</v>
      </c>
      <c r="BP43" s="23">
        <v>1489.68675704816</v>
      </c>
      <c r="BQ43" s="23">
        <v>2918.2818217776498</v>
      </c>
      <c r="BR43" s="23">
        <v>298.31327770141303</v>
      </c>
      <c r="BS43" s="23">
        <v>3242.53537892128</v>
      </c>
      <c r="BT43" s="23">
        <v>1.30879459403471E-4</v>
      </c>
      <c r="BU43" s="23">
        <v>93.960895991563305</v>
      </c>
      <c r="BV43" s="23">
        <v>0.21118120468559601</v>
      </c>
      <c r="BW43" s="6">
        <v>7.3986315911307994E-8</v>
      </c>
      <c r="BX43" s="23">
        <v>1.8674048858014099E-2</v>
      </c>
      <c r="BY43" s="23">
        <v>1.36948480281525E-2</v>
      </c>
      <c r="BZ43" s="23">
        <v>3.2337183592563501</v>
      </c>
      <c r="CA43" s="23">
        <v>0</v>
      </c>
      <c r="CB43" s="23">
        <v>403.05773999217399</v>
      </c>
      <c r="CC43" s="23">
        <v>7.0912153297254699E-2</v>
      </c>
      <c r="CD43" s="23">
        <v>7.1127208799340801E-4</v>
      </c>
      <c r="CE43" s="23">
        <v>57.980066162458598</v>
      </c>
      <c r="CF43" s="23">
        <v>7.7800185390774698E-2</v>
      </c>
      <c r="CG43" s="23">
        <v>0</v>
      </c>
      <c r="CH43" s="23">
        <v>1.56307638616379</v>
      </c>
      <c r="CI43" s="23">
        <v>186.69308645227699</v>
      </c>
      <c r="CJ43" s="23">
        <v>165.122956771693</v>
      </c>
      <c r="CK43" s="23">
        <v>21.5701296805833</v>
      </c>
      <c r="CL43" s="23">
        <v>0</v>
      </c>
      <c r="CM43" s="23">
        <v>0</v>
      </c>
      <c r="CN43" s="23">
        <v>51.468152030974899</v>
      </c>
      <c r="CO43" s="23">
        <v>0</v>
      </c>
      <c r="CP43" s="23">
        <v>7.8991856011860904</v>
      </c>
      <c r="CQ43" s="23">
        <v>3.4400345176551599</v>
      </c>
      <c r="CR43" s="23">
        <v>5.1066069229286099E-3</v>
      </c>
      <c r="CS43" s="23">
        <v>31.612755485948199</v>
      </c>
      <c r="CT43" s="23">
        <v>1.15563973798903</v>
      </c>
      <c r="CU43" s="23">
        <v>1.9676021932207798E-3</v>
      </c>
      <c r="CV43" s="23">
        <v>11.0031748888021</v>
      </c>
      <c r="CW43" s="6">
        <v>1.3878612655987399E-5</v>
      </c>
      <c r="CX43" s="23">
        <v>437.361243592383</v>
      </c>
      <c r="CY43" s="23">
        <v>165.47760250982299</v>
      </c>
      <c r="CZ43" s="23">
        <v>4.30522141557043</v>
      </c>
      <c r="DA43" s="23">
        <v>0</v>
      </c>
      <c r="DB43" s="23">
        <v>0</v>
      </c>
      <c r="DC43" s="23">
        <v>24.203602276012099</v>
      </c>
      <c r="DD43" s="23">
        <v>14.112626788997201</v>
      </c>
      <c r="DE43" s="23">
        <v>0</v>
      </c>
      <c r="DF43" s="23">
        <v>6.6268917215092404</v>
      </c>
      <c r="DG43" s="23">
        <v>1496.99340098328</v>
      </c>
      <c r="DH43" s="23">
        <v>8.9398439093697206</v>
      </c>
      <c r="DI43" s="23">
        <v>26.190217563740799</v>
      </c>
      <c r="DK43" s="31">
        <f t="shared" si="29"/>
        <v>7.9999988931001142E-3</v>
      </c>
      <c r="DL43" s="106">
        <f t="shared" si="28"/>
        <v>0.99511912081220877</v>
      </c>
      <c r="DM43" s="46">
        <f t="shared" si="30"/>
        <v>-5.1994704295411365E-3</v>
      </c>
      <c r="DN43" s="46"/>
      <c r="DO43" s="46">
        <f t="shared" si="31"/>
        <v>-5.2013965219137289E-3</v>
      </c>
      <c r="DP43" s="46">
        <f t="shared" si="32"/>
        <v>-5.135232018704158E-3</v>
      </c>
      <c r="DQ43" s="46">
        <f t="shared" si="33"/>
        <v>-5.1269683955961444E-3</v>
      </c>
      <c r="DR43" s="46">
        <f t="shared" si="34"/>
        <v>-5.2002714699590172E-3</v>
      </c>
      <c r="DS43" s="46">
        <f t="shared" si="35"/>
        <v>-5.1999486611533806E-3</v>
      </c>
      <c r="DT43" s="46">
        <f t="shared" si="36"/>
        <v>-5.2012117477957817E-3</v>
      </c>
      <c r="DU43" s="46">
        <f t="shared" si="37"/>
        <v>-5.2012283921178612E-3</v>
      </c>
      <c r="DV43" s="46">
        <f t="shared" si="38"/>
        <v>-5.1999590762111733E-3</v>
      </c>
      <c r="DW43" s="46">
        <f t="shared" si="39"/>
        <v>-5.2009157779151303E-3</v>
      </c>
      <c r="DX43" s="46">
        <f t="shared" si="40"/>
        <v>-5.2015367464558577E-3</v>
      </c>
      <c r="DY43" s="46">
        <f t="shared" si="41"/>
        <v>-5.1987211364416036E-3</v>
      </c>
      <c r="DZ43" s="46">
        <f t="shared" si="42"/>
        <v>-5.1999019820117608E-3</v>
      </c>
      <c r="EA43" s="46">
        <f t="shared" si="43"/>
        <v>-5.2000269461853453E-3</v>
      </c>
      <c r="EB43" s="46">
        <f t="shared" si="44"/>
        <v>-5.1983988356391992E-3</v>
      </c>
      <c r="EC43" s="46">
        <f t="shared" si="45"/>
        <v>-5.19924370062088E-3</v>
      </c>
      <c r="ED43" s="46">
        <f t="shared" si="46"/>
        <v>-5.2025040914228174E-3</v>
      </c>
      <c r="EE43" s="46">
        <f t="shared" si="47"/>
        <v>-5.1946255500309128E-3</v>
      </c>
      <c r="EF43" s="46">
        <f t="shared" si="48"/>
        <v>-5.1980923008452555E-3</v>
      </c>
      <c r="EG43" s="46">
        <f t="shared" si="49"/>
        <v>-5.1993364644078019E-3</v>
      </c>
      <c r="EH43" s="46">
        <f t="shared" si="50"/>
        <v>-5.2009755942272499E-3</v>
      </c>
      <c r="EI43" s="46">
        <f t="shared" si="51"/>
        <v>-5.1997698950761659E-3</v>
      </c>
      <c r="EJ43" s="46">
        <f t="shared" si="52"/>
        <v>-5.1997341844312863E-3</v>
      </c>
      <c r="EK43" s="46">
        <f t="shared" si="53"/>
        <v>-5.1993488988668199E-3</v>
      </c>
      <c r="EL43" s="46">
        <f t="shared" si="54"/>
        <v>-5.1984553363801124E-3</v>
      </c>
      <c r="EM43" s="46">
        <f t="shared" si="55"/>
        <v>-5.2010652629096935E-3</v>
      </c>
      <c r="EN43" s="46">
        <f t="shared" si="56"/>
        <v>-5.2020966965515359E-3</v>
      </c>
    </row>
    <row r="44" spans="1:144" x14ac:dyDescent="0.3">
      <c r="A44" s="23" t="s">
        <v>41</v>
      </c>
      <c r="B44" s="21">
        <v>49497.475666999999</v>
      </c>
      <c r="D44" s="21">
        <v>20045.344521999999</v>
      </c>
      <c r="E44" s="21">
        <v>944.02165638999998</v>
      </c>
      <c r="F44" s="21">
        <v>833.45757712</v>
      </c>
      <c r="G44" s="21">
        <v>2213.1257009999999</v>
      </c>
      <c r="H44" s="21">
        <v>5703.0597152999999</v>
      </c>
      <c r="I44" s="23">
        <v>215.12376230999999</v>
      </c>
      <c r="J44" s="23">
        <v>122.16789360999999</v>
      </c>
      <c r="K44" s="23">
        <v>95.163484025000002</v>
      </c>
      <c r="L44" s="23">
        <v>86.478563589999993</v>
      </c>
      <c r="M44" s="23">
        <v>622.17459825000003</v>
      </c>
      <c r="N44" s="23">
        <v>20.185893246999999</v>
      </c>
      <c r="O44" s="23">
        <v>89.937078759000002</v>
      </c>
      <c r="P44" s="23">
        <v>56.862542828000002</v>
      </c>
      <c r="Q44" s="23">
        <v>60.084364776000001</v>
      </c>
      <c r="R44" s="23">
        <v>37.550410663999997</v>
      </c>
      <c r="S44" s="23">
        <v>1.0762563053</v>
      </c>
      <c r="T44" s="23">
        <v>1.67202E-5</v>
      </c>
      <c r="U44" s="23">
        <v>9.5217813200000001E-2</v>
      </c>
      <c r="V44" s="23">
        <v>6.9824347699999997E-2</v>
      </c>
      <c r="W44" s="23">
        <v>12.653384266</v>
      </c>
      <c r="X44" s="23">
        <v>7.8041561714999999</v>
      </c>
      <c r="Y44" s="23">
        <v>7.5640369381000001</v>
      </c>
      <c r="Z44" s="23">
        <v>12.837495952999999</v>
      </c>
      <c r="AA44" s="23">
        <v>2.9442788044000001</v>
      </c>
      <c r="AB44" s="23">
        <v>16.237372977</v>
      </c>
      <c r="AC44" s="23">
        <v>3.1736432199999998E-2</v>
      </c>
      <c r="AE44" s="23" t="s">
        <v>41</v>
      </c>
      <c r="AF44" s="23">
        <v>0</v>
      </c>
      <c r="AG44" s="23">
        <v>20.768780729613599</v>
      </c>
      <c r="AH44" s="23">
        <v>121.53216752043301</v>
      </c>
      <c r="AI44" s="23">
        <v>214.00430712660099</v>
      </c>
      <c r="AJ44" s="23">
        <v>214.00430712660099</v>
      </c>
      <c r="AK44" s="23">
        <v>332.40766342096998</v>
      </c>
      <c r="AL44" s="23">
        <v>0</v>
      </c>
      <c r="AM44" s="23">
        <v>94.668425649472496</v>
      </c>
      <c r="AN44" s="23">
        <v>3.1571194072861498E-2</v>
      </c>
      <c r="AO44" s="23">
        <v>86.028731067899798</v>
      </c>
      <c r="AP44" s="23">
        <v>1.77375360034625</v>
      </c>
      <c r="AQ44" s="23">
        <v>49240.015713130997</v>
      </c>
      <c r="AR44" s="23">
        <v>0.23887032321323601</v>
      </c>
      <c r="AS44" s="23">
        <v>5.8030462864882004</v>
      </c>
      <c r="AT44" s="23">
        <v>0.369530615126131</v>
      </c>
      <c r="AU44" s="23">
        <v>8.5856787327623293E-3</v>
      </c>
      <c r="AV44" s="23">
        <v>1.32133590101401</v>
      </c>
      <c r="AW44" s="6">
        <v>2.2197868144461098E-2</v>
      </c>
      <c r="AX44" s="23">
        <v>874.18519302916798</v>
      </c>
      <c r="AY44" s="23">
        <v>29.824067153508999</v>
      </c>
      <c r="AZ44" s="23">
        <v>224.06634550533499</v>
      </c>
      <c r="BA44" s="23">
        <v>12.7707250017652</v>
      </c>
      <c r="BB44" s="23">
        <v>0</v>
      </c>
      <c r="BC44" s="23">
        <v>0</v>
      </c>
      <c r="BD44" s="23">
        <v>618.93866382859505</v>
      </c>
      <c r="BE44" s="23">
        <v>618.93866382859505</v>
      </c>
      <c r="BF44" s="23">
        <v>2.9289657622750198</v>
      </c>
      <c r="BG44" s="23">
        <v>159.5283054514</v>
      </c>
      <c r="BH44" s="23">
        <v>244.49443999286501</v>
      </c>
      <c r="BI44" s="23">
        <v>7.2399454623046103E-2</v>
      </c>
      <c r="BJ44" s="23">
        <v>583.42738046787804</v>
      </c>
      <c r="BK44" s="23">
        <v>0.33768273839681801</v>
      </c>
      <c r="BL44" s="23">
        <v>5.2210374405937001</v>
      </c>
      <c r="BM44" s="23">
        <v>14.859877737848301</v>
      </c>
      <c r="BN44" s="23">
        <v>89.469538284263393</v>
      </c>
      <c r="BO44" s="23">
        <v>56.566785142542301</v>
      </c>
      <c r="BP44" s="23">
        <v>5629.8498498538902</v>
      </c>
      <c r="BQ44" s="23">
        <v>17946.8563876632</v>
      </c>
      <c r="BR44" s="23">
        <v>1834.56988120079</v>
      </c>
      <c r="BS44" s="23">
        <v>19940.954574315401</v>
      </c>
      <c r="BT44" s="23">
        <v>3.67952910020985E-4</v>
      </c>
      <c r="BU44" s="23">
        <v>356.53377194018401</v>
      </c>
      <c r="BV44" s="23">
        <v>1.0706567687629001</v>
      </c>
      <c r="BW44" s="6">
        <v>1.6633316410787201E-5</v>
      </c>
      <c r="BX44" s="23">
        <v>9.4722376832075406E-2</v>
      </c>
      <c r="BY44" s="23">
        <v>6.9461064549128093E-2</v>
      </c>
      <c r="BZ44" s="23">
        <v>12.5875730628263</v>
      </c>
      <c r="CA44" s="23">
        <v>0</v>
      </c>
      <c r="CB44" s="23">
        <v>1525.23728315067</v>
      </c>
      <c r="CC44" s="23">
        <v>0.35484667264577702</v>
      </c>
      <c r="CD44" s="23">
        <v>1.5425655237917199E-3</v>
      </c>
      <c r="CE44" s="23">
        <v>287.43941082869497</v>
      </c>
      <c r="CF44" s="23">
        <v>0.39370663379112297</v>
      </c>
      <c r="CG44" s="23">
        <v>0</v>
      </c>
      <c r="CH44" s="23">
        <v>7.9678908030556101</v>
      </c>
      <c r="CI44" s="23">
        <v>939.17281089089897</v>
      </c>
      <c r="CJ44" s="23">
        <v>829.18373855965399</v>
      </c>
      <c r="CK44" s="23">
        <v>109.989072331244</v>
      </c>
      <c r="CL44" s="23">
        <v>0</v>
      </c>
      <c r="CM44" s="23">
        <v>0</v>
      </c>
      <c r="CN44" s="23">
        <v>261.652493931138</v>
      </c>
      <c r="CO44" s="23">
        <v>0</v>
      </c>
      <c r="CP44" s="23">
        <v>39.534958158229998</v>
      </c>
      <c r="CQ44" s="23">
        <v>17.536671766811601</v>
      </c>
      <c r="CR44" s="23">
        <v>1.27427179080782E-2</v>
      </c>
      <c r="CS44" s="23">
        <v>158.221360197721</v>
      </c>
      <c r="CT44" s="23">
        <v>4.3907624934272196</v>
      </c>
      <c r="CU44" s="23">
        <v>7.1263379731410798E-3</v>
      </c>
      <c r="CV44" s="23">
        <v>56.060957847087302</v>
      </c>
      <c r="CW44" s="6">
        <v>3.00990723213368E-5</v>
      </c>
      <c r="CX44" s="23">
        <v>2201.6024393676698</v>
      </c>
      <c r="CY44" s="23">
        <v>627.09573097346095</v>
      </c>
      <c r="CZ44" s="23">
        <v>16.152911691480099</v>
      </c>
      <c r="DA44" s="23">
        <v>0</v>
      </c>
      <c r="DB44" s="23">
        <v>0</v>
      </c>
      <c r="DC44" s="23">
        <v>91.327423819989903</v>
      </c>
      <c r="DD44" s="23">
        <v>59.7718512708989</v>
      </c>
      <c r="DE44" s="23">
        <v>0</v>
      </c>
      <c r="DF44" s="23">
        <v>24.464188906316</v>
      </c>
      <c r="DG44" s="23">
        <v>5673.3880327037996</v>
      </c>
      <c r="DH44" s="23">
        <v>37.355102219763801</v>
      </c>
      <c r="DI44" s="23">
        <v>98.864807131997793</v>
      </c>
      <c r="DK44" s="31">
        <f t="shared" si="29"/>
        <v>8.0000335418685346E-3</v>
      </c>
      <c r="DL44" s="106">
        <f t="shared" si="28"/>
        <v>0.99232589369897894</v>
      </c>
      <c r="DM44" s="46">
        <f t="shared" si="30"/>
        <v>-5.2014764470231459E-3</v>
      </c>
      <c r="DN44" s="46"/>
      <c r="DO44" s="46">
        <f t="shared" si="31"/>
        <v>-5.2076903726962125E-3</v>
      </c>
      <c r="DP44" s="46">
        <f t="shared" si="32"/>
        <v>-5.1363710422103054E-3</v>
      </c>
      <c r="DQ44" s="46">
        <f t="shared" si="33"/>
        <v>-5.1278417494435551E-3</v>
      </c>
      <c r="DR44" s="46">
        <f t="shared" si="34"/>
        <v>-5.2067813532341717E-3</v>
      </c>
      <c r="DS44" s="46">
        <f t="shared" si="35"/>
        <v>-5.2027655464658706E-3</v>
      </c>
      <c r="DT44" s="46">
        <f t="shared" si="36"/>
        <v>-5.2037728021222876E-3</v>
      </c>
      <c r="DU44" s="46">
        <f t="shared" si="37"/>
        <v>-5.2037083621694668E-3</v>
      </c>
      <c r="DV44" s="46">
        <f t="shared" si="38"/>
        <v>-5.2021884297284819E-3</v>
      </c>
      <c r="DW44" s="46">
        <f t="shared" si="39"/>
        <v>-5.2016650534677886E-3</v>
      </c>
      <c r="DX44" s="46">
        <f t="shared" si="40"/>
        <v>-5.2010069689549191E-3</v>
      </c>
      <c r="DY44" s="46">
        <f t="shared" si="41"/>
        <v>-5.2005659236109957E-3</v>
      </c>
      <c r="DZ44" s="46">
        <f t="shared" si="42"/>
        <v>-5.198528584516895E-3</v>
      </c>
      <c r="EA44" s="46">
        <f t="shared" si="43"/>
        <v>-5.2012743494838157E-3</v>
      </c>
      <c r="EB44" s="46">
        <f t="shared" si="44"/>
        <v>-5.2012450537869594E-3</v>
      </c>
      <c r="EC44" s="46">
        <f t="shared" si="45"/>
        <v>-5.2012332430612105E-3</v>
      </c>
      <c r="ED44" s="46">
        <f t="shared" si="46"/>
        <v>-5.2027909239882727E-3</v>
      </c>
      <c r="EE44" s="46">
        <f t="shared" si="47"/>
        <v>-5.1963247576463714E-3</v>
      </c>
      <c r="EF44" s="46">
        <f t="shared" si="48"/>
        <v>-5.2031899418227287E-3</v>
      </c>
      <c r="EG44" s="46">
        <f t="shared" si="49"/>
        <v>-5.2028148180166128E-3</v>
      </c>
      <c r="EH44" s="46">
        <f t="shared" si="50"/>
        <v>-5.2010752056694202E-3</v>
      </c>
      <c r="EI44" s="46">
        <f t="shared" si="51"/>
        <v>-5.2010105755479399E-3</v>
      </c>
      <c r="EJ44" s="46">
        <f t="shared" si="52"/>
        <v>-5.2010042939210546E-3</v>
      </c>
      <c r="EK44" s="46">
        <f t="shared" si="53"/>
        <v>-5.2012441896190538E-3</v>
      </c>
      <c r="EL44" s="46">
        <f t="shared" si="54"/>
        <v>-5.200948395952221E-3</v>
      </c>
      <c r="EM44" s="46">
        <f t="shared" si="55"/>
        <v>-5.2016595073315405E-3</v>
      </c>
      <c r="EN44" s="46">
        <f t="shared" si="56"/>
        <v>-5.2065753988092978E-3</v>
      </c>
    </row>
    <row r="45" spans="1:144" x14ac:dyDescent="0.3">
      <c r="A45" s="23" t="s">
        <v>42</v>
      </c>
      <c r="B45" s="21">
        <v>5844.1170884000003</v>
      </c>
      <c r="D45" s="21">
        <v>1348.9455254</v>
      </c>
      <c r="E45" s="21">
        <v>95.916566333999995</v>
      </c>
      <c r="F45" s="21">
        <v>80.104095329000003</v>
      </c>
      <c r="G45" s="21">
        <v>183.68358735000001</v>
      </c>
      <c r="H45" s="21">
        <v>572.68287647</v>
      </c>
      <c r="I45" s="23">
        <v>21.183880024</v>
      </c>
      <c r="J45" s="23">
        <v>11.973087329</v>
      </c>
      <c r="K45" s="23">
        <v>9.9335617111999994</v>
      </c>
      <c r="L45" s="23">
        <v>8.6010361837999998</v>
      </c>
      <c r="M45" s="23">
        <v>61.388276169999997</v>
      </c>
      <c r="N45" s="23">
        <v>3.0580955793000002</v>
      </c>
      <c r="O45" s="23">
        <v>8.8086554991000003</v>
      </c>
      <c r="P45" s="23">
        <v>7.1906832293000003</v>
      </c>
      <c r="Q45" s="23">
        <v>7.4003071033000003</v>
      </c>
      <c r="R45" s="23">
        <v>4.5024308592000004</v>
      </c>
      <c r="S45" s="23">
        <v>0.16366953980000001</v>
      </c>
      <c r="T45" s="6">
        <v>2.0410880000000001E-8</v>
      </c>
      <c r="U45" s="23">
        <v>1.44811582E-2</v>
      </c>
      <c r="V45" s="23">
        <v>1.0619625299999999E-2</v>
      </c>
      <c r="W45" s="23">
        <v>1.3686135961999999</v>
      </c>
      <c r="X45" s="23">
        <v>1.0247977791</v>
      </c>
      <c r="Y45" s="23">
        <v>0.99320096290000004</v>
      </c>
      <c r="Z45" s="23">
        <v>1.4815786081</v>
      </c>
      <c r="AA45" s="23">
        <v>0.44318353929999998</v>
      </c>
      <c r="AB45" s="23">
        <v>1.6358898936999999</v>
      </c>
      <c r="AC45" s="23">
        <v>4.8271703999999997E-3</v>
      </c>
      <c r="AE45" s="23" t="s">
        <v>42</v>
      </c>
      <c r="AF45" s="23">
        <v>0</v>
      </c>
      <c r="AG45" s="23">
        <v>2.0695030878509901</v>
      </c>
      <c r="AH45" s="23">
        <v>11.910728400917</v>
      </c>
      <c r="AI45" s="23">
        <v>21.073597167623699</v>
      </c>
      <c r="AJ45" s="23">
        <v>21.073597167623699</v>
      </c>
      <c r="AK45" s="23">
        <v>33.242359542852803</v>
      </c>
      <c r="AL45" s="23">
        <v>0</v>
      </c>
      <c r="AM45" s="23">
        <v>9.8818257291556897</v>
      </c>
      <c r="AN45" s="23">
        <v>4.8020243298663402E-3</v>
      </c>
      <c r="AO45" s="23">
        <v>8.5562511774733103</v>
      </c>
      <c r="AP45" s="23">
        <v>0.26261634913162801</v>
      </c>
      <c r="AQ45" s="23">
        <v>5813.6861858871098</v>
      </c>
      <c r="AR45" s="23">
        <v>3.1432315195301999E-2</v>
      </c>
      <c r="AS45" s="23">
        <v>0.76197040793112603</v>
      </c>
      <c r="AT45" s="23">
        <v>4.8520904561704499E-2</v>
      </c>
      <c r="AU45" s="23">
        <v>1.12734353603068E-3</v>
      </c>
      <c r="AV45" s="23">
        <v>0.17349809585983</v>
      </c>
      <c r="AW45" s="23">
        <v>2.9146857344852402E-3</v>
      </c>
      <c r="AX45" s="6">
        <v>87.292576636140694</v>
      </c>
      <c r="AY45" s="23">
        <v>2.9960025383525801</v>
      </c>
      <c r="AZ45" s="23">
        <v>22.437405746122401</v>
      </c>
      <c r="BA45" s="23">
        <v>1.47386275635049</v>
      </c>
      <c r="BB45" s="23">
        <v>0</v>
      </c>
      <c r="BC45" s="23">
        <v>0</v>
      </c>
      <c r="BD45" s="23">
        <v>61.068555757983098</v>
      </c>
      <c r="BE45" s="23">
        <v>61.068555757983098</v>
      </c>
      <c r="BF45" s="23">
        <v>0.44087632268349303</v>
      </c>
      <c r="BG45" s="23">
        <v>10.735370414814801</v>
      </c>
      <c r="BH45" s="23">
        <v>24.541008959011702</v>
      </c>
      <c r="BI45" s="23">
        <v>1.0719275474973301E-2</v>
      </c>
      <c r="BJ45" s="23">
        <v>58.231235998242099</v>
      </c>
      <c r="BK45" s="23">
        <v>4.7117490046517697E-2</v>
      </c>
      <c r="BL45" s="23">
        <v>0.790964190655709</v>
      </c>
      <c r="BM45" s="23">
        <v>2.2512069950451101</v>
      </c>
      <c r="BN45" s="23">
        <v>8.7628126834680806</v>
      </c>
      <c r="BO45" s="23">
        <v>7.1532425196824798</v>
      </c>
      <c r="BP45" s="23">
        <v>566.03705646367496</v>
      </c>
      <c r="BQ45" s="23">
        <v>1207.7294360617</v>
      </c>
      <c r="BR45" s="23">
        <v>123.456586190366</v>
      </c>
      <c r="BS45" s="23">
        <v>1341.9213926668799</v>
      </c>
      <c r="BT45" s="6">
        <v>5.1338922675600097E-5</v>
      </c>
      <c r="BU45" s="23">
        <v>35.655195955095103</v>
      </c>
      <c r="BV45" s="23">
        <v>0.16281600702161</v>
      </c>
      <c r="BW45" s="6">
        <v>2.0304029718304301E-8</v>
      </c>
      <c r="BX45" s="23">
        <v>1.44057022314081E-2</v>
      </c>
      <c r="BY45" s="23">
        <v>1.05643704332412E-2</v>
      </c>
      <c r="BZ45" s="23">
        <v>1.3614860055865099</v>
      </c>
      <c r="CA45" s="23">
        <v>0</v>
      </c>
      <c r="CB45" s="23">
        <v>154.588213348821</v>
      </c>
      <c r="CC45" s="23">
        <v>3.4104634910189197E-2</v>
      </c>
      <c r="CD45" s="23">
        <v>2.0254632850410801E-4</v>
      </c>
      <c r="CE45" s="23">
        <v>27.667498676675599</v>
      </c>
      <c r="CF45" s="23">
        <v>3.76599069307803E-2</v>
      </c>
      <c r="CG45" s="23">
        <v>0</v>
      </c>
      <c r="CH45" s="23">
        <v>0.76008665564355604</v>
      </c>
      <c r="CI45" s="23">
        <v>95.422957984762306</v>
      </c>
      <c r="CJ45" s="23">
        <v>79.692815134957698</v>
      </c>
      <c r="CK45" s="23">
        <v>15.730142849804601</v>
      </c>
      <c r="CL45" s="23">
        <v>0</v>
      </c>
      <c r="CM45" s="23">
        <v>0</v>
      </c>
      <c r="CN45" s="23">
        <v>25.052150944515098</v>
      </c>
      <c r="CO45" s="23">
        <v>0</v>
      </c>
      <c r="CP45" s="23">
        <v>3.8217772034370001</v>
      </c>
      <c r="CQ45" s="23">
        <v>1.6728660220351901</v>
      </c>
      <c r="CR45" s="23">
        <v>1.7511994726929999E-3</v>
      </c>
      <c r="CS45" s="23">
        <v>15.294889556485099</v>
      </c>
      <c r="CT45" s="23">
        <v>0.43751822159489101</v>
      </c>
      <c r="CU45" s="23">
        <v>1.0694707989175199E-3</v>
      </c>
      <c r="CV45" s="23">
        <v>5.3487543656475696</v>
      </c>
      <c r="CW45" s="6">
        <v>3.9520772966263796E-6</v>
      </c>
      <c r="CX45" s="23">
        <v>182.72712981947399</v>
      </c>
      <c r="CY45" s="23">
        <v>62.842189378490197</v>
      </c>
      <c r="CZ45" s="23">
        <v>1.6273693001326199</v>
      </c>
      <c r="DA45" s="23">
        <v>0</v>
      </c>
      <c r="DB45" s="23">
        <v>0</v>
      </c>
      <c r="DC45" s="23">
        <v>9.2992800127608692</v>
      </c>
      <c r="DD45" s="23">
        <v>7.36177598260418</v>
      </c>
      <c r="DE45" s="23">
        <v>0</v>
      </c>
      <c r="DF45" s="23">
        <v>2.59304985935051</v>
      </c>
      <c r="DG45" s="23">
        <v>569.70080246476698</v>
      </c>
      <c r="DH45" s="23">
        <v>4.4789864081035198</v>
      </c>
      <c r="DI45" s="23">
        <v>10.1116072450979</v>
      </c>
      <c r="DK45" s="31">
        <f t="shared" si="29"/>
        <v>7.9999994585970222E-3</v>
      </c>
      <c r="DL45" s="106">
        <f t="shared" si="28"/>
        <v>0.99356899975348267</v>
      </c>
      <c r="DM45" s="46">
        <f t="shared" si="30"/>
        <v>-5.2071000721893232E-3</v>
      </c>
      <c r="DN45" s="46"/>
      <c r="DO45" s="46">
        <f t="shared" si="31"/>
        <v>-5.2071285317746166E-3</v>
      </c>
      <c r="DP45" s="46">
        <f t="shared" si="32"/>
        <v>-5.1462262266442063E-3</v>
      </c>
      <c r="DQ45" s="46">
        <f t="shared" si="33"/>
        <v>-5.1343216892109399E-3</v>
      </c>
      <c r="DR45" s="46">
        <f t="shared" si="34"/>
        <v>-5.2070930469336968E-3</v>
      </c>
      <c r="DS45" s="46">
        <f t="shared" si="35"/>
        <v>-5.2071995300687719E-3</v>
      </c>
      <c r="DT45" s="46">
        <f t="shared" si="36"/>
        <v>-5.2059800306345052E-3</v>
      </c>
      <c r="DU45" s="46">
        <f t="shared" si="37"/>
        <v>-5.2082580181271113E-3</v>
      </c>
      <c r="DV45" s="46">
        <f t="shared" si="38"/>
        <v>-5.2082005979766444E-3</v>
      </c>
      <c r="DW45" s="46">
        <f t="shared" si="39"/>
        <v>-5.2069315103035795E-3</v>
      </c>
      <c r="DX45" s="46">
        <f t="shared" si="40"/>
        <v>-5.208167291283935E-3</v>
      </c>
      <c r="DY45" s="46">
        <f t="shared" si="41"/>
        <v>-5.2072910039085169E-3</v>
      </c>
      <c r="DZ45" s="46">
        <f t="shared" si="42"/>
        <v>-5.2042920326040203E-3</v>
      </c>
      <c r="EA45" s="46">
        <f t="shared" si="43"/>
        <v>-5.2068361828205888E-3</v>
      </c>
      <c r="EB45" s="46">
        <f t="shared" si="44"/>
        <v>-5.206692122092911E-3</v>
      </c>
      <c r="EC45" s="46">
        <f t="shared" si="45"/>
        <v>-5.2070652120233298E-3</v>
      </c>
      <c r="ED45" s="46">
        <f t="shared" si="46"/>
        <v>-5.2149763446088047E-3</v>
      </c>
      <c r="EE45" s="46">
        <f t="shared" si="47"/>
        <v>-5.2349669242923325E-3</v>
      </c>
      <c r="EF45" s="46">
        <f t="shared" si="48"/>
        <v>-5.210630776197149E-3</v>
      </c>
      <c r="EG45" s="46">
        <f t="shared" si="49"/>
        <v>-5.2030900524145168E-3</v>
      </c>
      <c r="EH45" s="46">
        <f t="shared" si="50"/>
        <v>-5.2078911339767378E-3</v>
      </c>
      <c r="EI45" s="46">
        <f t="shared" si="51"/>
        <v>-5.2049549582414327E-3</v>
      </c>
      <c r="EJ45" s="46">
        <f t="shared" si="52"/>
        <v>-5.2049136780226339E-3</v>
      </c>
      <c r="EK45" s="46">
        <f t="shared" si="53"/>
        <v>-5.2078585012811981E-3</v>
      </c>
      <c r="EL45" s="46">
        <f t="shared" si="54"/>
        <v>-5.2060070194645822E-3</v>
      </c>
      <c r="EM45" s="46">
        <f t="shared" si="55"/>
        <v>-5.2085373228319236E-3</v>
      </c>
      <c r="EN45" s="46">
        <f t="shared" si="56"/>
        <v>-5.2092774959134431E-3</v>
      </c>
    </row>
    <row r="46" spans="1:144" x14ac:dyDescent="0.3">
      <c r="A46" s="23" t="s">
        <v>43</v>
      </c>
      <c r="B46" s="21">
        <v>853.08899888999997</v>
      </c>
      <c r="D46" s="21">
        <v>125.75762684999999</v>
      </c>
      <c r="E46" s="21">
        <v>18.935185313000002</v>
      </c>
      <c r="F46" s="21">
        <v>16.036486450000002</v>
      </c>
      <c r="G46" s="21">
        <v>16.900628450999999</v>
      </c>
      <c r="H46" s="21">
        <v>65.843748657999996</v>
      </c>
      <c r="I46" s="23">
        <v>2.4884929053999998</v>
      </c>
      <c r="J46" s="23">
        <v>1.4040926667</v>
      </c>
      <c r="K46" s="23">
        <v>1.2444881356999999</v>
      </c>
      <c r="L46" s="23">
        <v>1.0299905997000001</v>
      </c>
      <c r="M46" s="23">
        <v>7.2316106088999996</v>
      </c>
      <c r="N46" s="23">
        <v>0.54317565109999999</v>
      </c>
      <c r="O46" s="23">
        <v>1.0320535044000001</v>
      </c>
      <c r="P46" s="23">
        <v>1.1217739503999999</v>
      </c>
      <c r="Q46" s="23">
        <v>1.0844665234999999</v>
      </c>
      <c r="R46" s="23">
        <v>0.65496587399999995</v>
      </c>
      <c r="S46" s="23">
        <v>2.9243316200000001E-2</v>
      </c>
      <c r="U46" s="23">
        <v>2.5861577999999998E-3</v>
      </c>
      <c r="V46" s="23">
        <v>1.8965844999999999E-3</v>
      </c>
      <c r="W46" s="23">
        <v>0.18269075609999999</v>
      </c>
      <c r="X46" s="23">
        <v>3.9856140700000001E-2</v>
      </c>
      <c r="Y46" s="23">
        <v>3.8595448099999999E-2</v>
      </c>
      <c r="Z46" s="23">
        <v>0.20277414760000001</v>
      </c>
      <c r="AA46" s="23">
        <v>5.7620279099999998E-2</v>
      </c>
      <c r="AB46" s="23">
        <v>0.19941138119999999</v>
      </c>
      <c r="AC46" s="23">
        <v>8.621271E-4</v>
      </c>
      <c r="AE46" s="23" t="s">
        <v>43</v>
      </c>
      <c r="AF46" s="23">
        <v>0</v>
      </c>
      <c r="AG46" s="23">
        <v>0.24094624279014901</v>
      </c>
      <c r="AH46" s="23">
        <v>1.3967988887321701</v>
      </c>
      <c r="AI46" s="23">
        <v>2.4755645911136499</v>
      </c>
      <c r="AJ46" s="23">
        <v>2.4755645911136499</v>
      </c>
      <c r="AK46" s="23">
        <v>3.8403580178987702</v>
      </c>
      <c r="AL46" s="23">
        <v>0</v>
      </c>
      <c r="AM46" s="23">
        <v>1.2380222733727699</v>
      </c>
      <c r="AN46" s="23">
        <v>8.5764730350131404E-4</v>
      </c>
      <c r="AO46" s="23">
        <v>1.0246406091476401</v>
      </c>
      <c r="AP46" s="6">
        <v>1.58705726435538E-2</v>
      </c>
      <c r="AQ46" s="23">
        <v>848.65728687753801</v>
      </c>
      <c r="AR46" s="23">
        <v>1.25414305652099E-3</v>
      </c>
      <c r="AS46" s="23">
        <v>2.9610179738421501E-2</v>
      </c>
      <c r="AT46" s="23">
        <v>1.8855371760776399E-3</v>
      </c>
      <c r="AU46" s="6">
        <v>4.3808949204407001E-5</v>
      </c>
      <c r="AV46" s="23">
        <v>6.74214825873444E-3</v>
      </c>
      <c r="AW46" s="6">
        <v>1.13265423212465E-4</v>
      </c>
      <c r="AX46" s="6">
        <v>10.1290925925852</v>
      </c>
      <c r="AY46" s="23">
        <v>0.34467429269849698</v>
      </c>
      <c r="AZ46" s="23">
        <v>2.5920515946449498</v>
      </c>
      <c r="BA46" s="23">
        <v>0.20171960505654299</v>
      </c>
      <c r="BB46" s="23">
        <v>0</v>
      </c>
      <c r="BC46" s="23">
        <v>0</v>
      </c>
      <c r="BD46" s="23">
        <v>7.19404169476761</v>
      </c>
      <c r="BE46" s="23">
        <v>7.19404169476761</v>
      </c>
      <c r="BF46" s="23">
        <v>5.7320775544155801E-2</v>
      </c>
      <c r="BG46" s="23">
        <v>1.00083360652127</v>
      </c>
      <c r="BH46" s="23">
        <v>2.8261886501545899</v>
      </c>
      <c r="BI46" s="23">
        <v>6.47790106034328E-4</v>
      </c>
      <c r="BJ46" s="23">
        <v>6.7563354414186403</v>
      </c>
      <c r="BK46" s="23">
        <v>2.1150017593276498E-3</v>
      </c>
      <c r="BL46" s="23">
        <v>0.140492205228261</v>
      </c>
      <c r="BM46" s="23">
        <v>0.39986216174209199</v>
      </c>
      <c r="BN46" s="23">
        <v>1.0266948610651101</v>
      </c>
      <c r="BO46" s="6">
        <v>1.1159467123993101</v>
      </c>
      <c r="BP46" s="23">
        <v>65.628542921234299</v>
      </c>
      <c r="BQ46" s="23">
        <v>112.59376154257301</v>
      </c>
      <c r="BR46" s="23">
        <v>11.5095938860761</v>
      </c>
      <c r="BS46" s="23">
        <v>125.104189035171</v>
      </c>
      <c r="BT46" s="6">
        <v>2.3046015186405798E-6</v>
      </c>
      <c r="BU46" s="23">
        <v>4.1264986676400097</v>
      </c>
      <c r="BV46" s="23">
        <v>2.9091491418508902E-2</v>
      </c>
      <c r="BW46" s="23">
        <v>0</v>
      </c>
      <c r="BX46" s="23">
        <v>2.57273414053362E-3</v>
      </c>
      <c r="BY46" s="23">
        <v>1.8867311783594199E-3</v>
      </c>
      <c r="BZ46" s="23">
        <v>0.18174151026306601</v>
      </c>
      <c r="CA46" s="23">
        <v>0</v>
      </c>
      <c r="CB46" s="23">
        <v>17.532203636124901</v>
      </c>
      <c r="CC46" s="23">
        <v>6.8185611203888897E-3</v>
      </c>
      <c r="CD46" s="6">
        <v>7.8711269684794108E-6</v>
      </c>
      <c r="CE46" s="23">
        <v>5.4983103387952799</v>
      </c>
      <c r="CF46" s="23">
        <v>7.6207654557780297E-3</v>
      </c>
      <c r="CG46" s="23">
        <v>0</v>
      </c>
      <c r="CH46" s="23">
        <v>0.154919467804251</v>
      </c>
      <c r="CI46" s="23">
        <v>18.8380179766623</v>
      </c>
      <c r="CJ46" s="23">
        <v>15.954378758531499</v>
      </c>
      <c r="CK46" s="23">
        <v>2.8836392181308099</v>
      </c>
      <c r="CL46" s="23">
        <v>0</v>
      </c>
      <c r="CM46" s="6">
        <v>0</v>
      </c>
      <c r="CN46" s="23">
        <v>5.0701333429234401</v>
      </c>
      <c r="CO46" s="23">
        <v>0</v>
      </c>
      <c r="CP46" s="23">
        <v>0.75683730220407097</v>
      </c>
      <c r="CQ46" s="23">
        <v>0.34097463417053803</v>
      </c>
      <c r="CR46" s="6">
        <v>8.2655128824881197E-5</v>
      </c>
      <c r="CS46" s="23">
        <v>3.0289325595110101</v>
      </c>
      <c r="CT46" s="23">
        <v>5.0939057580925498E-2</v>
      </c>
      <c r="CU46" s="6">
        <v>6.6598534485248298E-5</v>
      </c>
      <c r="CV46" s="23">
        <v>1.0896745081763901</v>
      </c>
      <c r="CW46" s="6">
        <v>1.53580094475768E-7</v>
      </c>
      <c r="CX46" s="6">
        <v>16.812810937041402</v>
      </c>
      <c r="CY46" s="23">
        <v>7.24430977460369</v>
      </c>
      <c r="CZ46" s="23">
        <v>0.19837546965481101</v>
      </c>
      <c r="DA46" s="23">
        <v>0</v>
      </c>
      <c r="DB46" s="23">
        <v>0</v>
      </c>
      <c r="DC46" s="23">
        <v>1.0452983189726901</v>
      </c>
      <c r="DD46" s="23">
        <v>1.07883263623676</v>
      </c>
      <c r="DE46" s="23">
        <v>0</v>
      </c>
      <c r="DF46" s="23">
        <v>0.27027409437556799</v>
      </c>
      <c r="DG46" s="23">
        <v>65.501718037665896</v>
      </c>
      <c r="DH46" s="23">
        <v>0.65156360600803498</v>
      </c>
      <c r="DI46" s="23">
        <v>1.1304019278472901</v>
      </c>
      <c r="DK46" s="31">
        <f t="shared" si="29"/>
        <v>8.0000007532913375E-3</v>
      </c>
      <c r="DL46" s="106">
        <f t="shared" si="28"/>
        <v>1.0019362069785021</v>
      </c>
      <c r="DM46" s="46">
        <f t="shared" si="30"/>
        <v>-5.1948999673284936E-3</v>
      </c>
      <c r="DN46" s="46"/>
      <c r="DO46" s="46">
        <f t="shared" si="31"/>
        <v>-5.1960094285843335E-3</v>
      </c>
      <c r="DP46" s="46">
        <f t="shared" si="32"/>
        <v>-5.1315756741493824E-3</v>
      </c>
      <c r="DQ46" s="46">
        <f t="shared" si="33"/>
        <v>-5.1200549275245135E-3</v>
      </c>
      <c r="DR46" s="46">
        <f t="shared" si="34"/>
        <v>-5.1961093762404797E-3</v>
      </c>
      <c r="DS46" s="46">
        <f t="shared" si="35"/>
        <v>-5.1945800065340492E-3</v>
      </c>
      <c r="DT46" s="46">
        <f t="shared" si="36"/>
        <v>-5.1952385551494226E-3</v>
      </c>
      <c r="DU46" s="46">
        <f t="shared" si="37"/>
        <v>-5.1946556953198055E-3</v>
      </c>
      <c r="DV46" s="46">
        <f t="shared" si="38"/>
        <v>-5.1955998146925603E-3</v>
      </c>
      <c r="DW46" s="46">
        <f t="shared" si="39"/>
        <v>-5.1942129898255637E-3</v>
      </c>
      <c r="DX46" s="46">
        <f t="shared" si="40"/>
        <v>-5.1950963850505519E-3</v>
      </c>
      <c r="DY46" s="46">
        <f t="shared" si="41"/>
        <v>-5.1940548585591691E-3</v>
      </c>
      <c r="DZ46" s="46">
        <f t="shared" si="42"/>
        <v>-5.19221465945734E-3</v>
      </c>
      <c r="EA46" s="46">
        <f t="shared" si="43"/>
        <v>-5.1946633264321968E-3</v>
      </c>
      <c r="EB46" s="46">
        <f t="shared" si="44"/>
        <v>-5.1950771565149097E-3</v>
      </c>
      <c r="EC46" s="46">
        <f t="shared" si="45"/>
        <v>-5.1945729190235176E-3</v>
      </c>
      <c r="ED46" s="46">
        <f t="shared" si="46"/>
        <v>-5.1917771723543216E-3</v>
      </c>
      <c r="EE46" s="46">
        <f t="shared" si="47"/>
        <v>0</v>
      </c>
      <c r="EF46" s="46">
        <f t="shared" si="48"/>
        <v>-5.1905801983079935E-3</v>
      </c>
      <c r="EG46" s="46">
        <f t="shared" si="49"/>
        <v>-5.1952979899287611E-3</v>
      </c>
      <c r="EH46" s="46">
        <f t="shared" si="50"/>
        <v>-5.1959160780657683E-3</v>
      </c>
      <c r="EI46" s="46">
        <f t="shared" si="51"/>
        <v>-5.1951366638103482E-3</v>
      </c>
      <c r="EJ46" s="46">
        <f t="shared" si="52"/>
        <v>-5.1951347690024751E-3</v>
      </c>
      <c r="EK46" s="46">
        <f t="shared" si="53"/>
        <v>-5.2005768779620357E-3</v>
      </c>
      <c r="EL46" s="46">
        <f t="shared" si="54"/>
        <v>-5.1978845038985009E-3</v>
      </c>
      <c r="EM46" s="46">
        <f t="shared" si="55"/>
        <v>-5.1948466479453774E-3</v>
      </c>
      <c r="EN46" s="46">
        <f t="shared" si="56"/>
        <v>-5.1962135266203306E-3</v>
      </c>
    </row>
    <row r="47" spans="1:144" x14ac:dyDescent="0.3">
      <c r="A47" s="23" t="s">
        <v>44</v>
      </c>
      <c r="B47" s="21">
        <v>16346.786544000001</v>
      </c>
      <c r="D47" s="21">
        <v>4348.4827519999999</v>
      </c>
      <c r="E47" s="21">
        <v>287.34619192999997</v>
      </c>
      <c r="F47" s="21">
        <v>261.52689466999999</v>
      </c>
      <c r="G47" s="21">
        <v>584.66355143999999</v>
      </c>
      <c r="H47" s="21">
        <v>3495.8786436</v>
      </c>
      <c r="I47" s="23">
        <v>143.18676156999999</v>
      </c>
      <c r="J47" s="23">
        <v>81.764356241000002</v>
      </c>
      <c r="K47" s="23">
        <v>58.572826014</v>
      </c>
      <c r="L47" s="23">
        <v>56.793608849999998</v>
      </c>
      <c r="M47" s="23">
        <v>413.07584184000001</v>
      </c>
      <c r="N47" s="23">
        <v>4.0766898097000004</v>
      </c>
      <c r="O47" s="23">
        <v>60.243491509999998</v>
      </c>
      <c r="P47" s="23">
        <v>24.632084276000001</v>
      </c>
      <c r="Q47" s="23">
        <v>27.395225075999999</v>
      </c>
      <c r="R47" s="23">
        <v>18.124843679000001</v>
      </c>
      <c r="S47" s="23">
        <v>0.2374064075</v>
      </c>
      <c r="T47" s="6">
        <v>6.7611039999999995E-8</v>
      </c>
      <c r="U47" s="23">
        <v>2.0989192399999999E-2</v>
      </c>
      <c r="V47" s="23">
        <v>1.5392858299999999E-2</v>
      </c>
      <c r="W47" s="23">
        <v>7.4019420523999999</v>
      </c>
      <c r="X47" s="23">
        <v>4.0688592609000001</v>
      </c>
      <c r="Y47" s="23">
        <v>3.9446244935000001</v>
      </c>
      <c r="Z47" s="23">
        <v>6.7150170709000001</v>
      </c>
      <c r="AA47" s="23">
        <v>0.73364258270000005</v>
      </c>
      <c r="AB47" s="23">
        <v>10.483207438999999</v>
      </c>
      <c r="AC47" s="23">
        <v>6.9972434999999999E-3</v>
      </c>
      <c r="AE47" s="23" t="s">
        <v>44</v>
      </c>
      <c r="AF47" s="23">
        <v>0</v>
      </c>
      <c r="AG47" s="23">
        <v>12.8276284535428</v>
      </c>
      <c r="AH47" s="23">
        <v>81.339578666616205</v>
      </c>
      <c r="AI47" s="23">
        <v>142.44290559956301</v>
      </c>
      <c r="AJ47" s="23">
        <v>142.44290559956301</v>
      </c>
      <c r="AK47" s="23">
        <v>204.67017965563201</v>
      </c>
      <c r="AL47" s="23">
        <v>0</v>
      </c>
      <c r="AM47" s="23">
        <v>58.268549892760703</v>
      </c>
      <c r="AN47" s="23">
        <v>6.9608828135323203E-3</v>
      </c>
      <c r="AO47" s="23">
        <v>56.498579366040197</v>
      </c>
      <c r="AP47" s="23">
        <v>0.56015952564337901</v>
      </c>
      <c r="AQ47" s="23">
        <v>16261.8667804582</v>
      </c>
      <c r="AR47" s="23">
        <v>0.123589416551927</v>
      </c>
      <c r="AS47" s="23">
        <v>3.0262859057548299</v>
      </c>
      <c r="AT47" s="23">
        <v>0.19271032862031401</v>
      </c>
      <c r="AU47" s="23">
        <v>4.4774344836378396E-3</v>
      </c>
      <c r="AV47" s="23">
        <v>0.68907761922816202</v>
      </c>
      <c r="AW47" s="23">
        <v>1.15761967102531E-2</v>
      </c>
      <c r="AX47" s="6">
        <v>538.80990615688495</v>
      </c>
      <c r="AY47" s="23">
        <v>18.2697279036658</v>
      </c>
      <c r="AZ47" s="23">
        <v>137.71906541406199</v>
      </c>
      <c r="BA47" s="23">
        <v>6.68013220732895</v>
      </c>
      <c r="BB47" s="23">
        <v>0</v>
      </c>
      <c r="BC47" s="23">
        <v>0</v>
      </c>
      <c r="BD47" s="23">
        <v>410.92981097811702</v>
      </c>
      <c r="BE47" s="23">
        <v>410.92981097811702</v>
      </c>
      <c r="BF47" s="23">
        <v>0.72983088224368498</v>
      </c>
      <c r="BG47" s="23">
        <v>34.607124946547501</v>
      </c>
      <c r="BH47" s="23">
        <v>149.90220426257201</v>
      </c>
      <c r="BI47" s="23">
        <v>2.2864005533771999E-2</v>
      </c>
      <c r="BJ47" s="23">
        <v>359.83011955007998</v>
      </c>
      <c r="BK47" s="23">
        <v>0.13680798588354601</v>
      </c>
      <c r="BL47" s="23">
        <v>1.0544330543626701</v>
      </c>
      <c r="BM47" s="23">
        <v>3.0010808809713501</v>
      </c>
      <c r="BN47" s="23">
        <v>59.930752855885203</v>
      </c>
      <c r="BO47" s="23">
        <v>24.504125383929502</v>
      </c>
      <c r="BP47" s="23">
        <v>3485.4256995127998</v>
      </c>
      <c r="BQ47" s="23">
        <v>3893.30258549673</v>
      </c>
      <c r="BR47" s="23">
        <v>397.98224944840598</v>
      </c>
      <c r="BS47" s="23">
        <v>4325.89195989169</v>
      </c>
      <c r="BT47" s="23">
        <v>1.4907014985827901E-4</v>
      </c>
      <c r="BU47" s="23">
        <v>219.44091564539701</v>
      </c>
      <c r="BV47" s="23">
        <v>0.23617323136250901</v>
      </c>
      <c r="BW47" s="6">
        <v>6.7259601285294504E-8</v>
      </c>
      <c r="BX47" s="23">
        <v>2.0880179526880101E-2</v>
      </c>
      <c r="BY47" s="23">
        <v>1.5312849655610699E-2</v>
      </c>
      <c r="BZ47" s="23">
        <v>7.3634879808996798</v>
      </c>
      <c r="CA47" s="23">
        <v>0</v>
      </c>
      <c r="CB47" s="23">
        <v>926.02857156594098</v>
      </c>
      <c r="CC47" s="23">
        <v>0.11158466273671799</v>
      </c>
      <c r="CD47" s="23">
        <v>8.0444703556551301E-4</v>
      </c>
      <c r="CE47" s="23">
        <v>90.853584983393603</v>
      </c>
      <c r="CF47" s="23">
        <v>0.123185898722178</v>
      </c>
      <c r="CG47" s="23">
        <v>0</v>
      </c>
      <c r="CH47" s="23">
        <v>2.4846470346268901</v>
      </c>
      <c r="CI47" s="23">
        <v>285.87250868317699</v>
      </c>
      <c r="CJ47" s="23">
        <v>260.18733829486598</v>
      </c>
      <c r="CK47" s="23">
        <v>25.685170388311001</v>
      </c>
      <c r="CL47" s="23">
        <v>0</v>
      </c>
      <c r="CM47" s="23">
        <v>0</v>
      </c>
      <c r="CN47" s="23">
        <v>81.610160154687307</v>
      </c>
      <c r="CO47" s="23">
        <v>0</v>
      </c>
      <c r="CP47" s="23">
        <v>12.4031146709612</v>
      </c>
      <c r="CQ47" s="23">
        <v>5.4683777579170698</v>
      </c>
      <c r="CR47" s="23">
        <v>5.8081919356834603E-3</v>
      </c>
      <c r="CS47" s="23">
        <v>49.637882251877997</v>
      </c>
      <c r="CT47" s="23">
        <v>2.7119119263817502</v>
      </c>
      <c r="CU47" s="23">
        <v>2.2813157803303601E-3</v>
      </c>
      <c r="CV47" s="23">
        <v>17.485891228748201</v>
      </c>
      <c r="CW47" s="6">
        <v>1.5696443875492799E-5</v>
      </c>
      <c r="CX47" s="23">
        <v>581.626167807309</v>
      </c>
      <c r="CY47" s="23">
        <v>385.23456656007801</v>
      </c>
      <c r="CZ47" s="23">
        <v>10.4287482772364</v>
      </c>
      <c r="DA47" s="23">
        <v>0</v>
      </c>
      <c r="DB47" s="23">
        <v>0</v>
      </c>
      <c r="DC47" s="23">
        <v>55.2048664707334</v>
      </c>
      <c r="DD47" s="23">
        <v>27.252911654881999</v>
      </c>
      <c r="DE47" s="23">
        <v>0</v>
      </c>
      <c r="DF47" s="23">
        <v>14.1994856061691</v>
      </c>
      <c r="DG47" s="23">
        <v>3477.71787084378</v>
      </c>
      <c r="DH47" s="23">
        <v>18.030680825399301</v>
      </c>
      <c r="DI47" s="23">
        <v>59.4667560915724</v>
      </c>
      <c r="DK47" s="31">
        <f t="shared" si="29"/>
        <v>7.9999975189888883E-3</v>
      </c>
      <c r="DL47" s="106">
        <f t="shared" si="28"/>
        <v>1.0022163467409591</v>
      </c>
      <c r="DM47" s="46">
        <f t="shared" si="30"/>
        <v>-5.1948903421002801E-3</v>
      </c>
      <c r="DN47" s="46"/>
      <c r="DO47" s="46">
        <f t="shared" si="31"/>
        <v>-5.1950975539502087E-3</v>
      </c>
      <c r="DP47" s="46">
        <f t="shared" si="32"/>
        <v>-5.1285984927268097E-3</v>
      </c>
      <c r="DQ47" s="46">
        <f t="shared" si="33"/>
        <v>-5.1220597285961313E-3</v>
      </c>
      <c r="DR47" s="46">
        <f t="shared" si="34"/>
        <v>-5.1950966076302349E-3</v>
      </c>
      <c r="DS47" s="46">
        <f t="shared" si="35"/>
        <v>-5.1949093797828E-3</v>
      </c>
      <c r="DT47" s="46">
        <f t="shared" si="36"/>
        <v>-5.1950051965756064E-3</v>
      </c>
      <c r="DU47" s="46">
        <f t="shared" si="37"/>
        <v>-5.1951436287441272E-3</v>
      </c>
      <c r="DV47" s="46">
        <f t="shared" si="38"/>
        <v>-5.1948342251160939E-3</v>
      </c>
      <c r="DW47" s="46">
        <f t="shared" si="39"/>
        <v>-5.1947655719328627E-3</v>
      </c>
      <c r="DX47" s="46">
        <f t="shared" si="40"/>
        <v>-5.195246597631412E-3</v>
      </c>
      <c r="DY47" s="46">
        <f t="shared" si="41"/>
        <v>-5.1943795958168124E-3</v>
      </c>
      <c r="DZ47" s="46">
        <f t="shared" si="42"/>
        <v>-5.1912438385627634E-3</v>
      </c>
      <c r="EA47" s="46">
        <f t="shared" si="43"/>
        <v>-5.1948057109878496E-3</v>
      </c>
      <c r="EB47" s="46">
        <f t="shared" si="44"/>
        <v>-5.1948257670157427E-3</v>
      </c>
      <c r="EC47" s="46">
        <f t="shared" si="45"/>
        <v>-5.1952367296717802E-3</v>
      </c>
      <c r="ED47" s="46">
        <f t="shared" si="46"/>
        <v>-5.1943675424640477E-3</v>
      </c>
      <c r="EE47" s="46">
        <f t="shared" si="47"/>
        <v>-5.1979486590576244E-3</v>
      </c>
      <c r="EF47" s="46">
        <f t="shared" si="48"/>
        <v>-5.1937621535118198E-3</v>
      </c>
      <c r="EG47" s="46">
        <f t="shared" si="49"/>
        <v>-5.1977769709801117E-3</v>
      </c>
      <c r="EH47" s="46">
        <f t="shared" si="50"/>
        <v>-5.1951327405828284E-3</v>
      </c>
      <c r="EI47" s="46">
        <f t="shared" si="51"/>
        <v>-5.1961393096204038E-3</v>
      </c>
      <c r="EJ47" s="46">
        <f t="shared" si="52"/>
        <v>-5.1961875551343115E-3</v>
      </c>
      <c r="EK47" s="46">
        <f t="shared" si="53"/>
        <v>-5.1950521052621232E-3</v>
      </c>
      <c r="EL47" s="46">
        <f t="shared" si="54"/>
        <v>-5.1955823533129681E-3</v>
      </c>
      <c r="EM47" s="46">
        <f t="shared" si="55"/>
        <v>-5.1948949861469439E-3</v>
      </c>
      <c r="EN47" s="46">
        <f t="shared" si="56"/>
        <v>-5.1964300610204024E-3</v>
      </c>
    </row>
    <row r="48" spans="1:144" x14ac:dyDescent="0.3">
      <c r="A48" s="23" t="s">
        <v>45</v>
      </c>
      <c r="B48" s="21">
        <v>14888.747165000001</v>
      </c>
      <c r="D48" s="21">
        <v>3229.0258877000001</v>
      </c>
      <c r="E48" s="21">
        <v>301.64085956999998</v>
      </c>
      <c r="F48" s="21">
        <v>257.26627802000002</v>
      </c>
      <c r="G48" s="21">
        <v>420.42743772</v>
      </c>
      <c r="H48" s="21">
        <v>1359.271011</v>
      </c>
      <c r="I48" s="23">
        <v>51.355823563999998</v>
      </c>
      <c r="J48" s="23">
        <v>29.015855412000001</v>
      </c>
      <c r="K48" s="23">
        <v>24.412267848999999</v>
      </c>
      <c r="L48" s="23">
        <v>20.949393442000002</v>
      </c>
      <c r="M48" s="23">
        <v>148.92491698000001</v>
      </c>
      <c r="N48" s="23">
        <v>8.3189465353000003</v>
      </c>
      <c r="O48" s="23">
        <v>21.342974419000001</v>
      </c>
      <c r="P48" s="23">
        <v>18.846782825999998</v>
      </c>
      <c r="Q48" s="23">
        <v>18.909638842</v>
      </c>
      <c r="R48" s="23">
        <v>11.507135273999999</v>
      </c>
      <c r="S48" s="23">
        <v>0.44890165009999999</v>
      </c>
      <c r="T48" s="23">
        <v>1.80209E-4</v>
      </c>
      <c r="U48" s="23">
        <v>4.00022212E-2</v>
      </c>
      <c r="V48" s="23">
        <v>2.92909233E-2</v>
      </c>
      <c r="W48" s="23">
        <v>3.4298670903000001</v>
      </c>
      <c r="X48" s="23">
        <v>2.2386601763999998</v>
      </c>
      <c r="Y48" s="23">
        <v>2.1694267242</v>
      </c>
      <c r="Z48" s="23">
        <v>3.7121714308999998</v>
      </c>
      <c r="AA48" s="23">
        <v>1.0558797673</v>
      </c>
      <c r="AB48" s="23">
        <v>4.0015700788000004</v>
      </c>
      <c r="AC48" s="23">
        <v>1.3279702399999999E-2</v>
      </c>
      <c r="AE48" s="23" t="s">
        <v>45</v>
      </c>
      <c r="AF48" s="23">
        <v>0</v>
      </c>
      <c r="AG48" s="23">
        <v>4.9348919386698897</v>
      </c>
      <c r="AH48" s="23">
        <v>28.864503414244201</v>
      </c>
      <c r="AI48" s="23">
        <v>51.087731799674302</v>
      </c>
      <c r="AJ48" s="23">
        <v>51.087731799674302</v>
      </c>
      <c r="AK48" s="23">
        <v>79.129834473848703</v>
      </c>
      <c r="AL48" s="23">
        <v>0</v>
      </c>
      <c r="AM48" s="23">
        <v>24.284962985361101</v>
      </c>
      <c r="AN48" s="23">
        <v>1.3210529773042099E-2</v>
      </c>
      <c r="AO48" s="23">
        <v>20.8401515954939</v>
      </c>
      <c r="AP48" s="23">
        <v>0.49541868117210602</v>
      </c>
      <c r="AQ48" s="23">
        <v>14811.121802146199</v>
      </c>
      <c r="AR48" s="23">
        <v>6.8872756138637595E-2</v>
      </c>
      <c r="AS48" s="23">
        <v>1.6643419071446299</v>
      </c>
      <c r="AT48" s="23">
        <v>0.10598300411408899</v>
      </c>
      <c r="AU48" s="23">
        <v>2.4624172017581802E-3</v>
      </c>
      <c r="AV48" s="23">
        <v>0.37896540331497902</v>
      </c>
      <c r="AW48" s="23">
        <v>6.3664707553861598E-3</v>
      </c>
      <c r="AX48" s="23">
        <v>207.885975132487</v>
      </c>
      <c r="AY48" s="23">
        <v>7.1073329871867301</v>
      </c>
      <c r="AZ48" s="23">
        <v>53.341722094343901</v>
      </c>
      <c r="BA48" s="23">
        <v>3.6928144705185502</v>
      </c>
      <c r="BB48" s="23">
        <v>0</v>
      </c>
      <c r="BC48" s="23">
        <v>0</v>
      </c>
      <c r="BD48" s="23">
        <v>148.148300112432</v>
      </c>
      <c r="BE48" s="23">
        <v>148.148300112432</v>
      </c>
      <c r="BF48" s="23">
        <v>1.05037613142046</v>
      </c>
      <c r="BG48" s="23">
        <v>25.697396935717599</v>
      </c>
      <c r="BH48" s="23">
        <v>58.250222138738501</v>
      </c>
      <c r="BI48" s="23">
        <v>2.0221616745884002E-2</v>
      </c>
      <c r="BJ48" s="23">
        <v>138.742942452113</v>
      </c>
      <c r="BK48" s="23">
        <v>9.6694548849817999E-2</v>
      </c>
      <c r="BL48" s="23">
        <v>2.1516506539459899</v>
      </c>
      <c r="BM48" s="23">
        <v>6.1239229486819102</v>
      </c>
      <c r="BN48" s="23">
        <v>21.231760800677499</v>
      </c>
      <c r="BO48" s="23">
        <v>18.7485022838544</v>
      </c>
      <c r="BP48" s="23">
        <v>1349.8878257190099</v>
      </c>
      <c r="BQ48" s="23">
        <v>2890.9491528201602</v>
      </c>
      <c r="BR48" s="23">
        <v>295.52028507223599</v>
      </c>
      <c r="BS48" s="23">
        <v>3212.16683482811</v>
      </c>
      <c r="BT48" s="6">
        <v>1.05361873844894E-4</v>
      </c>
      <c r="BU48" s="23">
        <v>84.839534954664103</v>
      </c>
      <c r="BV48" s="23">
        <v>0.44656212696340802</v>
      </c>
      <c r="BW48" s="23">
        <v>1.7926880472230001E-4</v>
      </c>
      <c r="BX48" s="23">
        <v>3.9793636457569302E-2</v>
      </c>
      <c r="BY48" s="23">
        <v>2.9138255253294498E-2</v>
      </c>
      <c r="BZ48" s="23">
        <v>3.4119860195726299</v>
      </c>
      <c r="CA48" s="23">
        <v>0</v>
      </c>
      <c r="CB48" s="23">
        <v>364.74834679487998</v>
      </c>
      <c r="CC48" s="23">
        <v>0.109524971289207</v>
      </c>
      <c r="CD48" s="23">
        <v>4.4241427011138798E-4</v>
      </c>
      <c r="CE48" s="23">
        <v>88.689070894029399</v>
      </c>
      <c r="CF48" s="23">
        <v>0.121621462434894</v>
      </c>
      <c r="CG48" s="23">
        <v>0</v>
      </c>
      <c r="CH48" s="23">
        <v>2.4626059155519502</v>
      </c>
      <c r="CI48" s="23">
        <v>300.08712469628603</v>
      </c>
      <c r="CJ48" s="23">
        <v>255.94388493339301</v>
      </c>
      <c r="CK48" s="23">
        <v>44.143239762892897</v>
      </c>
      <c r="CL48" s="23">
        <v>0</v>
      </c>
      <c r="CM48" s="23">
        <v>0</v>
      </c>
      <c r="CN48" s="23">
        <v>80.821930627931394</v>
      </c>
      <c r="CO48" s="23">
        <v>0</v>
      </c>
      <c r="CP48" s="23">
        <v>12.1923673880189</v>
      </c>
      <c r="CQ48" s="23">
        <v>5.4199994694577098</v>
      </c>
      <c r="CR48" s="23">
        <v>3.6339888942101099E-3</v>
      </c>
      <c r="CS48" s="23">
        <v>48.794664123745399</v>
      </c>
      <c r="CT48" s="23">
        <v>1.04329462429484</v>
      </c>
      <c r="CU48" s="23">
        <v>2.0084283217733901E-3</v>
      </c>
      <c r="CV48" s="23">
        <v>17.3260066170626</v>
      </c>
      <c r="CW48" s="6">
        <v>8.6323859765097492E-6</v>
      </c>
      <c r="CX48" s="23">
        <v>418.23285339689602</v>
      </c>
      <c r="CY48" s="23">
        <v>149.362838654667</v>
      </c>
      <c r="CZ48" s="23">
        <v>3.9807030925713498</v>
      </c>
      <c r="DA48" s="23">
        <v>0</v>
      </c>
      <c r="DB48" s="23">
        <v>0</v>
      </c>
      <c r="DC48" s="23">
        <v>21.886818435938299</v>
      </c>
      <c r="DD48" s="23">
        <v>18.811035309941701</v>
      </c>
      <c r="DE48" s="23">
        <v>0</v>
      </c>
      <c r="DF48" s="23">
        <v>5.9696859119093197</v>
      </c>
      <c r="DG48" s="23">
        <v>1352.1845310599199</v>
      </c>
      <c r="DH48" s="23">
        <v>11.447144545200899</v>
      </c>
      <c r="DI48" s="23">
        <v>23.725934193258698</v>
      </c>
      <c r="DK48" s="31">
        <f t="shared" si="29"/>
        <v>8.0000193816498078E-3</v>
      </c>
      <c r="DL48" s="106">
        <f t="shared" si="28"/>
        <v>0.99830148527205109</v>
      </c>
      <c r="DM48" s="46">
        <f t="shared" si="30"/>
        <v>-5.2136934017041293E-3</v>
      </c>
      <c r="DN48" s="46"/>
      <c r="DO48" s="46">
        <f t="shared" si="31"/>
        <v>-5.2210956053680294E-3</v>
      </c>
      <c r="DP48" s="46">
        <f t="shared" si="32"/>
        <v>-5.1509429986668753E-3</v>
      </c>
      <c r="DQ48" s="46">
        <f t="shared" si="33"/>
        <v>-5.1401726521818156E-3</v>
      </c>
      <c r="DR48" s="46">
        <f t="shared" si="34"/>
        <v>-5.2198884425938693E-3</v>
      </c>
      <c r="DS48" s="46">
        <f t="shared" si="35"/>
        <v>-5.2134415305941902E-3</v>
      </c>
      <c r="DT48" s="46">
        <f t="shared" si="36"/>
        <v>-5.2202797213756732E-3</v>
      </c>
      <c r="DU48" s="46">
        <f t="shared" si="37"/>
        <v>-5.2161825183759903E-3</v>
      </c>
      <c r="DV48" s="46">
        <f t="shared" si="38"/>
        <v>-5.2147905481920477E-3</v>
      </c>
      <c r="DW48" s="46">
        <f t="shared" si="39"/>
        <v>-5.2145589230803268E-3</v>
      </c>
      <c r="DX48" s="46">
        <f t="shared" si="40"/>
        <v>-5.2148215578478761E-3</v>
      </c>
      <c r="DY48" s="46">
        <f t="shared" si="41"/>
        <v>-5.213753026065718E-3</v>
      </c>
      <c r="DZ48" s="46">
        <f t="shared" si="42"/>
        <v>-5.2107834709063314E-3</v>
      </c>
      <c r="EA48" s="46">
        <f t="shared" si="43"/>
        <v>-5.2147118716737197E-3</v>
      </c>
      <c r="EB48" s="46">
        <f t="shared" si="44"/>
        <v>-5.2144587679427944E-3</v>
      </c>
      <c r="EC48" s="46">
        <f t="shared" si="45"/>
        <v>-5.2133504448016081E-3</v>
      </c>
      <c r="ED48" s="46">
        <f t="shared" si="46"/>
        <v>-5.2116608082656947E-3</v>
      </c>
      <c r="EE48" s="46">
        <f t="shared" si="47"/>
        <v>-5.2172492922106569E-3</v>
      </c>
      <c r="EF48" s="46">
        <f t="shared" si="48"/>
        <v>-5.2143290090775766E-3</v>
      </c>
      <c r="EG48" s="46">
        <f t="shared" si="49"/>
        <v>-5.2121281784757601E-3</v>
      </c>
      <c r="EH48" s="46">
        <f t="shared" si="50"/>
        <v>-5.2133421665054129E-3</v>
      </c>
      <c r="EI48" s="46">
        <f t="shared" si="51"/>
        <v>-5.2121433407029136E-3</v>
      </c>
      <c r="EJ48" s="46">
        <f t="shared" si="52"/>
        <v>-5.212216454707581E-3</v>
      </c>
      <c r="EK48" s="46">
        <f t="shared" si="53"/>
        <v>-5.2144575598860789E-3</v>
      </c>
      <c r="EL48" s="46">
        <f t="shared" si="54"/>
        <v>-5.2123698644338514E-3</v>
      </c>
      <c r="EM48" s="46">
        <f t="shared" si="55"/>
        <v>-5.2146996848067726E-3</v>
      </c>
      <c r="EN48" s="46">
        <f t="shared" si="56"/>
        <v>-5.2088988799854291E-3</v>
      </c>
    </row>
    <row r="49" spans="1:144" x14ac:dyDescent="0.3">
      <c r="A49" s="23" t="s">
        <v>46</v>
      </c>
      <c r="B49" s="21">
        <v>1604.0561881000001</v>
      </c>
      <c r="D49" s="21">
        <v>423.29611568000001</v>
      </c>
      <c r="E49" s="21">
        <v>48.470400163000001</v>
      </c>
      <c r="F49" s="21">
        <v>42.849762591000001</v>
      </c>
      <c r="G49" s="21">
        <v>44.603682311</v>
      </c>
      <c r="H49" s="21">
        <v>221.81958963</v>
      </c>
      <c r="I49" s="23">
        <v>9.0880670240000008</v>
      </c>
      <c r="J49" s="23">
        <v>5.1714409980999996</v>
      </c>
      <c r="K49" s="23">
        <v>4.0322889535000002</v>
      </c>
      <c r="L49" s="23">
        <v>3.6722804117000001</v>
      </c>
      <c r="M49" s="23">
        <v>26.294111721</v>
      </c>
      <c r="N49" s="23">
        <v>0.95051310609999995</v>
      </c>
      <c r="O49" s="23">
        <v>3.8064216683000001</v>
      </c>
      <c r="P49" s="23">
        <v>2.6141205994000001</v>
      </c>
      <c r="Q49" s="23">
        <v>2.5944946233000001</v>
      </c>
      <c r="R49" s="23">
        <v>1.6380754980000001</v>
      </c>
      <c r="S49" s="23">
        <v>5.3128128900000002E-2</v>
      </c>
      <c r="T49" s="6">
        <v>6.0283662E-6</v>
      </c>
      <c r="U49" s="23">
        <v>4.70864E-3</v>
      </c>
      <c r="V49" s="23">
        <v>3.4516165E-3</v>
      </c>
      <c r="W49" s="23">
        <v>0.55226023010000003</v>
      </c>
      <c r="X49" s="23">
        <v>7.1183297600000001E-2</v>
      </c>
      <c r="Y49" s="23">
        <v>6.8882545000000003E-2</v>
      </c>
      <c r="Z49" s="23">
        <v>0.54428302549999996</v>
      </c>
      <c r="AA49" s="23">
        <v>9.3327157100000002E-2</v>
      </c>
      <c r="AB49" s="23">
        <v>0.69140810149999998</v>
      </c>
      <c r="AC49" s="23">
        <v>1.5678221E-3</v>
      </c>
      <c r="AE49" s="23" t="s">
        <v>46</v>
      </c>
      <c r="AF49" s="23">
        <v>0</v>
      </c>
      <c r="AG49" s="23">
        <v>0.81823723068466203</v>
      </c>
      <c r="AH49" s="23">
        <v>5.1445762017034999</v>
      </c>
      <c r="AI49" s="23">
        <v>9.0408587992113194</v>
      </c>
      <c r="AJ49" s="23">
        <v>9.0408587992113194</v>
      </c>
      <c r="AK49" s="23">
        <v>13.004894007304101</v>
      </c>
      <c r="AL49" s="23">
        <v>0</v>
      </c>
      <c r="AM49" s="23">
        <v>4.0113409704956</v>
      </c>
      <c r="AN49" s="23">
        <v>1.55967855826334E-3</v>
      </c>
      <c r="AO49" s="23">
        <v>3.6532023159924898</v>
      </c>
      <c r="AP49" s="23">
        <v>1.6686707367492799E-2</v>
      </c>
      <c r="AQ49" s="23">
        <v>1595.72344897369</v>
      </c>
      <c r="AR49" s="23">
        <v>2.2888033526017198E-3</v>
      </c>
      <c r="AS49" s="23">
        <v>5.2846254507074003E-2</v>
      </c>
      <c r="AT49" s="23">
        <v>3.3651760328709101E-3</v>
      </c>
      <c r="AU49" s="6">
        <v>7.8186611812364496E-5</v>
      </c>
      <c r="AV49" s="23">
        <v>1.20329387568136E-2</v>
      </c>
      <c r="AW49" s="23">
        <v>2.0214716755347499E-4</v>
      </c>
      <c r="AX49" s="6">
        <v>34.3218196859766</v>
      </c>
      <c r="AY49" s="23">
        <v>1.16000899897335</v>
      </c>
      <c r="AZ49" s="23">
        <v>8.7567612844141394</v>
      </c>
      <c r="BA49" s="23">
        <v>0.54145575533511403</v>
      </c>
      <c r="BB49" s="23">
        <v>0</v>
      </c>
      <c r="BC49" s="23">
        <v>0</v>
      </c>
      <c r="BD49" s="23">
        <v>26.157506629420499</v>
      </c>
      <c r="BE49" s="23">
        <v>26.157506629420499</v>
      </c>
      <c r="BF49" s="23">
        <v>9.2842061213092103E-2</v>
      </c>
      <c r="BG49" s="23">
        <v>3.3687789314027001</v>
      </c>
      <c r="BH49" s="23">
        <v>9.5210131779613398</v>
      </c>
      <c r="BI49" s="23">
        <v>6.8109144400226604E-4</v>
      </c>
      <c r="BJ49" s="23">
        <v>22.913711547134699</v>
      </c>
      <c r="BK49" s="23">
        <v>3.0513946366457299E-3</v>
      </c>
      <c r="BL49" s="23">
        <v>0.24584954093045999</v>
      </c>
      <c r="BM49" s="23">
        <v>0.69972586966274697</v>
      </c>
      <c r="BN49" s="23">
        <v>3.7866597801779802</v>
      </c>
      <c r="BO49" s="23">
        <v>2.6005409354856801</v>
      </c>
      <c r="BP49" s="23">
        <v>222.47073185138601</v>
      </c>
      <c r="BQ49" s="23">
        <v>378.98746402624698</v>
      </c>
      <c r="BR49" s="23">
        <v>38.740918602197098</v>
      </c>
      <c r="BS49" s="23">
        <v>421.097161559847</v>
      </c>
      <c r="BT49" s="6">
        <v>3.32497659212651E-6</v>
      </c>
      <c r="BU49" s="23">
        <v>13.9620986147767</v>
      </c>
      <c r="BV49" s="23">
        <v>5.2852388720564102E-2</v>
      </c>
      <c r="BW49" s="6">
        <v>5.9971170705864899E-6</v>
      </c>
      <c r="BX49" s="23">
        <v>4.6841761474557004E-3</v>
      </c>
      <c r="BY49" s="23">
        <v>3.4336782212589399E-3</v>
      </c>
      <c r="BZ49" s="23">
        <v>0.549392054166292</v>
      </c>
      <c r="CA49" s="23">
        <v>0</v>
      </c>
      <c r="CB49" s="23">
        <v>58.4406797948456</v>
      </c>
      <c r="CC49" s="23">
        <v>1.8225606302948099E-2</v>
      </c>
      <c r="CD49" s="6">
        <v>1.40473914051709E-5</v>
      </c>
      <c r="CE49" s="23">
        <v>14.6972813385803</v>
      </c>
      <c r="CF49" s="23">
        <v>2.0404758145383801E-2</v>
      </c>
      <c r="CG49" s="23">
        <v>0</v>
      </c>
      <c r="CH49" s="23">
        <v>0.41516821980962998</v>
      </c>
      <c r="CI49" s="23">
        <v>48.221811592331299</v>
      </c>
      <c r="CJ49" s="23">
        <v>42.630373444864098</v>
      </c>
      <c r="CK49" s="23">
        <v>5.5914381474671604</v>
      </c>
      <c r="CL49" s="23">
        <v>0</v>
      </c>
      <c r="CM49" s="23">
        <v>0</v>
      </c>
      <c r="CN49" s="23">
        <v>13.561581434338001</v>
      </c>
      <c r="CO49" s="23">
        <v>0</v>
      </c>
      <c r="CP49" s="23">
        <v>2.01588290775751</v>
      </c>
      <c r="CQ49" s="23">
        <v>0.91377787386365406</v>
      </c>
      <c r="CR49" s="6">
        <v>1.18330133239636E-4</v>
      </c>
      <c r="CS49" s="23">
        <v>8.0677805399008999</v>
      </c>
      <c r="CT49" s="23">
        <v>0.172984897693338</v>
      </c>
      <c r="CU49" s="6">
        <v>6.8818654736354804E-5</v>
      </c>
      <c r="CV49" s="23">
        <v>2.92006929588783</v>
      </c>
      <c r="CW49" s="6">
        <v>2.7409852215038798E-7</v>
      </c>
      <c r="CX49" s="23">
        <v>44.3719937708317</v>
      </c>
      <c r="CY49" s="23">
        <v>24.465384847236201</v>
      </c>
      <c r="CZ49" s="23">
        <v>0.687816683737135</v>
      </c>
      <c r="DA49" s="23">
        <v>0</v>
      </c>
      <c r="DB49" s="23">
        <v>0</v>
      </c>
      <c r="DC49" s="23">
        <v>3.4688510290071801</v>
      </c>
      <c r="DD49" s="23">
        <v>2.5810202560002402</v>
      </c>
      <c r="DE49" s="23">
        <v>0</v>
      </c>
      <c r="DF49" s="23">
        <v>0.85859542842421299</v>
      </c>
      <c r="DG49" s="23">
        <v>220.66727010135699</v>
      </c>
      <c r="DH49" s="23">
        <v>1.62956727621882</v>
      </c>
      <c r="DI49" s="23">
        <v>3.7296880212237</v>
      </c>
      <c r="DK49" s="31">
        <f t="shared" si="29"/>
        <v>8.0000038920327032E-3</v>
      </c>
      <c r="DL49" s="106">
        <f t="shared" si="28"/>
        <v>1.0081727650376091</v>
      </c>
      <c r="DM49" s="46">
        <f t="shared" si="30"/>
        <v>-5.1947925441316505E-3</v>
      </c>
      <c r="DN49" s="46"/>
      <c r="DO49" s="46">
        <f t="shared" si="31"/>
        <v>-5.1948365191599498E-3</v>
      </c>
      <c r="DP49" s="46">
        <f t="shared" si="32"/>
        <v>-5.1286675957435595E-3</v>
      </c>
      <c r="DQ49" s="46">
        <f t="shared" si="33"/>
        <v>-5.1199617657154218E-3</v>
      </c>
      <c r="DR49" s="46">
        <f t="shared" si="34"/>
        <v>-5.1943814538191468E-3</v>
      </c>
      <c r="DS49" s="46">
        <f t="shared" si="35"/>
        <v>-5.1948501508144512E-3</v>
      </c>
      <c r="DT49" s="46">
        <f t="shared" si="36"/>
        <v>-5.1945286785421664E-3</v>
      </c>
      <c r="DU49" s="46">
        <f t="shared" si="37"/>
        <v>-5.1948376489976064E-3</v>
      </c>
      <c r="DV49" s="46">
        <f t="shared" si="38"/>
        <v>-5.195059988500437E-3</v>
      </c>
      <c r="DW49" s="46">
        <f t="shared" si="39"/>
        <v>-5.1951631053900136E-3</v>
      </c>
      <c r="DX49" s="46">
        <f t="shared" si="40"/>
        <v>-5.1952731101541647E-3</v>
      </c>
      <c r="DY49" s="46">
        <f t="shared" si="41"/>
        <v>-5.1947684625334766E-3</v>
      </c>
      <c r="DZ49" s="46">
        <f t="shared" si="42"/>
        <v>-5.1917233149962006E-3</v>
      </c>
      <c r="EA49" s="46">
        <f t="shared" si="43"/>
        <v>-5.1947350544717845E-3</v>
      </c>
      <c r="EB49" s="46">
        <f t="shared" si="44"/>
        <v>-5.1934458367161899E-3</v>
      </c>
      <c r="EC49" s="46">
        <f t="shared" si="45"/>
        <v>-5.1940351904220024E-3</v>
      </c>
      <c r="ED49" s="46">
        <f t="shared" si="46"/>
        <v>-5.1900976967381995E-3</v>
      </c>
      <c r="EE49" s="46">
        <f t="shared" si="47"/>
        <v>-5.183681345288892E-3</v>
      </c>
      <c r="EF49" s="46">
        <f t="shared" si="48"/>
        <v>-5.195524088547788E-3</v>
      </c>
      <c r="EG49" s="46">
        <f t="shared" si="49"/>
        <v>-5.1970659953271391E-3</v>
      </c>
      <c r="EH49" s="46">
        <f t="shared" si="50"/>
        <v>-5.1935225051216814E-3</v>
      </c>
      <c r="EI49" s="46">
        <f t="shared" si="51"/>
        <v>-5.1949148710684874E-3</v>
      </c>
      <c r="EJ49" s="46">
        <f t="shared" si="52"/>
        <v>-5.1949579371037202E-3</v>
      </c>
      <c r="EK49" s="46">
        <f t="shared" si="53"/>
        <v>-5.1944852814189615E-3</v>
      </c>
      <c r="EL49" s="46">
        <f t="shared" si="54"/>
        <v>-5.197799889994712E-3</v>
      </c>
      <c r="EM49" s="46">
        <f t="shared" si="55"/>
        <v>-5.1943530240294404E-3</v>
      </c>
      <c r="EN49" s="46">
        <f t="shared" si="56"/>
        <v>-5.1941746047973435E-3</v>
      </c>
    </row>
    <row r="50" spans="1:144" x14ac:dyDescent="0.3">
      <c r="A50" s="23" t="s">
        <v>47</v>
      </c>
      <c r="B50" s="21">
        <v>7259.2211949000002</v>
      </c>
      <c r="D50" s="21">
        <v>772.17928424000002</v>
      </c>
      <c r="E50" s="21">
        <v>157.97670310000001</v>
      </c>
      <c r="F50" s="21">
        <v>130.32226856</v>
      </c>
      <c r="G50" s="21">
        <v>112.21843163</v>
      </c>
      <c r="H50" s="21">
        <v>451.11436730000003</v>
      </c>
      <c r="I50" s="23">
        <v>16.275321924</v>
      </c>
      <c r="J50" s="23">
        <v>9.1066276524000003</v>
      </c>
      <c r="K50" s="23">
        <v>8.9499914058000005</v>
      </c>
      <c r="L50" s="23">
        <v>6.8775133986999997</v>
      </c>
      <c r="M50" s="23">
        <v>47.483130607</v>
      </c>
      <c r="N50" s="23">
        <v>5.2271299425000004</v>
      </c>
      <c r="O50" s="23">
        <v>6.6836237422</v>
      </c>
      <c r="P50" s="23">
        <v>9.9172081412999997</v>
      </c>
      <c r="Q50" s="23">
        <v>9.2762591900999993</v>
      </c>
      <c r="R50" s="23">
        <v>5.4954360714000003</v>
      </c>
      <c r="S50" s="23">
        <v>0.28500146110000002</v>
      </c>
      <c r="T50" s="6">
        <v>3.1735192999999998E-7</v>
      </c>
      <c r="U50" s="23">
        <v>2.52051233E-2</v>
      </c>
      <c r="V50" s="23">
        <v>1.8484338199999999E-2</v>
      </c>
      <c r="W50" s="23">
        <v>1.3953413877</v>
      </c>
      <c r="X50" s="23">
        <v>0.58059742889999999</v>
      </c>
      <c r="Y50" s="23">
        <v>0.56243868699999999</v>
      </c>
      <c r="Z50" s="23">
        <v>1.6366278853</v>
      </c>
      <c r="AA50" s="23">
        <v>0.55296522950000004</v>
      </c>
      <c r="AB50" s="23">
        <v>1.3631427072</v>
      </c>
      <c r="AC50" s="23">
        <v>8.4023251999999996E-3</v>
      </c>
      <c r="AE50" s="23" t="s">
        <v>47</v>
      </c>
      <c r="AF50" s="23">
        <v>0</v>
      </c>
      <c r="AG50" s="23">
        <v>1.64156835238495</v>
      </c>
      <c r="AH50" s="23">
        <v>9.05925249628174</v>
      </c>
      <c r="AI50" s="23">
        <v>16.190675148356998</v>
      </c>
      <c r="AJ50" s="23">
        <v>16.190675148356998</v>
      </c>
      <c r="AK50" s="23">
        <v>26.2694298374212</v>
      </c>
      <c r="AL50" s="23">
        <v>0</v>
      </c>
      <c r="AM50" s="23">
        <v>8.9034408970102099</v>
      </c>
      <c r="AN50" s="23">
        <v>8.3586395867074198E-3</v>
      </c>
      <c r="AO50" s="23">
        <v>6.8417451114504102</v>
      </c>
      <c r="AP50" s="23">
        <v>0.14971065373049</v>
      </c>
      <c r="AQ50" s="23">
        <v>7221.4675118922796</v>
      </c>
      <c r="AR50" s="23">
        <v>1.8064329773199501E-2</v>
      </c>
      <c r="AS50" s="23">
        <v>0.43149649872220103</v>
      </c>
      <c r="AT50" s="23">
        <v>2.74771615345271E-2</v>
      </c>
      <c r="AU50" s="23">
        <v>6.3840416186632196E-4</v>
      </c>
      <c r="AV50" s="23">
        <v>9.8250694687676707E-2</v>
      </c>
      <c r="AW50" s="23">
        <v>1.65057039870588E-3</v>
      </c>
      <c r="AX50" s="6">
        <v>69.1115509995944</v>
      </c>
      <c r="AY50" s="23">
        <v>2.3599773835848099</v>
      </c>
      <c r="AZ50" s="23">
        <v>17.719937737131499</v>
      </c>
      <c r="BA50" s="23">
        <v>1.6281165498219801</v>
      </c>
      <c r="BB50" s="23">
        <v>0</v>
      </c>
      <c r="BC50" s="23">
        <v>0</v>
      </c>
      <c r="BD50" s="23">
        <v>47.236139287800903</v>
      </c>
      <c r="BE50" s="23">
        <v>47.236139287800903</v>
      </c>
      <c r="BF50" s="23">
        <v>0.55009019480348498</v>
      </c>
      <c r="BG50" s="23">
        <v>6.1453038881398996</v>
      </c>
      <c r="BH50" s="23">
        <v>19.343703542072198</v>
      </c>
      <c r="BI50" s="23">
        <v>6.1108273155247098E-3</v>
      </c>
      <c r="BJ50" s="23">
        <v>46.1119447495429</v>
      </c>
      <c r="BK50" s="23">
        <v>2.62283130152983E-2</v>
      </c>
      <c r="BL50" s="23">
        <v>1.3519858254931401</v>
      </c>
      <c r="BM50" s="23">
        <v>3.8479597950803801</v>
      </c>
      <c r="BN50" s="23">
        <v>6.64888227122416</v>
      </c>
      <c r="BO50" s="23">
        <v>9.8656281653898592</v>
      </c>
      <c r="BP50" s="23">
        <v>449.325592625539</v>
      </c>
      <c r="BQ50" s="23">
        <v>691.34691313859901</v>
      </c>
      <c r="BR50" s="23">
        <v>70.671073670093705</v>
      </c>
      <c r="BS50" s="23">
        <v>768.16329069683297</v>
      </c>
      <c r="BT50" s="6">
        <v>2.85794063583432E-5</v>
      </c>
      <c r="BU50" s="23">
        <v>28.189662639829798</v>
      </c>
      <c r="BV50" s="23">
        <v>0.28351874053814802</v>
      </c>
      <c r="BW50" s="6">
        <v>3.1570387226420098E-7</v>
      </c>
      <c r="BX50" s="23">
        <v>2.50739282601013E-2</v>
      </c>
      <c r="BY50" s="23">
        <v>1.8388208650672099E-2</v>
      </c>
      <c r="BZ50" s="23">
        <v>1.388082249617</v>
      </c>
      <c r="CA50" s="23">
        <v>0</v>
      </c>
      <c r="CB50" s="23">
        <v>120.80743202378299</v>
      </c>
      <c r="CC50" s="23">
        <v>5.5442738152636999E-2</v>
      </c>
      <c r="CD50" s="23">
        <v>1.14700538282577E-4</v>
      </c>
      <c r="CE50" s="23">
        <v>44.775418041744501</v>
      </c>
      <c r="CF50" s="23">
        <v>6.18554292850962E-2</v>
      </c>
      <c r="CG50" s="23">
        <v>0</v>
      </c>
      <c r="CH50" s="23">
        <v>1.2560053570109699</v>
      </c>
      <c r="CI50" s="23">
        <v>157.16477530827501</v>
      </c>
      <c r="CJ50" s="23">
        <v>129.654161737945</v>
      </c>
      <c r="CK50" s="23">
        <v>27.5106135703302</v>
      </c>
      <c r="CL50" s="23">
        <v>0</v>
      </c>
      <c r="CM50" s="23">
        <v>0</v>
      </c>
      <c r="CN50" s="23">
        <v>41.122744237834603</v>
      </c>
      <c r="CO50" s="23">
        <v>0</v>
      </c>
      <c r="CP50" s="23">
        <v>6.1537055604975803</v>
      </c>
      <c r="CQ50" s="23">
        <v>2.7644176292597402</v>
      </c>
      <c r="CR50" s="23">
        <v>9.9358411677882711E-4</v>
      </c>
      <c r="CS50" s="23">
        <v>24.6276708086002</v>
      </c>
      <c r="CT50" s="23">
        <v>0.34704646218141499</v>
      </c>
      <c r="CU50" s="23">
        <v>6.0888194832365997E-4</v>
      </c>
      <c r="CV50" s="23">
        <v>8.8351825309060406</v>
      </c>
      <c r="CW50" s="6">
        <v>2.2380507963281999E-6</v>
      </c>
      <c r="CX50" s="23">
        <v>111.63449159322499</v>
      </c>
      <c r="CY50" s="23">
        <v>49.584185479773197</v>
      </c>
      <c r="CZ50" s="23">
        <v>1.3560540052049599</v>
      </c>
      <c r="DA50" s="23">
        <v>0</v>
      </c>
      <c r="DB50" s="23">
        <v>0</v>
      </c>
      <c r="DC50" s="23">
        <v>7.23448531546609</v>
      </c>
      <c r="DD50" s="23">
        <v>9.2280157434774495</v>
      </c>
      <c r="DE50" s="23">
        <v>0</v>
      </c>
      <c r="DF50" s="23">
        <v>1.9416230160193699</v>
      </c>
      <c r="DG50" s="23">
        <v>448.76822820703597</v>
      </c>
      <c r="DH50" s="23">
        <v>5.4668549750982498</v>
      </c>
      <c r="DI50" s="23">
        <v>7.8388917659289197</v>
      </c>
      <c r="DK50" s="31">
        <f t="shared" si="29"/>
        <v>7.99999682693147E-3</v>
      </c>
      <c r="DL50" s="106">
        <f t="shared" si="28"/>
        <v>1.0012419872519271</v>
      </c>
      <c r="DM50" s="46">
        <f t="shared" si="30"/>
        <v>-5.2007897257965686E-3</v>
      </c>
      <c r="DN50" s="46"/>
      <c r="DO50" s="46">
        <f t="shared" si="31"/>
        <v>-5.2008563621590712E-3</v>
      </c>
      <c r="DP50" s="46">
        <f t="shared" si="32"/>
        <v>-5.1395413107908905E-3</v>
      </c>
      <c r="DQ50" s="46">
        <f t="shared" si="33"/>
        <v>-5.1265745251157912E-3</v>
      </c>
      <c r="DR50" s="46">
        <f t="shared" si="34"/>
        <v>-5.2036018352166705E-3</v>
      </c>
      <c r="DS50" s="46">
        <f t="shared" si="35"/>
        <v>-5.2007634050897393E-3</v>
      </c>
      <c r="DT50" s="46">
        <f t="shared" si="36"/>
        <v>-5.2009278856831294E-3</v>
      </c>
      <c r="DU50" s="46">
        <f t="shared" si="37"/>
        <v>-5.2022722270603445E-3</v>
      </c>
      <c r="DV50" s="46">
        <f t="shared" si="38"/>
        <v>-5.2011791608675478E-3</v>
      </c>
      <c r="DW50" s="46">
        <f t="shared" si="39"/>
        <v>-5.2007586428476403E-3</v>
      </c>
      <c r="DX50" s="46">
        <f t="shared" si="40"/>
        <v>-5.201664592070626E-3</v>
      </c>
      <c r="DY50" s="46">
        <f t="shared" si="41"/>
        <v>-5.2006210340121532E-3</v>
      </c>
      <c r="DZ50" s="46">
        <f t="shared" si="42"/>
        <v>-5.1979992165753514E-3</v>
      </c>
      <c r="EA50" s="46">
        <f t="shared" si="43"/>
        <v>-5.2010581178927586E-3</v>
      </c>
      <c r="EB50" s="46">
        <f t="shared" si="44"/>
        <v>-5.200743708631733E-3</v>
      </c>
      <c r="EC50" s="46">
        <f t="shared" si="45"/>
        <v>-5.2008786801279825E-3</v>
      </c>
      <c r="ED50" s="46">
        <f t="shared" si="46"/>
        <v>-5.2025016157083914E-3</v>
      </c>
      <c r="EE50" s="46">
        <f t="shared" si="47"/>
        <v>-5.1931549173153081E-3</v>
      </c>
      <c r="EF50" s="46">
        <f t="shared" si="48"/>
        <v>-5.2050941523741545E-3</v>
      </c>
      <c r="EG50" s="46">
        <f t="shared" si="49"/>
        <v>-5.2005945946119675E-3</v>
      </c>
      <c r="EH50" s="46">
        <f t="shared" si="50"/>
        <v>-5.2024100675216066E-3</v>
      </c>
      <c r="EI50" s="46">
        <f t="shared" si="51"/>
        <v>-5.2011419126411617E-3</v>
      </c>
      <c r="EJ50" s="46">
        <f t="shared" si="52"/>
        <v>-5.2012024824014003E-3</v>
      </c>
      <c r="EK50" s="46">
        <f t="shared" si="53"/>
        <v>-5.2005318707250342E-3</v>
      </c>
      <c r="EL50" s="46">
        <f t="shared" si="54"/>
        <v>-5.1993046635404518E-3</v>
      </c>
      <c r="EM50" s="46">
        <f t="shared" si="55"/>
        <v>-5.2002640351580063E-3</v>
      </c>
      <c r="EN50" s="46">
        <f t="shared" si="56"/>
        <v>-5.1992290529983085E-3</v>
      </c>
    </row>
    <row r="51" spans="1:144" x14ac:dyDescent="0.3">
      <c r="A51" s="23" t="s">
        <v>48</v>
      </c>
      <c r="B51" s="21">
        <v>1314.5827373</v>
      </c>
      <c r="D51" s="21">
        <v>208.11675725000001</v>
      </c>
      <c r="E51" s="21">
        <v>30.673051153999999</v>
      </c>
      <c r="F51" s="21">
        <v>26.049014908</v>
      </c>
      <c r="G51" s="21">
        <v>25.379162405999999</v>
      </c>
      <c r="H51" s="21">
        <v>126.46956296</v>
      </c>
      <c r="I51" s="23">
        <v>4.9675285218000003</v>
      </c>
      <c r="J51" s="23">
        <v>2.8133652423000002</v>
      </c>
      <c r="K51" s="23">
        <v>2.3573890255999999</v>
      </c>
      <c r="L51" s="23">
        <v>2.0345817732999998</v>
      </c>
      <c r="M51" s="23">
        <v>14.407675847</v>
      </c>
      <c r="N51" s="23">
        <v>0.83528097430000003</v>
      </c>
      <c r="O51" s="23">
        <v>2.0690848063999998</v>
      </c>
      <c r="P51" s="23">
        <v>1.9079244402</v>
      </c>
      <c r="Q51" s="23">
        <v>1.8297512386000001</v>
      </c>
      <c r="R51" s="23">
        <v>1.1239365716</v>
      </c>
      <c r="S51" s="23">
        <v>4.6409953300000001E-2</v>
      </c>
      <c r="T51" s="6">
        <v>4.0636224000000002E-7</v>
      </c>
      <c r="U51" s="23">
        <v>4.1051383999999996E-3</v>
      </c>
      <c r="V51" s="23">
        <v>3.0104363000000001E-3</v>
      </c>
      <c r="W51" s="23">
        <v>0.33913026169999999</v>
      </c>
      <c r="X51" s="23">
        <v>6.9059144399999994E-2</v>
      </c>
      <c r="Y51" s="23">
        <v>6.6881705900000005E-2</v>
      </c>
      <c r="Z51" s="23">
        <v>0.35607587149999997</v>
      </c>
      <c r="AA51" s="23">
        <v>8.3952379300000005E-2</v>
      </c>
      <c r="AB51" s="23">
        <v>0.38918450760000001</v>
      </c>
      <c r="AC51" s="23">
        <v>1.368366E-3</v>
      </c>
      <c r="AE51" s="23" t="s">
        <v>48</v>
      </c>
      <c r="AF51" s="23">
        <v>0</v>
      </c>
      <c r="AG51" s="23">
        <v>0.464965777503692</v>
      </c>
      <c r="AH51" s="23">
        <v>2.7987156689108099</v>
      </c>
      <c r="AI51" s="23">
        <v>4.94166367265957</v>
      </c>
      <c r="AJ51" s="23">
        <v>4.94166367265957</v>
      </c>
      <c r="AK51" s="23">
        <v>7.4024094991980602</v>
      </c>
      <c r="AL51" s="23">
        <v>0</v>
      </c>
      <c r="AM51" s="23">
        <v>2.3451136850928398</v>
      </c>
      <c r="AN51" s="23">
        <v>1.36124345020629E-3</v>
      </c>
      <c r="AO51" s="23">
        <v>2.0239878284230102</v>
      </c>
      <c r="AP51" s="23">
        <v>1.7450957537046601E-2</v>
      </c>
      <c r="AQ51" s="23">
        <v>1307.73808036949</v>
      </c>
      <c r="AR51" s="23">
        <v>2.1660984529726498E-3</v>
      </c>
      <c r="AS51" s="23">
        <v>5.1310602339544799E-2</v>
      </c>
      <c r="AT51" s="23">
        <v>3.26738705753512E-3</v>
      </c>
      <c r="AU51" s="6">
        <v>7.5913533796303901E-5</v>
      </c>
      <c r="AV51" s="23">
        <v>1.16833090596736E-2</v>
      </c>
      <c r="AW51" s="23">
        <v>1.9627253285162301E-4</v>
      </c>
      <c r="AX51" s="6">
        <v>19.520946244036701</v>
      </c>
      <c r="AY51" s="23">
        <v>0.661424054034359</v>
      </c>
      <c r="AZ51" s="23">
        <v>4.9864862129559002</v>
      </c>
      <c r="BA51" s="23">
        <v>0.35422182190199802</v>
      </c>
      <c r="BB51" s="23">
        <v>0</v>
      </c>
      <c r="BC51" s="23">
        <v>0</v>
      </c>
      <c r="BD51" s="23">
        <v>14.332655449470799</v>
      </c>
      <c r="BE51" s="23">
        <v>14.332655449470799</v>
      </c>
      <c r="BF51" s="23">
        <v>8.3515278921195701E-2</v>
      </c>
      <c r="BG51" s="23">
        <v>1.6562644863726801</v>
      </c>
      <c r="BH51" s="23">
        <v>5.4269729920808896</v>
      </c>
      <c r="BI51" s="23">
        <v>7.1229141481996905E-4</v>
      </c>
      <c r="BJ51" s="23">
        <v>13.030570518791899</v>
      </c>
      <c r="BK51" s="23">
        <v>3.12117713174349E-3</v>
      </c>
      <c r="BL51" s="23">
        <v>0.21604231143592501</v>
      </c>
      <c r="BM51" s="23">
        <v>0.61488954116304795</v>
      </c>
      <c r="BN51" s="23">
        <v>2.0583187875449598</v>
      </c>
      <c r="BO51" s="23">
        <v>1.8979897532419501</v>
      </c>
      <c r="BP51" s="23">
        <v>126.471414970485</v>
      </c>
      <c r="BQ51" s="23">
        <v>186.32976793796101</v>
      </c>
      <c r="BR51" s="23">
        <v>19.047044961325401</v>
      </c>
      <c r="BS51" s="23">
        <v>207.03307738565999</v>
      </c>
      <c r="BT51" s="6">
        <v>3.4009608552692401E-6</v>
      </c>
      <c r="BU51" s="23">
        <v>7.9462853326719296</v>
      </c>
      <c r="BV51" s="23">
        <v>4.6168347070553402E-2</v>
      </c>
      <c r="BW51" s="6">
        <v>4.0424351725392203E-7</v>
      </c>
      <c r="BX51" s="23">
        <v>4.0837391889856998E-3</v>
      </c>
      <c r="BY51" s="23">
        <v>2.9947660249673401E-3</v>
      </c>
      <c r="BZ51" s="23">
        <v>0.33736335599905198</v>
      </c>
      <c r="CA51" s="23">
        <v>0</v>
      </c>
      <c r="CB51" s="23">
        <v>33.4535115241356</v>
      </c>
      <c r="CC51" s="23">
        <v>1.10801745950384E-2</v>
      </c>
      <c r="CD51" s="6">
        <v>1.36394051967349E-5</v>
      </c>
      <c r="CE51" s="23">
        <v>8.9396347999581103</v>
      </c>
      <c r="CF51" s="23">
        <v>1.2389294906772E-2</v>
      </c>
      <c r="CG51" s="23">
        <v>0</v>
      </c>
      <c r="CH51" s="23">
        <v>0.25189760434751401</v>
      </c>
      <c r="CI51" s="23">
        <v>30.515277743708999</v>
      </c>
      <c r="CJ51" s="23">
        <v>25.915318212852601</v>
      </c>
      <c r="CK51" s="23">
        <v>4.5999595308564398</v>
      </c>
      <c r="CL51" s="23">
        <v>0</v>
      </c>
      <c r="CM51" s="23">
        <v>0</v>
      </c>
      <c r="CN51" s="23">
        <v>8.2354254799186393</v>
      </c>
      <c r="CO51" s="23">
        <v>0</v>
      </c>
      <c r="CP51" s="23">
        <v>1.2271776651950801</v>
      </c>
      <c r="CQ51" s="23">
        <v>0.55442013690702496</v>
      </c>
      <c r="CR51" s="23">
        <v>1.1782127800613901E-4</v>
      </c>
      <c r="CS51" s="23">
        <v>4.9112966825950597</v>
      </c>
      <c r="CT51" s="23">
        <v>9.8299148896580105E-2</v>
      </c>
      <c r="CU51" s="6">
        <v>7.1840191686370407E-5</v>
      </c>
      <c r="CV51" s="23">
        <v>1.7717928074207501</v>
      </c>
      <c r="CW51" s="6">
        <v>2.6613370835386301E-7</v>
      </c>
      <c r="CX51" s="23">
        <v>25.2470191019471</v>
      </c>
      <c r="CY51" s="23">
        <v>13.936999526173301</v>
      </c>
      <c r="CZ51" s="23">
        <v>0.387158268129213</v>
      </c>
      <c r="DA51" s="23">
        <v>0</v>
      </c>
      <c r="DB51" s="23">
        <v>0</v>
      </c>
      <c r="DC51" s="23">
        <v>1.9900813102369801</v>
      </c>
      <c r="DD51" s="23">
        <v>1.8202249134747299</v>
      </c>
      <c r="DE51" s="23">
        <v>0</v>
      </c>
      <c r="DF51" s="23">
        <v>0.50296139761504</v>
      </c>
      <c r="DG51" s="23">
        <v>125.811057686138</v>
      </c>
      <c r="DH51" s="23">
        <v>1.11808351811719</v>
      </c>
      <c r="DI51" s="23">
        <v>2.1438528060287001</v>
      </c>
      <c r="DK51" s="31">
        <f t="shared" si="29"/>
        <v>7.9999993589787606E-3</v>
      </c>
      <c r="DL51" s="106">
        <f t="shared" si="28"/>
        <v>1.0052488016275516</v>
      </c>
      <c r="DM51" s="46">
        <f t="shared" si="30"/>
        <v>-5.2067144473295435E-3</v>
      </c>
      <c r="DN51" s="46"/>
      <c r="DO51" s="46">
        <f t="shared" si="31"/>
        <v>-5.2070764442972931E-3</v>
      </c>
      <c r="DP51" s="46">
        <f t="shared" si="32"/>
        <v>-5.1437142493215952E-3</v>
      </c>
      <c r="DQ51" s="46">
        <f t="shared" si="33"/>
        <v>-5.1325048421059349E-3</v>
      </c>
      <c r="DR51" s="46">
        <f t="shared" si="34"/>
        <v>-5.2067637985428097E-3</v>
      </c>
      <c r="DS51" s="46">
        <f t="shared" si="35"/>
        <v>-5.2068280972100622E-3</v>
      </c>
      <c r="DT51" s="46">
        <f t="shared" si="36"/>
        <v>-5.206784224171518E-3</v>
      </c>
      <c r="DU51" s="46">
        <f t="shared" si="37"/>
        <v>-5.207135273063177E-3</v>
      </c>
      <c r="DV51" s="46">
        <f t="shared" si="38"/>
        <v>-5.2071764031546529E-3</v>
      </c>
      <c r="DW51" s="46">
        <f t="shared" si="39"/>
        <v>-5.2069398320651978E-3</v>
      </c>
      <c r="DX51" s="46">
        <f t="shared" si="40"/>
        <v>-5.2069742771747533E-3</v>
      </c>
      <c r="DY51" s="46">
        <f t="shared" si="41"/>
        <v>-5.206776922785563E-3</v>
      </c>
      <c r="DZ51" s="46">
        <f t="shared" si="42"/>
        <v>-5.203275777647713E-3</v>
      </c>
      <c r="EA51" s="46">
        <f t="shared" si="43"/>
        <v>-5.2070652006577763E-3</v>
      </c>
      <c r="EB51" s="46">
        <f t="shared" si="44"/>
        <v>-5.2063498711218664E-3</v>
      </c>
      <c r="EC51" s="46">
        <f t="shared" si="45"/>
        <v>-5.2076368281867074E-3</v>
      </c>
      <c r="ED51" s="46">
        <f t="shared" si="46"/>
        <v>-5.2059140823698911E-3</v>
      </c>
      <c r="EE51" s="46">
        <f t="shared" si="47"/>
        <v>-5.2138770228208047E-3</v>
      </c>
      <c r="EF51" s="46">
        <f t="shared" si="48"/>
        <v>-5.2127867392485127E-3</v>
      </c>
      <c r="EG51" s="46">
        <f t="shared" si="49"/>
        <v>-5.2053169278685691E-3</v>
      </c>
      <c r="EH51" s="46">
        <f t="shared" si="50"/>
        <v>-5.210109213170248E-3</v>
      </c>
      <c r="EI51" s="46">
        <f t="shared" si="51"/>
        <v>-5.206572232393695E-3</v>
      </c>
      <c r="EJ51" s="46">
        <f t="shared" si="52"/>
        <v>-5.2065265368562846E-3</v>
      </c>
      <c r="EK51" s="46">
        <f t="shared" si="53"/>
        <v>-5.2068947839448033E-3</v>
      </c>
      <c r="EL51" s="46">
        <f t="shared" si="54"/>
        <v>-5.2065275868161511E-3</v>
      </c>
      <c r="EM51" s="46">
        <f t="shared" si="55"/>
        <v>-5.2063723792149371E-3</v>
      </c>
      <c r="EN51" s="46">
        <f t="shared" si="56"/>
        <v>-5.2051496410389754E-3</v>
      </c>
    </row>
    <row r="52" spans="1:144" x14ac:dyDescent="0.3">
      <c r="T52" s="6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6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K52" s="31"/>
      <c r="DL52" s="31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</row>
    <row r="53" spans="1:144" x14ac:dyDescent="0.3">
      <c r="T53" s="6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6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K53" s="31"/>
      <c r="DL53" s="31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</row>
    <row r="54" spans="1:144" x14ac:dyDescent="0.3">
      <c r="A54" s="23" t="s">
        <v>49</v>
      </c>
      <c r="B54" s="21">
        <v>317.92993102999998</v>
      </c>
      <c r="D54" s="21">
        <v>36.221239310999998</v>
      </c>
      <c r="E54" s="21">
        <v>6.8788503191999997</v>
      </c>
      <c r="F54" s="21">
        <v>5.6907629176999999</v>
      </c>
      <c r="G54" s="21">
        <v>5.1218328031000002</v>
      </c>
      <c r="H54" s="21">
        <v>17.258534382000001</v>
      </c>
      <c r="I54" s="23">
        <v>0.61372358260000004</v>
      </c>
      <c r="J54" s="23">
        <v>0.34297818819999998</v>
      </c>
      <c r="K54" s="23">
        <v>0.35082859859999999</v>
      </c>
      <c r="L54" s="23">
        <v>0.26252409500000001</v>
      </c>
      <c r="M54" s="23">
        <v>1.7937674589999999</v>
      </c>
      <c r="N54" s="23">
        <v>0.22703003990000001</v>
      </c>
      <c r="O54" s="23">
        <v>0.25159951429999999</v>
      </c>
      <c r="P54" s="23">
        <v>0.4149957943</v>
      </c>
      <c r="Q54" s="23">
        <v>0.38598765509999999</v>
      </c>
      <c r="R54" s="23">
        <v>0.22813163589999999</v>
      </c>
      <c r="S54" s="23">
        <v>1.2241862799999999E-2</v>
      </c>
      <c r="T54" s="6">
        <v>4.5193745999999996E-6</v>
      </c>
      <c r="U54" s="23">
        <v>1.0903139E-3</v>
      </c>
      <c r="V54" s="23">
        <v>7.9845790000000001E-4</v>
      </c>
      <c r="W54" s="23">
        <v>5.5873396700000001E-2</v>
      </c>
      <c r="X54" s="23">
        <v>7.9336141999999995E-3</v>
      </c>
      <c r="Y54" s="23">
        <v>7.6778604999999996E-3</v>
      </c>
      <c r="Z54" s="23">
        <v>6.6676565899999998E-2</v>
      </c>
      <c r="AA54" s="23">
        <v>2.2395037699999999E-2</v>
      </c>
      <c r="AB54" s="23">
        <v>5.2602310100000001E-2</v>
      </c>
      <c r="AC54" s="23">
        <v>3.6207310000000001E-4</v>
      </c>
      <c r="AE54" s="23" t="s">
        <v>49</v>
      </c>
      <c r="AF54" s="23">
        <v>0</v>
      </c>
      <c r="AG54" s="23">
        <v>6.3191762466064505E-2</v>
      </c>
      <c r="AH54" s="23">
        <v>0.34118964707656102</v>
      </c>
      <c r="AI54" s="23">
        <v>0.61052312113683405</v>
      </c>
      <c r="AJ54" s="23">
        <v>0.61052312113683405</v>
      </c>
      <c r="AK54" s="23">
        <v>1.00609413456654</v>
      </c>
      <c r="AL54" s="23">
        <v>0</v>
      </c>
      <c r="AM54" s="23">
        <v>0.34899978473334198</v>
      </c>
      <c r="AN54" s="23">
        <v>3.6018219565297501E-4</v>
      </c>
      <c r="AO54" s="23">
        <v>0.261155578884746</v>
      </c>
      <c r="AP54" s="23">
        <v>4.1304818913452E-3</v>
      </c>
      <c r="AQ54" s="23">
        <v>316.27274013657598</v>
      </c>
      <c r="AR54" s="23">
        <v>2.5441988128110498E-4</v>
      </c>
      <c r="AS54" s="23">
        <v>5.8902836797345703E-3</v>
      </c>
      <c r="AT54" s="23">
        <v>3.7508369296229498E-4</v>
      </c>
      <c r="AU54" s="6">
        <v>8.7148927726979694E-6</v>
      </c>
      <c r="AV54" s="23">
        <v>1.3412012985223501E-3</v>
      </c>
      <c r="AW54" s="6">
        <v>2.2531457200019798E-5</v>
      </c>
      <c r="AX54" s="6">
        <v>2.6561574662132901</v>
      </c>
      <c r="AY54" s="23">
        <v>9.03870361690782E-2</v>
      </c>
      <c r="AZ54" s="23">
        <v>0.67961393238836598</v>
      </c>
      <c r="BA54" s="23">
        <v>6.6329402651725794E-2</v>
      </c>
      <c r="BB54" s="23">
        <v>0</v>
      </c>
      <c r="BC54" s="23">
        <v>0</v>
      </c>
      <c r="BD54" s="23">
        <v>1.7844165667215</v>
      </c>
      <c r="BE54" s="23">
        <v>1.7844165667215</v>
      </c>
      <c r="BF54" s="23">
        <v>2.2278538297504102E-2</v>
      </c>
      <c r="BG54" s="23">
        <v>0.28825899942194799</v>
      </c>
      <c r="BH54" s="23">
        <v>0.74109119282437397</v>
      </c>
      <c r="BI54" s="23">
        <v>1.6859619196415201E-4</v>
      </c>
      <c r="BJ54" s="23">
        <v>1.7711383820571001</v>
      </c>
      <c r="BK54" s="23">
        <v>4.3093188511714701E-4</v>
      </c>
      <c r="BL54" s="23">
        <v>5.8720187679470001E-2</v>
      </c>
      <c r="BM54" s="23">
        <v>0.167126846982699</v>
      </c>
      <c r="BN54" s="23">
        <v>0.25028892286148202</v>
      </c>
      <c r="BO54" s="23">
        <v>0.41283319549289299</v>
      </c>
      <c r="BP54" s="23">
        <v>17.188606387230799</v>
      </c>
      <c r="BQ54" s="23">
        <v>32.429074278807498</v>
      </c>
      <c r="BR54" s="23">
        <v>3.3149754681305299</v>
      </c>
      <c r="BS54" s="23">
        <v>36.032308746360002</v>
      </c>
      <c r="BT54" s="6">
        <v>4.6956695067709399E-7</v>
      </c>
      <c r="BU54" s="23">
        <v>1.0818834541179501</v>
      </c>
      <c r="BV54" s="23">
        <v>1.21780770803088E-2</v>
      </c>
      <c r="BW54" s="6">
        <v>4.4957824038095797E-6</v>
      </c>
      <c r="BX54" s="23">
        <v>1.08462825929441E-3</v>
      </c>
      <c r="BY54" s="23">
        <v>7.9429359838753902E-4</v>
      </c>
      <c r="BZ54" s="23">
        <v>5.5582056930306302E-2</v>
      </c>
      <c r="CA54" s="23">
        <v>0</v>
      </c>
      <c r="CB54" s="23">
        <v>4.5949090725425297</v>
      </c>
      <c r="CC54" s="23">
        <v>2.4192443257990302E-3</v>
      </c>
      <c r="CD54" s="6">
        <v>1.56574237889735E-6</v>
      </c>
      <c r="CE54" s="23">
        <v>1.9495360585768</v>
      </c>
      <c r="CF54" s="23">
        <v>2.7072584998649599E-3</v>
      </c>
      <c r="CG54" s="23">
        <v>0</v>
      </c>
      <c r="CH54" s="23">
        <v>5.5075470945837902E-2</v>
      </c>
      <c r="CI54" s="23">
        <v>6.8434177497307296</v>
      </c>
      <c r="CJ54" s="23">
        <v>5.6615222961022003</v>
      </c>
      <c r="CK54" s="23">
        <v>1.18189545362853</v>
      </c>
      <c r="CL54" s="23">
        <v>0</v>
      </c>
      <c r="CM54" s="23">
        <v>0</v>
      </c>
      <c r="CN54" s="23">
        <v>1.80121902048645</v>
      </c>
      <c r="CO54" s="23">
        <v>0</v>
      </c>
      <c r="CP54" s="23">
        <v>0.26827402597044597</v>
      </c>
      <c r="CQ54" s="23">
        <v>0.121220747399923</v>
      </c>
      <c r="CR54" s="6">
        <v>1.9422499269718899E-5</v>
      </c>
      <c r="CS54" s="23">
        <v>1.07365897242569</v>
      </c>
      <c r="CT54" s="23">
        <v>1.3359541718931899E-2</v>
      </c>
      <c r="CU54" s="6">
        <v>1.83565645375529E-5</v>
      </c>
      <c r="CV54" s="23">
        <v>0.38737212211401201</v>
      </c>
      <c r="CW54" s="6">
        <v>3.05511885668303E-8</v>
      </c>
      <c r="CX54" s="23">
        <v>5.0951333982991303</v>
      </c>
      <c r="CY54" s="23">
        <v>1.89852526298451</v>
      </c>
      <c r="CZ54" s="23">
        <v>5.23281512962466E-2</v>
      </c>
      <c r="DA54" s="23">
        <v>0</v>
      </c>
      <c r="DB54" s="23">
        <v>0</v>
      </c>
      <c r="DC54" s="23">
        <v>0.273701603827749</v>
      </c>
      <c r="DD54" s="23">
        <v>0.38397601306519102</v>
      </c>
      <c r="DE54" s="23">
        <v>0</v>
      </c>
      <c r="DF54" s="23">
        <v>7.0264604912548198E-2</v>
      </c>
      <c r="DG54" s="23">
        <v>17.16855634154</v>
      </c>
      <c r="DH54" s="23">
        <v>0.22694224682170999</v>
      </c>
      <c r="DI54" s="23">
        <v>0.29611216303868898</v>
      </c>
      <c r="DK54" s="31">
        <f>BG54/BS54</f>
        <v>8.0000146937869478E-3</v>
      </c>
      <c r="DL54" s="31"/>
      <c r="DM54" s="46">
        <f>(AQ54-B54)/(B54+1E-50)</f>
        <v>-5.2124406407889554E-3</v>
      </c>
      <c r="DN54" s="46"/>
      <c r="DO54" s="46">
        <f>(BS54-D54)/(D54+1E-50)</f>
        <v>-5.2160160235770834E-3</v>
      </c>
      <c r="DP54" s="46">
        <f>(CI54-E54)/(E54+1E-50)</f>
        <v>-5.1509435189150687E-3</v>
      </c>
      <c r="DQ54" s="46">
        <f>(CJ54-F54)/(F54+1E-50)</f>
        <v>-5.1382603739917546E-3</v>
      </c>
      <c r="DR54" s="46">
        <f>(CX54-G54)/(G54+1E-50)</f>
        <v>-5.2128614555145359E-3</v>
      </c>
      <c r="DS54" s="46">
        <f>(DG54-H54)/(H54+1E-50)</f>
        <v>-5.2135389059365222E-3</v>
      </c>
      <c r="DT54" s="46">
        <f>(AJ54-I54)/(I54+1E-50)</f>
        <v>-5.2148256216706657E-3</v>
      </c>
      <c r="DU54" s="46">
        <f>(AH54-J54)/(J54+1E-50)</f>
        <v>-5.2147372193709612E-3</v>
      </c>
      <c r="DV54" s="46">
        <f>(AM54-K54)/(K54+1E-50)</f>
        <v>-5.2128414671893507E-3</v>
      </c>
      <c r="DW54" s="46">
        <f>(AO54-L54)/(L54+1E-50)</f>
        <v>-5.2129162287142244E-3</v>
      </c>
      <c r="DX54" s="46">
        <f>(BE54-M54)/(M54+1E-50)</f>
        <v>-5.212990252210805E-3</v>
      </c>
      <c r="DY54" s="46">
        <f>(BL54+BM54-N54)/(N54+1E-50)</f>
        <v>-5.2107872524362782E-3</v>
      </c>
      <c r="DZ54" s="46">
        <f>(BN54-O54)/(O54+1E-50)</f>
        <v>-5.2090380307938926E-3</v>
      </c>
      <c r="EA54" s="46">
        <f>(BO54-P54)/(P54+1E-50)</f>
        <v>-5.2111342736733081E-3</v>
      </c>
      <c r="EB54" s="46">
        <f>(DD54-Q54)/(Q54+1E-50)</f>
        <v>-5.2116745399222722E-3</v>
      </c>
      <c r="EC54" s="46">
        <f>(DH54-R54)/(R54+1E-50)</f>
        <v>-5.2136086851687653E-3</v>
      </c>
      <c r="ED54" s="46">
        <f>(BV54-S54)/(S54+1E-50)</f>
        <v>-5.2104586314428575E-3</v>
      </c>
      <c r="EE54" s="46">
        <f>(BW54-T54)/(T54+1E-50)</f>
        <v>-5.2202347179673781E-3</v>
      </c>
      <c r="EF54" s="46">
        <f>(BX54-U54)/(U54+1E-50)</f>
        <v>-5.2146824007196398E-3</v>
      </c>
      <c r="EG54" s="46">
        <f>(BY54-V54)/(V54+1E-50)</f>
        <v>-5.2154304096195874E-3</v>
      </c>
      <c r="EH54" s="46">
        <f>(BZ54-W54)/(W54+1E-50)</f>
        <v>-5.2142842014417786E-3</v>
      </c>
      <c r="EI54" s="46">
        <f>(SUM(AR54:AW54)-X54)/(X54+1E-50)</f>
        <v>-5.2156931864623286E-3</v>
      </c>
      <c r="EJ54" s="46">
        <f>(SUM(AS54:AW54)-Y54)/(Y54+1E-50)</f>
        <v>-5.2157080488849667E-3</v>
      </c>
      <c r="EK54" s="46">
        <f>(BA54-Z54)/(Z54+1E-50)</f>
        <v>-5.206675592664323E-3</v>
      </c>
      <c r="EL54" s="46">
        <f>(BF54-AA54)/(AA54+1E-50)</f>
        <v>-5.2020185925338632E-3</v>
      </c>
      <c r="EM54" s="46">
        <f>(CZ54-AB54)/(AB54+1E-50)</f>
        <v>-5.2119156598295609E-3</v>
      </c>
      <c r="EN54" s="46">
        <f>(AN54-AC54)/(AC54+1E-50)</f>
        <v>-5.2224380850855734E-3</v>
      </c>
    </row>
    <row r="55" spans="1:144" x14ac:dyDescent="0.3">
      <c r="A55" s="23" t="s">
        <v>1</v>
      </c>
      <c r="B55" s="21">
        <v>11404.792316999999</v>
      </c>
      <c r="D55" s="21">
        <v>3132.5061698</v>
      </c>
      <c r="E55" s="21">
        <v>293.55691856999999</v>
      </c>
      <c r="F55" s="21">
        <v>265.53291961000002</v>
      </c>
      <c r="G55" s="21">
        <v>390.74241318999998</v>
      </c>
      <c r="H55" s="21">
        <v>1582.2796624</v>
      </c>
      <c r="I55" s="23">
        <v>64.634515933000003</v>
      </c>
      <c r="J55" s="23">
        <v>36.804643724000002</v>
      </c>
      <c r="K55" s="23">
        <v>27.665011810999999</v>
      </c>
      <c r="L55" s="23">
        <v>25.864412056999999</v>
      </c>
      <c r="M55" s="23">
        <v>186.75408017000001</v>
      </c>
      <c r="N55" s="23">
        <v>4.4327307108999996</v>
      </c>
      <c r="O55" s="23">
        <v>27.105243724000001</v>
      </c>
      <c r="P55" s="23">
        <v>15.251159359000001</v>
      </c>
      <c r="Q55" s="23">
        <v>15.686142128</v>
      </c>
      <c r="R55" s="23">
        <v>10.042219004</v>
      </c>
      <c r="S55" s="23">
        <v>0.25779707759999998</v>
      </c>
      <c r="T55" s="23">
        <v>9.8017900000000002E-5</v>
      </c>
      <c r="U55" s="23">
        <v>2.2948846700000001E-2</v>
      </c>
      <c r="V55" s="23">
        <v>1.68058071E-2</v>
      </c>
      <c r="W55" s="23">
        <v>3.6638312188</v>
      </c>
      <c r="X55" s="23">
        <v>2.10150148</v>
      </c>
      <c r="Y55" s="23">
        <v>2.0352132490999999</v>
      </c>
      <c r="Z55" s="23">
        <v>3.4984747238999998</v>
      </c>
      <c r="AA55" s="23">
        <v>0.56824699670000001</v>
      </c>
      <c r="AB55" s="23">
        <v>4.8247783760000003</v>
      </c>
      <c r="AC55" s="23">
        <v>7.6206987000000002E-3</v>
      </c>
      <c r="AE55" s="23" t="s">
        <v>1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</row>
    <row r="56" spans="1:144" x14ac:dyDescent="0.3">
      <c r="A56" s="23" t="s">
        <v>11</v>
      </c>
      <c r="B56" s="21">
        <v>6633.1240758000004</v>
      </c>
      <c r="D56" s="21">
        <v>2061.6513055999999</v>
      </c>
      <c r="E56" s="21">
        <v>125.95546576</v>
      </c>
      <c r="F56" s="21">
        <v>114.76303282000001</v>
      </c>
      <c r="G56" s="21">
        <v>299.08524384999998</v>
      </c>
      <c r="H56" s="21">
        <v>700.32383189999996</v>
      </c>
      <c r="I56" s="23">
        <v>26.41412304</v>
      </c>
      <c r="J56" s="23">
        <v>14.979528585000001</v>
      </c>
      <c r="K56" s="23">
        <v>11.335361506</v>
      </c>
      <c r="L56" s="23">
        <v>10.497410529</v>
      </c>
      <c r="M56" s="23">
        <v>76.295365681999996</v>
      </c>
      <c r="N56" s="23">
        <v>1.5514298434</v>
      </c>
      <c r="O56" s="23">
        <v>11.033698309</v>
      </c>
      <c r="P56" s="23">
        <v>6.1455496859999998</v>
      </c>
      <c r="Q56" s="23">
        <v>6.4011610274999997</v>
      </c>
      <c r="R56" s="23">
        <v>4.0105002644000001</v>
      </c>
      <c r="S56" s="23">
        <v>0.1030788571</v>
      </c>
      <c r="T56" s="23">
        <v>3.2688100000000003E-5</v>
      </c>
      <c r="U56" s="23">
        <v>9.1675034000000006E-3</v>
      </c>
      <c r="V56" s="23">
        <v>6.7150309000000002E-3</v>
      </c>
      <c r="W56" s="23">
        <v>1.4882180016</v>
      </c>
      <c r="X56" s="23">
        <v>2.1401123436999998</v>
      </c>
      <c r="Y56" s="23">
        <v>2.0739439299</v>
      </c>
      <c r="Z56" s="23">
        <v>1.4536185533999999</v>
      </c>
      <c r="AA56" s="23">
        <v>0.38589522110000002</v>
      </c>
      <c r="AB56" s="23">
        <v>1.9543261957</v>
      </c>
      <c r="AC56" s="23">
        <v>3.0461704000000001E-3</v>
      </c>
      <c r="AE56" s="23" t="s">
        <v>11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6">
        <v>0</v>
      </c>
      <c r="AP56" s="23">
        <v>0</v>
      </c>
      <c r="AQ56" s="23">
        <v>0</v>
      </c>
      <c r="AR56" s="23">
        <v>0</v>
      </c>
      <c r="AS56" s="23">
        <v>0</v>
      </c>
      <c r="AT56" s="6">
        <v>0</v>
      </c>
      <c r="AU56" s="23">
        <v>0</v>
      </c>
      <c r="AV56" s="23">
        <v>0</v>
      </c>
      <c r="AW56" s="23">
        <v>0</v>
      </c>
      <c r="AX56" s="6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6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6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</row>
    <row r="57" spans="1:144" x14ac:dyDescent="0.3">
      <c r="A57" s="23" t="s">
        <v>56</v>
      </c>
      <c r="B57" s="21">
        <v>2998.6533178</v>
      </c>
      <c r="D57" s="21">
        <v>510.03567095</v>
      </c>
      <c r="E57" s="21">
        <v>40.925720642999998</v>
      </c>
      <c r="F57" s="21">
        <v>37.659331956999999</v>
      </c>
      <c r="G57" s="21">
        <v>75.610031961999994</v>
      </c>
      <c r="H57" s="21">
        <v>285.79166772000002</v>
      </c>
      <c r="I57" s="23">
        <v>11.770615821</v>
      </c>
      <c r="J57" s="23">
        <v>6.7046157596000002</v>
      </c>
      <c r="K57" s="23">
        <v>4.9330280708999998</v>
      </c>
      <c r="L57" s="23">
        <v>4.6748496228</v>
      </c>
      <c r="M57" s="23">
        <v>33.975755814000003</v>
      </c>
      <c r="N57" s="23">
        <v>0.48996950820000001</v>
      </c>
      <c r="O57" s="23">
        <v>4.9394616769999997</v>
      </c>
      <c r="P57" s="23">
        <v>2.2793982424000001</v>
      </c>
      <c r="Q57" s="23">
        <v>2.5361622168000002</v>
      </c>
      <c r="R57" s="23">
        <v>1.6266668478999999</v>
      </c>
      <c r="S57" s="23">
        <v>2.8944610900000001E-2</v>
      </c>
      <c r="T57" s="23">
        <v>1.3624100000000001E-5</v>
      </c>
      <c r="U57" s="23">
        <v>2.5791199999999999E-3</v>
      </c>
      <c r="V57" s="23">
        <v>1.8881531000000001E-3</v>
      </c>
      <c r="W57" s="23">
        <v>0.62752140020000002</v>
      </c>
      <c r="X57" s="23">
        <v>0.48087182610000001</v>
      </c>
      <c r="Y57" s="23">
        <v>0.46598694239999999</v>
      </c>
      <c r="Z57" s="23">
        <v>0.59904677090000003</v>
      </c>
      <c r="AA57" s="23">
        <v>0.1203075859</v>
      </c>
      <c r="AB57" s="23">
        <v>0.86581338159999999</v>
      </c>
      <c r="AC57" s="23">
        <v>8.5573449999999998E-4</v>
      </c>
      <c r="AE57" s="23" t="s">
        <v>56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</row>
    <row r="58" spans="1:144" x14ac:dyDescent="0.3">
      <c r="A58" s="23" t="s">
        <v>71</v>
      </c>
      <c r="B58" s="21">
        <v>661.79015589000005</v>
      </c>
      <c r="D58" s="21">
        <v>78.836506369999995</v>
      </c>
      <c r="E58" s="21">
        <v>8.2025429341000002</v>
      </c>
      <c r="F58" s="21">
        <v>7.6729507586999999</v>
      </c>
      <c r="G58" s="21">
        <v>13.050259108000001</v>
      </c>
      <c r="H58" s="21">
        <v>55.033034981999997</v>
      </c>
      <c r="I58" s="23">
        <v>2.3119337132000002</v>
      </c>
      <c r="J58" s="23">
        <v>1.3179849720000001</v>
      </c>
      <c r="K58" s="23">
        <v>0.95632747119999995</v>
      </c>
      <c r="L58" s="23">
        <v>0.91738751689999998</v>
      </c>
      <c r="M58" s="23">
        <v>6.6716875240000002</v>
      </c>
      <c r="N58" s="23">
        <v>8.3118910700000007E-2</v>
      </c>
      <c r="O58" s="23">
        <v>0.97111299169999998</v>
      </c>
      <c r="P58" s="23">
        <v>0.41188752810000001</v>
      </c>
      <c r="Q58" s="23">
        <v>0.47005961080000003</v>
      </c>
      <c r="R58" s="23">
        <v>0.30671827969999998</v>
      </c>
      <c r="S58" s="23">
        <v>4.3616858E-3</v>
      </c>
      <c r="T58" s="6">
        <v>3.7079676999999999E-7</v>
      </c>
      <c r="U58" s="23">
        <v>3.850177E-4</v>
      </c>
      <c r="V58" s="23">
        <v>2.8231630000000001E-4</v>
      </c>
      <c r="W58" s="23">
        <v>0.1204056683</v>
      </c>
      <c r="X58" s="23">
        <v>9.4726294899999994E-2</v>
      </c>
      <c r="Y58" s="23">
        <v>9.1740743099999994E-2</v>
      </c>
      <c r="Z58" s="23">
        <v>0.1127460512</v>
      </c>
      <c r="AA58" s="23">
        <v>1.6466275799999999E-2</v>
      </c>
      <c r="AB58" s="23">
        <v>0.16964555780000001</v>
      </c>
      <c r="AC58" s="23">
        <v>1.28293E-4</v>
      </c>
      <c r="AE58" s="23" t="s">
        <v>173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6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</row>
    <row r="59" spans="1:144" x14ac:dyDescent="0.3">
      <c r="A59" s="23" t="s">
        <v>234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</row>
    <row r="60" spans="1:144" x14ac:dyDescent="0.3"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</row>
    <row r="61" spans="1:144" x14ac:dyDescent="0.3">
      <c r="A61" s="1" t="s">
        <v>53</v>
      </c>
      <c r="B61" s="1">
        <f>SUM(B3:B58)</f>
        <v>516604.54252581013</v>
      </c>
      <c r="C61" s="1">
        <f t="shared" ref="C61:W61" si="57">SUM(C3:C58)</f>
        <v>0</v>
      </c>
      <c r="D61" s="1">
        <f t="shared" si="57"/>
        <v>140836.667382549</v>
      </c>
      <c r="E61" s="1">
        <f t="shared" si="57"/>
        <v>10367.602914135299</v>
      </c>
      <c r="F61" s="1">
        <f t="shared" si="57"/>
        <v>9087.0767693814014</v>
      </c>
      <c r="G61" s="1">
        <f t="shared" si="57"/>
        <v>17685.359327990096</v>
      </c>
      <c r="H61" s="1">
        <f t="shared" si="57"/>
        <v>58511.269141754994</v>
      </c>
      <c r="I61" s="1">
        <f t="shared" si="57"/>
        <v>2254.4196074790989</v>
      </c>
      <c r="J61" s="1">
        <f t="shared" si="57"/>
        <v>1279.3841023721004</v>
      </c>
      <c r="K61" s="1">
        <f t="shared" si="57"/>
        <v>1005.7828941545002</v>
      </c>
      <c r="L61" s="1">
        <f t="shared" si="57"/>
        <v>907.70850194970023</v>
      </c>
      <c r="M61" s="1">
        <f t="shared" si="57"/>
        <v>6522.1539441715995</v>
      </c>
      <c r="N61" s="1">
        <f t="shared" si="57"/>
        <v>228.53282585880001</v>
      </c>
      <c r="O61" s="1">
        <f t="shared" si="57"/>
        <v>941.76390970580019</v>
      </c>
      <c r="P61" s="1">
        <f t="shared" si="57"/>
        <v>630.60903821909994</v>
      </c>
      <c r="Q61" s="1">
        <f t="shared" si="57"/>
        <v>652.85559544820012</v>
      </c>
      <c r="R61" s="1">
        <f t="shared" si="57"/>
        <v>404.48014561939988</v>
      </c>
      <c r="S61" s="1">
        <f t="shared" si="57"/>
        <v>12.551169169499996</v>
      </c>
      <c r="T61" s="1">
        <f t="shared" si="57"/>
        <v>7.1613032325200008E-4</v>
      </c>
      <c r="U61" s="1">
        <f t="shared" si="57"/>
        <v>1.1111380487000002</v>
      </c>
      <c r="V61" s="1">
        <f t="shared" si="57"/>
        <v>0.81468646344290008</v>
      </c>
      <c r="W61" s="1">
        <f t="shared" si="57"/>
        <v>137.06998126300005</v>
      </c>
      <c r="X61" s="1">
        <f t="shared" ref="X61:AC61" si="58">SUM(X3:X58)</f>
        <v>85.583235473799988</v>
      </c>
      <c r="Y61" s="1">
        <f t="shared" si="58"/>
        <v>82.964764232199968</v>
      </c>
      <c r="Z61" s="1">
        <f t="shared" si="58"/>
        <v>137.82925807619989</v>
      </c>
      <c r="AA61" s="1">
        <f t="shared" si="58"/>
        <v>32.038169647800004</v>
      </c>
      <c r="AB61" s="1">
        <f t="shared" si="58"/>
        <v>170.77829458450003</v>
      </c>
      <c r="AC61" s="1">
        <f t="shared" si="58"/>
        <v>0.37019241254919999</v>
      </c>
      <c r="AD61" s="1"/>
      <c r="AF61" s="45">
        <f t="shared" ref="AF61:CR61" si="59">SUM(AF3:AF54)</f>
        <v>0</v>
      </c>
      <c r="AG61" s="45">
        <f t="shared" si="59"/>
        <v>203.34932242569468</v>
      </c>
      <c r="AH61" s="45">
        <f t="shared" si="59"/>
        <v>1213.2327637202186</v>
      </c>
      <c r="AI61" s="45">
        <f t="shared" si="59"/>
        <v>2138.1068336965827</v>
      </c>
      <c r="AJ61" s="45">
        <f t="shared" si="59"/>
        <v>2138.1068336965827</v>
      </c>
      <c r="AK61" s="45">
        <f t="shared" si="59"/>
        <v>3256.1941514251957</v>
      </c>
      <c r="AL61" s="45">
        <f t="shared" si="59"/>
        <v>0</v>
      </c>
      <c r="AM61" s="45">
        <f t="shared" si="59"/>
        <v>955.89484801416108</v>
      </c>
      <c r="AN61" s="45">
        <f t="shared" si="59"/>
        <v>0.35667617467927254</v>
      </c>
      <c r="AO61" s="45">
        <f t="shared" si="59"/>
        <v>861.25131091271658</v>
      </c>
      <c r="AP61" s="45">
        <f t="shared" si="59"/>
        <v>18.267523572839963</v>
      </c>
      <c r="AQ61" s="45">
        <f t="shared" si="59"/>
        <v>492331.74010159099</v>
      </c>
      <c r="AR61" s="45">
        <f t="shared" si="59"/>
        <v>2.4553069400253054</v>
      </c>
      <c r="AS61" s="45">
        <f t="shared" si="59"/>
        <v>60.0692662492838</v>
      </c>
      <c r="AT61" s="45">
        <f t="shared" si="59"/>
        <v>3.8251318526246507</v>
      </c>
      <c r="AU61" s="45">
        <f t="shared" si="59"/>
        <v>8.8873266333728121E-2</v>
      </c>
      <c r="AV61" s="45">
        <f t="shared" si="59"/>
        <v>13.677597358408709</v>
      </c>
      <c r="AW61" s="45">
        <f t="shared" si="59"/>
        <v>0.22977743105861251</v>
      </c>
      <c r="AX61" s="45">
        <f t="shared" si="59"/>
        <v>8561.2466883241177</v>
      </c>
      <c r="AY61" s="45">
        <f t="shared" si="59"/>
        <v>292.26387957237444</v>
      </c>
      <c r="AZ61" s="45">
        <f t="shared" si="59"/>
        <v>2195.0538868242661</v>
      </c>
      <c r="BA61" s="45">
        <f t="shared" si="59"/>
        <v>131.47788400207651</v>
      </c>
      <c r="BB61" s="45">
        <f t="shared" si="59"/>
        <v>0</v>
      </c>
      <c r="BC61" s="45">
        <f t="shared" si="59"/>
        <v>0</v>
      </c>
      <c r="BD61" s="45">
        <f t="shared" si="59"/>
        <v>6186.1064466456037</v>
      </c>
      <c r="BE61" s="45">
        <f t="shared" si="59"/>
        <v>6186.1064466456037</v>
      </c>
      <c r="BF61" s="45">
        <f t="shared" si="59"/>
        <v>30.786277720883422</v>
      </c>
      <c r="BG61" s="45">
        <f t="shared" si="59"/>
        <v>1074.8075643254604</v>
      </c>
      <c r="BH61" s="45">
        <f t="shared" si="59"/>
        <v>2395.7511322547557</v>
      </c>
      <c r="BI61" s="45">
        <f t="shared" si="59"/>
        <v>0.74562797983498275</v>
      </c>
      <c r="BJ61" s="45">
        <f t="shared" si="59"/>
        <v>5713.6188255156694</v>
      </c>
      <c r="BK61" s="45">
        <f t="shared" si="59"/>
        <v>3.4818513669260591</v>
      </c>
      <c r="BL61" s="45">
        <f t="shared" si="59"/>
        <v>57.413439202431569</v>
      </c>
      <c r="BM61" s="45">
        <f t="shared" si="59"/>
        <v>163.40749319109628</v>
      </c>
      <c r="BN61" s="45">
        <f t="shared" si="59"/>
        <v>893.04769869251948</v>
      </c>
      <c r="BO61" s="45">
        <f t="shared" si="59"/>
        <v>603.3660155618503</v>
      </c>
      <c r="BP61" s="45">
        <f t="shared" ref="BP61" si="60">SUM(BP3:BP54)</f>
        <v>55432.171510955181</v>
      </c>
      <c r="BQ61" s="45">
        <f t="shared" si="59"/>
        <v>120915.72527224147</v>
      </c>
      <c r="BR61" s="45">
        <f t="shared" si="59"/>
        <v>12360.286210129132</v>
      </c>
      <c r="BS61" s="45">
        <f t="shared" si="59"/>
        <v>134350.8190466961</v>
      </c>
      <c r="BT61" s="45">
        <f t="shared" si="59"/>
        <v>3.7939591816802403E-3</v>
      </c>
      <c r="BU61" s="45">
        <f t="shared" si="59"/>
        <v>3492.2950528928131</v>
      </c>
      <c r="BV61" s="45">
        <f t="shared" si="59"/>
        <v>12.093732596949543</v>
      </c>
      <c r="BW61" s="45">
        <f t="shared" si="59"/>
        <v>5.6845267857575158E-4</v>
      </c>
      <c r="BX61" s="45">
        <f t="shared" si="59"/>
        <v>1.070459153993859</v>
      </c>
      <c r="BY61" s="45">
        <f t="shared" si="59"/>
        <v>0.78489035331496182</v>
      </c>
      <c r="BZ61" s="45">
        <f t="shared" si="59"/>
        <v>130.48778940572717</v>
      </c>
      <c r="CA61" s="45">
        <f t="shared" si="59"/>
        <v>0</v>
      </c>
      <c r="CB61" s="45">
        <f t="shared" si="59"/>
        <v>14961.733343224514</v>
      </c>
      <c r="CC61" s="45">
        <f t="shared" si="59"/>
        <v>3.6880598754928391</v>
      </c>
      <c r="CD61" s="45">
        <f t="shared" si="59"/>
        <v>1.5967561972308676E-2</v>
      </c>
      <c r="CE61" s="45">
        <f t="shared" si="59"/>
        <v>2987.8255642679455</v>
      </c>
      <c r="CF61" s="45">
        <f t="shared" si="59"/>
        <v>4.0929593334014456</v>
      </c>
      <c r="CG61" s="45">
        <f t="shared" si="59"/>
        <v>0</v>
      </c>
      <c r="CH61" s="45">
        <f t="shared" si="59"/>
        <v>82.843335852950915</v>
      </c>
      <c r="CI61" s="45">
        <f t="shared" si="59"/>
        <v>9848.1074236430268</v>
      </c>
      <c r="CJ61" s="45">
        <f t="shared" si="59"/>
        <v>8617.0310465789444</v>
      </c>
      <c r="CK61" s="45">
        <f t="shared" si="59"/>
        <v>1231.0763770640797</v>
      </c>
      <c r="CL61" s="45">
        <f t="shared" si="59"/>
        <v>0</v>
      </c>
      <c r="CM61" s="45">
        <f t="shared" si="59"/>
        <v>0</v>
      </c>
      <c r="CN61" s="45">
        <f t="shared" si="59"/>
        <v>2719.3775101731248</v>
      </c>
      <c r="CO61" s="45">
        <f t="shared" si="59"/>
        <v>0</v>
      </c>
      <c r="CP61" s="45">
        <f t="shared" si="59"/>
        <v>410.58750871410354</v>
      </c>
      <c r="CQ61" s="45">
        <f t="shared" si="59"/>
        <v>182.33145236562524</v>
      </c>
      <c r="CR61" s="45">
        <f t="shared" si="59"/>
        <v>0.12945297933548916</v>
      </c>
      <c r="CS61" s="45">
        <f t="shared" ref="CS61:DI61" si="61">SUM(CS3:CS54)</f>
        <v>1643.1979296448203</v>
      </c>
      <c r="CT61" s="45">
        <f t="shared" si="61"/>
        <v>42.99041920102146</v>
      </c>
      <c r="CU61" s="45">
        <f t="shared" si="61"/>
        <v>6.9565324731983666E-2</v>
      </c>
      <c r="CV61" s="45">
        <f t="shared" si="61"/>
        <v>582.87142892345287</v>
      </c>
      <c r="CW61" s="45">
        <f t="shared" si="61"/>
        <v>3.1156198798511448E-4</v>
      </c>
      <c r="CX61" s="45">
        <f t="shared" si="61"/>
        <v>16818.891942493967</v>
      </c>
      <c r="CY61" s="45">
        <f t="shared" si="61"/>
        <v>6144.0529849923387</v>
      </c>
      <c r="CZ61" s="45">
        <f t="shared" si="61"/>
        <v>162.11602450647027</v>
      </c>
      <c r="DA61" s="45">
        <f t="shared" si="61"/>
        <v>0</v>
      </c>
      <c r="DB61" s="45">
        <f t="shared" si="61"/>
        <v>0</v>
      </c>
      <c r="DC61" s="45">
        <f t="shared" si="61"/>
        <v>896.38904183435102</v>
      </c>
      <c r="DD61" s="45">
        <f t="shared" si="61"/>
        <v>624.49672273919293</v>
      </c>
      <c r="DE61" s="45">
        <f t="shared" si="61"/>
        <v>0</v>
      </c>
      <c r="DF61" s="45">
        <f t="shared" si="61"/>
        <v>241.32249883178503</v>
      </c>
      <c r="DG61" s="45">
        <f t="shared" si="61"/>
        <v>55597.144972402944</v>
      </c>
      <c r="DH61" s="45">
        <f t="shared" si="61"/>
        <v>386.4732519792525</v>
      </c>
      <c r="DI61" s="45">
        <f t="shared" si="61"/>
        <v>970.79819012710163</v>
      </c>
    </row>
    <row r="62" spans="1:144" x14ac:dyDescent="0.3">
      <c r="A62" s="23" t="s">
        <v>54</v>
      </c>
      <c r="B62" s="1">
        <f>SUM(B2:B54)</f>
        <v>494906.18265932013</v>
      </c>
      <c r="C62" s="1">
        <f t="shared" ref="C62:W62" si="62">SUM(C2:C54)</f>
        <v>0</v>
      </c>
      <c r="D62" s="1">
        <f t="shared" si="62"/>
        <v>135053.637729829</v>
      </c>
      <c r="E62" s="1">
        <f t="shared" si="62"/>
        <v>9898.9622662282</v>
      </c>
      <c r="F62" s="1">
        <f t="shared" si="62"/>
        <v>8661.448534235702</v>
      </c>
      <c r="G62" s="1">
        <f t="shared" si="62"/>
        <v>16906.871379880093</v>
      </c>
      <c r="H62" s="1">
        <f t="shared" si="62"/>
        <v>55887.840944752999</v>
      </c>
      <c r="I62" s="1">
        <f t="shared" si="62"/>
        <v>2149.2884189718993</v>
      </c>
      <c r="J62" s="1">
        <f t="shared" si="62"/>
        <v>1219.5773293315003</v>
      </c>
      <c r="K62" s="1">
        <f t="shared" si="62"/>
        <v>960.89316529540019</v>
      </c>
      <c r="L62" s="1">
        <f t="shared" si="62"/>
        <v>865.75444222400017</v>
      </c>
      <c r="M62" s="1">
        <f t="shared" si="62"/>
        <v>6218.4570549815999</v>
      </c>
      <c r="N62" s="1">
        <f t="shared" si="62"/>
        <v>221.97557688560002</v>
      </c>
      <c r="O62" s="1">
        <f t="shared" si="62"/>
        <v>897.71439300410009</v>
      </c>
      <c r="P62" s="1">
        <f t="shared" si="62"/>
        <v>606.52104340359995</v>
      </c>
      <c r="Q62" s="1">
        <f t="shared" si="62"/>
        <v>627.76207046510001</v>
      </c>
      <c r="R62" s="1">
        <f t="shared" si="62"/>
        <v>388.49404122339985</v>
      </c>
      <c r="S62" s="1">
        <f t="shared" si="62"/>
        <v>12.156986938099998</v>
      </c>
      <c r="T62" s="1">
        <f t="shared" si="62"/>
        <v>5.7142942648200003E-4</v>
      </c>
      <c r="U62" s="1">
        <f t="shared" si="62"/>
        <v>1.0760575609</v>
      </c>
      <c r="V62" s="1">
        <f t="shared" si="62"/>
        <v>0.78899515604290005</v>
      </c>
      <c r="W62" s="1">
        <f t="shared" si="62"/>
        <v>131.17000497410004</v>
      </c>
      <c r="X62" s="1">
        <f t="shared" ref="X62:AC62" si="63">SUM(X2:X54)</f>
        <v>80.766023529099996</v>
      </c>
      <c r="Y62" s="1">
        <f t="shared" si="63"/>
        <v>78.297879367699977</v>
      </c>
      <c r="Z62" s="1">
        <f t="shared" si="63"/>
        <v>132.16537197679992</v>
      </c>
      <c r="AA62" s="1">
        <f t="shared" si="63"/>
        <v>30.947253568300003</v>
      </c>
      <c r="AB62" s="1">
        <f t="shared" si="63"/>
        <v>162.96373107340003</v>
      </c>
      <c r="AC62" s="1">
        <f t="shared" si="63"/>
        <v>0.35854151594920003</v>
      </c>
      <c r="AF62" s="1">
        <f t="shared" ref="AF62:CR62" si="64">SUM(AF2:AF54)</f>
        <v>0</v>
      </c>
      <c r="AG62" s="1">
        <f t="shared" si="64"/>
        <v>203.34932242569468</v>
      </c>
      <c r="AH62" s="1">
        <f t="shared" si="64"/>
        <v>1213.2327637202186</v>
      </c>
      <c r="AI62" s="1">
        <f t="shared" si="64"/>
        <v>2138.1068336965827</v>
      </c>
      <c r="AJ62" s="1">
        <f t="shared" si="64"/>
        <v>2138.1068336965827</v>
      </c>
      <c r="AK62" s="1">
        <f t="shared" si="64"/>
        <v>3256.1941514251957</v>
      </c>
      <c r="AL62" s="1">
        <f t="shared" si="64"/>
        <v>0</v>
      </c>
      <c r="AM62" s="1">
        <f t="shared" si="64"/>
        <v>955.89484801416108</v>
      </c>
      <c r="AN62" s="1">
        <f t="shared" si="64"/>
        <v>0.35667617467927254</v>
      </c>
      <c r="AO62" s="1">
        <f t="shared" si="64"/>
        <v>861.25131091271658</v>
      </c>
      <c r="AP62" s="1">
        <f t="shared" si="64"/>
        <v>18.267523572839963</v>
      </c>
      <c r="AQ62" s="1">
        <f t="shared" si="64"/>
        <v>492331.74010159099</v>
      </c>
      <c r="AR62" s="1">
        <f t="shared" si="64"/>
        <v>2.4553069400253054</v>
      </c>
      <c r="AS62" s="1">
        <f t="shared" si="64"/>
        <v>60.0692662492838</v>
      </c>
      <c r="AT62" s="1">
        <f t="shared" si="64"/>
        <v>3.8251318526246507</v>
      </c>
      <c r="AU62" s="1">
        <f t="shared" si="64"/>
        <v>8.8873266333728121E-2</v>
      </c>
      <c r="AV62" s="1">
        <f t="shared" si="64"/>
        <v>13.677597358408709</v>
      </c>
      <c r="AW62" s="1">
        <f t="shared" si="64"/>
        <v>0.22977743105861251</v>
      </c>
      <c r="AX62" s="1">
        <f t="shared" si="64"/>
        <v>8561.2466883241177</v>
      </c>
      <c r="AY62" s="1">
        <f t="shared" si="64"/>
        <v>292.26387957237444</v>
      </c>
      <c r="AZ62" s="1">
        <f t="shared" si="64"/>
        <v>2195.0538868242661</v>
      </c>
      <c r="BA62" s="1">
        <f t="shared" si="64"/>
        <v>131.47788400207651</v>
      </c>
      <c r="BB62" s="1">
        <f t="shared" si="64"/>
        <v>0</v>
      </c>
      <c r="BC62" s="1">
        <f t="shared" si="64"/>
        <v>0</v>
      </c>
      <c r="BD62" s="1">
        <f t="shared" si="64"/>
        <v>6186.1064466456037</v>
      </c>
      <c r="BE62" s="1">
        <f t="shared" si="64"/>
        <v>6186.1064466456037</v>
      </c>
      <c r="BF62" s="1">
        <f t="shared" si="64"/>
        <v>30.786277720883422</v>
      </c>
      <c r="BG62" s="1">
        <f t="shared" si="64"/>
        <v>1074.8075643254604</v>
      </c>
      <c r="BH62" s="1">
        <f t="shared" si="64"/>
        <v>2395.7511322547557</v>
      </c>
      <c r="BI62" s="1">
        <f t="shared" si="64"/>
        <v>0.74562797983498275</v>
      </c>
      <c r="BJ62" s="1">
        <f t="shared" si="64"/>
        <v>5713.6188255156694</v>
      </c>
      <c r="BK62" s="1">
        <f t="shared" si="64"/>
        <v>3.4818513669260591</v>
      </c>
      <c r="BL62" s="1">
        <f t="shared" si="64"/>
        <v>57.413439202431569</v>
      </c>
      <c r="BM62" s="1">
        <f t="shared" si="64"/>
        <v>163.40749319109628</v>
      </c>
      <c r="BN62" s="1">
        <f t="shared" si="64"/>
        <v>893.04769869251948</v>
      </c>
      <c r="BO62" s="1">
        <f t="shared" si="64"/>
        <v>603.3660155618503</v>
      </c>
      <c r="BP62" s="1">
        <f t="shared" ref="BP62" si="65">SUM(BP2:BP54)</f>
        <v>55432.171510955181</v>
      </c>
      <c r="BQ62" s="1">
        <f t="shared" si="64"/>
        <v>120915.72527224147</v>
      </c>
      <c r="BR62" s="1">
        <f t="shared" si="64"/>
        <v>12360.286210129132</v>
      </c>
      <c r="BS62" s="1">
        <f t="shared" si="64"/>
        <v>134350.8190466961</v>
      </c>
      <c r="BT62" s="1">
        <f t="shared" si="64"/>
        <v>3.7939591816802403E-3</v>
      </c>
      <c r="BU62" s="1">
        <f t="shared" si="64"/>
        <v>3492.2950528928131</v>
      </c>
      <c r="BV62" s="1">
        <f t="shared" si="64"/>
        <v>12.093732596949543</v>
      </c>
      <c r="BW62" s="1">
        <f t="shared" si="64"/>
        <v>5.6845267857575158E-4</v>
      </c>
      <c r="BX62" s="1">
        <f t="shared" si="64"/>
        <v>1.070459153993859</v>
      </c>
      <c r="BY62" s="1">
        <f t="shared" si="64"/>
        <v>0.78489035331496182</v>
      </c>
      <c r="BZ62" s="1">
        <f t="shared" si="64"/>
        <v>130.48778940572717</v>
      </c>
      <c r="CA62" s="1">
        <f t="shared" si="64"/>
        <v>0</v>
      </c>
      <c r="CB62" s="1">
        <f t="shared" si="64"/>
        <v>14961.733343224514</v>
      </c>
      <c r="CC62" s="1">
        <f t="shared" si="64"/>
        <v>3.6880598754928391</v>
      </c>
      <c r="CD62" s="1">
        <f t="shared" si="64"/>
        <v>1.5967561972308676E-2</v>
      </c>
      <c r="CE62" s="1">
        <f t="shared" si="64"/>
        <v>2987.8255642679455</v>
      </c>
      <c r="CF62" s="1">
        <f t="shared" si="64"/>
        <v>4.0929593334014456</v>
      </c>
      <c r="CG62" s="1">
        <f t="shared" si="64"/>
        <v>0</v>
      </c>
      <c r="CH62" s="1">
        <f t="shared" si="64"/>
        <v>82.843335852950915</v>
      </c>
      <c r="CI62" s="1">
        <f t="shared" si="64"/>
        <v>9848.1074236430268</v>
      </c>
      <c r="CJ62" s="1">
        <f t="shared" si="64"/>
        <v>8617.0310465789444</v>
      </c>
      <c r="CK62" s="1">
        <f t="shared" si="64"/>
        <v>1231.0763770640797</v>
      </c>
      <c r="CL62" s="1">
        <f t="shared" si="64"/>
        <v>0</v>
      </c>
      <c r="CM62" s="1">
        <f t="shared" si="64"/>
        <v>0</v>
      </c>
      <c r="CN62" s="1">
        <f t="shared" si="64"/>
        <v>2719.3775101731248</v>
      </c>
      <c r="CO62" s="1">
        <f t="shared" si="64"/>
        <v>0</v>
      </c>
      <c r="CP62" s="1">
        <f t="shared" si="64"/>
        <v>410.58750871410354</v>
      </c>
      <c r="CQ62" s="1">
        <f t="shared" si="64"/>
        <v>182.33145236562524</v>
      </c>
      <c r="CR62" s="1">
        <f t="shared" si="64"/>
        <v>0.12945297933548916</v>
      </c>
      <c r="CS62" s="1">
        <f t="shared" ref="CS62:DI62" si="66">SUM(CS2:CS54)</f>
        <v>1643.1979296448203</v>
      </c>
      <c r="CT62" s="1">
        <f t="shared" si="66"/>
        <v>42.99041920102146</v>
      </c>
      <c r="CU62" s="1">
        <f t="shared" si="66"/>
        <v>6.9565324731983666E-2</v>
      </c>
      <c r="CV62" s="1">
        <f t="shared" si="66"/>
        <v>582.87142892345287</v>
      </c>
      <c r="CW62" s="1">
        <f t="shared" si="66"/>
        <v>3.1156198798511448E-4</v>
      </c>
      <c r="CX62" s="1">
        <f t="shared" si="66"/>
        <v>16818.891942493967</v>
      </c>
      <c r="CY62" s="1">
        <f t="shared" si="66"/>
        <v>6144.0529849923387</v>
      </c>
      <c r="CZ62" s="1">
        <f t="shared" si="66"/>
        <v>162.11602450647027</v>
      </c>
      <c r="DA62" s="1">
        <f t="shared" si="66"/>
        <v>0</v>
      </c>
      <c r="DB62" s="1">
        <f t="shared" si="66"/>
        <v>0</v>
      </c>
      <c r="DC62" s="1">
        <f t="shared" si="66"/>
        <v>896.38904183435102</v>
      </c>
      <c r="DD62" s="1">
        <f t="shared" si="66"/>
        <v>624.49672273919293</v>
      </c>
      <c r="DE62" s="1">
        <f t="shared" si="66"/>
        <v>0</v>
      </c>
      <c r="DF62" s="1">
        <f t="shared" si="66"/>
        <v>241.32249883178503</v>
      </c>
      <c r="DG62" s="1">
        <f t="shared" si="66"/>
        <v>55597.144972402944</v>
      </c>
      <c r="DH62" s="1">
        <f t="shared" si="66"/>
        <v>386.4732519792525</v>
      </c>
      <c r="DI62" s="1">
        <f t="shared" si="66"/>
        <v>970.79819012710163</v>
      </c>
    </row>
    <row r="63" spans="1:144" x14ac:dyDescent="0.3">
      <c r="A63" s="23" t="s">
        <v>235</v>
      </c>
      <c r="B63" s="21">
        <f>+B3+B5+B8+B9+B11+B12+B14+B15+B16+B17+B18+B19+B20+B21+B22+B23+B24+B25+B26+B28+B30+B31+B33+B34+B35+B36+B37+B39+B40+B41+B42+B43+B44+B46+B47+B49+B50</f>
        <v>365272.81378888997</v>
      </c>
      <c r="C63" s="21">
        <f t="shared" ref="C63:W63" si="67">+C3+C5+C8+C9+C11+C12+C14+C15+C16+C17+C18+C19+C20+C21+C22+C23+C24+C25+C26+C28+C30+C31+C33+C34+C35+C36+C37+C39+C40+C41+C42+C43+C44+C46+C47+C49+C50</f>
        <v>0</v>
      </c>
      <c r="D63" s="21">
        <f t="shared" si="67"/>
        <v>104672.8765406</v>
      </c>
      <c r="E63" s="21">
        <f t="shared" si="67"/>
        <v>7450.7140517750013</v>
      </c>
      <c r="F63" s="21">
        <f t="shared" si="67"/>
        <v>6559.9385670590009</v>
      </c>
      <c r="G63" s="21">
        <f t="shared" si="67"/>
        <v>12902.612334688998</v>
      </c>
      <c r="H63" s="21">
        <f t="shared" si="67"/>
        <v>43280.698331615</v>
      </c>
      <c r="I63" s="34">
        <f t="shared" si="67"/>
        <v>1674.9312638818003</v>
      </c>
      <c r="J63" s="34">
        <f t="shared" si="67"/>
        <v>951.16817489379991</v>
      </c>
      <c r="K63" s="34">
        <f t="shared" si="67"/>
        <v>741.2979736676001</v>
      </c>
      <c r="L63" s="34">
        <f t="shared" si="67"/>
        <v>673.49519718279998</v>
      </c>
      <c r="M63" s="34">
        <f t="shared" si="67"/>
        <v>4844.3540508538999</v>
      </c>
      <c r="N63" s="34">
        <f t="shared" si="67"/>
        <v>158.27289703760002</v>
      </c>
      <c r="O63" s="34">
        <f t="shared" si="67"/>
        <v>700.22366684719998</v>
      </c>
      <c r="P63" s="34">
        <f t="shared" si="67"/>
        <v>450.52519919260004</v>
      </c>
      <c r="Q63" s="34">
        <f t="shared" si="67"/>
        <v>469.26390177030004</v>
      </c>
      <c r="R63" s="34">
        <f t="shared" si="67"/>
        <v>291.43214765059992</v>
      </c>
      <c r="S63" s="34">
        <f t="shared" si="67"/>
        <v>8.6690108944999995</v>
      </c>
      <c r="T63" s="34">
        <f t="shared" si="67"/>
        <v>1.8027210186199999E-4</v>
      </c>
      <c r="U63" s="34">
        <f t="shared" si="67"/>
        <v>0.7669241508000002</v>
      </c>
      <c r="V63" s="34">
        <f t="shared" si="67"/>
        <v>0.56238751829999989</v>
      </c>
      <c r="W63" s="34">
        <f t="shared" si="67"/>
        <v>100.89336850370002</v>
      </c>
      <c r="X63" s="34">
        <f t="shared" ref="X63:AC63" si="68">+X3+X5+X8+X9+X11+X12+X14+X15+X16+X17+X18+X19+X20+X21+X22+X23+X24+X25+X26+X28+X30+X31+X33+X34+X35+X36+X37+X39+X40+X41+X42+X43+X44+X46+X47+X49+X50</f>
        <v>59.246757389700008</v>
      </c>
      <c r="Y63" s="34">
        <f t="shared" si="68"/>
        <v>57.440830445299994</v>
      </c>
      <c r="Z63" s="34">
        <f t="shared" si="68"/>
        <v>100.1009345444</v>
      </c>
      <c r="AA63" s="34">
        <f t="shared" si="68"/>
        <v>22.041980820799996</v>
      </c>
      <c r="AB63" s="34">
        <f t="shared" si="68"/>
        <v>126.49360095149997</v>
      </c>
      <c r="AC63" s="34">
        <f t="shared" si="68"/>
        <v>0.25560922229999999</v>
      </c>
      <c r="AD63" s="21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I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I18" sqref="I18"/>
    </sheetView>
  </sheetViews>
  <sheetFormatPr defaultColWidth="9.109375" defaultRowHeight="14.4" x14ac:dyDescent="0.3"/>
  <cols>
    <col min="1" max="1" width="19.5546875" style="23" customWidth="1"/>
    <col min="2" max="2" width="10.109375" style="21" bestFit="1" customWidth="1"/>
    <col min="3" max="3" width="7.6640625" style="21" bestFit="1" customWidth="1"/>
    <col min="4" max="4" width="9.33203125" style="21" bestFit="1" customWidth="1"/>
    <col min="5" max="7" width="7.6640625" style="21" bestFit="1" customWidth="1"/>
    <col min="8" max="8" width="9.33203125" style="21" bestFit="1" customWidth="1"/>
    <col min="9" max="17" width="9.109375" style="23" customWidth="1"/>
    <col min="18" max="24" width="9.109375" style="29" customWidth="1"/>
    <col min="25" max="28" width="9.109375" style="50" customWidth="1"/>
    <col min="29" max="29" width="9.109375" style="23" customWidth="1"/>
    <col min="30" max="30" width="15.44140625" style="23" bestFit="1" customWidth="1"/>
    <col min="31" max="35" width="9" style="23" customWidth="1"/>
    <col min="36" max="79" width="9.109375" style="21" customWidth="1"/>
    <col min="80" max="109" width="9.109375" style="23" customWidth="1"/>
    <col min="110" max="16384" width="9.109375" style="23"/>
  </cols>
  <sheetData>
    <row r="1" spans="1:139" x14ac:dyDescent="0.3">
      <c r="B1" s="21" t="s">
        <v>634</v>
      </c>
      <c r="AD1" s="23" t="s">
        <v>636</v>
      </c>
      <c r="DH1" s="23" t="s">
        <v>362</v>
      </c>
    </row>
    <row r="2" spans="1:139" x14ac:dyDescent="0.3">
      <c r="A2" s="23" t="s">
        <v>487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62</v>
      </c>
      <c r="K2" s="23" t="s">
        <v>311</v>
      </c>
      <c r="L2" s="23" t="s">
        <v>63</v>
      </c>
      <c r="M2" s="23" t="s">
        <v>314</v>
      </c>
      <c r="N2" s="23" t="s">
        <v>469</v>
      </c>
      <c r="O2" s="23" t="s">
        <v>457</v>
      </c>
      <c r="P2" s="23" t="s">
        <v>459</v>
      </c>
      <c r="Q2" s="23" t="s">
        <v>465</v>
      </c>
      <c r="R2" s="29" t="s">
        <v>482</v>
      </c>
      <c r="S2" s="29" t="s">
        <v>310</v>
      </c>
      <c r="T2" s="29" t="s">
        <v>481</v>
      </c>
      <c r="U2" s="29" t="s">
        <v>65</v>
      </c>
      <c r="V2" s="29" t="s">
        <v>486</v>
      </c>
      <c r="W2" s="29" t="s">
        <v>312</v>
      </c>
      <c r="X2" s="29" t="s">
        <v>318</v>
      </c>
      <c r="Y2" s="50" t="s">
        <v>323</v>
      </c>
      <c r="Z2" s="50" t="s">
        <v>419</v>
      </c>
      <c r="AA2" s="50" t="s">
        <v>320</v>
      </c>
      <c r="AB2" s="50" t="s">
        <v>321</v>
      </c>
      <c r="AD2" s="23" t="s">
        <v>224</v>
      </c>
      <c r="AE2" s="23" t="s">
        <v>552</v>
      </c>
      <c r="AF2" s="23" t="s">
        <v>454</v>
      </c>
      <c r="AG2" s="23" t="s">
        <v>488</v>
      </c>
      <c r="AH2" s="23" t="s">
        <v>175</v>
      </c>
      <c r="AI2" s="23" t="s">
        <v>384</v>
      </c>
      <c r="AJ2" s="23" t="s">
        <v>127</v>
      </c>
      <c r="AK2" s="23" t="s">
        <v>128</v>
      </c>
      <c r="AL2" s="23" t="s">
        <v>129</v>
      </c>
      <c r="AM2" s="23" t="s">
        <v>513</v>
      </c>
      <c r="AN2" s="23" t="s">
        <v>455</v>
      </c>
      <c r="AO2" s="23" t="s">
        <v>550</v>
      </c>
      <c r="AP2" s="23" t="s">
        <v>176</v>
      </c>
      <c r="AQ2" s="23" t="s">
        <v>130</v>
      </c>
      <c r="AR2" s="23" t="s">
        <v>57</v>
      </c>
      <c r="AS2" s="23" t="s">
        <v>132</v>
      </c>
      <c r="AT2" s="23" t="s">
        <v>133</v>
      </c>
      <c r="AU2" s="23" t="s">
        <v>456</v>
      </c>
      <c r="AV2" s="23" t="s">
        <v>457</v>
      </c>
      <c r="AW2" s="23" t="s">
        <v>134</v>
      </c>
      <c r="AX2" s="23" t="s">
        <v>553</v>
      </c>
      <c r="AY2" s="23" t="s">
        <v>135</v>
      </c>
      <c r="AZ2" s="23" t="s">
        <v>136</v>
      </c>
      <c r="BA2" s="23" t="s">
        <v>459</v>
      </c>
      <c r="BB2" s="23" t="s">
        <v>209</v>
      </c>
      <c r="BC2" s="23" t="s">
        <v>137</v>
      </c>
      <c r="BD2" s="23" t="s">
        <v>138</v>
      </c>
      <c r="BE2" s="23" t="s">
        <v>139</v>
      </c>
      <c r="BF2" s="23" t="s">
        <v>551</v>
      </c>
      <c r="BG2" s="23" t="s">
        <v>461</v>
      </c>
      <c r="BH2" s="23" t="s">
        <v>140</v>
      </c>
      <c r="BI2" s="23" t="s">
        <v>489</v>
      </c>
      <c r="BJ2" s="23" t="s">
        <v>473</v>
      </c>
      <c r="BK2" s="23" t="s">
        <v>55</v>
      </c>
      <c r="BL2" s="23" t="s">
        <v>124</v>
      </c>
      <c r="BM2" s="23" t="s">
        <v>587</v>
      </c>
      <c r="BN2" s="23" t="s">
        <v>141</v>
      </c>
      <c r="BO2" s="23" t="s">
        <v>142</v>
      </c>
      <c r="BP2" s="23" t="s">
        <v>58</v>
      </c>
      <c r="BQ2" s="23" t="s">
        <v>143</v>
      </c>
      <c r="BR2" s="23" t="s">
        <v>144</v>
      </c>
      <c r="BS2" s="23" t="s">
        <v>318</v>
      </c>
      <c r="BT2" s="23" t="s">
        <v>320</v>
      </c>
      <c r="BU2" s="23" t="s">
        <v>321</v>
      </c>
      <c r="BV2" s="23" t="s">
        <v>323</v>
      </c>
      <c r="BW2" s="23" t="s">
        <v>145</v>
      </c>
      <c r="BX2" s="23" t="s">
        <v>146</v>
      </c>
      <c r="BY2" s="23" t="s">
        <v>147</v>
      </c>
      <c r="BZ2" s="23" t="s">
        <v>148</v>
      </c>
      <c r="CA2" s="23" t="s">
        <v>149</v>
      </c>
      <c r="CB2" s="23" t="s">
        <v>150</v>
      </c>
      <c r="CC2" s="23" t="s">
        <v>151</v>
      </c>
      <c r="CD2" s="23" t="s">
        <v>152</v>
      </c>
      <c r="CE2" s="23" t="s">
        <v>52</v>
      </c>
      <c r="CF2" s="23" t="s">
        <v>51</v>
      </c>
      <c r="CG2" s="23" t="s">
        <v>153</v>
      </c>
      <c r="CH2" s="23" t="s">
        <v>155</v>
      </c>
      <c r="CI2" s="23" t="s">
        <v>156</v>
      </c>
      <c r="CJ2" s="23" t="s">
        <v>157</v>
      </c>
      <c r="CK2" s="23" t="s">
        <v>158</v>
      </c>
      <c r="CL2" s="23" t="s">
        <v>159</v>
      </c>
      <c r="CM2" s="23" t="s">
        <v>160</v>
      </c>
      <c r="CN2" s="23" t="s">
        <v>161</v>
      </c>
      <c r="CO2" s="23" t="s">
        <v>162</v>
      </c>
      <c r="CP2" s="23" t="s">
        <v>464</v>
      </c>
      <c r="CQ2" s="23" t="s">
        <v>163</v>
      </c>
      <c r="CR2" s="23" t="s">
        <v>164</v>
      </c>
      <c r="CS2" s="23" t="s">
        <v>165</v>
      </c>
      <c r="CT2" s="23" t="s">
        <v>59</v>
      </c>
      <c r="CU2" s="23" t="s">
        <v>474</v>
      </c>
      <c r="CV2" s="23" t="s">
        <v>465</v>
      </c>
      <c r="CW2" s="23" t="s">
        <v>166</v>
      </c>
      <c r="CX2" s="23" t="s">
        <v>167</v>
      </c>
      <c r="CY2" s="23" t="s">
        <v>168</v>
      </c>
      <c r="CZ2" s="23" t="s">
        <v>335</v>
      </c>
      <c r="DA2" s="23" t="s">
        <v>169</v>
      </c>
      <c r="DB2" s="23" t="s">
        <v>170</v>
      </c>
      <c r="DC2" s="23" t="s">
        <v>171</v>
      </c>
      <c r="DD2" s="23" t="s">
        <v>469</v>
      </c>
      <c r="DE2" s="23" t="s">
        <v>475</v>
      </c>
      <c r="DG2" s="23" t="s">
        <v>587</v>
      </c>
      <c r="DH2" s="23" t="s">
        <v>57</v>
      </c>
      <c r="DI2" s="23" t="s">
        <v>55</v>
      </c>
      <c r="DJ2" s="23" t="s">
        <v>58</v>
      </c>
      <c r="DK2" s="23" t="s">
        <v>52</v>
      </c>
      <c r="DL2" s="23" t="s">
        <v>51</v>
      </c>
      <c r="DM2" s="23" t="s">
        <v>59</v>
      </c>
      <c r="DN2" s="23" t="s">
        <v>60</v>
      </c>
      <c r="DO2" s="23" t="s">
        <v>61</v>
      </c>
      <c r="DP2" s="23" t="s">
        <v>62</v>
      </c>
      <c r="DQ2" s="23" t="s">
        <v>311</v>
      </c>
      <c r="DR2" s="23" t="s">
        <v>63</v>
      </c>
      <c r="DS2" s="23" t="s">
        <v>314</v>
      </c>
      <c r="DT2" s="23" t="s">
        <v>469</v>
      </c>
      <c r="DU2" s="23" t="s">
        <v>457</v>
      </c>
      <c r="DV2" s="23" t="s">
        <v>459</v>
      </c>
      <c r="DW2" s="23" t="s">
        <v>465</v>
      </c>
      <c r="DX2" s="29" t="s">
        <v>482</v>
      </c>
      <c r="DY2" s="29" t="s">
        <v>310</v>
      </c>
      <c r="DZ2" s="29" t="s">
        <v>481</v>
      </c>
      <c r="EA2" s="29" t="s">
        <v>65</v>
      </c>
      <c r="EB2" s="29" t="s">
        <v>486</v>
      </c>
      <c r="EC2" s="29" t="s">
        <v>312</v>
      </c>
      <c r="ED2" s="29" t="s">
        <v>318</v>
      </c>
      <c r="EE2" s="50" t="s">
        <v>323</v>
      </c>
      <c r="EF2" s="50" t="s">
        <v>419</v>
      </c>
      <c r="EG2" s="50" t="s">
        <v>320</v>
      </c>
      <c r="EH2" s="50" t="s">
        <v>321</v>
      </c>
    </row>
    <row r="3" spans="1:139" x14ac:dyDescent="0.3">
      <c r="A3" s="23" t="s">
        <v>0</v>
      </c>
      <c r="B3" s="21">
        <v>10655.117980000001</v>
      </c>
      <c r="C3" s="21">
        <v>2526.3187880999999</v>
      </c>
      <c r="D3" s="21">
        <v>450.11090732999997</v>
      </c>
      <c r="E3" s="21">
        <v>1724.5893060000001</v>
      </c>
      <c r="F3" s="21">
        <v>1028.1768093999999</v>
      </c>
      <c r="G3" s="21">
        <v>206.74989969000001</v>
      </c>
      <c r="H3" s="21">
        <v>1519.6985874</v>
      </c>
      <c r="I3" s="23">
        <v>125.00932508</v>
      </c>
      <c r="J3" s="23">
        <v>18.674501039999999</v>
      </c>
      <c r="K3" s="23">
        <v>13.23574882</v>
      </c>
      <c r="L3" s="23">
        <v>84.436319749999996</v>
      </c>
      <c r="M3" s="23">
        <v>13.9630127</v>
      </c>
      <c r="N3" s="23">
        <v>5.4220169199999999</v>
      </c>
      <c r="O3" s="23">
        <v>2.1353979199999999</v>
      </c>
      <c r="P3" s="23">
        <v>14.195648139999999</v>
      </c>
      <c r="Q3" s="23">
        <v>2.0547906999999999</v>
      </c>
      <c r="AD3" s="23" t="s">
        <v>0</v>
      </c>
      <c r="AE3" s="23">
        <v>0</v>
      </c>
      <c r="AF3" s="23">
        <v>47.8941868280967</v>
      </c>
      <c r="AG3" s="23">
        <v>0</v>
      </c>
      <c r="AH3" s="23">
        <v>0</v>
      </c>
      <c r="AI3" s="23">
        <v>0</v>
      </c>
      <c r="AJ3" s="23">
        <v>125.006204617327</v>
      </c>
      <c r="AK3" s="23">
        <v>125.006204617327</v>
      </c>
      <c r="AL3" s="23">
        <v>222.83917768332799</v>
      </c>
      <c r="AM3" s="23">
        <v>0.109820571813863</v>
      </c>
      <c r="AN3" s="23">
        <v>18.674111777049099</v>
      </c>
      <c r="AO3" s="23">
        <v>0</v>
      </c>
      <c r="AP3" s="23">
        <v>13.2353444130011</v>
      </c>
      <c r="AQ3" s="23">
        <v>314.95509233869598</v>
      </c>
      <c r="AR3" s="23">
        <v>10654.488736476</v>
      </c>
      <c r="AS3" s="23">
        <v>86.665088965882305</v>
      </c>
      <c r="AT3" s="23">
        <v>69.154406047960407</v>
      </c>
      <c r="AU3" s="23">
        <v>12.940135812393001</v>
      </c>
      <c r="AV3" s="23">
        <v>2.1353452573670202</v>
      </c>
      <c r="AW3" s="23">
        <v>0</v>
      </c>
      <c r="AX3" s="23">
        <v>0</v>
      </c>
      <c r="AY3" s="23">
        <v>84.434041656341293</v>
      </c>
      <c r="AZ3" s="23">
        <v>84.434041656341293</v>
      </c>
      <c r="BA3" s="23">
        <v>14.1953742937713</v>
      </c>
      <c r="BB3" s="23">
        <v>2901765.1571575799</v>
      </c>
      <c r="BC3" s="23">
        <v>0</v>
      </c>
      <c r="BD3" s="23">
        <v>29.013234671890501</v>
      </c>
      <c r="BE3" s="23">
        <v>6.0034669208462397</v>
      </c>
      <c r="BF3" s="23">
        <v>12.3510290712158</v>
      </c>
      <c r="BG3" s="23">
        <v>18.943270664087201</v>
      </c>
      <c r="BH3" s="23">
        <v>0</v>
      </c>
      <c r="BI3" s="23">
        <v>0</v>
      </c>
      <c r="BJ3" s="23">
        <v>0</v>
      </c>
      <c r="BK3" s="23">
        <v>2526.4443917833701</v>
      </c>
      <c r="BL3" s="23">
        <v>0</v>
      </c>
      <c r="BM3" s="23">
        <v>1636.71408246388</v>
      </c>
      <c r="BN3" s="23">
        <v>405.09984159790997</v>
      </c>
      <c r="BO3" s="23">
        <v>45.011113759596903</v>
      </c>
      <c r="BP3" s="23">
        <v>450.11095535750701</v>
      </c>
      <c r="BQ3" s="23">
        <v>0</v>
      </c>
      <c r="BR3" s="23">
        <v>58.106087841785197</v>
      </c>
      <c r="BS3" s="23">
        <v>0</v>
      </c>
      <c r="BT3" s="23">
        <v>0</v>
      </c>
      <c r="BU3" s="23">
        <v>0</v>
      </c>
      <c r="BV3" s="23">
        <v>0</v>
      </c>
      <c r="BW3" s="23">
        <v>0.30842358317211999</v>
      </c>
      <c r="BX3" s="23">
        <v>476.23057741100098</v>
      </c>
      <c r="BY3" s="23">
        <v>0.339265511224281</v>
      </c>
      <c r="BZ3" s="23">
        <v>93.041058946080398</v>
      </c>
      <c r="CA3" s="23">
        <v>112.060550935035</v>
      </c>
      <c r="CB3" s="23">
        <v>0.102807825746677</v>
      </c>
      <c r="CC3" s="23">
        <v>0</v>
      </c>
      <c r="CD3" s="23">
        <v>72.376731559714898</v>
      </c>
      <c r="CE3" s="23">
        <v>1724.40372558276</v>
      </c>
      <c r="CF3" s="23">
        <v>1028.0228697484999</v>
      </c>
      <c r="CG3" s="23">
        <v>696.38085583425595</v>
      </c>
      <c r="CH3" s="23">
        <v>0.82863003400629398</v>
      </c>
      <c r="CI3" s="23">
        <v>0</v>
      </c>
      <c r="CJ3" s="23">
        <v>24.571061922320101</v>
      </c>
      <c r="CK3" s="23">
        <v>6.7339303758329301</v>
      </c>
      <c r="CL3" s="23">
        <v>279.32889631111601</v>
      </c>
      <c r="CM3" s="23">
        <v>18.5053909290828</v>
      </c>
      <c r="CN3" s="23">
        <v>3.5982805712175501</v>
      </c>
      <c r="CO3" s="23">
        <v>399.10004717891002</v>
      </c>
      <c r="CP3" s="23">
        <v>21.675843102760201</v>
      </c>
      <c r="CQ3" s="23">
        <v>0.15421182360819399</v>
      </c>
      <c r="CR3" s="23">
        <v>16.963301465522399</v>
      </c>
      <c r="CS3" s="23">
        <v>1.0280775916709299E-2</v>
      </c>
      <c r="CT3" s="23">
        <v>206.75881778468499</v>
      </c>
      <c r="CU3" s="23">
        <v>391.44347832711702</v>
      </c>
      <c r="CV3" s="23">
        <v>2.0547452175245402</v>
      </c>
      <c r="CW3" s="23">
        <v>0</v>
      </c>
      <c r="CX3" s="23">
        <v>1.86927505081168E-2</v>
      </c>
      <c r="CY3" s="23">
        <v>58.1608526860052</v>
      </c>
      <c r="CZ3" s="23">
        <v>13.962652191443899</v>
      </c>
      <c r="DA3" s="23">
        <v>0</v>
      </c>
      <c r="DB3" s="23">
        <v>183.31911406385601</v>
      </c>
      <c r="DC3" s="23">
        <v>1519.66050948814</v>
      </c>
      <c r="DD3" s="23">
        <v>5.4218836416590896</v>
      </c>
      <c r="DE3" s="23">
        <v>42.299942555650702</v>
      </c>
      <c r="DG3" s="32">
        <f>BM3/DC3</f>
        <v>1.0770261333007638</v>
      </c>
      <c r="DH3" s="46">
        <f t="shared" ref="DH3:DH34" si="0">(AR3-B3)/(B3+1E-50)</f>
        <v>-5.90555191582346E-5</v>
      </c>
      <c r="DI3" s="46">
        <f t="shared" ref="DI3:DI34" si="1">(BK3-C3)/(C3+1E-50)</f>
        <v>4.9718065654191306E-5</v>
      </c>
      <c r="DJ3" s="46">
        <f t="shared" ref="DJ3:DJ34" si="2">(BP3-D3)/(D3+1E-50)</f>
        <v>1.0670149568107335E-7</v>
      </c>
      <c r="DK3" s="46">
        <f t="shared" ref="DK3:DK34" si="3">(CE3-E3)/(E3+1E-50)</f>
        <v>-1.076084703728816E-4</v>
      </c>
      <c r="DL3" s="46">
        <f t="shared" ref="DL3:DL34" si="4">(CF3-F3)/(F3+1E-50)</f>
        <v>-1.4972099165492815E-4</v>
      </c>
      <c r="DM3" s="46">
        <f t="shared" ref="DM3:DM34" si="5">(CT3-G3)/(G3+1E-50)</f>
        <v>4.3134698968939068E-5</v>
      </c>
      <c r="DN3" s="46">
        <f t="shared" ref="DN3:DN34" si="6">(DC3-H3)/(H3+1E-50)</f>
        <v>-2.5056226396279347E-5</v>
      </c>
      <c r="DO3" s="46">
        <f t="shared" ref="DO3:DO34" si="7">(AK3-I3)/(I3+1E-50)</f>
        <v>-2.4961839214786419E-5</v>
      </c>
      <c r="DP3" s="46">
        <f t="shared" ref="DP3:DP34" si="8">(AN3-J3)/(J3+1E-50)</f>
        <v>-2.0844623910784811E-5</v>
      </c>
      <c r="DQ3" s="46">
        <f t="shared" ref="DQ3:DQ34" si="9">(AP3-K3)/(K3+1E-50)</f>
        <v>-3.055414577593854E-5</v>
      </c>
      <c r="DR3" s="46">
        <f t="shared" ref="DR3:DR34" si="10">(AZ3-L3)/(L3+1E-50)</f>
        <v>-2.6980020747559567E-5</v>
      </c>
      <c r="DS3" s="46">
        <f t="shared" ref="DS3:DS34" si="11">(CZ3-M3)/(M3+1E-50)</f>
        <v>-2.5818823189992852E-5</v>
      </c>
      <c r="DT3" s="46">
        <f t="shared" ref="DT3:DT34" si="12">(DD3-N3)/(N3+1E-50)</f>
        <v>-2.4580952600616178E-5</v>
      </c>
      <c r="DU3" s="46">
        <f t="shared" ref="DU3:DU34" si="13">(AV3-O3)/(O3+1E-50)</f>
        <v>-2.4661742191713297E-5</v>
      </c>
      <c r="DV3" s="46">
        <f t="shared" ref="DV3:DV34" si="14">(BA3-P3)/(P3+1E-50)</f>
        <v>-1.9290857733215542E-5</v>
      </c>
      <c r="DW3" s="46">
        <f t="shared" ref="DW3:DW34" si="15">(CV3-Q3)/(Q3+1E-50)</f>
        <v>-2.2134845879756622E-5</v>
      </c>
      <c r="DX3" s="46">
        <f>(AG3-R3)/(R3+1E-50)</f>
        <v>0</v>
      </c>
      <c r="DY3" s="46">
        <f>(AH3-S3)/(S3+1E-50)</f>
        <v>0</v>
      </c>
      <c r="DZ3" s="46">
        <f>(AI3-T3)/(T3+1E-50)</f>
        <v>0</v>
      </c>
      <c r="EA3" s="46">
        <f>(BH3-U3)/(U3+1E-50)</f>
        <v>0</v>
      </c>
      <c r="EB3" s="46">
        <f>(BI3-V3)/(V3+1E-50)</f>
        <v>0</v>
      </c>
      <c r="EC3" s="46">
        <f>(BJ3-W3)/(W3+1E-50)</f>
        <v>0</v>
      </c>
      <c r="ED3" s="46">
        <f>(BS3-X3)/(X3+1E-50)</f>
        <v>0</v>
      </c>
      <c r="EE3" s="46">
        <f>(BV3-Y3)/(Y3+1E-50)</f>
        <v>0</v>
      </c>
      <c r="EF3" s="46">
        <f>(AO3-Z3)/(Z3+1E-50)</f>
        <v>0</v>
      </c>
      <c r="EG3" s="46">
        <f>(BT3-AA3)/(AA3+1E-50)</f>
        <v>0</v>
      </c>
      <c r="EH3" s="46">
        <f>(BU3-AB3)/(AB3+1E-50)</f>
        <v>0</v>
      </c>
    </row>
    <row r="4" spans="1:139" x14ac:dyDescent="0.3">
      <c r="A4" s="23" t="s">
        <v>2</v>
      </c>
      <c r="B4" s="21">
        <v>3114.5837035999998</v>
      </c>
      <c r="C4" s="21">
        <v>289.1232033</v>
      </c>
      <c r="D4" s="21">
        <v>80.644585599999999</v>
      </c>
      <c r="E4" s="21">
        <v>528.32038912999997</v>
      </c>
      <c r="F4" s="21">
        <v>382.96057804999998</v>
      </c>
      <c r="G4" s="21">
        <v>17.842736290000001</v>
      </c>
      <c r="H4" s="21">
        <v>336.73060129999999</v>
      </c>
      <c r="I4" s="23">
        <v>27.362202809999999</v>
      </c>
      <c r="J4" s="23">
        <v>4.1308469199999998</v>
      </c>
      <c r="K4" s="23">
        <v>2.9062133600000002</v>
      </c>
      <c r="L4" s="23">
        <v>18.954223599999999</v>
      </c>
      <c r="M4" s="23">
        <v>3.0339526000000001</v>
      </c>
      <c r="N4" s="23">
        <v>1.1801241600000001</v>
      </c>
      <c r="O4" s="23">
        <v>0.46357016000000001</v>
      </c>
      <c r="P4" s="23">
        <v>3.2530957200000001</v>
      </c>
      <c r="Q4" s="23">
        <v>0.44992959999999999</v>
      </c>
      <c r="Y4" s="53"/>
      <c r="Z4" s="53"/>
      <c r="AA4" s="53"/>
      <c r="AB4" s="53"/>
      <c r="AC4" s="38"/>
      <c r="AD4" s="23" t="s">
        <v>2</v>
      </c>
      <c r="AE4" s="23">
        <v>0</v>
      </c>
      <c r="AF4" s="23">
        <v>10.5904630259594</v>
      </c>
      <c r="AG4" s="23">
        <v>0</v>
      </c>
      <c r="AH4" s="23">
        <v>0</v>
      </c>
      <c r="AI4" s="23">
        <v>0</v>
      </c>
      <c r="AJ4" s="23">
        <v>27.362339525289698</v>
      </c>
      <c r="AK4" s="23">
        <v>27.362339525289698</v>
      </c>
      <c r="AL4" s="23">
        <v>48.843250311678403</v>
      </c>
      <c r="AM4" s="23">
        <v>2.3315438027877399E-2</v>
      </c>
      <c r="AN4" s="23">
        <v>4.1308614571852402</v>
      </c>
      <c r="AO4" s="23">
        <v>0</v>
      </c>
      <c r="AP4" s="23">
        <v>2.9062189359383099</v>
      </c>
      <c r="AQ4" s="23">
        <v>69.854820344692598</v>
      </c>
      <c r="AR4" s="23">
        <v>3114.5825285911901</v>
      </c>
      <c r="AS4" s="23">
        <v>19.1485841176276</v>
      </c>
      <c r="AT4" s="23">
        <v>15.0568814241306</v>
      </c>
      <c r="AU4" s="23">
        <v>2.8941000374311701</v>
      </c>
      <c r="AV4" s="23">
        <v>0.463567845534262</v>
      </c>
      <c r="AW4" s="23">
        <v>0</v>
      </c>
      <c r="AX4" s="23">
        <v>0</v>
      </c>
      <c r="AY4" s="23">
        <v>18.954147123376099</v>
      </c>
      <c r="AZ4" s="23">
        <v>18.954147123376099</v>
      </c>
      <c r="BA4" s="23">
        <v>3.2530916450338099</v>
      </c>
      <c r="BB4" s="23">
        <v>629271.782121617</v>
      </c>
      <c r="BC4" s="23">
        <v>0</v>
      </c>
      <c r="BD4" s="23">
        <v>6.3280291880818096</v>
      </c>
      <c r="BE4" s="23">
        <v>1.3132918705390799</v>
      </c>
      <c r="BF4" s="23">
        <v>2.67010828921071</v>
      </c>
      <c r="BG4" s="23">
        <v>4.1743874288044802</v>
      </c>
      <c r="BH4" s="23">
        <v>0</v>
      </c>
      <c r="BI4" s="23">
        <v>0</v>
      </c>
      <c r="BJ4" s="23">
        <v>0</v>
      </c>
      <c r="BK4" s="23">
        <v>289.12319769396498</v>
      </c>
      <c r="BL4" s="23">
        <v>0</v>
      </c>
      <c r="BM4" s="23">
        <v>362.37889184675601</v>
      </c>
      <c r="BN4" s="23">
        <v>72.579954937526495</v>
      </c>
      <c r="BO4" s="23">
        <v>8.06443456406355</v>
      </c>
      <c r="BP4" s="23">
        <v>80.644389501589998</v>
      </c>
      <c r="BQ4" s="23">
        <v>0</v>
      </c>
      <c r="BR4" s="23">
        <v>12.7391724593109</v>
      </c>
      <c r="BS4" s="23">
        <v>0</v>
      </c>
      <c r="BT4" s="23">
        <v>0</v>
      </c>
      <c r="BU4" s="23">
        <v>0</v>
      </c>
      <c r="BV4" s="23">
        <v>0</v>
      </c>
      <c r="BW4" s="23">
        <v>0.11488801953295</v>
      </c>
      <c r="BX4" s="23">
        <v>106.31185131037201</v>
      </c>
      <c r="BY4" s="23">
        <v>0.12637688453843399</v>
      </c>
      <c r="BZ4" s="23">
        <v>34.657927324636098</v>
      </c>
      <c r="CA4" s="23">
        <v>41.742693055991801</v>
      </c>
      <c r="CB4" s="23">
        <v>3.8295972486317498E-2</v>
      </c>
      <c r="CC4" s="23">
        <v>0</v>
      </c>
      <c r="CD4" s="23">
        <v>26.960418437253701</v>
      </c>
      <c r="CE4" s="23">
        <v>528.29958187569196</v>
      </c>
      <c r="CF4" s="23">
        <v>382.939826698964</v>
      </c>
      <c r="CG4" s="23">
        <v>145.35975517672799</v>
      </c>
      <c r="CH4" s="23">
        <v>0.30866697751836703</v>
      </c>
      <c r="CI4" s="23">
        <v>0</v>
      </c>
      <c r="CJ4" s="23">
        <v>9.1527585883805394</v>
      </c>
      <c r="CK4" s="23">
        <v>2.5083949359832798</v>
      </c>
      <c r="CL4" s="23">
        <v>104.050369880454</v>
      </c>
      <c r="CM4" s="23">
        <v>6.8932885795069296</v>
      </c>
      <c r="CN4" s="23">
        <v>1.34036429173762</v>
      </c>
      <c r="CO4" s="23">
        <v>148.66526243269001</v>
      </c>
      <c r="CP4" s="23">
        <v>4.69278246708223</v>
      </c>
      <c r="CQ4" s="23">
        <v>5.7444297469645099E-2</v>
      </c>
      <c r="CR4" s="23">
        <v>6.3188474236236196</v>
      </c>
      <c r="CS4" s="23">
        <v>3.8295971604468699E-3</v>
      </c>
      <c r="CT4" s="23">
        <v>17.8427175934346</v>
      </c>
      <c r="CU4" s="23">
        <v>87.718785667362198</v>
      </c>
      <c r="CV4" s="23">
        <v>0.44993123752046099</v>
      </c>
      <c r="CW4" s="23">
        <v>0</v>
      </c>
      <c r="CX4" s="23">
        <v>3.96856414016986E-3</v>
      </c>
      <c r="CY4" s="23">
        <v>12.915037751426601</v>
      </c>
      <c r="CZ4" s="23">
        <v>3.0339477305812501</v>
      </c>
      <c r="DA4" s="23">
        <v>0</v>
      </c>
      <c r="DB4" s="23">
        <v>41.061848682021797</v>
      </c>
      <c r="DC4" s="23">
        <v>336.73051814128303</v>
      </c>
      <c r="DD4" s="23">
        <v>1.18012428163604</v>
      </c>
      <c r="DE4" s="23">
        <v>9.4230672381046805</v>
      </c>
      <c r="DG4" s="32">
        <f t="shared" ref="DG4:DG51" si="16">BM4/DC4</f>
        <v>1.0761688422155773</v>
      </c>
      <c r="DH4" s="46">
        <f t="shared" si="0"/>
        <v>-3.7726030876546128E-7</v>
      </c>
      <c r="DI4" s="46">
        <f t="shared" si="1"/>
        <v>-1.9389779006145094E-8</v>
      </c>
      <c r="DJ4" s="46">
        <f t="shared" si="2"/>
        <v>-2.4316376424023687E-6</v>
      </c>
      <c r="DK4" s="46">
        <f t="shared" si="3"/>
        <v>-3.9383780630300038E-5</v>
      </c>
      <c r="DL4" s="46">
        <f t="shared" si="4"/>
        <v>-5.4186650598991428E-5</v>
      </c>
      <c r="DM4" s="46">
        <f t="shared" si="5"/>
        <v>-1.0478530365397589E-6</v>
      </c>
      <c r="DN4" s="46">
        <f t="shared" si="6"/>
        <v>-2.4695919123584199E-7</v>
      </c>
      <c r="DO4" s="46">
        <f t="shared" si="7"/>
        <v>4.9965015846230031E-6</v>
      </c>
      <c r="DP4" s="46">
        <f t="shared" si="8"/>
        <v>3.519177912424497E-6</v>
      </c>
      <c r="DQ4" s="46">
        <f t="shared" si="9"/>
        <v>1.9186266178829768E-6</v>
      </c>
      <c r="DR4" s="46">
        <f t="shared" si="10"/>
        <v>-4.0348064638967387E-6</v>
      </c>
      <c r="DS4" s="46">
        <f t="shared" si="11"/>
        <v>-1.6049752227498802E-6</v>
      </c>
      <c r="DT4" s="46">
        <f t="shared" si="12"/>
        <v>1.0307054463405161E-7</v>
      </c>
      <c r="DU4" s="46">
        <f t="shared" si="13"/>
        <v>-4.9926978432066824E-6</v>
      </c>
      <c r="DV4" s="46">
        <f t="shared" si="14"/>
        <v>-1.2526425721833627E-6</v>
      </c>
      <c r="DW4" s="46">
        <f t="shared" si="15"/>
        <v>3.6395037379323414E-6</v>
      </c>
      <c r="DX4" s="46">
        <f t="shared" ref="DX4:DX51" si="17">(AG4-R4)/(R4+1E-50)</f>
        <v>0</v>
      </c>
      <c r="DY4" s="46">
        <f t="shared" ref="DY4:DY51" si="18">(AH4-S4)/(S4+1E-50)</f>
        <v>0</v>
      </c>
      <c r="DZ4" s="46">
        <f t="shared" ref="DZ4:DZ51" si="19">(AI4-T4)/(T4+1E-50)</f>
        <v>0</v>
      </c>
      <c r="EA4" s="46">
        <f t="shared" ref="EA4:EA51" si="20">(BH4-U4)/(U4+1E-50)</f>
        <v>0</v>
      </c>
      <c r="EB4" s="46">
        <f t="shared" ref="EB4:EB51" si="21">(BI4-V4)/(V4+1E-50)</f>
        <v>0</v>
      </c>
      <c r="EC4" s="46">
        <f t="shared" ref="EC4:EC51" si="22">(BJ4-W4)/(W4+1E-50)</f>
        <v>0</v>
      </c>
      <c r="ED4" s="46">
        <f t="shared" ref="ED4:ED51" si="23">(BS4-X4)/(X4+1E-50)</f>
        <v>0</v>
      </c>
      <c r="EE4" s="46">
        <f t="shared" ref="EE4:EE51" si="24">(BV4-Y4)/(Y4+1E-50)</f>
        <v>0</v>
      </c>
      <c r="EF4" s="46">
        <f t="shared" ref="EF4:EF51" si="25">(AO4-Z4)/(Z4+1E-50)</f>
        <v>0</v>
      </c>
      <c r="EG4" s="46">
        <f t="shared" ref="EG4:EG51" si="26">(BT4-AA4)/(AA4+1E-50)</f>
        <v>0</v>
      </c>
      <c r="EH4" s="46">
        <f t="shared" ref="EH4:EH51" si="27">(BU4-AB4)/(AB4+1E-50)</f>
        <v>0</v>
      </c>
    </row>
    <row r="5" spans="1:139" x14ac:dyDescent="0.3">
      <c r="A5" s="23" t="s">
        <v>3</v>
      </c>
      <c r="B5" s="21">
        <v>39448.400895999999</v>
      </c>
      <c r="C5" s="21">
        <v>12408.816242000001</v>
      </c>
      <c r="D5" s="21">
        <v>1885.9460441000001</v>
      </c>
      <c r="E5" s="21">
        <v>5923.4235672000004</v>
      </c>
      <c r="F5" s="21">
        <v>3786.8745954999999</v>
      </c>
      <c r="G5" s="21">
        <v>928.25644010999997</v>
      </c>
      <c r="H5" s="21">
        <v>5871.9390745999999</v>
      </c>
      <c r="I5" s="23">
        <v>482.26071238999998</v>
      </c>
      <c r="J5" s="23">
        <v>72.140628050000004</v>
      </c>
      <c r="K5" s="23">
        <v>51.07922662</v>
      </c>
      <c r="L5" s="23">
        <v>326.80677145999999</v>
      </c>
      <c r="M5" s="23">
        <v>53.815939890000003</v>
      </c>
      <c r="N5" s="23">
        <v>20.903451690000001</v>
      </c>
      <c r="O5" s="23">
        <v>8.2295309299999992</v>
      </c>
      <c r="P5" s="23">
        <v>55.09142696</v>
      </c>
      <c r="Q5" s="23">
        <v>7.9278645599999997</v>
      </c>
      <c r="Y5" s="53"/>
      <c r="Z5" s="53"/>
      <c r="AA5" s="53"/>
      <c r="AB5" s="53"/>
      <c r="AC5" s="38"/>
      <c r="AD5" s="23" t="s">
        <v>3</v>
      </c>
      <c r="AE5" s="23">
        <v>0</v>
      </c>
      <c r="AF5" s="23">
        <v>184.97551060545101</v>
      </c>
      <c r="AG5" s="23">
        <v>0</v>
      </c>
      <c r="AH5" s="23">
        <v>0</v>
      </c>
      <c r="AI5" s="23">
        <v>0</v>
      </c>
      <c r="AJ5" s="23">
        <v>482.26064981375902</v>
      </c>
      <c r="AK5" s="23">
        <v>482.26064981375902</v>
      </c>
      <c r="AL5" s="23">
        <v>859.05125333735896</v>
      </c>
      <c r="AM5" s="23">
        <v>0.42057656682963201</v>
      </c>
      <c r="AN5" s="23">
        <v>72.140624081255893</v>
      </c>
      <c r="AO5" s="23">
        <v>0</v>
      </c>
      <c r="AP5" s="23">
        <v>51.079197857673599</v>
      </c>
      <c r="AQ5" s="23">
        <v>1217.19036175581</v>
      </c>
      <c r="AR5" s="23">
        <v>39448.376202357402</v>
      </c>
      <c r="AS5" s="23">
        <v>334.65960922382499</v>
      </c>
      <c r="AT5" s="23">
        <v>266.22038234755098</v>
      </c>
      <c r="AU5" s="23">
        <v>50.097865698764899</v>
      </c>
      <c r="AV5" s="23">
        <v>8.2295274992583796</v>
      </c>
      <c r="AW5" s="23">
        <v>0</v>
      </c>
      <c r="AX5" s="23">
        <v>0</v>
      </c>
      <c r="AY5" s="23">
        <v>326.80695698315299</v>
      </c>
      <c r="AZ5" s="23">
        <v>326.80695698315299</v>
      </c>
      <c r="BA5" s="23">
        <v>55.091467702026897</v>
      </c>
      <c r="BB5" s="23">
        <v>11210576.176016901</v>
      </c>
      <c r="BC5" s="23">
        <v>0</v>
      </c>
      <c r="BD5" s="23">
        <v>111.731638867554</v>
      </c>
      <c r="BE5" s="23">
        <v>23.134018482923601</v>
      </c>
      <c r="BF5" s="23">
        <v>47.4767875732744</v>
      </c>
      <c r="BG5" s="23">
        <v>73.108964622631902</v>
      </c>
      <c r="BH5" s="23">
        <v>0</v>
      </c>
      <c r="BI5" s="23">
        <v>0</v>
      </c>
      <c r="BJ5" s="23">
        <v>0</v>
      </c>
      <c r="BK5" s="23">
        <v>12408.798701551699</v>
      </c>
      <c r="BL5" s="23">
        <v>0</v>
      </c>
      <c r="BM5" s="23">
        <v>6323.15028320089</v>
      </c>
      <c r="BN5" s="23">
        <v>1697.3505847188601</v>
      </c>
      <c r="BO5" s="23">
        <v>188.594379165389</v>
      </c>
      <c r="BP5" s="23">
        <v>1885.94496388425</v>
      </c>
      <c r="BQ5" s="23">
        <v>0</v>
      </c>
      <c r="BR5" s="23">
        <v>224.012190668095</v>
      </c>
      <c r="BS5" s="23">
        <v>0</v>
      </c>
      <c r="BT5" s="23">
        <v>0</v>
      </c>
      <c r="BU5" s="23">
        <v>0</v>
      </c>
      <c r="BV5" s="23">
        <v>0</v>
      </c>
      <c r="BW5" s="23">
        <v>1.13606190537365</v>
      </c>
      <c r="BX5" s="23">
        <v>1842.9978205223699</v>
      </c>
      <c r="BY5" s="23">
        <v>1.2496676205509301</v>
      </c>
      <c r="BZ5" s="23">
        <v>342.71193606873999</v>
      </c>
      <c r="CA5" s="23">
        <v>412.76909358794501</v>
      </c>
      <c r="CB5" s="23">
        <v>0.37868721214856899</v>
      </c>
      <c r="CC5" s="23">
        <v>0</v>
      </c>
      <c r="CD5" s="23">
        <v>266.59590595715298</v>
      </c>
      <c r="CE5" s="23">
        <v>5923.2167836726603</v>
      </c>
      <c r="CF5" s="23">
        <v>3786.6681483315801</v>
      </c>
      <c r="CG5" s="23">
        <v>2136.5486353410802</v>
      </c>
      <c r="CH5" s="23">
        <v>3.05222125187982</v>
      </c>
      <c r="CI5" s="23">
        <v>0</v>
      </c>
      <c r="CJ5" s="23">
        <v>90.506268283062397</v>
      </c>
      <c r="CK5" s="23">
        <v>24.804027943481199</v>
      </c>
      <c r="CL5" s="23">
        <v>1028.89288942332</v>
      </c>
      <c r="CM5" s="23">
        <v>68.163745801639095</v>
      </c>
      <c r="CN5" s="23">
        <v>13.254064367428899</v>
      </c>
      <c r="CO5" s="23">
        <v>1470.06423117489</v>
      </c>
      <c r="CP5" s="23">
        <v>83.345912434971098</v>
      </c>
      <c r="CQ5" s="23">
        <v>0.56803061213919903</v>
      </c>
      <c r="CR5" s="23">
        <v>62.4834484489161</v>
      </c>
      <c r="CS5" s="23">
        <v>3.7868672900566003E-2</v>
      </c>
      <c r="CT5" s="23">
        <v>928.25610511856303</v>
      </c>
      <c r="CU5" s="23">
        <v>1516.1090424742199</v>
      </c>
      <c r="CV5" s="23">
        <v>7.9278527207104297</v>
      </c>
      <c r="CW5" s="23">
        <v>0</v>
      </c>
      <c r="CX5" s="23">
        <v>7.1586892108960895E-2</v>
      </c>
      <c r="CY5" s="23">
        <v>224.82765096251501</v>
      </c>
      <c r="CZ5" s="23">
        <v>53.815963341547999</v>
      </c>
      <c r="DA5" s="23">
        <v>0</v>
      </c>
      <c r="DB5" s="23">
        <v>709.95015947061802</v>
      </c>
      <c r="DC5" s="23">
        <v>5871.93805052894</v>
      </c>
      <c r="DD5" s="23">
        <v>20.903444746753902</v>
      </c>
      <c r="DE5" s="23">
        <v>163.62604088237899</v>
      </c>
      <c r="DG5" s="32">
        <f t="shared" si="16"/>
        <v>1.076842130960715</v>
      </c>
      <c r="DH5" s="46">
        <f t="shared" si="0"/>
        <v>-6.2597322163993177E-7</v>
      </c>
      <c r="DI5" s="46">
        <f t="shared" si="1"/>
        <v>-1.4135472682897179E-6</v>
      </c>
      <c r="DJ5" s="46">
        <f t="shared" si="2"/>
        <v>-5.7277129082609639E-7</v>
      </c>
      <c r="DK5" s="46">
        <f t="shared" si="3"/>
        <v>-3.4909461562929899E-5</v>
      </c>
      <c r="DL5" s="46">
        <f t="shared" si="4"/>
        <v>-5.4516505158402655E-5</v>
      </c>
      <c r="DM5" s="46">
        <f t="shared" si="5"/>
        <v>-3.6088242695522055E-7</v>
      </c>
      <c r="DN5" s="46">
        <f t="shared" si="6"/>
        <v>-1.7440083196766431E-7</v>
      </c>
      <c r="DO5" s="46">
        <f t="shared" si="7"/>
        <v>-1.2975604140330227E-7</v>
      </c>
      <c r="DP5" s="46">
        <f t="shared" si="8"/>
        <v>-5.5013994437198845E-8</v>
      </c>
      <c r="DQ5" s="46">
        <f t="shared" si="9"/>
        <v>-5.6309244099273548E-7</v>
      </c>
      <c r="DR5" s="46">
        <f t="shared" si="10"/>
        <v>5.6768454387957894E-7</v>
      </c>
      <c r="DS5" s="46">
        <f t="shared" si="11"/>
        <v>4.3577326799317534E-7</v>
      </c>
      <c r="DT5" s="46">
        <f t="shared" si="12"/>
        <v>-3.3215787526026633E-7</v>
      </c>
      <c r="DU5" s="46">
        <f t="shared" si="13"/>
        <v>-4.1688179421922945E-7</v>
      </c>
      <c r="DV5" s="46">
        <f t="shared" si="14"/>
        <v>7.3953479053391681E-7</v>
      </c>
      <c r="DW5" s="46">
        <f t="shared" si="15"/>
        <v>-1.4933768709651234E-6</v>
      </c>
      <c r="DX5" s="46">
        <f t="shared" si="17"/>
        <v>0</v>
      </c>
      <c r="DY5" s="46">
        <f t="shared" si="18"/>
        <v>0</v>
      </c>
      <c r="DZ5" s="46">
        <f t="shared" si="19"/>
        <v>0</v>
      </c>
      <c r="EA5" s="46">
        <f t="shared" si="20"/>
        <v>0</v>
      </c>
      <c r="EB5" s="46">
        <f t="shared" si="21"/>
        <v>0</v>
      </c>
      <c r="EC5" s="46">
        <f t="shared" si="22"/>
        <v>0</v>
      </c>
      <c r="ED5" s="46">
        <f t="shared" si="23"/>
        <v>0</v>
      </c>
      <c r="EE5" s="46">
        <f t="shared" si="24"/>
        <v>0</v>
      </c>
      <c r="EF5" s="46">
        <f t="shared" si="25"/>
        <v>0</v>
      </c>
      <c r="EG5" s="46">
        <f t="shared" si="26"/>
        <v>0</v>
      </c>
      <c r="EH5" s="46">
        <f t="shared" si="27"/>
        <v>0</v>
      </c>
    </row>
    <row r="6" spans="1:139" x14ac:dyDescent="0.3">
      <c r="A6" s="23" t="s">
        <v>4</v>
      </c>
      <c r="B6" s="21">
        <v>28654.816460999999</v>
      </c>
      <c r="C6" s="21">
        <v>3598.2178174000001</v>
      </c>
      <c r="D6" s="21">
        <v>839.39027796000005</v>
      </c>
      <c r="E6" s="21">
        <v>4778.6254780999998</v>
      </c>
      <c r="F6" s="21">
        <v>3266.5010744000001</v>
      </c>
      <c r="G6" s="21">
        <v>202.44813526999999</v>
      </c>
      <c r="H6" s="21">
        <v>3468.3130620000002</v>
      </c>
      <c r="I6" s="23">
        <v>265.28617761999999</v>
      </c>
      <c r="J6" s="23">
        <v>42.807385320000002</v>
      </c>
      <c r="K6" s="23">
        <v>28.504468259999999</v>
      </c>
      <c r="L6" s="23">
        <v>206.17221375</v>
      </c>
      <c r="M6" s="23">
        <v>29.253016559999999</v>
      </c>
      <c r="N6" s="23">
        <v>11.167904160000001</v>
      </c>
      <c r="O6" s="23">
        <v>5.6844871599999998</v>
      </c>
      <c r="P6" s="23">
        <v>38.239592100000003</v>
      </c>
      <c r="Q6" s="23">
        <v>4.3540328400000003</v>
      </c>
      <c r="Y6" s="53"/>
      <c r="Z6" s="53"/>
      <c r="AA6" s="53"/>
      <c r="AB6" s="53"/>
      <c r="AC6" s="38"/>
      <c r="AD6" s="23" t="s">
        <v>4</v>
      </c>
      <c r="AE6" s="23">
        <v>0</v>
      </c>
      <c r="AF6" s="23">
        <v>107.41323535600699</v>
      </c>
      <c r="AG6" s="23">
        <v>0</v>
      </c>
      <c r="AH6" s="23">
        <v>0</v>
      </c>
      <c r="AI6" s="23">
        <v>0</v>
      </c>
      <c r="AJ6" s="23">
        <v>265.36467874060401</v>
      </c>
      <c r="AK6" s="23">
        <v>265.36467874060401</v>
      </c>
      <c r="AL6" s="23">
        <v>475.58545195734001</v>
      </c>
      <c r="AM6" s="23">
        <v>0.19188511256506499</v>
      </c>
      <c r="AN6" s="23">
        <v>42.8199578589415</v>
      </c>
      <c r="AO6" s="23">
        <v>0</v>
      </c>
      <c r="AP6" s="23">
        <v>28.5129845081571</v>
      </c>
      <c r="AQ6" s="23">
        <v>725.02733932897695</v>
      </c>
      <c r="AR6" s="23">
        <v>28662.673463217299</v>
      </c>
      <c r="AS6" s="23">
        <v>199.17031494130001</v>
      </c>
      <c r="AT6" s="23">
        <v>144.72455080951701</v>
      </c>
      <c r="AU6" s="23">
        <v>31.664021452744102</v>
      </c>
      <c r="AV6" s="23">
        <v>5.6857517900879397</v>
      </c>
      <c r="AW6" s="23">
        <v>0</v>
      </c>
      <c r="AX6" s="23">
        <v>0</v>
      </c>
      <c r="AY6" s="23">
        <v>206.235239718673</v>
      </c>
      <c r="AZ6" s="23">
        <v>206.235239718673</v>
      </c>
      <c r="BA6" s="23">
        <v>38.2515347450015</v>
      </c>
      <c r="BB6" s="23">
        <v>6544652.7467737999</v>
      </c>
      <c r="BC6" s="23">
        <v>0</v>
      </c>
      <c r="BD6" s="23">
        <v>60.736740820660003</v>
      </c>
      <c r="BE6" s="23">
        <v>13.2302099879662</v>
      </c>
      <c r="BF6" s="23">
        <v>24.282760325502899</v>
      </c>
      <c r="BG6" s="23">
        <v>41.675813881958298</v>
      </c>
      <c r="BH6" s="23">
        <v>0</v>
      </c>
      <c r="BI6" s="23">
        <v>0</v>
      </c>
      <c r="BJ6" s="23">
        <v>0</v>
      </c>
      <c r="BK6" s="23">
        <v>3599.3701718100501</v>
      </c>
      <c r="BL6" s="23">
        <v>0</v>
      </c>
      <c r="BM6" s="23">
        <v>3721.4983170169198</v>
      </c>
      <c r="BN6" s="23">
        <v>755.67960976956101</v>
      </c>
      <c r="BO6" s="23">
        <v>83.964264220285799</v>
      </c>
      <c r="BP6" s="23">
        <v>839.64387398984695</v>
      </c>
      <c r="BQ6" s="6">
        <v>2.0892535866443899E-5</v>
      </c>
      <c r="BR6" s="23">
        <v>124.950351504438</v>
      </c>
      <c r="BS6" s="23">
        <v>0</v>
      </c>
      <c r="BT6" s="23">
        <v>0</v>
      </c>
      <c r="BU6" s="23">
        <v>0</v>
      </c>
      <c r="BV6" s="23">
        <v>0</v>
      </c>
      <c r="BW6" s="23">
        <v>0.97914634647728904</v>
      </c>
      <c r="BX6" s="23">
        <v>1131.2309806682599</v>
      </c>
      <c r="BY6" s="23">
        <v>1.07706231838599</v>
      </c>
      <c r="BZ6" s="23">
        <v>296.13468692096899</v>
      </c>
      <c r="CA6" s="23">
        <v>356.76436202803097</v>
      </c>
      <c r="CB6" s="23">
        <v>0.32638275136207001</v>
      </c>
      <c r="CC6" s="23">
        <v>0</v>
      </c>
      <c r="CD6" s="23">
        <v>230.40446100707101</v>
      </c>
      <c r="CE6" s="23">
        <v>4779.7785439510299</v>
      </c>
      <c r="CF6" s="23">
        <v>3267.17352608698</v>
      </c>
      <c r="CG6" s="23">
        <v>1512.6050178640501</v>
      </c>
      <c r="CH6" s="23">
        <v>2.6365610552268799</v>
      </c>
      <c r="CI6" s="23">
        <v>0</v>
      </c>
      <c r="CJ6" s="23">
        <v>78.140815766574605</v>
      </c>
      <c r="CK6" s="23">
        <v>21.3839680446766</v>
      </c>
      <c r="CL6" s="23">
        <v>887.101984253046</v>
      </c>
      <c r="CM6" s="23">
        <v>58.825702535094798</v>
      </c>
      <c r="CN6" s="23">
        <v>11.4293000277231</v>
      </c>
      <c r="CO6" s="23">
        <v>1267.47529277545</v>
      </c>
      <c r="CP6" s="23">
        <v>45.117992894497597</v>
      </c>
      <c r="CQ6" s="23">
        <v>0.48957311829009498</v>
      </c>
      <c r="CR6" s="23">
        <v>53.971588864013299</v>
      </c>
      <c r="CS6" s="23">
        <v>3.2638274585051502E-2</v>
      </c>
      <c r="CT6" s="23">
        <v>202.51926497726399</v>
      </c>
      <c r="CU6" s="23">
        <v>943.47498366410002</v>
      </c>
      <c r="CV6" s="23">
        <v>4.3553216807358499</v>
      </c>
      <c r="CW6" s="23">
        <v>0</v>
      </c>
      <c r="CX6" s="23">
        <v>3.26612561644146E-2</v>
      </c>
      <c r="CY6" s="23">
        <v>135.589716681049</v>
      </c>
      <c r="CZ6" s="23">
        <v>29.261310619201101</v>
      </c>
      <c r="DA6" s="23">
        <v>0</v>
      </c>
      <c r="DB6" s="23">
        <v>440.91715260452702</v>
      </c>
      <c r="DC6" s="23">
        <v>3469.3532352717398</v>
      </c>
      <c r="DD6" s="23">
        <v>11.1711757332784</v>
      </c>
      <c r="DE6" s="23">
        <v>98.789138539253798</v>
      </c>
      <c r="DG6" s="32">
        <f t="shared" si="16"/>
        <v>1.0726778349294925</v>
      </c>
      <c r="DH6" s="46">
        <f t="shared" si="0"/>
        <v>2.7419481915001476E-4</v>
      </c>
      <c r="DI6" s="46">
        <f t="shared" si="1"/>
        <v>3.2025699069066751E-4</v>
      </c>
      <c r="DJ6" s="46">
        <f t="shared" si="2"/>
        <v>3.0211933174068559E-4</v>
      </c>
      <c r="DK6" s="46">
        <f t="shared" si="3"/>
        <v>2.4129655197179038E-4</v>
      </c>
      <c r="DL6" s="46">
        <f t="shared" si="4"/>
        <v>2.0586299274474585E-4</v>
      </c>
      <c r="DM6" s="46">
        <f t="shared" si="5"/>
        <v>3.5134780159436072E-4</v>
      </c>
      <c r="DN6" s="46">
        <f t="shared" si="6"/>
        <v>2.9990754962004189E-4</v>
      </c>
      <c r="DO6" s="46">
        <f t="shared" si="7"/>
        <v>2.9591108480767861E-4</v>
      </c>
      <c r="DP6" s="46">
        <f t="shared" si="8"/>
        <v>2.9370023063810251E-4</v>
      </c>
      <c r="DQ6" s="46">
        <f t="shared" si="9"/>
        <v>2.9876888351048974E-4</v>
      </c>
      <c r="DR6" s="46">
        <f t="shared" si="10"/>
        <v>3.0569574593318743E-4</v>
      </c>
      <c r="DS6" s="46">
        <f t="shared" si="11"/>
        <v>2.8352833917453759E-4</v>
      </c>
      <c r="DT6" s="46">
        <f t="shared" si="12"/>
        <v>2.9294424732946274E-4</v>
      </c>
      <c r="DU6" s="46">
        <f t="shared" si="13"/>
        <v>2.2247039219980885E-4</v>
      </c>
      <c r="DV6" s="46">
        <f t="shared" si="14"/>
        <v>3.1231099354475065E-4</v>
      </c>
      <c r="DW6" s="46">
        <f t="shared" si="15"/>
        <v>2.9601079808336061E-4</v>
      </c>
      <c r="DX6" s="46">
        <f t="shared" si="17"/>
        <v>0</v>
      </c>
      <c r="DY6" s="46">
        <f t="shared" si="18"/>
        <v>0</v>
      </c>
      <c r="DZ6" s="46">
        <f t="shared" si="19"/>
        <v>0</v>
      </c>
      <c r="EA6" s="46">
        <f t="shared" si="20"/>
        <v>0</v>
      </c>
      <c r="EB6" s="46">
        <f t="shared" si="21"/>
        <v>0</v>
      </c>
      <c r="EC6" s="46">
        <f t="shared" si="22"/>
        <v>0</v>
      </c>
      <c r="ED6" s="46">
        <f t="shared" si="23"/>
        <v>0</v>
      </c>
      <c r="EE6" s="46">
        <f t="shared" si="24"/>
        <v>0</v>
      </c>
      <c r="EF6" s="46">
        <f t="shared" si="25"/>
        <v>0</v>
      </c>
      <c r="EG6" s="46">
        <f t="shared" si="26"/>
        <v>0</v>
      </c>
      <c r="EH6" s="46">
        <f t="shared" si="27"/>
        <v>0</v>
      </c>
    </row>
    <row r="7" spans="1:139" x14ac:dyDescent="0.3">
      <c r="A7" s="23" t="s">
        <v>5</v>
      </c>
      <c r="B7" s="21">
        <v>4116.5531080000001</v>
      </c>
      <c r="C7" s="21">
        <v>447.57919664999997</v>
      </c>
      <c r="D7" s="21">
        <v>119.88103445</v>
      </c>
      <c r="E7" s="21">
        <v>725.60999440000001</v>
      </c>
      <c r="F7" s="21">
        <v>480.50690120000002</v>
      </c>
      <c r="G7" s="21">
        <v>34.541281920000003</v>
      </c>
      <c r="H7" s="21">
        <v>500.19554579999999</v>
      </c>
      <c r="I7" s="23">
        <v>40.058525639999999</v>
      </c>
      <c r="J7" s="23">
        <v>6.1228103999999997</v>
      </c>
      <c r="K7" s="23">
        <v>4.2677075999999996</v>
      </c>
      <c r="L7" s="23">
        <v>28.581137200000001</v>
      </c>
      <c r="M7" s="23">
        <v>4.4024934</v>
      </c>
      <c r="N7" s="23">
        <v>1.7181508000000001</v>
      </c>
      <c r="O7" s="23">
        <v>0.67232919999999996</v>
      </c>
      <c r="P7" s="23">
        <v>5.0173987999999996</v>
      </c>
      <c r="Q7" s="23">
        <v>0.65825739999999999</v>
      </c>
      <c r="Y7" s="53"/>
      <c r="Z7" s="53"/>
      <c r="AA7" s="53"/>
      <c r="AB7" s="53"/>
      <c r="AC7" s="38"/>
      <c r="AD7" s="23" t="s">
        <v>5</v>
      </c>
      <c r="AE7" s="23">
        <v>0</v>
      </c>
      <c r="AF7" s="23">
        <v>15.692203795215899</v>
      </c>
      <c r="AG7" s="23">
        <v>0</v>
      </c>
      <c r="AH7" s="23">
        <v>0</v>
      </c>
      <c r="AI7" s="23">
        <v>0</v>
      </c>
      <c r="AJ7" s="23">
        <v>40.058607344843601</v>
      </c>
      <c r="AK7" s="23">
        <v>40.058607344843601</v>
      </c>
      <c r="AL7" s="23">
        <v>71.603940485126998</v>
      </c>
      <c r="AM7" s="23">
        <v>3.2821352586341203E-2</v>
      </c>
      <c r="AN7" s="23">
        <v>6.1228094388769598</v>
      </c>
      <c r="AO7" s="23">
        <v>0</v>
      </c>
      <c r="AP7" s="23">
        <v>4.2676891235935299</v>
      </c>
      <c r="AQ7" s="23">
        <v>103.883145722206</v>
      </c>
      <c r="AR7" s="23">
        <v>4116.5517097394604</v>
      </c>
      <c r="AS7" s="23">
        <v>28.3465591517386</v>
      </c>
      <c r="AT7" s="23">
        <v>21.891749561649402</v>
      </c>
      <c r="AU7" s="23">
        <v>4.34672366491509</v>
      </c>
      <c r="AV7" s="23">
        <v>0.67233063319058395</v>
      </c>
      <c r="AW7" s="23">
        <v>0</v>
      </c>
      <c r="AX7" s="23">
        <v>0</v>
      </c>
      <c r="AY7" s="23">
        <v>28.5810033216598</v>
      </c>
      <c r="AZ7" s="23">
        <v>28.5810033216598</v>
      </c>
      <c r="BA7" s="23">
        <v>5.0173878799417899</v>
      </c>
      <c r="BB7" s="23">
        <v>952107.45071843104</v>
      </c>
      <c r="BC7" s="23">
        <v>0</v>
      </c>
      <c r="BD7" s="23">
        <v>9.2205643374945492</v>
      </c>
      <c r="BE7" s="23">
        <v>1.9206244121098699</v>
      </c>
      <c r="BF7" s="23">
        <v>3.8476010543083001</v>
      </c>
      <c r="BG7" s="23">
        <v>6.1597231873101901</v>
      </c>
      <c r="BH7" s="23">
        <v>0</v>
      </c>
      <c r="BI7" s="23">
        <v>0</v>
      </c>
      <c r="BJ7" s="23">
        <v>0</v>
      </c>
      <c r="BK7" s="23">
        <v>447.57903801319401</v>
      </c>
      <c r="BL7" s="23">
        <v>0</v>
      </c>
      <c r="BM7" s="23">
        <v>537.78084988177704</v>
      </c>
      <c r="BN7" s="23">
        <v>107.892846486659</v>
      </c>
      <c r="BO7" s="23">
        <v>11.988056610283399</v>
      </c>
      <c r="BP7" s="23">
        <v>119.88090309694201</v>
      </c>
      <c r="BQ7" s="23">
        <v>0</v>
      </c>
      <c r="BR7" s="23">
        <v>18.681058296212999</v>
      </c>
      <c r="BS7" s="23">
        <v>0</v>
      </c>
      <c r="BT7" s="23">
        <v>0</v>
      </c>
      <c r="BU7" s="23">
        <v>0</v>
      </c>
      <c r="BV7" s="23">
        <v>0</v>
      </c>
      <c r="BW7" s="23">
        <v>0.14415190506897699</v>
      </c>
      <c r="BX7" s="23">
        <v>159.320992394054</v>
      </c>
      <c r="BY7" s="23">
        <v>0.158566790676653</v>
      </c>
      <c r="BZ7" s="23">
        <v>43.4858581215518</v>
      </c>
      <c r="CA7" s="23">
        <v>52.375237685808202</v>
      </c>
      <c r="CB7" s="23">
        <v>4.8050493559747998E-2</v>
      </c>
      <c r="CC7" s="23">
        <v>0</v>
      </c>
      <c r="CD7" s="23">
        <v>33.827676493769097</v>
      </c>
      <c r="CE7" s="23">
        <v>725.58383233408802</v>
      </c>
      <c r="CF7" s="23">
        <v>480.48082379668898</v>
      </c>
      <c r="CG7" s="23">
        <v>245.10300853739801</v>
      </c>
      <c r="CH7" s="23">
        <v>0.38728929931601602</v>
      </c>
      <c r="CI7" s="23">
        <v>0</v>
      </c>
      <c r="CJ7" s="23">
        <v>11.4841176386293</v>
      </c>
      <c r="CK7" s="23">
        <v>3.1473202819711501</v>
      </c>
      <c r="CL7" s="23">
        <v>130.553692245793</v>
      </c>
      <c r="CM7" s="23">
        <v>8.6491171591240992</v>
      </c>
      <c r="CN7" s="23">
        <v>1.6817761537062399</v>
      </c>
      <c r="CO7" s="23">
        <v>186.532729707832</v>
      </c>
      <c r="CP7" s="23">
        <v>6.7746345451126198</v>
      </c>
      <c r="CQ7" s="23">
        <v>7.2076155029018305E-2</v>
      </c>
      <c r="CR7" s="23">
        <v>7.9283586148360001</v>
      </c>
      <c r="CS7" s="23">
        <v>4.80505001736139E-3</v>
      </c>
      <c r="CT7" s="23">
        <v>34.541242652821602</v>
      </c>
      <c r="CU7" s="23">
        <v>132.04714856127899</v>
      </c>
      <c r="CV7" s="23">
        <v>0.65825728693155205</v>
      </c>
      <c r="CW7" s="23">
        <v>0</v>
      </c>
      <c r="CX7" s="23">
        <v>5.5866231303339396E-3</v>
      </c>
      <c r="CY7" s="23">
        <v>19.233615974309501</v>
      </c>
      <c r="CZ7" s="23">
        <v>4.4024828689588098</v>
      </c>
      <c r="DA7" s="23">
        <v>0</v>
      </c>
      <c r="DB7" s="23">
        <v>61.780585473304697</v>
      </c>
      <c r="DC7" s="23">
        <v>500.19542959815197</v>
      </c>
      <c r="DD7" s="23">
        <v>1.7181493115737101</v>
      </c>
      <c r="DE7" s="23">
        <v>14.0866473512844</v>
      </c>
      <c r="DG7" s="32">
        <f t="shared" si="16"/>
        <v>1.0751414708323515</v>
      </c>
      <c r="DH7" s="46">
        <f t="shared" si="0"/>
        <v>-3.396678004536459E-7</v>
      </c>
      <c r="DI7" s="46">
        <f t="shared" si="1"/>
        <v>-3.5443292974907508E-7</v>
      </c>
      <c r="DJ7" s="46">
        <f t="shared" si="2"/>
        <v>-1.0956950663428555E-6</v>
      </c>
      <c r="DK7" s="46">
        <f t="shared" si="3"/>
        <v>-3.6055272272845477E-5</v>
      </c>
      <c r="DL7" s="46">
        <f t="shared" si="4"/>
        <v>-5.427061140206396E-5</v>
      </c>
      <c r="DM7" s="46">
        <f t="shared" si="5"/>
        <v>-1.1368187924307131E-6</v>
      </c>
      <c r="DN7" s="46">
        <f t="shared" si="6"/>
        <v>-2.323128404312596E-7</v>
      </c>
      <c r="DO7" s="46">
        <f t="shared" si="7"/>
        <v>2.0396368138007764E-6</v>
      </c>
      <c r="DP7" s="46">
        <f t="shared" si="8"/>
        <v>-1.5697416333879917E-7</v>
      </c>
      <c r="DQ7" s="46">
        <f t="shared" si="9"/>
        <v>-4.3293515398479368E-6</v>
      </c>
      <c r="DR7" s="46">
        <f t="shared" si="10"/>
        <v>-4.6841502234036573E-6</v>
      </c>
      <c r="DS7" s="46">
        <f t="shared" si="11"/>
        <v>-2.392062913756602E-6</v>
      </c>
      <c r="DT7" s="46">
        <f t="shared" si="12"/>
        <v>-8.6629549047571119E-7</v>
      </c>
      <c r="DU7" s="46">
        <f t="shared" si="13"/>
        <v>2.1316798139782779E-6</v>
      </c>
      <c r="DV7" s="46">
        <f t="shared" si="14"/>
        <v>-2.176438159487077E-6</v>
      </c>
      <c r="DW7" s="46">
        <f t="shared" si="15"/>
        <v>-1.717693533529466E-7</v>
      </c>
      <c r="DX7" s="46">
        <f t="shared" si="17"/>
        <v>0</v>
      </c>
      <c r="DY7" s="46">
        <f t="shared" si="18"/>
        <v>0</v>
      </c>
      <c r="DZ7" s="46">
        <f t="shared" si="19"/>
        <v>0</v>
      </c>
      <c r="EA7" s="46">
        <f t="shared" si="20"/>
        <v>0</v>
      </c>
      <c r="EB7" s="46">
        <f t="shared" si="21"/>
        <v>0</v>
      </c>
      <c r="EC7" s="46">
        <f t="shared" si="22"/>
        <v>0</v>
      </c>
      <c r="ED7" s="46">
        <f t="shared" si="23"/>
        <v>0</v>
      </c>
      <c r="EE7" s="46">
        <f t="shared" si="24"/>
        <v>0</v>
      </c>
      <c r="EF7" s="46">
        <f t="shared" si="25"/>
        <v>0</v>
      </c>
      <c r="EG7" s="46">
        <f t="shared" si="26"/>
        <v>0</v>
      </c>
      <c r="EH7" s="46">
        <f t="shared" si="27"/>
        <v>0</v>
      </c>
    </row>
    <row r="8" spans="1:139" x14ac:dyDescent="0.3">
      <c r="A8" s="23" t="s">
        <v>6</v>
      </c>
      <c r="B8" s="21">
        <v>40.105797000000003</v>
      </c>
      <c r="C8" s="21">
        <v>7.3029599999999997</v>
      </c>
      <c r="D8" s="21">
        <v>1.73917794</v>
      </c>
      <c r="E8" s="21">
        <v>8.0740800000000004</v>
      </c>
      <c r="F8" s="21">
        <v>3.7573195799999999</v>
      </c>
      <c r="G8" s="21">
        <v>0.89964005999999996</v>
      </c>
      <c r="H8" s="21">
        <v>6.9816593999999998</v>
      </c>
      <c r="I8" s="23">
        <v>0.57493799999999995</v>
      </c>
      <c r="J8" s="23">
        <v>8.5805999999999993E-2</v>
      </c>
      <c r="K8" s="23">
        <v>6.0858000000000002E-2</v>
      </c>
      <c r="L8" s="23">
        <v>0.38745000000000002</v>
      </c>
      <c r="M8" s="23">
        <v>6.4259999999999998E-2</v>
      </c>
      <c r="N8" s="23">
        <v>2.4948000000000001E-2</v>
      </c>
      <c r="O8" s="23">
        <v>9.8279999999999999E-3</v>
      </c>
      <c r="P8" s="23">
        <v>6.5016000000000004E-2</v>
      </c>
      <c r="Q8" s="23">
        <v>9.4500000000000001E-3</v>
      </c>
      <c r="Y8" s="53"/>
      <c r="Z8" s="53"/>
      <c r="AA8" s="53"/>
      <c r="AB8" s="53"/>
      <c r="AC8" s="38"/>
      <c r="AD8" s="23" t="s">
        <v>6</v>
      </c>
      <c r="AE8" s="23">
        <v>0</v>
      </c>
      <c r="AF8" s="23">
        <v>0.220092255441833</v>
      </c>
      <c r="AG8" s="23">
        <v>0</v>
      </c>
      <c r="AH8" s="23">
        <v>0</v>
      </c>
      <c r="AI8" s="23">
        <v>0</v>
      </c>
      <c r="AJ8" s="23">
        <v>0.57493823102299901</v>
      </c>
      <c r="AK8" s="23">
        <v>0.57493823102299901</v>
      </c>
      <c r="AL8" s="23">
        <v>1.0250937995006499</v>
      </c>
      <c r="AM8" s="23">
        <v>5.0702952416541202E-4</v>
      </c>
      <c r="AN8" s="23">
        <v>8.5805818973020906E-2</v>
      </c>
      <c r="AO8" s="23">
        <v>0</v>
      </c>
      <c r="AP8" s="23">
        <v>6.0856897760787398E-2</v>
      </c>
      <c r="AQ8" s="23">
        <v>1.44682700476749</v>
      </c>
      <c r="AR8" s="23">
        <v>40.1057927545098</v>
      </c>
      <c r="AS8" s="23">
        <v>0.39829755682798901</v>
      </c>
      <c r="AT8" s="23">
        <v>0.318369054604077</v>
      </c>
      <c r="AU8" s="23">
        <v>5.9383624024868097E-2</v>
      </c>
      <c r="AV8" s="23">
        <v>9.8279848090521704E-3</v>
      </c>
      <c r="AW8" s="23">
        <v>0</v>
      </c>
      <c r="AX8" s="23">
        <v>0</v>
      </c>
      <c r="AY8" s="23">
        <v>0.387448479282615</v>
      </c>
      <c r="AZ8" s="23">
        <v>0.387448479282615</v>
      </c>
      <c r="BA8" s="23">
        <v>6.5015875940409001E-2</v>
      </c>
      <c r="BB8" s="23">
        <v>13333.5533281524</v>
      </c>
      <c r="BC8" s="23">
        <v>0</v>
      </c>
      <c r="BD8" s="23">
        <v>0.13353850335929199</v>
      </c>
      <c r="BE8" s="23">
        <v>2.7622823770564901E-2</v>
      </c>
      <c r="BF8" s="23">
        <v>5.6907987640723703E-2</v>
      </c>
      <c r="BG8" s="23">
        <v>8.7085555559229894E-2</v>
      </c>
      <c r="BH8" s="23">
        <v>0</v>
      </c>
      <c r="BI8" s="23">
        <v>0</v>
      </c>
      <c r="BJ8" s="23">
        <v>0</v>
      </c>
      <c r="BK8" s="23">
        <v>7.3029568390129898</v>
      </c>
      <c r="BL8" s="23">
        <v>0</v>
      </c>
      <c r="BM8" s="23">
        <v>7.5201376786432697</v>
      </c>
      <c r="BN8" s="23">
        <v>1.5652646152659</v>
      </c>
      <c r="BO8" s="23">
        <v>0.173920245594889</v>
      </c>
      <c r="BP8" s="23">
        <v>1.73918486086079</v>
      </c>
      <c r="BQ8" s="23">
        <v>0</v>
      </c>
      <c r="BR8" s="23">
        <v>0.26728875857735701</v>
      </c>
      <c r="BS8" s="23">
        <v>0</v>
      </c>
      <c r="BT8" s="23">
        <v>0</v>
      </c>
      <c r="BU8" s="23">
        <v>0</v>
      </c>
      <c r="BV8" s="23">
        <v>0</v>
      </c>
      <c r="BW8" s="23">
        <v>1.12720492512552E-3</v>
      </c>
      <c r="BX8" s="23">
        <v>2.1860017235734701</v>
      </c>
      <c r="BY8" s="23">
        <v>1.2399154527466801E-3</v>
      </c>
      <c r="BZ8" s="23">
        <v>0.34003725811163099</v>
      </c>
      <c r="CA8" s="23">
        <v>0.4095477769143</v>
      </c>
      <c r="CB8" s="23">
        <v>3.7573317460055E-4</v>
      </c>
      <c r="CC8" s="23">
        <v>0</v>
      </c>
      <c r="CD8" s="23">
        <v>0.264515176066623</v>
      </c>
      <c r="CE8" s="23">
        <v>8.0738754390780194</v>
      </c>
      <c r="CF8" s="23">
        <v>3.75711568224783</v>
      </c>
      <c r="CG8" s="23">
        <v>4.3167597568301899</v>
      </c>
      <c r="CH8" s="23">
        <v>3.0284539537139602E-3</v>
      </c>
      <c r="CI8" s="23">
        <v>0</v>
      </c>
      <c r="CJ8" s="23">
        <v>8.9799886461967501E-2</v>
      </c>
      <c r="CK8" s="23">
        <v>2.4610382667261899E-2</v>
      </c>
      <c r="CL8" s="23">
        <v>1.02086355043348</v>
      </c>
      <c r="CM8" s="23">
        <v>6.7631519480590999E-2</v>
      </c>
      <c r="CN8" s="23">
        <v>1.31505216686783E-2</v>
      </c>
      <c r="CO8" s="23">
        <v>1.4585913567794799</v>
      </c>
      <c r="CP8" s="23">
        <v>9.9856343127366506E-2</v>
      </c>
      <c r="CQ8" s="23">
        <v>5.6359474638579697E-4</v>
      </c>
      <c r="CR8" s="23">
        <v>6.1995778148889097E-2</v>
      </c>
      <c r="CS8" s="6">
        <v>3.7573262344505197E-5</v>
      </c>
      <c r="CT8" s="23">
        <v>0.89964513963524495</v>
      </c>
      <c r="CU8" s="23">
        <v>1.7959924108599601</v>
      </c>
      <c r="CV8" s="23">
        <v>9.4500007716176899E-3</v>
      </c>
      <c r="CW8" s="23">
        <v>0</v>
      </c>
      <c r="CX8" s="6">
        <v>8.6311042177725594E-5</v>
      </c>
      <c r="CY8" s="23">
        <v>0.26713707752002003</v>
      </c>
      <c r="CZ8" s="23">
        <v>6.4260172211577593E-2</v>
      </c>
      <c r="DA8" s="23">
        <v>0</v>
      </c>
      <c r="DB8" s="23">
        <v>0.84113434481390204</v>
      </c>
      <c r="DC8" s="23">
        <v>6.9816573245809801</v>
      </c>
      <c r="DD8" s="23">
        <v>2.4947759792104101E-2</v>
      </c>
      <c r="DE8" s="23">
        <v>0.19421213763455</v>
      </c>
      <c r="DG8" s="32">
        <f t="shared" si="16"/>
        <v>1.0771278693622517</v>
      </c>
      <c r="DH8" s="46">
        <f t="shared" si="0"/>
        <v>-1.0585727053242755E-7</v>
      </c>
      <c r="DI8" s="46">
        <f t="shared" si="1"/>
        <v>-4.3283641289563285E-7</v>
      </c>
      <c r="DJ8" s="46">
        <f t="shared" si="2"/>
        <v>3.979386255334053E-6</v>
      </c>
      <c r="DK8" s="46">
        <f t="shared" si="3"/>
        <v>-2.5335508439470048E-5</v>
      </c>
      <c r="DL8" s="46">
        <f t="shared" si="4"/>
        <v>-5.4266811174441106E-5</v>
      </c>
      <c r="DM8" s="46">
        <f t="shared" si="5"/>
        <v>5.6462973035979177E-6</v>
      </c>
      <c r="DN8" s="46">
        <f t="shared" si="6"/>
        <v>-2.9726729719207018E-7</v>
      </c>
      <c r="DO8" s="46">
        <f t="shared" si="7"/>
        <v>4.0182245575053471E-7</v>
      </c>
      <c r="DP8" s="46">
        <f t="shared" si="8"/>
        <v>-2.1097240179883262E-6</v>
      </c>
      <c r="DQ8" s="46">
        <f t="shared" si="9"/>
        <v>-1.8111656850437729E-5</v>
      </c>
      <c r="DR8" s="46">
        <f t="shared" si="10"/>
        <v>-3.9249384050002734E-6</v>
      </c>
      <c r="DS8" s="46">
        <f t="shared" si="11"/>
        <v>2.679918730087047E-6</v>
      </c>
      <c r="DT8" s="46">
        <f t="shared" si="12"/>
        <v>-9.6283427890194478E-6</v>
      </c>
      <c r="DU8" s="46">
        <f t="shared" si="13"/>
        <v>-1.5456804873328841E-6</v>
      </c>
      <c r="DV8" s="46">
        <f t="shared" si="14"/>
        <v>-1.9081393965012146E-6</v>
      </c>
      <c r="DW8" s="46">
        <f t="shared" si="15"/>
        <v>8.1652665595977463E-8</v>
      </c>
      <c r="DX8" s="46">
        <f t="shared" si="17"/>
        <v>0</v>
      </c>
      <c r="DY8" s="46">
        <f t="shared" si="18"/>
        <v>0</v>
      </c>
      <c r="DZ8" s="46">
        <f t="shared" si="19"/>
        <v>0</v>
      </c>
      <c r="EA8" s="46">
        <f t="shared" si="20"/>
        <v>0</v>
      </c>
      <c r="EB8" s="46">
        <f t="shared" si="21"/>
        <v>0</v>
      </c>
      <c r="EC8" s="46">
        <f t="shared" si="22"/>
        <v>0</v>
      </c>
      <c r="ED8" s="46">
        <f t="shared" si="23"/>
        <v>0</v>
      </c>
      <c r="EE8" s="46">
        <f t="shared" si="24"/>
        <v>0</v>
      </c>
      <c r="EF8" s="46">
        <f t="shared" si="25"/>
        <v>0</v>
      </c>
      <c r="EG8" s="46">
        <f t="shared" si="26"/>
        <v>0</v>
      </c>
      <c r="EH8" s="46">
        <f t="shared" si="27"/>
        <v>0</v>
      </c>
    </row>
    <row r="9" spans="1:139" x14ac:dyDescent="0.3">
      <c r="A9" s="23" t="s">
        <v>7</v>
      </c>
      <c r="B9" s="21">
        <v>536.68539220000002</v>
      </c>
      <c r="C9" s="21">
        <v>122.48511925</v>
      </c>
      <c r="D9" s="21">
        <v>23.697491190000001</v>
      </c>
      <c r="E9" s="21">
        <v>96.798783020000002</v>
      </c>
      <c r="F9" s="21">
        <v>51.719593940000003</v>
      </c>
      <c r="G9" s="21">
        <v>11.79658985</v>
      </c>
      <c r="H9" s="21">
        <v>86.665350829999994</v>
      </c>
      <c r="I9" s="23">
        <v>7.1227300400000004</v>
      </c>
      <c r="J9" s="23">
        <v>1.0648358</v>
      </c>
      <c r="K9" s="23">
        <v>0.75431890000000001</v>
      </c>
      <c r="L9" s="23">
        <v>4.8198077000000001</v>
      </c>
      <c r="M9" s="23">
        <v>0.79516310000000001</v>
      </c>
      <c r="N9" s="23">
        <v>0.308805</v>
      </c>
      <c r="O9" s="23">
        <v>0.1215976</v>
      </c>
      <c r="P9" s="23">
        <v>0.81156810000000001</v>
      </c>
      <c r="Q9" s="23">
        <v>0.1170773</v>
      </c>
      <c r="Y9" s="53"/>
      <c r="Z9" s="53"/>
      <c r="AA9" s="53"/>
      <c r="AB9" s="53"/>
      <c r="AC9" s="38"/>
      <c r="AD9" s="23" t="s">
        <v>7</v>
      </c>
      <c r="AE9" s="23">
        <v>0</v>
      </c>
      <c r="AF9" s="23">
        <v>2.7321336385577299</v>
      </c>
      <c r="AG9" s="23">
        <v>0</v>
      </c>
      <c r="AH9" s="23">
        <v>0</v>
      </c>
      <c r="AI9" s="23">
        <v>0</v>
      </c>
      <c r="AJ9" s="23">
        <v>7.1254214802566098</v>
      </c>
      <c r="AK9" s="23">
        <v>7.1254214802566098</v>
      </c>
      <c r="AL9" s="23">
        <v>12.7065114634831</v>
      </c>
      <c r="AM9" s="23">
        <v>6.2526312908612897E-3</v>
      </c>
      <c r="AN9" s="23">
        <v>1.0652385705304801</v>
      </c>
      <c r="AO9" s="23">
        <v>0</v>
      </c>
      <c r="AP9" s="23">
        <v>0.75460172896377198</v>
      </c>
      <c r="AQ9" s="23">
        <v>17.969454827758401</v>
      </c>
      <c r="AR9" s="23">
        <v>536.93001052706995</v>
      </c>
      <c r="AS9" s="23">
        <v>4.9436600366308898</v>
      </c>
      <c r="AT9" s="23">
        <v>3.94200773308421</v>
      </c>
      <c r="AU9" s="23">
        <v>0.73858897310438298</v>
      </c>
      <c r="AV9" s="23">
        <v>0.12164396548388599</v>
      </c>
      <c r="AW9" s="23">
        <v>0</v>
      </c>
      <c r="AX9" s="23">
        <v>0</v>
      </c>
      <c r="AY9" s="23">
        <v>4.8215836424499896</v>
      </c>
      <c r="AZ9" s="23">
        <v>4.8215836424499896</v>
      </c>
      <c r="BA9" s="23">
        <v>0.81187624902858802</v>
      </c>
      <c r="BB9" s="23">
        <v>165192.94941164099</v>
      </c>
      <c r="BC9" s="23">
        <v>0</v>
      </c>
      <c r="BD9" s="23">
        <v>1.65396929900736</v>
      </c>
      <c r="BE9" s="23">
        <v>0.342291970264609</v>
      </c>
      <c r="BF9" s="23">
        <v>0.70380691138396201</v>
      </c>
      <c r="BG9" s="23">
        <v>1.0804441160072</v>
      </c>
      <c r="BH9" s="23">
        <v>0</v>
      </c>
      <c r="BI9" s="23">
        <v>0</v>
      </c>
      <c r="BJ9" s="23">
        <v>0</v>
      </c>
      <c r="BK9" s="23">
        <v>122.50195071567499</v>
      </c>
      <c r="BL9" s="23">
        <v>0</v>
      </c>
      <c r="BM9" s="23">
        <v>93.372273902236003</v>
      </c>
      <c r="BN9" s="23">
        <v>21.332974927936402</v>
      </c>
      <c r="BO9" s="23">
        <v>2.3703366942795498</v>
      </c>
      <c r="BP9" s="23">
        <v>23.703311622215899</v>
      </c>
      <c r="BQ9" s="23">
        <v>0</v>
      </c>
      <c r="BR9" s="23">
        <v>3.3133143264604201</v>
      </c>
      <c r="BS9" s="23">
        <v>0</v>
      </c>
      <c r="BT9" s="23">
        <v>0</v>
      </c>
      <c r="BU9" s="23">
        <v>0</v>
      </c>
      <c r="BV9" s="23">
        <v>0</v>
      </c>
      <c r="BW9" s="23">
        <v>1.5525330996434E-2</v>
      </c>
      <c r="BX9" s="23">
        <v>27.179495006200501</v>
      </c>
      <c r="BY9" s="23">
        <v>1.7077650424114101E-2</v>
      </c>
      <c r="BZ9" s="23">
        <v>4.68344483209047</v>
      </c>
      <c r="CA9" s="23">
        <v>5.6408368745074</v>
      </c>
      <c r="CB9" s="23">
        <v>5.1750960388454396E-3</v>
      </c>
      <c r="CC9" s="23">
        <v>0</v>
      </c>
      <c r="CD9" s="23">
        <v>3.6432543527505401</v>
      </c>
      <c r="CE9" s="23">
        <v>96.838462263485397</v>
      </c>
      <c r="CF9" s="23">
        <v>51.747995820587803</v>
      </c>
      <c r="CG9" s="23">
        <v>45.090466442897501</v>
      </c>
      <c r="CH9" s="23">
        <v>4.17110490142584E-2</v>
      </c>
      <c r="CI9" s="23">
        <v>0</v>
      </c>
      <c r="CJ9" s="23">
        <v>1.2368433781422701</v>
      </c>
      <c r="CK9" s="23">
        <v>0.33896778496117103</v>
      </c>
      <c r="CL9" s="23">
        <v>14.060693133153601</v>
      </c>
      <c r="CM9" s="23">
        <v>0.93151414540584299</v>
      </c>
      <c r="CN9" s="23">
        <v>0.18112757706531701</v>
      </c>
      <c r="CO9" s="23">
        <v>20.0896569057028</v>
      </c>
      <c r="CP9" s="23">
        <v>1.2352455232288799</v>
      </c>
      <c r="CQ9" s="23">
        <v>7.7626367279000404E-3</v>
      </c>
      <c r="CR9" s="23">
        <v>0.85388756427850898</v>
      </c>
      <c r="CS9" s="23">
        <v>5.1750932830679503E-4</v>
      </c>
      <c r="CT9" s="23">
        <v>11.797678735869701</v>
      </c>
      <c r="CU9" s="23">
        <v>22.344717039321999</v>
      </c>
      <c r="CV9" s="23">
        <v>0.117121561991214</v>
      </c>
      <c r="CW9" s="23">
        <v>0</v>
      </c>
      <c r="CX9" s="23">
        <v>1.0642781458026699E-3</v>
      </c>
      <c r="CY9" s="23">
        <v>3.31848832245021</v>
      </c>
      <c r="CZ9" s="23">
        <v>0.795459549635675</v>
      </c>
      <c r="DA9" s="23">
        <v>0</v>
      </c>
      <c r="DB9" s="23">
        <v>10.4641396901403</v>
      </c>
      <c r="DC9" s="23">
        <v>86.697867469149003</v>
      </c>
      <c r="DD9" s="23">
        <v>0.30891960593704698</v>
      </c>
      <c r="DE9" s="23">
        <v>2.4138797904539802</v>
      </c>
      <c r="DG9" s="32">
        <f t="shared" si="16"/>
        <v>1.0769846667273801</v>
      </c>
      <c r="DH9" s="46">
        <f t="shared" si="0"/>
        <v>4.5579464361267805E-4</v>
      </c>
      <c r="DI9" s="46">
        <f t="shared" si="1"/>
        <v>1.3741641252471614E-4</v>
      </c>
      <c r="DJ9" s="46">
        <f t="shared" si="2"/>
        <v>2.4561385714765878E-4</v>
      </c>
      <c r="DK9" s="46">
        <f t="shared" si="3"/>
        <v>4.099146936299466E-4</v>
      </c>
      <c r="DL9" s="46">
        <f t="shared" si="4"/>
        <v>5.4915126790727807E-4</v>
      </c>
      <c r="DM9" s="46">
        <f t="shared" si="5"/>
        <v>9.2305139328079813E-5</v>
      </c>
      <c r="DN9" s="46">
        <f t="shared" si="6"/>
        <v>3.7519768670633098E-4</v>
      </c>
      <c r="DO9" s="46">
        <f t="shared" si="7"/>
        <v>3.7786638571091902E-4</v>
      </c>
      <c r="DP9" s="46">
        <f t="shared" si="8"/>
        <v>3.7824660898901129E-4</v>
      </c>
      <c r="DQ9" s="46">
        <f t="shared" si="9"/>
        <v>3.749461451542098E-4</v>
      </c>
      <c r="DR9" s="46">
        <f t="shared" si="10"/>
        <v>3.6846749093111432E-4</v>
      </c>
      <c r="DS9" s="46">
        <f t="shared" si="11"/>
        <v>3.7281613756346218E-4</v>
      </c>
      <c r="DT9" s="46">
        <f t="shared" si="12"/>
        <v>3.7112720664168457E-4</v>
      </c>
      <c r="DU9" s="46">
        <f t="shared" si="13"/>
        <v>3.8130262345632951E-4</v>
      </c>
      <c r="DV9" s="46">
        <f t="shared" si="14"/>
        <v>3.7969583647755578E-4</v>
      </c>
      <c r="DW9" s="46">
        <f t="shared" si="15"/>
        <v>3.7805784053786295E-4</v>
      </c>
      <c r="DX9" s="46">
        <f t="shared" si="17"/>
        <v>0</v>
      </c>
      <c r="DY9" s="46">
        <f t="shared" si="18"/>
        <v>0</v>
      </c>
      <c r="DZ9" s="46">
        <f t="shared" si="19"/>
        <v>0</v>
      </c>
      <c r="EA9" s="46">
        <f t="shared" si="20"/>
        <v>0</v>
      </c>
      <c r="EB9" s="46">
        <f t="shared" si="21"/>
        <v>0</v>
      </c>
      <c r="EC9" s="46">
        <f t="shared" si="22"/>
        <v>0</v>
      </c>
      <c r="ED9" s="46">
        <f t="shared" si="23"/>
        <v>0</v>
      </c>
      <c r="EE9" s="46">
        <f t="shared" si="24"/>
        <v>0</v>
      </c>
      <c r="EF9" s="46">
        <f t="shared" si="25"/>
        <v>0</v>
      </c>
      <c r="EG9" s="46">
        <f t="shared" si="26"/>
        <v>0</v>
      </c>
      <c r="EH9" s="46">
        <f t="shared" si="27"/>
        <v>0</v>
      </c>
    </row>
    <row r="10" spans="1:139" x14ac:dyDescent="0.3">
      <c r="A10" s="23" t="s">
        <v>8</v>
      </c>
      <c r="Y10" s="53"/>
      <c r="Z10" s="53"/>
      <c r="AA10" s="53"/>
      <c r="AB10" s="53"/>
      <c r="AC10" s="38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DG10" s="32" t="e">
        <f t="shared" si="16"/>
        <v>#DIV/0!</v>
      </c>
      <c r="DH10" s="46">
        <f t="shared" si="0"/>
        <v>0</v>
      </c>
      <c r="DI10" s="46">
        <f t="shared" si="1"/>
        <v>0</v>
      </c>
      <c r="DJ10" s="46">
        <f t="shared" si="2"/>
        <v>0</v>
      </c>
      <c r="DK10" s="46">
        <f t="shared" si="3"/>
        <v>0</v>
      </c>
      <c r="DL10" s="46">
        <f t="shared" si="4"/>
        <v>0</v>
      </c>
      <c r="DM10" s="46">
        <f t="shared" si="5"/>
        <v>0</v>
      </c>
      <c r="DN10" s="46">
        <f t="shared" si="6"/>
        <v>0</v>
      </c>
      <c r="DO10" s="46">
        <f t="shared" si="7"/>
        <v>0</v>
      </c>
      <c r="DP10" s="46">
        <f t="shared" si="8"/>
        <v>0</v>
      </c>
      <c r="DQ10" s="46">
        <f t="shared" si="9"/>
        <v>0</v>
      </c>
      <c r="DR10" s="46">
        <f t="shared" si="10"/>
        <v>0</v>
      </c>
      <c r="DS10" s="46">
        <f t="shared" si="11"/>
        <v>0</v>
      </c>
      <c r="DT10" s="46">
        <f t="shared" si="12"/>
        <v>0</v>
      </c>
      <c r="DU10" s="46">
        <f t="shared" si="13"/>
        <v>0</v>
      </c>
      <c r="DV10" s="46">
        <f t="shared" si="14"/>
        <v>0</v>
      </c>
      <c r="DW10" s="46">
        <f t="shared" si="15"/>
        <v>0</v>
      </c>
      <c r="DX10" s="46">
        <f t="shared" si="17"/>
        <v>0</v>
      </c>
      <c r="DY10" s="46">
        <f t="shared" si="18"/>
        <v>0</v>
      </c>
      <c r="DZ10" s="46">
        <f t="shared" si="19"/>
        <v>0</v>
      </c>
      <c r="EA10" s="46">
        <f t="shared" si="20"/>
        <v>0</v>
      </c>
      <c r="EB10" s="46">
        <f t="shared" si="21"/>
        <v>0</v>
      </c>
      <c r="EC10" s="46">
        <f t="shared" si="22"/>
        <v>0</v>
      </c>
      <c r="ED10" s="46">
        <f t="shared" si="23"/>
        <v>0</v>
      </c>
      <c r="EE10" s="46">
        <f t="shared" si="24"/>
        <v>0</v>
      </c>
      <c r="EF10" s="46">
        <f t="shared" si="25"/>
        <v>0</v>
      </c>
      <c r="EG10" s="46">
        <f t="shared" si="26"/>
        <v>0</v>
      </c>
      <c r="EH10" s="46">
        <f t="shared" si="27"/>
        <v>0</v>
      </c>
    </row>
    <row r="11" spans="1:139" x14ac:dyDescent="0.3">
      <c r="A11" s="23" t="s">
        <v>9</v>
      </c>
      <c r="B11" s="21">
        <v>104466.26558000001</v>
      </c>
      <c r="C11" s="21">
        <v>26283.947235</v>
      </c>
      <c r="D11" s="21">
        <v>5523.7847193999996</v>
      </c>
      <c r="E11" s="21">
        <v>12957.283998999999</v>
      </c>
      <c r="F11" s="21">
        <v>8217.4552672000009</v>
      </c>
      <c r="G11" s="21">
        <v>2665.5621660000002</v>
      </c>
      <c r="H11" s="21">
        <v>20389.320940000001</v>
      </c>
      <c r="I11" s="23">
        <v>1570.9931276</v>
      </c>
      <c r="J11" s="23">
        <v>535.64625189000003</v>
      </c>
      <c r="K11" s="23">
        <v>61.048400809999997</v>
      </c>
      <c r="L11" s="23">
        <v>1629.1866396999999</v>
      </c>
      <c r="M11" s="23">
        <v>455.00594841999998</v>
      </c>
      <c r="N11" s="23">
        <v>20.467103479999999</v>
      </c>
      <c r="O11" s="23">
        <v>560.09413448999999</v>
      </c>
      <c r="P11" s="23">
        <v>61.031778430000003</v>
      </c>
      <c r="Q11" s="23">
        <v>37.009152270000001</v>
      </c>
      <c r="R11" s="29">
        <v>69.603254440000001</v>
      </c>
      <c r="S11" s="29">
        <v>584.39967278999995</v>
      </c>
      <c r="T11" s="29">
        <v>21.148685910000001</v>
      </c>
      <c r="U11" s="29">
        <v>929.73890557000004</v>
      </c>
      <c r="V11" s="29">
        <v>8.0311475199999993</v>
      </c>
      <c r="W11" s="29">
        <v>29.447534600000001</v>
      </c>
      <c r="X11" s="29">
        <v>2.4093583999999999</v>
      </c>
      <c r="Y11" s="53">
        <v>3.48017238</v>
      </c>
      <c r="Z11" s="53"/>
      <c r="AA11" s="53"/>
      <c r="AB11" s="53"/>
      <c r="AC11" s="38"/>
      <c r="AD11" s="23" t="s">
        <v>9</v>
      </c>
      <c r="AE11" s="23">
        <v>0</v>
      </c>
      <c r="AF11" s="23">
        <v>291.18532001260502</v>
      </c>
      <c r="AG11" s="23">
        <v>69.587177340211696</v>
      </c>
      <c r="AH11" s="23">
        <v>584.26547876883399</v>
      </c>
      <c r="AI11" s="23">
        <v>21.143863144257399</v>
      </c>
      <c r="AJ11" s="23">
        <v>1570.678033031</v>
      </c>
      <c r="AK11" s="23">
        <v>1570.678033031</v>
      </c>
      <c r="AL11" s="23">
        <v>1380.2658087591101</v>
      </c>
      <c r="AM11" s="23">
        <v>0.670826184027566</v>
      </c>
      <c r="AN11" s="23">
        <v>535.633103096676</v>
      </c>
      <c r="AO11" s="23">
        <v>0</v>
      </c>
      <c r="AP11" s="23">
        <v>61.034347173554899</v>
      </c>
      <c r="AQ11" s="23">
        <v>4666.6077186776502</v>
      </c>
      <c r="AR11" s="23">
        <v>104464.345582786</v>
      </c>
      <c r="AS11" s="23">
        <v>2810.6989779038299</v>
      </c>
      <c r="AT11" s="23">
        <v>1563.0747898280199</v>
      </c>
      <c r="AU11" s="23">
        <v>403.10035257132</v>
      </c>
      <c r="AV11" s="23">
        <v>560.13957229572998</v>
      </c>
      <c r="AW11" s="23">
        <v>0</v>
      </c>
      <c r="AX11" s="23">
        <v>0</v>
      </c>
      <c r="AY11" s="23">
        <v>1628.9641871109</v>
      </c>
      <c r="AZ11" s="23">
        <v>1628.9641871109</v>
      </c>
      <c r="BA11" s="23">
        <v>61.036699716947197</v>
      </c>
      <c r="BB11" s="23">
        <v>30591414.4054888</v>
      </c>
      <c r="BC11" s="23">
        <v>0</v>
      </c>
      <c r="BD11" s="23">
        <v>412.28379200956198</v>
      </c>
      <c r="BE11" s="23">
        <v>264.93009140692101</v>
      </c>
      <c r="BF11" s="23">
        <v>79.650148719346603</v>
      </c>
      <c r="BG11" s="23">
        <v>115.21729169427999</v>
      </c>
      <c r="BH11" s="23">
        <v>929.52834342261394</v>
      </c>
      <c r="BI11" s="23">
        <v>8.0293086979748303</v>
      </c>
      <c r="BJ11" s="23">
        <v>29.4407931268189</v>
      </c>
      <c r="BK11" s="23">
        <v>26286.0522355389</v>
      </c>
      <c r="BL11" s="23">
        <v>0</v>
      </c>
      <c r="BM11" s="23">
        <v>22241.771215992299</v>
      </c>
      <c r="BN11" s="23">
        <v>4971.2968237446603</v>
      </c>
      <c r="BO11" s="23">
        <v>552.36637519249098</v>
      </c>
      <c r="BP11" s="23">
        <v>5523.6631989371499</v>
      </c>
      <c r="BQ11" s="23">
        <v>8.4519545962244008E-3</v>
      </c>
      <c r="BR11" s="23">
        <v>670.48964349873995</v>
      </c>
      <c r="BS11" s="23">
        <v>2.4088051060433102</v>
      </c>
      <c r="BT11" s="23">
        <v>0</v>
      </c>
      <c r="BU11" s="23">
        <v>0</v>
      </c>
      <c r="BV11" s="23">
        <v>3.4793726487849699</v>
      </c>
      <c r="BW11" s="23">
        <v>2.03674131516724</v>
      </c>
      <c r="BX11" s="23">
        <v>5568.5420246879703</v>
      </c>
      <c r="BY11" s="23">
        <v>2.2404123303405501</v>
      </c>
      <c r="BZ11" s="23">
        <v>921.34110832079398</v>
      </c>
      <c r="CA11" s="23">
        <v>1147.67890027833</v>
      </c>
      <c r="CB11" s="23">
        <v>0.67891276028593905</v>
      </c>
      <c r="CC11" s="23">
        <v>0</v>
      </c>
      <c r="CD11" s="23">
        <v>733.36895862696099</v>
      </c>
      <c r="CE11" s="23">
        <v>12955.723797000501</v>
      </c>
      <c r="CF11" s="23">
        <v>8215.5724107419901</v>
      </c>
      <c r="CG11" s="23">
        <v>4740.1513862585898</v>
      </c>
      <c r="CH11" s="23">
        <v>7.87021456263055</v>
      </c>
      <c r="CI11" s="23">
        <v>0</v>
      </c>
      <c r="CJ11" s="23">
        <v>217.05293299635599</v>
      </c>
      <c r="CK11" s="23">
        <v>46.866953944344303</v>
      </c>
      <c r="CL11" s="23">
        <v>1974.59561875031</v>
      </c>
      <c r="CM11" s="23">
        <v>153.310587552263</v>
      </c>
      <c r="CN11" s="23">
        <v>26.160128967851101</v>
      </c>
      <c r="CO11" s="23">
        <v>2821.3204869613101</v>
      </c>
      <c r="CP11" s="23">
        <v>997.541125739579</v>
      </c>
      <c r="CQ11" s="23">
        <v>1.01837061271956</v>
      </c>
      <c r="CR11" s="23">
        <v>159.964191496111</v>
      </c>
      <c r="CS11" s="23">
        <v>6.7891266207002907E-2</v>
      </c>
      <c r="CT11" s="23">
        <v>2665.5773291701198</v>
      </c>
      <c r="CU11" s="23">
        <v>2495.5712828042101</v>
      </c>
      <c r="CV11" s="23">
        <v>37.000811600861297</v>
      </c>
      <c r="CW11" s="23">
        <v>0</v>
      </c>
      <c r="CX11" s="23">
        <v>0.114182737913439</v>
      </c>
      <c r="CY11" s="23">
        <v>1200.99120278859</v>
      </c>
      <c r="CZ11" s="23">
        <v>455.01491761884</v>
      </c>
      <c r="DA11" s="23">
        <v>0</v>
      </c>
      <c r="DB11" s="23">
        <v>1206.762831757</v>
      </c>
      <c r="DC11" s="23">
        <v>20387.422117671598</v>
      </c>
      <c r="DD11" s="23">
        <v>20.463542634093699</v>
      </c>
      <c r="DE11" s="23">
        <v>260.89774986218401</v>
      </c>
      <c r="DG11" s="32">
        <f t="shared" si="16"/>
        <v>1.0909555454151003</v>
      </c>
      <c r="DH11" s="46">
        <f t="shared" si="0"/>
        <v>-1.8379112178894251E-5</v>
      </c>
      <c r="DI11" s="46">
        <f t="shared" si="1"/>
        <v>8.0086926064803447E-5</v>
      </c>
      <c r="DJ11" s="46">
        <f t="shared" si="2"/>
        <v>-2.1999492924287986E-5</v>
      </c>
      <c r="DK11" s="46">
        <f t="shared" si="3"/>
        <v>-1.2041119108132094E-4</v>
      </c>
      <c r="DL11" s="46">
        <f t="shared" si="4"/>
        <v>-2.2912889657291107E-4</v>
      </c>
      <c r="DM11" s="46">
        <f t="shared" si="5"/>
        <v>5.6885449204898766E-6</v>
      </c>
      <c r="DN11" s="46">
        <f t="shared" si="6"/>
        <v>-9.3128277002989997E-5</v>
      </c>
      <c r="DO11" s="46">
        <f t="shared" si="7"/>
        <v>-2.0057030388242859E-4</v>
      </c>
      <c r="DP11" s="46">
        <f t="shared" si="8"/>
        <v>-2.4547531654781926E-5</v>
      </c>
      <c r="DQ11" s="46">
        <f t="shared" si="9"/>
        <v>-2.3020482532928204E-4</v>
      </c>
      <c r="DR11" s="46">
        <f t="shared" si="10"/>
        <v>-1.3654211474560884E-4</v>
      </c>
      <c r="DS11" s="46">
        <f t="shared" si="11"/>
        <v>1.9712267215771215E-5</v>
      </c>
      <c r="DT11" s="46">
        <f t="shared" si="12"/>
        <v>-1.7397898582862412E-4</v>
      </c>
      <c r="DU11" s="46">
        <f t="shared" si="13"/>
        <v>8.1125301859058074E-5</v>
      </c>
      <c r="DV11" s="46">
        <f t="shared" si="14"/>
        <v>8.0634827851835275E-5</v>
      </c>
      <c r="DW11" s="46">
        <f t="shared" si="15"/>
        <v>-2.2536774357474401E-4</v>
      </c>
      <c r="DX11" s="46">
        <f t="shared" si="17"/>
        <v>-2.3098201251729931E-4</v>
      </c>
      <c r="DY11" s="46">
        <f t="shared" si="18"/>
        <v>-2.2962713261851753E-4</v>
      </c>
      <c r="DZ11" s="46">
        <f t="shared" si="19"/>
        <v>-2.2804091767811125E-4</v>
      </c>
      <c r="EA11" s="46">
        <f t="shared" si="20"/>
        <v>-2.264744931341867E-4</v>
      </c>
      <c r="EB11" s="46">
        <f t="shared" si="21"/>
        <v>-2.2896130603874791E-4</v>
      </c>
      <c r="EC11" s="46">
        <f t="shared" si="22"/>
        <v>-2.2893166686698785E-4</v>
      </c>
      <c r="ED11" s="46">
        <f t="shared" si="23"/>
        <v>-2.2964369132034577E-4</v>
      </c>
      <c r="EE11" s="46">
        <f t="shared" si="24"/>
        <v>-2.2979643756326665E-4</v>
      </c>
      <c r="EF11" s="46">
        <f t="shared" si="25"/>
        <v>0</v>
      </c>
      <c r="EG11" s="46">
        <f t="shared" si="26"/>
        <v>0</v>
      </c>
      <c r="EH11" s="46">
        <f t="shared" si="27"/>
        <v>0</v>
      </c>
      <c r="EI11" s="46"/>
    </row>
    <row r="12" spans="1:139" x14ac:dyDescent="0.3">
      <c r="A12" s="23" t="s">
        <v>10</v>
      </c>
      <c r="B12" s="21">
        <v>21471.968378000001</v>
      </c>
      <c r="C12" s="21">
        <v>4906.0504490000003</v>
      </c>
      <c r="D12" s="21">
        <v>871.86075685000003</v>
      </c>
      <c r="E12" s="21">
        <v>3387.0180320999998</v>
      </c>
      <c r="F12" s="21">
        <v>2097.9863501999998</v>
      </c>
      <c r="G12" s="21">
        <v>379.43686345999998</v>
      </c>
      <c r="H12" s="21">
        <v>2919.6431585</v>
      </c>
      <c r="I12" s="23">
        <v>239.15990070999999</v>
      </c>
      <c r="J12" s="23">
        <v>35.855492660000003</v>
      </c>
      <c r="K12" s="23">
        <v>25.346338939999999</v>
      </c>
      <c r="L12" s="23">
        <v>162.95107361999999</v>
      </c>
      <c r="M12" s="23">
        <v>26.646514920000001</v>
      </c>
      <c r="N12" s="23">
        <v>10.35510051</v>
      </c>
      <c r="O12" s="23">
        <v>4.0742175100000004</v>
      </c>
      <c r="P12" s="23">
        <v>27.59256032</v>
      </c>
      <c r="Q12" s="23">
        <v>3.93097436</v>
      </c>
      <c r="Y12" s="53"/>
      <c r="Z12" s="53"/>
      <c r="AA12" s="53"/>
      <c r="AB12" s="53"/>
      <c r="AC12" s="38"/>
      <c r="AD12" s="23" t="s">
        <v>10</v>
      </c>
      <c r="AE12" s="23">
        <v>0</v>
      </c>
      <c r="AF12" s="23">
        <v>91.941168250091806</v>
      </c>
      <c r="AG12" s="23">
        <v>0</v>
      </c>
      <c r="AH12" s="23">
        <v>0</v>
      </c>
      <c r="AI12" s="23">
        <v>0</v>
      </c>
      <c r="AJ12" s="23">
        <v>239.13994309213501</v>
      </c>
      <c r="AK12" s="23">
        <v>239.13994309213501</v>
      </c>
      <c r="AL12" s="23">
        <v>426.45466115782301</v>
      </c>
      <c r="AM12" s="23">
        <v>0.207851734825652</v>
      </c>
      <c r="AN12" s="23">
        <v>35.852507076837902</v>
      </c>
      <c r="AO12" s="23">
        <v>0</v>
      </c>
      <c r="AP12" s="23">
        <v>25.344220359540898</v>
      </c>
      <c r="AQ12" s="23">
        <v>605.25861191392505</v>
      </c>
      <c r="AR12" s="23">
        <v>21470.1132572959</v>
      </c>
      <c r="AS12" s="23">
        <v>166.32230010515201</v>
      </c>
      <c r="AT12" s="23">
        <v>132.033842526884</v>
      </c>
      <c r="AU12" s="23">
        <v>24.9412816644193</v>
      </c>
      <c r="AV12" s="23">
        <v>4.0738801458769096</v>
      </c>
      <c r="AW12" s="23">
        <v>0</v>
      </c>
      <c r="AX12" s="23">
        <v>0</v>
      </c>
      <c r="AY12" s="23">
        <v>162.93785581703901</v>
      </c>
      <c r="AZ12" s="23">
        <v>162.93785581703901</v>
      </c>
      <c r="BA12" s="23">
        <v>27.5903164290497</v>
      </c>
      <c r="BB12" s="23">
        <v>5570670.9438356003</v>
      </c>
      <c r="BC12" s="23">
        <v>0</v>
      </c>
      <c r="BD12" s="23">
        <v>55.427722742685297</v>
      </c>
      <c r="BE12" s="23">
        <v>11.481124333318499</v>
      </c>
      <c r="BF12" s="23">
        <v>23.5228730596586</v>
      </c>
      <c r="BG12" s="23">
        <v>36.320729651294897</v>
      </c>
      <c r="BH12" s="23">
        <v>0</v>
      </c>
      <c r="BI12" s="23">
        <v>0</v>
      </c>
      <c r="BJ12" s="23">
        <v>0</v>
      </c>
      <c r="BK12" s="23">
        <v>4905.6745455226801</v>
      </c>
      <c r="BL12" s="23">
        <v>0</v>
      </c>
      <c r="BM12" s="23">
        <v>3143.3863077542001</v>
      </c>
      <c r="BN12" s="23">
        <v>784.61043495648596</v>
      </c>
      <c r="BO12" s="23">
        <v>87.179031218990502</v>
      </c>
      <c r="BP12" s="23">
        <v>871.78946617547604</v>
      </c>
      <c r="BQ12" s="23">
        <v>0</v>
      </c>
      <c r="BR12" s="23">
        <v>111.20899629959101</v>
      </c>
      <c r="BS12" s="23">
        <v>0</v>
      </c>
      <c r="BT12" s="23">
        <v>0</v>
      </c>
      <c r="BU12" s="23">
        <v>0</v>
      </c>
      <c r="BV12" s="23">
        <v>0</v>
      </c>
      <c r="BW12" s="23">
        <v>0.62933929859951399</v>
      </c>
      <c r="BX12" s="23">
        <v>917.29396210231596</v>
      </c>
      <c r="BY12" s="23">
        <v>0.69227295689412804</v>
      </c>
      <c r="BZ12" s="23">
        <v>189.85070857653</v>
      </c>
      <c r="CA12" s="23">
        <v>228.65997324691199</v>
      </c>
      <c r="CB12" s="23">
        <v>0.20977982208700499</v>
      </c>
      <c r="CC12" s="23">
        <v>0</v>
      </c>
      <c r="CD12" s="23">
        <v>147.68497478904499</v>
      </c>
      <c r="CE12" s="23">
        <v>3386.60538082522</v>
      </c>
      <c r="CF12" s="23">
        <v>2097.68468650157</v>
      </c>
      <c r="CG12" s="23">
        <v>1288.92069432365</v>
      </c>
      <c r="CH12" s="23">
        <v>1.6908251787672799</v>
      </c>
      <c r="CI12" s="23">
        <v>0</v>
      </c>
      <c r="CJ12" s="23">
        <v>50.1373827521398</v>
      </c>
      <c r="CK12" s="23">
        <v>13.740570751059501</v>
      </c>
      <c r="CL12" s="23">
        <v>569.97171592343295</v>
      </c>
      <c r="CM12" s="23">
        <v>37.7603595738465</v>
      </c>
      <c r="CN12" s="23">
        <v>7.3422940373793599</v>
      </c>
      <c r="CO12" s="23">
        <v>814.36518560161403</v>
      </c>
      <c r="CP12" s="23">
        <v>41.302976090703403</v>
      </c>
      <c r="CQ12" s="23">
        <v>0.314669792820648</v>
      </c>
      <c r="CR12" s="23">
        <v>34.613656217860701</v>
      </c>
      <c r="CS12" s="23">
        <v>2.09779825834862E-2</v>
      </c>
      <c r="CT12" s="23">
        <v>379.40719096722199</v>
      </c>
      <c r="CU12" s="23">
        <v>755.00630988548403</v>
      </c>
      <c r="CV12" s="23">
        <v>3.9306461481864199</v>
      </c>
      <c r="CW12" s="23">
        <v>0</v>
      </c>
      <c r="CX12" s="23">
        <v>3.5378848704188601E-2</v>
      </c>
      <c r="CY12" s="23">
        <v>111.816504624953</v>
      </c>
      <c r="CZ12" s="23">
        <v>26.644272687444602</v>
      </c>
      <c r="DA12" s="23">
        <v>0</v>
      </c>
      <c r="DB12" s="23">
        <v>353.52557277856999</v>
      </c>
      <c r="DC12" s="23">
        <v>2919.4020221895198</v>
      </c>
      <c r="DD12" s="23">
        <v>10.3542372775812</v>
      </c>
      <c r="DE12" s="23">
        <v>81.415461439544799</v>
      </c>
      <c r="DG12" s="32">
        <f t="shared" si="16"/>
        <v>1.0767226589083112</v>
      </c>
      <c r="DH12" s="46">
        <f t="shared" si="0"/>
        <v>-8.6397328435086805E-5</v>
      </c>
      <c r="DI12" s="46">
        <f t="shared" si="1"/>
        <v>-7.6620385629509331E-5</v>
      </c>
      <c r="DJ12" s="46">
        <f t="shared" si="2"/>
        <v>-8.1768417678946707E-5</v>
      </c>
      <c r="DK12" s="46">
        <f t="shared" si="3"/>
        <v>-1.2183320870127433E-4</v>
      </c>
      <c r="DL12" s="46">
        <f t="shared" si="4"/>
        <v>-1.4378725505104586E-4</v>
      </c>
      <c r="DM12" s="46">
        <f t="shared" si="5"/>
        <v>-7.8201396952878329E-5</v>
      </c>
      <c r="DN12" s="46">
        <f t="shared" si="6"/>
        <v>-8.2591021364440106E-5</v>
      </c>
      <c r="DO12" s="46">
        <f t="shared" si="7"/>
        <v>-8.3448846590612736E-5</v>
      </c>
      <c r="DP12" s="46">
        <f t="shared" si="8"/>
        <v>-8.3267107508783682E-5</v>
      </c>
      <c r="DQ12" s="46">
        <f t="shared" si="9"/>
        <v>-8.3585265079731772E-5</v>
      </c>
      <c r="DR12" s="46">
        <f t="shared" si="10"/>
        <v>-8.1115163388270576E-5</v>
      </c>
      <c r="DS12" s="46">
        <f t="shared" si="11"/>
        <v>-8.4147310150369233E-5</v>
      </c>
      <c r="DT12" s="46">
        <f t="shared" si="12"/>
        <v>-8.3363016898384284E-5</v>
      </c>
      <c r="DU12" s="46">
        <f t="shared" si="13"/>
        <v>-8.2804642182891691E-5</v>
      </c>
      <c r="DV12" s="46">
        <f t="shared" si="14"/>
        <v>-8.1322317475328732E-5</v>
      </c>
      <c r="DW12" s="46">
        <f t="shared" si="15"/>
        <v>-8.3493755878915186E-5</v>
      </c>
      <c r="DX12" s="46">
        <f t="shared" si="17"/>
        <v>0</v>
      </c>
      <c r="DY12" s="46">
        <f t="shared" si="18"/>
        <v>0</v>
      </c>
      <c r="DZ12" s="46">
        <f t="shared" si="19"/>
        <v>0</v>
      </c>
      <c r="EA12" s="46">
        <f t="shared" si="20"/>
        <v>0</v>
      </c>
      <c r="EB12" s="46">
        <f t="shared" si="21"/>
        <v>0</v>
      </c>
      <c r="EC12" s="46">
        <f t="shared" si="22"/>
        <v>0</v>
      </c>
      <c r="ED12" s="46">
        <f t="shared" si="23"/>
        <v>0</v>
      </c>
      <c r="EE12" s="46">
        <f t="shared" si="24"/>
        <v>0</v>
      </c>
      <c r="EF12" s="46">
        <f t="shared" si="25"/>
        <v>0</v>
      </c>
      <c r="EG12" s="46">
        <f t="shared" si="26"/>
        <v>0</v>
      </c>
      <c r="EH12" s="46">
        <f t="shared" si="27"/>
        <v>0</v>
      </c>
    </row>
    <row r="13" spans="1:139" x14ac:dyDescent="0.3">
      <c r="A13" s="23" t="s">
        <v>12</v>
      </c>
      <c r="B13" s="21">
        <v>26357.996057</v>
      </c>
      <c r="C13" s="21">
        <v>3846.8675349999999</v>
      </c>
      <c r="D13" s="21">
        <v>817.08921193000003</v>
      </c>
      <c r="E13" s="21">
        <v>4311.5507857000002</v>
      </c>
      <c r="F13" s="21">
        <v>2881.2045796000002</v>
      </c>
      <c r="G13" s="21">
        <v>189.68434869999999</v>
      </c>
      <c r="H13" s="21">
        <v>3352.5924642999998</v>
      </c>
      <c r="I13" s="23">
        <v>247.46012794000001</v>
      </c>
      <c r="J13" s="23">
        <v>40.578392999999998</v>
      </c>
      <c r="K13" s="23">
        <v>26.884147800000001</v>
      </c>
      <c r="L13" s="23">
        <v>206.84479930000001</v>
      </c>
      <c r="M13" s="23">
        <v>25.767826500000002</v>
      </c>
      <c r="N13" s="23">
        <v>10.232783400000001</v>
      </c>
      <c r="O13" s="23">
        <v>3.9163434000000001</v>
      </c>
      <c r="P13" s="23">
        <v>40.301882399999997</v>
      </c>
      <c r="Q13" s="23">
        <v>4.0622138999999997</v>
      </c>
      <c r="Y13" s="53"/>
      <c r="Z13" s="53"/>
      <c r="AA13" s="53"/>
      <c r="AB13" s="53"/>
      <c r="AC13" s="38"/>
      <c r="AD13" s="23" t="s">
        <v>12</v>
      </c>
      <c r="AE13" s="23">
        <v>0</v>
      </c>
      <c r="AF13" s="23">
        <v>103.78437297228299</v>
      </c>
      <c r="AG13" s="23">
        <v>0</v>
      </c>
      <c r="AH13" s="23">
        <v>0</v>
      </c>
      <c r="AI13" s="23">
        <v>0</v>
      </c>
      <c r="AJ13" s="23">
        <v>247.50809609810301</v>
      </c>
      <c r="AK13" s="23">
        <v>247.50809609810301</v>
      </c>
      <c r="AL13" s="23">
        <v>445.883942375039</v>
      </c>
      <c r="AM13" s="23">
        <v>0.154922506790897</v>
      </c>
      <c r="AN13" s="23">
        <v>40.585558139571702</v>
      </c>
      <c r="AO13" s="23">
        <v>0</v>
      </c>
      <c r="AP13" s="23">
        <v>26.889215780105701</v>
      </c>
      <c r="AQ13" s="23">
        <v>700.60723491129102</v>
      </c>
      <c r="AR13" s="23">
        <v>26361.331041408299</v>
      </c>
      <c r="AS13" s="23">
        <v>186.51695117406001</v>
      </c>
      <c r="AT13" s="23">
        <v>129.71811047967</v>
      </c>
      <c r="AU13" s="23">
        <v>30.850204552773601</v>
      </c>
      <c r="AV13" s="23">
        <v>3.9171540840826302</v>
      </c>
      <c r="AW13" s="23">
        <v>0</v>
      </c>
      <c r="AX13" s="23">
        <v>0</v>
      </c>
      <c r="AY13" s="23">
        <v>206.877236865578</v>
      </c>
      <c r="AZ13" s="23">
        <v>206.877236865578</v>
      </c>
      <c r="BA13" s="23">
        <v>40.307324664428897</v>
      </c>
      <c r="BB13" s="23">
        <v>6374492.0643793698</v>
      </c>
      <c r="BC13" s="23">
        <v>0</v>
      </c>
      <c r="BD13" s="23">
        <v>55.369493720178298</v>
      </c>
      <c r="BE13" s="23">
        <v>11.790558205352299</v>
      </c>
      <c r="BF13" s="23">
        <v>21.5318146091663</v>
      </c>
      <c r="BG13" s="23">
        <v>39.815017069417998</v>
      </c>
      <c r="BH13" s="23">
        <v>0</v>
      </c>
      <c r="BI13" s="23">
        <v>0</v>
      </c>
      <c r="BJ13" s="23">
        <v>0</v>
      </c>
      <c r="BK13" s="23">
        <v>3847.4759082215801</v>
      </c>
      <c r="BL13" s="23">
        <v>0</v>
      </c>
      <c r="BM13" s="23">
        <v>3586.6829869321</v>
      </c>
      <c r="BN13" s="23">
        <v>735.51030993678205</v>
      </c>
      <c r="BO13" s="23">
        <v>81.723389771656201</v>
      </c>
      <c r="BP13" s="23">
        <v>817.23369970843805</v>
      </c>
      <c r="BQ13" s="23">
        <v>0</v>
      </c>
      <c r="BR13" s="23">
        <v>116.527876424323</v>
      </c>
      <c r="BS13" s="23">
        <v>0</v>
      </c>
      <c r="BT13" s="23">
        <v>0</v>
      </c>
      <c r="BU13" s="23">
        <v>0</v>
      </c>
      <c r="BV13" s="23">
        <v>0</v>
      </c>
      <c r="BW13" s="23">
        <v>0.86445558844116599</v>
      </c>
      <c r="BX13" s="23">
        <v>1118.30687630747</v>
      </c>
      <c r="BY13" s="23">
        <v>0.95090058036673797</v>
      </c>
      <c r="BZ13" s="23">
        <v>260.777356437771</v>
      </c>
      <c r="CA13" s="23">
        <v>314.08529208485498</v>
      </c>
      <c r="CB13" s="23">
        <v>0.28815164767935902</v>
      </c>
      <c r="CC13" s="23">
        <v>0</v>
      </c>
      <c r="CD13" s="23">
        <v>202.85880520511199</v>
      </c>
      <c r="CE13" s="23">
        <v>4312.0676739355204</v>
      </c>
      <c r="CF13" s="23">
        <v>2881.3616503570902</v>
      </c>
      <c r="CG13" s="23">
        <v>1430.7060235784299</v>
      </c>
      <c r="CH13" s="23">
        <v>2.3224986237647198</v>
      </c>
      <c r="CI13" s="23">
        <v>0</v>
      </c>
      <c r="CJ13" s="23">
        <v>68.8682552070415</v>
      </c>
      <c r="CK13" s="23">
        <v>18.873929396980699</v>
      </c>
      <c r="CL13" s="23">
        <v>782.90820604397095</v>
      </c>
      <c r="CM13" s="23">
        <v>51.8673068888925</v>
      </c>
      <c r="CN13" s="23">
        <v>10.085309016352699</v>
      </c>
      <c r="CO13" s="23">
        <v>1118.6051246438101</v>
      </c>
      <c r="CP13" s="23">
        <v>38.370720472847303</v>
      </c>
      <c r="CQ13" s="23">
        <v>0.43222738471204802</v>
      </c>
      <c r="CR13" s="23">
        <v>47.5450164519916</v>
      </c>
      <c r="CS13" s="23">
        <v>2.8815155343176899E-2</v>
      </c>
      <c r="CT13" s="23">
        <v>189.759524013293</v>
      </c>
      <c r="CU13" s="23">
        <v>947.88345529933304</v>
      </c>
      <c r="CV13" s="23">
        <v>4.0629970580917796</v>
      </c>
      <c r="CW13" s="23">
        <v>0</v>
      </c>
      <c r="CX13" s="23">
        <v>2.6370083973632701E-2</v>
      </c>
      <c r="CY13" s="23">
        <v>130.69677833406399</v>
      </c>
      <c r="CZ13" s="23">
        <v>25.773205058529399</v>
      </c>
      <c r="DA13" s="23">
        <v>0</v>
      </c>
      <c r="DB13" s="23">
        <v>442.35027640734802</v>
      </c>
      <c r="DC13" s="23">
        <v>3353.1736930174102</v>
      </c>
      <c r="DD13" s="23">
        <v>10.234864030816199</v>
      </c>
      <c r="DE13" s="23">
        <v>97.633858726003993</v>
      </c>
      <c r="DG13" s="32">
        <f t="shared" si="16"/>
        <v>1.0696382935369395</v>
      </c>
      <c r="DH13" s="46">
        <f t="shared" si="0"/>
        <v>1.2652647800259984E-4</v>
      </c>
      <c r="DI13" s="46">
        <f t="shared" si="1"/>
        <v>1.5814769186748794E-4</v>
      </c>
      <c r="DJ13" s="46">
        <f t="shared" si="2"/>
        <v>1.7683231687361684E-4</v>
      </c>
      <c r="DK13" s="46">
        <f t="shared" si="3"/>
        <v>1.1988452907350097E-4</v>
      </c>
      <c r="DL13" s="46">
        <f t="shared" si="4"/>
        <v>5.4515655778866901E-5</v>
      </c>
      <c r="DM13" s="46">
        <f t="shared" si="5"/>
        <v>3.9631795563645358E-4</v>
      </c>
      <c r="DN13" s="46">
        <f t="shared" si="6"/>
        <v>1.7336694620641798E-4</v>
      </c>
      <c r="DO13" s="46">
        <f t="shared" si="7"/>
        <v>1.9384196760228827E-4</v>
      </c>
      <c r="DP13" s="46">
        <f t="shared" si="8"/>
        <v>1.7657524219118437E-4</v>
      </c>
      <c r="DQ13" s="46">
        <f t="shared" si="9"/>
        <v>1.8851183765996433E-4</v>
      </c>
      <c r="DR13" s="46">
        <f t="shared" si="10"/>
        <v>1.568207935987161E-4</v>
      </c>
      <c r="DS13" s="46">
        <f t="shared" si="11"/>
        <v>2.087315563614681E-4</v>
      </c>
      <c r="DT13" s="46">
        <f t="shared" si="12"/>
        <v>2.0332989909653437E-4</v>
      </c>
      <c r="DU13" s="46">
        <f t="shared" si="13"/>
        <v>2.0700025504149494E-4</v>
      </c>
      <c r="DV13" s="46">
        <f t="shared" si="14"/>
        <v>1.3503747479796382E-4</v>
      </c>
      <c r="DW13" s="46">
        <f t="shared" si="15"/>
        <v>1.9279095366688288E-4</v>
      </c>
      <c r="DX13" s="46">
        <f t="shared" si="17"/>
        <v>0</v>
      </c>
      <c r="DY13" s="46">
        <f t="shared" si="18"/>
        <v>0</v>
      </c>
      <c r="DZ13" s="46">
        <f t="shared" si="19"/>
        <v>0</v>
      </c>
      <c r="EA13" s="46">
        <f t="shared" si="20"/>
        <v>0</v>
      </c>
      <c r="EB13" s="46">
        <f t="shared" si="21"/>
        <v>0</v>
      </c>
      <c r="EC13" s="46">
        <f t="shared" si="22"/>
        <v>0</v>
      </c>
      <c r="ED13" s="46">
        <f t="shared" si="23"/>
        <v>0</v>
      </c>
      <c r="EE13" s="46">
        <f t="shared" si="24"/>
        <v>0</v>
      </c>
      <c r="EF13" s="46">
        <f t="shared" si="25"/>
        <v>0</v>
      </c>
      <c r="EG13" s="46">
        <f t="shared" si="26"/>
        <v>0</v>
      </c>
      <c r="EH13" s="46">
        <f t="shared" si="27"/>
        <v>0</v>
      </c>
    </row>
    <row r="14" spans="1:139" x14ac:dyDescent="0.3">
      <c r="A14" s="23" t="s">
        <v>13</v>
      </c>
      <c r="B14" s="21">
        <v>15205.772913000001</v>
      </c>
      <c r="C14" s="21">
        <v>1105.0696527</v>
      </c>
      <c r="D14" s="21">
        <v>365.35020472999997</v>
      </c>
      <c r="E14" s="21">
        <v>2631.480924</v>
      </c>
      <c r="F14" s="21">
        <v>1928.4008114999999</v>
      </c>
      <c r="G14" s="21">
        <v>69.145680540000001</v>
      </c>
      <c r="H14" s="21">
        <v>1555.9308321999999</v>
      </c>
      <c r="I14" s="23">
        <v>127.56460622</v>
      </c>
      <c r="J14" s="23">
        <v>19.111102949999999</v>
      </c>
      <c r="K14" s="23">
        <v>13.516487850000001</v>
      </c>
      <c r="L14" s="23">
        <v>86.759402640000005</v>
      </c>
      <c r="M14" s="23">
        <v>14.220171300000001</v>
      </c>
      <c r="N14" s="23">
        <v>5.5253097000000002</v>
      </c>
      <c r="O14" s="23">
        <v>2.1743625</v>
      </c>
      <c r="P14" s="23">
        <v>14.668753199999999</v>
      </c>
      <c r="Q14" s="23">
        <v>2.0973196500000002</v>
      </c>
      <c r="Y14" s="53"/>
      <c r="Z14" s="53"/>
      <c r="AA14" s="53"/>
      <c r="AB14" s="53"/>
      <c r="AC14" s="38"/>
      <c r="AD14" s="23" t="s">
        <v>13</v>
      </c>
      <c r="AE14" s="23">
        <v>0</v>
      </c>
      <c r="AF14" s="23">
        <v>48.964090120364602</v>
      </c>
      <c r="AG14" s="23">
        <v>0</v>
      </c>
      <c r="AH14" s="23">
        <v>0</v>
      </c>
      <c r="AI14" s="23">
        <v>0</v>
      </c>
      <c r="AJ14" s="23">
        <v>127.50285042551999</v>
      </c>
      <c r="AK14" s="23">
        <v>127.50285042551999</v>
      </c>
      <c r="AL14" s="23">
        <v>226.90968182443399</v>
      </c>
      <c r="AM14" s="23">
        <v>0.110237522023931</v>
      </c>
      <c r="AN14" s="23">
        <v>19.102205564078801</v>
      </c>
      <c r="AO14" s="23">
        <v>0</v>
      </c>
      <c r="AP14" s="23">
        <v>13.509956690599299</v>
      </c>
      <c r="AQ14" s="23">
        <v>322.43622519755002</v>
      </c>
      <c r="AR14" s="23">
        <v>15198.412305759</v>
      </c>
      <c r="AS14" s="23">
        <v>88.569401817119896</v>
      </c>
      <c r="AT14" s="23">
        <v>70.204784528950498</v>
      </c>
      <c r="AU14" s="23">
        <v>13.298312544288001</v>
      </c>
      <c r="AV14" s="23">
        <v>2.1732923007864899</v>
      </c>
      <c r="AW14" s="23">
        <v>0</v>
      </c>
      <c r="AX14" s="23">
        <v>0</v>
      </c>
      <c r="AY14" s="23">
        <v>86.718292481189593</v>
      </c>
      <c r="AZ14" s="23">
        <v>86.718292481189593</v>
      </c>
      <c r="BA14" s="23">
        <v>14.661751815010099</v>
      </c>
      <c r="BB14" s="23">
        <v>2969582.2393183298</v>
      </c>
      <c r="BC14" s="23">
        <v>0</v>
      </c>
      <c r="BD14" s="23">
        <v>29.476958381163598</v>
      </c>
      <c r="BE14" s="23">
        <v>6.1076428426774001</v>
      </c>
      <c r="BF14" s="23">
        <v>12.4983938633156</v>
      </c>
      <c r="BG14" s="23">
        <v>19.3361173314814</v>
      </c>
      <c r="BH14" s="23">
        <v>0</v>
      </c>
      <c r="BI14" s="23">
        <v>0</v>
      </c>
      <c r="BJ14" s="23">
        <v>0</v>
      </c>
      <c r="BK14" s="23">
        <v>1104.56385059276</v>
      </c>
      <c r="BL14" s="23">
        <v>0</v>
      </c>
      <c r="BM14" s="23">
        <v>1674.3578528084099</v>
      </c>
      <c r="BN14" s="23">
        <v>328.65743827334001</v>
      </c>
      <c r="BO14" s="23">
        <v>36.517546456345698</v>
      </c>
      <c r="BP14" s="23">
        <v>365.17498472968498</v>
      </c>
      <c r="BQ14" s="23">
        <v>0</v>
      </c>
      <c r="BR14" s="23">
        <v>59.1744103144893</v>
      </c>
      <c r="BS14" s="23">
        <v>0</v>
      </c>
      <c r="BT14" s="23">
        <v>0</v>
      </c>
      <c r="BU14" s="23">
        <v>0</v>
      </c>
      <c r="BV14" s="23">
        <v>0</v>
      </c>
      <c r="BW14" s="23">
        <v>0.578235443046346</v>
      </c>
      <c r="BX14" s="23">
        <v>488.991117785016</v>
      </c>
      <c r="BY14" s="23">
        <v>0.63606451286121302</v>
      </c>
      <c r="BZ14" s="23">
        <v>174.43530404493001</v>
      </c>
      <c r="CA14" s="23">
        <v>210.093498790213</v>
      </c>
      <c r="CB14" s="23">
        <v>0.19274586341264399</v>
      </c>
      <c r="CC14" s="23">
        <v>0</v>
      </c>
      <c r="CD14" s="23">
        <v>135.693352513544</v>
      </c>
      <c r="CE14" s="23">
        <v>2630.09870507812</v>
      </c>
      <c r="CF14" s="23">
        <v>1927.35845353075</v>
      </c>
      <c r="CG14" s="23">
        <v>702.74025154736898</v>
      </c>
      <c r="CH14" s="23">
        <v>1.5535343254132199</v>
      </c>
      <c r="CI14" s="23">
        <v>0</v>
      </c>
      <c r="CJ14" s="23">
        <v>46.066326923394897</v>
      </c>
      <c r="CK14" s="23">
        <v>12.624850505685099</v>
      </c>
      <c r="CL14" s="23">
        <v>523.69153766872205</v>
      </c>
      <c r="CM14" s="23">
        <v>34.694285597755602</v>
      </c>
      <c r="CN14" s="23">
        <v>6.74611942878244</v>
      </c>
      <c r="CO14" s="23">
        <v>748.24103826672604</v>
      </c>
      <c r="CP14" s="23">
        <v>21.948739069652099</v>
      </c>
      <c r="CQ14" s="23">
        <v>0.28912183347387799</v>
      </c>
      <c r="CR14" s="23">
        <v>31.8031632026543</v>
      </c>
      <c r="CS14" s="23">
        <v>1.9274610140158799E-2</v>
      </c>
      <c r="CT14" s="23">
        <v>69.113436646329006</v>
      </c>
      <c r="CU14" s="23">
        <v>402.63814181442098</v>
      </c>
      <c r="CV14" s="23">
        <v>2.0962833512844599</v>
      </c>
      <c r="CW14" s="23">
        <v>0</v>
      </c>
      <c r="CX14" s="23">
        <v>1.8763879737914501E-2</v>
      </c>
      <c r="CY14" s="23">
        <v>59.575015292351601</v>
      </c>
      <c r="CZ14" s="23">
        <v>14.2132722653205</v>
      </c>
      <c r="DA14" s="23">
        <v>0</v>
      </c>
      <c r="DB14" s="23">
        <v>188.522642926635</v>
      </c>
      <c r="DC14" s="23">
        <v>1555.1846868058799</v>
      </c>
      <c r="DD14" s="23">
        <v>5.5226177065642599</v>
      </c>
      <c r="DE14" s="23">
        <v>43.391498508887302</v>
      </c>
      <c r="DG14" s="32">
        <f t="shared" si="16"/>
        <v>1.0766295906933692</v>
      </c>
      <c r="DH14" s="46">
        <f t="shared" si="0"/>
        <v>-4.8406662937254481E-4</v>
      </c>
      <c r="DI14" s="46">
        <f t="shared" si="1"/>
        <v>-4.5771061218104805E-4</v>
      </c>
      <c r="DJ14" s="46">
        <f t="shared" si="2"/>
        <v>-4.7959464110464725E-4</v>
      </c>
      <c r="DK14" s="46">
        <f t="shared" si="3"/>
        <v>-5.2526275576373488E-4</v>
      </c>
      <c r="DL14" s="46">
        <f t="shared" si="4"/>
        <v>-5.4052972962561219E-4</v>
      </c>
      <c r="DM14" s="46">
        <f t="shared" si="5"/>
        <v>-4.6631826339957143E-4</v>
      </c>
      <c r="DN14" s="46">
        <f t="shared" si="6"/>
        <v>-4.7954920532363295E-4</v>
      </c>
      <c r="DO14" s="46">
        <f t="shared" si="7"/>
        <v>-4.8411386441707703E-4</v>
      </c>
      <c r="DP14" s="46">
        <f t="shared" si="8"/>
        <v>-4.6556109003631653E-4</v>
      </c>
      <c r="DQ14" s="46">
        <f t="shared" si="9"/>
        <v>-4.831994430196132E-4</v>
      </c>
      <c r="DR14" s="46">
        <f t="shared" si="10"/>
        <v>-4.7384096201070488E-4</v>
      </c>
      <c r="DS14" s="46">
        <f t="shared" si="11"/>
        <v>-4.8515833838800627E-4</v>
      </c>
      <c r="DT14" s="46">
        <f t="shared" si="12"/>
        <v>-4.8721132061436056E-4</v>
      </c>
      <c r="DU14" s="46">
        <f t="shared" si="13"/>
        <v>-4.9218987795734926E-4</v>
      </c>
      <c r="DV14" s="46">
        <f t="shared" si="14"/>
        <v>-4.7729925607448474E-4</v>
      </c>
      <c r="DW14" s="46">
        <f t="shared" si="15"/>
        <v>-4.9410623485091564E-4</v>
      </c>
      <c r="DX14" s="46">
        <f t="shared" si="17"/>
        <v>0</v>
      </c>
      <c r="DY14" s="46">
        <f t="shared" si="18"/>
        <v>0</v>
      </c>
      <c r="DZ14" s="46">
        <f t="shared" si="19"/>
        <v>0</v>
      </c>
      <c r="EA14" s="46">
        <f t="shared" si="20"/>
        <v>0</v>
      </c>
      <c r="EB14" s="46">
        <f t="shared" si="21"/>
        <v>0</v>
      </c>
      <c r="EC14" s="46">
        <f t="shared" si="22"/>
        <v>0</v>
      </c>
      <c r="ED14" s="46">
        <f t="shared" si="23"/>
        <v>0</v>
      </c>
      <c r="EE14" s="46">
        <f t="shared" si="24"/>
        <v>0</v>
      </c>
      <c r="EF14" s="46">
        <f t="shared" si="25"/>
        <v>0</v>
      </c>
      <c r="EG14" s="46">
        <f t="shared" si="26"/>
        <v>0</v>
      </c>
      <c r="EH14" s="46">
        <f t="shared" si="27"/>
        <v>0</v>
      </c>
    </row>
    <row r="15" spans="1:139" x14ac:dyDescent="0.3">
      <c r="A15" s="23" t="s">
        <v>14</v>
      </c>
      <c r="B15" s="21">
        <v>6012.0165978000005</v>
      </c>
      <c r="C15" s="21">
        <v>439.82303560999998</v>
      </c>
      <c r="D15" s="21">
        <v>144.61847956</v>
      </c>
      <c r="E15" s="21">
        <v>1039.3502125</v>
      </c>
      <c r="F15" s="21">
        <v>760.89514458999997</v>
      </c>
      <c r="G15" s="21">
        <v>26.97284406</v>
      </c>
      <c r="H15" s="21">
        <v>616.99628460999998</v>
      </c>
      <c r="I15" s="23">
        <v>50.413933139999997</v>
      </c>
      <c r="J15" s="23">
        <v>7.5744469499999996</v>
      </c>
      <c r="K15" s="23">
        <v>5.3459142000000002</v>
      </c>
      <c r="L15" s="23">
        <v>34.527918200000002</v>
      </c>
      <c r="M15" s="23">
        <v>5.6085504000000004</v>
      </c>
      <c r="N15" s="23">
        <v>2.1806025</v>
      </c>
      <c r="O15" s="23">
        <v>0.85743840000000004</v>
      </c>
      <c r="P15" s="23">
        <v>5.8711798499999999</v>
      </c>
      <c r="Q15" s="23">
        <v>0.82863675000000003</v>
      </c>
      <c r="Y15" s="53"/>
      <c r="Z15" s="53"/>
      <c r="AA15" s="53"/>
      <c r="AB15" s="53"/>
      <c r="AC15" s="38"/>
      <c r="AD15" s="23" t="s">
        <v>14</v>
      </c>
      <c r="AE15" s="23">
        <v>0</v>
      </c>
      <c r="AF15" s="23">
        <v>19.392959697887399</v>
      </c>
      <c r="AG15" s="23">
        <v>0</v>
      </c>
      <c r="AH15" s="23">
        <v>0</v>
      </c>
      <c r="AI15" s="23">
        <v>0</v>
      </c>
      <c r="AJ15" s="23">
        <v>50.340687067125401</v>
      </c>
      <c r="AK15" s="23">
        <v>50.340687067125401</v>
      </c>
      <c r="AL15" s="23">
        <v>89.760636701995693</v>
      </c>
      <c r="AM15" s="23">
        <v>4.34151268368414E-2</v>
      </c>
      <c r="AN15" s="23">
        <v>7.56343199151046</v>
      </c>
      <c r="AO15" s="23">
        <v>0</v>
      </c>
      <c r="AP15" s="23">
        <v>5.3381692247967001</v>
      </c>
      <c r="AQ15" s="23">
        <v>127.759430341617</v>
      </c>
      <c r="AR15" s="23">
        <v>6003.1910986182502</v>
      </c>
      <c r="AS15" s="23">
        <v>35.075285831455503</v>
      </c>
      <c r="AT15" s="23">
        <v>27.745481361695699</v>
      </c>
      <c r="AU15" s="23">
        <v>5.2753526135848796</v>
      </c>
      <c r="AV15" s="23">
        <v>0.85616644502279005</v>
      </c>
      <c r="AW15" s="23">
        <v>0</v>
      </c>
      <c r="AX15" s="23">
        <v>0</v>
      </c>
      <c r="AY15" s="23">
        <v>34.478057625423702</v>
      </c>
      <c r="AZ15" s="23">
        <v>34.478057625423702</v>
      </c>
      <c r="BA15" s="23">
        <v>5.8628601867921102</v>
      </c>
      <c r="BB15" s="23">
        <v>1176268.1337808699</v>
      </c>
      <c r="BC15" s="23">
        <v>0</v>
      </c>
      <c r="BD15" s="23">
        <v>11.6525459213512</v>
      </c>
      <c r="BE15" s="23">
        <v>2.4154160478513198</v>
      </c>
      <c r="BF15" s="23">
        <v>4.9346365290480296</v>
      </c>
      <c r="BG15" s="23">
        <v>7.6546716438873998</v>
      </c>
      <c r="BH15" s="23">
        <v>0</v>
      </c>
      <c r="BI15" s="23">
        <v>0</v>
      </c>
      <c r="BJ15" s="23">
        <v>0</v>
      </c>
      <c r="BK15" s="23">
        <v>439.21658250522199</v>
      </c>
      <c r="BL15" s="23">
        <v>0</v>
      </c>
      <c r="BM15" s="23">
        <v>663.24185992934099</v>
      </c>
      <c r="BN15" s="23">
        <v>129.967908706603</v>
      </c>
      <c r="BO15" s="23">
        <v>14.440879381823899</v>
      </c>
      <c r="BP15" s="23">
        <v>144.408788088427</v>
      </c>
      <c r="BQ15" s="23">
        <v>0</v>
      </c>
      <c r="BR15" s="23">
        <v>23.408457722845899</v>
      </c>
      <c r="BS15" s="23">
        <v>0</v>
      </c>
      <c r="BT15" s="23">
        <v>0</v>
      </c>
      <c r="BU15" s="23">
        <v>0</v>
      </c>
      <c r="BV15" s="23">
        <v>0</v>
      </c>
      <c r="BW15" s="23">
        <v>0.22793126980715001</v>
      </c>
      <c r="BX15" s="23">
        <v>193.928522386944</v>
      </c>
      <c r="BY15" s="23">
        <v>0.25072647784079299</v>
      </c>
      <c r="BZ15" s="23">
        <v>68.759171282593897</v>
      </c>
      <c r="CA15" s="23">
        <v>82.814920881628197</v>
      </c>
      <c r="CB15" s="23">
        <v>7.5977401852984794E-2</v>
      </c>
      <c r="CC15" s="23">
        <v>0</v>
      </c>
      <c r="CD15" s="23">
        <v>53.487794661507799</v>
      </c>
      <c r="CE15" s="23">
        <v>1037.7764102226099</v>
      </c>
      <c r="CF15" s="23">
        <v>759.72888617845297</v>
      </c>
      <c r="CG15" s="23">
        <v>278.04752404415802</v>
      </c>
      <c r="CH15" s="23">
        <v>0.61237652628736094</v>
      </c>
      <c r="CI15" s="23">
        <v>0</v>
      </c>
      <c r="CJ15" s="23">
        <v>18.158490418161598</v>
      </c>
      <c r="CK15" s="23">
        <v>4.9764959440466896</v>
      </c>
      <c r="CL15" s="23">
        <v>206.42947855178301</v>
      </c>
      <c r="CM15" s="23">
        <v>13.6758396027271</v>
      </c>
      <c r="CN15" s="23">
        <v>2.6592034237779498</v>
      </c>
      <c r="CO15" s="23">
        <v>294.94269250483597</v>
      </c>
      <c r="CP15" s="23">
        <v>8.6676199726582706</v>
      </c>
      <c r="CQ15" s="23">
        <v>0.11396650187117199</v>
      </c>
      <c r="CR15" s="23">
        <v>12.536222986491101</v>
      </c>
      <c r="CS15" s="23">
        <v>7.5977432386999302E-3</v>
      </c>
      <c r="CT15" s="23">
        <v>26.9339159531958</v>
      </c>
      <c r="CU15" s="23">
        <v>159.76733016283299</v>
      </c>
      <c r="CV15" s="23">
        <v>0.82740559609120501</v>
      </c>
      <c r="CW15" s="23">
        <v>0</v>
      </c>
      <c r="CX15" s="23">
        <v>7.3892894510160503E-3</v>
      </c>
      <c r="CY15" s="23">
        <v>23.6094027894707</v>
      </c>
      <c r="CZ15" s="23">
        <v>5.6003152807698502</v>
      </c>
      <c r="DA15" s="23">
        <v>0</v>
      </c>
      <c r="DB15" s="23">
        <v>74.801318701036607</v>
      </c>
      <c r="DC15" s="23">
        <v>616.10131020684798</v>
      </c>
      <c r="DD15" s="23">
        <v>2.1773819092715301</v>
      </c>
      <c r="DE15" s="23">
        <v>17.203441559364901</v>
      </c>
      <c r="DG15" s="32">
        <f t="shared" si="16"/>
        <v>1.0765142825401006</v>
      </c>
      <c r="DH15" s="46">
        <f t="shared" si="0"/>
        <v>-1.4679765163954841E-3</v>
      </c>
      <c r="DI15" s="46">
        <f t="shared" si="1"/>
        <v>-1.3788570758620701E-3</v>
      </c>
      <c r="DJ15" s="46">
        <f t="shared" si="2"/>
        <v>-1.4499631873532274E-3</v>
      </c>
      <c r="DK15" s="46">
        <f t="shared" si="3"/>
        <v>-1.5142174971076812E-3</v>
      </c>
      <c r="DL15" s="46">
        <f t="shared" si="4"/>
        <v>-1.5327452407064984E-3</v>
      </c>
      <c r="DM15" s="46">
        <f t="shared" si="5"/>
        <v>-1.4432333022652546E-3</v>
      </c>
      <c r="DN15" s="46">
        <f t="shared" si="6"/>
        <v>-1.4505345096489516E-3</v>
      </c>
      <c r="DO15" s="46">
        <f t="shared" si="7"/>
        <v>-1.4528934425963394E-3</v>
      </c>
      <c r="DP15" s="46">
        <f t="shared" si="8"/>
        <v>-1.4542261055164687E-3</v>
      </c>
      <c r="DQ15" s="46">
        <f t="shared" si="9"/>
        <v>-1.4487653399487942E-3</v>
      </c>
      <c r="DR15" s="46">
        <f t="shared" si="10"/>
        <v>-1.4440654744223794E-3</v>
      </c>
      <c r="DS15" s="46">
        <f t="shared" si="11"/>
        <v>-1.4683150979886335E-3</v>
      </c>
      <c r="DT15" s="46">
        <f t="shared" si="12"/>
        <v>-1.4769270091499569E-3</v>
      </c>
      <c r="DU15" s="46">
        <f t="shared" si="13"/>
        <v>-1.4834359846841465E-3</v>
      </c>
      <c r="DV15" s="46">
        <f t="shared" si="14"/>
        <v>-1.4170342964182374E-3</v>
      </c>
      <c r="DW15" s="46">
        <f t="shared" si="15"/>
        <v>-1.4857582756195933E-3</v>
      </c>
      <c r="DX15" s="46">
        <f t="shared" si="17"/>
        <v>0</v>
      </c>
      <c r="DY15" s="46">
        <f t="shared" si="18"/>
        <v>0</v>
      </c>
      <c r="DZ15" s="46">
        <f t="shared" si="19"/>
        <v>0</v>
      </c>
      <c r="EA15" s="46">
        <f t="shared" si="20"/>
        <v>0</v>
      </c>
      <c r="EB15" s="46">
        <f t="shared" si="21"/>
        <v>0</v>
      </c>
      <c r="EC15" s="46">
        <f t="shared" si="22"/>
        <v>0</v>
      </c>
      <c r="ED15" s="46">
        <f t="shared" si="23"/>
        <v>0</v>
      </c>
      <c r="EE15" s="46">
        <f t="shared" si="24"/>
        <v>0</v>
      </c>
      <c r="EF15" s="46">
        <f t="shared" si="25"/>
        <v>0</v>
      </c>
      <c r="EG15" s="46">
        <f t="shared" si="26"/>
        <v>0</v>
      </c>
      <c r="EH15" s="46">
        <f t="shared" si="27"/>
        <v>0</v>
      </c>
    </row>
    <row r="16" spans="1:139" x14ac:dyDescent="0.3">
      <c r="A16" s="23" t="s">
        <v>15</v>
      </c>
      <c r="B16" s="21">
        <v>21603.419684</v>
      </c>
      <c r="C16" s="21">
        <v>1486.5765509</v>
      </c>
      <c r="D16" s="21">
        <v>511.89467194999997</v>
      </c>
      <c r="E16" s="21">
        <v>3752.1780334</v>
      </c>
      <c r="F16" s="21">
        <v>2754.4131714</v>
      </c>
      <c r="G16" s="21">
        <v>94.927115999999998</v>
      </c>
      <c r="H16" s="21">
        <v>2191.5504046000001</v>
      </c>
      <c r="I16" s="23">
        <v>180.45243708000001</v>
      </c>
      <c r="J16" s="23">
        <v>26.934130199999998</v>
      </c>
      <c r="K16" s="23">
        <v>19.101654750000002</v>
      </c>
      <c r="L16" s="23">
        <v>121.63638976</v>
      </c>
      <c r="M16" s="23">
        <v>20.167506299999999</v>
      </c>
      <c r="N16" s="23">
        <v>7.8299076000000003</v>
      </c>
      <c r="O16" s="23">
        <v>3.0844239</v>
      </c>
      <c r="P16" s="23">
        <v>20.415328049999999</v>
      </c>
      <c r="Q16" s="23">
        <v>2.9660120999999999</v>
      </c>
      <c r="Y16" s="53"/>
      <c r="Z16" s="53"/>
      <c r="AA16" s="53"/>
      <c r="AB16" s="53"/>
      <c r="AC16" s="38"/>
      <c r="AD16" s="23" t="s">
        <v>15</v>
      </c>
      <c r="AE16" s="23">
        <v>0</v>
      </c>
      <c r="AF16" s="23">
        <v>69.057560273489898</v>
      </c>
      <c r="AG16" s="23">
        <v>0</v>
      </c>
      <c r="AH16" s="23">
        <v>0</v>
      </c>
      <c r="AI16" s="23">
        <v>0</v>
      </c>
      <c r="AJ16" s="23">
        <v>180.37845127926499</v>
      </c>
      <c r="AK16" s="23">
        <v>180.37845127926499</v>
      </c>
      <c r="AL16" s="23">
        <v>321.61234642437802</v>
      </c>
      <c r="AM16" s="23">
        <v>0.15903423312717899</v>
      </c>
      <c r="AN16" s="23">
        <v>26.923429614377898</v>
      </c>
      <c r="AO16" s="23">
        <v>0</v>
      </c>
      <c r="AP16" s="23">
        <v>19.093809772860599</v>
      </c>
      <c r="AQ16" s="23">
        <v>453.97878401516698</v>
      </c>
      <c r="AR16" s="23">
        <v>21594.5883002915</v>
      </c>
      <c r="AS16" s="23">
        <v>124.97068870185601</v>
      </c>
      <c r="AT16" s="23">
        <v>99.8778272223648</v>
      </c>
      <c r="AU16" s="23">
        <v>18.635110595095799</v>
      </c>
      <c r="AV16" s="23">
        <v>3.0831389136184999</v>
      </c>
      <c r="AW16" s="23">
        <v>0</v>
      </c>
      <c r="AX16" s="23">
        <v>0</v>
      </c>
      <c r="AY16" s="23">
        <v>121.587033583432</v>
      </c>
      <c r="AZ16" s="23">
        <v>121.587033583432</v>
      </c>
      <c r="BA16" s="23">
        <v>20.406930826774499</v>
      </c>
      <c r="BB16" s="23">
        <v>4183687.8974762498</v>
      </c>
      <c r="BC16" s="23">
        <v>0</v>
      </c>
      <c r="BD16" s="23">
        <v>41.895044288441703</v>
      </c>
      <c r="BE16" s="23">
        <v>8.66627926336513</v>
      </c>
      <c r="BF16" s="23">
        <v>17.851640485827399</v>
      </c>
      <c r="BG16" s="23">
        <v>27.324012932488898</v>
      </c>
      <c r="BH16" s="23">
        <v>0</v>
      </c>
      <c r="BI16" s="23">
        <v>0</v>
      </c>
      <c r="BJ16" s="23">
        <v>0</v>
      </c>
      <c r="BK16" s="23">
        <v>1485.9696205294399</v>
      </c>
      <c r="BL16" s="23">
        <v>0</v>
      </c>
      <c r="BM16" s="23">
        <v>2359.5970219966098</v>
      </c>
      <c r="BN16" s="23">
        <v>460.51629667598098</v>
      </c>
      <c r="BO16" s="23">
        <v>51.168417282031697</v>
      </c>
      <c r="BP16" s="23">
        <v>511.68471395801203</v>
      </c>
      <c r="BQ16" s="23">
        <v>0</v>
      </c>
      <c r="BR16" s="23">
        <v>83.859784681239105</v>
      </c>
      <c r="BS16" s="23">
        <v>0</v>
      </c>
      <c r="BT16" s="23">
        <v>0</v>
      </c>
      <c r="BU16" s="23">
        <v>0</v>
      </c>
      <c r="BV16" s="23">
        <v>0</v>
      </c>
      <c r="BW16" s="23">
        <v>0.82598237074025704</v>
      </c>
      <c r="BX16" s="23">
        <v>685.95884168223597</v>
      </c>
      <c r="BY16" s="23">
        <v>0.90858640409618696</v>
      </c>
      <c r="BZ16" s="23">
        <v>249.17245975186901</v>
      </c>
      <c r="CA16" s="23">
        <v>300.10842143553901</v>
      </c>
      <c r="CB16" s="23">
        <v>0.275328129323126</v>
      </c>
      <c r="CC16" s="23">
        <v>0</v>
      </c>
      <c r="CD16" s="23">
        <v>193.83142104421901</v>
      </c>
      <c r="CE16" s="23">
        <v>3750.4958526689702</v>
      </c>
      <c r="CF16" s="23">
        <v>2753.1387473376399</v>
      </c>
      <c r="CG16" s="23">
        <v>997.35710533132703</v>
      </c>
      <c r="CH16" s="23">
        <v>2.21915061977435</v>
      </c>
      <c r="CI16" s="23">
        <v>0</v>
      </c>
      <c r="CJ16" s="23">
        <v>65.803537646676205</v>
      </c>
      <c r="CK16" s="23">
        <v>18.034001223565198</v>
      </c>
      <c r="CL16" s="23">
        <v>748.06814905449198</v>
      </c>
      <c r="CM16" s="23">
        <v>49.559129725469397</v>
      </c>
      <c r="CN16" s="23">
        <v>9.6365095432574392</v>
      </c>
      <c r="CO16" s="23">
        <v>1068.82627203933</v>
      </c>
      <c r="CP16" s="23">
        <v>31.3244765188842</v>
      </c>
      <c r="CQ16" s="23">
        <v>0.41299560321213402</v>
      </c>
      <c r="CR16" s="23">
        <v>45.429269906358698</v>
      </c>
      <c r="CS16" s="23">
        <v>2.75328397184697E-2</v>
      </c>
      <c r="CT16" s="23">
        <v>94.888460069335295</v>
      </c>
      <c r="CU16" s="23">
        <v>563.59838391105404</v>
      </c>
      <c r="CV16" s="23">
        <v>2.9647783171734501</v>
      </c>
      <c r="CW16" s="23">
        <v>0</v>
      </c>
      <c r="CX16" s="23">
        <v>2.70700487798409E-2</v>
      </c>
      <c r="CY16" s="23">
        <v>83.822875915459306</v>
      </c>
      <c r="CZ16" s="23">
        <v>20.159231923216101</v>
      </c>
      <c r="DA16" s="23">
        <v>0</v>
      </c>
      <c r="DB16" s="23">
        <v>263.95378014385102</v>
      </c>
      <c r="DC16" s="23">
        <v>2190.6551643821199</v>
      </c>
      <c r="DD16" s="23">
        <v>7.8266933482718501</v>
      </c>
      <c r="DE16" s="23">
        <v>60.942173608476203</v>
      </c>
      <c r="DG16" s="32">
        <f t="shared" si="16"/>
        <v>1.0771193295783457</v>
      </c>
      <c r="DH16" s="46">
        <f t="shared" si="0"/>
        <v>-4.0879563687971969E-4</v>
      </c>
      <c r="DI16" s="46">
        <f t="shared" si="1"/>
        <v>-4.0827387610323527E-4</v>
      </c>
      <c r="DJ16" s="46">
        <f t="shared" si="2"/>
        <v>-4.1015858045198952E-4</v>
      </c>
      <c r="DK16" s="46">
        <f t="shared" si="3"/>
        <v>-4.4832113936382458E-4</v>
      </c>
      <c r="DL16" s="46">
        <f t="shared" si="4"/>
        <v>-4.6268442062102894E-4</v>
      </c>
      <c r="DM16" s="46">
        <f t="shared" si="5"/>
        <v>-4.0721695015682308E-4</v>
      </c>
      <c r="DN16" s="46">
        <f t="shared" si="6"/>
        <v>-4.0849629376587339E-4</v>
      </c>
      <c r="DO16" s="46">
        <f t="shared" si="7"/>
        <v>-4.1000167097890921E-4</v>
      </c>
      <c r="DP16" s="46">
        <f t="shared" si="8"/>
        <v>-3.9728721672623675E-4</v>
      </c>
      <c r="DQ16" s="46">
        <f t="shared" si="9"/>
        <v>-4.1069620627514936E-4</v>
      </c>
      <c r="DR16" s="46">
        <f t="shared" si="10"/>
        <v>-4.0576818060270806E-4</v>
      </c>
      <c r="DS16" s="46">
        <f t="shared" si="11"/>
        <v>-4.1028259323753964E-4</v>
      </c>
      <c r="DT16" s="46">
        <f t="shared" si="12"/>
        <v>-4.105095350231403E-4</v>
      </c>
      <c r="DU16" s="46">
        <f t="shared" si="13"/>
        <v>-4.1660498788772101E-4</v>
      </c>
      <c r="DV16" s="46">
        <f t="shared" si="14"/>
        <v>-4.11319534270268E-4</v>
      </c>
      <c r="DW16" s="46">
        <f t="shared" si="15"/>
        <v>-4.1597363225519046E-4</v>
      </c>
      <c r="DX16" s="46">
        <f t="shared" si="17"/>
        <v>0</v>
      </c>
      <c r="DY16" s="46">
        <f t="shared" si="18"/>
        <v>0</v>
      </c>
      <c r="DZ16" s="46">
        <f t="shared" si="19"/>
        <v>0</v>
      </c>
      <c r="EA16" s="46">
        <f t="shared" si="20"/>
        <v>0</v>
      </c>
      <c r="EB16" s="46">
        <f t="shared" si="21"/>
        <v>0</v>
      </c>
      <c r="EC16" s="46">
        <f t="shared" si="22"/>
        <v>0</v>
      </c>
      <c r="ED16" s="46">
        <f t="shared" si="23"/>
        <v>0</v>
      </c>
      <c r="EE16" s="46">
        <f t="shared" si="24"/>
        <v>0</v>
      </c>
      <c r="EF16" s="46">
        <f t="shared" si="25"/>
        <v>0</v>
      </c>
      <c r="EG16" s="46">
        <f t="shared" si="26"/>
        <v>0</v>
      </c>
      <c r="EH16" s="46">
        <f t="shared" si="27"/>
        <v>0</v>
      </c>
    </row>
    <row r="17" spans="1:138" x14ac:dyDescent="0.3">
      <c r="A17" s="23" t="s">
        <v>16</v>
      </c>
      <c r="B17" s="21">
        <v>50801.057573999999</v>
      </c>
      <c r="C17" s="21">
        <v>8406.2822727999992</v>
      </c>
      <c r="D17" s="21">
        <v>1609.4259167</v>
      </c>
      <c r="E17" s="21">
        <v>7899.0399411999997</v>
      </c>
      <c r="F17" s="21">
        <v>5404.8495415999996</v>
      </c>
      <c r="G17" s="21">
        <v>323.62724584</v>
      </c>
      <c r="H17" s="21">
        <v>6489.4370066000001</v>
      </c>
      <c r="I17" s="23">
        <v>460.17393042999998</v>
      </c>
      <c r="J17" s="23">
        <v>78.144287160000005</v>
      </c>
      <c r="K17" s="23">
        <v>50.498493680000003</v>
      </c>
      <c r="L17" s="23">
        <v>414.06721274</v>
      </c>
      <c r="M17" s="23">
        <v>46.528531999999998</v>
      </c>
      <c r="N17" s="23">
        <v>18.657916879999998</v>
      </c>
      <c r="O17" s="23">
        <v>7.0523540799999997</v>
      </c>
      <c r="P17" s="23">
        <v>83.977675959999999</v>
      </c>
      <c r="Q17" s="23">
        <v>7.5595726000000001</v>
      </c>
      <c r="Y17" s="53"/>
      <c r="Z17" s="53"/>
      <c r="AA17" s="53"/>
      <c r="AB17" s="53"/>
      <c r="AC17" s="38"/>
      <c r="AD17" s="23" t="s">
        <v>16</v>
      </c>
      <c r="AE17" s="23">
        <v>0</v>
      </c>
      <c r="AF17" s="23">
        <v>199.11861972606101</v>
      </c>
      <c r="AG17" s="23">
        <v>0</v>
      </c>
      <c r="AH17" s="23">
        <v>0</v>
      </c>
      <c r="AI17" s="23">
        <v>0</v>
      </c>
      <c r="AJ17" s="23">
        <v>459.78917006283098</v>
      </c>
      <c r="AK17" s="23">
        <v>459.78917006283098</v>
      </c>
      <c r="AL17" s="23">
        <v>824.71569592916501</v>
      </c>
      <c r="AM17" s="23">
        <v>0.22820167139970299</v>
      </c>
      <c r="AN17" s="23">
        <v>78.087374892140204</v>
      </c>
      <c r="AO17" s="23">
        <v>0</v>
      </c>
      <c r="AP17" s="23">
        <v>50.458105785126499</v>
      </c>
      <c r="AQ17" s="23">
        <v>1359.2237919040699</v>
      </c>
      <c r="AR17" s="23">
        <v>50754.867861351297</v>
      </c>
      <c r="AS17" s="23">
        <v>356.78171721586602</v>
      </c>
      <c r="AT17" s="23">
        <v>232.13977112458801</v>
      </c>
      <c r="AU17" s="23">
        <v>61.523546472084497</v>
      </c>
      <c r="AV17" s="23">
        <v>7.0457596245660996</v>
      </c>
      <c r="AW17" s="23">
        <v>0</v>
      </c>
      <c r="AX17" s="23">
        <v>0</v>
      </c>
      <c r="AY17" s="23">
        <v>413.81300693059501</v>
      </c>
      <c r="AZ17" s="23">
        <v>413.81300693059501</v>
      </c>
      <c r="BA17" s="23">
        <v>83.935686040848793</v>
      </c>
      <c r="BB17" s="23">
        <v>12316925.813746899</v>
      </c>
      <c r="BC17" s="23">
        <v>0</v>
      </c>
      <c r="BD17" s="23">
        <v>99.997227857673906</v>
      </c>
      <c r="BE17" s="23">
        <v>21.608279237042499</v>
      </c>
      <c r="BF17" s="23">
        <v>36.962045761807097</v>
      </c>
      <c r="BG17" s="23">
        <v>75.362514890435804</v>
      </c>
      <c r="BH17" s="23">
        <v>0</v>
      </c>
      <c r="BI17" s="23">
        <v>0</v>
      </c>
      <c r="BJ17" s="23">
        <v>0</v>
      </c>
      <c r="BK17" s="23">
        <v>8403.31662240888</v>
      </c>
      <c r="BL17" s="23">
        <v>0</v>
      </c>
      <c r="BM17" s="23">
        <v>6916.0766420300097</v>
      </c>
      <c r="BN17" s="23">
        <v>1447.5142175190199</v>
      </c>
      <c r="BO17" s="23">
        <v>160.83508722256201</v>
      </c>
      <c r="BP17" s="23">
        <v>1608.34930474159</v>
      </c>
      <c r="BQ17" s="23">
        <v>0</v>
      </c>
      <c r="BR17" s="23">
        <v>215.76765868995801</v>
      </c>
      <c r="BS17" s="23">
        <v>0</v>
      </c>
      <c r="BT17" s="23">
        <v>0</v>
      </c>
      <c r="BU17" s="23">
        <v>0</v>
      </c>
      <c r="BV17" s="23">
        <v>0</v>
      </c>
      <c r="BW17" s="23">
        <v>1.6196751733108401</v>
      </c>
      <c r="BX17" s="23">
        <v>2217.3125375131799</v>
      </c>
      <c r="BY17" s="23">
        <v>1.78164200080468</v>
      </c>
      <c r="BZ17" s="23">
        <v>488.60171354244102</v>
      </c>
      <c r="CA17" s="23">
        <v>588.48154720371201</v>
      </c>
      <c r="CB17" s="23">
        <v>0.53989388834691898</v>
      </c>
      <c r="CC17" s="23">
        <v>0</v>
      </c>
      <c r="CD17" s="23">
        <v>380.08348616875202</v>
      </c>
      <c r="CE17" s="23">
        <v>7890.6869071228002</v>
      </c>
      <c r="CF17" s="23">
        <v>5398.6218061786703</v>
      </c>
      <c r="CG17" s="23">
        <v>2492.0651009441299</v>
      </c>
      <c r="CH17" s="23">
        <v>4.3515021765130601</v>
      </c>
      <c r="CI17" s="23">
        <v>0</v>
      </c>
      <c r="CJ17" s="23">
        <v>129.03400050706301</v>
      </c>
      <c r="CK17" s="23">
        <v>35.362896200885103</v>
      </c>
      <c r="CL17" s="23">
        <v>1466.8847637471899</v>
      </c>
      <c r="CM17" s="23">
        <v>97.180421788279105</v>
      </c>
      <c r="CN17" s="23">
        <v>18.896189496078499</v>
      </c>
      <c r="CO17" s="23">
        <v>2095.85818967465</v>
      </c>
      <c r="CP17" s="23">
        <v>66.470304742086299</v>
      </c>
      <c r="CQ17" s="23">
        <v>0.80983572303333895</v>
      </c>
      <c r="CR17" s="23">
        <v>89.0820594696782</v>
      </c>
      <c r="CS17" s="23">
        <v>5.3989417924678998E-2</v>
      </c>
      <c r="CT17" s="23">
        <v>323.42703669923901</v>
      </c>
      <c r="CU17" s="23">
        <v>1901.40211989872</v>
      </c>
      <c r="CV17" s="23">
        <v>7.5532697892932497</v>
      </c>
      <c r="CW17" s="23">
        <v>0</v>
      </c>
      <c r="CX17" s="23">
        <v>3.8843940735276701E-2</v>
      </c>
      <c r="CY17" s="23">
        <v>254.629487404028</v>
      </c>
      <c r="CZ17" s="23">
        <v>46.485468958141198</v>
      </c>
      <c r="DA17" s="23">
        <v>0</v>
      </c>
      <c r="DB17" s="23">
        <v>886.17064832355004</v>
      </c>
      <c r="DC17" s="23">
        <v>6484.8120953278503</v>
      </c>
      <c r="DD17" s="23">
        <v>18.641174288696298</v>
      </c>
      <c r="DE17" s="23">
        <v>192.281407651471</v>
      </c>
      <c r="DG17" s="32">
        <f t="shared" si="16"/>
        <v>1.0665037845912104</v>
      </c>
      <c r="DH17" s="46">
        <f t="shared" si="0"/>
        <v>-9.0922738333585175E-4</v>
      </c>
      <c r="DI17" s="46">
        <f t="shared" si="1"/>
        <v>-3.5278977018355425E-4</v>
      </c>
      <c r="DJ17" s="46">
        <f t="shared" si="2"/>
        <v>-6.6894160659318805E-4</v>
      </c>
      <c r="DK17" s="46">
        <f t="shared" si="3"/>
        <v>-1.057474596834424E-3</v>
      </c>
      <c r="DL17" s="46">
        <f t="shared" si="4"/>
        <v>-1.1522495443019626E-3</v>
      </c>
      <c r="DM17" s="46">
        <f t="shared" si="5"/>
        <v>-6.1864117849945238E-4</v>
      </c>
      <c r="DN17" s="46">
        <f t="shared" si="6"/>
        <v>-7.1268297503251736E-4</v>
      </c>
      <c r="DO17" s="46">
        <f t="shared" si="7"/>
        <v>-8.3611943599124947E-4</v>
      </c>
      <c r="DP17" s="46">
        <f t="shared" si="8"/>
        <v>-7.2829722975491576E-4</v>
      </c>
      <c r="DQ17" s="46">
        <f t="shared" si="9"/>
        <v>-7.997841505815018E-4</v>
      </c>
      <c r="DR17" s="46">
        <f t="shared" si="10"/>
        <v>-6.1392402388694739E-4</v>
      </c>
      <c r="DS17" s="46">
        <f t="shared" si="11"/>
        <v>-9.2551903117856686E-4</v>
      </c>
      <c r="DT17" s="46">
        <f t="shared" si="12"/>
        <v>-8.9734515441254549E-4</v>
      </c>
      <c r="DU17" s="46">
        <f t="shared" si="13"/>
        <v>-9.3507151783566399E-4</v>
      </c>
      <c r="DV17" s="46">
        <f t="shared" si="14"/>
        <v>-5.0001287450734391E-4</v>
      </c>
      <c r="DW17" s="46">
        <f t="shared" si="15"/>
        <v>-8.3375225561699447E-4</v>
      </c>
      <c r="DX17" s="46">
        <f t="shared" si="17"/>
        <v>0</v>
      </c>
      <c r="DY17" s="46">
        <f t="shared" si="18"/>
        <v>0</v>
      </c>
      <c r="DZ17" s="46">
        <f t="shared" si="19"/>
        <v>0</v>
      </c>
      <c r="EA17" s="46">
        <f t="shared" si="20"/>
        <v>0</v>
      </c>
      <c r="EB17" s="46">
        <f t="shared" si="21"/>
        <v>0</v>
      </c>
      <c r="EC17" s="46">
        <f t="shared" si="22"/>
        <v>0</v>
      </c>
      <c r="ED17" s="46">
        <f t="shared" si="23"/>
        <v>0</v>
      </c>
      <c r="EE17" s="46">
        <f t="shared" si="24"/>
        <v>0</v>
      </c>
      <c r="EF17" s="46">
        <f t="shared" si="25"/>
        <v>0</v>
      </c>
      <c r="EG17" s="46">
        <f t="shared" si="26"/>
        <v>0</v>
      </c>
      <c r="EH17" s="46">
        <f t="shared" si="27"/>
        <v>0</v>
      </c>
    </row>
    <row r="18" spans="1:138" x14ac:dyDescent="0.3">
      <c r="A18" s="23" t="s">
        <v>17</v>
      </c>
      <c r="B18" s="21">
        <v>5641.1718899999996</v>
      </c>
      <c r="C18" s="21">
        <v>1397.7919663</v>
      </c>
      <c r="D18" s="21">
        <v>256.02579854999999</v>
      </c>
      <c r="E18" s="21">
        <v>989.36829425999997</v>
      </c>
      <c r="F18" s="21">
        <v>535.98857562000001</v>
      </c>
      <c r="G18" s="21">
        <v>127.53612462</v>
      </c>
      <c r="H18" s="21">
        <v>911.20324094</v>
      </c>
      <c r="I18" s="23">
        <v>74.542876930000006</v>
      </c>
      <c r="J18" s="23">
        <v>11.189147699999999</v>
      </c>
      <c r="K18" s="23">
        <v>7.9023243000000001</v>
      </c>
      <c r="L18" s="23">
        <v>50.92864007</v>
      </c>
      <c r="M18" s="23">
        <v>8.2986605999999998</v>
      </c>
      <c r="N18" s="23">
        <v>3.225803</v>
      </c>
      <c r="O18" s="23">
        <v>1.2687805999999999</v>
      </c>
      <c r="P18" s="23">
        <v>8.6420320000000004</v>
      </c>
      <c r="Q18" s="23">
        <v>1.2261238999999999</v>
      </c>
      <c r="Y18" s="53"/>
      <c r="Z18" s="53"/>
      <c r="AA18" s="53"/>
      <c r="AB18" s="53"/>
      <c r="AC18" s="38"/>
      <c r="AD18" s="23" t="s">
        <v>17</v>
      </c>
      <c r="AE18" s="23">
        <v>0</v>
      </c>
      <c r="AF18" s="23">
        <v>28.664509540339601</v>
      </c>
      <c r="AG18" s="23">
        <v>0</v>
      </c>
      <c r="AH18" s="23">
        <v>0</v>
      </c>
      <c r="AI18" s="23">
        <v>0</v>
      </c>
      <c r="AJ18" s="23">
        <v>74.559957335698002</v>
      </c>
      <c r="AK18" s="23">
        <v>74.559957335698002</v>
      </c>
      <c r="AL18" s="23">
        <v>132.291157118173</v>
      </c>
      <c r="AM18" s="23">
        <v>6.3307899328582301E-2</v>
      </c>
      <c r="AN18" s="23">
        <v>11.191779927911499</v>
      </c>
      <c r="AO18" s="23">
        <v>0</v>
      </c>
      <c r="AP18" s="23">
        <v>7.9040872232673101</v>
      </c>
      <c r="AQ18" s="23">
        <v>189.02797427338399</v>
      </c>
      <c r="AR18" s="23">
        <v>5642.4988107166701</v>
      </c>
      <c r="AS18" s="23">
        <v>51.8315784120934</v>
      </c>
      <c r="AT18" s="23">
        <v>40.802208808912098</v>
      </c>
      <c r="AU18" s="23">
        <v>7.8265029970948499</v>
      </c>
      <c r="AV18" s="23">
        <v>1.2690672714854101</v>
      </c>
      <c r="AW18" s="23">
        <v>0</v>
      </c>
      <c r="AX18" s="23">
        <v>0</v>
      </c>
      <c r="AY18" s="23">
        <v>50.940415989975598</v>
      </c>
      <c r="AZ18" s="23">
        <v>50.940415989975598</v>
      </c>
      <c r="BA18" s="23">
        <v>8.64415259566956</v>
      </c>
      <c r="BB18" s="23">
        <v>1740180.1626305501</v>
      </c>
      <c r="BC18" s="23">
        <v>0</v>
      </c>
      <c r="BD18" s="23">
        <v>17.145853980212401</v>
      </c>
      <c r="BE18" s="23">
        <v>3.55755644821717</v>
      </c>
      <c r="BF18" s="23">
        <v>7.2396494725101697</v>
      </c>
      <c r="BG18" s="23">
        <v>11.3015650927231</v>
      </c>
      <c r="BH18" s="23">
        <v>0</v>
      </c>
      <c r="BI18" s="23">
        <v>0</v>
      </c>
      <c r="BJ18" s="23">
        <v>0</v>
      </c>
      <c r="BK18" s="23">
        <v>1398.1608888815299</v>
      </c>
      <c r="BL18" s="23">
        <v>0</v>
      </c>
      <c r="BM18" s="23">
        <v>980.883136625936</v>
      </c>
      <c r="BN18" s="23">
        <v>230.47887998588999</v>
      </c>
      <c r="BO18" s="23">
        <v>25.608798917530599</v>
      </c>
      <c r="BP18" s="23">
        <v>256.08767890342102</v>
      </c>
      <c r="BQ18" s="23">
        <v>0</v>
      </c>
      <c r="BR18" s="23">
        <v>34.503079252853503</v>
      </c>
      <c r="BS18" s="23">
        <v>0</v>
      </c>
      <c r="BT18" s="23">
        <v>0</v>
      </c>
      <c r="BU18" s="23">
        <v>0</v>
      </c>
      <c r="BV18" s="23">
        <v>0</v>
      </c>
      <c r="BW18" s="23">
        <v>0.16083437876508</v>
      </c>
      <c r="BX18" s="23">
        <v>287.53853204087301</v>
      </c>
      <c r="BY18" s="23">
        <v>0.176917239262113</v>
      </c>
      <c r="BZ18" s="23">
        <v>48.5182484057827</v>
      </c>
      <c r="CA18" s="23">
        <v>58.436363255565198</v>
      </c>
      <c r="CB18" s="23">
        <v>5.3611452901006898E-2</v>
      </c>
      <c r="CC18" s="23">
        <v>0</v>
      </c>
      <c r="CD18" s="23">
        <v>37.742388763041703</v>
      </c>
      <c r="CE18" s="23">
        <v>989.55740006139797</v>
      </c>
      <c r="CF18" s="23">
        <v>536.08448814155895</v>
      </c>
      <c r="CG18" s="23">
        <v>453.47291191983999</v>
      </c>
      <c r="CH18" s="23">
        <v>0.432107591836284</v>
      </c>
      <c r="CI18" s="23">
        <v>0</v>
      </c>
      <c r="CJ18" s="23">
        <v>12.813104096738799</v>
      </c>
      <c r="CK18" s="23">
        <v>3.5115525708648101</v>
      </c>
      <c r="CL18" s="23">
        <v>145.66202329183099</v>
      </c>
      <c r="CM18" s="23">
        <v>9.6500338850399796</v>
      </c>
      <c r="CN18" s="23">
        <v>1.87640189156566</v>
      </c>
      <c r="CO18" s="23">
        <v>208.11925571961601</v>
      </c>
      <c r="CP18" s="23">
        <v>12.7223986263547</v>
      </c>
      <c r="CQ18" s="23">
        <v>8.0417183264714406E-2</v>
      </c>
      <c r="CR18" s="23">
        <v>8.8458672817562007</v>
      </c>
      <c r="CS18" s="23">
        <v>5.3611337268583597E-3</v>
      </c>
      <c r="CT18" s="23">
        <v>127.566056458164</v>
      </c>
      <c r="CU18" s="23">
        <v>237.18173986866</v>
      </c>
      <c r="CV18" s="23">
        <v>1.22640971830442</v>
      </c>
      <c r="CW18" s="23">
        <v>0</v>
      </c>
      <c r="CX18" s="23">
        <v>1.0775739600868601E-2</v>
      </c>
      <c r="CY18" s="23">
        <v>34.945188741067597</v>
      </c>
      <c r="CZ18" s="23">
        <v>8.3005481339342193</v>
      </c>
      <c r="DA18" s="23">
        <v>0</v>
      </c>
      <c r="DB18" s="23">
        <v>111.030393151672</v>
      </c>
      <c r="DC18" s="23">
        <v>911.41356129124597</v>
      </c>
      <c r="DD18" s="23">
        <v>3.22652674809934</v>
      </c>
      <c r="DE18" s="23">
        <v>25.490287593809398</v>
      </c>
      <c r="DG18" s="32">
        <f t="shared" si="16"/>
        <v>1.0762217924827331</v>
      </c>
      <c r="DH18" s="46">
        <f t="shared" si="0"/>
        <v>2.3522075599622072E-4</v>
      </c>
      <c r="DI18" s="46">
        <f t="shared" si="1"/>
        <v>2.639323951091497E-4</v>
      </c>
      <c r="DJ18" s="46">
        <f t="shared" si="2"/>
        <v>2.4169577351770938E-4</v>
      </c>
      <c r="DK18" s="46">
        <f t="shared" si="3"/>
        <v>1.9113792355701282E-4</v>
      </c>
      <c r="DL18" s="46">
        <f t="shared" si="4"/>
        <v>1.7894508562612152E-4</v>
      </c>
      <c r="DM18" s="46">
        <f t="shared" si="5"/>
        <v>2.34693019355785E-4</v>
      </c>
      <c r="DN18" s="46">
        <f t="shared" si="6"/>
        <v>2.3081607022051577E-4</v>
      </c>
      <c r="DO18" s="46">
        <f t="shared" si="7"/>
        <v>2.2913531649758489E-4</v>
      </c>
      <c r="DP18" s="46">
        <f t="shared" si="8"/>
        <v>2.3524829433609502E-4</v>
      </c>
      <c r="DQ18" s="46">
        <f t="shared" si="9"/>
        <v>2.2308920772967761E-4</v>
      </c>
      <c r="DR18" s="46">
        <f t="shared" si="10"/>
        <v>2.3122392350183199E-4</v>
      </c>
      <c r="DS18" s="46">
        <f t="shared" si="11"/>
        <v>2.2745043148522984E-4</v>
      </c>
      <c r="DT18" s="46">
        <f t="shared" si="12"/>
        <v>2.2436215086292009E-4</v>
      </c>
      <c r="DU18" s="46">
        <f t="shared" si="13"/>
        <v>2.2594251946331196E-4</v>
      </c>
      <c r="DV18" s="46">
        <f t="shared" si="14"/>
        <v>2.4538160348857506E-4</v>
      </c>
      <c r="DW18" s="46">
        <f t="shared" si="15"/>
        <v>2.3310719611622732E-4</v>
      </c>
      <c r="DX18" s="46">
        <f t="shared" si="17"/>
        <v>0</v>
      </c>
      <c r="DY18" s="46">
        <f t="shared" si="18"/>
        <v>0</v>
      </c>
      <c r="DZ18" s="46">
        <f t="shared" si="19"/>
        <v>0</v>
      </c>
      <c r="EA18" s="46">
        <f t="shared" si="20"/>
        <v>0</v>
      </c>
      <c r="EB18" s="46">
        <f t="shared" si="21"/>
        <v>0</v>
      </c>
      <c r="EC18" s="46">
        <f t="shared" si="22"/>
        <v>0</v>
      </c>
      <c r="ED18" s="46">
        <f t="shared" si="23"/>
        <v>0</v>
      </c>
      <c r="EE18" s="46">
        <f t="shared" si="24"/>
        <v>0</v>
      </c>
      <c r="EF18" s="46">
        <f t="shared" si="25"/>
        <v>0</v>
      </c>
      <c r="EG18" s="46">
        <f t="shared" si="26"/>
        <v>0</v>
      </c>
      <c r="EH18" s="46">
        <f t="shared" si="27"/>
        <v>0</v>
      </c>
    </row>
    <row r="19" spans="1:138" x14ac:dyDescent="0.3">
      <c r="A19" s="23" t="s">
        <v>18</v>
      </c>
      <c r="B19" s="21">
        <v>47062.763526000002</v>
      </c>
      <c r="C19" s="21">
        <v>15729.423597000001</v>
      </c>
      <c r="D19" s="21">
        <v>2326.8471153</v>
      </c>
      <c r="E19" s="21">
        <v>5268.4908617000001</v>
      </c>
      <c r="F19" s="21">
        <v>2305.8072788999998</v>
      </c>
      <c r="G19" s="21">
        <v>1223.2951780999999</v>
      </c>
      <c r="H19" s="21">
        <v>6328.3484703000004</v>
      </c>
      <c r="I19" s="23">
        <v>273.55894955000002</v>
      </c>
      <c r="J19" s="23">
        <v>179.09026954999999</v>
      </c>
      <c r="K19" s="23">
        <v>22.58348904</v>
      </c>
      <c r="L19" s="23">
        <v>347.76903988999999</v>
      </c>
      <c r="M19" s="23">
        <v>176.02218583000001</v>
      </c>
      <c r="N19" s="23">
        <v>10.75807169</v>
      </c>
      <c r="O19" s="23">
        <v>237.08442170999999</v>
      </c>
      <c r="P19" s="23">
        <v>49.823838219999999</v>
      </c>
      <c r="Q19" s="23">
        <v>3.7575878999999999</v>
      </c>
      <c r="Y19" s="53"/>
      <c r="Z19" s="53"/>
      <c r="AA19" s="53"/>
      <c r="AB19" s="53"/>
      <c r="AC19" s="38"/>
      <c r="AD19" s="23" t="s">
        <v>18</v>
      </c>
      <c r="AE19" s="23">
        <v>0</v>
      </c>
      <c r="AF19" s="23">
        <v>81.848210759139207</v>
      </c>
      <c r="AG19" s="23">
        <v>0</v>
      </c>
      <c r="AH19" s="23">
        <v>0</v>
      </c>
      <c r="AI19" s="23">
        <v>0</v>
      </c>
      <c r="AJ19" s="23">
        <v>273.56125476561601</v>
      </c>
      <c r="AK19" s="23">
        <v>273.56125476561601</v>
      </c>
      <c r="AL19" s="23">
        <v>390.25028666578299</v>
      </c>
      <c r="AM19" s="23">
        <v>0.18599111685294001</v>
      </c>
      <c r="AN19" s="23">
        <v>179.09616475867199</v>
      </c>
      <c r="AO19" s="23">
        <v>0</v>
      </c>
      <c r="AP19" s="23">
        <v>22.583475678635502</v>
      </c>
      <c r="AQ19" s="23">
        <v>1703.60277145295</v>
      </c>
      <c r="AR19" s="23">
        <v>47063.9094524424</v>
      </c>
      <c r="AS19" s="23">
        <v>1114.69839441362</v>
      </c>
      <c r="AT19" s="23">
        <v>601.08029969745996</v>
      </c>
      <c r="AU19" s="23">
        <v>159.53300720267501</v>
      </c>
      <c r="AV19" s="23">
        <v>237.093566553974</v>
      </c>
      <c r="AW19" s="23">
        <v>0</v>
      </c>
      <c r="AX19" s="23">
        <v>0</v>
      </c>
      <c r="AY19" s="23">
        <v>347.77688178045202</v>
      </c>
      <c r="AZ19" s="23">
        <v>347.77688178045202</v>
      </c>
      <c r="BA19" s="23">
        <v>49.8248889450809</v>
      </c>
      <c r="BB19" s="23">
        <v>13908569.5085766</v>
      </c>
      <c r="BC19" s="23">
        <v>0</v>
      </c>
      <c r="BD19" s="23">
        <v>149.152289380018</v>
      </c>
      <c r="BE19" s="23">
        <v>106.90077737859799</v>
      </c>
      <c r="BF19" s="23">
        <v>22.846685890194799</v>
      </c>
      <c r="BG19" s="23">
        <v>32.347785546023601</v>
      </c>
      <c r="BH19" s="23">
        <v>0</v>
      </c>
      <c r="BI19" s="23">
        <v>0</v>
      </c>
      <c r="BJ19" s="23">
        <v>0</v>
      </c>
      <c r="BK19" s="23">
        <v>15729.852583088499</v>
      </c>
      <c r="BL19" s="23">
        <v>0</v>
      </c>
      <c r="BM19" s="23">
        <v>7011.4551512073003</v>
      </c>
      <c r="BN19" s="23">
        <v>2094.21561995416</v>
      </c>
      <c r="BO19" s="23">
        <v>232.69064188296301</v>
      </c>
      <c r="BP19" s="23">
        <v>2326.9062618371199</v>
      </c>
      <c r="BQ19" s="23">
        <v>3.5773703172109301E-3</v>
      </c>
      <c r="BR19" s="23">
        <v>233.22482596598101</v>
      </c>
      <c r="BS19" s="23">
        <v>0</v>
      </c>
      <c r="BT19" s="23">
        <v>0</v>
      </c>
      <c r="BU19" s="23">
        <v>0</v>
      </c>
      <c r="BV19" s="23">
        <v>0</v>
      </c>
      <c r="BW19" s="23">
        <v>0.51056501319995296</v>
      </c>
      <c r="BX19" s="23">
        <v>1948.4274726343699</v>
      </c>
      <c r="BY19" s="23">
        <v>0.56162094489591396</v>
      </c>
      <c r="BZ19" s="23">
        <v>283.929468738239</v>
      </c>
      <c r="CA19" s="23">
        <v>358.05298141139798</v>
      </c>
      <c r="CB19" s="23">
        <v>0.170188530666842</v>
      </c>
      <c r="CC19" s="23">
        <v>0</v>
      </c>
      <c r="CD19" s="23">
        <v>227.91909461818699</v>
      </c>
      <c r="CE19" s="23">
        <v>5268.4617730323298</v>
      </c>
      <c r="CF19" s="23">
        <v>2305.7037289933501</v>
      </c>
      <c r="CG19" s="23">
        <v>2962.7580440389702</v>
      </c>
      <c r="CH19" s="23">
        <v>2.3867700806406602</v>
      </c>
      <c r="CI19" s="23">
        <v>0</v>
      </c>
      <c r="CJ19" s="23">
        <v>63.8665973429014</v>
      </c>
      <c r="CK19" s="23">
        <v>12.162395035235299</v>
      </c>
      <c r="CL19" s="23">
        <v>517.42127481660305</v>
      </c>
      <c r="CM19" s="23">
        <v>43.799942870847701</v>
      </c>
      <c r="CN19" s="23">
        <v>6.9716475137750296</v>
      </c>
      <c r="CO19" s="23">
        <v>739.30520119281005</v>
      </c>
      <c r="CP19" s="23">
        <v>403.17033325672202</v>
      </c>
      <c r="CQ19" s="23">
        <v>0.25528266087512402</v>
      </c>
      <c r="CR19" s="23">
        <v>48.3736793818019</v>
      </c>
      <c r="CS19" s="23">
        <v>1.7018841271956599E-2</v>
      </c>
      <c r="CT19" s="23">
        <v>1223.3278351598799</v>
      </c>
      <c r="CU19" s="23">
        <v>721.535233128703</v>
      </c>
      <c r="CV19" s="23">
        <v>3.7575984895583598</v>
      </c>
      <c r="CW19" s="23">
        <v>0</v>
      </c>
      <c r="CX19" s="23">
        <v>3.1657864624481703E-2</v>
      </c>
      <c r="CY19" s="23">
        <v>458.22781782465302</v>
      </c>
      <c r="CZ19" s="23">
        <v>176.02813559524199</v>
      </c>
      <c r="DA19" s="23">
        <v>0</v>
      </c>
      <c r="DB19" s="23">
        <v>353.95363076068401</v>
      </c>
      <c r="DC19" s="23">
        <v>6328.49557973224</v>
      </c>
      <c r="DD19" s="23">
        <v>10.758115628912201</v>
      </c>
      <c r="DE19" s="23">
        <v>74.081148228403194</v>
      </c>
      <c r="DG19" s="32">
        <f t="shared" si="16"/>
        <v>1.1079181557244537</v>
      </c>
      <c r="DH19" s="46">
        <f t="shared" si="0"/>
        <v>2.4348898291202044E-5</v>
      </c>
      <c r="DI19" s="46">
        <f t="shared" si="1"/>
        <v>2.7272842253424705E-5</v>
      </c>
      <c r="DJ19" s="46">
        <f t="shared" si="2"/>
        <v>2.5419176331342565E-5</v>
      </c>
      <c r="DK19" s="46">
        <f t="shared" si="3"/>
        <v>-5.5212523726211449E-6</v>
      </c>
      <c r="DL19" s="46">
        <f t="shared" si="4"/>
        <v>-4.4908309379234611E-5</v>
      </c>
      <c r="DM19" s="46">
        <f t="shared" si="5"/>
        <v>2.669597695193127E-5</v>
      </c>
      <c r="DN19" s="46">
        <f t="shared" si="6"/>
        <v>2.3246101716749692E-5</v>
      </c>
      <c r="DO19" s="46">
        <f t="shared" si="7"/>
        <v>8.426760008336999E-6</v>
      </c>
      <c r="DP19" s="46">
        <f t="shared" si="8"/>
        <v>3.2917526378256646E-5</v>
      </c>
      <c r="DQ19" s="46">
        <f t="shared" si="9"/>
        <v>-5.91643057222014E-7</v>
      </c>
      <c r="DR19" s="46">
        <f t="shared" si="10"/>
        <v>2.254913334006978E-5</v>
      </c>
      <c r="DS19" s="46">
        <f t="shared" si="11"/>
        <v>3.3801223487393397E-5</v>
      </c>
      <c r="DT19" s="46">
        <f t="shared" si="12"/>
        <v>4.0842739728120895E-6</v>
      </c>
      <c r="DU19" s="46">
        <f t="shared" si="13"/>
        <v>3.857209979489624E-5</v>
      </c>
      <c r="DV19" s="46">
        <f t="shared" si="14"/>
        <v>2.1088802437535607E-5</v>
      </c>
      <c r="DW19" s="46">
        <f t="shared" si="15"/>
        <v>2.8181798115686557E-6</v>
      </c>
      <c r="DX19" s="46">
        <f t="shared" si="17"/>
        <v>0</v>
      </c>
      <c r="DY19" s="46">
        <f t="shared" si="18"/>
        <v>0</v>
      </c>
      <c r="DZ19" s="46">
        <f t="shared" si="19"/>
        <v>0</v>
      </c>
      <c r="EA19" s="46">
        <f t="shared" si="20"/>
        <v>0</v>
      </c>
      <c r="EB19" s="46">
        <f t="shared" si="21"/>
        <v>0</v>
      </c>
      <c r="EC19" s="46">
        <f t="shared" si="22"/>
        <v>0</v>
      </c>
      <c r="ED19" s="46">
        <f t="shared" si="23"/>
        <v>0</v>
      </c>
      <c r="EE19" s="46">
        <f t="shared" si="24"/>
        <v>0</v>
      </c>
      <c r="EF19" s="46">
        <f t="shared" si="25"/>
        <v>0</v>
      </c>
      <c r="EG19" s="46">
        <f t="shared" si="26"/>
        <v>0</v>
      </c>
      <c r="EH19" s="46">
        <f t="shared" si="27"/>
        <v>0</v>
      </c>
    </row>
    <row r="20" spans="1:138" x14ac:dyDescent="0.3">
      <c r="A20" s="23" t="s">
        <v>19</v>
      </c>
      <c r="B20" s="21">
        <v>31.014089599999998</v>
      </c>
      <c r="C20" s="21">
        <v>3.6475080900000001</v>
      </c>
      <c r="D20" s="21">
        <v>0.99775258</v>
      </c>
      <c r="E20" s="21">
        <v>5.7563069999999996</v>
      </c>
      <c r="F20" s="21">
        <v>3.5024579199999999</v>
      </c>
      <c r="G20" s="21">
        <v>0.37740002</v>
      </c>
      <c r="H20" s="21">
        <v>4.1169629199999997</v>
      </c>
      <c r="I20" s="23">
        <v>0.33903090000000002</v>
      </c>
      <c r="J20" s="23">
        <v>5.0598299999999999E-2</v>
      </c>
      <c r="K20" s="23">
        <v>3.5886899999999999E-2</v>
      </c>
      <c r="L20" s="23">
        <v>0.2284725</v>
      </c>
      <c r="M20" s="23">
        <v>3.7893000000000003E-2</v>
      </c>
      <c r="N20" s="23">
        <v>1.4711399999999999E-2</v>
      </c>
      <c r="O20" s="23">
        <v>5.7954E-3</v>
      </c>
      <c r="P20" s="23">
        <v>3.8338799999999999E-2</v>
      </c>
      <c r="Q20" s="23">
        <v>5.5725000000000002E-3</v>
      </c>
      <c r="Y20" s="53"/>
      <c r="Z20" s="53"/>
      <c r="AA20" s="53"/>
      <c r="AB20" s="53"/>
      <c r="AC20" s="38"/>
      <c r="AD20" s="23" t="s">
        <v>19</v>
      </c>
      <c r="AE20" s="23">
        <v>0</v>
      </c>
      <c r="AF20" s="23">
        <v>0.129784895451313</v>
      </c>
      <c r="AG20" s="23">
        <v>0</v>
      </c>
      <c r="AH20" s="23">
        <v>0</v>
      </c>
      <c r="AI20" s="23">
        <v>0</v>
      </c>
      <c r="AJ20" s="23">
        <v>0.33902901549298098</v>
      </c>
      <c r="AK20" s="23">
        <v>0.33902901549298098</v>
      </c>
      <c r="AL20" s="23">
        <v>0.60448454835562704</v>
      </c>
      <c r="AM20" s="23">
        <v>2.9897790483749098E-4</v>
      </c>
      <c r="AN20" s="23">
        <v>5.0598030584279897E-2</v>
      </c>
      <c r="AO20" s="23">
        <v>0</v>
      </c>
      <c r="AP20" s="23">
        <v>3.5886401791916697E-2</v>
      </c>
      <c r="AQ20" s="23">
        <v>0.85316840820780704</v>
      </c>
      <c r="AR20" s="23">
        <v>31.014083786658698</v>
      </c>
      <c r="AS20" s="23">
        <v>0.234867359579358</v>
      </c>
      <c r="AT20" s="23">
        <v>0.18773813667554001</v>
      </c>
      <c r="AU20" s="23">
        <v>3.5017933166884299E-2</v>
      </c>
      <c r="AV20" s="23">
        <v>5.7954386145052999E-3</v>
      </c>
      <c r="AW20" s="23">
        <v>0</v>
      </c>
      <c r="AX20" s="23">
        <v>0</v>
      </c>
      <c r="AY20" s="23">
        <v>0.22847211472852799</v>
      </c>
      <c r="AZ20" s="23">
        <v>0.22847211472852799</v>
      </c>
      <c r="BA20" s="23">
        <v>3.8338154979414299E-2</v>
      </c>
      <c r="BB20" s="23">
        <v>7862.5635829516496</v>
      </c>
      <c r="BC20" s="23">
        <v>0</v>
      </c>
      <c r="BD20" s="23">
        <v>7.8746417434150701E-2</v>
      </c>
      <c r="BE20" s="23">
        <v>1.6288882104532099E-2</v>
      </c>
      <c r="BF20" s="23">
        <v>3.3557424169381102E-2</v>
      </c>
      <c r="BG20" s="23">
        <v>5.1353311176882299E-2</v>
      </c>
      <c r="BH20" s="23">
        <v>0</v>
      </c>
      <c r="BI20" s="23">
        <v>0</v>
      </c>
      <c r="BJ20" s="23">
        <v>0</v>
      </c>
      <c r="BK20" s="23">
        <v>3.6475066276448498</v>
      </c>
      <c r="BL20" s="23">
        <v>0</v>
      </c>
      <c r="BM20" s="23">
        <v>4.4344951691220604</v>
      </c>
      <c r="BN20" s="23">
        <v>0.89797825140406795</v>
      </c>
      <c r="BO20" s="23">
        <v>9.9774797863721204E-2</v>
      </c>
      <c r="BP20" s="23">
        <v>0.99775304926778896</v>
      </c>
      <c r="BQ20" s="23">
        <v>0</v>
      </c>
      <c r="BR20" s="23">
        <v>0.15761492088162801</v>
      </c>
      <c r="BS20" s="23">
        <v>0</v>
      </c>
      <c r="BT20" s="23">
        <v>0</v>
      </c>
      <c r="BU20" s="23">
        <v>0</v>
      </c>
      <c r="BV20" s="23">
        <v>0</v>
      </c>
      <c r="BW20" s="23">
        <v>1.0507448866548699E-3</v>
      </c>
      <c r="BX20" s="23">
        <v>1.2890456422890499</v>
      </c>
      <c r="BY20" s="23">
        <v>1.1558061475884099E-3</v>
      </c>
      <c r="BZ20" s="23">
        <v>0.316972502852229</v>
      </c>
      <c r="CA20" s="23">
        <v>0.38176766591158301</v>
      </c>
      <c r="CB20" s="23">
        <v>3.5024498861863898E-4</v>
      </c>
      <c r="CC20" s="23">
        <v>0</v>
      </c>
      <c r="CD20" s="23">
        <v>0.24657274976989199</v>
      </c>
      <c r="CE20" s="23">
        <v>5.75611595286518</v>
      </c>
      <c r="CF20" s="23">
        <v>3.50226761983498</v>
      </c>
      <c r="CG20" s="23">
        <v>2.2538483330301902</v>
      </c>
      <c r="CH20" s="23">
        <v>2.8229964119777101E-3</v>
      </c>
      <c r="CI20" s="23">
        <v>0</v>
      </c>
      <c r="CJ20" s="23">
        <v>8.3708615111581397E-2</v>
      </c>
      <c r="CK20" s="23">
        <v>2.2941075965762201E-2</v>
      </c>
      <c r="CL20" s="23">
        <v>0.95161769650071304</v>
      </c>
      <c r="CM20" s="23">
        <v>6.3044142043794799E-2</v>
      </c>
      <c r="CN20" s="23">
        <v>1.2258580113207299E-2</v>
      </c>
      <c r="CO20" s="23">
        <v>1.3596538743475599</v>
      </c>
      <c r="CP20" s="23">
        <v>5.8882160176810597E-2</v>
      </c>
      <c r="CQ20" s="23">
        <v>5.2537244332743604E-4</v>
      </c>
      <c r="CR20" s="23">
        <v>5.77905278416199E-2</v>
      </c>
      <c r="CS20" s="6">
        <v>3.5024498861863801E-5</v>
      </c>
      <c r="CT20" s="23">
        <v>0.377405887443024</v>
      </c>
      <c r="CU20" s="23">
        <v>1.0590525845996099</v>
      </c>
      <c r="CV20" s="23">
        <v>5.5725304320507901E-3</v>
      </c>
      <c r="CW20" s="23">
        <v>0</v>
      </c>
      <c r="CX20" s="6">
        <v>5.0891869089546197E-5</v>
      </c>
      <c r="CY20" s="23">
        <v>0.15752588129212799</v>
      </c>
      <c r="CZ20" s="23">
        <v>3.7893152921179202E-2</v>
      </c>
      <c r="DA20" s="23">
        <v>0</v>
      </c>
      <c r="DB20" s="23">
        <v>0.49600127647613201</v>
      </c>
      <c r="DC20" s="23">
        <v>4.1169618104355701</v>
      </c>
      <c r="DD20" s="23">
        <v>1.47112108555586E-2</v>
      </c>
      <c r="DE20" s="23">
        <v>0.11452364253156699</v>
      </c>
      <c r="DG20" s="32">
        <f t="shared" si="16"/>
        <v>1.0771280797119893</v>
      </c>
      <c r="DH20" s="46">
        <f t="shared" si="0"/>
        <v>-1.8744194573741127E-7</v>
      </c>
      <c r="DI20" s="46">
        <f t="shared" si="1"/>
        <v>-4.009189600743786E-7</v>
      </c>
      <c r="DJ20" s="46">
        <f t="shared" si="2"/>
        <v>4.7032480633687211E-7</v>
      </c>
      <c r="DK20" s="46">
        <f t="shared" si="3"/>
        <v>-3.3189184457961536E-5</v>
      </c>
      <c r="DL20" s="46">
        <f t="shared" si="4"/>
        <v>-5.4333319447807456E-5</v>
      </c>
      <c r="DM20" s="46">
        <f t="shared" si="5"/>
        <v>1.5547013018173947E-5</v>
      </c>
      <c r="DN20" s="46">
        <f t="shared" si="6"/>
        <v>-2.6951042582351163E-7</v>
      </c>
      <c r="DO20" s="46">
        <f t="shared" si="7"/>
        <v>-5.558511094550413E-6</v>
      </c>
      <c r="DP20" s="46">
        <f t="shared" si="8"/>
        <v>-5.3246002356079654E-6</v>
      </c>
      <c r="DQ20" s="46">
        <f t="shared" si="9"/>
        <v>-1.388272832989595E-5</v>
      </c>
      <c r="DR20" s="46">
        <f t="shared" si="10"/>
        <v>-1.6862925385032296E-6</v>
      </c>
      <c r="DS20" s="46">
        <f t="shared" si="11"/>
        <v>4.035604971859815E-6</v>
      </c>
      <c r="DT20" s="46">
        <f t="shared" si="12"/>
        <v>-1.2856998069470686E-5</v>
      </c>
      <c r="DU20" s="46">
        <f t="shared" si="13"/>
        <v>6.6629577423286613E-6</v>
      </c>
      <c r="DV20" s="46">
        <f t="shared" si="14"/>
        <v>-1.6824224694051919E-5</v>
      </c>
      <c r="DW20" s="46">
        <f t="shared" si="15"/>
        <v>5.4611127483053683E-6</v>
      </c>
      <c r="DX20" s="46">
        <f t="shared" si="17"/>
        <v>0</v>
      </c>
      <c r="DY20" s="46">
        <f t="shared" si="18"/>
        <v>0</v>
      </c>
      <c r="DZ20" s="46">
        <f t="shared" si="19"/>
        <v>0</v>
      </c>
      <c r="EA20" s="46">
        <f t="shared" si="20"/>
        <v>0</v>
      </c>
      <c r="EB20" s="46">
        <f t="shared" si="21"/>
        <v>0</v>
      </c>
      <c r="EC20" s="46">
        <f t="shared" si="22"/>
        <v>0</v>
      </c>
      <c r="ED20" s="46">
        <f t="shared" si="23"/>
        <v>0</v>
      </c>
      <c r="EE20" s="46">
        <f t="shared" si="24"/>
        <v>0</v>
      </c>
      <c r="EF20" s="46">
        <f t="shared" si="25"/>
        <v>0</v>
      </c>
      <c r="EG20" s="46">
        <f t="shared" si="26"/>
        <v>0</v>
      </c>
      <c r="EH20" s="46">
        <f t="shared" si="27"/>
        <v>0</v>
      </c>
    </row>
    <row r="21" spans="1:138" x14ac:dyDescent="0.3">
      <c r="A21" s="23" t="s">
        <v>20</v>
      </c>
      <c r="B21" s="21">
        <v>899.50759040000003</v>
      </c>
      <c r="C21" s="21">
        <v>226.77192059000001</v>
      </c>
      <c r="D21" s="21">
        <v>40.937472499999998</v>
      </c>
      <c r="E21" s="21">
        <v>156.22135029</v>
      </c>
      <c r="F21" s="21">
        <v>85.695849769999995</v>
      </c>
      <c r="G21" s="21">
        <v>20.384062480000001</v>
      </c>
      <c r="H21" s="21">
        <v>144.33014181999999</v>
      </c>
      <c r="I21" s="23">
        <v>11.817623040000001</v>
      </c>
      <c r="J21" s="23">
        <v>1.7724949000000001</v>
      </c>
      <c r="K21" s="23">
        <v>1.2525416</v>
      </c>
      <c r="L21" s="23">
        <v>8.0592300699999999</v>
      </c>
      <c r="M21" s="23">
        <v>1.316324</v>
      </c>
      <c r="N21" s="23">
        <v>0.51158859999999995</v>
      </c>
      <c r="O21" s="23">
        <v>0.20126160000000001</v>
      </c>
      <c r="P21" s="23">
        <v>1.3655695000000001</v>
      </c>
      <c r="Q21" s="23">
        <v>0.19434969999999999</v>
      </c>
      <c r="Y21" s="53"/>
      <c r="Z21" s="53"/>
      <c r="AA21" s="53"/>
      <c r="AB21" s="53"/>
      <c r="AC21" s="38"/>
      <c r="AD21" s="23" t="s">
        <v>20</v>
      </c>
      <c r="AE21" s="23">
        <v>0</v>
      </c>
      <c r="AF21" s="23">
        <v>4.5411783702508304</v>
      </c>
      <c r="AG21" s="23">
        <v>0</v>
      </c>
      <c r="AH21" s="23">
        <v>0</v>
      </c>
      <c r="AI21" s="23">
        <v>0</v>
      </c>
      <c r="AJ21" s="23">
        <v>11.817652834918499</v>
      </c>
      <c r="AK21" s="23">
        <v>11.817652834918499</v>
      </c>
      <c r="AL21" s="23">
        <v>20.992128014186701</v>
      </c>
      <c r="AM21" s="23">
        <v>1.01059232226061E-2</v>
      </c>
      <c r="AN21" s="23">
        <v>1.7724896987133101</v>
      </c>
      <c r="AO21" s="23">
        <v>0</v>
      </c>
      <c r="AP21" s="23">
        <v>1.2525322705200801</v>
      </c>
      <c r="AQ21" s="23">
        <v>29.930190259605201</v>
      </c>
      <c r="AR21" s="23">
        <v>899.50741601768004</v>
      </c>
      <c r="AS21" s="23">
        <v>8.2126020023412991</v>
      </c>
      <c r="AT21" s="23">
        <v>6.4826148497329603</v>
      </c>
      <c r="AU21" s="23">
        <v>1.2373348926500101</v>
      </c>
      <c r="AV21" s="23">
        <v>0.201262139154637</v>
      </c>
      <c r="AW21" s="23">
        <v>0</v>
      </c>
      <c r="AX21" s="23">
        <v>0</v>
      </c>
      <c r="AY21" s="23">
        <v>8.0591570298516793</v>
      </c>
      <c r="AZ21" s="23">
        <v>8.0591570298516793</v>
      </c>
      <c r="BA21" s="23">
        <v>1.3655645759271799</v>
      </c>
      <c r="BB21" s="23">
        <v>275581.28077955398</v>
      </c>
      <c r="BC21" s="23">
        <v>0</v>
      </c>
      <c r="BD21" s="23">
        <v>2.7232301230818399</v>
      </c>
      <c r="BE21" s="23">
        <v>0.56472680854687796</v>
      </c>
      <c r="BF21" s="23">
        <v>1.15174484610488</v>
      </c>
      <c r="BG21" s="23">
        <v>1.7915786810496199</v>
      </c>
      <c r="BH21" s="23">
        <v>0</v>
      </c>
      <c r="BI21" s="23">
        <v>0</v>
      </c>
      <c r="BJ21" s="23">
        <v>0</v>
      </c>
      <c r="BK21" s="23">
        <v>226.77187614433601</v>
      </c>
      <c r="BL21" s="23">
        <v>0</v>
      </c>
      <c r="BM21" s="23">
        <v>155.354329491779</v>
      </c>
      <c r="BN21" s="23">
        <v>36.843780331464899</v>
      </c>
      <c r="BO21" s="23">
        <v>4.0937428683234396</v>
      </c>
      <c r="BP21" s="23">
        <v>40.937523199788302</v>
      </c>
      <c r="BQ21" s="23">
        <v>0</v>
      </c>
      <c r="BR21" s="23">
        <v>5.47475638596317</v>
      </c>
      <c r="BS21" s="23">
        <v>0</v>
      </c>
      <c r="BT21" s="23">
        <v>0</v>
      </c>
      <c r="BU21" s="23">
        <v>0</v>
      </c>
      <c r="BV21" s="23">
        <v>0</v>
      </c>
      <c r="BW21" s="23">
        <v>2.57090130458506E-2</v>
      </c>
      <c r="BX21" s="23">
        <v>45.474100437837897</v>
      </c>
      <c r="BY21" s="23">
        <v>2.82794840082232E-2</v>
      </c>
      <c r="BZ21" s="23">
        <v>7.7554689506550396</v>
      </c>
      <c r="CA21" s="23">
        <v>9.3408442599910693</v>
      </c>
      <c r="CB21" s="23">
        <v>8.5695795234709497E-3</v>
      </c>
      <c r="CC21" s="23">
        <v>0</v>
      </c>
      <c r="CD21" s="23">
        <v>6.0329829086680196</v>
      </c>
      <c r="CE21" s="23">
        <v>156.21666796915699</v>
      </c>
      <c r="CF21" s="23">
        <v>85.691190696054207</v>
      </c>
      <c r="CG21" s="23">
        <v>70.525477273102993</v>
      </c>
      <c r="CH21" s="23">
        <v>6.9070840016093704E-2</v>
      </c>
      <c r="CI21" s="23">
        <v>0</v>
      </c>
      <c r="CJ21" s="23">
        <v>2.0481289262939701</v>
      </c>
      <c r="CK21" s="23">
        <v>0.56130798018044803</v>
      </c>
      <c r="CL21" s="23">
        <v>23.283556496194201</v>
      </c>
      <c r="CM21" s="23">
        <v>1.54252420399367</v>
      </c>
      <c r="CN21" s="23">
        <v>0.29993566141415401</v>
      </c>
      <c r="CO21" s="23">
        <v>33.267121810876503</v>
      </c>
      <c r="CP21" s="23">
        <v>2.0234382463096199</v>
      </c>
      <c r="CQ21" s="23">
        <v>1.28544134878773E-2</v>
      </c>
      <c r="CR21" s="23">
        <v>1.41397921041463</v>
      </c>
      <c r="CS21" s="23">
        <v>8.5695729096049798E-4</v>
      </c>
      <c r="CT21" s="23">
        <v>20.3841418365603</v>
      </c>
      <c r="CU21" s="23">
        <v>37.4840275442821</v>
      </c>
      <c r="CV21" s="23">
        <v>0.19435091347961</v>
      </c>
      <c r="CW21" s="23">
        <v>0</v>
      </c>
      <c r="CX21" s="23">
        <v>1.7201032771727901E-3</v>
      </c>
      <c r="CY21" s="23">
        <v>5.5319225581190103</v>
      </c>
      <c r="CZ21" s="23">
        <v>1.3163305590351599</v>
      </c>
      <c r="DA21" s="23">
        <v>0</v>
      </c>
      <c r="DB21" s="23">
        <v>17.54856050563</v>
      </c>
      <c r="DC21" s="23">
        <v>144.33010334165499</v>
      </c>
      <c r="DD21" s="23">
        <v>0.51158783435848199</v>
      </c>
      <c r="DE21" s="23">
        <v>4.03282689514156</v>
      </c>
      <c r="DG21" s="32">
        <f t="shared" si="16"/>
        <v>1.0763820290769675</v>
      </c>
      <c r="DH21" s="46">
        <f t="shared" si="0"/>
        <v>-1.9386420064068427E-7</v>
      </c>
      <c r="DI21" s="46">
        <f t="shared" si="1"/>
        <v>-1.959928014318878E-7</v>
      </c>
      <c r="DJ21" s="46">
        <f t="shared" si="2"/>
        <v>1.2384689431823613E-6</v>
      </c>
      <c r="DK21" s="46">
        <f t="shared" si="3"/>
        <v>-2.9972349069604856E-5</v>
      </c>
      <c r="DL21" s="46">
        <f t="shared" si="4"/>
        <v>-5.4367556402006496E-5</v>
      </c>
      <c r="DM21" s="46">
        <f t="shared" si="5"/>
        <v>3.8930689295554142E-6</v>
      </c>
      <c r="DN21" s="46">
        <f t="shared" si="6"/>
        <v>-2.6659950942517468E-7</v>
      </c>
      <c r="DO21" s="46">
        <f t="shared" si="7"/>
        <v>2.5212276950947583E-6</v>
      </c>
      <c r="DP21" s="46">
        <f t="shared" si="8"/>
        <v>-2.934443811384334E-6</v>
      </c>
      <c r="DQ21" s="46">
        <f t="shared" si="9"/>
        <v>-7.4484391735487963E-6</v>
      </c>
      <c r="DR21" s="46">
        <f t="shared" si="10"/>
        <v>-9.0629188751597149E-6</v>
      </c>
      <c r="DS21" s="46">
        <f t="shared" si="11"/>
        <v>4.9828424915842071E-6</v>
      </c>
      <c r="DT21" s="46">
        <f t="shared" si="12"/>
        <v>-1.4965961281458277E-6</v>
      </c>
      <c r="DU21" s="46">
        <f t="shared" si="13"/>
        <v>2.6788748424513232E-6</v>
      </c>
      <c r="DV21" s="46">
        <f t="shared" si="14"/>
        <v>-3.6058749262897678E-6</v>
      </c>
      <c r="DW21" s="46">
        <f t="shared" si="15"/>
        <v>6.2437946136180063E-6</v>
      </c>
      <c r="DX21" s="46">
        <f t="shared" si="17"/>
        <v>0</v>
      </c>
      <c r="DY21" s="46">
        <f t="shared" si="18"/>
        <v>0</v>
      </c>
      <c r="DZ21" s="46">
        <f t="shared" si="19"/>
        <v>0</v>
      </c>
      <c r="EA21" s="46">
        <f t="shared" si="20"/>
        <v>0</v>
      </c>
      <c r="EB21" s="46">
        <f t="shared" si="21"/>
        <v>0</v>
      </c>
      <c r="EC21" s="46">
        <f t="shared" si="22"/>
        <v>0</v>
      </c>
      <c r="ED21" s="46">
        <f t="shared" si="23"/>
        <v>0</v>
      </c>
      <c r="EE21" s="46">
        <f t="shared" si="24"/>
        <v>0</v>
      </c>
      <c r="EF21" s="46">
        <f t="shared" si="25"/>
        <v>0</v>
      </c>
      <c r="EG21" s="46">
        <f t="shared" si="26"/>
        <v>0</v>
      </c>
      <c r="EH21" s="46">
        <f t="shared" si="27"/>
        <v>0</v>
      </c>
    </row>
    <row r="22" spans="1:138" x14ac:dyDescent="0.3">
      <c r="A22" s="23" t="s">
        <v>125</v>
      </c>
      <c r="B22" s="21">
        <v>45.987627199999999</v>
      </c>
      <c r="C22" s="21">
        <v>7.7073560299999997</v>
      </c>
      <c r="D22" s="21">
        <v>1.87852014</v>
      </c>
      <c r="E22" s="21">
        <v>9.0957290000000004</v>
      </c>
      <c r="F22" s="21">
        <v>4.5073255999999997</v>
      </c>
      <c r="G22" s="21">
        <v>0.92548006000000005</v>
      </c>
      <c r="H22" s="21">
        <v>7.5782404400000001</v>
      </c>
      <c r="I22" s="23">
        <v>0.62406629999999996</v>
      </c>
      <c r="J22" s="23">
        <v>9.3138100000000001E-2</v>
      </c>
      <c r="K22" s="23">
        <v>6.60583E-2</v>
      </c>
      <c r="L22" s="23">
        <v>0.42055749999999997</v>
      </c>
      <c r="M22" s="23">
        <v>6.9750999999999994E-2</v>
      </c>
      <c r="N22" s="23">
        <v>2.7079800000000001E-2</v>
      </c>
      <c r="O22" s="23">
        <v>1.06678E-2</v>
      </c>
      <c r="P22" s="23">
        <v>7.0571599999999998E-2</v>
      </c>
      <c r="Q22" s="23">
        <v>1.0257499999999999E-2</v>
      </c>
      <c r="Y22" s="53"/>
      <c r="Z22" s="53"/>
      <c r="AA22" s="53"/>
      <c r="AB22" s="53"/>
      <c r="AC22" s="38"/>
      <c r="AD22" s="23" t="s">
        <v>125</v>
      </c>
      <c r="AE22" s="23">
        <v>0</v>
      </c>
      <c r="AF22" s="23">
        <v>0.23889973994609701</v>
      </c>
      <c r="AG22" s="23">
        <v>0</v>
      </c>
      <c r="AH22" s="23">
        <v>0</v>
      </c>
      <c r="AI22" s="23">
        <v>0</v>
      </c>
      <c r="AJ22" s="23">
        <v>0.62406604444584002</v>
      </c>
      <c r="AK22" s="23">
        <v>0.62406604444584002</v>
      </c>
      <c r="AL22" s="23">
        <v>1.1126935614014699</v>
      </c>
      <c r="AM22" s="23">
        <v>5.5033919705462495E-4</v>
      </c>
      <c r="AN22" s="23">
        <v>9.3137876069643993E-2</v>
      </c>
      <c r="AO22" s="23">
        <v>0</v>
      </c>
      <c r="AP22" s="23">
        <v>6.6056626154885695E-2</v>
      </c>
      <c r="AQ22" s="23">
        <v>1.57045783949249</v>
      </c>
      <c r="AR22" s="23">
        <v>45.987618401979702</v>
      </c>
      <c r="AS22" s="23">
        <v>0.43233155408323498</v>
      </c>
      <c r="AT22" s="23">
        <v>0.345576778872005</v>
      </c>
      <c r="AU22" s="23">
        <v>6.4459373127862499E-2</v>
      </c>
      <c r="AV22" s="23">
        <v>1.0667898191107601E-2</v>
      </c>
      <c r="AW22" s="23">
        <v>0</v>
      </c>
      <c r="AX22" s="23">
        <v>0</v>
      </c>
      <c r="AY22" s="23">
        <v>0.420553088816503</v>
      </c>
      <c r="AZ22" s="23">
        <v>0.420553088816503</v>
      </c>
      <c r="BA22" s="23">
        <v>7.0570512673820598E-2</v>
      </c>
      <c r="BB22" s="23">
        <v>14472.9015492981</v>
      </c>
      <c r="BC22" s="23">
        <v>0</v>
      </c>
      <c r="BD22" s="23">
        <v>0.144952425988084</v>
      </c>
      <c r="BE22" s="23">
        <v>2.99833811497103E-2</v>
      </c>
      <c r="BF22" s="23">
        <v>6.1770308037996602E-2</v>
      </c>
      <c r="BG22" s="23">
        <v>9.4528303841002595E-2</v>
      </c>
      <c r="BH22" s="23">
        <v>0</v>
      </c>
      <c r="BI22" s="23">
        <v>0</v>
      </c>
      <c r="BJ22" s="23">
        <v>0</v>
      </c>
      <c r="BK22" s="23">
        <v>7.7073543984964399</v>
      </c>
      <c r="BL22" s="23">
        <v>0</v>
      </c>
      <c r="BM22" s="23">
        <v>8.1627329596498992</v>
      </c>
      <c r="BN22" s="23">
        <v>1.6906765213269599</v>
      </c>
      <c r="BO22" s="23">
        <v>0.18785180310520999</v>
      </c>
      <c r="BP22" s="23">
        <v>1.87852832443217</v>
      </c>
      <c r="BQ22" s="23">
        <v>0</v>
      </c>
      <c r="BR22" s="23">
        <v>0.29012842634082298</v>
      </c>
      <c r="BS22" s="23">
        <v>0</v>
      </c>
      <c r="BT22" s="23">
        <v>0</v>
      </c>
      <c r="BU22" s="23">
        <v>0</v>
      </c>
      <c r="BV22" s="23">
        <v>0</v>
      </c>
      <c r="BW22" s="23">
        <v>1.3522086454251299E-3</v>
      </c>
      <c r="BX22" s="23">
        <v>2.3727931453892999</v>
      </c>
      <c r="BY22" s="23">
        <v>1.48740631734431E-3</v>
      </c>
      <c r="BZ22" s="23">
        <v>0.40791282924651501</v>
      </c>
      <c r="CA22" s="23">
        <v>0.49129835700546098</v>
      </c>
      <c r="CB22" s="23">
        <v>4.5073331238942399E-4</v>
      </c>
      <c r="CC22" s="23">
        <v>0</v>
      </c>
      <c r="CD22" s="23">
        <v>0.317315431802774</v>
      </c>
      <c r="CE22" s="23">
        <v>9.0954815259291095</v>
      </c>
      <c r="CF22" s="23">
        <v>4.5070800422185098</v>
      </c>
      <c r="CG22" s="23">
        <v>4.58840148371059</v>
      </c>
      <c r="CH22" s="23">
        <v>3.6329282340426699E-3</v>
      </c>
      <c r="CI22" s="23">
        <v>0</v>
      </c>
      <c r="CJ22" s="23">
        <v>0.107724896244977</v>
      </c>
      <c r="CK22" s="23">
        <v>2.9522831616483902E-2</v>
      </c>
      <c r="CL22" s="23">
        <v>1.2246400679023499</v>
      </c>
      <c r="CM22" s="23">
        <v>8.1131522236368506E-2</v>
      </c>
      <c r="CN22" s="23">
        <v>1.5775454841074298E-2</v>
      </c>
      <c r="CO22" s="23">
        <v>1.7497433268848099</v>
      </c>
      <c r="CP22" s="23">
        <v>0.108385988216295</v>
      </c>
      <c r="CQ22" s="23">
        <v>6.7610211809057599E-4</v>
      </c>
      <c r="CR22" s="23">
        <v>7.4370872534267995E-2</v>
      </c>
      <c r="CS22" s="6">
        <v>4.5073276123392597E-5</v>
      </c>
      <c r="CT22" s="23">
        <v>0.92549248058554701</v>
      </c>
      <c r="CU22" s="23">
        <v>1.94945533954595</v>
      </c>
      <c r="CV22" s="23">
        <v>1.0257612879401599E-2</v>
      </c>
      <c r="CW22" s="23">
        <v>0</v>
      </c>
      <c r="CX22" s="6">
        <v>9.3676990358085703E-5</v>
      </c>
      <c r="CY22" s="23">
        <v>0.28996476633762602</v>
      </c>
      <c r="CZ22" s="23">
        <v>6.9751191637163298E-2</v>
      </c>
      <c r="DA22" s="23">
        <v>0</v>
      </c>
      <c r="DB22" s="23">
        <v>0.913008767340729</v>
      </c>
      <c r="DC22" s="23">
        <v>7.5782386172610803</v>
      </c>
      <c r="DD22" s="23">
        <v>2.7079520833126602E-2</v>
      </c>
      <c r="DE22" s="23">
        <v>0.21080654450856201</v>
      </c>
      <c r="DG22" s="32">
        <f t="shared" si="16"/>
        <v>1.0771279939717795</v>
      </c>
      <c r="DH22" s="46">
        <f t="shared" si="0"/>
        <v>-1.9131276893313442E-7</v>
      </c>
      <c r="DI22" s="46">
        <f t="shared" si="1"/>
        <v>-2.1168135395023418E-7</v>
      </c>
      <c r="DJ22" s="46">
        <f t="shared" si="2"/>
        <v>4.3568509039187911E-6</v>
      </c>
      <c r="DK22" s="46">
        <f t="shared" si="3"/>
        <v>-2.7207722535585001E-5</v>
      </c>
      <c r="DL22" s="46">
        <f t="shared" si="4"/>
        <v>-5.4479707765051561E-5</v>
      </c>
      <c r="DM22" s="46">
        <f t="shared" si="5"/>
        <v>1.3420694927729983E-5</v>
      </c>
      <c r="DN22" s="46">
        <f t="shared" si="6"/>
        <v>-2.405227089626222E-7</v>
      </c>
      <c r="DO22" s="46">
        <f t="shared" si="7"/>
        <v>-4.0949841378186151E-7</v>
      </c>
      <c r="DP22" s="46">
        <f t="shared" si="8"/>
        <v>-2.404283059329052E-6</v>
      </c>
      <c r="DQ22" s="46">
        <f t="shared" si="9"/>
        <v>-2.5338906909587017E-5</v>
      </c>
      <c r="DR22" s="46">
        <f t="shared" si="10"/>
        <v>-1.0488895090391524E-5</v>
      </c>
      <c r="DS22" s="46">
        <f t="shared" si="11"/>
        <v>2.7474468223371191E-6</v>
      </c>
      <c r="DT22" s="46">
        <f t="shared" si="12"/>
        <v>-1.0309044874754538E-5</v>
      </c>
      <c r="DU22" s="46">
        <f t="shared" si="13"/>
        <v>9.2044383659882745E-6</v>
      </c>
      <c r="DV22" s="46">
        <f t="shared" si="14"/>
        <v>-1.5407418556469916E-5</v>
      </c>
      <c r="DW22" s="46">
        <f t="shared" si="15"/>
        <v>1.10045724201979E-5</v>
      </c>
      <c r="DX22" s="46">
        <f t="shared" si="17"/>
        <v>0</v>
      </c>
      <c r="DY22" s="46">
        <f t="shared" si="18"/>
        <v>0</v>
      </c>
      <c r="DZ22" s="46">
        <f t="shared" si="19"/>
        <v>0</v>
      </c>
      <c r="EA22" s="46">
        <f t="shared" si="20"/>
        <v>0</v>
      </c>
      <c r="EB22" s="46">
        <f t="shared" si="21"/>
        <v>0</v>
      </c>
      <c r="EC22" s="46">
        <f t="shared" si="22"/>
        <v>0</v>
      </c>
      <c r="ED22" s="46">
        <f t="shared" si="23"/>
        <v>0</v>
      </c>
      <c r="EE22" s="46">
        <f t="shared" si="24"/>
        <v>0</v>
      </c>
      <c r="EF22" s="46">
        <f t="shared" si="25"/>
        <v>0</v>
      </c>
      <c r="EG22" s="46">
        <f t="shared" si="26"/>
        <v>0</v>
      </c>
      <c r="EH22" s="46">
        <f t="shared" si="27"/>
        <v>0</v>
      </c>
    </row>
    <row r="23" spans="1:138" x14ac:dyDescent="0.3">
      <c r="A23" s="23" t="s">
        <v>21</v>
      </c>
      <c r="B23" s="21">
        <v>2153.6607066000001</v>
      </c>
      <c r="C23" s="21">
        <v>173.41419144</v>
      </c>
      <c r="D23" s="21">
        <v>53.092866600000001</v>
      </c>
      <c r="E23" s="21">
        <v>369.18706200000003</v>
      </c>
      <c r="F23" s="21">
        <v>268.81998665999998</v>
      </c>
      <c r="G23" s="21">
        <v>9.8450399999999991</v>
      </c>
      <c r="H23" s="21">
        <v>226.26829835999999</v>
      </c>
      <c r="I23" s="23">
        <v>18.208479000000001</v>
      </c>
      <c r="J23" s="23">
        <v>2.7716306999999998</v>
      </c>
      <c r="K23" s="23">
        <v>1.9377093000000001</v>
      </c>
      <c r="L23" s="23">
        <v>12.865316099999999</v>
      </c>
      <c r="M23" s="23">
        <v>2.0070896999999999</v>
      </c>
      <c r="N23" s="23">
        <v>0.78256440000000005</v>
      </c>
      <c r="O23" s="23">
        <v>0.30659160000000002</v>
      </c>
      <c r="P23" s="23">
        <v>2.2418784</v>
      </c>
      <c r="Q23" s="23">
        <v>0.29922720000000003</v>
      </c>
      <c r="Y23" s="53"/>
      <c r="Z23" s="53"/>
      <c r="AA23" s="53"/>
      <c r="AB23" s="53"/>
      <c r="AC23" s="38"/>
      <c r="AD23" s="23" t="s">
        <v>21</v>
      </c>
      <c r="AE23" s="23">
        <v>0</v>
      </c>
      <c r="AF23" s="23">
        <v>7.1044278146750601</v>
      </c>
      <c r="AG23" s="23">
        <v>0</v>
      </c>
      <c r="AH23" s="23">
        <v>0</v>
      </c>
      <c r="AI23" s="23">
        <v>0</v>
      </c>
      <c r="AJ23" s="23">
        <v>18.208349679841898</v>
      </c>
      <c r="AK23" s="23">
        <v>18.208349679841898</v>
      </c>
      <c r="AL23" s="23">
        <v>32.533056513500497</v>
      </c>
      <c r="AM23" s="23">
        <v>1.51175701991765E-2</v>
      </c>
      <c r="AN23" s="23">
        <v>2.7716208981083401</v>
      </c>
      <c r="AO23" s="23">
        <v>0</v>
      </c>
      <c r="AP23" s="23">
        <v>1.9377251381024101</v>
      </c>
      <c r="AQ23" s="23">
        <v>46.974956858413599</v>
      </c>
      <c r="AR23" s="23">
        <v>2153.66010637301</v>
      </c>
      <c r="AS23" s="23">
        <v>12.837360763455001</v>
      </c>
      <c r="AT23" s="23">
        <v>9.9738980888242192</v>
      </c>
      <c r="AU23" s="23">
        <v>1.95913042050463</v>
      </c>
      <c r="AV23" s="23">
        <v>0.30658953120146298</v>
      </c>
      <c r="AW23" s="23">
        <v>0</v>
      </c>
      <c r="AX23" s="23">
        <v>0</v>
      </c>
      <c r="AY23" s="23">
        <v>12.865408392541701</v>
      </c>
      <c r="AZ23" s="23">
        <v>12.865408392541701</v>
      </c>
      <c r="BA23" s="23">
        <v>2.24187633041221</v>
      </c>
      <c r="BB23" s="23">
        <v>430673.78762655897</v>
      </c>
      <c r="BC23" s="23">
        <v>0</v>
      </c>
      <c r="BD23" s="23">
        <v>4.1978050794468604</v>
      </c>
      <c r="BE23" s="23">
        <v>0.87333354692151999</v>
      </c>
      <c r="BF23" s="23">
        <v>1.7582611466306799</v>
      </c>
      <c r="BG23" s="23">
        <v>2.7925332732882402</v>
      </c>
      <c r="BH23" s="23">
        <v>0</v>
      </c>
      <c r="BI23" s="23">
        <v>0</v>
      </c>
      <c r="BJ23" s="23">
        <v>0</v>
      </c>
      <c r="BK23" s="23">
        <v>173.41410431168899</v>
      </c>
      <c r="BL23" s="23">
        <v>0</v>
      </c>
      <c r="BM23" s="23">
        <v>243.34724703340501</v>
      </c>
      <c r="BN23" s="23">
        <v>47.783273841608903</v>
      </c>
      <c r="BO23" s="23">
        <v>5.3092420796199198</v>
      </c>
      <c r="BP23" s="23">
        <v>53.092515921228802</v>
      </c>
      <c r="BQ23" s="23">
        <v>0</v>
      </c>
      <c r="BR23" s="23">
        <v>8.4867278495014702</v>
      </c>
      <c r="BS23" s="23">
        <v>0</v>
      </c>
      <c r="BT23" s="23">
        <v>0</v>
      </c>
      <c r="BU23" s="23">
        <v>0</v>
      </c>
      <c r="BV23" s="23">
        <v>0</v>
      </c>
      <c r="BW23" s="23">
        <v>8.0646418536461595E-2</v>
      </c>
      <c r="BX23" s="23">
        <v>71.860881771193306</v>
      </c>
      <c r="BY23" s="23">
        <v>8.8710732320309502E-2</v>
      </c>
      <c r="BZ23" s="23">
        <v>24.328209461135199</v>
      </c>
      <c r="CA23" s="23">
        <v>29.301358708532401</v>
      </c>
      <c r="CB23" s="23">
        <v>2.6881986915568399E-2</v>
      </c>
      <c r="CC23" s="23">
        <v>0</v>
      </c>
      <c r="CD23" s="23">
        <v>18.9249132205669</v>
      </c>
      <c r="CE23" s="23">
        <v>369.17245499473597</v>
      </c>
      <c r="CF23" s="23">
        <v>268.80540847169999</v>
      </c>
      <c r="CG23" s="23">
        <v>100.367046523035</v>
      </c>
      <c r="CH23" s="23">
        <v>0.21666964841790801</v>
      </c>
      <c r="CI23" s="23">
        <v>0</v>
      </c>
      <c r="CJ23" s="23">
        <v>6.4247908309771402</v>
      </c>
      <c r="CK23" s="23">
        <v>1.76077628047201</v>
      </c>
      <c r="CL23" s="23">
        <v>73.038381366534907</v>
      </c>
      <c r="CM23" s="23">
        <v>4.8387621157757197</v>
      </c>
      <c r="CN23" s="23">
        <v>0.94087570341220295</v>
      </c>
      <c r="CO23" s="23">
        <v>104.355893009694</v>
      </c>
      <c r="CP23" s="23">
        <v>3.0939322310029298</v>
      </c>
      <c r="CQ23" s="23">
        <v>4.0323284225378501E-2</v>
      </c>
      <c r="CR23" s="23">
        <v>4.4355275054151004</v>
      </c>
      <c r="CS23" s="23">
        <v>2.6881987687186102E-3</v>
      </c>
      <c r="CT23" s="23">
        <v>9.8450717769804292</v>
      </c>
      <c r="CU23" s="23">
        <v>59.4710772789199</v>
      </c>
      <c r="CV23" s="23">
        <v>0.29922569328196502</v>
      </c>
      <c r="CW23" s="23">
        <v>0</v>
      </c>
      <c r="CX23" s="23">
        <v>2.5732844608718098E-3</v>
      </c>
      <c r="CY23" s="23">
        <v>8.6931540442480895</v>
      </c>
      <c r="CZ23" s="23">
        <v>2.0071022653123198</v>
      </c>
      <c r="DA23" s="23">
        <v>0</v>
      </c>
      <c r="DB23" s="23">
        <v>27.829443959721502</v>
      </c>
      <c r="DC23" s="23">
        <v>226.26824495554899</v>
      </c>
      <c r="DD23" s="23">
        <v>0.78255748290756499</v>
      </c>
      <c r="DE23" s="23">
        <v>6.3589126536252198</v>
      </c>
      <c r="DG23" s="32">
        <f t="shared" si="16"/>
        <v>1.0754812151444904</v>
      </c>
      <c r="DH23" s="46">
        <f t="shared" si="0"/>
        <v>-2.7870081314730248E-7</v>
      </c>
      <c r="DI23" s="46">
        <f t="shared" si="1"/>
        <v>-5.0242895512274656E-7</v>
      </c>
      <c r="DJ23" s="46">
        <f t="shared" si="2"/>
        <v>-6.6050072948675861E-6</v>
      </c>
      <c r="DK23" s="46">
        <f t="shared" si="3"/>
        <v>-3.9565322752436801E-5</v>
      </c>
      <c r="DL23" s="46">
        <f t="shared" si="4"/>
        <v>-5.4230299172029172E-5</v>
      </c>
      <c r="DM23" s="46">
        <f t="shared" si="5"/>
        <v>3.2277147101595677E-6</v>
      </c>
      <c r="DN23" s="46">
        <f t="shared" si="6"/>
        <v>-2.3602268360991532E-7</v>
      </c>
      <c r="DO23" s="46">
        <f t="shared" si="7"/>
        <v>-7.1021944283251396E-6</v>
      </c>
      <c r="DP23" s="46">
        <f t="shared" si="8"/>
        <v>-3.5365071038022837E-6</v>
      </c>
      <c r="DQ23" s="46">
        <f t="shared" si="9"/>
        <v>8.1736215076302486E-6</v>
      </c>
      <c r="DR23" s="46">
        <f t="shared" si="10"/>
        <v>7.1737484710158664E-6</v>
      </c>
      <c r="DS23" s="46">
        <f t="shared" si="11"/>
        <v>6.2604637550417422E-6</v>
      </c>
      <c r="DT23" s="46">
        <f t="shared" si="12"/>
        <v>-8.8390072881602889E-6</v>
      </c>
      <c r="DU23" s="46">
        <f t="shared" si="13"/>
        <v>-6.7477339138972149E-6</v>
      </c>
      <c r="DV23" s="46">
        <f t="shared" si="14"/>
        <v>-9.2314899417930127E-7</v>
      </c>
      <c r="DW23" s="46">
        <f t="shared" si="15"/>
        <v>-5.0353645490944494E-6</v>
      </c>
      <c r="DX23" s="46">
        <f t="shared" si="17"/>
        <v>0</v>
      </c>
      <c r="DY23" s="46">
        <f t="shared" si="18"/>
        <v>0</v>
      </c>
      <c r="DZ23" s="46">
        <f t="shared" si="19"/>
        <v>0</v>
      </c>
      <c r="EA23" s="46">
        <f t="shared" si="20"/>
        <v>0</v>
      </c>
      <c r="EB23" s="46">
        <f t="shared" si="21"/>
        <v>0</v>
      </c>
      <c r="EC23" s="46">
        <f t="shared" si="22"/>
        <v>0</v>
      </c>
      <c r="ED23" s="46">
        <f t="shared" si="23"/>
        <v>0</v>
      </c>
      <c r="EE23" s="46">
        <f t="shared" si="24"/>
        <v>0</v>
      </c>
      <c r="EF23" s="46">
        <f t="shared" si="25"/>
        <v>0</v>
      </c>
      <c r="EG23" s="46">
        <f t="shared" si="26"/>
        <v>0</v>
      </c>
      <c r="EH23" s="46">
        <f t="shared" si="27"/>
        <v>0</v>
      </c>
    </row>
    <row r="24" spans="1:138" x14ac:dyDescent="0.3">
      <c r="A24" s="23" t="s">
        <v>22</v>
      </c>
      <c r="B24" s="21">
        <v>18136.516731</v>
      </c>
      <c r="C24" s="21">
        <v>1947.6713147</v>
      </c>
      <c r="D24" s="21">
        <v>486.95116222000001</v>
      </c>
      <c r="E24" s="21">
        <v>3014.8983662999999</v>
      </c>
      <c r="F24" s="21">
        <v>2152.305386</v>
      </c>
      <c r="G24" s="21">
        <v>90.283668000000006</v>
      </c>
      <c r="H24" s="21">
        <v>2041.6786159999999</v>
      </c>
      <c r="I24" s="23">
        <v>156.38871986000001</v>
      </c>
      <c r="J24" s="23">
        <v>24.836002950000001</v>
      </c>
      <c r="K24" s="23">
        <v>16.8371502</v>
      </c>
      <c r="L24" s="23">
        <v>121.83315073</v>
      </c>
      <c r="M24" s="23">
        <v>16.703815800000001</v>
      </c>
      <c r="N24" s="23">
        <v>6.5788317000000003</v>
      </c>
      <c r="O24" s="23">
        <v>2.544594</v>
      </c>
      <c r="P24" s="23">
        <v>22.73840865</v>
      </c>
      <c r="Q24" s="23">
        <v>2.5683829500000002</v>
      </c>
      <c r="Y24" s="53"/>
      <c r="Z24" s="53"/>
      <c r="AA24" s="53"/>
      <c r="AB24" s="53"/>
      <c r="AC24" s="38"/>
      <c r="AD24" s="23" t="s">
        <v>22</v>
      </c>
      <c r="AE24" s="23">
        <v>0</v>
      </c>
      <c r="AF24" s="23">
        <v>63.489443632938098</v>
      </c>
      <c r="AG24" s="23">
        <v>0</v>
      </c>
      <c r="AH24" s="23">
        <v>0</v>
      </c>
      <c r="AI24" s="23">
        <v>0</v>
      </c>
      <c r="AJ24" s="23">
        <v>156.16745518918901</v>
      </c>
      <c r="AK24" s="23">
        <v>156.16745518918901</v>
      </c>
      <c r="AL24" s="23">
        <v>280.32298823393199</v>
      </c>
      <c r="AM24" s="23">
        <v>0.11173654879322199</v>
      </c>
      <c r="AN24" s="23">
        <v>24.8031641154606</v>
      </c>
      <c r="AO24" s="23">
        <v>0</v>
      </c>
      <c r="AP24" s="23">
        <v>16.8137222656602</v>
      </c>
      <c r="AQ24" s="23">
        <v>424.892326015641</v>
      </c>
      <c r="AR24" s="23">
        <v>18110.041839756999</v>
      </c>
      <c r="AS24" s="23">
        <v>114.362052659752</v>
      </c>
      <c r="AT24" s="23">
        <v>83.466452139003593</v>
      </c>
      <c r="AU24" s="23">
        <v>18.298666094125199</v>
      </c>
      <c r="AV24" s="23">
        <v>2.5408018071600602</v>
      </c>
      <c r="AW24" s="23">
        <v>0</v>
      </c>
      <c r="AX24" s="23">
        <v>0</v>
      </c>
      <c r="AY24" s="23">
        <v>121.68431959748401</v>
      </c>
      <c r="AZ24" s="23">
        <v>121.68431959748401</v>
      </c>
      <c r="BA24" s="23">
        <v>22.7133829083152</v>
      </c>
      <c r="BB24" s="23">
        <v>3881189.58866383</v>
      </c>
      <c r="BC24" s="23">
        <v>0</v>
      </c>
      <c r="BD24" s="23">
        <v>35.403631347914697</v>
      </c>
      <c r="BE24" s="23">
        <v>7.4616610482143102</v>
      </c>
      <c r="BF24" s="23">
        <v>14.2404588072881</v>
      </c>
      <c r="BG24" s="23">
        <v>24.6085547818581</v>
      </c>
      <c r="BH24" s="23">
        <v>0</v>
      </c>
      <c r="BI24" s="23">
        <v>0</v>
      </c>
      <c r="BJ24" s="23">
        <v>0</v>
      </c>
      <c r="BK24" s="23">
        <v>1945.85117842556</v>
      </c>
      <c r="BL24" s="23">
        <v>0</v>
      </c>
      <c r="BM24" s="23">
        <v>2185.9538920947698</v>
      </c>
      <c r="BN24" s="23">
        <v>437.691120355826</v>
      </c>
      <c r="BO24" s="23">
        <v>48.632338204445603</v>
      </c>
      <c r="BP24" s="23">
        <v>486.32345856027098</v>
      </c>
      <c r="BQ24" s="23">
        <v>0</v>
      </c>
      <c r="BR24" s="23">
        <v>73.202266375766698</v>
      </c>
      <c r="BS24" s="23">
        <v>0</v>
      </c>
      <c r="BT24" s="23">
        <v>0</v>
      </c>
      <c r="BU24" s="23">
        <v>0</v>
      </c>
      <c r="BV24" s="23">
        <v>0</v>
      </c>
      <c r="BW24" s="23">
        <v>0.64467711414981499</v>
      </c>
      <c r="BX24" s="23">
        <v>666.48475766662796</v>
      </c>
      <c r="BY24" s="23">
        <v>0.70914815247165597</v>
      </c>
      <c r="BZ24" s="23">
        <v>194.47812540992101</v>
      </c>
      <c r="CA24" s="23">
        <v>234.23337202444901</v>
      </c>
      <c r="CB24" s="23">
        <v>0.214892661915706</v>
      </c>
      <c r="CC24" s="23">
        <v>0</v>
      </c>
      <c r="CD24" s="23">
        <v>151.28464954777601</v>
      </c>
      <c r="CE24" s="23">
        <v>3010.1842163481501</v>
      </c>
      <c r="CF24" s="23">
        <v>2148.81381394952</v>
      </c>
      <c r="CG24" s="23">
        <v>861.37040239862802</v>
      </c>
      <c r="CH24" s="23">
        <v>1.73203703434249</v>
      </c>
      <c r="CI24" s="23">
        <v>0</v>
      </c>
      <c r="CJ24" s="23">
        <v>51.359403771005901</v>
      </c>
      <c r="CK24" s="23">
        <v>14.0754700794215</v>
      </c>
      <c r="CL24" s="23">
        <v>583.86419649795698</v>
      </c>
      <c r="CM24" s="23">
        <v>38.680711233100197</v>
      </c>
      <c r="CN24" s="23">
        <v>7.5212607174942203</v>
      </c>
      <c r="CO24" s="23">
        <v>834.21468421545705</v>
      </c>
      <c r="CP24" s="23">
        <v>25.229288896436302</v>
      </c>
      <c r="CQ24" s="23">
        <v>0.32234125916984901</v>
      </c>
      <c r="CR24" s="23">
        <v>35.457354949651901</v>
      </c>
      <c r="CS24" s="23">
        <v>2.14892812381157E-2</v>
      </c>
      <c r="CT24" s="23">
        <v>90.167300244161794</v>
      </c>
      <c r="CU24" s="23">
        <v>559.51307587552299</v>
      </c>
      <c r="CV24" s="23">
        <v>2.5647308064066299</v>
      </c>
      <c r="CW24" s="23">
        <v>0</v>
      </c>
      <c r="CX24" s="23">
        <v>1.9019114873133899E-2</v>
      </c>
      <c r="CY24" s="23">
        <v>79.000305140062906</v>
      </c>
      <c r="CZ24" s="23">
        <v>16.679120491166501</v>
      </c>
      <c r="DA24" s="23">
        <v>0</v>
      </c>
      <c r="DB24" s="23">
        <v>261.39300991749201</v>
      </c>
      <c r="DC24" s="23">
        <v>2038.9936627038501</v>
      </c>
      <c r="DD24" s="23">
        <v>6.5692153507476396</v>
      </c>
      <c r="DE24" s="23">
        <v>58.5072223501788</v>
      </c>
      <c r="DG24" s="32">
        <f t="shared" si="16"/>
        <v>1.0720748828596358</v>
      </c>
      <c r="DH24" s="46">
        <f t="shared" si="0"/>
        <v>-1.4597561172122989E-3</v>
      </c>
      <c r="DI24" s="46">
        <f t="shared" si="1"/>
        <v>-9.3451921825959104E-4</v>
      </c>
      <c r="DJ24" s="46">
        <f t="shared" si="2"/>
        <v>-1.2890484886972002E-3</v>
      </c>
      <c r="DK24" s="46">
        <f t="shared" si="3"/>
        <v>-1.5636181983922609E-3</v>
      </c>
      <c r="DL24" s="46">
        <f t="shared" si="4"/>
        <v>-1.6222475087371475E-3</v>
      </c>
      <c r="DM24" s="46">
        <f t="shared" si="5"/>
        <v>-1.2889125842584497E-3</v>
      </c>
      <c r="DN24" s="46">
        <f t="shared" si="6"/>
        <v>-1.3150714686967376E-3</v>
      </c>
      <c r="DO24" s="46">
        <f t="shared" si="7"/>
        <v>-1.4148377901492706E-3</v>
      </c>
      <c r="DP24" s="46">
        <f t="shared" si="8"/>
        <v>-1.3222270349022109E-3</v>
      </c>
      <c r="DQ24" s="46">
        <f t="shared" si="9"/>
        <v>-1.3914429735146071E-3</v>
      </c>
      <c r="DR24" s="46">
        <f t="shared" si="10"/>
        <v>-1.2215979938483704E-3</v>
      </c>
      <c r="DS24" s="46">
        <f t="shared" si="11"/>
        <v>-1.4784232015717306E-3</v>
      </c>
      <c r="DT24" s="46">
        <f t="shared" si="12"/>
        <v>-1.4617107855731672E-3</v>
      </c>
      <c r="DU24" s="46">
        <f t="shared" si="13"/>
        <v>-1.4902938700397045E-3</v>
      </c>
      <c r="DV24" s="46">
        <f t="shared" si="14"/>
        <v>-1.1005933647339958E-3</v>
      </c>
      <c r="DW24" s="46">
        <f t="shared" si="15"/>
        <v>-1.4219622480246934E-3</v>
      </c>
      <c r="DX24" s="46">
        <f t="shared" si="17"/>
        <v>0</v>
      </c>
      <c r="DY24" s="46">
        <f t="shared" si="18"/>
        <v>0</v>
      </c>
      <c r="DZ24" s="46">
        <f t="shared" si="19"/>
        <v>0</v>
      </c>
      <c r="EA24" s="46">
        <f t="shared" si="20"/>
        <v>0</v>
      </c>
      <c r="EB24" s="46">
        <f t="shared" si="21"/>
        <v>0</v>
      </c>
      <c r="EC24" s="46">
        <f t="shared" si="22"/>
        <v>0</v>
      </c>
      <c r="ED24" s="46">
        <f t="shared" si="23"/>
        <v>0</v>
      </c>
      <c r="EE24" s="46">
        <f t="shared" si="24"/>
        <v>0</v>
      </c>
      <c r="EF24" s="46">
        <f t="shared" si="25"/>
        <v>0</v>
      </c>
      <c r="EG24" s="46">
        <f t="shared" si="26"/>
        <v>0</v>
      </c>
      <c r="EH24" s="46">
        <f t="shared" si="27"/>
        <v>0</v>
      </c>
    </row>
    <row r="25" spans="1:138" x14ac:dyDescent="0.3">
      <c r="A25" s="23" t="s">
        <v>23</v>
      </c>
      <c r="B25" s="21">
        <v>18043.240185999999</v>
      </c>
      <c r="C25" s="21">
        <v>5659.4734135999997</v>
      </c>
      <c r="D25" s="21">
        <v>861.17267608999998</v>
      </c>
      <c r="E25" s="21">
        <v>2706.9335486999998</v>
      </c>
      <c r="F25" s="21">
        <v>1731.5280958999999</v>
      </c>
      <c r="G25" s="21">
        <v>424.12819494000001</v>
      </c>
      <c r="H25" s="21">
        <v>2676.4649807000001</v>
      </c>
      <c r="I25" s="23">
        <v>220.17032627</v>
      </c>
      <c r="J25" s="23">
        <v>32.889289079999998</v>
      </c>
      <c r="K25" s="23">
        <v>23.311181399999999</v>
      </c>
      <c r="L25" s="23">
        <v>148.70306821</v>
      </c>
      <c r="M25" s="23">
        <v>24.59251712</v>
      </c>
      <c r="N25" s="23">
        <v>9.5494591599999996</v>
      </c>
      <c r="O25" s="23">
        <v>3.76098468</v>
      </c>
      <c r="P25" s="23">
        <v>24.999245160000001</v>
      </c>
      <c r="Q25" s="23">
        <v>3.6189238800000001</v>
      </c>
      <c r="Y25" s="53"/>
      <c r="Z25" s="53"/>
      <c r="AA25" s="53"/>
      <c r="AB25" s="53"/>
      <c r="AC25" s="38"/>
      <c r="AD25" s="23" t="s">
        <v>23</v>
      </c>
      <c r="AE25" s="23">
        <v>0</v>
      </c>
      <c r="AF25" s="23">
        <v>84.356031318848594</v>
      </c>
      <c r="AG25" s="23">
        <v>0</v>
      </c>
      <c r="AH25" s="23">
        <v>0</v>
      </c>
      <c r="AI25" s="23">
        <v>0</v>
      </c>
      <c r="AJ25" s="23">
        <v>220.17273718587799</v>
      </c>
      <c r="AK25" s="23">
        <v>220.17273718587799</v>
      </c>
      <c r="AL25" s="23">
        <v>392.53243067705603</v>
      </c>
      <c r="AM25" s="23">
        <v>0.19353020047438599</v>
      </c>
      <c r="AN25" s="23">
        <v>32.889691592364898</v>
      </c>
      <c r="AO25" s="23">
        <v>0</v>
      </c>
      <c r="AP25" s="23">
        <v>23.311378509689199</v>
      </c>
      <c r="AQ25" s="23">
        <v>554.70807713396403</v>
      </c>
      <c r="AR25" s="23">
        <v>18043.430427831499</v>
      </c>
      <c r="AS25" s="23">
        <v>152.644394415357</v>
      </c>
      <c r="AT25" s="23">
        <v>121.82671317773</v>
      </c>
      <c r="AU25" s="23">
        <v>22.787974273064499</v>
      </c>
      <c r="AV25" s="23">
        <v>3.7610221378669801</v>
      </c>
      <c r="AW25" s="23">
        <v>0</v>
      </c>
      <c r="AX25" s="23">
        <v>0</v>
      </c>
      <c r="AY25" s="23">
        <v>148.704863159333</v>
      </c>
      <c r="AZ25" s="23">
        <v>148.704863159333</v>
      </c>
      <c r="BA25" s="23">
        <v>24.999549154354199</v>
      </c>
      <c r="BB25" s="23">
        <v>5109218.2594552301</v>
      </c>
      <c r="BC25" s="23">
        <v>0</v>
      </c>
      <c r="BD25" s="23">
        <v>51.110432605864098</v>
      </c>
      <c r="BE25" s="23">
        <v>10.575435600771099</v>
      </c>
      <c r="BF25" s="23">
        <v>21.760389964600101</v>
      </c>
      <c r="BG25" s="23">
        <v>33.366283712557603</v>
      </c>
      <c r="BH25" s="23">
        <v>0</v>
      </c>
      <c r="BI25" s="23">
        <v>0</v>
      </c>
      <c r="BJ25" s="23">
        <v>0</v>
      </c>
      <c r="BK25" s="23">
        <v>5659.5384484761098</v>
      </c>
      <c r="BL25" s="23">
        <v>0</v>
      </c>
      <c r="BM25" s="23">
        <v>2882.6851407661002</v>
      </c>
      <c r="BN25" s="23">
        <v>775.06419675362804</v>
      </c>
      <c r="BO25" s="23">
        <v>86.118260385233398</v>
      </c>
      <c r="BP25" s="23">
        <v>861.18245713886097</v>
      </c>
      <c r="BQ25" s="23">
        <v>0</v>
      </c>
      <c r="BR25" s="23">
        <v>102.354001606352</v>
      </c>
      <c r="BS25" s="23">
        <v>0</v>
      </c>
      <c r="BT25" s="23">
        <v>0</v>
      </c>
      <c r="BU25" s="23">
        <v>0</v>
      </c>
      <c r="BV25" s="23">
        <v>0</v>
      </c>
      <c r="BW25" s="23">
        <v>0.51946386202747996</v>
      </c>
      <c r="BX25" s="23">
        <v>838.677994861397</v>
      </c>
      <c r="BY25" s="23">
        <v>0.57140984429603603</v>
      </c>
      <c r="BZ25" s="23">
        <v>156.704953503045</v>
      </c>
      <c r="CA25" s="23">
        <v>188.738576151876</v>
      </c>
      <c r="CB25" s="23">
        <v>0.17315474163792299</v>
      </c>
      <c r="CC25" s="23">
        <v>0</v>
      </c>
      <c r="CD25" s="23">
        <v>121.900903105452</v>
      </c>
      <c r="CE25" s="23">
        <v>2706.86682270342</v>
      </c>
      <c r="CF25" s="23">
        <v>1731.4532827493899</v>
      </c>
      <c r="CG25" s="23">
        <v>975.41353995403301</v>
      </c>
      <c r="CH25" s="23">
        <v>1.3956262094763401</v>
      </c>
      <c r="CI25" s="23">
        <v>0</v>
      </c>
      <c r="CJ25" s="23">
        <v>41.383969875978899</v>
      </c>
      <c r="CK25" s="23">
        <v>11.3416515605703</v>
      </c>
      <c r="CL25" s="23">
        <v>470.46110878894598</v>
      </c>
      <c r="CM25" s="23">
        <v>31.167841918032099</v>
      </c>
      <c r="CN25" s="23">
        <v>6.0604258004376099</v>
      </c>
      <c r="CO25" s="23">
        <v>672.18662506578005</v>
      </c>
      <c r="CP25" s="23">
        <v>38.188342164872601</v>
      </c>
      <c r="CQ25" s="23">
        <v>0.25973218878861498</v>
      </c>
      <c r="CR25" s="23">
        <v>28.570524682903699</v>
      </c>
      <c r="CS25" s="23">
        <v>1.73154501444358E-2</v>
      </c>
      <c r="CT25" s="23">
        <v>424.13272074457899</v>
      </c>
      <c r="CU25" s="23">
        <v>689.32723063874096</v>
      </c>
      <c r="CV25" s="23">
        <v>3.6189569287685601</v>
      </c>
      <c r="CW25" s="23">
        <v>0</v>
      </c>
      <c r="CX25" s="23">
        <v>3.2941270960483597E-2</v>
      </c>
      <c r="CY25" s="23">
        <v>102.433003311245</v>
      </c>
      <c r="CZ25" s="23">
        <v>24.592800530089502</v>
      </c>
      <c r="DA25" s="23">
        <v>0</v>
      </c>
      <c r="DB25" s="23">
        <v>322.82430804236202</v>
      </c>
      <c r="DC25" s="23">
        <v>2676.49351240739</v>
      </c>
      <c r="DD25" s="23">
        <v>9.5495670076117705</v>
      </c>
      <c r="DE25" s="23">
        <v>74.495273538805705</v>
      </c>
      <c r="DG25" s="32">
        <f t="shared" si="16"/>
        <v>1.0770379705397641</v>
      </c>
      <c r="DH25" s="46">
        <f t="shared" si="0"/>
        <v>1.0543662310050461E-5</v>
      </c>
      <c r="DI25" s="46">
        <f t="shared" si="1"/>
        <v>1.149132990956257E-5</v>
      </c>
      <c r="DJ25" s="46">
        <f t="shared" si="2"/>
        <v>1.1357825361338363E-5</v>
      </c>
      <c r="DK25" s="46">
        <f t="shared" si="3"/>
        <v>-2.4650031254704113E-5</v>
      </c>
      <c r="DL25" s="46">
        <f t="shared" si="4"/>
        <v>-4.3206431814271121E-5</v>
      </c>
      <c r="DM25" s="46">
        <f t="shared" si="5"/>
        <v>1.0670841111177159E-5</v>
      </c>
      <c r="DN25" s="46">
        <f t="shared" si="6"/>
        <v>1.0660220699932393E-5</v>
      </c>
      <c r="DO25" s="46">
        <f t="shared" si="7"/>
        <v>1.0950230754671979E-5</v>
      </c>
      <c r="DP25" s="46">
        <f t="shared" si="8"/>
        <v>1.2238402718921772E-5</v>
      </c>
      <c r="DQ25" s="46">
        <f t="shared" si="9"/>
        <v>8.4555855757678589E-6</v>
      </c>
      <c r="DR25" s="46">
        <f t="shared" si="10"/>
        <v>1.2070694670998779E-5</v>
      </c>
      <c r="DS25" s="46">
        <f t="shared" si="11"/>
        <v>1.1524240813520322E-5</v>
      </c>
      <c r="DT25" s="46">
        <f t="shared" si="12"/>
        <v>1.1293583224335236E-5</v>
      </c>
      <c r="DU25" s="46">
        <f t="shared" si="13"/>
        <v>9.9595904177341232E-6</v>
      </c>
      <c r="DV25" s="46">
        <f t="shared" si="14"/>
        <v>1.2160141326355624E-5</v>
      </c>
      <c r="DW25" s="46">
        <f t="shared" si="15"/>
        <v>9.1322088156297215E-6</v>
      </c>
      <c r="DX25" s="46">
        <f t="shared" si="17"/>
        <v>0</v>
      </c>
      <c r="DY25" s="46">
        <f t="shared" si="18"/>
        <v>0</v>
      </c>
      <c r="DZ25" s="46">
        <f t="shared" si="19"/>
        <v>0</v>
      </c>
      <c r="EA25" s="46">
        <f t="shared" si="20"/>
        <v>0</v>
      </c>
      <c r="EB25" s="46">
        <f t="shared" si="21"/>
        <v>0</v>
      </c>
      <c r="EC25" s="46">
        <f t="shared" si="22"/>
        <v>0</v>
      </c>
      <c r="ED25" s="46">
        <f t="shared" si="23"/>
        <v>0</v>
      </c>
      <c r="EE25" s="46">
        <f t="shared" si="24"/>
        <v>0</v>
      </c>
      <c r="EF25" s="46">
        <f t="shared" si="25"/>
        <v>0</v>
      </c>
      <c r="EG25" s="46">
        <f t="shared" si="26"/>
        <v>0</v>
      </c>
      <c r="EH25" s="46">
        <f t="shared" si="27"/>
        <v>0</v>
      </c>
    </row>
    <row r="26" spans="1:138" x14ac:dyDescent="0.3">
      <c r="A26" s="23" t="s">
        <v>24</v>
      </c>
      <c r="B26" s="21">
        <v>19836.056479999999</v>
      </c>
      <c r="C26" s="21">
        <v>2289.3025214999998</v>
      </c>
      <c r="D26" s="21">
        <v>550.89125816000001</v>
      </c>
      <c r="E26" s="21">
        <v>3288.9643243999999</v>
      </c>
      <c r="F26" s="21">
        <v>2380.0416154</v>
      </c>
      <c r="G26" s="21">
        <v>135.79426663999999</v>
      </c>
      <c r="H26" s="21">
        <v>2169.5791171999999</v>
      </c>
      <c r="I26" s="23">
        <v>174.24208554000001</v>
      </c>
      <c r="J26" s="23">
        <v>26.577872769999999</v>
      </c>
      <c r="K26" s="23">
        <v>18.549783120000001</v>
      </c>
      <c r="L26" s="23">
        <v>123.63100306</v>
      </c>
      <c r="M26" s="23">
        <v>19.18059452</v>
      </c>
      <c r="N26" s="23">
        <v>7.4820817999999996</v>
      </c>
      <c r="O26" s="23">
        <v>2.9296929999999999</v>
      </c>
      <c r="P26" s="23">
        <v>21.603881130000001</v>
      </c>
      <c r="Q26" s="23">
        <v>2.8721924900000002</v>
      </c>
      <c r="Y26" s="53"/>
      <c r="Z26" s="53"/>
      <c r="AA26" s="53"/>
      <c r="AB26" s="53"/>
      <c r="AC26" s="38"/>
      <c r="AD26" s="23" t="s">
        <v>24</v>
      </c>
      <c r="AE26" s="23">
        <v>0</v>
      </c>
      <c r="AF26" s="23">
        <v>67.786178569315297</v>
      </c>
      <c r="AG26" s="23">
        <v>0</v>
      </c>
      <c r="AH26" s="23">
        <v>0</v>
      </c>
      <c r="AI26" s="23">
        <v>0</v>
      </c>
      <c r="AJ26" s="23">
        <v>174.241720069519</v>
      </c>
      <c r="AK26" s="23">
        <v>174.241720069519</v>
      </c>
      <c r="AL26" s="23">
        <v>304.71903340620202</v>
      </c>
      <c r="AM26" s="23">
        <v>0.131475249507644</v>
      </c>
      <c r="AN26" s="23">
        <v>26.578098462617</v>
      </c>
      <c r="AO26" s="23">
        <v>0</v>
      </c>
      <c r="AP26" s="23">
        <v>18.549758480091899</v>
      </c>
      <c r="AQ26" s="23">
        <v>450.99176822413602</v>
      </c>
      <c r="AR26" s="23">
        <v>19836.0493410989</v>
      </c>
      <c r="AS26" s="23">
        <v>122.289737282795</v>
      </c>
      <c r="AT26" s="23">
        <v>92.067616826587695</v>
      </c>
      <c r="AU26" s="23">
        <v>19.125167256835201</v>
      </c>
      <c r="AV26" s="23">
        <v>2.92967237851175</v>
      </c>
      <c r="AW26" s="23">
        <v>0</v>
      </c>
      <c r="AX26" s="23">
        <v>0</v>
      </c>
      <c r="AY26" s="23">
        <v>123.631150059384</v>
      </c>
      <c r="AZ26" s="23">
        <v>123.631150059384</v>
      </c>
      <c r="BA26" s="23">
        <v>21.6038223075041</v>
      </c>
      <c r="BB26" s="23">
        <v>4139570.0749645298</v>
      </c>
      <c r="BC26" s="23">
        <v>0</v>
      </c>
      <c r="BD26" s="23">
        <v>38.8993301456143</v>
      </c>
      <c r="BE26" s="23">
        <v>8.1453194975707905</v>
      </c>
      <c r="BF26" s="23">
        <v>15.971350529095099</v>
      </c>
      <c r="BG26" s="23">
        <v>26.454975601099399</v>
      </c>
      <c r="BH26" s="23">
        <v>0</v>
      </c>
      <c r="BI26" s="23">
        <v>0</v>
      </c>
      <c r="BJ26" s="23">
        <v>0</v>
      </c>
      <c r="BK26" s="23">
        <v>2289.3014574783501</v>
      </c>
      <c r="BL26" s="23">
        <v>0</v>
      </c>
      <c r="BM26" s="23">
        <v>2329.4369552005301</v>
      </c>
      <c r="BN26" s="23">
        <v>495.80120733759901</v>
      </c>
      <c r="BO26" s="23">
        <v>55.089052078003903</v>
      </c>
      <c r="BP26" s="23">
        <v>550.89025941560305</v>
      </c>
      <c r="BQ26" s="23">
        <v>0</v>
      </c>
      <c r="BR26" s="23">
        <v>79.532527591225502</v>
      </c>
      <c r="BS26" s="23">
        <v>0</v>
      </c>
      <c r="BT26" s="23">
        <v>0</v>
      </c>
      <c r="BU26" s="23">
        <v>0</v>
      </c>
      <c r="BV26" s="23">
        <v>0</v>
      </c>
      <c r="BW26" s="23">
        <v>0.71401006650264198</v>
      </c>
      <c r="BX26" s="23">
        <v>698.93213147500796</v>
      </c>
      <c r="BY26" s="23">
        <v>0.78541482046991395</v>
      </c>
      <c r="BZ26" s="23">
        <v>215.39366360918601</v>
      </c>
      <c r="CA26" s="23">
        <v>259.42450704663298</v>
      </c>
      <c r="CB26" s="23">
        <v>0.23800383516052401</v>
      </c>
      <c r="CC26" s="23">
        <v>0</v>
      </c>
      <c r="CD26" s="23">
        <v>167.55487209501899</v>
      </c>
      <c r="CE26" s="23">
        <v>3288.8348888516498</v>
      </c>
      <c r="CF26" s="23">
        <v>2379.9123950472899</v>
      </c>
      <c r="CG26" s="23">
        <v>908.92249380435101</v>
      </c>
      <c r="CH26" s="23">
        <v>1.9183120342111</v>
      </c>
      <c r="CI26" s="23">
        <v>0</v>
      </c>
      <c r="CJ26" s="23">
        <v>56.882950285939401</v>
      </c>
      <c r="CK26" s="23">
        <v>15.589242396360101</v>
      </c>
      <c r="CL26" s="23">
        <v>646.65708056515496</v>
      </c>
      <c r="CM26" s="23">
        <v>42.840700152989697</v>
      </c>
      <c r="CN26" s="23">
        <v>8.33014080369494</v>
      </c>
      <c r="CO26" s="23">
        <v>923.93198237239301</v>
      </c>
      <c r="CP26" s="23">
        <v>28.1975717658636</v>
      </c>
      <c r="CQ26" s="23">
        <v>0.35700863541493699</v>
      </c>
      <c r="CR26" s="23">
        <v>39.270705921118598</v>
      </c>
      <c r="CS26" s="23">
        <v>2.3800407050392099E-2</v>
      </c>
      <c r="CT26" s="23">
        <v>135.794375298533</v>
      </c>
      <c r="CU26" s="23">
        <v>582.76993335658199</v>
      </c>
      <c r="CV26" s="23">
        <v>2.8721687201659298</v>
      </c>
      <c r="CW26" s="23">
        <v>0</v>
      </c>
      <c r="CX26" s="23">
        <v>2.23787809598253E-2</v>
      </c>
      <c r="CY26" s="23">
        <v>83.663006710158697</v>
      </c>
      <c r="CZ26" s="23">
        <v>19.1805688210139</v>
      </c>
      <c r="DA26" s="23">
        <v>0</v>
      </c>
      <c r="DB26" s="23">
        <v>272.47013850302</v>
      </c>
      <c r="DC26" s="23">
        <v>2169.57880298086</v>
      </c>
      <c r="DD26" s="23">
        <v>7.48205220260337</v>
      </c>
      <c r="DE26" s="23">
        <v>61.591188842198598</v>
      </c>
      <c r="DG26" s="32">
        <f t="shared" si="16"/>
        <v>1.0736816528627746</v>
      </c>
      <c r="DH26" s="46">
        <f t="shared" si="0"/>
        <v>-3.5989517907931386E-7</v>
      </c>
      <c r="DI26" s="46">
        <f t="shared" si="1"/>
        <v>-4.6477983563170748E-7</v>
      </c>
      <c r="DJ26" s="46">
        <f t="shared" si="2"/>
        <v>-1.8129610556681948E-6</v>
      </c>
      <c r="DK26" s="46">
        <f t="shared" si="3"/>
        <v>-3.9354500561119609E-5</v>
      </c>
      <c r="DL26" s="46">
        <f t="shared" si="4"/>
        <v>-5.4293316500820171E-5</v>
      </c>
      <c r="DM26" s="46">
        <f t="shared" si="5"/>
        <v>8.0017025532180039E-7</v>
      </c>
      <c r="DN26" s="46">
        <f t="shared" si="6"/>
        <v>-1.4482953740575178E-7</v>
      </c>
      <c r="DO26" s="46">
        <f t="shared" si="7"/>
        <v>-2.097486837738923E-6</v>
      </c>
      <c r="DP26" s="46">
        <f t="shared" si="8"/>
        <v>8.4917487172003385E-6</v>
      </c>
      <c r="DQ26" s="46">
        <f t="shared" si="9"/>
        <v>-1.3283124628478329E-6</v>
      </c>
      <c r="DR26" s="46">
        <f t="shared" si="10"/>
        <v>1.1890171588196411E-6</v>
      </c>
      <c r="DS26" s="46">
        <f t="shared" si="11"/>
        <v>-1.339843041531196E-6</v>
      </c>
      <c r="DT26" s="46">
        <f t="shared" si="12"/>
        <v>-3.9557702549516171E-6</v>
      </c>
      <c r="DU26" s="46">
        <f t="shared" si="13"/>
        <v>-7.0387881084753294E-6</v>
      </c>
      <c r="DV26" s="46">
        <f t="shared" si="14"/>
        <v>-2.722774465743531E-6</v>
      </c>
      <c r="DW26" s="46">
        <f t="shared" si="15"/>
        <v>-8.2758499484744282E-6</v>
      </c>
      <c r="DX26" s="46">
        <f t="shared" si="17"/>
        <v>0</v>
      </c>
      <c r="DY26" s="46">
        <f t="shared" si="18"/>
        <v>0</v>
      </c>
      <c r="DZ26" s="46">
        <f t="shared" si="19"/>
        <v>0</v>
      </c>
      <c r="EA26" s="46">
        <f t="shared" si="20"/>
        <v>0</v>
      </c>
      <c r="EB26" s="46">
        <f t="shared" si="21"/>
        <v>0</v>
      </c>
      <c r="EC26" s="46">
        <f t="shared" si="22"/>
        <v>0</v>
      </c>
      <c r="ED26" s="46">
        <f t="shared" si="23"/>
        <v>0</v>
      </c>
      <c r="EE26" s="46">
        <f t="shared" si="24"/>
        <v>0</v>
      </c>
      <c r="EF26" s="46">
        <f t="shared" si="25"/>
        <v>0</v>
      </c>
      <c r="EG26" s="46">
        <f t="shared" si="26"/>
        <v>0</v>
      </c>
      <c r="EH26" s="46">
        <f t="shared" si="27"/>
        <v>0</v>
      </c>
    </row>
    <row r="27" spans="1:138" x14ac:dyDescent="0.3">
      <c r="A27" s="23" t="s">
        <v>25</v>
      </c>
      <c r="B27" s="21">
        <v>16094.685379</v>
      </c>
      <c r="C27" s="21">
        <v>2595.8156856000001</v>
      </c>
      <c r="D27" s="21">
        <v>515.38716445</v>
      </c>
      <c r="E27" s="21">
        <v>2567.2423435000001</v>
      </c>
      <c r="F27" s="21">
        <v>1705.2926249</v>
      </c>
      <c r="G27" s="21">
        <v>113.59902296</v>
      </c>
      <c r="H27" s="21">
        <v>2103.6365297000002</v>
      </c>
      <c r="I27" s="23">
        <v>150.89446086000001</v>
      </c>
      <c r="J27" s="23">
        <v>25.365811799999999</v>
      </c>
      <c r="K27" s="23">
        <v>16.510883400000001</v>
      </c>
      <c r="L27" s="23">
        <v>132.96804528000001</v>
      </c>
      <c r="M27" s="23">
        <v>15.389928299999999</v>
      </c>
      <c r="N27" s="23">
        <v>6.1535501999999997</v>
      </c>
      <c r="O27" s="23">
        <v>2.3345549999999999</v>
      </c>
      <c r="P27" s="23">
        <v>26.676955199999998</v>
      </c>
      <c r="Q27" s="23">
        <v>2.4761169000000001</v>
      </c>
      <c r="Y27" s="53"/>
      <c r="Z27" s="53"/>
      <c r="AA27" s="53"/>
      <c r="AB27" s="53"/>
      <c r="AC27" s="38"/>
      <c r="AD27" s="23" t="s">
        <v>25</v>
      </c>
      <c r="AE27" s="23">
        <v>0</v>
      </c>
      <c r="AF27" s="23">
        <v>64.820343362752894</v>
      </c>
      <c r="AG27" s="23">
        <v>0</v>
      </c>
      <c r="AH27" s="23">
        <v>0</v>
      </c>
      <c r="AI27" s="23">
        <v>0</v>
      </c>
      <c r="AJ27" s="23">
        <v>150.906713494965</v>
      </c>
      <c r="AK27" s="23">
        <v>150.906713494965</v>
      </c>
      <c r="AL27" s="23">
        <v>272.64083025678298</v>
      </c>
      <c r="AM27" s="23">
        <v>8.3640799613309294E-2</v>
      </c>
      <c r="AN27" s="23">
        <v>25.367723643240499</v>
      </c>
      <c r="AO27" s="23">
        <v>0</v>
      </c>
      <c r="AP27" s="23">
        <v>16.512199187518299</v>
      </c>
      <c r="AQ27" s="23">
        <v>440.43701314042897</v>
      </c>
      <c r="AR27" s="23">
        <v>16096.1502696803</v>
      </c>
      <c r="AS27" s="23">
        <v>116.28986597681801</v>
      </c>
      <c r="AT27" s="23">
        <v>77.837182804642893</v>
      </c>
      <c r="AU27" s="23">
        <v>19.711773242563499</v>
      </c>
      <c r="AV27" s="23">
        <v>2.3347607362847702</v>
      </c>
      <c r="AW27" s="23">
        <v>0</v>
      </c>
      <c r="AX27" s="23">
        <v>0</v>
      </c>
      <c r="AY27" s="23">
        <v>132.97643350710101</v>
      </c>
      <c r="AZ27" s="23">
        <v>132.97643350710101</v>
      </c>
      <c r="BA27" s="23">
        <v>26.678332517237301</v>
      </c>
      <c r="BB27" s="23">
        <v>3996294.8759866999</v>
      </c>
      <c r="BC27" s="23">
        <v>0</v>
      </c>
      <c r="BD27" s="23">
        <v>33.397260323572297</v>
      </c>
      <c r="BE27" s="23">
        <v>7.1715037048876402</v>
      </c>
      <c r="BF27" s="23">
        <v>12.621642273704801</v>
      </c>
      <c r="BG27" s="23">
        <v>24.6722232872457</v>
      </c>
      <c r="BH27" s="23">
        <v>0</v>
      </c>
      <c r="BI27" s="23">
        <v>0</v>
      </c>
      <c r="BJ27" s="23">
        <v>0</v>
      </c>
      <c r="BK27" s="23">
        <v>2595.91636501926</v>
      </c>
      <c r="BL27" s="23">
        <v>0</v>
      </c>
      <c r="BM27" s="23">
        <v>2246.4472122003699</v>
      </c>
      <c r="BN27" s="23">
        <v>463.87939139205298</v>
      </c>
      <c r="BO27" s="23">
        <v>51.542210629584901</v>
      </c>
      <c r="BP27" s="23">
        <v>515.42160202163802</v>
      </c>
      <c r="BQ27" s="23">
        <v>0</v>
      </c>
      <c r="BR27" s="23">
        <v>71.297020218588202</v>
      </c>
      <c r="BS27" s="23">
        <v>0</v>
      </c>
      <c r="BT27" s="23">
        <v>0</v>
      </c>
      <c r="BU27" s="23">
        <v>0</v>
      </c>
      <c r="BV27" s="23">
        <v>0</v>
      </c>
      <c r="BW27" s="23">
        <v>0.51164436801754798</v>
      </c>
      <c r="BX27" s="23">
        <v>712.09430304072396</v>
      </c>
      <c r="BY27" s="23">
        <v>0.56280713746369204</v>
      </c>
      <c r="BZ27" s="23">
        <v>154.34596438433101</v>
      </c>
      <c r="CA27" s="23">
        <v>185.89724433274301</v>
      </c>
      <c r="CB27" s="23">
        <v>0.170548346588623</v>
      </c>
      <c r="CC27" s="23">
        <v>0</v>
      </c>
      <c r="CD27" s="23">
        <v>120.06576310234399</v>
      </c>
      <c r="CE27" s="23">
        <v>2567.4053008937499</v>
      </c>
      <c r="CF27" s="23">
        <v>1705.38761332175</v>
      </c>
      <c r="CG27" s="23">
        <v>862.01768757199397</v>
      </c>
      <c r="CH27" s="23">
        <v>1.37461413162695</v>
      </c>
      <c r="CI27" s="23">
        <v>0</v>
      </c>
      <c r="CJ27" s="23">
        <v>40.760963750502903</v>
      </c>
      <c r="CK27" s="23">
        <v>11.170880305560599</v>
      </c>
      <c r="CL27" s="23">
        <v>463.378805425574</v>
      </c>
      <c r="CM27" s="23">
        <v>30.6986422835474</v>
      </c>
      <c r="CN27" s="23">
        <v>5.9691791861637897</v>
      </c>
      <c r="CO27" s="23">
        <v>662.06727866973097</v>
      </c>
      <c r="CP27" s="23">
        <v>22.606781093920102</v>
      </c>
      <c r="CQ27" s="23">
        <v>0.255822878905625</v>
      </c>
      <c r="CR27" s="23">
        <v>28.140400182983601</v>
      </c>
      <c r="CS27" s="23">
        <v>1.7054835672988398E-2</v>
      </c>
      <c r="CT27" s="23">
        <v>113.605640798734</v>
      </c>
      <c r="CU27" s="23">
        <v>607.75521411389695</v>
      </c>
      <c r="CV27" s="23">
        <v>2.4763192084911001</v>
      </c>
      <c r="CW27" s="23">
        <v>0</v>
      </c>
      <c r="CX27" s="23">
        <v>1.42369872377299E-2</v>
      </c>
      <c r="CY27" s="23">
        <v>82.365836519060593</v>
      </c>
      <c r="CZ27" s="23">
        <v>15.3912605387819</v>
      </c>
      <c r="DA27" s="23">
        <v>0</v>
      </c>
      <c r="DB27" s="23">
        <v>283.40168056151703</v>
      </c>
      <c r="DC27" s="23">
        <v>2103.7853922849199</v>
      </c>
      <c r="DD27" s="23">
        <v>6.1540720090361898</v>
      </c>
      <c r="DE27" s="23">
        <v>61.922172374207001</v>
      </c>
      <c r="DG27" s="32">
        <f t="shared" si="16"/>
        <v>1.0678119642995074</v>
      </c>
      <c r="DH27" s="46">
        <f t="shared" si="0"/>
        <v>9.1017043564632966E-5</v>
      </c>
      <c r="DI27" s="46">
        <f t="shared" si="1"/>
        <v>3.8785272705767387E-5</v>
      </c>
      <c r="DJ27" s="46">
        <f t="shared" si="2"/>
        <v>6.681883836741085E-5</v>
      </c>
      <c r="DK27" s="46">
        <f t="shared" si="3"/>
        <v>6.3475656734321369E-5</v>
      </c>
      <c r="DL27" s="46">
        <f t="shared" si="4"/>
        <v>5.5702124294123072E-5</v>
      </c>
      <c r="DM27" s="46">
        <f t="shared" si="5"/>
        <v>5.8256123702154767E-5</v>
      </c>
      <c r="DN27" s="46">
        <f t="shared" si="6"/>
        <v>7.0764403839729454E-5</v>
      </c>
      <c r="DO27" s="46">
        <f t="shared" si="7"/>
        <v>8.1200031433642332E-5</v>
      </c>
      <c r="DP27" s="46">
        <f t="shared" si="8"/>
        <v>7.5370867511499178E-5</v>
      </c>
      <c r="DQ27" s="46">
        <f t="shared" si="9"/>
        <v>7.9692133147620664E-5</v>
      </c>
      <c r="DR27" s="46">
        <f t="shared" si="10"/>
        <v>6.3084533455616358E-5</v>
      </c>
      <c r="DS27" s="46">
        <f t="shared" si="11"/>
        <v>8.656562629343669E-5</v>
      </c>
      <c r="DT27" s="46">
        <f t="shared" si="12"/>
        <v>8.4798046530933508E-5</v>
      </c>
      <c r="DU27" s="46">
        <f t="shared" si="13"/>
        <v>8.812655292776346E-5</v>
      </c>
      <c r="DV27" s="46">
        <f t="shared" si="14"/>
        <v>5.162947671415039E-5</v>
      </c>
      <c r="DW27" s="46">
        <f t="shared" si="15"/>
        <v>8.1703933727859897E-5</v>
      </c>
      <c r="DX27" s="46">
        <f t="shared" si="17"/>
        <v>0</v>
      </c>
      <c r="DY27" s="46">
        <f t="shared" si="18"/>
        <v>0</v>
      </c>
      <c r="DZ27" s="46">
        <f t="shared" si="19"/>
        <v>0</v>
      </c>
      <c r="EA27" s="46">
        <f t="shared" si="20"/>
        <v>0</v>
      </c>
      <c r="EB27" s="46">
        <f t="shared" si="21"/>
        <v>0</v>
      </c>
      <c r="EC27" s="46">
        <f t="shared" si="22"/>
        <v>0</v>
      </c>
      <c r="ED27" s="46">
        <f t="shared" si="23"/>
        <v>0</v>
      </c>
      <c r="EE27" s="46">
        <f t="shared" si="24"/>
        <v>0</v>
      </c>
      <c r="EF27" s="46">
        <f t="shared" si="25"/>
        <v>0</v>
      </c>
      <c r="EG27" s="46">
        <f t="shared" si="26"/>
        <v>0</v>
      </c>
      <c r="EH27" s="46">
        <f t="shared" si="27"/>
        <v>0</v>
      </c>
    </row>
    <row r="28" spans="1:138" x14ac:dyDescent="0.3">
      <c r="A28" s="23" t="s">
        <v>26</v>
      </c>
      <c r="B28" s="21">
        <v>16740.731484</v>
      </c>
      <c r="C28" s="21">
        <v>3706.5562777</v>
      </c>
      <c r="D28" s="21">
        <v>731.69509169000003</v>
      </c>
      <c r="E28" s="21">
        <v>3046.3830764999998</v>
      </c>
      <c r="F28" s="21">
        <v>1618.4935263</v>
      </c>
      <c r="G28" s="21">
        <v>362.85069523999999</v>
      </c>
      <c r="H28" s="21">
        <v>2697.9612413</v>
      </c>
      <c r="I28" s="23">
        <v>221.68804388000001</v>
      </c>
      <c r="J28" s="23">
        <v>33.1478082</v>
      </c>
      <c r="K28" s="23">
        <v>23.477764050000001</v>
      </c>
      <c r="L28" s="23">
        <v>150.07918448000001</v>
      </c>
      <c r="M28" s="23">
        <v>24.7455009</v>
      </c>
      <c r="N28" s="23">
        <v>9.6109836000000008</v>
      </c>
      <c r="O28" s="23">
        <v>3.7841865000000001</v>
      </c>
      <c r="P28" s="23">
        <v>25.27943475</v>
      </c>
      <c r="Q28" s="23">
        <v>3.6436983000000001</v>
      </c>
      <c r="Y28" s="53"/>
      <c r="Z28" s="53"/>
      <c r="AA28" s="53"/>
      <c r="AB28" s="53"/>
      <c r="AC28" s="38"/>
      <c r="AD28" s="23" t="s">
        <v>26</v>
      </c>
      <c r="AE28" s="23">
        <v>0</v>
      </c>
      <c r="AF28" s="23">
        <v>85.018839075336302</v>
      </c>
      <c r="AG28" s="23">
        <v>0</v>
      </c>
      <c r="AH28" s="23">
        <v>0</v>
      </c>
      <c r="AI28" s="23">
        <v>0</v>
      </c>
      <c r="AJ28" s="23">
        <v>221.688068067411</v>
      </c>
      <c r="AK28" s="23">
        <v>221.688068067411</v>
      </c>
      <c r="AL28" s="23">
        <v>395.33834182278099</v>
      </c>
      <c r="AM28" s="23">
        <v>0.194427563075249</v>
      </c>
      <c r="AN28" s="23">
        <v>33.147802182237101</v>
      </c>
      <c r="AO28" s="23">
        <v>0</v>
      </c>
      <c r="AP28" s="23">
        <v>23.477769039986701</v>
      </c>
      <c r="AQ28" s="23">
        <v>559.20272005670199</v>
      </c>
      <c r="AR28" s="23">
        <v>16740.7242853442</v>
      </c>
      <c r="AS28" s="23">
        <v>153.834051349757</v>
      </c>
      <c r="AT28" s="23">
        <v>122.632230452775</v>
      </c>
      <c r="AU28" s="23">
        <v>22.988134503090301</v>
      </c>
      <c r="AV28" s="23">
        <v>3.78418379225957</v>
      </c>
      <c r="AW28" s="23">
        <v>0</v>
      </c>
      <c r="AX28" s="23">
        <v>0</v>
      </c>
      <c r="AY28" s="23">
        <v>150.079001061501</v>
      </c>
      <c r="AZ28" s="23">
        <v>150.079001061501</v>
      </c>
      <c r="BA28" s="23">
        <v>25.279450949957798</v>
      </c>
      <c r="BB28" s="23">
        <v>5152111.5730264504</v>
      </c>
      <c r="BC28" s="23">
        <v>0</v>
      </c>
      <c r="BD28" s="23">
        <v>51.455537075108097</v>
      </c>
      <c r="BE28" s="23">
        <v>10.6493404406792</v>
      </c>
      <c r="BF28" s="23">
        <v>21.892073900821298</v>
      </c>
      <c r="BG28" s="23">
        <v>33.6191995391899</v>
      </c>
      <c r="BH28" s="23">
        <v>0</v>
      </c>
      <c r="BI28" s="23">
        <v>0</v>
      </c>
      <c r="BJ28" s="23">
        <v>0</v>
      </c>
      <c r="BK28" s="23">
        <v>3706.5548403026901</v>
      </c>
      <c r="BL28" s="23">
        <v>0</v>
      </c>
      <c r="BM28" s="23">
        <v>2905.6208375358901</v>
      </c>
      <c r="BN28" s="23">
        <v>658.52562447571302</v>
      </c>
      <c r="BO28" s="23">
        <v>73.169485057623206</v>
      </c>
      <c r="BP28" s="23">
        <v>731.69510953333599</v>
      </c>
      <c r="BQ28" s="23">
        <v>0</v>
      </c>
      <c r="BR28" s="23">
        <v>103.08781690289101</v>
      </c>
      <c r="BS28" s="23">
        <v>0</v>
      </c>
      <c r="BT28" s="23">
        <v>0</v>
      </c>
      <c r="BU28" s="23">
        <v>0</v>
      </c>
      <c r="BV28" s="23">
        <v>0</v>
      </c>
      <c r="BW28" s="23">
        <v>0.48554650539856797</v>
      </c>
      <c r="BX28" s="23">
        <v>845.91643012814302</v>
      </c>
      <c r="BY28" s="23">
        <v>0.53410259693447304</v>
      </c>
      <c r="BZ28" s="23">
        <v>146.47362478436</v>
      </c>
      <c r="CA28" s="23">
        <v>176.41575180365601</v>
      </c>
      <c r="CB28" s="23">
        <v>0.16184941053919499</v>
      </c>
      <c r="CC28" s="23">
        <v>0</v>
      </c>
      <c r="CD28" s="23">
        <v>113.941905344554</v>
      </c>
      <c r="CE28" s="23">
        <v>3046.2948870128998</v>
      </c>
      <c r="CF28" s="23">
        <v>1618.4056503081499</v>
      </c>
      <c r="CG28" s="23">
        <v>1427.8892367047499</v>
      </c>
      <c r="CH28" s="23">
        <v>1.3045047945016699</v>
      </c>
      <c r="CI28" s="23">
        <v>0</v>
      </c>
      <c r="CJ28" s="23">
        <v>38.681980786719301</v>
      </c>
      <c r="CK28" s="23">
        <v>10.6011229087782</v>
      </c>
      <c r="CL28" s="23">
        <v>439.74457381901101</v>
      </c>
      <c r="CM28" s="23">
        <v>29.132855867325802</v>
      </c>
      <c r="CN28" s="23">
        <v>5.6647315189294298</v>
      </c>
      <c r="CO28" s="23">
        <v>628.29900593594402</v>
      </c>
      <c r="CP28" s="23">
        <v>38.423792694533503</v>
      </c>
      <c r="CQ28" s="23">
        <v>0.24277363250053699</v>
      </c>
      <c r="CR28" s="23">
        <v>26.705135666925699</v>
      </c>
      <c r="CS28" s="23">
        <v>1.6184932070084899E-2</v>
      </c>
      <c r="CT28" s="23">
        <v>362.85075824666399</v>
      </c>
      <c r="CU28" s="23">
        <v>695.49043095429204</v>
      </c>
      <c r="CV28" s="23">
        <v>3.6437017878657598</v>
      </c>
      <c r="CW28" s="23">
        <v>0</v>
      </c>
      <c r="CX28" s="23">
        <v>3.3094151866293997E-2</v>
      </c>
      <c r="CY28" s="23">
        <v>103.27276535027499</v>
      </c>
      <c r="CZ28" s="23">
        <v>24.7454664900824</v>
      </c>
      <c r="DA28" s="23">
        <v>0</v>
      </c>
      <c r="DB28" s="23">
        <v>325.69977790042799</v>
      </c>
      <c r="DC28" s="23">
        <v>2697.9599125867298</v>
      </c>
      <c r="DD28" s="23">
        <v>9.61094484125233</v>
      </c>
      <c r="DE28" s="23">
        <v>75.125460969160599</v>
      </c>
      <c r="DG28" s="32">
        <f t="shared" si="16"/>
        <v>1.0769696109939828</v>
      </c>
      <c r="DH28" s="46">
        <f t="shared" si="0"/>
        <v>-4.300084381894761E-7</v>
      </c>
      <c r="DI28" s="46">
        <f t="shared" si="1"/>
        <v>-3.8779859315130592E-7</v>
      </c>
      <c r="DJ28" s="46">
        <f t="shared" si="2"/>
        <v>2.4386299936315229E-8</v>
      </c>
      <c r="DK28" s="46">
        <f t="shared" si="3"/>
        <v>-2.8948915774989903E-5</v>
      </c>
      <c r="DL28" s="46">
        <f t="shared" si="4"/>
        <v>-5.4294929465031815E-5</v>
      </c>
      <c r="DM28" s="46">
        <f t="shared" si="5"/>
        <v>1.7364349805410415E-7</v>
      </c>
      <c r="DN28" s="46">
        <f t="shared" si="6"/>
        <v>-4.9248790153133931E-7</v>
      </c>
      <c r="DO28" s="46">
        <f t="shared" si="7"/>
        <v>1.0910561779858555E-7</v>
      </c>
      <c r="DP28" s="46">
        <f t="shared" si="8"/>
        <v>-1.8154331240356765E-7</v>
      </c>
      <c r="DQ28" s="46">
        <f t="shared" si="9"/>
        <v>2.1254096807398704E-7</v>
      </c>
      <c r="DR28" s="46">
        <f t="shared" si="10"/>
        <v>-1.2221448273553307E-6</v>
      </c>
      <c r="DS28" s="46">
        <f t="shared" si="11"/>
        <v>-1.3905524781570069E-6</v>
      </c>
      <c r="DT28" s="46">
        <f t="shared" si="12"/>
        <v>-4.0327555725823173E-6</v>
      </c>
      <c r="DU28" s="46">
        <f t="shared" si="13"/>
        <v>-7.1554095711107407E-7</v>
      </c>
      <c r="DV28" s="46">
        <f t="shared" si="14"/>
        <v>6.4083544424723198E-7</v>
      </c>
      <c r="DW28" s="46">
        <f t="shared" si="15"/>
        <v>9.5723231524572038E-7</v>
      </c>
      <c r="DX28" s="46">
        <f t="shared" si="17"/>
        <v>0</v>
      </c>
      <c r="DY28" s="46">
        <f t="shared" si="18"/>
        <v>0</v>
      </c>
      <c r="DZ28" s="46">
        <f t="shared" si="19"/>
        <v>0</v>
      </c>
      <c r="EA28" s="46">
        <f t="shared" si="20"/>
        <v>0</v>
      </c>
      <c r="EB28" s="46">
        <f t="shared" si="21"/>
        <v>0</v>
      </c>
      <c r="EC28" s="46">
        <f t="shared" si="22"/>
        <v>0</v>
      </c>
      <c r="ED28" s="46">
        <f t="shared" si="23"/>
        <v>0</v>
      </c>
      <c r="EE28" s="46">
        <f t="shared" si="24"/>
        <v>0</v>
      </c>
      <c r="EF28" s="46">
        <f t="shared" si="25"/>
        <v>0</v>
      </c>
      <c r="EG28" s="46">
        <f t="shared" si="26"/>
        <v>0</v>
      </c>
      <c r="EH28" s="46">
        <f t="shared" si="27"/>
        <v>0</v>
      </c>
    </row>
    <row r="29" spans="1:138" x14ac:dyDescent="0.3">
      <c r="A29" s="23" t="s">
        <v>27</v>
      </c>
      <c r="B29" s="21">
        <v>568.55530950000002</v>
      </c>
      <c r="C29" s="21">
        <v>52.404997899999998</v>
      </c>
      <c r="D29" s="21">
        <v>15.392695379999999</v>
      </c>
      <c r="E29" s="21">
        <v>100.155615</v>
      </c>
      <c r="F29" s="21">
        <v>68.818102710000005</v>
      </c>
      <c r="G29" s="21">
        <v>4.0086001199999997</v>
      </c>
      <c r="H29" s="21">
        <v>65.078072210000002</v>
      </c>
      <c r="I29" s="23">
        <v>5.2884104000000001</v>
      </c>
      <c r="J29" s="23">
        <v>0.79829660000000002</v>
      </c>
      <c r="K29" s="23">
        <v>0.56154510000000002</v>
      </c>
      <c r="L29" s="23">
        <v>3.6629399</v>
      </c>
      <c r="M29" s="23">
        <v>0.58640479999999995</v>
      </c>
      <c r="N29" s="23">
        <v>0.22819200000000001</v>
      </c>
      <c r="O29" s="23">
        <v>8.9617799999999997E-2</v>
      </c>
      <c r="P29" s="23">
        <v>0.62851789999999996</v>
      </c>
      <c r="Q29" s="23">
        <v>8.6923799999999996E-2</v>
      </c>
      <c r="Y29" s="53"/>
      <c r="Z29" s="53"/>
      <c r="AA29" s="53"/>
      <c r="AB29" s="53"/>
      <c r="AC29" s="38"/>
      <c r="AD29" s="23" t="s">
        <v>27</v>
      </c>
      <c r="AE29" s="23">
        <v>0</v>
      </c>
      <c r="AF29" s="23">
        <v>2.0467845369819799</v>
      </c>
      <c r="AG29" s="23">
        <v>0</v>
      </c>
      <c r="AH29" s="23">
        <v>0</v>
      </c>
      <c r="AI29" s="23">
        <v>0</v>
      </c>
      <c r="AJ29" s="23">
        <v>5.28841220552588</v>
      </c>
      <c r="AK29" s="23">
        <v>5.28841220552588</v>
      </c>
      <c r="AL29" s="23">
        <v>9.4402677805519204</v>
      </c>
      <c r="AM29" s="23">
        <v>4.5072980268192203E-3</v>
      </c>
      <c r="AN29" s="23">
        <v>0.79829978041568095</v>
      </c>
      <c r="AO29" s="23">
        <v>0</v>
      </c>
      <c r="AP29" s="23">
        <v>0.56154765152774799</v>
      </c>
      <c r="AQ29" s="23">
        <v>13.5004503707623</v>
      </c>
      <c r="AR29" s="23">
        <v>568.55511058934997</v>
      </c>
      <c r="AS29" s="23">
        <v>3.7008211762429899</v>
      </c>
      <c r="AT29" s="23">
        <v>2.91025493901684</v>
      </c>
      <c r="AU29" s="23">
        <v>0.55930045302005604</v>
      </c>
      <c r="AV29" s="23">
        <v>8.9617637918395901E-2</v>
      </c>
      <c r="AW29" s="23">
        <v>0</v>
      </c>
      <c r="AX29" s="23">
        <v>0</v>
      </c>
      <c r="AY29" s="23">
        <v>3.6629452787689298</v>
      </c>
      <c r="AZ29" s="23">
        <v>3.6629452787689298</v>
      </c>
      <c r="BA29" s="23">
        <v>0.62851546290447902</v>
      </c>
      <c r="BB29" s="23">
        <v>123511.747941158</v>
      </c>
      <c r="BC29" s="23">
        <v>0</v>
      </c>
      <c r="BD29" s="23">
        <v>1.22309563714126</v>
      </c>
      <c r="BE29" s="23">
        <v>0.25383257158594902</v>
      </c>
      <c r="BF29" s="23">
        <v>0.51610873844472704</v>
      </c>
      <c r="BG29" s="23">
        <v>0.80678463731212502</v>
      </c>
      <c r="BH29" s="23">
        <v>0</v>
      </c>
      <c r="BI29" s="23">
        <v>0</v>
      </c>
      <c r="BJ29" s="23">
        <v>0</v>
      </c>
      <c r="BK29" s="23">
        <v>52.404976162524697</v>
      </c>
      <c r="BL29" s="23">
        <v>0</v>
      </c>
      <c r="BM29" s="23">
        <v>70.0352780303907</v>
      </c>
      <c r="BN29" s="23">
        <v>13.8533846128408</v>
      </c>
      <c r="BO29" s="23">
        <v>1.53926019058957</v>
      </c>
      <c r="BP29" s="23">
        <v>15.392644803430301</v>
      </c>
      <c r="BQ29" s="23">
        <v>0</v>
      </c>
      <c r="BR29" s="23">
        <v>2.46218268985929</v>
      </c>
      <c r="BS29" s="23">
        <v>0</v>
      </c>
      <c r="BT29" s="23">
        <v>0</v>
      </c>
      <c r="BU29" s="23">
        <v>0</v>
      </c>
      <c r="BV29" s="23">
        <v>0</v>
      </c>
      <c r="BW29" s="23">
        <v>2.06455364672034E-2</v>
      </c>
      <c r="BX29" s="23">
        <v>20.545497577671501</v>
      </c>
      <c r="BY29" s="23">
        <v>2.2710019455789002E-2</v>
      </c>
      <c r="BZ29" s="23">
        <v>6.2280379415444402</v>
      </c>
      <c r="CA29" s="23">
        <v>7.5011704338144902</v>
      </c>
      <c r="CB29" s="23">
        <v>6.8817904837491801E-3</v>
      </c>
      <c r="CC29" s="23">
        <v>0</v>
      </c>
      <c r="CD29" s="23">
        <v>4.84479229705076</v>
      </c>
      <c r="CE29" s="23">
        <v>100.151874412716</v>
      </c>
      <c r="CF29" s="23">
        <v>68.814371698275394</v>
      </c>
      <c r="CG29" s="23">
        <v>31.337502714440799</v>
      </c>
      <c r="CH29" s="23">
        <v>5.5467462535205E-2</v>
      </c>
      <c r="CI29" s="23">
        <v>0</v>
      </c>
      <c r="CJ29" s="23">
        <v>1.6447524595314</v>
      </c>
      <c r="CK29" s="23">
        <v>0.45075893009694801</v>
      </c>
      <c r="CL29" s="23">
        <v>18.6978757364815</v>
      </c>
      <c r="CM29" s="23">
        <v>1.23872544188892</v>
      </c>
      <c r="CN29" s="23">
        <v>0.24086395828855101</v>
      </c>
      <c r="CO29" s="23">
        <v>26.715180696329799</v>
      </c>
      <c r="CP29" s="23">
        <v>0.90706427380523202</v>
      </c>
      <c r="CQ29" s="23">
        <v>1.0322774627005499E-2</v>
      </c>
      <c r="CR29" s="23">
        <v>1.1354980406421999</v>
      </c>
      <c r="CS29" s="23">
        <v>6.8817903735180798E-4</v>
      </c>
      <c r="CT29" s="23">
        <v>4.0085895247386096</v>
      </c>
      <c r="CU29" s="23">
        <v>16.951854597251899</v>
      </c>
      <c r="CV29" s="23">
        <v>8.6924278719335002E-2</v>
      </c>
      <c r="CW29" s="23">
        <v>0</v>
      </c>
      <c r="CX29" s="23">
        <v>7.6718310046131695E-4</v>
      </c>
      <c r="CY29" s="23">
        <v>2.49599397844761</v>
      </c>
      <c r="CZ29" s="23">
        <v>0.58640590576405005</v>
      </c>
      <c r="DA29" s="23">
        <v>0</v>
      </c>
      <c r="DB29" s="23">
        <v>7.9353676271102298</v>
      </c>
      <c r="DC29" s="23">
        <v>65.078052326702903</v>
      </c>
      <c r="DD29" s="23">
        <v>0.22819280183865401</v>
      </c>
      <c r="DE29" s="23">
        <v>1.82109829679723</v>
      </c>
      <c r="DG29" s="32">
        <f t="shared" si="16"/>
        <v>1.0761735412547639</v>
      </c>
      <c r="DH29" s="46">
        <f t="shared" si="0"/>
        <v>-3.4985277022718595E-7</v>
      </c>
      <c r="DI29" s="46">
        <f t="shared" si="1"/>
        <v>-4.1479775158341991E-7</v>
      </c>
      <c r="DJ29" s="46">
        <f t="shared" si="2"/>
        <v>-3.2857513547789686E-6</v>
      </c>
      <c r="DK29" s="46">
        <f t="shared" si="3"/>
        <v>-3.7347754132404161E-5</v>
      </c>
      <c r="DL29" s="46">
        <f t="shared" si="4"/>
        <v>-5.4215556338908056E-5</v>
      </c>
      <c r="DM29" s="46">
        <f t="shared" si="5"/>
        <v>-2.6431325332652216E-6</v>
      </c>
      <c r="DN29" s="46">
        <f t="shared" si="6"/>
        <v>-3.0552990314914654E-7</v>
      </c>
      <c r="DO29" s="46">
        <f t="shared" si="7"/>
        <v>3.4141183141092047E-7</v>
      </c>
      <c r="DP29" s="46">
        <f t="shared" si="8"/>
        <v>3.984002538562285E-6</v>
      </c>
      <c r="DQ29" s="46">
        <f t="shared" si="9"/>
        <v>4.5437628214968595E-6</v>
      </c>
      <c r="DR29" s="46">
        <f t="shared" si="10"/>
        <v>1.468429479230342E-6</v>
      </c>
      <c r="DS29" s="46">
        <f t="shared" si="11"/>
        <v>1.8856667784817063E-6</v>
      </c>
      <c r="DT29" s="46">
        <f t="shared" si="12"/>
        <v>3.5138771473236303E-6</v>
      </c>
      <c r="DU29" s="46">
        <f t="shared" si="13"/>
        <v>-1.8085871790701808E-6</v>
      </c>
      <c r="DV29" s="46">
        <f t="shared" si="14"/>
        <v>-3.8775276264149146E-6</v>
      </c>
      <c r="DW29" s="46">
        <f t="shared" si="15"/>
        <v>5.5073447664095198E-6</v>
      </c>
      <c r="DX29" s="46">
        <f t="shared" si="17"/>
        <v>0</v>
      </c>
      <c r="DY29" s="46">
        <f t="shared" si="18"/>
        <v>0</v>
      </c>
      <c r="DZ29" s="46">
        <f t="shared" si="19"/>
        <v>0</v>
      </c>
      <c r="EA29" s="46">
        <f t="shared" si="20"/>
        <v>0</v>
      </c>
      <c r="EB29" s="46">
        <f t="shared" si="21"/>
        <v>0</v>
      </c>
      <c r="EC29" s="46">
        <f t="shared" si="22"/>
        <v>0</v>
      </c>
      <c r="ED29" s="46">
        <f t="shared" si="23"/>
        <v>0</v>
      </c>
      <c r="EE29" s="46">
        <f t="shared" si="24"/>
        <v>0</v>
      </c>
      <c r="EF29" s="46">
        <f t="shared" si="25"/>
        <v>0</v>
      </c>
      <c r="EG29" s="46">
        <f t="shared" si="26"/>
        <v>0</v>
      </c>
      <c r="EH29" s="46">
        <f t="shared" si="27"/>
        <v>0</v>
      </c>
    </row>
    <row r="30" spans="1:138" x14ac:dyDescent="0.3">
      <c r="A30" s="23" t="s">
        <v>28</v>
      </c>
      <c r="B30" s="21">
        <v>6.6842994999999998</v>
      </c>
      <c r="C30" s="21">
        <v>1.21716</v>
      </c>
      <c r="D30" s="21">
        <v>0.28986298999999999</v>
      </c>
      <c r="E30" s="21">
        <v>1.34568</v>
      </c>
      <c r="F30" s="21">
        <v>0.62621992999999998</v>
      </c>
      <c r="G30" s="21">
        <v>0.14994001000000001</v>
      </c>
      <c r="H30" s="21">
        <v>1.1636099</v>
      </c>
      <c r="I30" s="23">
        <v>9.5823000000000005E-2</v>
      </c>
      <c r="J30" s="23">
        <v>1.4300999999999999E-2</v>
      </c>
      <c r="K30" s="23">
        <v>1.0142999999999999E-2</v>
      </c>
      <c r="L30" s="23">
        <v>6.4574999999999994E-2</v>
      </c>
      <c r="M30" s="23">
        <v>1.0710000000000001E-2</v>
      </c>
      <c r="N30" s="23">
        <v>4.1580000000000002E-3</v>
      </c>
      <c r="O30" s="23">
        <v>1.6379999999999999E-3</v>
      </c>
      <c r="P30" s="23">
        <v>1.0836E-2</v>
      </c>
      <c r="Q30" s="23">
        <v>1.575E-3</v>
      </c>
      <c r="Y30" s="53"/>
      <c r="Z30" s="53"/>
      <c r="AA30" s="53"/>
      <c r="AB30" s="53"/>
      <c r="AC30" s="38"/>
      <c r="AD30" s="23" t="s">
        <v>28</v>
      </c>
      <c r="AE30" s="23">
        <v>0</v>
      </c>
      <c r="AF30" s="23">
        <v>3.66821812860662E-2</v>
      </c>
      <c r="AG30" s="23">
        <v>0</v>
      </c>
      <c r="AH30" s="23">
        <v>0</v>
      </c>
      <c r="AI30" s="23">
        <v>0</v>
      </c>
      <c r="AJ30" s="23">
        <v>9.5822787612228996E-2</v>
      </c>
      <c r="AK30" s="23">
        <v>9.5822787612228996E-2</v>
      </c>
      <c r="AL30" s="23">
        <v>0.170849848707815</v>
      </c>
      <c r="AM30" s="6">
        <v>8.4501917249513604E-5</v>
      </c>
      <c r="AN30" s="23">
        <v>1.43009296472053E-2</v>
      </c>
      <c r="AO30" s="23">
        <v>0</v>
      </c>
      <c r="AP30" s="23">
        <v>1.01427139381713E-2</v>
      </c>
      <c r="AQ30" s="23">
        <v>0.24113795201640201</v>
      </c>
      <c r="AR30" s="23">
        <v>6.6842987924182999</v>
      </c>
      <c r="AS30" s="23">
        <v>6.6382683906810597E-2</v>
      </c>
      <c r="AT30" s="23">
        <v>5.3062453744274797E-2</v>
      </c>
      <c r="AU30" s="23">
        <v>9.8974954943038002E-3</v>
      </c>
      <c r="AV30" s="23">
        <v>1.63802477443961E-3</v>
      </c>
      <c r="AW30" s="23">
        <v>0</v>
      </c>
      <c r="AX30" s="23">
        <v>0</v>
      </c>
      <c r="AY30" s="23">
        <v>6.45741783649421E-2</v>
      </c>
      <c r="AZ30" s="23">
        <v>6.45741783649421E-2</v>
      </c>
      <c r="BA30" s="23">
        <v>1.0835697514839799E-2</v>
      </c>
      <c r="BB30" s="23">
        <v>2222.25882482624</v>
      </c>
      <c r="BC30" s="23">
        <v>0</v>
      </c>
      <c r="BD30" s="23">
        <v>2.22569635741331E-2</v>
      </c>
      <c r="BE30" s="23">
        <v>4.6038302419021404E-3</v>
      </c>
      <c r="BF30" s="23">
        <v>9.4846067616858702E-3</v>
      </c>
      <c r="BG30" s="23">
        <v>1.4514439281954601E-2</v>
      </c>
      <c r="BH30" s="23">
        <v>0</v>
      </c>
      <c r="BI30" s="23">
        <v>0</v>
      </c>
      <c r="BJ30" s="23">
        <v>0</v>
      </c>
      <c r="BK30" s="23">
        <v>1.21715978549028</v>
      </c>
      <c r="BL30" s="23">
        <v>0</v>
      </c>
      <c r="BM30" s="23">
        <v>1.25335648186422</v>
      </c>
      <c r="BN30" s="23">
        <v>0.26087887255631398</v>
      </c>
      <c r="BO30" s="23">
        <v>2.89862596934473E-2</v>
      </c>
      <c r="BP30" s="23">
        <v>0.28986513224976101</v>
      </c>
      <c r="BQ30" s="23">
        <v>0</v>
      </c>
      <c r="BR30" s="23">
        <v>4.4547958795615003E-2</v>
      </c>
      <c r="BS30" s="23">
        <v>0</v>
      </c>
      <c r="BT30" s="23">
        <v>0</v>
      </c>
      <c r="BU30" s="23">
        <v>0</v>
      </c>
      <c r="BV30" s="23">
        <v>0</v>
      </c>
      <c r="BW30" s="23">
        <v>1.8786686287802299E-4</v>
      </c>
      <c r="BX30" s="23">
        <v>0.364333302468625</v>
      </c>
      <c r="BY30" s="23">
        <v>2.06650242232841E-4</v>
      </c>
      <c r="BZ30" s="23">
        <v>5.6672894723788399E-2</v>
      </c>
      <c r="CA30" s="23">
        <v>6.8257962819050097E-2</v>
      </c>
      <c r="CB30" s="6">
        <v>6.2622287626007902E-5</v>
      </c>
      <c r="CC30" s="23">
        <v>0</v>
      </c>
      <c r="CD30" s="23">
        <v>4.4085825934070698E-2</v>
      </c>
      <c r="CE30" s="23">
        <v>1.3456454813516501</v>
      </c>
      <c r="CF30" s="23">
        <v>0.62618572397030303</v>
      </c>
      <c r="CG30" s="23">
        <v>0.71945975738134904</v>
      </c>
      <c r="CH30" s="23">
        <v>5.0473718150101604E-4</v>
      </c>
      <c r="CI30" s="23">
        <v>0</v>
      </c>
      <c r="CJ30" s="23">
        <v>1.49666275346263E-2</v>
      </c>
      <c r="CK30" s="23">
        <v>4.1016992123987898E-3</v>
      </c>
      <c r="CL30" s="23">
        <v>0.170143906700397</v>
      </c>
      <c r="CM30" s="23">
        <v>1.12719015415819E-2</v>
      </c>
      <c r="CN30" s="23">
        <v>2.1917249513605198E-3</v>
      </c>
      <c r="CO30" s="23">
        <v>0.24309848597584799</v>
      </c>
      <c r="CP30" s="23">
        <v>1.6642237779504701E-2</v>
      </c>
      <c r="CQ30" s="6">
        <v>9.3933431439011805E-5</v>
      </c>
      <c r="CR30" s="23">
        <v>1.03326223427415E-2</v>
      </c>
      <c r="CS30" s="6">
        <v>6.2622287626007902E-6</v>
      </c>
      <c r="CT30" s="23">
        <v>0.14994251448161</v>
      </c>
      <c r="CU30" s="23">
        <v>0.29933189927082099</v>
      </c>
      <c r="CV30" s="23">
        <v>1.5750192628846301E-3</v>
      </c>
      <c r="CW30" s="23">
        <v>0</v>
      </c>
      <c r="CX30" s="6">
        <v>1.43834967729845E-5</v>
      </c>
      <c r="CY30" s="23">
        <v>4.45229308906121E-2</v>
      </c>
      <c r="CZ30" s="23">
        <v>1.0710047322211E-2</v>
      </c>
      <c r="DA30" s="23">
        <v>0</v>
      </c>
      <c r="DB30" s="23">
        <v>0.14018900444782401</v>
      </c>
      <c r="DC30" s="23">
        <v>1.16360962758423</v>
      </c>
      <c r="DD30" s="23">
        <v>4.1579638662455802E-3</v>
      </c>
      <c r="DE30" s="23">
        <v>3.2368455552064898E-2</v>
      </c>
      <c r="DG30" s="32">
        <f t="shared" si="16"/>
        <v>1.0771279750119578</v>
      </c>
      <c r="DH30" s="46">
        <f t="shared" si="0"/>
        <v>-1.0585727044384401E-7</v>
      </c>
      <c r="DI30" s="46">
        <f t="shared" si="1"/>
        <v>-1.7623789804694679E-7</v>
      </c>
      <c r="DJ30" s="46">
        <f t="shared" si="2"/>
        <v>7.3905597987102389E-6</v>
      </c>
      <c r="DK30" s="46">
        <f t="shared" si="3"/>
        <v>-2.5651453800244258E-5</v>
      </c>
      <c r="DL30" s="46">
        <f t="shared" si="4"/>
        <v>-5.4623029479352717E-5</v>
      </c>
      <c r="DM30" s="46">
        <f t="shared" si="5"/>
        <v>1.6703224242738116E-5</v>
      </c>
      <c r="DN30" s="46">
        <f t="shared" si="6"/>
        <v>-2.341126265270331E-7</v>
      </c>
      <c r="DO30" s="46">
        <f t="shared" si="7"/>
        <v>-2.2164592113499002E-6</v>
      </c>
      <c r="DP30" s="46">
        <f t="shared" si="8"/>
        <v>-4.9194318368847104E-6</v>
      </c>
      <c r="DQ30" s="46">
        <f t="shared" si="9"/>
        <v>-2.8202881662111237E-5</v>
      </c>
      <c r="DR30" s="46">
        <f t="shared" si="10"/>
        <v>-1.2723732990990834E-5</v>
      </c>
      <c r="DS30" s="46">
        <f t="shared" si="11"/>
        <v>4.4185070960549644E-6</v>
      </c>
      <c r="DT30" s="46">
        <f t="shared" si="12"/>
        <v>-8.6901766281864808E-6</v>
      </c>
      <c r="DU30" s="46">
        <f t="shared" si="13"/>
        <v>1.5124810506740571E-5</v>
      </c>
      <c r="DV30" s="46">
        <f t="shared" si="14"/>
        <v>-2.7914835751277575E-5</v>
      </c>
      <c r="DW30" s="46">
        <f t="shared" si="15"/>
        <v>1.2230402939716845E-5</v>
      </c>
      <c r="DX30" s="46">
        <f t="shared" si="17"/>
        <v>0</v>
      </c>
      <c r="DY30" s="46">
        <f t="shared" si="18"/>
        <v>0</v>
      </c>
      <c r="DZ30" s="46">
        <f t="shared" si="19"/>
        <v>0</v>
      </c>
      <c r="EA30" s="46">
        <f t="shared" si="20"/>
        <v>0</v>
      </c>
      <c r="EB30" s="46">
        <f t="shared" si="21"/>
        <v>0</v>
      </c>
      <c r="EC30" s="46">
        <f t="shared" si="22"/>
        <v>0</v>
      </c>
      <c r="ED30" s="46">
        <f t="shared" si="23"/>
        <v>0</v>
      </c>
      <c r="EE30" s="46">
        <f t="shared" si="24"/>
        <v>0</v>
      </c>
      <c r="EF30" s="46">
        <f t="shared" si="25"/>
        <v>0</v>
      </c>
      <c r="EG30" s="46">
        <f t="shared" si="26"/>
        <v>0</v>
      </c>
      <c r="EH30" s="46">
        <f t="shared" si="27"/>
        <v>0</v>
      </c>
    </row>
    <row r="31" spans="1:138" x14ac:dyDescent="0.3">
      <c r="A31" s="23" t="s">
        <v>29</v>
      </c>
      <c r="B31" s="21">
        <v>398.79187339999999</v>
      </c>
      <c r="C31" s="21">
        <v>92.269433370000002</v>
      </c>
      <c r="D31" s="21">
        <v>17.166311709999999</v>
      </c>
      <c r="E31" s="21">
        <v>69.285793929999997</v>
      </c>
      <c r="F31" s="21">
        <v>39.55115447</v>
      </c>
      <c r="G31" s="21">
        <v>8.2490321000000009</v>
      </c>
      <c r="H31" s="21">
        <v>61.188657059999997</v>
      </c>
      <c r="I31" s="23">
        <v>5.0247145099999999</v>
      </c>
      <c r="J31" s="23">
        <v>0.75171140000000003</v>
      </c>
      <c r="K31" s="23">
        <v>0.53221430000000003</v>
      </c>
      <c r="L31" s="23">
        <v>3.4059715000000002</v>
      </c>
      <c r="M31" s="23">
        <v>0.56067020000000001</v>
      </c>
      <c r="N31" s="23">
        <v>0.21778520000000001</v>
      </c>
      <c r="O31" s="23">
        <v>8.5737400000000005E-2</v>
      </c>
      <c r="P31" s="23">
        <v>0.57430429999999999</v>
      </c>
      <c r="Q31" s="23">
        <v>8.2586400000000004E-2</v>
      </c>
      <c r="Y31" s="53"/>
      <c r="Z31" s="53"/>
      <c r="AA31" s="53"/>
      <c r="AB31" s="53"/>
      <c r="AC31" s="38"/>
      <c r="AD31" s="23" t="s">
        <v>29</v>
      </c>
      <c r="AE31" s="23">
        <v>0</v>
      </c>
      <c r="AF31" s="23">
        <v>1.92707285263755</v>
      </c>
      <c r="AG31" s="23">
        <v>0</v>
      </c>
      <c r="AH31" s="23">
        <v>0</v>
      </c>
      <c r="AI31" s="23">
        <v>0</v>
      </c>
      <c r="AJ31" s="23">
        <v>5.02235506168818</v>
      </c>
      <c r="AK31" s="23">
        <v>5.02235506168818</v>
      </c>
      <c r="AL31" s="23">
        <v>8.9568724129036497</v>
      </c>
      <c r="AM31" s="23">
        <v>4.3979005562702197E-3</v>
      </c>
      <c r="AN31" s="23">
        <v>0.75135892694032602</v>
      </c>
      <c r="AO31" s="23">
        <v>0</v>
      </c>
      <c r="AP31" s="23">
        <v>0.53196007125585099</v>
      </c>
      <c r="AQ31" s="23">
        <v>12.6771424678097</v>
      </c>
      <c r="AR31" s="23">
        <v>398.59247011359298</v>
      </c>
      <c r="AS31" s="23">
        <v>3.4867422002678601</v>
      </c>
      <c r="AT31" s="23">
        <v>2.7774639029216699</v>
      </c>
      <c r="AU31" s="23">
        <v>0.52136857204384901</v>
      </c>
      <c r="AV31" s="23">
        <v>8.5697285361861095E-2</v>
      </c>
      <c r="AW31" s="23">
        <v>0</v>
      </c>
      <c r="AX31" s="23">
        <v>0</v>
      </c>
      <c r="AY31" s="23">
        <v>3.4043386357314098</v>
      </c>
      <c r="AZ31" s="23">
        <v>3.4043386357314098</v>
      </c>
      <c r="BA31" s="23">
        <v>0.57403356250103299</v>
      </c>
      <c r="BB31" s="23">
        <v>116789.90820174399</v>
      </c>
      <c r="BC31" s="23">
        <v>0</v>
      </c>
      <c r="BD31" s="23">
        <v>1.16549868518549</v>
      </c>
      <c r="BE31" s="23">
        <v>0.24125095393078499</v>
      </c>
      <c r="BF31" s="23">
        <v>0.495644913935603</v>
      </c>
      <c r="BG31" s="23">
        <v>0.76189051847197597</v>
      </c>
      <c r="BH31" s="23">
        <v>0</v>
      </c>
      <c r="BI31" s="23">
        <v>0</v>
      </c>
      <c r="BJ31" s="23">
        <v>0</v>
      </c>
      <c r="BK31" s="23">
        <v>92.199276112369603</v>
      </c>
      <c r="BL31" s="23">
        <v>0</v>
      </c>
      <c r="BM31" s="23">
        <v>65.864533143735798</v>
      </c>
      <c r="BN31" s="23">
        <v>15.4408114331696</v>
      </c>
      <c r="BO31" s="23">
        <v>1.7156455739457701</v>
      </c>
      <c r="BP31" s="23">
        <v>17.156457007115399</v>
      </c>
      <c r="BQ31" s="23">
        <v>0</v>
      </c>
      <c r="BR31" s="23">
        <v>2.33560659584318</v>
      </c>
      <c r="BS31" s="23">
        <v>0</v>
      </c>
      <c r="BT31" s="23">
        <v>0</v>
      </c>
      <c r="BU31" s="23">
        <v>0</v>
      </c>
      <c r="BV31" s="23">
        <v>0</v>
      </c>
      <c r="BW31" s="23">
        <v>1.1859638111300299E-2</v>
      </c>
      <c r="BX31" s="23">
        <v>19.1833613135137</v>
      </c>
      <c r="BY31" s="23">
        <v>1.30454330704321E-2</v>
      </c>
      <c r="BZ31" s="23">
        <v>3.57763047228514</v>
      </c>
      <c r="CA31" s="23">
        <v>4.3089700557218196</v>
      </c>
      <c r="CB31" s="23">
        <v>3.95317967118062E-3</v>
      </c>
      <c r="CC31" s="23">
        <v>0</v>
      </c>
      <c r="CD31" s="23">
        <v>2.78303962256871</v>
      </c>
      <c r="CE31" s="23">
        <v>69.255962632539095</v>
      </c>
      <c r="CF31" s="23">
        <v>39.529699081003301</v>
      </c>
      <c r="CG31" s="23">
        <v>29.726263551535698</v>
      </c>
      <c r="CH31" s="23">
        <v>3.1862769997299298E-2</v>
      </c>
      <c r="CI31" s="23">
        <v>0</v>
      </c>
      <c r="CJ31" s="23">
        <v>0.94481020960443496</v>
      </c>
      <c r="CK31" s="23">
        <v>0.25893366843587501</v>
      </c>
      <c r="CL31" s="23">
        <v>10.7408004982445</v>
      </c>
      <c r="CM31" s="23">
        <v>0.71157277732766699</v>
      </c>
      <c r="CN31" s="23">
        <v>0.13836138825046701</v>
      </c>
      <c r="CO31" s="23">
        <v>15.346259913909501</v>
      </c>
      <c r="CP31" s="23">
        <v>0.86998678931595996</v>
      </c>
      <c r="CQ31" s="23">
        <v>5.9297929308795797E-3</v>
      </c>
      <c r="CR31" s="23">
        <v>0.65227434316043598</v>
      </c>
      <c r="CS31" s="23">
        <v>3.95317713586534E-4</v>
      </c>
      <c r="CT31" s="23">
        <v>8.2441705980588296</v>
      </c>
      <c r="CU31" s="23">
        <v>15.7751789113576</v>
      </c>
      <c r="CV31" s="23">
        <v>8.2547805447620901E-2</v>
      </c>
      <c r="CW31" s="23">
        <v>0</v>
      </c>
      <c r="CX31" s="23">
        <v>7.4855768853541397E-4</v>
      </c>
      <c r="CY31" s="23">
        <v>2.3413418712037699</v>
      </c>
      <c r="CZ31" s="23">
        <v>0.56040817743679605</v>
      </c>
      <c r="DA31" s="23">
        <v>0</v>
      </c>
      <c r="DB31" s="23">
        <v>7.3873656369979601</v>
      </c>
      <c r="DC31" s="23">
        <v>61.159816244757103</v>
      </c>
      <c r="DD31" s="23">
        <v>0.21768152067659799</v>
      </c>
      <c r="DE31" s="23">
        <v>1.7034729513131199</v>
      </c>
      <c r="DG31" s="32">
        <f t="shared" si="16"/>
        <v>1.0769249678604456</v>
      </c>
      <c r="DH31" s="46">
        <f t="shared" si="0"/>
        <v>-5.0001842993173948E-4</v>
      </c>
      <c r="DI31" s="46">
        <f t="shared" si="1"/>
        <v>-7.6035210218608951E-4</v>
      </c>
      <c r="DJ31" s="46">
        <f t="shared" si="2"/>
        <v>-5.7407223235137329E-4</v>
      </c>
      <c r="DK31" s="46">
        <f t="shared" si="3"/>
        <v>-4.3055431378964432E-4</v>
      </c>
      <c r="DL31" s="46">
        <f t="shared" si="4"/>
        <v>-5.4247187684428922E-4</v>
      </c>
      <c r="DM31" s="46">
        <f t="shared" si="5"/>
        <v>-5.8934210489631838E-4</v>
      </c>
      <c r="DN31" s="46">
        <f t="shared" si="6"/>
        <v>-4.7134251066523213E-4</v>
      </c>
      <c r="DO31" s="46">
        <f t="shared" si="7"/>
        <v>-4.6956863064044797E-4</v>
      </c>
      <c r="DP31" s="46">
        <f t="shared" si="8"/>
        <v>-4.6889412568973648E-4</v>
      </c>
      <c r="DQ31" s="46">
        <f t="shared" si="9"/>
        <v>-4.7768115991818176E-4</v>
      </c>
      <c r="DR31" s="46">
        <f t="shared" si="10"/>
        <v>-4.7941219372808264E-4</v>
      </c>
      <c r="DS31" s="46">
        <f t="shared" si="11"/>
        <v>-4.6733813069422332E-4</v>
      </c>
      <c r="DT31" s="46">
        <f t="shared" si="12"/>
        <v>-4.7606230084515746E-4</v>
      </c>
      <c r="DU31" s="46">
        <f t="shared" si="13"/>
        <v>-4.6787794053599225E-4</v>
      </c>
      <c r="DV31" s="46">
        <f t="shared" si="14"/>
        <v>-4.7141819931872307E-4</v>
      </c>
      <c r="DW31" s="46">
        <f t="shared" si="15"/>
        <v>-4.6732334112037447E-4</v>
      </c>
      <c r="DX31" s="46">
        <f t="shared" si="17"/>
        <v>0</v>
      </c>
      <c r="DY31" s="46">
        <f t="shared" si="18"/>
        <v>0</v>
      </c>
      <c r="DZ31" s="46">
        <f t="shared" si="19"/>
        <v>0</v>
      </c>
      <c r="EA31" s="46">
        <f t="shared" si="20"/>
        <v>0</v>
      </c>
      <c r="EB31" s="46">
        <f t="shared" si="21"/>
        <v>0</v>
      </c>
      <c r="EC31" s="46">
        <f t="shared" si="22"/>
        <v>0</v>
      </c>
      <c r="ED31" s="46">
        <f t="shared" si="23"/>
        <v>0</v>
      </c>
      <c r="EE31" s="46">
        <f t="shared" si="24"/>
        <v>0</v>
      </c>
      <c r="EF31" s="46">
        <f t="shared" si="25"/>
        <v>0</v>
      </c>
      <c r="EG31" s="46">
        <f t="shared" si="26"/>
        <v>0</v>
      </c>
      <c r="EH31" s="46">
        <f t="shared" si="27"/>
        <v>0</v>
      </c>
    </row>
    <row r="32" spans="1:138" x14ac:dyDescent="0.3">
      <c r="A32" s="23" t="s">
        <v>30</v>
      </c>
      <c r="B32" s="21">
        <v>1074.8853526</v>
      </c>
      <c r="C32" s="21">
        <v>143.64061530000001</v>
      </c>
      <c r="D32" s="21">
        <v>33.338104719999997</v>
      </c>
      <c r="E32" s="21">
        <v>183.1155832</v>
      </c>
      <c r="F32" s="21">
        <v>120.41794014</v>
      </c>
      <c r="G32" s="21">
        <v>9.6973910500000002</v>
      </c>
      <c r="H32" s="21">
        <v>135.641886</v>
      </c>
      <c r="I32" s="23">
        <v>10.60389589</v>
      </c>
      <c r="J32" s="23">
        <v>1.65475156</v>
      </c>
      <c r="K32" s="23">
        <v>1.1362454799999999</v>
      </c>
      <c r="L32" s="23">
        <v>7.9387841999999997</v>
      </c>
      <c r="M32" s="23">
        <v>1.1477889999999999</v>
      </c>
      <c r="N32" s="23">
        <v>0.45003008</v>
      </c>
      <c r="O32" s="23">
        <v>0.17503727999999999</v>
      </c>
      <c r="P32" s="23">
        <v>1.44288456</v>
      </c>
      <c r="Q32" s="23">
        <v>0.17422840000000001</v>
      </c>
      <c r="Y32" s="53"/>
      <c r="Z32" s="53"/>
      <c r="AA32" s="53"/>
      <c r="AB32" s="53"/>
      <c r="AC32" s="38"/>
      <c r="AD32" s="23" t="s">
        <v>30</v>
      </c>
      <c r="AE32" s="23">
        <v>0</v>
      </c>
      <c r="AF32" s="23">
        <v>4.2348365414639701</v>
      </c>
      <c r="AG32" s="23">
        <v>0</v>
      </c>
      <c r="AH32" s="23">
        <v>0</v>
      </c>
      <c r="AI32" s="23">
        <v>0</v>
      </c>
      <c r="AJ32" s="23">
        <v>10.595747627037399</v>
      </c>
      <c r="AK32" s="23">
        <v>10.595747627037399</v>
      </c>
      <c r="AL32" s="23">
        <v>18.982235680153401</v>
      </c>
      <c r="AM32" s="23">
        <v>8.0909482000473994E-3</v>
      </c>
      <c r="AN32" s="23">
        <v>1.6535356697546799</v>
      </c>
      <c r="AO32" s="23">
        <v>0</v>
      </c>
      <c r="AP32" s="23">
        <v>1.1353763880046499</v>
      </c>
      <c r="AQ32" s="23">
        <v>28.2019344958305</v>
      </c>
      <c r="AR32" s="23">
        <v>1073.9044415416899</v>
      </c>
      <c r="AS32" s="23">
        <v>7.6380113392747804</v>
      </c>
      <c r="AT32" s="23">
        <v>5.7220935605912704</v>
      </c>
      <c r="AU32" s="23">
        <v>1.1989646087336101</v>
      </c>
      <c r="AV32" s="23">
        <v>0.17489671614058799</v>
      </c>
      <c r="AW32" s="23">
        <v>0</v>
      </c>
      <c r="AX32" s="23">
        <v>0</v>
      </c>
      <c r="AY32" s="23">
        <v>7.9332227858264801</v>
      </c>
      <c r="AZ32" s="23">
        <v>7.9332227858264801</v>
      </c>
      <c r="BA32" s="23">
        <v>1.4419576872798801</v>
      </c>
      <c r="BB32" s="23">
        <v>256212.36799109299</v>
      </c>
      <c r="BC32" s="23">
        <v>0</v>
      </c>
      <c r="BD32" s="23">
        <v>2.4191183701450001</v>
      </c>
      <c r="BE32" s="23">
        <v>0.50707043859113599</v>
      </c>
      <c r="BF32" s="23">
        <v>0.99006433543530803</v>
      </c>
      <c r="BG32" s="23">
        <v>1.65091841381857</v>
      </c>
      <c r="BH32" s="23">
        <v>0</v>
      </c>
      <c r="BI32" s="23">
        <v>0</v>
      </c>
      <c r="BJ32" s="23">
        <v>0</v>
      </c>
      <c r="BK32" s="23">
        <v>143.57311551667999</v>
      </c>
      <c r="BL32" s="23">
        <v>0</v>
      </c>
      <c r="BM32" s="23">
        <v>145.499530635978</v>
      </c>
      <c r="BN32" s="23">
        <v>29.983343926541998</v>
      </c>
      <c r="BO32" s="23">
        <v>3.3314773568786902</v>
      </c>
      <c r="BP32" s="23">
        <v>33.314821283420599</v>
      </c>
      <c r="BQ32" s="23">
        <v>0</v>
      </c>
      <c r="BR32" s="23">
        <v>4.95482596091205</v>
      </c>
      <c r="BS32" s="23">
        <v>0</v>
      </c>
      <c r="BT32" s="23">
        <v>0</v>
      </c>
      <c r="BU32" s="23">
        <v>0</v>
      </c>
      <c r="BV32" s="23">
        <v>0</v>
      </c>
      <c r="BW32" s="23">
        <v>3.6087815605416698E-2</v>
      </c>
      <c r="BX32" s="23">
        <v>43.792441756642802</v>
      </c>
      <c r="BY32" s="23">
        <v>3.9696526066899197E-2</v>
      </c>
      <c r="BZ32" s="23">
        <v>10.886509807812001</v>
      </c>
      <c r="CA32" s="23">
        <v>13.1119268947348</v>
      </c>
      <c r="CB32" s="23">
        <v>1.20292144380694E-2</v>
      </c>
      <c r="CC32" s="23">
        <v>0</v>
      </c>
      <c r="CD32" s="23">
        <v>8.4686209538296993</v>
      </c>
      <c r="CE32" s="23">
        <v>182.938770206958</v>
      </c>
      <c r="CF32" s="23">
        <v>120.286417158793</v>
      </c>
      <c r="CG32" s="23">
        <v>62.652353048165402</v>
      </c>
      <c r="CH32" s="23">
        <v>9.6956253685852395E-2</v>
      </c>
      <c r="CI32" s="23">
        <v>0</v>
      </c>
      <c r="CJ32" s="23">
        <v>2.8750009975914499</v>
      </c>
      <c r="CK32" s="23">
        <v>0.78791944311248496</v>
      </c>
      <c r="CL32" s="23">
        <v>32.683582620964799</v>
      </c>
      <c r="CM32" s="23">
        <v>2.1652703803523998</v>
      </c>
      <c r="CN32" s="23">
        <v>0.42102572242706798</v>
      </c>
      <c r="CO32" s="23">
        <v>46.6977107205255</v>
      </c>
      <c r="CP32" s="23">
        <v>1.74891210033675</v>
      </c>
      <c r="CQ32" s="23">
        <v>1.80439688707375E-2</v>
      </c>
      <c r="CR32" s="23">
        <v>1.98483291721093</v>
      </c>
      <c r="CS32" s="23">
        <v>1.20292156506115E-3</v>
      </c>
      <c r="CT32" s="23">
        <v>9.6930651013850504</v>
      </c>
      <c r="CU32" s="23">
        <v>36.554879765353199</v>
      </c>
      <c r="CV32" s="23">
        <v>0.174093070597507</v>
      </c>
      <c r="CW32" s="23">
        <v>0</v>
      </c>
      <c r="CX32" s="23">
        <v>1.3771869282935599E-3</v>
      </c>
      <c r="CY32" s="23">
        <v>5.2335928799550198</v>
      </c>
      <c r="CZ32" s="23">
        <v>1.1468729402176601</v>
      </c>
      <c r="DA32" s="23">
        <v>0</v>
      </c>
      <c r="DB32" s="23">
        <v>17.088864354238599</v>
      </c>
      <c r="DC32" s="23">
        <v>135.54236103992</v>
      </c>
      <c r="DD32" s="23">
        <v>0.44967452360819399</v>
      </c>
      <c r="DE32" s="23">
        <v>3.8566658443536799</v>
      </c>
      <c r="DG32" s="32">
        <f t="shared" si="16"/>
        <v>1.0734616803164985</v>
      </c>
      <c r="DH32" s="46">
        <f t="shared" si="0"/>
        <v>-9.1257272781454827E-4</v>
      </c>
      <c r="DI32" s="46">
        <f t="shared" si="1"/>
        <v>-4.6992129056980307E-4</v>
      </c>
      <c r="DJ32" s="46">
        <f t="shared" si="2"/>
        <v>-6.9840312684090963E-4</v>
      </c>
      <c r="DK32" s="46">
        <f t="shared" si="3"/>
        <v>-9.6558135551407247E-4</v>
      </c>
      <c r="DL32" s="46">
        <f t="shared" si="4"/>
        <v>-1.0922208190414797E-3</v>
      </c>
      <c r="DM32" s="46">
        <f t="shared" si="5"/>
        <v>-4.460940672233525E-4</v>
      </c>
      <c r="DN32" s="46">
        <f t="shared" si="6"/>
        <v>-7.3373323694425532E-4</v>
      </c>
      <c r="DO32" s="46">
        <f t="shared" si="7"/>
        <v>-7.6842162985450561E-4</v>
      </c>
      <c r="DP32" s="46">
        <f t="shared" si="8"/>
        <v>-7.3478718782419206E-4</v>
      </c>
      <c r="DQ32" s="46">
        <f t="shared" si="9"/>
        <v>-7.6488048634526865E-4</v>
      </c>
      <c r="DR32" s="46">
        <f t="shared" si="10"/>
        <v>-7.0053726533083368E-4</v>
      </c>
      <c r="DS32" s="46">
        <f t="shared" si="11"/>
        <v>-7.9810817348823187E-4</v>
      </c>
      <c r="DT32" s="46">
        <f t="shared" si="12"/>
        <v>-7.900725031669242E-4</v>
      </c>
      <c r="DU32" s="46">
        <f t="shared" si="13"/>
        <v>-8.0305098097957321E-4</v>
      </c>
      <c r="DV32" s="46">
        <f t="shared" si="14"/>
        <v>-6.4237482735273789E-4</v>
      </c>
      <c r="DW32" s="46">
        <f t="shared" si="15"/>
        <v>-7.7673560965376906E-4</v>
      </c>
      <c r="DX32" s="46">
        <f t="shared" si="17"/>
        <v>0</v>
      </c>
      <c r="DY32" s="46">
        <f t="shared" si="18"/>
        <v>0</v>
      </c>
      <c r="DZ32" s="46">
        <f t="shared" si="19"/>
        <v>0</v>
      </c>
      <c r="EA32" s="46">
        <f t="shared" si="20"/>
        <v>0</v>
      </c>
      <c r="EB32" s="46">
        <f t="shared" si="21"/>
        <v>0</v>
      </c>
      <c r="EC32" s="46">
        <f t="shared" si="22"/>
        <v>0</v>
      </c>
      <c r="ED32" s="46">
        <f t="shared" si="23"/>
        <v>0</v>
      </c>
      <c r="EE32" s="46">
        <f t="shared" si="24"/>
        <v>0</v>
      </c>
      <c r="EF32" s="46">
        <f t="shared" si="25"/>
        <v>0</v>
      </c>
      <c r="EG32" s="46">
        <f t="shared" si="26"/>
        <v>0</v>
      </c>
      <c r="EH32" s="46">
        <f t="shared" si="27"/>
        <v>0</v>
      </c>
    </row>
    <row r="33" spans="1:138" x14ac:dyDescent="0.3">
      <c r="A33" s="23" t="s">
        <v>31</v>
      </c>
      <c r="B33" s="21">
        <v>937.4620314</v>
      </c>
      <c r="C33" s="21">
        <v>167.23444003</v>
      </c>
      <c r="D33" s="21">
        <v>36.638624479999997</v>
      </c>
      <c r="E33" s="21">
        <v>172.49610075000001</v>
      </c>
      <c r="F33" s="21">
        <v>95.781927949999996</v>
      </c>
      <c r="G33" s="21">
        <v>16.517225570000001</v>
      </c>
      <c r="H33" s="21">
        <v>142.01837309000001</v>
      </c>
      <c r="I33" s="23">
        <v>11.58192405</v>
      </c>
      <c r="J33" s="23">
        <v>1.7429585999999999</v>
      </c>
      <c r="K33" s="23">
        <v>1.2286926</v>
      </c>
      <c r="L33" s="23">
        <v>7.9636269999999998</v>
      </c>
      <c r="M33" s="23">
        <v>1.2870155999999999</v>
      </c>
      <c r="N33" s="23">
        <v>0.50057079999999998</v>
      </c>
      <c r="O33" s="23">
        <v>0.19674040000000001</v>
      </c>
      <c r="P33" s="23">
        <v>1.3584608</v>
      </c>
      <c r="Q33" s="23">
        <v>0.19034619999999999</v>
      </c>
      <c r="Y33" s="53"/>
      <c r="Z33" s="53"/>
      <c r="AA33" s="53"/>
      <c r="AB33" s="53"/>
      <c r="AC33" s="38"/>
      <c r="AD33" s="23" t="s">
        <v>31</v>
      </c>
      <c r="AE33" s="23">
        <v>0</v>
      </c>
      <c r="AF33" s="23">
        <v>4.4694195933541598</v>
      </c>
      <c r="AG33" s="23">
        <v>0</v>
      </c>
      <c r="AH33" s="23">
        <v>0</v>
      </c>
      <c r="AI33" s="23">
        <v>0</v>
      </c>
      <c r="AJ33" s="23">
        <v>11.581909839122901</v>
      </c>
      <c r="AK33" s="23">
        <v>11.581909839122901</v>
      </c>
      <c r="AL33" s="23">
        <v>20.668264486681299</v>
      </c>
      <c r="AM33" s="23">
        <v>9.9633421930477202E-3</v>
      </c>
      <c r="AN33" s="23">
        <v>1.7429546841708801</v>
      </c>
      <c r="AO33" s="23">
        <v>0</v>
      </c>
      <c r="AP33" s="23">
        <v>1.2286792260430199</v>
      </c>
      <c r="AQ33" s="23">
        <v>29.4534635434668</v>
      </c>
      <c r="AR33" s="23">
        <v>937.46183369434004</v>
      </c>
      <c r="AS33" s="23">
        <v>8.0830804709006401</v>
      </c>
      <c r="AT33" s="23">
        <v>6.38443045057954</v>
      </c>
      <c r="AU33" s="23">
        <v>1.21719926823955</v>
      </c>
      <c r="AV33" s="23">
        <v>0.196741848468063</v>
      </c>
      <c r="AW33" s="23">
        <v>0</v>
      </c>
      <c r="AX33" s="23">
        <v>0</v>
      </c>
      <c r="AY33" s="23">
        <v>7.9635638124946899</v>
      </c>
      <c r="AZ33" s="23">
        <v>7.9635638124946899</v>
      </c>
      <c r="BA33" s="23">
        <v>1.3584451987384001</v>
      </c>
      <c r="BB33" s="23">
        <v>271122.64729685697</v>
      </c>
      <c r="BC33" s="23">
        <v>0</v>
      </c>
      <c r="BD33" s="23">
        <v>2.6817557852565899</v>
      </c>
      <c r="BE33" s="23">
        <v>0.55605870939874402</v>
      </c>
      <c r="BF33" s="23">
        <v>1.13464491323058</v>
      </c>
      <c r="BG33" s="23">
        <v>1.76352786246245</v>
      </c>
      <c r="BH33" s="23">
        <v>0</v>
      </c>
      <c r="BI33" s="23">
        <v>0</v>
      </c>
      <c r="BJ33" s="23">
        <v>0</v>
      </c>
      <c r="BK33" s="23">
        <v>167.23440131836301</v>
      </c>
      <c r="BL33" s="23">
        <v>0</v>
      </c>
      <c r="BM33" s="23">
        <v>152.87257891168801</v>
      </c>
      <c r="BN33" s="23">
        <v>32.974846100850399</v>
      </c>
      <c r="BO33" s="23">
        <v>3.66385404741039</v>
      </c>
      <c r="BP33" s="23">
        <v>36.638700148260803</v>
      </c>
      <c r="BQ33" s="23">
        <v>0</v>
      </c>
      <c r="BR33" s="23">
        <v>5.39020804202009</v>
      </c>
      <c r="BS33" s="23">
        <v>0</v>
      </c>
      <c r="BT33" s="23">
        <v>0</v>
      </c>
      <c r="BU33" s="23">
        <v>0</v>
      </c>
      <c r="BV33" s="23">
        <v>0</v>
      </c>
      <c r="BW33" s="23">
        <v>2.8734773612879402E-2</v>
      </c>
      <c r="BX33" s="23">
        <v>44.7374930660229</v>
      </c>
      <c r="BY33" s="23">
        <v>3.1607832029850499E-2</v>
      </c>
      <c r="BZ33" s="23">
        <v>8.66826281298742</v>
      </c>
      <c r="CA33" s="23">
        <v>10.440226083984999</v>
      </c>
      <c r="CB33" s="23">
        <v>9.5782075320910293E-3</v>
      </c>
      <c r="CC33" s="23">
        <v>0</v>
      </c>
      <c r="CD33" s="23">
        <v>6.7430425988084002</v>
      </c>
      <c r="CE33" s="23">
        <v>172.490864127713</v>
      </c>
      <c r="CF33" s="23">
        <v>95.776718832101494</v>
      </c>
      <c r="CG33" s="23">
        <v>76.714145295612198</v>
      </c>
      <c r="CH33" s="23">
        <v>7.7200628317267095E-2</v>
      </c>
      <c r="CI33" s="23">
        <v>0</v>
      </c>
      <c r="CJ33" s="23">
        <v>2.2891849181809598</v>
      </c>
      <c r="CK33" s="23">
        <v>0.62737054735252396</v>
      </c>
      <c r="CL33" s="23">
        <v>26.0239443994334</v>
      </c>
      <c r="CM33" s="23">
        <v>1.72407176044577</v>
      </c>
      <c r="CN33" s="23">
        <v>0.33523545362853202</v>
      </c>
      <c r="CO33" s="23">
        <v>37.182533220897596</v>
      </c>
      <c r="CP33" s="23">
        <v>1.99326111248488</v>
      </c>
      <c r="CQ33" s="23">
        <v>1.43673266202593E-2</v>
      </c>
      <c r="CR33" s="23">
        <v>1.58040044753826</v>
      </c>
      <c r="CS33" s="23">
        <v>9.5782073116288302E-4</v>
      </c>
      <c r="CT33" s="23">
        <v>16.517341534527102</v>
      </c>
      <c r="CU33" s="23">
        <v>36.870789031502497</v>
      </c>
      <c r="CV33" s="23">
        <v>0.19034707651691701</v>
      </c>
      <c r="CW33" s="23">
        <v>0</v>
      </c>
      <c r="CX33" s="23">
        <v>1.69591833889449E-3</v>
      </c>
      <c r="CY33" s="23">
        <v>5.4434887254035296</v>
      </c>
      <c r="CZ33" s="23">
        <v>1.2870203029563301</v>
      </c>
      <c r="DA33" s="23">
        <v>0</v>
      </c>
      <c r="DB33" s="23">
        <v>17.261840954050101</v>
      </c>
      <c r="DC33" s="23">
        <v>142.01833264438801</v>
      </c>
      <c r="DD33" s="23">
        <v>0.50056855135722</v>
      </c>
      <c r="DE33" s="23">
        <v>3.96783399951277</v>
      </c>
      <c r="DG33" s="32">
        <f t="shared" si="16"/>
        <v>1.0764284868382372</v>
      </c>
      <c r="DH33" s="46">
        <f t="shared" si="0"/>
        <v>-2.1089457848429825E-7</v>
      </c>
      <c r="DI33" s="46">
        <f t="shared" si="1"/>
        <v>-2.3148124861347217E-7</v>
      </c>
      <c r="DJ33" s="46">
        <f t="shared" si="2"/>
        <v>2.0652593234479435E-6</v>
      </c>
      <c r="DK33" s="46">
        <f t="shared" si="3"/>
        <v>-3.0357916870273512E-5</v>
      </c>
      <c r="DL33" s="46">
        <f t="shared" si="4"/>
        <v>-5.438518528486473E-5</v>
      </c>
      <c r="DM33" s="46">
        <f t="shared" si="5"/>
        <v>7.0208236007605964E-6</v>
      </c>
      <c r="DN33" s="46">
        <f t="shared" si="6"/>
        <v>-2.8479140494915569E-7</v>
      </c>
      <c r="DO33" s="46">
        <f t="shared" si="7"/>
        <v>-1.2269875918478794E-6</v>
      </c>
      <c r="DP33" s="46">
        <f t="shared" si="8"/>
        <v>-2.2466564150458507E-6</v>
      </c>
      <c r="DQ33" s="46">
        <f t="shared" si="9"/>
        <v>-1.0884705401570314E-5</v>
      </c>
      <c r="DR33" s="46">
        <f t="shared" si="10"/>
        <v>-7.9345134208156165E-6</v>
      </c>
      <c r="DS33" s="46">
        <f t="shared" si="11"/>
        <v>3.6541564299215002E-6</v>
      </c>
      <c r="DT33" s="46">
        <f t="shared" si="12"/>
        <v>-4.4921573131680526E-6</v>
      </c>
      <c r="DU33" s="46">
        <f t="shared" si="13"/>
        <v>7.3623315953015168E-6</v>
      </c>
      <c r="DV33" s="46">
        <f t="shared" si="14"/>
        <v>-1.1484513649521671E-5</v>
      </c>
      <c r="DW33" s="46">
        <f t="shared" si="15"/>
        <v>4.6048563986039846E-6</v>
      </c>
      <c r="DX33" s="46">
        <f t="shared" si="17"/>
        <v>0</v>
      </c>
      <c r="DY33" s="46">
        <f t="shared" si="18"/>
        <v>0</v>
      </c>
      <c r="DZ33" s="46">
        <f t="shared" si="19"/>
        <v>0</v>
      </c>
      <c r="EA33" s="46">
        <f t="shared" si="20"/>
        <v>0</v>
      </c>
      <c r="EB33" s="46">
        <f t="shared" si="21"/>
        <v>0</v>
      </c>
      <c r="EC33" s="46">
        <f t="shared" si="22"/>
        <v>0</v>
      </c>
      <c r="ED33" s="46">
        <f t="shared" si="23"/>
        <v>0</v>
      </c>
      <c r="EE33" s="46">
        <f t="shared" si="24"/>
        <v>0</v>
      </c>
      <c r="EF33" s="46">
        <f t="shared" si="25"/>
        <v>0</v>
      </c>
      <c r="EG33" s="46">
        <f t="shared" si="26"/>
        <v>0</v>
      </c>
      <c r="EH33" s="46">
        <f t="shared" si="27"/>
        <v>0</v>
      </c>
    </row>
    <row r="34" spans="1:138" x14ac:dyDescent="0.3">
      <c r="A34" s="23" t="s">
        <v>32</v>
      </c>
      <c r="B34" s="21">
        <v>15973.329949000001</v>
      </c>
      <c r="C34" s="21">
        <v>4081.0795185000002</v>
      </c>
      <c r="D34" s="21">
        <v>723.04053273</v>
      </c>
      <c r="E34" s="21">
        <v>2718.9073361999999</v>
      </c>
      <c r="F34" s="21">
        <v>1526.8988832</v>
      </c>
      <c r="G34" s="21">
        <v>355.63628129</v>
      </c>
      <c r="H34" s="21">
        <v>2513.9433503</v>
      </c>
      <c r="I34" s="23">
        <v>205.76396732000001</v>
      </c>
      <c r="J34" s="23">
        <v>30.87181606</v>
      </c>
      <c r="K34" s="23">
        <v>21.81071098</v>
      </c>
      <c r="L34" s="23">
        <v>140.43073656999999</v>
      </c>
      <c r="M34" s="23">
        <v>22.914299</v>
      </c>
      <c r="N34" s="23">
        <v>8.9061662800000008</v>
      </c>
      <c r="O34" s="23">
        <v>3.5034414800000002</v>
      </c>
      <c r="P34" s="23">
        <v>23.809488959999999</v>
      </c>
      <c r="Q34" s="23">
        <v>3.3840449000000001</v>
      </c>
      <c r="Y34" s="53"/>
      <c r="Z34" s="53"/>
      <c r="AA34" s="53"/>
      <c r="AB34" s="53"/>
      <c r="AC34" s="38"/>
      <c r="AD34" s="23" t="s">
        <v>32</v>
      </c>
      <c r="AE34" s="23">
        <v>0</v>
      </c>
      <c r="AF34" s="23">
        <v>79.094485873950703</v>
      </c>
      <c r="AG34" s="23">
        <v>0</v>
      </c>
      <c r="AH34" s="23">
        <v>0</v>
      </c>
      <c r="AI34" s="23">
        <v>0</v>
      </c>
      <c r="AJ34" s="23">
        <v>205.775221126952</v>
      </c>
      <c r="AK34" s="23">
        <v>205.775221126952</v>
      </c>
      <c r="AL34" s="23">
        <v>365.47370873311303</v>
      </c>
      <c r="AM34" s="23">
        <v>0.175678940836521</v>
      </c>
      <c r="AN34" s="23">
        <v>30.873440692095201</v>
      </c>
      <c r="AO34" s="23">
        <v>0</v>
      </c>
      <c r="AP34" s="23">
        <v>21.8117471387005</v>
      </c>
      <c r="AQ34" s="23">
        <v>521.37109241804001</v>
      </c>
      <c r="AR34" s="23">
        <v>15974.2475781676</v>
      </c>
      <c r="AS34" s="23">
        <v>143.03472479392801</v>
      </c>
      <c r="AT34" s="23">
        <v>112.826941832421</v>
      </c>
      <c r="AU34" s="23">
        <v>21.5622219327912</v>
      </c>
      <c r="AV34" s="23">
        <v>3.5036333664125801</v>
      </c>
      <c r="AW34" s="23">
        <v>0</v>
      </c>
      <c r="AX34" s="23">
        <v>0</v>
      </c>
      <c r="AY34" s="23">
        <v>140.43717507264299</v>
      </c>
      <c r="AZ34" s="23">
        <v>140.43717507264299</v>
      </c>
      <c r="BA34" s="23">
        <v>23.810671135410601</v>
      </c>
      <c r="BB34" s="23">
        <v>4798839.8488599304</v>
      </c>
      <c r="BC34" s="23">
        <v>0</v>
      </c>
      <c r="BD34" s="23">
        <v>47.400388122752197</v>
      </c>
      <c r="BE34" s="23">
        <v>9.8310043065925896</v>
      </c>
      <c r="BF34" s="23">
        <v>20.038952609389899</v>
      </c>
      <c r="BG34" s="23">
        <v>31.1991954345166</v>
      </c>
      <c r="BH34" s="23">
        <v>0</v>
      </c>
      <c r="BI34" s="23">
        <v>0</v>
      </c>
      <c r="BJ34" s="23">
        <v>0</v>
      </c>
      <c r="BK34" s="23">
        <v>4081.2863482310599</v>
      </c>
      <c r="BL34" s="23">
        <v>0</v>
      </c>
      <c r="BM34" s="23">
        <v>2706.0023263171202</v>
      </c>
      <c r="BN34" s="23">
        <v>650.77085002507704</v>
      </c>
      <c r="BO34" s="23">
        <v>72.307895273841595</v>
      </c>
      <c r="BP34" s="23">
        <v>723.07874529891899</v>
      </c>
      <c r="BQ34" s="23">
        <v>0</v>
      </c>
      <c r="BR34" s="23">
        <v>95.316699374383305</v>
      </c>
      <c r="BS34" s="23">
        <v>0</v>
      </c>
      <c r="BT34" s="23">
        <v>0</v>
      </c>
      <c r="BU34" s="23">
        <v>0</v>
      </c>
      <c r="BV34" s="23">
        <v>0</v>
      </c>
      <c r="BW34" s="23">
        <v>0.45810091128049901</v>
      </c>
      <c r="BX34" s="23">
        <v>792.37739929429995</v>
      </c>
      <c r="BY34" s="23">
        <v>0.50390614549402801</v>
      </c>
      <c r="BZ34" s="23">
        <v>138.19294042560199</v>
      </c>
      <c r="CA34" s="23">
        <v>166.44238264521499</v>
      </c>
      <c r="CB34" s="23">
        <v>0.152699600963419</v>
      </c>
      <c r="CC34" s="23">
        <v>0</v>
      </c>
      <c r="CD34" s="23">
        <v>107.500367499462</v>
      </c>
      <c r="CE34" s="23">
        <v>2718.97779325804</v>
      </c>
      <c r="CF34" s="23">
        <v>1526.91177265585</v>
      </c>
      <c r="CG34" s="23">
        <v>1192.0660206021901</v>
      </c>
      <c r="CH34" s="23">
        <v>1.2307559256381</v>
      </c>
      <c r="CI34" s="23">
        <v>0</v>
      </c>
      <c r="CJ34" s="23">
        <v>36.495150823701799</v>
      </c>
      <c r="CK34" s="23">
        <v>10.001821743084299</v>
      </c>
      <c r="CL34" s="23">
        <v>414.88435875813599</v>
      </c>
      <c r="CM34" s="23">
        <v>27.4858899783395</v>
      </c>
      <c r="CN34" s="23">
        <v>5.34448267222231</v>
      </c>
      <c r="CO34" s="23">
        <v>592.77920776908798</v>
      </c>
      <c r="CP34" s="23">
        <v>35.207813773322897</v>
      </c>
      <c r="CQ34" s="23">
        <v>0.229049827874138</v>
      </c>
      <c r="CR34" s="23">
        <v>25.195387985912401</v>
      </c>
      <c r="CS34" s="23">
        <v>1.52699438372548E-2</v>
      </c>
      <c r="CT34" s="23">
        <v>355.654250755909</v>
      </c>
      <c r="CU34" s="23">
        <v>653.26703172264195</v>
      </c>
      <c r="CV34" s="23">
        <v>3.38423777101693</v>
      </c>
      <c r="CW34" s="23">
        <v>0</v>
      </c>
      <c r="CX34" s="23">
        <v>2.99023587231711E-2</v>
      </c>
      <c r="CY34" s="23">
        <v>96.368840142151598</v>
      </c>
      <c r="CZ34" s="23">
        <v>22.915580193742599</v>
      </c>
      <c r="DA34" s="23">
        <v>0</v>
      </c>
      <c r="DB34" s="23">
        <v>305.82817243334</v>
      </c>
      <c r="DC34" s="23">
        <v>2514.0736112259301</v>
      </c>
      <c r="DD34" s="23">
        <v>8.90661792128782</v>
      </c>
      <c r="DE34" s="23">
        <v>70.264399631894804</v>
      </c>
      <c r="DG34" s="32">
        <f t="shared" si="16"/>
        <v>1.0763417245359019</v>
      </c>
      <c r="DH34" s="46">
        <f t="shared" si="0"/>
        <v>5.7447581094816804E-5</v>
      </c>
      <c r="DI34" s="46">
        <f t="shared" si="1"/>
        <v>5.0680152180859788E-5</v>
      </c>
      <c r="DJ34" s="46">
        <f t="shared" si="2"/>
        <v>5.2849829558950655E-5</v>
      </c>
      <c r="DK34" s="46">
        <f t="shared" si="3"/>
        <v>2.5913740090381971E-5</v>
      </c>
      <c r="DL34" s="46">
        <f t="shared" si="4"/>
        <v>8.4415909866665657E-6</v>
      </c>
      <c r="DM34" s="46">
        <f t="shared" si="5"/>
        <v>5.05276510141877E-5</v>
      </c>
      <c r="DN34" s="46">
        <f t="shared" si="6"/>
        <v>5.1815378383344783E-5</v>
      </c>
      <c r="DO34" s="46">
        <f t="shared" si="7"/>
        <v>5.4692797279208837E-5</v>
      </c>
      <c r="DP34" s="46">
        <f t="shared" si="8"/>
        <v>5.2625089889211246E-5</v>
      </c>
      <c r="DQ34" s="46">
        <f t="shared" si="9"/>
        <v>4.7506874097360481E-5</v>
      </c>
      <c r="DR34" s="46">
        <f t="shared" si="10"/>
        <v>4.5848243769509778E-5</v>
      </c>
      <c r="DS34" s="46">
        <f t="shared" si="11"/>
        <v>5.5912412707863533E-5</v>
      </c>
      <c r="DT34" s="46">
        <f t="shared" si="12"/>
        <v>5.0711077428847536E-5</v>
      </c>
      <c r="DU34" s="46">
        <f t="shared" si="13"/>
        <v>5.4770834242629796E-5</v>
      </c>
      <c r="DV34" s="46">
        <f t="shared" si="14"/>
        <v>4.9651439919087449E-5</v>
      </c>
      <c r="DW34" s="46">
        <f t="shared" si="15"/>
        <v>5.6994225144555638E-5</v>
      </c>
      <c r="DX34" s="46">
        <f t="shared" si="17"/>
        <v>0</v>
      </c>
      <c r="DY34" s="46">
        <f t="shared" si="18"/>
        <v>0</v>
      </c>
      <c r="DZ34" s="46">
        <f t="shared" si="19"/>
        <v>0</v>
      </c>
      <c r="EA34" s="46">
        <f t="shared" si="20"/>
        <v>0</v>
      </c>
      <c r="EB34" s="46">
        <f t="shared" si="21"/>
        <v>0</v>
      </c>
      <c r="EC34" s="46">
        <f t="shared" si="22"/>
        <v>0</v>
      </c>
      <c r="ED34" s="46">
        <f t="shared" si="23"/>
        <v>0</v>
      </c>
      <c r="EE34" s="46">
        <f t="shared" si="24"/>
        <v>0</v>
      </c>
      <c r="EF34" s="46">
        <f t="shared" si="25"/>
        <v>0</v>
      </c>
      <c r="EG34" s="46">
        <f t="shared" si="26"/>
        <v>0</v>
      </c>
      <c r="EH34" s="46">
        <f t="shared" si="27"/>
        <v>0</v>
      </c>
    </row>
    <row r="35" spans="1:138" x14ac:dyDescent="0.3">
      <c r="A35" s="23" t="s">
        <v>33</v>
      </c>
      <c r="B35" s="21">
        <v>33498.530809000004</v>
      </c>
      <c r="C35" s="21">
        <v>8494.4125191000003</v>
      </c>
      <c r="D35" s="21">
        <v>1427.2250220000001</v>
      </c>
      <c r="E35" s="21">
        <v>5324.5394164999998</v>
      </c>
      <c r="F35" s="21">
        <v>3248.6862649</v>
      </c>
      <c r="G35" s="21">
        <v>598.28376883999999</v>
      </c>
      <c r="H35" s="21">
        <v>5012.6700392000002</v>
      </c>
      <c r="I35" s="23">
        <v>389.96446909000002</v>
      </c>
      <c r="J35" s="23">
        <v>61.107898499999997</v>
      </c>
      <c r="K35" s="23">
        <v>41.828953949999999</v>
      </c>
      <c r="L35" s="23">
        <v>294.76071610000002</v>
      </c>
      <c r="M35" s="23">
        <v>42.078197699999997</v>
      </c>
      <c r="N35" s="23">
        <v>16.5185058</v>
      </c>
      <c r="O35" s="23">
        <v>6.4158194999999996</v>
      </c>
      <c r="P35" s="23">
        <v>53.92219695</v>
      </c>
      <c r="Q35" s="23">
        <v>6.4056161999999999</v>
      </c>
      <c r="Y35" s="53"/>
      <c r="Z35" s="53"/>
      <c r="AA35" s="53"/>
      <c r="AB35" s="53"/>
      <c r="AC35" s="38"/>
      <c r="AD35" s="23" t="s">
        <v>33</v>
      </c>
      <c r="AE35" s="23">
        <v>0</v>
      </c>
      <c r="AF35" s="23">
        <v>156.488600371057</v>
      </c>
      <c r="AG35" s="23">
        <v>0</v>
      </c>
      <c r="AH35" s="23">
        <v>0</v>
      </c>
      <c r="AI35" s="23">
        <v>0</v>
      </c>
      <c r="AJ35" s="23">
        <v>389.963816274576</v>
      </c>
      <c r="AK35" s="23">
        <v>389.963816274576</v>
      </c>
      <c r="AL35" s="23">
        <v>698.94759089436002</v>
      </c>
      <c r="AM35" s="23">
        <v>0.29338673869667098</v>
      </c>
      <c r="AN35" s="23">
        <v>61.107912876982702</v>
      </c>
      <c r="AO35" s="23">
        <v>0</v>
      </c>
      <c r="AP35" s="23">
        <v>41.828962843005897</v>
      </c>
      <c r="AQ35" s="23">
        <v>1043.3498024314899</v>
      </c>
      <c r="AR35" s="23">
        <v>33498.510646009301</v>
      </c>
      <c r="AS35" s="23">
        <v>282.15688849214098</v>
      </c>
      <c r="AT35" s="23">
        <v>210.088099600443</v>
      </c>
      <c r="AU35" s="23">
        <v>44.493998009983599</v>
      </c>
      <c r="AV35" s="23">
        <v>6.4158062499176003</v>
      </c>
      <c r="AW35" s="23">
        <v>0</v>
      </c>
      <c r="AX35" s="23">
        <v>0</v>
      </c>
      <c r="AY35" s="23">
        <v>294.76062767683101</v>
      </c>
      <c r="AZ35" s="23">
        <v>294.76062767683101</v>
      </c>
      <c r="BA35" s="23">
        <v>53.922227460110101</v>
      </c>
      <c r="BB35" s="23">
        <v>9545909.7502890807</v>
      </c>
      <c r="BC35" s="23">
        <v>0</v>
      </c>
      <c r="BD35" s="23">
        <v>88.887239526062402</v>
      </c>
      <c r="BE35" s="23">
        <v>18.6553657606649</v>
      </c>
      <c r="BF35" s="23">
        <v>36.232860769870904</v>
      </c>
      <c r="BG35" s="23">
        <v>60.922394124991001</v>
      </c>
      <c r="BH35" s="23">
        <v>0</v>
      </c>
      <c r="BI35" s="23">
        <v>0</v>
      </c>
      <c r="BJ35" s="23">
        <v>0</v>
      </c>
      <c r="BK35" s="23">
        <v>8494.4086708885097</v>
      </c>
      <c r="BL35" s="23">
        <v>0</v>
      </c>
      <c r="BM35" s="23">
        <v>5379.25784784801</v>
      </c>
      <c r="BN35" s="23">
        <v>1284.5020670756201</v>
      </c>
      <c r="BO35" s="23">
        <v>142.722302544684</v>
      </c>
      <c r="BP35" s="23">
        <v>1427.2243696203</v>
      </c>
      <c r="BQ35" s="23">
        <v>0</v>
      </c>
      <c r="BR35" s="23">
        <v>182.45981513092599</v>
      </c>
      <c r="BS35" s="23">
        <v>0</v>
      </c>
      <c r="BT35" s="23">
        <v>0</v>
      </c>
      <c r="BU35" s="23">
        <v>0</v>
      </c>
      <c r="BV35" s="23">
        <v>0</v>
      </c>
      <c r="BW35" s="23">
        <v>0.97460521029337899</v>
      </c>
      <c r="BX35" s="23">
        <v>1624.05150348749</v>
      </c>
      <c r="BY35" s="23">
        <v>1.0720662171442401</v>
      </c>
      <c r="BZ35" s="23">
        <v>294.00596780149499</v>
      </c>
      <c r="CA35" s="23">
        <v>354.10680379415402</v>
      </c>
      <c r="CB35" s="23">
        <v>0.32486894029332403</v>
      </c>
      <c r="CC35" s="23">
        <v>0</v>
      </c>
      <c r="CD35" s="23">
        <v>228.70737589356</v>
      </c>
      <c r="CE35" s="23">
        <v>5324.3635283178101</v>
      </c>
      <c r="CF35" s="23">
        <v>3248.51001574871</v>
      </c>
      <c r="CG35" s="23">
        <v>2075.8535125691001</v>
      </c>
      <c r="CH35" s="23">
        <v>2.61844155051064</v>
      </c>
      <c r="CI35" s="23">
        <v>0</v>
      </c>
      <c r="CJ35" s="23">
        <v>77.643595815627407</v>
      </c>
      <c r="CK35" s="23">
        <v>21.278889369863901</v>
      </c>
      <c r="CL35" s="23">
        <v>882.66800156528097</v>
      </c>
      <c r="CM35" s="23">
        <v>58.476319383587601</v>
      </c>
      <c r="CN35" s="23">
        <v>11.3704003384094</v>
      </c>
      <c r="CO35" s="23">
        <v>1261.13959743602</v>
      </c>
      <c r="CP35" s="23">
        <v>64.047200870949098</v>
      </c>
      <c r="CQ35" s="23">
        <v>0.48730262713779399</v>
      </c>
      <c r="CR35" s="23">
        <v>53.603292911589101</v>
      </c>
      <c r="CS35" s="23">
        <v>3.2486893742731601E-2</v>
      </c>
      <c r="CT35" s="23">
        <v>598.28304307500605</v>
      </c>
      <c r="CU35" s="23">
        <v>1357.50403021583</v>
      </c>
      <c r="CV35" s="23">
        <v>6.4056218717902</v>
      </c>
      <c r="CW35" s="23">
        <v>0</v>
      </c>
      <c r="CX35" s="23">
        <v>4.9937987660351499E-2</v>
      </c>
      <c r="CY35" s="23">
        <v>193.70894449230701</v>
      </c>
      <c r="CZ35" s="23">
        <v>42.078243168339597</v>
      </c>
      <c r="DA35" s="23">
        <v>0</v>
      </c>
      <c r="DB35" s="23">
        <v>634.51275073529598</v>
      </c>
      <c r="DC35" s="23">
        <v>5012.6670692306398</v>
      </c>
      <c r="DD35" s="23">
        <v>16.5184744491774</v>
      </c>
      <c r="DE35" s="23">
        <v>142.915147786376</v>
      </c>
      <c r="DG35" s="32">
        <f t="shared" si="16"/>
        <v>1.0731328798729967</v>
      </c>
      <c r="DH35" s="46">
        <f t="shared" ref="DH35:DH51" si="28">(AR35-B35)/(B35+1E-50)</f>
        <v>-6.0190671696435148E-7</v>
      </c>
      <c r="DI35" s="46">
        <f t="shared" ref="DI35:DI51" si="29">(BK35-C35)/(C35+1E-50)</f>
        <v>-4.5302856223385685E-7</v>
      </c>
      <c r="DJ35" s="46">
        <f t="shared" ref="DJ35:DJ51" si="30">(BP35-D35)/(D35+1E-50)</f>
        <v>-4.5709659658256043E-7</v>
      </c>
      <c r="DK35" s="46">
        <f t="shared" ref="DK35:DK51" si="31">(CE35-E35)/(E35+1E-50)</f>
        <v>-3.3033501760675259E-5</v>
      </c>
      <c r="DL35" s="46">
        <f t="shared" ref="DL35:DL51" si="32">(CF35-F35)/(F35+1E-50)</f>
        <v>-5.4252438345387422E-5</v>
      </c>
      <c r="DM35" s="46">
        <f t="shared" ref="DM35:DM51" si="33">(CT35-G35)/(G35+1E-50)</f>
        <v>-1.2130781942353085E-6</v>
      </c>
      <c r="DN35" s="46">
        <f t="shared" ref="DN35:DN51" si="34">(DC35-H35)/(H35+1E-50)</f>
        <v>-5.9249249147995694E-7</v>
      </c>
      <c r="DO35" s="46">
        <f t="shared" ref="DO35:DO51" si="35">(AK35-I35)/(I35+1E-50)</f>
        <v>-1.6740382156918078E-6</v>
      </c>
      <c r="DP35" s="46">
        <f t="shared" ref="DP35:DP51" si="36">(AN35-J35)/(J35+1E-50)</f>
        <v>2.3527208524097821E-7</v>
      </c>
      <c r="DQ35" s="46">
        <f t="shared" ref="DQ35:DQ51" si="37">(AP35-K35)/(K35+1E-50)</f>
        <v>2.1260407105884834E-7</v>
      </c>
      <c r="DR35" s="46">
        <f t="shared" ref="DR35:DR51" si="38">(AZ35-L35)/(L35+1E-50)</f>
        <v>-2.9998288166702858E-7</v>
      </c>
      <c r="DS35" s="46">
        <f t="shared" ref="DS35:DS51" si="39">(CZ35-M35)/(M35+1E-50)</f>
        <v>1.0805676593905838E-6</v>
      </c>
      <c r="DT35" s="46">
        <f t="shared" ref="DT35:DT51" si="40">(DD35-N35)/(N35+1E-50)</f>
        <v>-1.8979212150839666E-6</v>
      </c>
      <c r="DU35" s="46">
        <f t="shared" ref="DU35:DU51" si="41">(AV35-O35)/(O35+1E-50)</f>
        <v>-2.0652205691376256E-6</v>
      </c>
      <c r="DV35" s="46">
        <f t="shared" ref="DV35:DV51" si="42">(BA35-P35)/(P35+1E-50)</f>
        <v>5.6581726684596654E-7</v>
      </c>
      <c r="DW35" s="46">
        <f t="shared" ref="DW35:DW51" si="43">(CV35-Q35)/(Q35+1E-50)</f>
        <v>8.8544021731554064E-7</v>
      </c>
      <c r="DX35" s="46">
        <f t="shared" si="17"/>
        <v>0</v>
      </c>
      <c r="DY35" s="46">
        <f t="shared" si="18"/>
        <v>0</v>
      </c>
      <c r="DZ35" s="46">
        <f t="shared" si="19"/>
        <v>0</v>
      </c>
      <c r="EA35" s="46">
        <f t="shared" si="20"/>
        <v>0</v>
      </c>
      <c r="EB35" s="46">
        <f t="shared" si="21"/>
        <v>0</v>
      </c>
      <c r="EC35" s="46">
        <f t="shared" si="22"/>
        <v>0</v>
      </c>
      <c r="ED35" s="46">
        <f t="shared" si="23"/>
        <v>0</v>
      </c>
      <c r="EE35" s="46">
        <f t="shared" si="24"/>
        <v>0</v>
      </c>
      <c r="EF35" s="46">
        <f t="shared" si="25"/>
        <v>0</v>
      </c>
      <c r="EG35" s="46">
        <f t="shared" si="26"/>
        <v>0</v>
      </c>
      <c r="EH35" s="46">
        <f t="shared" si="27"/>
        <v>0</v>
      </c>
    </row>
    <row r="36" spans="1:138" x14ac:dyDescent="0.3">
      <c r="A36" s="23" t="s">
        <v>34</v>
      </c>
      <c r="B36" s="21">
        <v>1657.4349932</v>
      </c>
      <c r="C36" s="21">
        <v>127.72232286000001</v>
      </c>
      <c r="D36" s="21">
        <v>40.396871320000002</v>
      </c>
      <c r="E36" s="21">
        <v>285.27516501000002</v>
      </c>
      <c r="F36" s="21">
        <v>208.27032732999999</v>
      </c>
      <c r="G36" s="21">
        <v>7.5254159999999999</v>
      </c>
      <c r="H36" s="21">
        <v>171.97416767999999</v>
      </c>
      <c r="I36" s="23">
        <v>13.9419948</v>
      </c>
      <c r="J36" s="23">
        <v>2.108806</v>
      </c>
      <c r="K36" s="23">
        <v>1.4810819</v>
      </c>
      <c r="L36" s="23">
        <v>9.7036255100000002</v>
      </c>
      <c r="M36" s="23">
        <v>1.5437414</v>
      </c>
      <c r="N36" s="23">
        <v>0.60109520000000005</v>
      </c>
      <c r="O36" s="23">
        <v>0.2359126</v>
      </c>
      <c r="P36" s="23">
        <v>1.6712901</v>
      </c>
      <c r="Q36" s="23">
        <v>0.22913539999999999</v>
      </c>
      <c r="Y36" s="53"/>
      <c r="Z36" s="53"/>
      <c r="AA36" s="53"/>
      <c r="AB36" s="53"/>
      <c r="AC36" s="38"/>
      <c r="AD36" s="23" t="s">
        <v>34</v>
      </c>
      <c r="AE36" s="23">
        <v>0</v>
      </c>
      <c r="AF36" s="23">
        <v>5.4067802804146803</v>
      </c>
      <c r="AG36" s="23">
        <v>0</v>
      </c>
      <c r="AH36" s="23">
        <v>0</v>
      </c>
      <c r="AI36" s="23">
        <v>0</v>
      </c>
      <c r="AJ36" s="23">
        <v>13.943921013025999</v>
      </c>
      <c r="AK36" s="23">
        <v>13.943921013025999</v>
      </c>
      <c r="AL36" s="23">
        <v>24.884361443310901</v>
      </c>
      <c r="AM36" s="23">
        <v>1.1786182351582001E-2</v>
      </c>
      <c r="AN36" s="23">
        <v>2.10910370469542</v>
      </c>
      <c r="AO36" s="23">
        <v>0</v>
      </c>
      <c r="AP36" s="23">
        <v>1.48130780468989</v>
      </c>
      <c r="AQ36" s="23">
        <v>35.688667824071103</v>
      </c>
      <c r="AR36" s="23">
        <v>1657.6793315586101</v>
      </c>
      <c r="AS36" s="23">
        <v>9.7741300055721805</v>
      </c>
      <c r="AT36" s="23">
        <v>7.6587190956331899</v>
      </c>
      <c r="AU36" s="23">
        <v>1.4814747163514601</v>
      </c>
      <c r="AV36" s="23">
        <v>0.235946415572347</v>
      </c>
      <c r="AW36" s="23">
        <v>0</v>
      </c>
      <c r="AX36" s="23">
        <v>0</v>
      </c>
      <c r="AY36" s="23">
        <v>9.7050839925549806</v>
      </c>
      <c r="AZ36" s="23">
        <v>9.7050839925549806</v>
      </c>
      <c r="BA36" s="23">
        <v>1.67151904925676</v>
      </c>
      <c r="BB36" s="23">
        <v>328282.12481908302</v>
      </c>
      <c r="BC36" s="23">
        <v>0</v>
      </c>
      <c r="BD36" s="23">
        <v>3.2200904586561698</v>
      </c>
      <c r="BE36" s="23">
        <v>0.66876991805243602</v>
      </c>
      <c r="BF36" s="23">
        <v>1.35582129494351</v>
      </c>
      <c r="BG36" s="23">
        <v>2.1294111568996401</v>
      </c>
      <c r="BH36" s="23">
        <v>0</v>
      </c>
      <c r="BI36" s="23">
        <v>0</v>
      </c>
      <c r="BJ36" s="23">
        <v>0</v>
      </c>
      <c r="BK36" s="23">
        <v>127.739065703246</v>
      </c>
      <c r="BL36" s="23">
        <v>0</v>
      </c>
      <c r="BM36" s="23">
        <v>185.06498861863901</v>
      </c>
      <c r="BN36" s="23">
        <v>36.362177924017701</v>
      </c>
      <c r="BO36" s="23">
        <v>4.0402309319488303</v>
      </c>
      <c r="BP36" s="23">
        <v>40.402408855966499</v>
      </c>
      <c r="BQ36" s="23">
        <v>0</v>
      </c>
      <c r="BR36" s="23">
        <v>6.49053527885712</v>
      </c>
      <c r="BS36" s="23">
        <v>0</v>
      </c>
      <c r="BT36" s="23">
        <v>0</v>
      </c>
      <c r="BU36" s="23">
        <v>0</v>
      </c>
      <c r="BV36" s="23">
        <v>0</v>
      </c>
      <c r="BW36" s="23">
        <v>6.2490816095945097E-2</v>
      </c>
      <c r="BX36" s="23">
        <v>54.397053902346201</v>
      </c>
      <c r="BY36" s="23">
        <v>6.8739356029916598E-2</v>
      </c>
      <c r="BZ36" s="23">
        <v>18.851290706967099</v>
      </c>
      <c r="CA36" s="23">
        <v>22.704850499071298</v>
      </c>
      <c r="CB36" s="23">
        <v>2.08301243957957E-2</v>
      </c>
      <c r="CC36" s="23">
        <v>0</v>
      </c>
      <c r="CD36" s="23">
        <v>14.664415857845899</v>
      </c>
      <c r="CE36" s="23">
        <v>285.306370790632</v>
      </c>
      <c r="CF36" s="23">
        <v>208.290246736553</v>
      </c>
      <c r="CG36" s="23">
        <v>77.016124054079299</v>
      </c>
      <c r="CH36" s="23">
        <v>0.167891308167573</v>
      </c>
      <c r="CI36" s="23">
        <v>0</v>
      </c>
      <c r="CJ36" s="23">
        <v>4.9784009766475297</v>
      </c>
      <c r="CK36" s="23">
        <v>1.36437963370205</v>
      </c>
      <c r="CL36" s="23">
        <v>56.595522522969397</v>
      </c>
      <c r="CM36" s="23">
        <v>3.7494301934004599</v>
      </c>
      <c r="CN36" s="23">
        <v>0.72906117385097802</v>
      </c>
      <c r="CO36" s="23">
        <v>80.862642570148296</v>
      </c>
      <c r="CP36" s="23">
        <v>2.3837191682031702</v>
      </c>
      <c r="CQ36" s="23">
        <v>3.1245426456566101E-2</v>
      </c>
      <c r="CR36" s="23">
        <v>3.4369725579677701</v>
      </c>
      <c r="CS36" s="23">
        <v>2.0830128364115299E-3</v>
      </c>
      <c r="CT36" s="23">
        <v>7.5265300903343801</v>
      </c>
      <c r="CU36" s="23">
        <v>44.922594379319698</v>
      </c>
      <c r="CV36" s="23">
        <v>0.22916802364457001</v>
      </c>
      <c r="CW36" s="23">
        <v>0</v>
      </c>
      <c r="CX36" s="23">
        <v>2.0062518177086201E-3</v>
      </c>
      <c r="CY36" s="23">
        <v>6.6000731000887303</v>
      </c>
      <c r="CZ36" s="23">
        <v>1.54398063343904</v>
      </c>
      <c r="DA36" s="23">
        <v>0</v>
      </c>
      <c r="DB36" s="23">
        <v>21.026763690867899</v>
      </c>
      <c r="DC36" s="23">
        <v>171.99895677287401</v>
      </c>
      <c r="DD36" s="23">
        <v>0.60117681240209997</v>
      </c>
      <c r="DE36" s="23">
        <v>4.8192032800321796</v>
      </c>
      <c r="DG36" s="32">
        <f t="shared" si="16"/>
        <v>1.0759657621820276</v>
      </c>
      <c r="DH36" s="46">
        <f t="shared" si="28"/>
        <v>1.4741957278116286E-4</v>
      </c>
      <c r="DI36" s="46">
        <f t="shared" si="29"/>
        <v>1.3108783861021022E-4</v>
      </c>
      <c r="DJ36" s="46">
        <f t="shared" si="30"/>
        <v>1.3707833764232266E-4</v>
      </c>
      <c r="DK36" s="46">
        <f t="shared" si="31"/>
        <v>1.0938835363002825E-4</v>
      </c>
      <c r="DL36" s="46">
        <f t="shared" si="32"/>
        <v>9.5642076374389943E-5</v>
      </c>
      <c r="DM36" s="46">
        <f t="shared" si="33"/>
        <v>1.4804368746927182E-4</v>
      </c>
      <c r="DN36" s="46">
        <f t="shared" si="34"/>
        <v>1.4414428171643997E-4</v>
      </c>
      <c r="DO36" s="46">
        <f t="shared" si="35"/>
        <v>1.3815906931765614E-4</v>
      </c>
      <c r="DP36" s="46">
        <f t="shared" si="36"/>
        <v>1.4117215875713988E-4</v>
      </c>
      <c r="DQ36" s="46">
        <f t="shared" si="37"/>
        <v>1.5252680482425246E-4</v>
      </c>
      <c r="DR36" s="46">
        <f t="shared" si="38"/>
        <v>1.5030284850516435E-4</v>
      </c>
      <c r="DS36" s="46">
        <f t="shared" si="39"/>
        <v>1.5496989265169437E-4</v>
      </c>
      <c r="DT36" s="46">
        <f t="shared" si="40"/>
        <v>1.3577283947687087E-4</v>
      </c>
      <c r="DU36" s="46">
        <f t="shared" si="41"/>
        <v>1.4333940767468853E-4</v>
      </c>
      <c r="DV36" s="46">
        <f t="shared" si="42"/>
        <v>1.3698953686136264E-4</v>
      </c>
      <c r="DW36" s="46">
        <f t="shared" si="43"/>
        <v>1.4237714718030419E-4</v>
      </c>
      <c r="DX36" s="46">
        <f t="shared" si="17"/>
        <v>0</v>
      </c>
      <c r="DY36" s="46">
        <f t="shared" si="18"/>
        <v>0</v>
      </c>
      <c r="DZ36" s="46">
        <f t="shared" si="19"/>
        <v>0</v>
      </c>
      <c r="EA36" s="46">
        <f t="shared" si="20"/>
        <v>0</v>
      </c>
      <c r="EB36" s="46">
        <f t="shared" si="21"/>
        <v>0</v>
      </c>
      <c r="EC36" s="46">
        <f t="shared" si="22"/>
        <v>0</v>
      </c>
      <c r="ED36" s="46">
        <f t="shared" si="23"/>
        <v>0</v>
      </c>
      <c r="EE36" s="46">
        <f t="shared" si="24"/>
        <v>0</v>
      </c>
      <c r="EF36" s="46">
        <f t="shared" si="25"/>
        <v>0</v>
      </c>
      <c r="EG36" s="46">
        <f t="shared" si="26"/>
        <v>0</v>
      </c>
      <c r="EH36" s="46">
        <f t="shared" si="27"/>
        <v>0</v>
      </c>
    </row>
    <row r="37" spans="1:138" x14ac:dyDescent="0.3">
      <c r="A37" s="23" t="s">
        <v>35</v>
      </c>
      <c r="B37" s="21">
        <v>33660.857011</v>
      </c>
      <c r="C37" s="21">
        <v>9224.1040023999994</v>
      </c>
      <c r="D37" s="21">
        <v>1393.5795515</v>
      </c>
      <c r="E37" s="21">
        <v>4676.6675735999997</v>
      </c>
      <c r="F37" s="21">
        <v>2846.5534256000001</v>
      </c>
      <c r="G37" s="21">
        <v>357.22065003</v>
      </c>
      <c r="H37" s="21">
        <v>5268.3579868999996</v>
      </c>
      <c r="I37" s="23">
        <v>344.61084284999998</v>
      </c>
      <c r="J37" s="23">
        <v>62.801000999999999</v>
      </c>
      <c r="K37" s="23">
        <v>38.628352800000002</v>
      </c>
      <c r="L37" s="23">
        <v>357.18957024000002</v>
      </c>
      <c r="M37" s="23">
        <v>32.622807199999997</v>
      </c>
      <c r="N37" s="23">
        <v>13.379012400000001</v>
      </c>
      <c r="O37" s="23">
        <v>4.9126896000000002</v>
      </c>
      <c r="P37" s="23">
        <v>77.370088600000003</v>
      </c>
      <c r="Q37" s="23">
        <v>5.6501530000000004</v>
      </c>
      <c r="Y37" s="53"/>
      <c r="Z37" s="53"/>
      <c r="AA37" s="53"/>
      <c r="AB37" s="53"/>
      <c r="AC37" s="38"/>
      <c r="AD37" s="23" t="s">
        <v>35</v>
      </c>
      <c r="AE37" s="23">
        <v>0</v>
      </c>
      <c r="AF37" s="23">
        <v>160.008016194455</v>
      </c>
      <c r="AG37" s="23">
        <v>0</v>
      </c>
      <c r="AH37" s="23">
        <v>0</v>
      </c>
      <c r="AI37" s="23">
        <v>0</v>
      </c>
      <c r="AJ37" s="23">
        <v>344.59967240102299</v>
      </c>
      <c r="AK37" s="23">
        <v>344.59967240102299</v>
      </c>
      <c r="AL37" s="23">
        <v>627.084190846409</v>
      </c>
      <c r="AM37" s="23">
        <v>0.103363833928316</v>
      </c>
      <c r="AN37" s="23">
        <v>62.799282810336301</v>
      </c>
      <c r="AO37" s="23">
        <v>0</v>
      </c>
      <c r="AP37" s="23">
        <v>38.627205996065101</v>
      </c>
      <c r="AQ37" s="23">
        <v>1109.69918799828</v>
      </c>
      <c r="AR37" s="23">
        <v>33659.7574942266</v>
      </c>
      <c r="AS37" s="23">
        <v>285.46839676523001</v>
      </c>
      <c r="AT37" s="23">
        <v>167.14432151394999</v>
      </c>
      <c r="AU37" s="23">
        <v>52.145911009064299</v>
      </c>
      <c r="AV37" s="23">
        <v>4.9125346010957003</v>
      </c>
      <c r="AW37" s="23">
        <v>0</v>
      </c>
      <c r="AX37" s="23">
        <v>0</v>
      </c>
      <c r="AY37" s="23">
        <v>357.17960477615401</v>
      </c>
      <c r="AZ37" s="23">
        <v>357.17960477615401</v>
      </c>
      <c r="BA37" s="23">
        <v>77.368111822698694</v>
      </c>
      <c r="BB37" s="23">
        <v>9976756.3805133402</v>
      </c>
      <c r="BC37" s="23">
        <v>0</v>
      </c>
      <c r="BD37" s="23">
        <v>73.129775075861005</v>
      </c>
      <c r="BE37" s="23">
        <v>16.189936456425698</v>
      </c>
      <c r="BF37" s="23">
        <v>24.661238946037201</v>
      </c>
      <c r="BG37" s="23">
        <v>59.370942698479297</v>
      </c>
      <c r="BH37" s="23">
        <v>0</v>
      </c>
      <c r="BI37" s="23">
        <v>0</v>
      </c>
      <c r="BJ37" s="23">
        <v>0</v>
      </c>
      <c r="BK37" s="23">
        <v>9223.8858339809394</v>
      </c>
      <c r="BL37" s="23">
        <v>0</v>
      </c>
      <c r="BM37" s="23">
        <v>5595.3577296802696</v>
      </c>
      <c r="BN37" s="23">
        <v>1254.1876307478601</v>
      </c>
      <c r="BO37" s="23">
        <v>139.35425169287399</v>
      </c>
      <c r="BP37" s="23">
        <v>1393.54188244073</v>
      </c>
      <c r="BQ37" s="23">
        <v>0</v>
      </c>
      <c r="BR37" s="23">
        <v>164.34571967553401</v>
      </c>
      <c r="BS37" s="23">
        <v>0</v>
      </c>
      <c r="BT37" s="23">
        <v>0</v>
      </c>
      <c r="BU37" s="23">
        <v>0</v>
      </c>
      <c r="BV37" s="23">
        <v>0</v>
      </c>
      <c r="BW37" s="23">
        <v>0.85393358080215198</v>
      </c>
      <c r="BX37" s="23">
        <v>1864.9704076512501</v>
      </c>
      <c r="BY37" s="23">
        <v>0.93932787920876104</v>
      </c>
      <c r="BZ37" s="23">
        <v>257.60345673704899</v>
      </c>
      <c r="CA37" s="23">
        <v>310.26267112000198</v>
      </c>
      <c r="CB37" s="23">
        <v>0.28464486659281102</v>
      </c>
      <c r="CC37" s="23">
        <v>0</v>
      </c>
      <c r="CD37" s="23">
        <v>200.38983779493699</v>
      </c>
      <c r="CE37" s="23">
        <v>4676.3519535907199</v>
      </c>
      <c r="CF37" s="23">
        <v>2846.2932434048098</v>
      </c>
      <c r="CG37" s="23">
        <v>1830.0587101859001</v>
      </c>
      <c r="CH37" s="23">
        <v>2.2942346665784799</v>
      </c>
      <c r="CI37" s="23">
        <v>0</v>
      </c>
      <c r="CJ37" s="23">
        <v>68.0300695558238</v>
      </c>
      <c r="CK37" s="23">
        <v>18.644250059249199</v>
      </c>
      <c r="CL37" s="23">
        <v>773.37962311986996</v>
      </c>
      <c r="CM37" s="23">
        <v>51.236037511643097</v>
      </c>
      <c r="CN37" s="23">
        <v>9.9625658459961297</v>
      </c>
      <c r="CO37" s="23">
        <v>1104.99078765632</v>
      </c>
      <c r="CP37" s="23">
        <v>45.129373079119198</v>
      </c>
      <c r="CQ37" s="23">
        <v>0.426966496690311</v>
      </c>
      <c r="CR37" s="23">
        <v>46.966372018937598</v>
      </c>
      <c r="CS37" s="23">
        <v>2.8464495114006502E-2</v>
      </c>
      <c r="CT37" s="23">
        <v>357.21375371947198</v>
      </c>
      <c r="CU37" s="23">
        <v>1623.9272858609099</v>
      </c>
      <c r="CV37" s="23">
        <v>5.6499898885839102</v>
      </c>
      <c r="CW37" s="23">
        <v>0</v>
      </c>
      <c r="CX37" s="23">
        <v>1.7594321393759799E-2</v>
      </c>
      <c r="CY37" s="23">
        <v>209.110235656707</v>
      </c>
      <c r="CZ37" s="23">
        <v>32.621892535102504</v>
      </c>
      <c r="DA37" s="23">
        <v>0</v>
      </c>
      <c r="DB37" s="23">
        <v>755.56557400552197</v>
      </c>
      <c r="DC37" s="23">
        <v>5268.2050919051699</v>
      </c>
      <c r="DD37" s="23">
        <v>13.3785828864007</v>
      </c>
      <c r="DE37" s="23">
        <v>160.26736357489901</v>
      </c>
      <c r="DG37" s="32">
        <f t="shared" si="16"/>
        <v>1.0620994498254792</v>
      </c>
      <c r="DH37" s="46">
        <f t="shared" si="28"/>
        <v>-3.2664550787897202E-5</v>
      </c>
      <c r="DI37" s="46">
        <f t="shared" si="29"/>
        <v>-2.36519903725344E-5</v>
      </c>
      <c r="DJ37" s="46">
        <f t="shared" si="30"/>
        <v>-2.7030433411179057E-5</v>
      </c>
      <c r="DK37" s="46">
        <f t="shared" si="31"/>
        <v>-6.7488228383298372E-5</v>
      </c>
      <c r="DL37" s="46">
        <f t="shared" si="32"/>
        <v>-9.1402533622020652E-5</v>
      </c>
      <c r="DM37" s="46">
        <f t="shared" si="33"/>
        <v>-1.9305464360588497E-5</v>
      </c>
      <c r="DN37" s="46">
        <f t="shared" si="34"/>
        <v>-2.9021375390562689E-5</v>
      </c>
      <c r="DO37" s="46">
        <f t="shared" si="35"/>
        <v>-3.241467646408301E-5</v>
      </c>
      <c r="DP37" s="46">
        <f t="shared" si="36"/>
        <v>-2.735927192782183E-5</v>
      </c>
      <c r="DQ37" s="46">
        <f t="shared" si="37"/>
        <v>-2.9688139715374711E-5</v>
      </c>
      <c r="DR37" s="46">
        <f t="shared" si="38"/>
        <v>-2.7899649587526417E-5</v>
      </c>
      <c r="DS37" s="46">
        <f t="shared" si="39"/>
        <v>-2.8037590140108082E-5</v>
      </c>
      <c r="DT37" s="46">
        <f t="shared" si="40"/>
        <v>-3.2103535482218036E-5</v>
      </c>
      <c r="DU37" s="46">
        <f t="shared" si="41"/>
        <v>-3.1550722093235854E-5</v>
      </c>
      <c r="DV37" s="46">
        <f t="shared" si="42"/>
        <v>-2.5549632126292146E-5</v>
      </c>
      <c r="DW37" s="46">
        <f t="shared" si="43"/>
        <v>-2.886849543548058E-5</v>
      </c>
      <c r="DX37" s="46">
        <f t="shared" si="17"/>
        <v>0</v>
      </c>
      <c r="DY37" s="46">
        <f t="shared" si="18"/>
        <v>0</v>
      </c>
      <c r="DZ37" s="46">
        <f t="shared" si="19"/>
        <v>0</v>
      </c>
      <c r="EA37" s="46">
        <f t="shared" si="20"/>
        <v>0</v>
      </c>
      <c r="EB37" s="46">
        <f t="shared" si="21"/>
        <v>0</v>
      </c>
      <c r="EC37" s="46">
        <f t="shared" si="22"/>
        <v>0</v>
      </c>
      <c r="ED37" s="46">
        <f t="shared" si="23"/>
        <v>0</v>
      </c>
      <c r="EE37" s="46">
        <f t="shared" si="24"/>
        <v>0</v>
      </c>
      <c r="EF37" s="46">
        <f t="shared" si="25"/>
        <v>0</v>
      </c>
      <c r="EG37" s="46">
        <f t="shared" si="26"/>
        <v>0</v>
      </c>
      <c r="EH37" s="46">
        <f t="shared" si="27"/>
        <v>0</v>
      </c>
    </row>
    <row r="38" spans="1:138" x14ac:dyDescent="0.3">
      <c r="A38" s="23" t="s">
        <v>36</v>
      </c>
      <c r="B38" s="21">
        <v>17306.987347999999</v>
      </c>
      <c r="C38" s="21">
        <v>2019.9042591</v>
      </c>
      <c r="D38" s="21">
        <v>497.06921618000001</v>
      </c>
      <c r="E38" s="21">
        <v>2937.1928444</v>
      </c>
      <c r="F38" s="21">
        <v>2002.3882421999999</v>
      </c>
      <c r="G38" s="21">
        <v>118.70964336999999</v>
      </c>
      <c r="H38" s="21">
        <v>2068.6760785000001</v>
      </c>
      <c r="I38" s="23">
        <v>159.94977614999999</v>
      </c>
      <c r="J38" s="23">
        <v>25.197052200000002</v>
      </c>
      <c r="K38" s="23">
        <v>17.181850499999999</v>
      </c>
      <c r="L38" s="23">
        <v>122.35968123000001</v>
      </c>
      <c r="M38" s="23">
        <v>17.190182400000001</v>
      </c>
      <c r="N38" s="23">
        <v>6.7569552000000002</v>
      </c>
      <c r="O38" s="23">
        <v>2.6201286000000001</v>
      </c>
      <c r="P38" s="23">
        <v>22.565408099999999</v>
      </c>
      <c r="Q38" s="23">
        <v>2.6271594</v>
      </c>
      <c r="Y38" s="53"/>
      <c r="Z38" s="53"/>
      <c r="AA38" s="53"/>
      <c r="AB38" s="53"/>
      <c r="AC38" s="38"/>
      <c r="AD38" s="23" t="s">
        <v>36</v>
      </c>
      <c r="AE38" s="23">
        <v>0</v>
      </c>
      <c r="AF38" s="23">
        <v>64.565810561530398</v>
      </c>
      <c r="AG38" s="23">
        <v>0</v>
      </c>
      <c r="AH38" s="23">
        <v>0</v>
      </c>
      <c r="AI38" s="23">
        <v>0</v>
      </c>
      <c r="AJ38" s="23">
        <v>160.07685763572101</v>
      </c>
      <c r="AK38" s="23">
        <v>160.07685763572101</v>
      </c>
      <c r="AL38" s="23">
        <v>287.07863221614099</v>
      </c>
      <c r="AM38" s="23">
        <v>0.11812744065840999</v>
      </c>
      <c r="AN38" s="23">
        <v>25.2169030376132</v>
      </c>
      <c r="AO38" s="23">
        <v>0</v>
      </c>
      <c r="AP38" s="23">
        <v>17.1954734776725</v>
      </c>
      <c r="AQ38" s="23">
        <v>431.11541194927099</v>
      </c>
      <c r="AR38" s="23">
        <v>17319.4592031393</v>
      </c>
      <c r="AS38" s="23">
        <v>116.37064028558601</v>
      </c>
      <c r="AT38" s="23">
        <v>85.9722966696539</v>
      </c>
      <c r="AU38" s="23">
        <v>18.4567393864316</v>
      </c>
      <c r="AV38" s="23">
        <v>2.6222201697068401</v>
      </c>
      <c r="AW38" s="23">
        <v>0</v>
      </c>
      <c r="AX38" s="23">
        <v>0</v>
      </c>
      <c r="AY38" s="23">
        <v>122.45534144338799</v>
      </c>
      <c r="AZ38" s="23">
        <v>122.45534144338799</v>
      </c>
      <c r="BA38" s="23">
        <v>22.582781871476001</v>
      </c>
      <c r="BB38" s="23">
        <v>3942205.7557653598</v>
      </c>
      <c r="BC38" s="23">
        <v>0</v>
      </c>
      <c r="BD38" s="23">
        <v>36.410253054459602</v>
      </c>
      <c r="BE38" s="23">
        <v>7.6541872235429302</v>
      </c>
      <c r="BF38" s="23">
        <v>14.7653118647693</v>
      </c>
      <c r="BG38" s="23">
        <v>25.092622228542101</v>
      </c>
      <c r="BH38" s="23">
        <v>0</v>
      </c>
      <c r="BI38" s="23">
        <v>0</v>
      </c>
      <c r="BJ38" s="23">
        <v>0</v>
      </c>
      <c r="BK38" s="23">
        <v>2021.56276977683</v>
      </c>
      <c r="BL38" s="23">
        <v>0</v>
      </c>
      <c r="BM38" s="23">
        <v>2220.8476437551299</v>
      </c>
      <c r="BN38" s="23">
        <v>447.71853926156098</v>
      </c>
      <c r="BO38" s="23">
        <v>49.746435401819902</v>
      </c>
      <c r="BP38" s="23">
        <v>497.46497466338099</v>
      </c>
      <c r="BQ38" s="23">
        <v>0</v>
      </c>
      <c r="BR38" s="23">
        <v>74.951336581843805</v>
      </c>
      <c r="BS38" s="23">
        <v>0</v>
      </c>
      <c r="BT38" s="23">
        <v>0</v>
      </c>
      <c r="BU38" s="23">
        <v>0</v>
      </c>
      <c r="BV38" s="23">
        <v>0</v>
      </c>
      <c r="BW38" s="23">
        <v>0.60113010907367304</v>
      </c>
      <c r="BX38" s="23">
        <v>673.10852413234295</v>
      </c>
      <c r="BY38" s="23">
        <v>0.66124361403682796</v>
      </c>
      <c r="BZ38" s="23">
        <v>181.34113163246701</v>
      </c>
      <c r="CA38" s="23">
        <v>218.410792065565</v>
      </c>
      <c r="CB38" s="23">
        <v>0.200376930615034</v>
      </c>
      <c r="CC38" s="23">
        <v>0</v>
      </c>
      <c r="CD38" s="23">
        <v>141.065338381917</v>
      </c>
      <c r="CE38" s="23">
        <v>2939.2618339209698</v>
      </c>
      <c r="CF38" s="23">
        <v>2003.6606764944299</v>
      </c>
      <c r="CG38" s="23">
        <v>935.60115742654398</v>
      </c>
      <c r="CH38" s="23">
        <v>1.61503513506065</v>
      </c>
      <c r="CI38" s="23">
        <v>0</v>
      </c>
      <c r="CJ38" s="23">
        <v>47.890071925792398</v>
      </c>
      <c r="CK38" s="23">
        <v>13.124687379090201</v>
      </c>
      <c r="CL38" s="23">
        <v>544.42397239813204</v>
      </c>
      <c r="CM38" s="23">
        <v>36.067837982329898</v>
      </c>
      <c r="CN38" s="23">
        <v>7.0131878172588804</v>
      </c>
      <c r="CO38" s="23">
        <v>777.86309054933599</v>
      </c>
      <c r="CP38" s="23">
        <v>26.1228472053836</v>
      </c>
      <c r="CQ38" s="23">
        <v>0.30056522142672099</v>
      </c>
      <c r="CR38" s="23">
        <v>33.062177659463003</v>
      </c>
      <c r="CS38" s="23">
        <v>2.0037692863087399E-2</v>
      </c>
      <c r="CT38" s="23">
        <v>118.831216018783</v>
      </c>
      <c r="CU38" s="23">
        <v>563.60178738500304</v>
      </c>
      <c r="CV38" s="23">
        <v>2.6292427527406201</v>
      </c>
      <c r="CW38" s="23">
        <v>0</v>
      </c>
      <c r="CX38" s="23">
        <v>2.01070307295865E-2</v>
      </c>
      <c r="CY38" s="23">
        <v>80.086920800044098</v>
      </c>
      <c r="CZ38" s="23">
        <v>17.203897199387999</v>
      </c>
      <c r="DA38" s="23">
        <v>0</v>
      </c>
      <c r="DB38" s="23">
        <v>263.38219094892401</v>
      </c>
      <c r="DC38" s="23">
        <v>2070.3050248846698</v>
      </c>
      <c r="DD38" s="23">
        <v>6.76233731308829</v>
      </c>
      <c r="DE38" s="23">
        <v>59.175865092941301</v>
      </c>
      <c r="DG38" s="32">
        <f t="shared" si="16"/>
        <v>1.0727151878882419</v>
      </c>
      <c r="DH38" s="46">
        <f t="shared" si="28"/>
        <v>7.2062542651265507E-4</v>
      </c>
      <c r="DI38" s="46">
        <f t="shared" si="29"/>
        <v>8.2108380600622857E-4</v>
      </c>
      <c r="DJ38" s="46">
        <f t="shared" si="30"/>
        <v>7.9618385226587875E-4</v>
      </c>
      <c r="DK38" s="46">
        <f t="shared" si="31"/>
        <v>7.0441051390769487E-4</v>
      </c>
      <c r="DL38" s="46">
        <f t="shared" si="32"/>
        <v>6.3545833301138701E-4</v>
      </c>
      <c r="DM38" s="46">
        <f t="shared" si="33"/>
        <v>1.0241177155597846E-3</v>
      </c>
      <c r="DN38" s="46">
        <f t="shared" si="34"/>
        <v>7.8743424434570746E-4</v>
      </c>
      <c r="DO38" s="46">
        <f t="shared" si="35"/>
        <v>7.9450868128658637E-4</v>
      </c>
      <c r="DP38" s="46">
        <f t="shared" si="36"/>
        <v>7.8782380794521192E-4</v>
      </c>
      <c r="DQ38" s="46">
        <f t="shared" si="37"/>
        <v>7.9287022503780836E-4</v>
      </c>
      <c r="DR38" s="46">
        <f t="shared" si="38"/>
        <v>7.8179521576371229E-4</v>
      </c>
      <c r="DS38" s="46">
        <f t="shared" si="39"/>
        <v>7.9782744992850101E-4</v>
      </c>
      <c r="DT38" s="46">
        <f t="shared" si="40"/>
        <v>7.9652934331869501E-4</v>
      </c>
      <c r="DU38" s="46">
        <f t="shared" si="41"/>
        <v>7.9826986615847426E-4</v>
      </c>
      <c r="DV38" s="46">
        <f t="shared" si="42"/>
        <v>7.6992941581243888E-4</v>
      </c>
      <c r="DW38" s="46">
        <f t="shared" si="43"/>
        <v>7.9300583764354139E-4</v>
      </c>
      <c r="DX38" s="46">
        <f t="shared" si="17"/>
        <v>0</v>
      </c>
      <c r="DY38" s="46">
        <f t="shared" si="18"/>
        <v>0</v>
      </c>
      <c r="DZ38" s="46">
        <f t="shared" si="19"/>
        <v>0</v>
      </c>
      <c r="EA38" s="46">
        <f t="shared" si="20"/>
        <v>0</v>
      </c>
      <c r="EB38" s="46">
        <f t="shared" si="21"/>
        <v>0</v>
      </c>
      <c r="EC38" s="46">
        <f t="shared" si="22"/>
        <v>0</v>
      </c>
      <c r="ED38" s="46">
        <f t="shared" si="23"/>
        <v>0</v>
      </c>
      <c r="EE38" s="46">
        <f t="shared" si="24"/>
        <v>0</v>
      </c>
      <c r="EF38" s="46">
        <f t="shared" si="25"/>
        <v>0</v>
      </c>
      <c r="EG38" s="46">
        <f t="shared" si="26"/>
        <v>0</v>
      </c>
      <c r="EH38" s="46">
        <f t="shared" si="27"/>
        <v>0</v>
      </c>
    </row>
    <row r="39" spans="1:138" x14ac:dyDescent="0.3">
      <c r="A39" s="23" t="s">
        <v>126</v>
      </c>
      <c r="B39" s="21">
        <v>1320.1103081000001</v>
      </c>
      <c r="C39" s="21">
        <v>260.08085726000002</v>
      </c>
      <c r="D39" s="21">
        <v>55.84605663</v>
      </c>
      <c r="E39" s="21">
        <v>248.95200617</v>
      </c>
      <c r="F39" s="21">
        <v>128.20916665999999</v>
      </c>
      <c r="G39" s="21">
        <v>27.359293359999999</v>
      </c>
      <c r="H39" s="21">
        <v>214.80799943</v>
      </c>
      <c r="I39" s="23">
        <v>17.604446490000001</v>
      </c>
      <c r="J39" s="23">
        <v>2.6381766999999998</v>
      </c>
      <c r="K39" s="23">
        <v>1.8655027</v>
      </c>
      <c r="L39" s="23">
        <v>11.9825515</v>
      </c>
      <c r="M39" s="23">
        <v>1.9620142</v>
      </c>
      <c r="N39" s="23">
        <v>0.76240260000000004</v>
      </c>
      <c r="O39" s="23">
        <v>0.29999979999999998</v>
      </c>
      <c r="P39" s="23">
        <v>2.0273246</v>
      </c>
      <c r="Q39" s="23">
        <v>0.28934090000000001</v>
      </c>
      <c r="Y39" s="53"/>
      <c r="Z39" s="53"/>
      <c r="AA39" s="53"/>
      <c r="AB39" s="53"/>
      <c r="AC39" s="38"/>
      <c r="AD39" s="23" t="s">
        <v>126</v>
      </c>
      <c r="AE39" s="23">
        <v>0</v>
      </c>
      <c r="AF39" s="23">
        <v>6.7659676141823297</v>
      </c>
      <c r="AG39" s="23">
        <v>0</v>
      </c>
      <c r="AH39" s="23">
        <v>0</v>
      </c>
      <c r="AI39" s="23">
        <v>0</v>
      </c>
      <c r="AJ39" s="23">
        <v>17.6044502701724</v>
      </c>
      <c r="AK39" s="23">
        <v>17.6044502701724</v>
      </c>
      <c r="AL39" s="23">
        <v>31.401648090080801</v>
      </c>
      <c r="AM39" s="23">
        <v>1.5337201599629599E-2</v>
      </c>
      <c r="AN39" s="23">
        <v>2.6381733862544401</v>
      </c>
      <c r="AO39" s="23">
        <v>0</v>
      </c>
      <c r="AP39" s="23">
        <v>1.86547353831926</v>
      </c>
      <c r="AQ39" s="23">
        <v>44.532199608172498</v>
      </c>
      <c r="AR39" s="23">
        <v>1320.1100803033501</v>
      </c>
      <c r="AS39" s="23">
        <v>12.240398236048801</v>
      </c>
      <c r="AT39" s="23">
        <v>9.7266366996841906</v>
      </c>
      <c r="AU39" s="23">
        <v>1.8340314646101901</v>
      </c>
      <c r="AV39" s="23">
        <v>0.300001972969129</v>
      </c>
      <c r="AW39" s="23">
        <v>0</v>
      </c>
      <c r="AX39" s="23">
        <v>0</v>
      </c>
      <c r="AY39" s="23">
        <v>11.9824250493383</v>
      </c>
      <c r="AZ39" s="23">
        <v>11.9824250493383</v>
      </c>
      <c r="BA39" s="23">
        <v>2.02730681661403</v>
      </c>
      <c r="BB39" s="23">
        <v>410161.97020453302</v>
      </c>
      <c r="BC39" s="23">
        <v>0</v>
      </c>
      <c r="BD39" s="23">
        <v>4.08271002527598</v>
      </c>
      <c r="BE39" s="23">
        <v>0.84551224050651097</v>
      </c>
      <c r="BF39" s="23">
        <v>1.73369557225582</v>
      </c>
      <c r="BG39" s="23">
        <v>2.6734616778275599</v>
      </c>
      <c r="BH39" s="23">
        <v>0</v>
      </c>
      <c r="BI39" s="23">
        <v>0</v>
      </c>
      <c r="BJ39" s="23">
        <v>0</v>
      </c>
      <c r="BK39" s="23">
        <v>260.08081097019902</v>
      </c>
      <c r="BL39" s="23">
        <v>0</v>
      </c>
      <c r="BM39" s="23">
        <v>231.30114728528301</v>
      </c>
      <c r="BN39" s="23">
        <v>50.261616539074097</v>
      </c>
      <c r="BO39" s="23">
        <v>5.5846103297563303</v>
      </c>
      <c r="BP39" s="23">
        <v>55.846226868830499</v>
      </c>
      <c r="BQ39" s="23">
        <v>0</v>
      </c>
      <c r="BR39" s="23">
        <v>8.1886369327094197</v>
      </c>
      <c r="BS39" s="23">
        <v>0</v>
      </c>
      <c r="BT39" s="23">
        <v>0</v>
      </c>
      <c r="BU39" s="23">
        <v>0</v>
      </c>
      <c r="BV39" s="23">
        <v>0</v>
      </c>
      <c r="BW39" s="23">
        <v>3.8463095950660497E-2</v>
      </c>
      <c r="BX39" s="23">
        <v>67.4607150220737</v>
      </c>
      <c r="BY39" s="23">
        <v>4.2308721815285701E-2</v>
      </c>
      <c r="BZ39" s="23">
        <v>11.6029248719941</v>
      </c>
      <c r="CA39" s="23">
        <v>13.9747948874816</v>
      </c>
      <c r="CB39" s="23">
        <v>1.2820947215837999E-2</v>
      </c>
      <c r="CC39" s="23">
        <v>0</v>
      </c>
      <c r="CD39" s="23">
        <v>9.0259174258833603</v>
      </c>
      <c r="CE39" s="23">
        <v>248.94498760495301</v>
      </c>
      <c r="CF39" s="23">
        <v>128.20219049080299</v>
      </c>
      <c r="CG39" s="23">
        <v>120.742797114149</v>
      </c>
      <c r="CH39" s="23">
        <v>0.10333730165291501</v>
      </c>
      <c r="CI39" s="23">
        <v>0</v>
      </c>
      <c r="CJ39" s="23">
        <v>3.0641948114221398</v>
      </c>
      <c r="CK39" s="23">
        <v>0.83976804069732103</v>
      </c>
      <c r="CL39" s="23">
        <v>34.834422306365298</v>
      </c>
      <c r="CM39" s="23">
        <v>2.30775969620308</v>
      </c>
      <c r="CN39" s="23">
        <v>0.44872961303372499</v>
      </c>
      <c r="CO39" s="23">
        <v>49.770786443779301</v>
      </c>
      <c r="CP39" s="23">
        <v>3.0438092891641699</v>
      </c>
      <c r="CQ39" s="23">
        <v>1.9231399990079199E-2</v>
      </c>
      <c r="CR39" s="23">
        <v>2.1154488334793902</v>
      </c>
      <c r="CS39" s="23">
        <v>1.2820938397350001E-3</v>
      </c>
      <c r="CT39" s="23">
        <v>27.359498157487099</v>
      </c>
      <c r="CU39" s="23">
        <v>55.511196659485101</v>
      </c>
      <c r="CV39" s="23">
        <v>0.289343001344819</v>
      </c>
      <c r="CW39" s="23">
        <v>0</v>
      </c>
      <c r="CX39" s="23">
        <v>2.61063019357683E-3</v>
      </c>
      <c r="CY39" s="23">
        <v>8.2262801334435594</v>
      </c>
      <c r="CZ39" s="23">
        <v>1.9620208678561399</v>
      </c>
      <c r="DA39" s="23">
        <v>0</v>
      </c>
      <c r="DB39" s="23">
        <v>25.9933872927793</v>
      </c>
      <c r="DC39" s="23">
        <v>214.807941048407</v>
      </c>
      <c r="DD39" s="23">
        <v>0.76239819252412699</v>
      </c>
      <c r="DE39" s="23">
        <v>5.9883419472907899</v>
      </c>
      <c r="DG39" s="32">
        <f t="shared" si="16"/>
        <v>1.0767811755765551</v>
      </c>
      <c r="DH39" s="46">
        <f t="shared" si="28"/>
        <v>-1.725587995591983E-7</v>
      </c>
      <c r="DI39" s="46">
        <f t="shared" si="29"/>
        <v>-1.7798234548704823E-7</v>
      </c>
      <c r="DJ39" s="46">
        <f t="shared" si="30"/>
        <v>3.0483590207102984E-6</v>
      </c>
      <c r="DK39" s="46">
        <f t="shared" si="31"/>
        <v>-2.8192442209918277E-5</v>
      </c>
      <c r="DL39" s="46">
        <f t="shared" si="32"/>
        <v>-5.4412405748671342E-5</v>
      </c>
      <c r="DM39" s="46">
        <f t="shared" si="33"/>
        <v>7.4854816023819218E-6</v>
      </c>
      <c r="DN39" s="46">
        <f t="shared" si="34"/>
        <v>-2.7178500403984359E-7</v>
      </c>
      <c r="DO39" s="46">
        <f t="shared" si="35"/>
        <v>2.1472827340814484E-7</v>
      </c>
      <c r="DP39" s="46">
        <f t="shared" si="36"/>
        <v>-1.2560741514129257E-6</v>
      </c>
      <c r="DQ39" s="46">
        <f t="shared" si="37"/>
        <v>-1.5632076404909074E-5</v>
      </c>
      <c r="DR39" s="46">
        <f t="shared" si="38"/>
        <v>-1.0552899497223628E-5</v>
      </c>
      <c r="DS39" s="46">
        <f t="shared" si="39"/>
        <v>3.3984749651133795E-6</v>
      </c>
      <c r="DT39" s="46">
        <f t="shared" si="40"/>
        <v>-5.7810346830496632E-6</v>
      </c>
      <c r="DU39" s="46">
        <f t="shared" si="41"/>
        <v>7.2432352588960475E-6</v>
      </c>
      <c r="DV39" s="46">
        <f t="shared" si="42"/>
        <v>-8.7718493476708924E-6</v>
      </c>
      <c r="DW39" s="46">
        <f t="shared" si="43"/>
        <v>7.2625225779807663E-6</v>
      </c>
      <c r="DX39" s="46">
        <f t="shared" si="17"/>
        <v>0</v>
      </c>
      <c r="DY39" s="46">
        <f t="shared" si="18"/>
        <v>0</v>
      </c>
      <c r="DZ39" s="46">
        <f t="shared" si="19"/>
        <v>0</v>
      </c>
      <c r="EA39" s="46">
        <f t="shared" si="20"/>
        <v>0</v>
      </c>
      <c r="EB39" s="46">
        <f t="shared" si="21"/>
        <v>0</v>
      </c>
      <c r="EC39" s="46">
        <f t="shared" si="22"/>
        <v>0</v>
      </c>
      <c r="ED39" s="46">
        <f t="shared" si="23"/>
        <v>0</v>
      </c>
      <c r="EE39" s="46">
        <f t="shared" si="24"/>
        <v>0</v>
      </c>
      <c r="EF39" s="46">
        <f t="shared" si="25"/>
        <v>0</v>
      </c>
      <c r="EG39" s="46">
        <f t="shared" si="26"/>
        <v>0</v>
      </c>
      <c r="EH39" s="46">
        <f t="shared" si="27"/>
        <v>0</v>
      </c>
    </row>
    <row r="40" spans="1:138" x14ac:dyDescent="0.3">
      <c r="A40" s="23" t="s">
        <v>37</v>
      </c>
      <c r="B40" s="21">
        <v>6.6842994999999998</v>
      </c>
      <c r="C40" s="21">
        <v>1.21716</v>
      </c>
      <c r="D40" s="21">
        <v>0.28986298999999999</v>
      </c>
      <c r="E40" s="21">
        <v>1.34568</v>
      </c>
      <c r="F40" s="21">
        <v>0.62621992999999998</v>
      </c>
      <c r="G40" s="21">
        <v>0.14994001000000001</v>
      </c>
      <c r="H40" s="21">
        <v>1.1636099</v>
      </c>
      <c r="I40" s="23">
        <v>9.5823000000000005E-2</v>
      </c>
      <c r="J40" s="23">
        <v>1.4300999999999999E-2</v>
      </c>
      <c r="K40" s="23">
        <v>1.0142999999999999E-2</v>
      </c>
      <c r="L40" s="23">
        <v>6.4574999999999994E-2</v>
      </c>
      <c r="M40" s="23">
        <v>1.0710000000000001E-2</v>
      </c>
      <c r="N40" s="23">
        <v>4.1580000000000002E-3</v>
      </c>
      <c r="O40" s="23">
        <v>1.6379999999999999E-3</v>
      </c>
      <c r="P40" s="23">
        <v>1.0836E-2</v>
      </c>
      <c r="Q40" s="23">
        <v>1.575E-3</v>
      </c>
      <c r="Y40" s="53"/>
      <c r="Z40" s="53"/>
      <c r="AA40" s="53"/>
      <c r="AB40" s="53"/>
      <c r="AC40" s="38"/>
      <c r="AD40" s="23" t="s">
        <v>37</v>
      </c>
      <c r="AE40" s="23">
        <v>0</v>
      </c>
      <c r="AF40" s="23">
        <v>3.66821812860662E-2</v>
      </c>
      <c r="AG40" s="23">
        <v>0</v>
      </c>
      <c r="AH40" s="23">
        <v>0</v>
      </c>
      <c r="AI40" s="23">
        <v>0</v>
      </c>
      <c r="AJ40" s="23">
        <v>9.5822787612228996E-2</v>
      </c>
      <c r="AK40" s="23">
        <v>9.5822787612228996E-2</v>
      </c>
      <c r="AL40" s="23">
        <v>0.170849848707815</v>
      </c>
      <c r="AM40" s="6">
        <v>8.4501917249513604E-5</v>
      </c>
      <c r="AN40" s="23">
        <v>1.43009296472053E-2</v>
      </c>
      <c r="AO40" s="23">
        <v>0</v>
      </c>
      <c r="AP40" s="23">
        <v>1.01427139381713E-2</v>
      </c>
      <c r="AQ40" s="23">
        <v>0.24113795201640201</v>
      </c>
      <c r="AR40" s="23">
        <v>6.6842987924182999</v>
      </c>
      <c r="AS40" s="23">
        <v>6.6382683906810597E-2</v>
      </c>
      <c r="AT40" s="23">
        <v>5.3062453744274797E-2</v>
      </c>
      <c r="AU40" s="23">
        <v>9.8974954943038002E-3</v>
      </c>
      <c r="AV40" s="23">
        <v>1.63802477443961E-3</v>
      </c>
      <c r="AW40" s="23">
        <v>0</v>
      </c>
      <c r="AX40" s="23">
        <v>0</v>
      </c>
      <c r="AY40" s="23">
        <v>6.45741783649421E-2</v>
      </c>
      <c r="AZ40" s="23">
        <v>6.45741783649421E-2</v>
      </c>
      <c r="BA40" s="23">
        <v>1.0835697514839799E-2</v>
      </c>
      <c r="BB40" s="23">
        <v>2222.25882482624</v>
      </c>
      <c r="BC40" s="23">
        <v>0</v>
      </c>
      <c r="BD40" s="23">
        <v>2.22569635741331E-2</v>
      </c>
      <c r="BE40" s="23">
        <v>4.6038302419021404E-3</v>
      </c>
      <c r="BF40" s="23">
        <v>9.4846067616858702E-3</v>
      </c>
      <c r="BG40" s="23">
        <v>1.4514439281954601E-2</v>
      </c>
      <c r="BH40" s="23">
        <v>0</v>
      </c>
      <c r="BI40" s="23">
        <v>0</v>
      </c>
      <c r="BJ40" s="23">
        <v>0</v>
      </c>
      <c r="BK40" s="23">
        <v>1.21715978549028</v>
      </c>
      <c r="BL40" s="23">
        <v>0</v>
      </c>
      <c r="BM40" s="23">
        <v>1.25335648186422</v>
      </c>
      <c r="BN40" s="23">
        <v>0.26087887255631398</v>
      </c>
      <c r="BO40" s="23">
        <v>2.89862596934473E-2</v>
      </c>
      <c r="BP40" s="23">
        <v>0.28986513224976101</v>
      </c>
      <c r="BQ40" s="23">
        <v>0</v>
      </c>
      <c r="BR40" s="23">
        <v>4.4547958795615003E-2</v>
      </c>
      <c r="BS40" s="23">
        <v>0</v>
      </c>
      <c r="BT40" s="23">
        <v>0</v>
      </c>
      <c r="BU40" s="23">
        <v>0</v>
      </c>
      <c r="BV40" s="23">
        <v>0</v>
      </c>
      <c r="BW40" s="23">
        <v>1.8786686287802299E-4</v>
      </c>
      <c r="BX40" s="23">
        <v>0.364333302468625</v>
      </c>
      <c r="BY40" s="23">
        <v>2.06650242232841E-4</v>
      </c>
      <c r="BZ40" s="23">
        <v>5.6672894723788399E-2</v>
      </c>
      <c r="CA40" s="23">
        <v>6.8257962819050097E-2</v>
      </c>
      <c r="CB40" s="6">
        <v>6.2622287626007902E-5</v>
      </c>
      <c r="CC40" s="23">
        <v>0</v>
      </c>
      <c r="CD40" s="6">
        <v>4.4085825934070698E-2</v>
      </c>
      <c r="CE40" s="23">
        <v>1.3456454813516501</v>
      </c>
      <c r="CF40" s="23">
        <v>0.62618572397030303</v>
      </c>
      <c r="CG40" s="6">
        <v>0.71945975738134904</v>
      </c>
      <c r="CH40" s="23">
        <v>5.0473718150101604E-4</v>
      </c>
      <c r="CI40" s="23">
        <v>0</v>
      </c>
      <c r="CJ40" s="23">
        <v>1.49666275346263E-2</v>
      </c>
      <c r="CK40" s="23">
        <v>4.1016992123987898E-3</v>
      </c>
      <c r="CL40" s="23">
        <v>0.170143906700397</v>
      </c>
      <c r="CM40" s="6">
        <v>1.12719015415819E-2</v>
      </c>
      <c r="CN40" s="6">
        <v>2.1917249513605198E-3</v>
      </c>
      <c r="CO40" s="23">
        <v>0.24309848597584799</v>
      </c>
      <c r="CP40" s="23">
        <v>1.6642237779504701E-2</v>
      </c>
      <c r="CQ40" s="6">
        <v>9.3933431439011805E-5</v>
      </c>
      <c r="CR40" s="23">
        <v>1.03326223427415E-2</v>
      </c>
      <c r="CS40" s="6">
        <v>6.2622287626007902E-6</v>
      </c>
      <c r="CT40" s="23">
        <v>0.14994251448161</v>
      </c>
      <c r="CU40" s="23">
        <v>0.29933189927082099</v>
      </c>
      <c r="CV40" s="23">
        <v>1.5750192628846301E-3</v>
      </c>
      <c r="CW40" s="23">
        <v>0</v>
      </c>
      <c r="CX40" s="6">
        <v>1.43834967729845E-5</v>
      </c>
      <c r="CY40" s="23">
        <v>4.45229308906121E-2</v>
      </c>
      <c r="CZ40" s="23">
        <v>1.0710047322211E-2</v>
      </c>
      <c r="DA40" s="23">
        <v>0</v>
      </c>
      <c r="DB40" s="23">
        <v>0.14018900444782401</v>
      </c>
      <c r="DC40" s="23">
        <v>1.16360962758423</v>
      </c>
      <c r="DD40" s="23">
        <v>4.1579638662455802E-3</v>
      </c>
      <c r="DE40" s="23">
        <v>3.2368455552064898E-2</v>
      </c>
      <c r="DG40" s="32">
        <f t="shared" si="16"/>
        <v>1.0771279750119578</v>
      </c>
      <c r="DH40" s="46">
        <f t="shared" si="28"/>
        <v>-1.0585727044384401E-7</v>
      </c>
      <c r="DI40" s="46">
        <f t="shared" si="29"/>
        <v>-1.7623789804694679E-7</v>
      </c>
      <c r="DJ40" s="46">
        <f t="shared" si="30"/>
        <v>7.3905597987102389E-6</v>
      </c>
      <c r="DK40" s="46">
        <f t="shared" si="31"/>
        <v>-2.5651453800244258E-5</v>
      </c>
      <c r="DL40" s="46">
        <f t="shared" si="32"/>
        <v>-5.4623029479352717E-5</v>
      </c>
      <c r="DM40" s="46">
        <f t="shared" si="33"/>
        <v>1.6703224242738116E-5</v>
      </c>
      <c r="DN40" s="46">
        <f t="shared" si="34"/>
        <v>-2.341126265270331E-7</v>
      </c>
      <c r="DO40" s="46">
        <f t="shared" si="35"/>
        <v>-2.2164592113499002E-6</v>
      </c>
      <c r="DP40" s="46">
        <f t="shared" si="36"/>
        <v>-4.9194318368847104E-6</v>
      </c>
      <c r="DQ40" s="46">
        <f t="shared" si="37"/>
        <v>-2.8202881662111237E-5</v>
      </c>
      <c r="DR40" s="46">
        <f t="shared" si="38"/>
        <v>-1.2723732990990834E-5</v>
      </c>
      <c r="DS40" s="46">
        <f t="shared" si="39"/>
        <v>4.4185070960549644E-6</v>
      </c>
      <c r="DT40" s="46">
        <f t="shared" si="40"/>
        <v>-8.6901766281864808E-6</v>
      </c>
      <c r="DU40" s="46">
        <f t="shared" si="41"/>
        <v>1.5124810506740571E-5</v>
      </c>
      <c r="DV40" s="46">
        <f t="shared" si="42"/>
        <v>-2.7914835751277575E-5</v>
      </c>
      <c r="DW40" s="46">
        <f t="shared" si="43"/>
        <v>1.2230402939716845E-5</v>
      </c>
      <c r="DX40" s="46">
        <f t="shared" si="17"/>
        <v>0</v>
      </c>
      <c r="DY40" s="46">
        <f t="shared" si="18"/>
        <v>0</v>
      </c>
      <c r="DZ40" s="46">
        <f t="shared" si="19"/>
        <v>0</v>
      </c>
      <c r="EA40" s="46">
        <f t="shared" si="20"/>
        <v>0</v>
      </c>
      <c r="EB40" s="46">
        <f t="shared" si="21"/>
        <v>0</v>
      </c>
      <c r="EC40" s="46">
        <f t="shared" si="22"/>
        <v>0</v>
      </c>
      <c r="ED40" s="46">
        <f t="shared" si="23"/>
        <v>0</v>
      </c>
      <c r="EE40" s="46">
        <f t="shared" si="24"/>
        <v>0</v>
      </c>
      <c r="EF40" s="46">
        <f t="shared" si="25"/>
        <v>0</v>
      </c>
      <c r="EG40" s="46">
        <f t="shared" si="26"/>
        <v>0</v>
      </c>
      <c r="EH40" s="46">
        <f t="shared" si="27"/>
        <v>0</v>
      </c>
    </row>
    <row r="41" spans="1:138" x14ac:dyDescent="0.3">
      <c r="A41" s="23" t="s">
        <v>38</v>
      </c>
      <c r="B41" s="21">
        <v>9064.0371006000005</v>
      </c>
      <c r="C41" s="21">
        <v>2064.2522549</v>
      </c>
      <c r="D41" s="21">
        <v>392.75766100999999</v>
      </c>
      <c r="E41" s="21">
        <v>1587.7909944</v>
      </c>
      <c r="F41" s="21">
        <v>871.78180870999995</v>
      </c>
      <c r="G41" s="21">
        <v>189.41564131999999</v>
      </c>
      <c r="H41" s="21">
        <v>1413.5607445999999</v>
      </c>
      <c r="I41" s="23">
        <v>115.81417983</v>
      </c>
      <c r="J41" s="23">
        <v>17.361162199999999</v>
      </c>
      <c r="K41" s="23">
        <v>12.2736052</v>
      </c>
      <c r="L41" s="23">
        <v>78.878171750000007</v>
      </c>
      <c r="M41" s="23">
        <v>12.9050463</v>
      </c>
      <c r="N41" s="23">
        <v>5.0147421999999997</v>
      </c>
      <c r="O41" s="23">
        <v>1.9731650000000001</v>
      </c>
      <c r="P41" s="23">
        <v>13.3514134</v>
      </c>
      <c r="Q41" s="23">
        <v>1.9045037</v>
      </c>
      <c r="Y41" s="53"/>
      <c r="Z41" s="53"/>
      <c r="AA41" s="53"/>
      <c r="AB41" s="53"/>
      <c r="AC41" s="38"/>
      <c r="AD41" s="23" t="s">
        <v>38</v>
      </c>
      <c r="AE41" s="23">
        <v>0</v>
      </c>
      <c r="AF41" s="23">
        <v>44.4903195876552</v>
      </c>
      <c r="AG41" s="23">
        <v>0</v>
      </c>
      <c r="AH41" s="23">
        <v>0</v>
      </c>
      <c r="AI41" s="23">
        <v>0</v>
      </c>
      <c r="AJ41" s="23">
        <v>115.81755696177299</v>
      </c>
      <c r="AK41" s="23">
        <v>115.81755696177299</v>
      </c>
      <c r="AL41" s="23">
        <v>205.892815081267</v>
      </c>
      <c r="AM41" s="23">
        <v>9.9525038122521794E-2</v>
      </c>
      <c r="AN41" s="23">
        <v>17.361649344450498</v>
      </c>
      <c r="AO41" s="23">
        <v>0</v>
      </c>
      <c r="AP41" s="23">
        <v>12.273892792499</v>
      </c>
      <c r="AQ41" s="23">
        <v>293.11496587004802</v>
      </c>
      <c r="AR41" s="23">
        <v>9064.3346695547207</v>
      </c>
      <c r="AS41" s="23">
        <v>80.467390174900302</v>
      </c>
      <c r="AT41" s="23">
        <v>63.636086065083703</v>
      </c>
      <c r="AU41" s="23">
        <v>12.104746061455</v>
      </c>
      <c r="AV41" s="23">
        <v>1.9732255206556499</v>
      </c>
      <c r="AW41" s="23">
        <v>0</v>
      </c>
      <c r="AX41" s="23">
        <v>0</v>
      </c>
      <c r="AY41" s="23">
        <v>78.8800214736751</v>
      </c>
      <c r="AZ41" s="23">
        <v>78.8800214736751</v>
      </c>
      <c r="BA41" s="23">
        <v>13.3517740728599</v>
      </c>
      <c r="BB41" s="23">
        <v>2695278.2218444902</v>
      </c>
      <c r="BC41" s="23">
        <v>0</v>
      </c>
      <c r="BD41" s="23">
        <v>26.726352211440801</v>
      </c>
      <c r="BE41" s="23">
        <v>5.5402668231877703</v>
      </c>
      <c r="BF41" s="23">
        <v>11.316385848429199</v>
      </c>
      <c r="BG41" s="23">
        <v>17.559935033782502</v>
      </c>
      <c r="BH41" s="23">
        <v>0</v>
      </c>
      <c r="BI41" s="23">
        <v>0</v>
      </c>
      <c r="BJ41" s="23">
        <v>0</v>
      </c>
      <c r="BK41" s="23">
        <v>2064.4204221851101</v>
      </c>
      <c r="BL41" s="23">
        <v>0</v>
      </c>
      <c r="BM41" s="23">
        <v>1521.7308454174099</v>
      </c>
      <c r="BN41" s="23">
        <v>353.50037568963302</v>
      </c>
      <c r="BO41" s="23">
        <v>39.277818850620299</v>
      </c>
      <c r="BP41" s="23">
        <v>392.77819454025303</v>
      </c>
      <c r="BQ41" s="23">
        <v>0</v>
      </c>
      <c r="BR41" s="23">
        <v>53.695172768398898</v>
      </c>
      <c r="BS41" s="23">
        <v>0</v>
      </c>
      <c r="BT41" s="23">
        <v>0</v>
      </c>
      <c r="BU41" s="23">
        <v>0</v>
      </c>
      <c r="BV41" s="23">
        <v>0</v>
      </c>
      <c r="BW41" s="23">
        <v>0.261540841834906</v>
      </c>
      <c r="BX41" s="23">
        <v>444.97424986987198</v>
      </c>
      <c r="BY41" s="23">
        <v>0.28769285680429002</v>
      </c>
      <c r="BZ41" s="23">
        <v>78.897769605978894</v>
      </c>
      <c r="CA41" s="23">
        <v>95.026073733582393</v>
      </c>
      <c r="CB41" s="23">
        <v>8.7179993165671807E-2</v>
      </c>
      <c r="CC41" s="23">
        <v>0</v>
      </c>
      <c r="CD41" s="23">
        <v>61.374626101621999</v>
      </c>
      <c r="CE41" s="23">
        <v>1587.77039136339</v>
      </c>
      <c r="CF41" s="23">
        <v>871.75171226265797</v>
      </c>
      <c r="CG41" s="23">
        <v>716.01867910073497</v>
      </c>
      <c r="CH41" s="23">
        <v>0.70267014644201498</v>
      </c>
      <c r="CI41" s="23">
        <v>0</v>
      </c>
      <c r="CJ41" s="23">
        <v>20.835984468437999</v>
      </c>
      <c r="CK41" s="23">
        <v>5.7102859460859703</v>
      </c>
      <c r="CL41" s="23">
        <v>236.86773778226001</v>
      </c>
      <c r="CM41" s="23">
        <v>15.6923697040846</v>
      </c>
      <c r="CN41" s="23">
        <v>3.0512968236908602</v>
      </c>
      <c r="CO41" s="23">
        <v>338.43231887652399</v>
      </c>
      <c r="CP41" s="23">
        <v>19.877468412991799</v>
      </c>
      <c r="CQ41" s="23">
        <v>0.13077009749940699</v>
      </c>
      <c r="CR41" s="23">
        <v>14.3846772929446</v>
      </c>
      <c r="CS41" s="23">
        <v>8.7179916995982001E-3</v>
      </c>
      <c r="CT41" s="23">
        <v>189.42726857256201</v>
      </c>
      <c r="CU41" s="23">
        <v>366.611655034492</v>
      </c>
      <c r="CV41" s="23">
        <v>1.9045643582510701</v>
      </c>
      <c r="CW41" s="23">
        <v>0</v>
      </c>
      <c r="CX41" s="23">
        <v>1.6940600175417299E-2</v>
      </c>
      <c r="CY41" s="23">
        <v>54.167317114661003</v>
      </c>
      <c r="CZ41" s="23">
        <v>12.9054407915482</v>
      </c>
      <c r="DA41" s="23">
        <v>0</v>
      </c>
      <c r="DB41" s="23">
        <v>171.64320593581201</v>
      </c>
      <c r="DC41" s="23">
        <v>1413.6001953294999</v>
      </c>
      <c r="DD41" s="23">
        <v>5.0148704358581702</v>
      </c>
      <c r="DE41" s="23">
        <v>39.4726526964103</v>
      </c>
      <c r="DG41" s="32">
        <f t="shared" si="16"/>
        <v>1.0764930922089364</v>
      </c>
      <c r="DH41" s="46">
        <f t="shared" si="28"/>
        <v>3.2829626734481607E-5</v>
      </c>
      <c r="DI41" s="46">
        <f t="shared" si="29"/>
        <v>8.1466441279569711E-5</v>
      </c>
      <c r="DJ41" s="46">
        <f t="shared" si="30"/>
        <v>5.2280406702264545E-5</v>
      </c>
      <c r="DK41" s="46">
        <f t="shared" si="31"/>
        <v>-1.2975912247090468E-5</v>
      </c>
      <c r="DL41" s="46">
        <f t="shared" si="32"/>
        <v>-3.4522912776202481E-5</v>
      </c>
      <c r="DM41" s="46">
        <f t="shared" si="33"/>
        <v>6.1384859671533891E-5</v>
      </c>
      <c r="DN41" s="46">
        <f t="shared" si="34"/>
        <v>2.7908761367851548E-5</v>
      </c>
      <c r="DO41" s="46">
        <f t="shared" si="35"/>
        <v>2.9159916151460132E-5</v>
      </c>
      <c r="DP41" s="46">
        <f t="shared" si="36"/>
        <v>2.8059437777687714E-5</v>
      </c>
      <c r="DQ41" s="46">
        <f t="shared" si="37"/>
        <v>2.3431786692906256E-5</v>
      </c>
      <c r="DR41" s="46">
        <f t="shared" si="38"/>
        <v>2.345038727514844E-5</v>
      </c>
      <c r="DS41" s="46">
        <f t="shared" si="39"/>
        <v>3.0568782089490266E-5</v>
      </c>
      <c r="DT41" s="46">
        <f t="shared" si="40"/>
        <v>2.557177479042805E-5</v>
      </c>
      <c r="DU41" s="46">
        <f t="shared" si="41"/>
        <v>3.0671867608576107E-5</v>
      </c>
      <c r="DV41" s="46">
        <f t="shared" si="42"/>
        <v>2.701383359906565E-5</v>
      </c>
      <c r="DW41" s="46">
        <f t="shared" si="43"/>
        <v>3.1849899304498518E-5</v>
      </c>
      <c r="DX41" s="46">
        <f t="shared" si="17"/>
        <v>0</v>
      </c>
      <c r="DY41" s="46">
        <f t="shared" si="18"/>
        <v>0</v>
      </c>
      <c r="DZ41" s="46">
        <f t="shared" si="19"/>
        <v>0</v>
      </c>
      <c r="EA41" s="46">
        <f t="shared" si="20"/>
        <v>0</v>
      </c>
      <c r="EB41" s="46">
        <f t="shared" si="21"/>
        <v>0</v>
      </c>
      <c r="EC41" s="46">
        <f t="shared" si="22"/>
        <v>0</v>
      </c>
      <c r="ED41" s="46">
        <f t="shared" si="23"/>
        <v>0</v>
      </c>
      <c r="EE41" s="46">
        <f t="shared" si="24"/>
        <v>0</v>
      </c>
      <c r="EF41" s="46">
        <f t="shared" si="25"/>
        <v>0</v>
      </c>
      <c r="EG41" s="46">
        <f t="shared" si="26"/>
        <v>0</v>
      </c>
      <c r="EH41" s="46">
        <f t="shared" si="27"/>
        <v>0</v>
      </c>
    </row>
    <row r="42" spans="1:138" x14ac:dyDescent="0.3">
      <c r="A42" s="23" t="s">
        <v>39</v>
      </c>
      <c r="B42" s="21">
        <v>3897.1856689000001</v>
      </c>
      <c r="C42" s="21">
        <v>911.89143662000004</v>
      </c>
      <c r="D42" s="21">
        <v>170.56563581</v>
      </c>
      <c r="E42" s="21">
        <v>683.66305021000005</v>
      </c>
      <c r="F42" s="21">
        <v>378.27395675999998</v>
      </c>
      <c r="G42" s="21">
        <v>82.448854710000006</v>
      </c>
      <c r="H42" s="21">
        <v>614.40212885999995</v>
      </c>
      <c r="I42" s="23">
        <v>50.128689229999999</v>
      </c>
      <c r="J42" s="23">
        <v>7.5409129500000001</v>
      </c>
      <c r="K42" s="23">
        <v>5.3174521500000003</v>
      </c>
      <c r="L42" s="23">
        <v>34.43581597</v>
      </c>
      <c r="M42" s="23">
        <v>5.5719590999999999</v>
      </c>
      <c r="N42" s="23">
        <v>2.1669681000000001</v>
      </c>
      <c r="O42" s="23">
        <v>0.85178069999999995</v>
      </c>
      <c r="P42" s="23">
        <v>5.8697648999999998</v>
      </c>
      <c r="Q42" s="23">
        <v>0.82385744999999999</v>
      </c>
      <c r="Y42" s="53"/>
      <c r="Z42" s="53"/>
      <c r="AA42" s="53"/>
      <c r="AB42" s="53"/>
      <c r="AC42" s="38"/>
      <c r="AD42" s="23" t="s">
        <v>39</v>
      </c>
      <c r="AE42" s="23">
        <v>0</v>
      </c>
      <c r="AF42" s="23">
        <v>19.3372916052348</v>
      </c>
      <c r="AG42" s="23">
        <v>0</v>
      </c>
      <c r="AH42" s="23">
        <v>0</v>
      </c>
      <c r="AI42" s="23">
        <v>0</v>
      </c>
      <c r="AJ42" s="23">
        <v>50.128672023402501</v>
      </c>
      <c r="AK42" s="23">
        <v>50.128672023402501</v>
      </c>
      <c r="AL42" s="23">
        <v>89.452185555316703</v>
      </c>
      <c r="AM42" s="23">
        <v>4.31749158331542E-2</v>
      </c>
      <c r="AN42" s="23">
        <v>7.5409030117874698</v>
      </c>
      <c r="AO42" s="23">
        <v>0</v>
      </c>
      <c r="AP42" s="23">
        <v>5.3174544055342103</v>
      </c>
      <c r="AQ42" s="23">
        <v>127.417441500796</v>
      </c>
      <c r="AR42" s="23">
        <v>3897.1844869568999</v>
      </c>
      <c r="AS42" s="23">
        <v>34.972902284588002</v>
      </c>
      <c r="AT42" s="23">
        <v>27.638384995991998</v>
      </c>
      <c r="AU42" s="23">
        <v>5.2639986349708101</v>
      </c>
      <c r="AV42" s="23">
        <v>0.85177830105160401</v>
      </c>
      <c r="AW42" s="23">
        <v>0</v>
      </c>
      <c r="AX42" s="23">
        <v>0</v>
      </c>
      <c r="AY42" s="23">
        <v>34.435752866921298</v>
      </c>
      <c r="AZ42" s="23">
        <v>34.435752866921298</v>
      </c>
      <c r="BA42" s="23">
        <v>5.8697765003306897</v>
      </c>
      <c r="BB42" s="23">
        <v>1172955.7883695101</v>
      </c>
      <c r="BC42" s="23">
        <v>0</v>
      </c>
      <c r="BD42" s="23">
        <v>11.6088377043249</v>
      </c>
      <c r="BE42" s="23">
        <v>2.4068001110293902</v>
      </c>
      <c r="BF42" s="23">
        <v>4.9133142323301202</v>
      </c>
      <c r="BG42" s="23">
        <v>7.6310379953813099</v>
      </c>
      <c r="BH42" s="23">
        <v>0</v>
      </c>
      <c r="BI42" s="23">
        <v>0</v>
      </c>
      <c r="BJ42" s="23">
        <v>0</v>
      </c>
      <c r="BK42" s="23">
        <v>911.89114612785704</v>
      </c>
      <c r="BL42" s="23">
        <v>0</v>
      </c>
      <c r="BM42" s="23">
        <v>661.37959842810403</v>
      </c>
      <c r="BN42" s="23">
        <v>153.50904640178101</v>
      </c>
      <c r="BO42" s="23">
        <v>17.0565713652672</v>
      </c>
      <c r="BP42" s="23">
        <v>170.565617767048</v>
      </c>
      <c r="BQ42" s="23">
        <v>0</v>
      </c>
      <c r="BR42" s="23">
        <v>23.328739034761298</v>
      </c>
      <c r="BS42" s="23">
        <v>0</v>
      </c>
      <c r="BT42" s="23">
        <v>0</v>
      </c>
      <c r="BU42" s="23">
        <v>0</v>
      </c>
      <c r="BV42" s="23">
        <v>0</v>
      </c>
      <c r="BW42" s="23">
        <v>0.11348212216912699</v>
      </c>
      <c r="BX42" s="23">
        <v>193.489738947072</v>
      </c>
      <c r="BY42" s="23">
        <v>0.12483007721688499</v>
      </c>
      <c r="BZ42" s="23">
        <v>34.233779548824103</v>
      </c>
      <c r="CA42" s="23">
        <v>41.231849071578502</v>
      </c>
      <c r="CB42" s="23">
        <v>3.7827413261903503E-2</v>
      </c>
      <c r="CC42" s="23">
        <v>0</v>
      </c>
      <c r="CD42" s="23">
        <v>26.630483308255702</v>
      </c>
      <c r="CE42" s="23">
        <v>683.64240443669098</v>
      </c>
      <c r="CF42" s="23">
        <v>378.25341101197603</v>
      </c>
      <c r="CG42" s="23">
        <v>305.38899342471399</v>
      </c>
      <c r="CH42" s="23">
        <v>0.30488802283988298</v>
      </c>
      <c r="CI42" s="23">
        <v>0</v>
      </c>
      <c r="CJ42" s="23">
        <v>9.0407423403164699</v>
      </c>
      <c r="CK42" s="23">
        <v>2.4776914675617401</v>
      </c>
      <c r="CL42" s="23">
        <v>102.776998076467</v>
      </c>
      <c r="CM42" s="23">
        <v>6.80892435390796</v>
      </c>
      <c r="CN42" s="23">
        <v>1.3239618953135199</v>
      </c>
      <c r="CO42" s="23">
        <v>146.845910812017</v>
      </c>
      <c r="CP42" s="23">
        <v>8.6309516175439391</v>
      </c>
      <c r="CQ42" s="23">
        <v>5.6740942916825098E-2</v>
      </c>
      <c r="CR42" s="23">
        <v>6.2415188192044599</v>
      </c>
      <c r="CS42" s="23">
        <v>3.7827401246713702E-3</v>
      </c>
      <c r="CT42" s="23">
        <v>82.448888180470306</v>
      </c>
      <c r="CU42" s="23">
        <v>159.44331688449799</v>
      </c>
      <c r="CV42" s="23">
        <v>0.82385882354205597</v>
      </c>
      <c r="CW42" s="23">
        <v>0</v>
      </c>
      <c r="CX42" s="23">
        <v>7.3489389220390503E-3</v>
      </c>
      <c r="CY42" s="23">
        <v>23.547915603216499</v>
      </c>
      <c r="CZ42" s="23">
        <v>5.5719509417581596</v>
      </c>
      <c r="DA42" s="23">
        <v>0</v>
      </c>
      <c r="DB42" s="23">
        <v>74.648184156484007</v>
      </c>
      <c r="DC42" s="23">
        <v>614.40192022575297</v>
      </c>
      <c r="DD42" s="23">
        <v>2.1669570641385101</v>
      </c>
      <c r="DE42" s="23">
        <v>17.162352614271001</v>
      </c>
      <c r="DG42" s="32">
        <f t="shared" si="16"/>
        <v>1.0764608258142974</v>
      </c>
      <c r="DH42" s="46">
        <f t="shared" si="28"/>
        <v>-3.0328118816511803E-7</v>
      </c>
      <c r="DI42" s="46">
        <f t="shared" si="29"/>
        <v>-3.185600076158336E-7</v>
      </c>
      <c r="DJ42" s="46">
        <f t="shared" si="30"/>
        <v>-1.05783043116812E-7</v>
      </c>
      <c r="DK42" s="46">
        <f t="shared" si="31"/>
        <v>-3.0198755516666282E-5</v>
      </c>
      <c r="DL42" s="46">
        <f t="shared" si="32"/>
        <v>-5.4314466160789097E-5</v>
      </c>
      <c r="DM42" s="46">
        <f t="shared" si="33"/>
        <v>4.0595433880872786E-7</v>
      </c>
      <c r="DN42" s="46">
        <f t="shared" si="34"/>
        <v>-3.3957279308411353E-7</v>
      </c>
      <c r="DO42" s="46">
        <f t="shared" si="35"/>
        <v>-3.4324850224957405E-7</v>
      </c>
      <c r="DP42" s="46">
        <f t="shared" si="36"/>
        <v>-1.3179057490987591E-6</v>
      </c>
      <c r="DQ42" s="46">
        <f t="shared" si="37"/>
        <v>4.241757417735541E-7</v>
      </c>
      <c r="DR42" s="46">
        <f t="shared" si="38"/>
        <v>-1.8324839102670652E-6</v>
      </c>
      <c r="DS42" s="46">
        <f t="shared" si="39"/>
        <v>-1.4641603956328199E-6</v>
      </c>
      <c r="DT42" s="46">
        <f t="shared" si="40"/>
        <v>-5.0927660125606068E-6</v>
      </c>
      <c r="DU42" s="46">
        <f t="shared" si="41"/>
        <v>-2.8163920548233957E-6</v>
      </c>
      <c r="DV42" s="46">
        <f t="shared" si="42"/>
        <v>1.9762854028121926E-6</v>
      </c>
      <c r="DW42" s="46">
        <f t="shared" si="43"/>
        <v>1.667208393857931E-6</v>
      </c>
      <c r="DX42" s="46">
        <f t="shared" si="17"/>
        <v>0</v>
      </c>
      <c r="DY42" s="46">
        <f t="shared" si="18"/>
        <v>0</v>
      </c>
      <c r="DZ42" s="46">
        <f t="shared" si="19"/>
        <v>0</v>
      </c>
      <c r="EA42" s="46">
        <f t="shared" si="20"/>
        <v>0</v>
      </c>
      <c r="EB42" s="46">
        <f t="shared" si="21"/>
        <v>0</v>
      </c>
      <c r="EC42" s="46">
        <f t="shared" si="22"/>
        <v>0</v>
      </c>
      <c r="ED42" s="46">
        <f t="shared" si="23"/>
        <v>0</v>
      </c>
      <c r="EE42" s="46">
        <f t="shared" si="24"/>
        <v>0</v>
      </c>
      <c r="EF42" s="46">
        <f t="shared" si="25"/>
        <v>0</v>
      </c>
      <c r="EG42" s="46">
        <f t="shared" si="26"/>
        <v>0</v>
      </c>
      <c r="EH42" s="46">
        <f t="shared" si="27"/>
        <v>0</v>
      </c>
    </row>
    <row r="43" spans="1:138" x14ac:dyDescent="0.3">
      <c r="A43" s="23" t="s">
        <v>40</v>
      </c>
      <c r="B43" s="21">
        <v>6355.2028460000001</v>
      </c>
      <c r="C43" s="21">
        <v>1757.1583777999999</v>
      </c>
      <c r="D43" s="21">
        <v>294.38185284000002</v>
      </c>
      <c r="E43" s="21">
        <v>1041.5452127000001</v>
      </c>
      <c r="F43" s="21">
        <v>606.58283799000003</v>
      </c>
      <c r="G43" s="21">
        <v>145.29059246</v>
      </c>
      <c r="H43" s="21">
        <v>987.63949723999997</v>
      </c>
      <c r="I43" s="23">
        <v>80.878207880000005</v>
      </c>
      <c r="J43" s="23">
        <v>12.12928516</v>
      </c>
      <c r="K43" s="23">
        <v>8.57195368</v>
      </c>
      <c r="L43" s="23">
        <v>55.140550480000002</v>
      </c>
      <c r="M43" s="23">
        <v>9.0094840000000005</v>
      </c>
      <c r="N43" s="23">
        <v>3.5014408800000001</v>
      </c>
      <c r="O43" s="23">
        <v>1.3775300800000001</v>
      </c>
      <c r="P43" s="23">
        <v>9.3409379599999998</v>
      </c>
      <c r="Q43" s="23">
        <v>1.3301065999999999</v>
      </c>
      <c r="Y43" s="53"/>
      <c r="Z43" s="53"/>
      <c r="AA43" s="53"/>
      <c r="AB43" s="53"/>
      <c r="AC43" s="38"/>
      <c r="AD43" s="23" t="s">
        <v>40</v>
      </c>
      <c r="AE43" s="23">
        <v>0</v>
      </c>
      <c r="AF43" s="23">
        <v>31.0774697890364</v>
      </c>
      <c r="AG43" s="23">
        <v>0</v>
      </c>
      <c r="AH43" s="23">
        <v>0</v>
      </c>
      <c r="AI43" s="23">
        <v>0</v>
      </c>
      <c r="AJ43" s="23">
        <v>80.882935784920406</v>
      </c>
      <c r="AK43" s="23">
        <v>80.882935784920406</v>
      </c>
      <c r="AL43" s="23">
        <v>143.67332247656199</v>
      </c>
      <c r="AM43" s="23">
        <v>6.9189184714033E-2</v>
      </c>
      <c r="AN43" s="23">
        <v>12.1300398991892</v>
      </c>
      <c r="AO43" s="23">
        <v>0</v>
      </c>
      <c r="AP43" s="23">
        <v>8.5724059025482902</v>
      </c>
      <c r="AQ43" s="23">
        <v>204.81939168526799</v>
      </c>
      <c r="AR43" s="23">
        <v>6355.5992834978497</v>
      </c>
      <c r="AS43" s="23">
        <v>56.203074261849501</v>
      </c>
      <c r="AT43" s="23">
        <v>44.370789316612303</v>
      </c>
      <c r="AU43" s="23">
        <v>8.4666119818737098</v>
      </c>
      <c r="AV43" s="23">
        <v>1.3776119187933</v>
      </c>
      <c r="AW43" s="23">
        <v>0</v>
      </c>
      <c r="AX43" s="23">
        <v>0</v>
      </c>
      <c r="AY43" s="23">
        <v>55.143790477900303</v>
      </c>
      <c r="AZ43" s="23">
        <v>55.143790477900303</v>
      </c>
      <c r="BA43" s="23">
        <v>9.3415361308966798</v>
      </c>
      <c r="BB43" s="23">
        <v>1885900.68281111</v>
      </c>
      <c r="BC43" s="23">
        <v>0</v>
      </c>
      <c r="BD43" s="23">
        <v>18.639052717579101</v>
      </c>
      <c r="BE43" s="23">
        <v>3.8651432543073301</v>
      </c>
      <c r="BF43" s="23">
        <v>7.8838792427970903</v>
      </c>
      <c r="BG43" s="23">
        <v>12.2610995899204</v>
      </c>
      <c r="BH43" s="23">
        <v>0</v>
      </c>
      <c r="BI43" s="23">
        <v>0</v>
      </c>
      <c r="BJ43" s="23">
        <v>0</v>
      </c>
      <c r="BK43" s="23">
        <v>1757.29799848983</v>
      </c>
      <c r="BL43" s="23">
        <v>0</v>
      </c>
      <c r="BM43" s="23">
        <v>1063.1482909219101</v>
      </c>
      <c r="BN43" s="23">
        <v>264.96156124715401</v>
      </c>
      <c r="BO43" s="23">
        <v>29.4402065774897</v>
      </c>
      <c r="BP43" s="23">
        <v>294.40176782464403</v>
      </c>
      <c r="BQ43" s="23">
        <v>0</v>
      </c>
      <c r="BR43" s="23">
        <v>37.469902902384803</v>
      </c>
      <c r="BS43" s="23">
        <v>0</v>
      </c>
      <c r="BT43" s="23">
        <v>0</v>
      </c>
      <c r="BU43" s="23">
        <v>0</v>
      </c>
      <c r="BV43" s="23">
        <v>0</v>
      </c>
      <c r="BW43" s="23">
        <v>0.18198639307307701</v>
      </c>
      <c r="BX43" s="23">
        <v>311.16856867342301</v>
      </c>
      <c r="BY43" s="23">
        <v>0.20018453567905101</v>
      </c>
      <c r="BZ43" s="23">
        <v>54.899208761167699</v>
      </c>
      <c r="CA43" s="23">
        <v>66.121715416370407</v>
      </c>
      <c r="CB43" s="23">
        <v>6.0662223251045803E-2</v>
      </c>
      <c r="CC43" s="23">
        <v>0</v>
      </c>
      <c r="CD43" s="23">
        <v>42.706136477124197</v>
      </c>
      <c r="CE43" s="23">
        <v>1041.56749282494</v>
      </c>
      <c r="CF43" s="23">
        <v>606.58852084018099</v>
      </c>
      <c r="CG43" s="23">
        <v>434.97897198476602</v>
      </c>
      <c r="CH43" s="23">
        <v>0.48893684639847401</v>
      </c>
      <c r="CI43" s="23">
        <v>0</v>
      </c>
      <c r="CJ43" s="23">
        <v>14.4982420013558</v>
      </c>
      <c r="CK43" s="23">
        <v>3.9733826066348001</v>
      </c>
      <c r="CL43" s="23">
        <v>164.819008581491</v>
      </c>
      <c r="CM43" s="23">
        <v>10.9191728258293</v>
      </c>
      <c r="CN43" s="23">
        <v>2.1231832768398902</v>
      </c>
      <c r="CO43" s="23">
        <v>235.49039975308199</v>
      </c>
      <c r="CP43" s="23">
        <v>13.8505779037528</v>
      </c>
      <c r="CQ43" s="23">
        <v>9.0993304783478501E-2</v>
      </c>
      <c r="CR43" s="23">
        <v>10.009241632081601</v>
      </c>
      <c r="CS43" s="23">
        <v>6.0662050188219603E-3</v>
      </c>
      <c r="CT43" s="23">
        <v>145.30020555454499</v>
      </c>
      <c r="CU43" s="23">
        <v>256.48483130615898</v>
      </c>
      <c r="CV43" s="23">
        <v>1.3301880004409199</v>
      </c>
      <c r="CW43" s="23">
        <v>0</v>
      </c>
      <c r="CX43" s="23">
        <v>1.1776844792113999E-2</v>
      </c>
      <c r="CY43" s="23">
        <v>37.855757416154503</v>
      </c>
      <c r="CZ43" s="23">
        <v>9.0100235946602307</v>
      </c>
      <c r="DA43" s="23">
        <v>0</v>
      </c>
      <c r="DB43" s="23">
        <v>120.07674589804699</v>
      </c>
      <c r="DC43" s="23">
        <v>987.69691088366699</v>
      </c>
      <c r="DD43" s="23">
        <v>3.5016413822373602</v>
      </c>
      <c r="DE43" s="23">
        <v>27.596348369009601</v>
      </c>
      <c r="DG43" s="32">
        <f t="shared" si="16"/>
        <v>1.0763912281255783</v>
      </c>
      <c r="DH43" s="46">
        <f t="shared" si="28"/>
        <v>6.2379991238055768E-5</v>
      </c>
      <c r="DI43" s="46">
        <f t="shared" si="29"/>
        <v>7.9458227325451158E-5</v>
      </c>
      <c r="DJ43" s="46">
        <f t="shared" si="30"/>
        <v>6.7650177658293626E-5</v>
      </c>
      <c r="DK43" s="46">
        <f t="shared" si="31"/>
        <v>2.1391414091538622E-5</v>
      </c>
      <c r="DL43" s="46">
        <f t="shared" si="32"/>
        <v>9.3686300123350536E-6</v>
      </c>
      <c r="DM43" s="46">
        <f t="shared" si="33"/>
        <v>6.6164604206120112E-5</v>
      </c>
      <c r="DN43" s="46">
        <f t="shared" si="34"/>
        <v>5.8132186721433852E-5</v>
      </c>
      <c r="DO43" s="46">
        <f t="shared" si="35"/>
        <v>5.8457093008485197E-5</v>
      </c>
      <c r="DP43" s="46">
        <f t="shared" si="36"/>
        <v>6.2224539966156348E-5</v>
      </c>
      <c r="DQ43" s="46">
        <f t="shared" si="37"/>
        <v>5.2756065323271512E-5</v>
      </c>
      <c r="DR43" s="46">
        <f t="shared" si="38"/>
        <v>5.8758896530728225E-5</v>
      </c>
      <c r="DS43" s="46">
        <f t="shared" si="39"/>
        <v>5.9891849547680637E-5</v>
      </c>
      <c r="DT43" s="46">
        <f t="shared" si="40"/>
        <v>5.7262779590361912E-5</v>
      </c>
      <c r="DU43" s="46">
        <f t="shared" si="41"/>
        <v>5.9409804902355738E-5</v>
      </c>
      <c r="DV43" s="46">
        <f t="shared" si="42"/>
        <v>6.4037562313497805E-5</v>
      </c>
      <c r="DW43" s="46">
        <f t="shared" si="43"/>
        <v>6.1198433960087448E-5</v>
      </c>
      <c r="DX43" s="46">
        <f t="shared" si="17"/>
        <v>0</v>
      </c>
      <c r="DY43" s="46">
        <f t="shared" si="18"/>
        <v>0</v>
      </c>
      <c r="DZ43" s="46">
        <f t="shared" si="19"/>
        <v>0</v>
      </c>
      <c r="EA43" s="46">
        <f t="shared" si="20"/>
        <v>0</v>
      </c>
      <c r="EB43" s="46">
        <f t="shared" si="21"/>
        <v>0</v>
      </c>
      <c r="EC43" s="46">
        <f t="shared" si="22"/>
        <v>0</v>
      </c>
      <c r="ED43" s="46">
        <f t="shared" si="23"/>
        <v>0</v>
      </c>
      <c r="EE43" s="46">
        <f t="shared" si="24"/>
        <v>0</v>
      </c>
      <c r="EF43" s="46">
        <f t="shared" si="25"/>
        <v>0</v>
      </c>
      <c r="EG43" s="46">
        <f t="shared" si="26"/>
        <v>0</v>
      </c>
      <c r="EH43" s="46">
        <f t="shared" si="27"/>
        <v>0</v>
      </c>
    </row>
    <row r="44" spans="1:138" x14ac:dyDescent="0.3">
      <c r="A44" s="23" t="s">
        <v>41</v>
      </c>
      <c r="B44" s="21">
        <v>45289.197927000001</v>
      </c>
      <c r="C44" s="21">
        <v>10457.198458000001</v>
      </c>
      <c r="D44" s="21">
        <v>1807.1710269</v>
      </c>
      <c r="E44" s="21">
        <v>6791.3431921000001</v>
      </c>
      <c r="F44" s="21">
        <v>4058.9706096999998</v>
      </c>
      <c r="G44" s="21">
        <v>688.98770918000002</v>
      </c>
      <c r="H44" s="21">
        <v>6300.5998993000003</v>
      </c>
      <c r="I44" s="23">
        <v>447.49942458999999</v>
      </c>
      <c r="J44" s="23">
        <v>91.147989980000006</v>
      </c>
      <c r="K44" s="23">
        <v>47.324429840000001</v>
      </c>
      <c r="L44" s="23">
        <v>375.25991255999998</v>
      </c>
      <c r="M44" s="23">
        <v>68.455668299999999</v>
      </c>
      <c r="N44" s="23">
        <v>18.623786039999999</v>
      </c>
      <c r="O44" s="23">
        <v>40.510870760000003</v>
      </c>
      <c r="P44" s="23">
        <v>68.769479880000006</v>
      </c>
      <c r="Q44" s="23">
        <v>7.2435378999999998</v>
      </c>
      <c r="Y44" s="53"/>
      <c r="Z44" s="53"/>
      <c r="AA44" s="53"/>
      <c r="AB44" s="53"/>
      <c r="AC44" s="38"/>
      <c r="AD44" s="23" t="s">
        <v>41</v>
      </c>
      <c r="AE44" s="23">
        <v>0</v>
      </c>
      <c r="AF44" s="23">
        <v>179.43767486515199</v>
      </c>
      <c r="AG44" s="23">
        <v>0</v>
      </c>
      <c r="AH44" s="23">
        <v>0</v>
      </c>
      <c r="AI44" s="23">
        <v>0</v>
      </c>
      <c r="AJ44" s="23">
        <v>447.65749907394502</v>
      </c>
      <c r="AK44" s="23">
        <v>447.65749907394502</v>
      </c>
      <c r="AL44" s="23">
        <v>789.98025958266896</v>
      </c>
      <c r="AM44" s="23">
        <v>0.307383926601769</v>
      </c>
      <c r="AN44" s="23">
        <v>91.172418022223098</v>
      </c>
      <c r="AO44" s="23">
        <v>0</v>
      </c>
      <c r="AP44" s="23">
        <v>47.341369139072803</v>
      </c>
      <c r="AQ44" s="23">
        <v>1369.38811559798</v>
      </c>
      <c r="AR44" s="23">
        <v>45304.644658350298</v>
      </c>
      <c r="AS44" s="23">
        <v>461.39701177696901</v>
      </c>
      <c r="AT44" s="23">
        <v>303.01536452757301</v>
      </c>
      <c r="AU44" s="23">
        <v>71.655661481246199</v>
      </c>
      <c r="AV44" s="23">
        <v>40.513479229110501</v>
      </c>
      <c r="AW44" s="23">
        <v>0</v>
      </c>
      <c r="AX44" s="23">
        <v>0</v>
      </c>
      <c r="AY44" s="23">
        <v>375.37279129406801</v>
      </c>
      <c r="AZ44" s="23">
        <v>375.37279129406801</v>
      </c>
      <c r="BA44" s="23">
        <v>68.789466645061296</v>
      </c>
      <c r="BB44" s="23">
        <v>12238141.022969199</v>
      </c>
      <c r="BC44" s="23">
        <v>0</v>
      </c>
      <c r="BD44" s="23">
        <v>113.570465985274</v>
      </c>
      <c r="BE44" s="23">
        <v>34.796717641766001</v>
      </c>
      <c r="BF44" s="23">
        <v>39.982070958954097</v>
      </c>
      <c r="BG44" s="23">
        <v>69.425746271323007</v>
      </c>
      <c r="BH44" s="23">
        <v>0</v>
      </c>
      <c r="BI44" s="23">
        <v>0</v>
      </c>
      <c r="BJ44" s="23">
        <v>0</v>
      </c>
      <c r="BK44" s="23">
        <v>10459.9979969998</v>
      </c>
      <c r="BL44" s="23">
        <v>0</v>
      </c>
      <c r="BM44" s="23">
        <v>6785.05319548228</v>
      </c>
      <c r="BN44" s="23">
        <v>1626.9481817308399</v>
      </c>
      <c r="BO44" s="23">
        <v>180.771713858553</v>
      </c>
      <c r="BP44" s="23">
        <v>1807.7198955894</v>
      </c>
      <c r="BQ44" s="23">
        <v>5.1186387658526096E-4</v>
      </c>
      <c r="BR44" s="23">
        <v>225.12774711526501</v>
      </c>
      <c r="BS44" s="23">
        <v>0</v>
      </c>
      <c r="BT44" s="23">
        <v>0</v>
      </c>
      <c r="BU44" s="23">
        <v>0</v>
      </c>
      <c r="BV44" s="23">
        <v>0</v>
      </c>
      <c r="BW44" s="23">
        <v>1.1922481215712299</v>
      </c>
      <c r="BX44" s="23">
        <v>2054.4947892948899</v>
      </c>
      <c r="BY44" s="23">
        <v>1.3114766723421301</v>
      </c>
      <c r="BZ44" s="23">
        <v>378.25018559389702</v>
      </c>
      <c r="CA44" s="23">
        <v>457.87319695872299</v>
      </c>
      <c r="CB44" s="23">
        <v>0.39741742776545003</v>
      </c>
      <c r="CC44" s="23">
        <v>0</v>
      </c>
      <c r="CD44" s="23">
        <v>295.24980133622103</v>
      </c>
      <c r="CE44" s="23">
        <v>6793.6241684787201</v>
      </c>
      <c r="CF44" s="23">
        <v>4060.3642526148201</v>
      </c>
      <c r="CG44" s="23">
        <v>2733.2599158639</v>
      </c>
      <c r="CH44" s="23">
        <v>3.3484089367846601</v>
      </c>
      <c r="CI44" s="23">
        <v>0</v>
      </c>
      <c r="CJ44" s="23">
        <v>98.3009484601927</v>
      </c>
      <c r="CK44" s="23">
        <v>26.1760710137623</v>
      </c>
      <c r="CL44" s="23">
        <v>1087.6540414708099</v>
      </c>
      <c r="CM44" s="23">
        <v>73.418885791167199</v>
      </c>
      <c r="CN44" s="23">
        <v>14.054830369765799</v>
      </c>
      <c r="CO44" s="23">
        <v>1554.02355279584</v>
      </c>
      <c r="CP44" s="23">
        <v>122.84677493942699</v>
      </c>
      <c r="CQ44" s="23">
        <v>0.59612486150057598</v>
      </c>
      <c r="CR44" s="23">
        <v>68.477321045034898</v>
      </c>
      <c r="CS44" s="23">
        <v>3.9741759432464101E-2</v>
      </c>
      <c r="CT44" s="23">
        <v>689.18761448939301</v>
      </c>
      <c r="CU44" s="23">
        <v>1598.6495953935801</v>
      </c>
      <c r="CV44" s="23">
        <v>7.2461612899896197</v>
      </c>
      <c r="CW44" s="23">
        <v>0</v>
      </c>
      <c r="CX44" s="23">
        <v>5.2320863220797403E-2</v>
      </c>
      <c r="CY44" s="23">
        <v>275.07803465267301</v>
      </c>
      <c r="CZ44" s="23">
        <v>68.4731003190834</v>
      </c>
      <c r="DA44" s="23">
        <v>0</v>
      </c>
      <c r="DB44" s="23">
        <v>749.02129579904897</v>
      </c>
      <c r="DC44" s="23">
        <v>6302.58401577109</v>
      </c>
      <c r="DD44" s="23">
        <v>18.630573616928402</v>
      </c>
      <c r="DE44" s="23">
        <v>166.200567849603</v>
      </c>
      <c r="DG44" s="32">
        <f t="shared" si="16"/>
        <v>1.0765510112207781</v>
      </c>
      <c r="DH44" s="46">
        <f t="shared" si="28"/>
        <v>3.4106877704470195E-4</v>
      </c>
      <c r="DI44" s="46">
        <f t="shared" si="29"/>
        <v>2.6771405468142752E-4</v>
      </c>
      <c r="DJ44" s="46">
        <f t="shared" si="30"/>
        <v>3.0371707006699128E-4</v>
      </c>
      <c r="DK44" s="46">
        <f t="shared" si="31"/>
        <v>3.3586527940059128E-4</v>
      </c>
      <c r="DL44" s="46">
        <f t="shared" si="32"/>
        <v>3.4334885586255882E-4</v>
      </c>
      <c r="DM44" s="46">
        <f t="shared" si="33"/>
        <v>2.9014350579766718E-4</v>
      </c>
      <c r="DN44" s="46">
        <f t="shared" si="34"/>
        <v>3.1490913608244321E-4</v>
      </c>
      <c r="DO44" s="46">
        <f t="shared" si="35"/>
        <v>3.5323952447504752E-4</v>
      </c>
      <c r="DP44" s="46">
        <f t="shared" si="36"/>
        <v>2.6800417901100179E-4</v>
      </c>
      <c r="DQ44" s="46">
        <f t="shared" si="37"/>
        <v>3.5793984481320023E-4</v>
      </c>
      <c r="DR44" s="46">
        <f t="shared" si="38"/>
        <v>3.0080147196640726E-4</v>
      </c>
      <c r="DS44" s="46">
        <f t="shared" si="39"/>
        <v>2.5464683226824876E-4</v>
      </c>
      <c r="DT44" s="46">
        <f t="shared" si="40"/>
        <v>3.6445741557729621E-4</v>
      </c>
      <c r="DU44" s="46">
        <f t="shared" si="41"/>
        <v>6.4389361708659318E-5</v>
      </c>
      <c r="DV44" s="46">
        <f t="shared" si="42"/>
        <v>2.9063423332801501E-4</v>
      </c>
      <c r="DW44" s="46">
        <f t="shared" si="43"/>
        <v>3.6216970572073258E-4</v>
      </c>
      <c r="DX44" s="46">
        <f t="shared" si="17"/>
        <v>0</v>
      </c>
      <c r="DY44" s="46">
        <f t="shared" si="18"/>
        <v>0</v>
      </c>
      <c r="DZ44" s="46">
        <f t="shared" si="19"/>
        <v>0</v>
      </c>
      <c r="EA44" s="46">
        <f t="shared" si="20"/>
        <v>0</v>
      </c>
      <c r="EB44" s="46">
        <f t="shared" si="21"/>
        <v>0</v>
      </c>
      <c r="EC44" s="46">
        <f t="shared" si="22"/>
        <v>0</v>
      </c>
      <c r="ED44" s="46">
        <f t="shared" si="23"/>
        <v>0</v>
      </c>
      <c r="EE44" s="46">
        <f t="shared" si="24"/>
        <v>0</v>
      </c>
      <c r="EF44" s="46">
        <f t="shared" si="25"/>
        <v>0</v>
      </c>
      <c r="EG44" s="46">
        <f t="shared" si="26"/>
        <v>0</v>
      </c>
      <c r="EH44" s="46">
        <f t="shared" si="27"/>
        <v>0</v>
      </c>
    </row>
    <row r="45" spans="1:138" x14ac:dyDescent="0.3">
      <c r="A45" s="23" t="s">
        <v>42</v>
      </c>
      <c r="B45" s="21">
        <v>1078.3547361999999</v>
      </c>
      <c r="C45" s="21">
        <v>135.98850759000001</v>
      </c>
      <c r="D45" s="21">
        <v>32.481633629999997</v>
      </c>
      <c r="E45" s="21">
        <v>184.29642999999999</v>
      </c>
      <c r="F45" s="21">
        <v>121.92790168000001</v>
      </c>
      <c r="G45" s="21">
        <v>8.6194762699999998</v>
      </c>
      <c r="H45" s="21">
        <v>134.91894861</v>
      </c>
      <c r="I45" s="23">
        <v>10.416902500000001</v>
      </c>
      <c r="J45" s="23">
        <v>1.6430492000000001</v>
      </c>
      <c r="K45" s="23">
        <v>1.1194427</v>
      </c>
      <c r="L45" s="23">
        <v>7.9912171000000001</v>
      </c>
      <c r="M45" s="23">
        <v>1.1184725</v>
      </c>
      <c r="N45" s="23">
        <v>0.43972339999999999</v>
      </c>
      <c r="O45" s="23">
        <v>0.17045440000000001</v>
      </c>
      <c r="P45" s="23">
        <v>1.4765284999999999</v>
      </c>
      <c r="Q45" s="23">
        <v>0.17111129999999999</v>
      </c>
      <c r="Y45" s="53"/>
      <c r="Z45" s="53"/>
      <c r="AA45" s="53"/>
      <c r="AB45" s="53"/>
      <c r="AC45" s="38"/>
      <c r="AD45" s="23" t="s">
        <v>42</v>
      </c>
      <c r="AE45" s="23">
        <v>0</v>
      </c>
      <c r="AF45" s="23">
        <v>4.2082104136245597</v>
      </c>
      <c r="AG45" s="23">
        <v>0</v>
      </c>
      <c r="AH45" s="23">
        <v>0</v>
      </c>
      <c r="AI45" s="23">
        <v>0</v>
      </c>
      <c r="AJ45" s="23">
        <v>10.420982751155201</v>
      </c>
      <c r="AK45" s="23">
        <v>10.420982751155201</v>
      </c>
      <c r="AL45" s="23">
        <v>18.691219801914698</v>
      </c>
      <c r="AM45" s="23">
        <v>7.6550837968440803E-3</v>
      </c>
      <c r="AN45" s="23">
        <v>1.6436569726092201</v>
      </c>
      <c r="AO45" s="23">
        <v>0</v>
      </c>
      <c r="AP45" s="23">
        <v>1.1198713378923999</v>
      </c>
      <c r="AQ45" s="23">
        <v>28.108531094275101</v>
      </c>
      <c r="AR45" s="23">
        <v>1078.84458495235</v>
      </c>
      <c r="AS45" s="23">
        <v>7.5840260784768203</v>
      </c>
      <c r="AT45" s="23">
        <v>5.5927008881165303</v>
      </c>
      <c r="AU45" s="23">
        <v>1.2044531337687401</v>
      </c>
      <c r="AV45" s="23">
        <v>0.17052467506352001</v>
      </c>
      <c r="AW45" s="23">
        <v>0</v>
      </c>
      <c r="AX45" s="23">
        <v>0</v>
      </c>
      <c r="AY45" s="23">
        <v>7.9939793096402596</v>
      </c>
      <c r="AZ45" s="23">
        <v>7.9939793096402596</v>
      </c>
      <c r="BA45" s="23">
        <v>1.4769882235073299</v>
      </c>
      <c r="BB45" s="23">
        <v>256063.91673583601</v>
      </c>
      <c r="BC45" s="23">
        <v>0</v>
      </c>
      <c r="BD45" s="23">
        <v>2.3691335471342598</v>
      </c>
      <c r="BE45" s="23">
        <v>0.49822971645761299</v>
      </c>
      <c r="BF45" s="23">
        <v>0.95957626489952896</v>
      </c>
      <c r="BG45" s="23">
        <v>1.6348030593318801</v>
      </c>
      <c r="BH45" s="23">
        <v>0</v>
      </c>
      <c r="BI45" s="23">
        <v>0</v>
      </c>
      <c r="BJ45" s="23">
        <v>0</v>
      </c>
      <c r="BK45" s="23">
        <v>136.022206054994</v>
      </c>
      <c r="BL45" s="23">
        <v>0</v>
      </c>
      <c r="BM45" s="23">
        <v>144.769885855696</v>
      </c>
      <c r="BN45" s="23">
        <v>29.243803105209999</v>
      </c>
      <c r="BO45" s="23">
        <v>3.2493133153656601</v>
      </c>
      <c r="BP45" s="23">
        <v>32.493116420575703</v>
      </c>
      <c r="BQ45" s="23">
        <v>0</v>
      </c>
      <c r="BR45" s="23">
        <v>4.8801169370635504</v>
      </c>
      <c r="BS45" s="23">
        <v>0</v>
      </c>
      <c r="BT45" s="23">
        <v>0</v>
      </c>
      <c r="BU45" s="23">
        <v>0</v>
      </c>
      <c r="BV45" s="23">
        <v>0</v>
      </c>
      <c r="BW45" s="23">
        <v>3.6597321274050999E-2</v>
      </c>
      <c r="BX45" s="23">
        <v>43.917256957952297</v>
      </c>
      <c r="BY45" s="23">
        <v>4.0256861279672797E-2</v>
      </c>
      <c r="BZ45" s="23">
        <v>11.040130844315099</v>
      </c>
      <c r="CA45" s="23">
        <v>13.296949023628001</v>
      </c>
      <c r="CB45" s="23">
        <v>1.21990290844755E-2</v>
      </c>
      <c r="CC45" s="23">
        <v>0</v>
      </c>
      <c r="CD45" s="23">
        <v>8.5881234808776608</v>
      </c>
      <c r="CE45" s="23">
        <v>184.37494694026</v>
      </c>
      <c r="CF45" s="23">
        <v>121.983793867843</v>
      </c>
      <c r="CG45" s="23">
        <v>62.391153072416301</v>
      </c>
      <c r="CH45" s="23">
        <v>9.8324105887994104E-2</v>
      </c>
      <c r="CI45" s="23">
        <v>0</v>
      </c>
      <c r="CJ45" s="23">
        <v>2.9155696577875498</v>
      </c>
      <c r="CK45" s="23">
        <v>0.79903721953074602</v>
      </c>
      <c r="CL45" s="23">
        <v>33.144788549193301</v>
      </c>
      <c r="CM45" s="23">
        <v>2.1958263639720599</v>
      </c>
      <c r="CN45" s="23">
        <v>0.42696539184400101</v>
      </c>
      <c r="CO45" s="23">
        <v>47.356666832013303</v>
      </c>
      <c r="CP45" s="23">
        <v>1.6980332485956</v>
      </c>
      <c r="CQ45" s="23">
        <v>1.82985723970303E-2</v>
      </c>
      <c r="CR45" s="23">
        <v>2.0128407105496602</v>
      </c>
      <c r="CS45" s="23">
        <v>1.2199042091745301E-3</v>
      </c>
      <c r="CT45" s="23">
        <v>8.6216265745134599</v>
      </c>
      <c r="CU45" s="23">
        <v>36.786903611924799</v>
      </c>
      <c r="CV45" s="23">
        <v>0.17117853298390001</v>
      </c>
      <c r="CW45" s="23">
        <v>0</v>
      </c>
      <c r="CX45" s="23">
        <v>1.30293726960212E-3</v>
      </c>
      <c r="CY45" s="23">
        <v>5.2223052805061796</v>
      </c>
      <c r="CZ45" s="23">
        <v>1.11893085840599</v>
      </c>
      <c r="DA45" s="23">
        <v>0</v>
      </c>
      <c r="DB45" s="23">
        <v>17.190483328758699</v>
      </c>
      <c r="DC45" s="23">
        <v>134.968631646246</v>
      </c>
      <c r="DD45" s="23">
        <v>0.43990171695740099</v>
      </c>
      <c r="DE45" s="23">
        <v>3.8601081890518398</v>
      </c>
      <c r="DG45" s="32">
        <f t="shared" si="16"/>
        <v>1.0726187565947856</v>
      </c>
      <c r="DH45" s="46">
        <f t="shared" si="28"/>
        <v>4.5425566922093792E-4</v>
      </c>
      <c r="DI45" s="46">
        <f t="shared" si="29"/>
        <v>2.4780377100386204E-4</v>
      </c>
      <c r="DJ45" s="46">
        <f t="shared" si="30"/>
        <v>3.5351641196703374E-4</v>
      </c>
      <c r="DK45" s="46">
        <f t="shared" si="31"/>
        <v>4.2603614329380176E-4</v>
      </c>
      <c r="DL45" s="46">
        <f t="shared" si="32"/>
        <v>4.5840358993209793E-4</v>
      </c>
      <c r="DM45" s="46">
        <f t="shared" si="33"/>
        <v>2.494704371939874E-4</v>
      </c>
      <c r="DN45" s="46">
        <f t="shared" si="34"/>
        <v>3.6824357703534711E-4</v>
      </c>
      <c r="DO45" s="46">
        <f t="shared" si="35"/>
        <v>3.9169524291888418E-4</v>
      </c>
      <c r="DP45" s="46">
        <f t="shared" si="36"/>
        <v>3.6990530120458879E-4</v>
      </c>
      <c r="DQ45" s="46">
        <f t="shared" si="37"/>
        <v>3.8290293232506292E-4</v>
      </c>
      <c r="DR45" s="46">
        <f t="shared" si="38"/>
        <v>3.4565568744960359E-4</v>
      </c>
      <c r="DS45" s="46">
        <f t="shared" si="39"/>
        <v>4.0980748832900851E-4</v>
      </c>
      <c r="DT45" s="46">
        <f t="shared" si="40"/>
        <v>4.0552073735671907E-4</v>
      </c>
      <c r="DU45" s="46">
        <f t="shared" si="41"/>
        <v>4.1228072446357117E-4</v>
      </c>
      <c r="DV45" s="46">
        <f t="shared" si="42"/>
        <v>3.1135430662532714E-4</v>
      </c>
      <c r="DW45" s="46">
        <f t="shared" si="43"/>
        <v>3.9291960203690474E-4</v>
      </c>
      <c r="DX45" s="46">
        <f t="shared" si="17"/>
        <v>0</v>
      </c>
      <c r="DY45" s="46">
        <f t="shared" si="18"/>
        <v>0</v>
      </c>
      <c r="DZ45" s="46">
        <f t="shared" si="19"/>
        <v>0</v>
      </c>
      <c r="EA45" s="46">
        <f t="shared" si="20"/>
        <v>0</v>
      </c>
      <c r="EB45" s="46">
        <f t="shared" si="21"/>
        <v>0</v>
      </c>
      <c r="EC45" s="46">
        <f t="shared" si="22"/>
        <v>0</v>
      </c>
      <c r="ED45" s="46">
        <f t="shared" si="23"/>
        <v>0</v>
      </c>
      <c r="EE45" s="46">
        <f t="shared" si="24"/>
        <v>0</v>
      </c>
      <c r="EF45" s="46">
        <f t="shared" si="25"/>
        <v>0</v>
      </c>
      <c r="EG45" s="46">
        <f t="shared" si="26"/>
        <v>0</v>
      </c>
      <c r="EH45" s="46">
        <f t="shared" si="27"/>
        <v>0</v>
      </c>
    </row>
    <row r="46" spans="1:138" x14ac:dyDescent="0.3">
      <c r="A46" s="23" t="s">
        <v>43</v>
      </c>
      <c r="B46" s="21">
        <v>33.421497500000001</v>
      </c>
      <c r="C46" s="21">
        <v>6.0857999999999999</v>
      </c>
      <c r="D46" s="21">
        <v>1.44931495</v>
      </c>
      <c r="E46" s="21">
        <v>6.7283999999999997</v>
      </c>
      <c r="F46" s="21">
        <v>3.1310996499999999</v>
      </c>
      <c r="G46" s="21">
        <v>0.74970004999999995</v>
      </c>
      <c r="H46" s="21">
        <v>5.8180494999999999</v>
      </c>
      <c r="I46" s="23">
        <v>0.47911500000000001</v>
      </c>
      <c r="J46" s="23">
        <v>7.1504999999999999E-2</v>
      </c>
      <c r="K46" s="23">
        <v>5.0715000000000003E-2</v>
      </c>
      <c r="L46" s="23">
        <v>0.32287500000000002</v>
      </c>
      <c r="M46" s="23">
        <v>5.355E-2</v>
      </c>
      <c r="N46" s="23">
        <v>2.0789999999999999E-2</v>
      </c>
      <c r="O46" s="23">
        <v>8.1899999999999994E-3</v>
      </c>
      <c r="P46" s="23">
        <v>5.4179999999999999E-2</v>
      </c>
      <c r="Q46" s="23">
        <v>7.8750000000000001E-3</v>
      </c>
      <c r="Y46" s="53"/>
      <c r="Z46" s="53"/>
      <c r="AA46" s="53"/>
      <c r="AB46" s="53"/>
      <c r="AC46" s="38"/>
      <c r="AD46" s="23" t="s">
        <v>43</v>
      </c>
      <c r="AE46" s="23">
        <v>0</v>
      </c>
      <c r="AF46" s="23">
        <v>0.18340834558551999</v>
      </c>
      <c r="AG46" s="23">
        <v>0</v>
      </c>
      <c r="AH46" s="23">
        <v>0</v>
      </c>
      <c r="AI46" s="23">
        <v>0</v>
      </c>
      <c r="AJ46" s="23">
        <v>0.47911393806114499</v>
      </c>
      <c r="AK46" s="23">
        <v>0.47911393806114499</v>
      </c>
      <c r="AL46" s="23">
        <v>0.85424443195158595</v>
      </c>
      <c r="AM46" s="23">
        <v>4.2252460347117702E-4</v>
      </c>
      <c r="AN46" s="23">
        <v>7.1504648236026799E-2</v>
      </c>
      <c r="AO46" s="23">
        <v>0</v>
      </c>
      <c r="AP46" s="23">
        <v>5.0714165935283301E-2</v>
      </c>
      <c r="AQ46" s="23">
        <v>1.20568976008201</v>
      </c>
      <c r="AR46" s="23">
        <v>33.421493962091503</v>
      </c>
      <c r="AS46" s="23">
        <v>0.33191341953405301</v>
      </c>
      <c r="AT46" s="23">
        <v>0.26530895418244299</v>
      </c>
      <c r="AU46" s="23">
        <v>4.9487477471518999E-2</v>
      </c>
      <c r="AV46" s="23">
        <v>8.1901238721980608E-3</v>
      </c>
      <c r="AW46" s="23">
        <v>0</v>
      </c>
      <c r="AX46" s="23">
        <v>0</v>
      </c>
      <c r="AY46" s="23">
        <v>0.32287089182471002</v>
      </c>
      <c r="AZ46" s="23">
        <v>0.32287089182471002</v>
      </c>
      <c r="BA46" s="23">
        <v>5.41794374906992E-2</v>
      </c>
      <c r="BB46" s="23">
        <v>11111.294688514399</v>
      </c>
      <c r="BC46" s="23">
        <v>0</v>
      </c>
      <c r="BD46" s="23">
        <v>0.11128481787066501</v>
      </c>
      <c r="BE46" s="23">
        <v>2.30193013817468E-2</v>
      </c>
      <c r="BF46" s="23">
        <v>4.7423311464916199E-2</v>
      </c>
      <c r="BG46" s="23">
        <v>7.2572196409773096E-2</v>
      </c>
      <c r="BH46" s="23">
        <v>0</v>
      </c>
      <c r="BI46" s="23">
        <v>0</v>
      </c>
      <c r="BJ46" s="23">
        <v>0</v>
      </c>
      <c r="BK46" s="23">
        <v>6.0857989274513997</v>
      </c>
      <c r="BL46" s="23">
        <v>0</v>
      </c>
      <c r="BM46" s="23">
        <v>6.2667836218632296</v>
      </c>
      <c r="BN46" s="23">
        <v>1.3043892921509901</v>
      </c>
      <c r="BO46" s="23">
        <v>0.14493129846723601</v>
      </c>
      <c r="BP46" s="23">
        <v>1.44932059061823</v>
      </c>
      <c r="BQ46" s="23">
        <v>0</v>
      </c>
      <c r="BR46" s="23">
        <v>0.222739793978075</v>
      </c>
      <c r="BS46" s="23">
        <v>0</v>
      </c>
      <c r="BT46" s="23">
        <v>0</v>
      </c>
      <c r="BU46" s="23">
        <v>0</v>
      </c>
      <c r="BV46" s="23">
        <v>0</v>
      </c>
      <c r="BW46" s="23">
        <v>9.3933431439011898E-4</v>
      </c>
      <c r="BX46" s="23">
        <v>1.8216681029778901</v>
      </c>
      <c r="BY46" s="23">
        <v>1.0332512111642001E-3</v>
      </c>
      <c r="BZ46" s="23">
        <v>0.28336447361894201</v>
      </c>
      <c r="CA46" s="23">
        <v>0.34128981409525</v>
      </c>
      <c r="CB46" s="23">
        <v>3.1311143813003901E-4</v>
      </c>
      <c r="CC46" s="23">
        <v>0</v>
      </c>
      <c r="CD46" s="23">
        <v>0.22042923990145299</v>
      </c>
      <c r="CE46" s="23">
        <v>6.7282283878150499</v>
      </c>
      <c r="CF46" s="23">
        <v>3.1309291599839</v>
      </c>
      <c r="CG46" s="23">
        <v>3.5972992278311402</v>
      </c>
      <c r="CH46" s="23">
        <v>2.5236748843951301E-3</v>
      </c>
      <c r="CI46" s="23">
        <v>0</v>
      </c>
      <c r="CJ46" s="23">
        <v>7.4833137673131697E-2</v>
      </c>
      <c r="CK46" s="23">
        <v>2.0508606293093399E-2</v>
      </c>
      <c r="CL46" s="23">
        <v>0.85071953350198604</v>
      </c>
      <c r="CM46" s="23">
        <v>5.63596179390091E-2</v>
      </c>
      <c r="CN46" s="23">
        <v>1.09587349879021E-2</v>
      </c>
      <c r="CO46" s="23">
        <v>1.21549254011034</v>
      </c>
      <c r="CP46" s="23">
        <v>8.3211674972580002E-2</v>
      </c>
      <c r="CQ46" s="23">
        <v>4.69667157195059E-4</v>
      </c>
      <c r="CR46" s="23">
        <v>5.1663111713707702E-2</v>
      </c>
      <c r="CS46" s="6">
        <v>3.1311143813003897E-5</v>
      </c>
      <c r="CT46" s="23">
        <v>0.749705517617685</v>
      </c>
      <c r="CU46" s="23">
        <v>1.4966594963541</v>
      </c>
      <c r="CV46" s="23">
        <v>7.87509631442318E-3</v>
      </c>
      <c r="CW46" s="23">
        <v>0</v>
      </c>
      <c r="CX46" s="6">
        <v>7.1923490754366502E-5</v>
      </c>
      <c r="CY46" s="23">
        <v>0.22261465445306</v>
      </c>
      <c r="CZ46" s="23">
        <v>5.3550236611054999E-2</v>
      </c>
      <c r="DA46" s="23">
        <v>0</v>
      </c>
      <c r="DB46" s="23">
        <v>0.70094502223912403</v>
      </c>
      <c r="DC46" s="23">
        <v>5.8180476969967501</v>
      </c>
      <c r="DD46" s="23">
        <v>2.07899363580747E-2</v>
      </c>
      <c r="DE46" s="23">
        <v>0.161843448028792</v>
      </c>
      <c r="DG46" s="32">
        <f t="shared" si="16"/>
        <v>1.077128265053261</v>
      </c>
      <c r="DH46" s="46">
        <f t="shared" si="28"/>
        <v>-1.0585727039069389E-7</v>
      </c>
      <c r="DI46" s="46">
        <f t="shared" si="29"/>
        <v>-1.762378980834325E-7</v>
      </c>
      <c r="DJ46" s="46">
        <f t="shared" si="30"/>
        <v>3.8919202689875559E-6</v>
      </c>
      <c r="DK46" s="46">
        <f t="shared" si="31"/>
        <v>-2.5505645465454696E-5</v>
      </c>
      <c r="DL46" s="46">
        <f t="shared" si="32"/>
        <v>-5.4450523827921708E-5</v>
      </c>
      <c r="DM46" s="46">
        <f t="shared" si="33"/>
        <v>7.2930736566590821E-6</v>
      </c>
      <c r="DN46" s="46">
        <f t="shared" si="34"/>
        <v>-3.0989823132507762E-7</v>
      </c>
      <c r="DO46" s="46">
        <f t="shared" si="35"/>
        <v>-2.2164592112919691E-6</v>
      </c>
      <c r="DP46" s="46">
        <f t="shared" si="36"/>
        <v>-4.9194318327362208E-6</v>
      </c>
      <c r="DQ46" s="46">
        <f t="shared" si="37"/>
        <v>-1.6446114891104946E-5</v>
      </c>
      <c r="DR46" s="46">
        <f t="shared" si="38"/>
        <v>-1.2723732992667126E-5</v>
      </c>
      <c r="DS46" s="46">
        <f t="shared" si="39"/>
        <v>4.4185070961521479E-6</v>
      </c>
      <c r="DT46" s="46">
        <f t="shared" si="40"/>
        <v>-3.0611796680699272E-6</v>
      </c>
      <c r="DU46" s="46">
        <f t="shared" si="41"/>
        <v>1.5124810508117337E-5</v>
      </c>
      <c r="DV46" s="46">
        <f t="shared" si="42"/>
        <v>-1.0382231465458501E-5</v>
      </c>
      <c r="DW46" s="46">
        <f t="shared" si="43"/>
        <v>1.2230402943489179E-5</v>
      </c>
      <c r="DX46" s="46">
        <f t="shared" si="17"/>
        <v>0</v>
      </c>
      <c r="DY46" s="46">
        <f t="shared" si="18"/>
        <v>0</v>
      </c>
      <c r="DZ46" s="46">
        <f t="shared" si="19"/>
        <v>0</v>
      </c>
      <c r="EA46" s="46">
        <f t="shared" si="20"/>
        <v>0</v>
      </c>
      <c r="EB46" s="46">
        <f t="shared" si="21"/>
        <v>0</v>
      </c>
      <c r="EC46" s="46">
        <f t="shared" si="22"/>
        <v>0</v>
      </c>
      <c r="ED46" s="46">
        <f t="shared" si="23"/>
        <v>0</v>
      </c>
      <c r="EE46" s="46">
        <f t="shared" si="24"/>
        <v>0</v>
      </c>
      <c r="EF46" s="46">
        <f t="shared" si="25"/>
        <v>0</v>
      </c>
      <c r="EG46" s="46">
        <f t="shared" si="26"/>
        <v>0</v>
      </c>
      <c r="EH46" s="46">
        <f t="shared" si="27"/>
        <v>0</v>
      </c>
    </row>
    <row r="47" spans="1:138" x14ac:dyDescent="0.3">
      <c r="A47" s="23" t="s">
        <v>44</v>
      </c>
      <c r="B47" s="21">
        <v>4245.3269754000003</v>
      </c>
      <c r="C47" s="21">
        <v>1053.0528876999999</v>
      </c>
      <c r="D47" s="21">
        <v>192.03067720000001</v>
      </c>
      <c r="E47" s="21">
        <v>740.66190484000003</v>
      </c>
      <c r="F47" s="21">
        <v>405.76805566000002</v>
      </c>
      <c r="G47" s="21">
        <v>95.708850490000003</v>
      </c>
      <c r="H47" s="21">
        <v>678.93892664999998</v>
      </c>
      <c r="I47" s="23">
        <v>55.717972529999997</v>
      </c>
      <c r="J47" s="23">
        <v>8.3403547800000002</v>
      </c>
      <c r="K47" s="23">
        <v>5.9024497399999998</v>
      </c>
      <c r="L47" s="23">
        <v>37.818259640000001</v>
      </c>
      <c r="M47" s="23">
        <v>6.2147486000000001</v>
      </c>
      <c r="N47" s="23">
        <v>2.41432804</v>
      </c>
      <c r="O47" s="23">
        <v>0.95032523999999996</v>
      </c>
      <c r="P47" s="23">
        <v>6.3835338799999999</v>
      </c>
      <c r="Q47" s="23">
        <v>0.91601849999999996</v>
      </c>
      <c r="Y47" s="53"/>
      <c r="Z47" s="53"/>
      <c r="AA47" s="53"/>
      <c r="AB47" s="53"/>
      <c r="AC47" s="38"/>
      <c r="AD47" s="23" t="s">
        <v>44</v>
      </c>
      <c r="AE47" s="23">
        <v>0</v>
      </c>
      <c r="AF47" s="23">
        <v>21.387330655866201</v>
      </c>
      <c r="AG47" s="23">
        <v>0</v>
      </c>
      <c r="AH47" s="23">
        <v>0</v>
      </c>
      <c r="AI47" s="23">
        <v>0</v>
      </c>
      <c r="AJ47" s="23">
        <v>55.732465027319201</v>
      </c>
      <c r="AK47" s="23">
        <v>55.732465027319201</v>
      </c>
      <c r="AL47" s="23">
        <v>99.221094769754799</v>
      </c>
      <c r="AM47" s="23">
        <v>4.8392738777823699E-2</v>
      </c>
      <c r="AN47" s="23">
        <v>8.3425036213836208</v>
      </c>
      <c r="AO47" s="23">
        <v>0</v>
      </c>
      <c r="AP47" s="23">
        <v>5.9039367724028002</v>
      </c>
      <c r="AQ47" s="23">
        <v>140.78618968371299</v>
      </c>
      <c r="AR47" s="23">
        <v>4246.3600628317199</v>
      </c>
      <c r="AS47" s="23">
        <v>38.690700444927899</v>
      </c>
      <c r="AT47" s="23">
        <v>30.724258924119098</v>
      </c>
      <c r="AU47" s="23">
        <v>5.8004074365756599</v>
      </c>
      <c r="AV47" s="23">
        <v>0.95057190870219399</v>
      </c>
      <c r="AW47" s="23">
        <v>0</v>
      </c>
      <c r="AX47" s="23">
        <v>0</v>
      </c>
      <c r="AY47" s="23">
        <v>37.827632724182997</v>
      </c>
      <c r="AZ47" s="23">
        <v>37.827632724182997</v>
      </c>
      <c r="BA47" s="23">
        <v>6.38513652288397</v>
      </c>
      <c r="BB47" s="23">
        <v>1296796.29772979</v>
      </c>
      <c r="BC47" s="23">
        <v>0</v>
      </c>
      <c r="BD47" s="23">
        <v>12.897443913457501</v>
      </c>
      <c r="BE47" s="23">
        <v>2.67137156679585</v>
      </c>
      <c r="BF47" s="23">
        <v>5.4745857697179297</v>
      </c>
      <c r="BG47" s="23">
        <v>8.44955153416117</v>
      </c>
      <c r="BH47" s="23">
        <v>0</v>
      </c>
      <c r="BI47" s="23">
        <v>0</v>
      </c>
      <c r="BJ47" s="23">
        <v>0</v>
      </c>
      <c r="BK47" s="23">
        <v>1053.2747363768101</v>
      </c>
      <c r="BL47" s="23">
        <v>0</v>
      </c>
      <c r="BM47" s="23">
        <v>731.22647321108695</v>
      </c>
      <c r="BN47" s="23">
        <v>172.86924636099499</v>
      </c>
      <c r="BO47" s="23">
        <v>19.207690451230999</v>
      </c>
      <c r="BP47" s="23">
        <v>192.07693681222599</v>
      </c>
      <c r="BQ47" s="23">
        <v>0</v>
      </c>
      <c r="BR47" s="23">
        <v>25.874328511880101</v>
      </c>
      <c r="BS47" s="23">
        <v>0</v>
      </c>
      <c r="BT47" s="23">
        <v>0</v>
      </c>
      <c r="BU47" s="23">
        <v>0</v>
      </c>
      <c r="BV47" s="23">
        <v>0</v>
      </c>
      <c r="BW47" s="23">
        <v>0.12176059657071001</v>
      </c>
      <c r="BX47" s="23">
        <v>213.336764939565</v>
      </c>
      <c r="BY47" s="23">
        <v>0.133934988673754</v>
      </c>
      <c r="BZ47" s="23">
        <v>36.730809592310202</v>
      </c>
      <c r="CA47" s="23">
        <v>44.239334424621198</v>
      </c>
      <c r="CB47" s="23">
        <v>4.0586602512166697E-2</v>
      </c>
      <c r="CC47" s="23">
        <v>0</v>
      </c>
      <c r="CD47" s="23">
        <v>28.572917497533499</v>
      </c>
      <c r="CE47" s="23">
        <v>740.83543758792302</v>
      </c>
      <c r="CF47" s="23">
        <v>405.84349283575</v>
      </c>
      <c r="CG47" s="23">
        <v>334.99194475217303</v>
      </c>
      <c r="CH47" s="23">
        <v>0.327127508722035</v>
      </c>
      <c r="CI47" s="23">
        <v>0</v>
      </c>
      <c r="CJ47" s="23">
        <v>9.7001785633580706</v>
      </c>
      <c r="CK47" s="23">
        <v>2.6584192309176098</v>
      </c>
      <c r="CL47" s="23">
        <v>110.27363977578899</v>
      </c>
      <c r="CM47" s="23">
        <v>7.3055721379872898</v>
      </c>
      <c r="CN47" s="23">
        <v>1.4205288755876699</v>
      </c>
      <c r="CO47" s="23">
        <v>157.55696974707399</v>
      </c>
      <c r="CP47" s="23">
        <v>9.6123139559635593</v>
      </c>
      <c r="CQ47" s="23">
        <v>6.0880056658785098E-2</v>
      </c>
      <c r="CR47" s="23">
        <v>6.6967745829130703</v>
      </c>
      <c r="CS47" s="23">
        <v>4.0586545191995003E-3</v>
      </c>
      <c r="CT47" s="23">
        <v>95.732767010036497</v>
      </c>
      <c r="CU47" s="23">
        <v>175.57857519747199</v>
      </c>
      <c r="CV47" s="23">
        <v>0.91625882853552398</v>
      </c>
      <c r="CW47" s="23">
        <v>0</v>
      </c>
      <c r="CX47" s="23">
        <v>8.2369216204191999E-3</v>
      </c>
      <c r="CY47" s="23">
        <v>26.008442395739898</v>
      </c>
      <c r="CZ47" s="23">
        <v>6.2163814057237596</v>
      </c>
      <c r="DA47" s="23">
        <v>0</v>
      </c>
      <c r="DB47" s="23">
        <v>82.213922494485701</v>
      </c>
      <c r="DC47" s="23">
        <v>679.11289340101496</v>
      </c>
      <c r="DD47" s="23">
        <v>2.4149435527885701</v>
      </c>
      <c r="DE47" s="23">
        <v>18.935733740912799</v>
      </c>
      <c r="DG47" s="32">
        <f t="shared" si="16"/>
        <v>1.0767377269912899</v>
      </c>
      <c r="DH47" s="46">
        <f t="shared" si="28"/>
        <v>2.4334696425174919E-4</v>
      </c>
      <c r="DI47" s="46">
        <f t="shared" si="29"/>
        <v>2.1067192294084474E-4</v>
      </c>
      <c r="DJ47" s="46">
        <f t="shared" si="30"/>
        <v>2.4089699052512153E-4</v>
      </c>
      <c r="DK47" s="46">
        <f t="shared" si="31"/>
        <v>2.3429414526251078E-4</v>
      </c>
      <c r="DL47" s="46">
        <f t="shared" si="32"/>
        <v>1.8591206157734762E-4</v>
      </c>
      <c r="DM47" s="46">
        <f t="shared" si="33"/>
        <v>2.4988828007073991E-4</v>
      </c>
      <c r="DN47" s="46">
        <f t="shared" si="34"/>
        <v>2.5623328430048113E-4</v>
      </c>
      <c r="DO47" s="46">
        <f t="shared" si="35"/>
        <v>2.601045346974926E-4</v>
      </c>
      <c r="DP47" s="46">
        <f t="shared" si="36"/>
        <v>2.5764388210121108E-4</v>
      </c>
      <c r="DQ47" s="46">
        <f t="shared" si="37"/>
        <v>2.5193478442062241E-4</v>
      </c>
      <c r="DR47" s="46">
        <f t="shared" si="38"/>
        <v>2.4784546597915973E-4</v>
      </c>
      <c r="DS47" s="46">
        <f t="shared" si="39"/>
        <v>2.627307762311684E-4</v>
      </c>
      <c r="DT47" s="46">
        <f t="shared" si="40"/>
        <v>2.5494165596903843E-4</v>
      </c>
      <c r="DU47" s="46">
        <f t="shared" si="41"/>
        <v>2.5956240222982038E-4</v>
      </c>
      <c r="DV47" s="46">
        <f t="shared" si="42"/>
        <v>2.5105888275949156E-4</v>
      </c>
      <c r="DW47" s="46">
        <f t="shared" si="43"/>
        <v>2.6236209806245825E-4</v>
      </c>
      <c r="DX47" s="46">
        <f t="shared" si="17"/>
        <v>0</v>
      </c>
      <c r="DY47" s="46">
        <f t="shared" si="18"/>
        <v>0</v>
      </c>
      <c r="DZ47" s="46">
        <f t="shared" si="19"/>
        <v>0</v>
      </c>
      <c r="EA47" s="46">
        <f t="shared" si="20"/>
        <v>0</v>
      </c>
      <c r="EB47" s="46">
        <f t="shared" si="21"/>
        <v>0</v>
      </c>
      <c r="EC47" s="46">
        <f t="shared" si="22"/>
        <v>0</v>
      </c>
      <c r="ED47" s="46">
        <f t="shared" si="23"/>
        <v>0</v>
      </c>
      <c r="EE47" s="46">
        <f t="shared" si="24"/>
        <v>0</v>
      </c>
      <c r="EF47" s="46">
        <f t="shared" si="25"/>
        <v>0</v>
      </c>
      <c r="EG47" s="46">
        <f t="shared" si="26"/>
        <v>0</v>
      </c>
      <c r="EH47" s="46">
        <f t="shared" si="27"/>
        <v>0</v>
      </c>
    </row>
    <row r="48" spans="1:138" x14ac:dyDescent="0.3">
      <c r="A48" s="23" t="s">
        <v>45</v>
      </c>
      <c r="B48" s="21">
        <v>26860.729788000001</v>
      </c>
      <c r="C48" s="21">
        <v>5401.8465569</v>
      </c>
      <c r="D48" s="21">
        <v>984.77030923999996</v>
      </c>
      <c r="E48" s="21">
        <v>4255.2950635999996</v>
      </c>
      <c r="F48" s="21">
        <v>2575.6536544000001</v>
      </c>
      <c r="G48" s="21">
        <v>264.91519287</v>
      </c>
      <c r="H48" s="21">
        <v>3959.4137973000002</v>
      </c>
      <c r="I48" s="23">
        <v>277.93778686000002</v>
      </c>
      <c r="J48" s="23">
        <v>47.610279900000002</v>
      </c>
      <c r="K48" s="23">
        <v>30.580242599999998</v>
      </c>
      <c r="L48" s="23">
        <v>254.67967759000001</v>
      </c>
      <c r="M48" s="23">
        <v>27.886866300000001</v>
      </c>
      <c r="N48" s="23">
        <v>11.2112892</v>
      </c>
      <c r="O48" s="23">
        <v>4.2236669999999998</v>
      </c>
      <c r="P48" s="23">
        <v>52.137223499999998</v>
      </c>
      <c r="Q48" s="23">
        <v>4.5596345999999999</v>
      </c>
      <c r="Y48" s="53"/>
      <c r="Z48" s="53"/>
      <c r="AA48" s="53"/>
      <c r="AB48" s="53"/>
      <c r="AC48" s="38"/>
      <c r="AD48" s="23" t="s">
        <v>45</v>
      </c>
      <c r="AE48" s="23">
        <v>0</v>
      </c>
      <c r="AF48" s="23">
        <v>121.60991056069</v>
      </c>
      <c r="AG48" s="23">
        <v>0</v>
      </c>
      <c r="AH48" s="23">
        <v>0</v>
      </c>
      <c r="AI48" s="23">
        <v>0</v>
      </c>
      <c r="AJ48" s="23">
        <v>277.99238166848602</v>
      </c>
      <c r="AK48" s="23">
        <v>277.99238166848602</v>
      </c>
      <c r="AL48" s="23">
        <v>503.36178275599701</v>
      </c>
      <c r="AM48" s="23">
        <v>0.138644384527081</v>
      </c>
      <c r="AN48" s="23">
        <v>47.619364177887398</v>
      </c>
      <c r="AO48" s="23">
        <v>0</v>
      </c>
      <c r="AP48" s="23">
        <v>30.5861828988063</v>
      </c>
      <c r="AQ48" s="23">
        <v>830.29190100673998</v>
      </c>
      <c r="AR48" s="23">
        <v>26866.909379233501</v>
      </c>
      <c r="AS48" s="23">
        <v>217.889959566295</v>
      </c>
      <c r="AT48" s="23">
        <v>141.600302651135</v>
      </c>
      <c r="AU48" s="23">
        <v>37.599555480791601</v>
      </c>
      <c r="AV48" s="23">
        <v>4.2245184266312803</v>
      </c>
      <c r="AW48" s="23">
        <v>0</v>
      </c>
      <c r="AX48" s="23">
        <v>0</v>
      </c>
      <c r="AY48" s="23">
        <v>254.72642997558299</v>
      </c>
      <c r="AZ48" s="23">
        <v>254.72642997558299</v>
      </c>
      <c r="BA48" s="23">
        <v>52.146476543097599</v>
      </c>
      <c r="BB48" s="23">
        <v>7513743.8116194597</v>
      </c>
      <c r="BC48" s="23">
        <v>0</v>
      </c>
      <c r="BD48" s="23">
        <v>61.006234793840299</v>
      </c>
      <c r="BE48" s="23">
        <v>13.186315522464501</v>
      </c>
      <c r="BF48" s="23">
        <v>22.528215995780201</v>
      </c>
      <c r="BG48" s="23">
        <v>46.016048971047702</v>
      </c>
      <c r="BH48" s="23">
        <v>0</v>
      </c>
      <c r="BI48" s="23">
        <v>0</v>
      </c>
      <c r="BJ48" s="23">
        <v>0</v>
      </c>
      <c r="BK48" s="23">
        <v>5402.6946764992699</v>
      </c>
      <c r="BL48" s="23">
        <v>0</v>
      </c>
      <c r="BM48" s="23">
        <v>4223.3773295413803</v>
      </c>
      <c r="BN48" s="23">
        <v>886.45597865925902</v>
      </c>
      <c r="BO48" s="23">
        <v>98.495076682264298</v>
      </c>
      <c r="BP48" s="23">
        <v>984.95105534152299</v>
      </c>
      <c r="BQ48" s="23">
        <v>0</v>
      </c>
      <c r="BR48" s="23">
        <v>131.69592880448801</v>
      </c>
      <c r="BS48" s="23">
        <v>0</v>
      </c>
      <c r="BT48" s="23">
        <v>0</v>
      </c>
      <c r="BU48" s="23">
        <v>0</v>
      </c>
      <c r="BV48" s="23">
        <v>0</v>
      </c>
      <c r="BW48" s="23">
        <v>0.77290353125327205</v>
      </c>
      <c r="BX48" s="23">
        <v>1354.96086141966</v>
      </c>
      <c r="BY48" s="23">
        <v>0.85019458324376995</v>
      </c>
      <c r="BZ48" s="23">
        <v>233.15930234737101</v>
      </c>
      <c r="CA48" s="23">
        <v>280.82162061762398</v>
      </c>
      <c r="CB48" s="23">
        <v>0.25763479885580098</v>
      </c>
      <c r="CC48" s="23">
        <v>0</v>
      </c>
      <c r="CD48" s="23">
        <v>181.37474473233101</v>
      </c>
      <c r="CE48" s="23">
        <v>4256.1488625714701</v>
      </c>
      <c r="CF48" s="23">
        <v>2576.2069388183199</v>
      </c>
      <c r="CG48" s="23">
        <v>1679.9419237531399</v>
      </c>
      <c r="CH48" s="23">
        <v>2.0765314737346801</v>
      </c>
      <c r="CI48" s="23">
        <v>0</v>
      </c>
      <c r="CJ48" s="23">
        <v>61.574682672222302</v>
      </c>
      <c r="CK48" s="23">
        <v>16.8750658906397</v>
      </c>
      <c r="CL48" s="23">
        <v>699.99323655042804</v>
      </c>
      <c r="CM48" s="23">
        <v>46.374224992697101</v>
      </c>
      <c r="CN48" s="23">
        <v>9.01720640222225</v>
      </c>
      <c r="CO48" s="23">
        <v>1000.13767908419</v>
      </c>
      <c r="CP48" s="23">
        <v>40.520512865552199</v>
      </c>
      <c r="CQ48" s="23">
        <v>0.38645139304551901</v>
      </c>
      <c r="CR48" s="23">
        <v>42.509696258205302</v>
      </c>
      <c r="CS48" s="23">
        <v>2.57634902473034E-2</v>
      </c>
      <c r="CT48" s="23">
        <v>264.94875325319498</v>
      </c>
      <c r="CU48" s="23">
        <v>1162.1380541313499</v>
      </c>
      <c r="CV48" s="23">
        <v>4.5605315336177297</v>
      </c>
      <c r="CW48" s="23">
        <v>0</v>
      </c>
      <c r="CX48" s="23">
        <v>2.35992695609826E-2</v>
      </c>
      <c r="CY48" s="23">
        <v>155.553363208143</v>
      </c>
      <c r="CZ48" s="23">
        <v>27.892492616742899</v>
      </c>
      <c r="DA48" s="23">
        <v>0</v>
      </c>
      <c r="DB48" s="23">
        <v>541.61671769705094</v>
      </c>
      <c r="DC48" s="23">
        <v>3960.1626395939002</v>
      </c>
      <c r="DD48" s="23">
        <v>11.2135329151628</v>
      </c>
      <c r="DE48" s="23">
        <v>117.486612497781</v>
      </c>
      <c r="DG48" s="32">
        <f t="shared" si="16"/>
        <v>1.066465626263893</v>
      </c>
      <c r="DH48" s="46">
        <f t="shared" si="28"/>
        <v>2.3006043701243107E-4</v>
      </c>
      <c r="DI48" s="46">
        <f t="shared" si="29"/>
        <v>1.5700549623842673E-4</v>
      </c>
      <c r="DJ48" s="46">
        <f t="shared" si="30"/>
        <v>1.8354137998181409E-4</v>
      </c>
      <c r="DK48" s="46">
        <f t="shared" si="31"/>
        <v>2.0064389395084119E-4</v>
      </c>
      <c r="DL48" s="46">
        <f t="shared" si="32"/>
        <v>2.1481320571759029E-4</v>
      </c>
      <c r="DM48" s="46">
        <f t="shared" si="33"/>
        <v>1.2668349758048785E-4</v>
      </c>
      <c r="DN48" s="46">
        <f t="shared" si="34"/>
        <v>1.8912958640762614E-4</v>
      </c>
      <c r="DO48" s="46">
        <f t="shared" si="35"/>
        <v>1.964281615061627E-4</v>
      </c>
      <c r="DP48" s="46">
        <f t="shared" si="36"/>
        <v>1.9080496704654528E-4</v>
      </c>
      <c r="DQ48" s="46">
        <f t="shared" si="37"/>
        <v>1.9425283455080616E-4</v>
      </c>
      <c r="DR48" s="46">
        <f t="shared" si="38"/>
        <v>1.8357328714009851E-4</v>
      </c>
      <c r="DS48" s="46">
        <f t="shared" si="39"/>
        <v>2.0175507288526143E-4</v>
      </c>
      <c r="DT48" s="46">
        <f t="shared" si="40"/>
        <v>2.0012998708481147E-4</v>
      </c>
      <c r="DU48" s="46">
        <f t="shared" si="41"/>
        <v>2.0158469672927834E-4</v>
      </c>
      <c r="DV48" s="46">
        <f t="shared" si="42"/>
        <v>1.7747479586444073E-4</v>
      </c>
      <c r="DW48" s="46">
        <f t="shared" si="43"/>
        <v>1.9671173162204717E-4</v>
      </c>
      <c r="DX48" s="46">
        <f t="shared" si="17"/>
        <v>0</v>
      </c>
      <c r="DY48" s="46">
        <f t="shared" si="18"/>
        <v>0</v>
      </c>
      <c r="DZ48" s="46">
        <f t="shared" si="19"/>
        <v>0</v>
      </c>
      <c r="EA48" s="46">
        <f t="shared" si="20"/>
        <v>0</v>
      </c>
      <c r="EB48" s="46">
        <f t="shared" si="21"/>
        <v>0</v>
      </c>
      <c r="EC48" s="46">
        <f t="shared" si="22"/>
        <v>0</v>
      </c>
      <c r="ED48" s="46">
        <f t="shared" si="23"/>
        <v>0</v>
      </c>
      <c r="EE48" s="46">
        <f t="shared" si="24"/>
        <v>0</v>
      </c>
      <c r="EF48" s="46">
        <f t="shared" si="25"/>
        <v>0</v>
      </c>
      <c r="EG48" s="46">
        <f t="shared" si="26"/>
        <v>0</v>
      </c>
      <c r="EH48" s="46">
        <f t="shared" si="27"/>
        <v>0</v>
      </c>
    </row>
    <row r="49" spans="1:138" x14ac:dyDescent="0.3">
      <c r="A49" s="23" t="s">
        <v>46</v>
      </c>
      <c r="B49" s="21">
        <v>108.8078849</v>
      </c>
      <c r="C49" s="21">
        <v>22.84079513</v>
      </c>
      <c r="D49" s="21">
        <v>4.7198407800000002</v>
      </c>
      <c r="E49" s="21">
        <v>20.284416119999999</v>
      </c>
      <c r="F49" s="21">
        <v>10.380741690000001</v>
      </c>
      <c r="G49" s="21">
        <v>2.3231941599999999</v>
      </c>
      <c r="H49" s="21">
        <v>18.11948907</v>
      </c>
      <c r="I49" s="23">
        <v>1.4779945400000001</v>
      </c>
      <c r="J49" s="23">
        <v>0.22239339999999999</v>
      </c>
      <c r="K49" s="23">
        <v>0.1568157</v>
      </c>
      <c r="L49" s="23">
        <v>1.0158277</v>
      </c>
      <c r="M49" s="23">
        <v>0.16425909999999999</v>
      </c>
      <c r="N49" s="23">
        <v>6.38658E-2</v>
      </c>
      <c r="O49" s="23">
        <v>2.5106400000000001E-2</v>
      </c>
      <c r="P49" s="23">
        <v>0.1732417</v>
      </c>
      <c r="Q49" s="23">
        <v>2.4297300000000001E-2</v>
      </c>
      <c r="Y49" s="53"/>
      <c r="Z49" s="53"/>
      <c r="AA49" s="53"/>
      <c r="AB49" s="53"/>
      <c r="AC49" s="38"/>
      <c r="AD49" s="23" t="s">
        <v>46</v>
      </c>
      <c r="AE49" s="23">
        <v>0</v>
      </c>
      <c r="AF49" s="23">
        <v>0.57025237968661302</v>
      </c>
      <c r="AG49" s="23">
        <v>0</v>
      </c>
      <c r="AH49" s="23">
        <v>0</v>
      </c>
      <c r="AI49" s="23">
        <v>0</v>
      </c>
      <c r="AJ49" s="23">
        <v>1.4779980055106701</v>
      </c>
      <c r="AK49" s="23">
        <v>1.4779980055106701</v>
      </c>
      <c r="AL49" s="23">
        <v>2.6374418525438501</v>
      </c>
      <c r="AM49" s="23">
        <v>1.2720699671621501E-3</v>
      </c>
      <c r="AN49" s="23">
        <v>0.22239349949423701</v>
      </c>
      <c r="AO49" s="23">
        <v>0</v>
      </c>
      <c r="AP49" s="23">
        <v>0.15681345279280401</v>
      </c>
      <c r="AQ49" s="23">
        <v>3.7577719003731298</v>
      </c>
      <c r="AR49" s="23">
        <v>108.807863886638</v>
      </c>
      <c r="AS49" s="23">
        <v>1.0313356884009299</v>
      </c>
      <c r="AT49" s="23">
        <v>0.81479447766662805</v>
      </c>
      <c r="AU49" s="23">
        <v>0.15527332139750899</v>
      </c>
      <c r="AV49" s="23">
        <v>2.5106623736613799E-2</v>
      </c>
      <c r="AW49" s="23">
        <v>0</v>
      </c>
      <c r="AX49" s="23">
        <v>0</v>
      </c>
      <c r="AY49" s="23">
        <v>1.0158139175096501</v>
      </c>
      <c r="AZ49" s="23">
        <v>1.0158139175096501</v>
      </c>
      <c r="BA49" s="23">
        <v>0.173240508722035</v>
      </c>
      <c r="BB49" s="23">
        <v>34236.896438984302</v>
      </c>
      <c r="BC49" s="23">
        <v>0</v>
      </c>
      <c r="BD49" s="23">
        <v>0.34224350737721598</v>
      </c>
      <c r="BE49" s="23">
        <v>7.0959895584252294E-2</v>
      </c>
      <c r="BF49" s="23">
        <v>0.144823818760561</v>
      </c>
      <c r="BG49" s="23">
        <v>0.22502120762578701</v>
      </c>
      <c r="BH49" s="23">
        <v>0</v>
      </c>
      <c r="BI49" s="23">
        <v>0</v>
      </c>
      <c r="BJ49" s="23">
        <v>0</v>
      </c>
      <c r="BK49" s="23">
        <v>22.840792120681002</v>
      </c>
      <c r="BL49" s="23">
        <v>0</v>
      </c>
      <c r="BM49" s="23">
        <v>19.504583078423899</v>
      </c>
      <c r="BN49" s="23">
        <v>4.2478680313276698</v>
      </c>
      <c r="BO49" s="23">
        <v>0.47198372548046902</v>
      </c>
      <c r="BP49" s="23">
        <v>4.71985175680814</v>
      </c>
      <c r="BQ49" s="23">
        <v>0</v>
      </c>
      <c r="BR49" s="23">
        <v>0.68783365068866797</v>
      </c>
      <c r="BS49" s="23">
        <v>0</v>
      </c>
      <c r="BT49" s="23">
        <v>0</v>
      </c>
      <c r="BU49" s="23">
        <v>0</v>
      </c>
      <c r="BV49" s="23">
        <v>0</v>
      </c>
      <c r="BW49" s="23">
        <v>3.11424880261468E-3</v>
      </c>
      <c r="BX49" s="23">
        <v>5.7071488662180201</v>
      </c>
      <c r="BY49" s="23">
        <v>3.4256192507592098E-3</v>
      </c>
      <c r="BZ49" s="23">
        <v>0.93945667091056295</v>
      </c>
      <c r="CA49" s="23">
        <v>1.13150063107304</v>
      </c>
      <c r="CB49" s="23">
        <v>1.03807602638932E-3</v>
      </c>
      <c r="CC49" s="23">
        <v>0</v>
      </c>
      <c r="CD49" s="23">
        <v>0.73080363983090502</v>
      </c>
      <c r="CE49" s="23">
        <v>20.283847488880401</v>
      </c>
      <c r="CF49" s="23">
        <v>10.380176793266999</v>
      </c>
      <c r="CG49" s="23">
        <v>9.90367069561335</v>
      </c>
      <c r="CH49" s="23">
        <v>8.3669108285520603E-3</v>
      </c>
      <c r="CI49" s="23">
        <v>0</v>
      </c>
      <c r="CJ49" s="23">
        <v>0.24809936231308899</v>
      </c>
      <c r="CK49" s="23">
        <v>6.7993672734888697E-2</v>
      </c>
      <c r="CL49" s="23">
        <v>2.82044676664627</v>
      </c>
      <c r="CM49" s="23">
        <v>0.18685284699372201</v>
      </c>
      <c r="CN49" s="23">
        <v>3.63323269233949E-2</v>
      </c>
      <c r="CO49" s="23">
        <v>4.02980296190964</v>
      </c>
      <c r="CP49" s="23">
        <v>0.25440852500868</v>
      </c>
      <c r="CQ49" s="23">
        <v>1.5571205432188501E-3</v>
      </c>
      <c r="CR49" s="23">
        <v>0.17128213098761499</v>
      </c>
      <c r="CS49" s="23">
        <v>1.03807492407833E-4</v>
      </c>
      <c r="CT49" s="23">
        <v>2.3232128749924201</v>
      </c>
      <c r="CU49" s="23">
        <v>4.7033220108930296</v>
      </c>
      <c r="CV49" s="23">
        <v>2.4297545142390999E-2</v>
      </c>
      <c r="CW49" s="23">
        <v>0</v>
      </c>
      <c r="CX49" s="23">
        <v>2.1652193413250801E-4</v>
      </c>
      <c r="CY49" s="23">
        <v>0.69448743910007305</v>
      </c>
      <c r="CZ49" s="23">
        <v>0.16426001101552601</v>
      </c>
      <c r="DA49" s="23">
        <v>0</v>
      </c>
      <c r="DB49" s="23">
        <v>2.2019640615750902</v>
      </c>
      <c r="DC49" s="23">
        <v>18.119484559378702</v>
      </c>
      <c r="DD49" s="23">
        <v>6.3865365365388505E-2</v>
      </c>
      <c r="DE49" s="23">
        <v>0.50619190199352904</v>
      </c>
      <c r="DG49" s="32">
        <f t="shared" si="16"/>
        <v>1.0764424900998779</v>
      </c>
      <c r="DH49" s="46">
        <f t="shared" si="28"/>
        <v>-1.9312352244385934E-7</v>
      </c>
      <c r="DI49" s="46">
        <f t="shared" si="29"/>
        <v>-1.3175193688789231E-7</v>
      </c>
      <c r="DJ49" s="46">
        <f t="shared" si="30"/>
        <v>2.3256733969261561E-6</v>
      </c>
      <c r="DK49" s="46">
        <f t="shared" si="31"/>
        <v>-2.8032905469635274E-5</v>
      </c>
      <c r="DL49" s="46">
        <f t="shared" si="32"/>
        <v>-5.4417762224600614E-5</v>
      </c>
      <c r="DM49" s="46">
        <f t="shared" si="33"/>
        <v>8.0557160234219673E-6</v>
      </c>
      <c r="DN49" s="46">
        <f t="shared" si="34"/>
        <v>-2.4893755454508992E-7</v>
      </c>
      <c r="DO49" s="46">
        <f t="shared" si="35"/>
        <v>2.3447384792007224E-6</v>
      </c>
      <c r="DP49" s="46">
        <f t="shared" si="36"/>
        <v>4.4737945018075698E-7</v>
      </c>
      <c r="DQ49" s="46">
        <f t="shared" si="37"/>
        <v>-1.4330243693669456E-5</v>
      </c>
      <c r="DR49" s="46">
        <f t="shared" si="38"/>
        <v>-1.3567744165560304E-5</v>
      </c>
      <c r="DS49" s="46">
        <f t="shared" si="39"/>
        <v>5.546210383578413E-6</v>
      </c>
      <c r="DT49" s="46">
        <f t="shared" si="40"/>
        <v>-6.8054359531367844E-6</v>
      </c>
      <c r="DU49" s="46">
        <f t="shared" si="41"/>
        <v>8.9115370502469436E-6</v>
      </c>
      <c r="DV49" s="46">
        <f t="shared" si="42"/>
        <v>-6.8763927218207369E-6</v>
      </c>
      <c r="DW49" s="46">
        <f t="shared" si="43"/>
        <v>1.0089285270285594E-5</v>
      </c>
      <c r="DX49" s="46">
        <f t="shared" si="17"/>
        <v>0</v>
      </c>
      <c r="DY49" s="46">
        <f t="shared" si="18"/>
        <v>0</v>
      </c>
      <c r="DZ49" s="46">
        <f t="shared" si="19"/>
        <v>0</v>
      </c>
      <c r="EA49" s="46">
        <f t="shared" si="20"/>
        <v>0</v>
      </c>
      <c r="EB49" s="46">
        <f t="shared" si="21"/>
        <v>0</v>
      </c>
      <c r="EC49" s="46">
        <f t="shared" si="22"/>
        <v>0</v>
      </c>
      <c r="ED49" s="46">
        <f t="shared" si="23"/>
        <v>0</v>
      </c>
      <c r="EE49" s="46">
        <f t="shared" si="24"/>
        <v>0</v>
      </c>
      <c r="EF49" s="46">
        <f t="shared" si="25"/>
        <v>0</v>
      </c>
      <c r="EG49" s="46">
        <f t="shared" si="26"/>
        <v>0</v>
      </c>
      <c r="EH49" s="46">
        <f t="shared" si="27"/>
        <v>0</v>
      </c>
    </row>
    <row r="50" spans="1:138" x14ac:dyDescent="0.3">
      <c r="A50" s="23" t="s">
        <v>47</v>
      </c>
      <c r="B50" s="21">
        <v>3360.0657516000001</v>
      </c>
      <c r="C50" s="21">
        <v>241.15311012000001</v>
      </c>
      <c r="D50" s="21">
        <v>80.429713199999995</v>
      </c>
      <c r="E50" s="21">
        <v>581.67132000000004</v>
      </c>
      <c r="F50" s="21">
        <v>426.13055195999999</v>
      </c>
      <c r="G50" s="21">
        <v>14.914847999999999</v>
      </c>
      <c r="H50" s="21">
        <v>343.71207515999998</v>
      </c>
      <c r="I50" s="23">
        <v>28.134721200000001</v>
      </c>
      <c r="J50" s="23">
        <v>4.2205763999999997</v>
      </c>
      <c r="K50" s="23">
        <v>2.9821944</v>
      </c>
      <c r="L50" s="23">
        <v>19.197828000000001</v>
      </c>
      <c r="M50" s="23">
        <v>3.1333584000000001</v>
      </c>
      <c r="N50" s="23">
        <v>1.2178392</v>
      </c>
      <c r="O50" s="23">
        <v>0.47907359999999999</v>
      </c>
      <c r="P50" s="23">
        <v>3.2546772000000002</v>
      </c>
      <c r="Q50" s="23">
        <v>0.46240680000000001</v>
      </c>
      <c r="Y50" s="53"/>
      <c r="Z50" s="53"/>
      <c r="AA50" s="53"/>
      <c r="AB50" s="53"/>
      <c r="AC50" s="38"/>
      <c r="AD50" s="23" t="s">
        <v>47</v>
      </c>
      <c r="AE50" s="23">
        <v>0</v>
      </c>
      <c r="AF50" s="23">
        <v>10.823861879187801</v>
      </c>
      <c r="AG50" s="23">
        <v>0</v>
      </c>
      <c r="AH50" s="23">
        <v>0</v>
      </c>
      <c r="AI50" s="23">
        <v>0</v>
      </c>
      <c r="AJ50" s="23">
        <v>28.134628752296798</v>
      </c>
      <c r="AK50" s="23">
        <v>28.134628752296798</v>
      </c>
      <c r="AL50" s="23">
        <v>50.190173299492301</v>
      </c>
      <c r="AM50" s="23">
        <v>2.44359241399273E-2</v>
      </c>
      <c r="AN50" s="23">
        <v>4.2205606007152596</v>
      </c>
      <c r="AO50" s="23">
        <v>0</v>
      </c>
      <c r="AP50" s="23">
        <v>2.9821900932893701</v>
      </c>
      <c r="AQ50" s="23">
        <v>71.262167320535497</v>
      </c>
      <c r="AR50" s="23">
        <v>3360.0645103258898</v>
      </c>
      <c r="AS50" s="23">
        <v>19.580004923675901</v>
      </c>
      <c r="AT50" s="23">
        <v>15.535858252481001</v>
      </c>
      <c r="AU50" s="23">
        <v>2.9374025173021998</v>
      </c>
      <c r="AV50" s="23">
        <v>0.47907572835198903</v>
      </c>
      <c r="AW50" s="23">
        <v>0</v>
      </c>
      <c r="AX50" s="23">
        <v>0</v>
      </c>
      <c r="AY50" s="23">
        <v>19.197799432600799</v>
      </c>
      <c r="AZ50" s="23">
        <v>19.197799432600799</v>
      </c>
      <c r="BA50" s="23">
        <v>3.2546652197126198</v>
      </c>
      <c r="BB50" s="23">
        <v>656264.82122169097</v>
      </c>
      <c r="BC50" s="23">
        <v>0</v>
      </c>
      <c r="BD50" s="23">
        <v>6.5223668133908701</v>
      </c>
      <c r="BE50" s="23">
        <v>1.35114107068282</v>
      </c>
      <c r="BF50" s="23">
        <v>2.7671726933290501</v>
      </c>
      <c r="BG50" s="23">
        <v>4.2753976776556</v>
      </c>
      <c r="BH50" s="23">
        <v>0</v>
      </c>
      <c r="BI50" s="23">
        <v>0</v>
      </c>
      <c r="BJ50" s="23">
        <v>0</v>
      </c>
      <c r="BK50" s="23">
        <v>241.152991087815</v>
      </c>
      <c r="BL50" s="23">
        <v>0</v>
      </c>
      <c r="BM50" s="23">
        <v>370.07283376599003</v>
      </c>
      <c r="BN50" s="23">
        <v>72.386955075315299</v>
      </c>
      <c r="BO50" s="23">
        <v>8.0429238843234803</v>
      </c>
      <c r="BP50" s="23">
        <v>80.429878959638799</v>
      </c>
      <c r="BQ50" s="23">
        <v>0</v>
      </c>
      <c r="BR50" s="23">
        <v>13.088398282158501</v>
      </c>
      <c r="BS50" s="23">
        <v>0</v>
      </c>
      <c r="BT50" s="23">
        <v>0</v>
      </c>
      <c r="BU50" s="23">
        <v>0</v>
      </c>
      <c r="BV50" s="23">
        <v>0</v>
      </c>
      <c r="BW50" s="23">
        <v>0.12783891664875399</v>
      </c>
      <c r="BX50" s="23">
        <v>108.024593858033</v>
      </c>
      <c r="BY50" s="23">
        <v>0.14062165732458001</v>
      </c>
      <c r="BZ50" s="23">
        <v>38.564795471706397</v>
      </c>
      <c r="CA50" s="23">
        <v>46.448205382584497</v>
      </c>
      <c r="CB50" s="23">
        <v>4.26133669538186E-2</v>
      </c>
      <c r="CC50" s="23">
        <v>0</v>
      </c>
      <c r="CD50" s="23">
        <v>29.999573405644899</v>
      </c>
      <c r="CE50" s="23">
        <v>581.64810626498399</v>
      </c>
      <c r="CF50" s="23">
        <v>426.10739395161897</v>
      </c>
      <c r="CG50" s="23">
        <v>155.540712313364</v>
      </c>
      <c r="CH50" s="23">
        <v>0.34345840616853202</v>
      </c>
      <c r="CI50" s="23">
        <v>0</v>
      </c>
      <c r="CJ50" s="23">
        <v>10.184511317978099</v>
      </c>
      <c r="CK50" s="23">
        <v>2.7911575411850902</v>
      </c>
      <c r="CL50" s="23">
        <v>115.77963215881999</v>
      </c>
      <c r="CM50" s="23">
        <v>7.6703587691595398</v>
      </c>
      <c r="CN50" s="23">
        <v>1.4914631502945901</v>
      </c>
      <c r="CO50" s="23">
        <v>165.423841112893</v>
      </c>
      <c r="CP50" s="23">
        <v>4.8589792963296299</v>
      </c>
      <c r="CQ50" s="23">
        <v>6.3919274899827502E-2</v>
      </c>
      <c r="CR50" s="23">
        <v>7.0311426776236301</v>
      </c>
      <c r="CS50" s="23">
        <v>4.2613417329431099E-3</v>
      </c>
      <c r="CT50" s="23">
        <v>14.914843151066201</v>
      </c>
      <c r="CU50" s="23">
        <v>88.923881030785495</v>
      </c>
      <c r="CV50" s="23">
        <v>0.46240771145356202</v>
      </c>
      <c r="CW50" s="23">
        <v>0</v>
      </c>
      <c r="CX50" s="23">
        <v>4.1592411321262996E-3</v>
      </c>
      <c r="CY50" s="23">
        <v>13.1656788276164</v>
      </c>
      <c r="CZ50" s="23">
        <v>3.1333789161471501</v>
      </c>
      <c r="DA50" s="23">
        <v>0</v>
      </c>
      <c r="DB50" s="23">
        <v>41.637561756642803</v>
      </c>
      <c r="DC50" s="23">
        <v>343.71202323671503</v>
      </c>
      <c r="DD50" s="23">
        <v>1.21783386588071</v>
      </c>
      <c r="DE50" s="23">
        <v>9.5872045761680393</v>
      </c>
      <c r="DG50" s="32">
        <f t="shared" si="16"/>
        <v>1.0766944673073606</v>
      </c>
      <c r="DH50" s="46">
        <f t="shared" si="28"/>
        <v>-3.694195893874041E-7</v>
      </c>
      <c r="DI50" s="46">
        <f t="shared" si="29"/>
        <v>-4.93595894129317E-7</v>
      </c>
      <c r="DJ50" s="46">
        <f t="shared" si="30"/>
        <v>2.0609253994489541E-6</v>
      </c>
      <c r="DK50" s="46">
        <f t="shared" si="31"/>
        <v>-3.9908680758134757E-5</v>
      </c>
      <c r="DL50" s="46">
        <f t="shared" si="32"/>
        <v>-5.4344867493075272E-5</v>
      </c>
      <c r="DM50" s="46">
        <f t="shared" si="33"/>
        <v>-3.2510782533517758E-7</v>
      </c>
      <c r="DN50" s="46">
        <f t="shared" si="34"/>
        <v>-1.510662228924765E-7</v>
      </c>
      <c r="DO50" s="46">
        <f t="shared" si="35"/>
        <v>-3.2858937021539004E-6</v>
      </c>
      <c r="DP50" s="46">
        <f t="shared" si="36"/>
        <v>-3.743395034869617E-6</v>
      </c>
      <c r="DQ50" s="46">
        <f t="shared" si="37"/>
        <v>-1.4441414784689208E-6</v>
      </c>
      <c r="DR50" s="46">
        <f t="shared" si="38"/>
        <v>-1.4880537111678518E-6</v>
      </c>
      <c r="DS50" s="46">
        <f t="shared" si="39"/>
        <v>6.547654156013673E-6</v>
      </c>
      <c r="DT50" s="46">
        <f t="shared" si="40"/>
        <v>-4.379986528636778E-6</v>
      </c>
      <c r="DU50" s="46">
        <f t="shared" si="41"/>
        <v>4.4426409408474119E-6</v>
      </c>
      <c r="DV50" s="46">
        <f t="shared" si="42"/>
        <v>-3.6809448815275057E-6</v>
      </c>
      <c r="DW50" s="46">
        <f t="shared" si="43"/>
        <v>1.9711076091735867E-6</v>
      </c>
      <c r="DX50" s="46">
        <f t="shared" si="17"/>
        <v>0</v>
      </c>
      <c r="DY50" s="46">
        <f t="shared" si="18"/>
        <v>0</v>
      </c>
      <c r="DZ50" s="46">
        <f t="shared" si="19"/>
        <v>0</v>
      </c>
      <c r="EA50" s="46">
        <f t="shared" si="20"/>
        <v>0</v>
      </c>
      <c r="EB50" s="46">
        <f t="shared" si="21"/>
        <v>0</v>
      </c>
      <c r="EC50" s="46">
        <f t="shared" si="22"/>
        <v>0</v>
      </c>
      <c r="ED50" s="46">
        <f t="shared" si="23"/>
        <v>0</v>
      </c>
      <c r="EE50" s="46">
        <f t="shared" si="24"/>
        <v>0</v>
      </c>
      <c r="EF50" s="46">
        <f t="shared" si="25"/>
        <v>0</v>
      </c>
      <c r="EG50" s="46">
        <f t="shared" si="26"/>
        <v>0</v>
      </c>
      <c r="EH50" s="46">
        <f t="shared" si="27"/>
        <v>0</v>
      </c>
    </row>
    <row r="51" spans="1:138" x14ac:dyDescent="0.3">
      <c r="A51" s="23" t="s">
        <v>48</v>
      </c>
      <c r="B51" s="21">
        <v>3827.9666038</v>
      </c>
      <c r="C51" s="21">
        <v>326.35430730000002</v>
      </c>
      <c r="D51" s="21">
        <v>100.72012531999999</v>
      </c>
      <c r="E51" s="21">
        <v>675.86892006000005</v>
      </c>
      <c r="F51" s="21">
        <v>469.96593724000002</v>
      </c>
      <c r="G51" s="21">
        <v>25.41064905</v>
      </c>
      <c r="H51" s="21">
        <v>425.16477029999999</v>
      </c>
      <c r="I51" s="23">
        <v>34.842331549999997</v>
      </c>
      <c r="J51" s="23">
        <v>5.2216464</v>
      </c>
      <c r="K51" s="23">
        <v>3.6922044000000001</v>
      </c>
      <c r="L51" s="23">
        <v>23.718077999999998</v>
      </c>
      <c r="M51" s="23">
        <v>3.8830583999999999</v>
      </c>
      <c r="N51" s="23">
        <v>1.5088992000000001</v>
      </c>
      <c r="O51" s="23">
        <v>0.59373359999999997</v>
      </c>
      <c r="P51" s="23">
        <v>4.0131971999999996</v>
      </c>
      <c r="Q51" s="23">
        <v>0.57265679999999997</v>
      </c>
      <c r="Y51" s="53"/>
      <c r="Z51" s="53"/>
      <c r="AA51" s="53"/>
      <c r="AB51" s="53"/>
      <c r="AC51" s="38"/>
      <c r="AD51" s="23" t="s">
        <v>48</v>
      </c>
      <c r="AE51" s="23">
        <v>0</v>
      </c>
      <c r="AF51" s="23">
        <v>13.3916179623318</v>
      </c>
      <c r="AG51" s="23">
        <v>0</v>
      </c>
      <c r="AH51" s="23">
        <v>0</v>
      </c>
      <c r="AI51" s="23">
        <v>0</v>
      </c>
      <c r="AJ51" s="23">
        <v>34.842368884313501</v>
      </c>
      <c r="AK51" s="23">
        <v>34.842368884313501</v>
      </c>
      <c r="AL51" s="23">
        <v>62.1495718662676</v>
      </c>
      <c r="AM51" s="23">
        <v>3.0351821222352599E-2</v>
      </c>
      <c r="AN51" s="23">
        <v>5.2216478390595</v>
      </c>
      <c r="AO51" s="23">
        <v>0</v>
      </c>
      <c r="AP51" s="23">
        <v>3.69219030647817</v>
      </c>
      <c r="AQ51" s="23">
        <v>88.141920512354105</v>
      </c>
      <c r="AR51" s="23">
        <v>3827.96476529043</v>
      </c>
      <c r="AS51" s="23">
        <v>24.226833151837798</v>
      </c>
      <c r="AT51" s="23">
        <v>19.250098659402401</v>
      </c>
      <c r="AU51" s="23">
        <v>3.6302027659815801</v>
      </c>
      <c r="AV51" s="23">
        <v>0.59373456029696203</v>
      </c>
      <c r="AW51" s="23">
        <v>0</v>
      </c>
      <c r="AX51" s="23">
        <v>0</v>
      </c>
      <c r="AY51" s="23">
        <v>23.7180192570864</v>
      </c>
      <c r="AZ51" s="23">
        <v>23.7180192570864</v>
      </c>
      <c r="BA51" s="23">
        <v>4.01318617880586</v>
      </c>
      <c r="BB51" s="23">
        <v>811823.02709149697</v>
      </c>
      <c r="BC51" s="23">
        <v>0</v>
      </c>
      <c r="BD51" s="23">
        <v>8.0802900873250696</v>
      </c>
      <c r="BE51" s="23">
        <v>1.6734121910606901</v>
      </c>
      <c r="BF51" s="23">
        <v>3.4310714825487398</v>
      </c>
      <c r="BG51" s="23">
        <v>5.2914441289483403</v>
      </c>
      <c r="BH51" s="23">
        <v>0</v>
      </c>
      <c r="BI51" s="23">
        <v>0</v>
      </c>
      <c r="BJ51" s="23">
        <v>0</v>
      </c>
      <c r="BK51" s="23">
        <v>326.35415808241902</v>
      </c>
      <c r="BL51" s="23">
        <v>0</v>
      </c>
      <c r="BM51" s="23">
        <v>457.80773171955002</v>
      </c>
      <c r="BN51" s="23">
        <v>90.648061883739203</v>
      </c>
      <c r="BO51" s="23">
        <v>10.071991573934699</v>
      </c>
      <c r="BP51" s="23">
        <v>100.720053457674</v>
      </c>
      <c r="BQ51" s="23">
        <v>0</v>
      </c>
      <c r="BR51" s="23">
        <v>16.206867621157699</v>
      </c>
      <c r="BS51" s="23">
        <v>0</v>
      </c>
      <c r="BT51" s="23">
        <v>0</v>
      </c>
      <c r="BU51" s="23">
        <v>0</v>
      </c>
      <c r="BV51" s="23">
        <v>0</v>
      </c>
      <c r="BW51" s="23">
        <v>0.140989896217419</v>
      </c>
      <c r="BX51" s="23">
        <v>133.52785870136699</v>
      </c>
      <c r="BY51" s="23">
        <v>0.15508812976405001</v>
      </c>
      <c r="BZ51" s="23">
        <v>42.531902864355096</v>
      </c>
      <c r="CA51" s="23">
        <v>51.226281188511699</v>
      </c>
      <c r="CB51" s="23">
        <v>4.6996480431224001E-2</v>
      </c>
      <c r="CC51" s="23">
        <v>0</v>
      </c>
      <c r="CD51" s="23">
        <v>33.085593125988602</v>
      </c>
      <c r="CE51" s="23">
        <v>675.84341650468195</v>
      </c>
      <c r="CF51" s="23">
        <v>469.94048534951497</v>
      </c>
      <c r="CG51" s="23">
        <v>205.90293115516599</v>
      </c>
      <c r="CH51" s="23">
        <v>0.378792989302071</v>
      </c>
      <c r="CI51" s="23">
        <v>0</v>
      </c>
      <c r="CJ51" s="23">
        <v>11.2321819915452</v>
      </c>
      <c r="CK51" s="23">
        <v>3.0782751588705701</v>
      </c>
      <c r="CL51" s="23">
        <v>127.689720949971</v>
      </c>
      <c r="CM51" s="23">
        <v>8.4593816035317992</v>
      </c>
      <c r="CN51" s="23">
        <v>1.6448809669472</v>
      </c>
      <c r="CO51" s="23">
        <v>182.440770515385</v>
      </c>
      <c r="CP51" s="23">
        <v>6.0239533034959702</v>
      </c>
      <c r="CQ51" s="23">
        <v>7.0495056024956301E-2</v>
      </c>
      <c r="CR51" s="23">
        <v>7.75443478452575</v>
      </c>
      <c r="CS51" s="23">
        <v>4.6996481423303904E-3</v>
      </c>
      <c r="CT51" s="23">
        <v>25.410617397774399</v>
      </c>
      <c r="CU51" s="23">
        <v>109.877368600691</v>
      </c>
      <c r="CV51" s="23">
        <v>0.57265636192176905</v>
      </c>
      <c r="CW51" s="23">
        <v>0</v>
      </c>
      <c r="CX51" s="23">
        <v>5.1662670139519503E-3</v>
      </c>
      <c r="CY51" s="23">
        <v>16.282266683329102</v>
      </c>
      <c r="CZ51" s="23">
        <v>3.88306760331725</v>
      </c>
      <c r="DA51" s="23">
        <v>0</v>
      </c>
      <c r="DB51" s="23">
        <v>51.450703310570603</v>
      </c>
      <c r="DC51" s="23">
        <v>425.16466387781901</v>
      </c>
      <c r="DD51" s="23">
        <v>1.5089017519072701</v>
      </c>
      <c r="DE51" s="23">
        <v>11.852989747471501</v>
      </c>
      <c r="DG51" s="32">
        <f t="shared" si="16"/>
        <v>1.0767774714483604</v>
      </c>
      <c r="DH51" s="46">
        <f t="shared" si="28"/>
        <v>-4.8028359708827807E-7</v>
      </c>
      <c r="DI51" s="46">
        <f t="shared" si="29"/>
        <v>-4.5722571346363866E-7</v>
      </c>
      <c r="DJ51" s="46">
        <f t="shared" si="30"/>
        <v>-7.134852718593998E-7</v>
      </c>
      <c r="DK51" s="46">
        <f t="shared" si="31"/>
        <v>-3.7734469748707985E-5</v>
      </c>
      <c r="DL51" s="46">
        <f t="shared" si="32"/>
        <v>-5.4156883442483632E-5</v>
      </c>
      <c r="DM51" s="46">
        <f t="shared" si="33"/>
        <v>-1.2456283796269091E-6</v>
      </c>
      <c r="DN51" s="46">
        <f t="shared" si="34"/>
        <v>-2.5030808856038013E-7</v>
      </c>
      <c r="DO51" s="46">
        <f t="shared" si="35"/>
        <v>1.0715216761615939E-6</v>
      </c>
      <c r="DP51" s="46">
        <f t="shared" si="36"/>
        <v>2.7559497326513718E-7</v>
      </c>
      <c r="DQ51" s="46">
        <f t="shared" si="37"/>
        <v>-3.81710227906571E-6</v>
      </c>
      <c r="DR51" s="46">
        <f t="shared" si="38"/>
        <v>-2.476714748906241E-6</v>
      </c>
      <c r="DS51" s="46">
        <f t="shared" si="39"/>
        <v>2.3701207404124358E-6</v>
      </c>
      <c r="DT51" s="46">
        <f t="shared" si="40"/>
        <v>1.6912377380431662E-6</v>
      </c>
      <c r="DU51" s="46">
        <f t="shared" si="41"/>
        <v>1.6173869258205152E-6</v>
      </c>
      <c r="DV51" s="46">
        <f t="shared" si="42"/>
        <v>-2.7462378722724433E-6</v>
      </c>
      <c r="DW51" s="46">
        <f t="shared" si="43"/>
        <v>-7.6499262894152553E-7</v>
      </c>
      <c r="DX51" s="46">
        <f t="shared" si="17"/>
        <v>0</v>
      </c>
      <c r="DY51" s="46">
        <f t="shared" si="18"/>
        <v>0</v>
      </c>
      <c r="DZ51" s="46">
        <f t="shared" si="19"/>
        <v>0</v>
      </c>
      <c r="EA51" s="46">
        <f t="shared" si="20"/>
        <v>0</v>
      </c>
      <c r="EB51" s="46">
        <f t="shared" si="21"/>
        <v>0</v>
      </c>
      <c r="EC51" s="46">
        <f t="shared" si="22"/>
        <v>0</v>
      </c>
      <c r="ED51" s="46">
        <f t="shared" si="23"/>
        <v>0</v>
      </c>
      <c r="EE51" s="46">
        <f t="shared" si="24"/>
        <v>0</v>
      </c>
      <c r="EF51" s="46">
        <f t="shared" si="25"/>
        <v>0</v>
      </c>
      <c r="EG51" s="46">
        <f t="shared" si="26"/>
        <v>0</v>
      </c>
      <c r="EH51" s="46">
        <f t="shared" si="27"/>
        <v>0</v>
      </c>
    </row>
    <row r="52" spans="1:138" x14ac:dyDescent="0.3">
      <c r="Y52" s="53"/>
      <c r="Z52" s="53"/>
      <c r="AA52" s="53"/>
      <c r="AB52" s="53"/>
      <c r="AC52" s="38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</row>
    <row r="53" spans="1:138" x14ac:dyDescent="0.3">
      <c r="A53" s="38"/>
      <c r="Y53" s="53"/>
      <c r="Z53" s="53"/>
      <c r="AA53" s="53"/>
      <c r="AB53" s="53"/>
      <c r="AC53" s="38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6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</row>
    <row r="54" spans="1:138" x14ac:dyDescent="0.3">
      <c r="A54" s="23" t="s">
        <v>49</v>
      </c>
      <c r="Y54" s="53"/>
      <c r="Z54" s="53"/>
      <c r="AA54" s="53"/>
      <c r="AB54" s="53"/>
      <c r="AC54" s="38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</row>
    <row r="55" spans="1:138" x14ac:dyDescent="0.3">
      <c r="Y55" s="53"/>
      <c r="Z55" s="53"/>
      <c r="AA55" s="53"/>
      <c r="AB55" s="53"/>
      <c r="AC55" s="38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</row>
    <row r="56" spans="1:138" x14ac:dyDescent="0.3">
      <c r="A56" s="23" t="s">
        <v>11</v>
      </c>
      <c r="Y56" s="53"/>
      <c r="Z56" s="53"/>
      <c r="AA56" s="53"/>
      <c r="AB56" s="53"/>
      <c r="AC56" s="38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</row>
    <row r="57" spans="1:138" x14ac:dyDescent="0.3">
      <c r="A57" s="38"/>
      <c r="Y57" s="53"/>
      <c r="Z57" s="53"/>
      <c r="AA57" s="53"/>
      <c r="AB57" s="53"/>
      <c r="AC57" s="38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</row>
    <row r="58" spans="1:138" x14ac:dyDescent="0.3">
      <c r="A58" s="38"/>
      <c r="Y58" s="53"/>
      <c r="Z58" s="53"/>
      <c r="AA58" s="53"/>
      <c r="AB58" s="53"/>
      <c r="AC58" s="38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</row>
    <row r="59" spans="1:138" x14ac:dyDescent="0.3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56"/>
      <c r="S59" s="56"/>
      <c r="T59" s="56"/>
      <c r="U59" s="56"/>
      <c r="V59" s="56"/>
      <c r="W59" s="56"/>
      <c r="X59" s="56"/>
      <c r="Y59" s="53"/>
      <c r="Z59" s="53"/>
      <c r="AA59" s="53"/>
      <c r="AB59" s="53"/>
      <c r="AC59" s="38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</row>
    <row r="60" spans="1:138" x14ac:dyDescent="0.3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56"/>
      <c r="S60" s="56"/>
      <c r="T60" s="56"/>
      <c r="U60" s="56"/>
      <c r="V60" s="56"/>
      <c r="W60" s="56"/>
      <c r="X60" s="56"/>
      <c r="Y60" s="53"/>
      <c r="Z60" s="53"/>
      <c r="AA60" s="53"/>
      <c r="AB60" s="53"/>
      <c r="AC60" s="38"/>
    </row>
    <row r="61" spans="1:138" x14ac:dyDescent="0.3">
      <c r="A61" s="1" t="s">
        <v>53</v>
      </c>
      <c r="B61" s="1">
        <f>SUM(B3:B58)</f>
        <v>687700.70617549994</v>
      </c>
      <c r="C61" s="1">
        <f t="shared" ref="C61:Q61" si="44">SUM(C3:C58)</f>
        <v>146655.14558814009</v>
      </c>
      <c r="D61" s="1">
        <f t="shared" si="44"/>
        <v>27373.060861479993</v>
      </c>
      <c r="E61" s="1">
        <f t="shared" si="44"/>
        <v>104474.31248819</v>
      </c>
      <c r="F61" s="1">
        <f t="shared" si="44"/>
        <v>66053.079491590048</v>
      </c>
      <c r="G61" s="1">
        <f t="shared" si="44"/>
        <v>10683.202011160003</v>
      </c>
      <c r="H61" s="1">
        <f t="shared" si="44"/>
        <v>99156.132968580016</v>
      </c>
      <c r="I61" s="1">
        <f t="shared" si="44"/>
        <v>7394.2207500900022</v>
      </c>
      <c r="J61" s="1">
        <f t="shared" si="44"/>
        <v>1611.8652083800002</v>
      </c>
      <c r="K61" s="1">
        <f t="shared" si="44"/>
        <v>679.26169291999997</v>
      </c>
      <c r="L61" s="1">
        <f t="shared" si="44"/>
        <v>6271.60263485</v>
      </c>
      <c r="M61" s="1">
        <f t="shared" si="44"/>
        <v>1247.9481613600001</v>
      </c>
      <c r="N61" s="1">
        <f t="shared" si="44"/>
        <v>265.18155376999999</v>
      </c>
      <c r="O61" s="1">
        <f t="shared" si="44"/>
        <v>922.50384437999992</v>
      </c>
      <c r="P61" s="1">
        <f t="shared" si="44"/>
        <v>904.22887242999968</v>
      </c>
      <c r="Q61" s="1">
        <f t="shared" si="44"/>
        <v>131.83640780000002</v>
      </c>
      <c r="R61" s="1">
        <f t="shared" ref="R61:Y61" si="45">SUM(R3:R58)</f>
        <v>69.603254440000001</v>
      </c>
      <c r="S61" s="1">
        <f t="shared" si="45"/>
        <v>584.39967278999995</v>
      </c>
      <c r="T61" s="1">
        <f t="shared" si="45"/>
        <v>21.148685910000001</v>
      </c>
      <c r="U61" s="1">
        <f t="shared" si="45"/>
        <v>929.73890557000004</v>
      </c>
      <c r="V61" s="1">
        <f t="shared" si="45"/>
        <v>8.0311475199999993</v>
      </c>
      <c r="W61" s="1">
        <f t="shared" si="45"/>
        <v>29.447534600000001</v>
      </c>
      <c r="X61" s="1">
        <f t="shared" si="45"/>
        <v>2.4093583999999999</v>
      </c>
      <c r="Y61" s="1">
        <f t="shared" si="45"/>
        <v>3.48017238</v>
      </c>
      <c r="Z61" s="1">
        <f t="shared" ref="Z61:AB61" si="46">SUM(Z3:Z58)</f>
        <v>0</v>
      </c>
      <c r="AA61" s="1"/>
      <c r="AB61" s="1">
        <f t="shared" si="46"/>
        <v>0</v>
      </c>
      <c r="AC61" s="1"/>
      <c r="AE61" s="45">
        <f>SUM(AE3:AE58)</f>
        <v>0</v>
      </c>
      <c r="AF61" s="45">
        <f t="shared" ref="AF61:CR61" si="47">SUM(AF3:AF58)</f>
        <v>2612.558250463157</v>
      </c>
      <c r="AG61" s="45">
        <f t="shared" si="47"/>
        <v>69.587177340211696</v>
      </c>
      <c r="AH61" s="45">
        <f t="shared" si="47"/>
        <v>584.26547876883399</v>
      </c>
      <c r="AI61" s="45">
        <f t="shared" si="47"/>
        <v>21.143863144257399</v>
      </c>
      <c r="AJ61" s="45">
        <f t="shared" si="47"/>
        <v>7393.5876863933136</v>
      </c>
      <c r="AK61" s="45">
        <f t="shared" si="47"/>
        <v>7393.5876863933136</v>
      </c>
      <c r="AL61" s="45">
        <f t="shared" si="47"/>
        <v>11689.958466782777</v>
      </c>
      <c r="AM61" s="45">
        <f t="shared" si="47"/>
        <v>4.8651063130265362</v>
      </c>
      <c r="AN61" s="45">
        <f t="shared" si="47"/>
        <v>1611.8154996295732</v>
      </c>
      <c r="AO61" s="45">
        <f t="shared" si="47"/>
        <v>0</v>
      </c>
      <c r="AP61" s="45">
        <f t="shared" si="47"/>
        <v>679.21434990350349</v>
      </c>
      <c r="AQ61" s="45">
        <f t="shared" si="47"/>
        <v>21516.755976890501</v>
      </c>
      <c r="AR61" s="45">
        <f t="shared" si="47"/>
        <v>687649.3140883944</v>
      </c>
      <c r="AS61" s="45">
        <f t="shared" si="47"/>
        <v>8104.3964238372855</v>
      </c>
      <c r="AT61" s="45">
        <f t="shared" si="47"/>
        <v>5196.5668166966334</v>
      </c>
      <c r="AU61" s="45">
        <f t="shared" si="47"/>
        <v>1226.290953170934</v>
      </c>
      <c r="AV61" s="45">
        <f t="shared" si="47"/>
        <v>922.55253779949692</v>
      </c>
      <c r="AW61" s="45">
        <f t="shared" si="47"/>
        <v>0</v>
      </c>
      <c r="AX61" s="45">
        <f t="shared" si="47"/>
        <v>0</v>
      </c>
      <c r="AY61" s="45">
        <f t="shared" si="47"/>
        <v>6271.2111256217158</v>
      </c>
      <c r="AZ61" s="45">
        <f t="shared" si="47"/>
        <v>6271.2111256217158</v>
      </c>
      <c r="BA61" s="45">
        <f t="shared" si="47"/>
        <v>904.21091446809567</v>
      </c>
      <c r="BB61" s="45">
        <f t="shared" si="47"/>
        <v>182602218.69144836</v>
      </c>
      <c r="BC61" s="45">
        <f t="shared" si="47"/>
        <v>0</v>
      </c>
      <c r="BD61" s="45">
        <f t="shared" si="47"/>
        <v>1831.1677142803169</v>
      </c>
      <c r="BE61" s="45">
        <f t="shared" si="47"/>
        <v>650.41241787710248</v>
      </c>
      <c r="BF61" s="45">
        <f t="shared" si="47"/>
        <v>609.30997159471133</v>
      </c>
      <c r="BG61" s="45">
        <f t="shared" si="47"/>
        <v>1016.6034610971706</v>
      </c>
      <c r="BH61" s="45">
        <f t="shared" si="47"/>
        <v>929.52834342261394</v>
      </c>
      <c r="BI61" s="45">
        <f t="shared" si="47"/>
        <v>8.0293086979748303</v>
      </c>
      <c r="BJ61" s="45">
        <f t="shared" si="47"/>
        <v>29.4407931268189</v>
      </c>
      <c r="BK61" s="45">
        <f t="shared" si="47"/>
        <v>146658.94888806433</v>
      </c>
      <c r="BL61" s="45">
        <f t="shared" si="47"/>
        <v>0</v>
      </c>
      <c r="BM61" s="45">
        <f t="shared" si="47"/>
        <v>106960.25772195256</v>
      </c>
      <c r="BN61" s="45">
        <f t="shared" si="47"/>
        <v>24635.098748936402</v>
      </c>
      <c r="BO61" s="45">
        <f t="shared" si="47"/>
        <v>2737.2327879358245</v>
      </c>
      <c r="BP61" s="45">
        <f t="shared" si="47"/>
        <v>27372.331536872229</v>
      </c>
      <c r="BQ61" s="45">
        <f t="shared" si="47"/>
        <v>1.2562081325887035E-2</v>
      </c>
      <c r="BR61" s="45">
        <f t="shared" si="47"/>
        <v>3513.3794945851159</v>
      </c>
      <c r="BS61" s="45">
        <f t="shared" si="47"/>
        <v>2.4088051060433102</v>
      </c>
      <c r="BT61" s="45">
        <f t="shared" si="47"/>
        <v>0</v>
      </c>
      <c r="BU61" s="45">
        <f t="shared" si="47"/>
        <v>0</v>
      </c>
      <c r="BV61" s="45">
        <f t="shared" si="47"/>
        <v>3.4793726487849699</v>
      </c>
      <c r="BW61" s="45">
        <f t="shared" si="47"/>
        <v>19.177012992582952</v>
      </c>
      <c r="BX61" s="45">
        <f t="shared" si="47"/>
        <v>31125.636607784443</v>
      </c>
      <c r="BY61" s="45">
        <f t="shared" si="47"/>
        <v>21.094720396671306</v>
      </c>
      <c r="BZ61" s="45">
        <f t="shared" si="47"/>
        <v>6241.2475887819683</v>
      </c>
      <c r="CA61" s="45">
        <f t="shared" si="47"/>
        <v>7573.5580615509616</v>
      </c>
      <c r="CB61" s="45">
        <f t="shared" si="47"/>
        <v>6.3923436911773095</v>
      </c>
      <c r="CC61" s="45">
        <f t="shared" si="47"/>
        <v>0</v>
      </c>
      <c r="CD61" s="45">
        <f t="shared" si="47"/>
        <v>4879.8272692031633</v>
      </c>
      <c r="CE61" s="45">
        <f t="shared" si="47"/>
        <v>104460.69807399434</v>
      </c>
      <c r="CF61" s="45">
        <f t="shared" si="47"/>
        <v>66040.602697587761</v>
      </c>
      <c r="CG61" s="45">
        <f t="shared" si="47"/>
        <v>38420.095376406622</v>
      </c>
      <c r="CH61" s="45">
        <f t="shared" si="47"/>
        <v>55.086599922281678</v>
      </c>
      <c r="CI61" s="45">
        <f t="shared" si="47"/>
        <v>0</v>
      </c>
      <c r="CJ61" s="45">
        <f t="shared" si="47"/>
        <v>1609.2070548149916</v>
      </c>
      <c r="CK61" s="45">
        <f t="shared" si="47"/>
        <v>422.2626513084918</v>
      </c>
      <c r="CL61" s="45">
        <f t="shared" si="47"/>
        <v>17561.188479304084</v>
      </c>
      <c r="CM61" s="45">
        <f t="shared" si="47"/>
        <v>1196.8538995093709</v>
      </c>
      <c r="CN61" s="45">
        <f t="shared" si="47"/>
        <v>227.29635590355403</v>
      </c>
      <c r="CO61" s="45">
        <f t="shared" si="47"/>
        <v>25091.188645397404</v>
      </c>
      <c r="CP61" s="45">
        <f t="shared" si="47"/>
        <v>2352.1358349228763</v>
      </c>
      <c r="CQ61" s="45">
        <f t="shared" si="47"/>
        <v>9.5885203779614763</v>
      </c>
      <c r="CR61" s="45">
        <f t="shared" si="47"/>
        <v>1125.9942600802026</v>
      </c>
      <c r="CS61" s="45">
        <f t="shared" ref="CS61:DB61" si="48">SUM(CS3:CS58)</f>
        <v>0.63923435283659791</v>
      </c>
      <c r="CT61" s="45">
        <f t="shared" si="48"/>
        <v>10683.396010634124</v>
      </c>
      <c r="CU61" s="45">
        <f t="shared" si="48"/>
        <v>22880.517097629461</v>
      </c>
      <c r="CV61" s="45">
        <f t="shared" si="48"/>
        <v>131.82280763792247</v>
      </c>
      <c r="CW61" s="45">
        <f t="shared" si="48"/>
        <v>0</v>
      </c>
      <c r="CX61" s="45">
        <f t="shared" si="48"/>
        <v>0.82810389395581607</v>
      </c>
      <c r="CY61" s="45">
        <f t="shared" si="48"/>
        <v>4495.5371983678378</v>
      </c>
      <c r="CZ61" s="45">
        <f t="shared" si="48"/>
        <v>1247.9260573489587</v>
      </c>
      <c r="DA61" s="45">
        <f t="shared" si="48"/>
        <v>0</v>
      </c>
      <c r="DB61" s="45">
        <f t="shared" si="48"/>
        <v>10750.645543862352</v>
      </c>
      <c r="DC61" s="45">
        <f t="shared" ref="DC61:DE61" si="49">SUM(DC3:DC58)</f>
        <v>99150.847232936067</v>
      </c>
      <c r="DD61" s="45">
        <f t="shared" si="49"/>
        <v>265.16341861681917</v>
      </c>
      <c r="DE61" s="45">
        <f t="shared" si="49"/>
        <v>2394.19507843048</v>
      </c>
    </row>
    <row r="62" spans="1:138" x14ac:dyDescent="0.3">
      <c r="A62" s="38" t="s">
        <v>54</v>
      </c>
      <c r="B62" s="21">
        <f>SUM(B3:B53)</f>
        <v>687700.70617549994</v>
      </c>
      <c r="C62" s="21">
        <f t="shared" ref="C62:Q62" si="50">SUM(C3:C53)</f>
        <v>146655.14558814009</v>
      </c>
      <c r="D62" s="21">
        <f t="shared" si="50"/>
        <v>27373.060861479993</v>
      </c>
      <c r="E62" s="21">
        <f t="shared" si="50"/>
        <v>104474.31248819</v>
      </c>
      <c r="F62" s="21">
        <f t="shared" si="50"/>
        <v>66053.079491590048</v>
      </c>
      <c r="G62" s="21">
        <f t="shared" si="50"/>
        <v>10683.202011160003</v>
      </c>
      <c r="H62" s="21">
        <f t="shared" si="50"/>
        <v>99156.132968580016</v>
      </c>
      <c r="I62" s="21">
        <f t="shared" si="50"/>
        <v>7394.2207500900022</v>
      </c>
      <c r="J62" s="21">
        <f t="shared" si="50"/>
        <v>1611.8652083800002</v>
      </c>
      <c r="K62" s="21">
        <f t="shared" si="50"/>
        <v>679.26169291999997</v>
      </c>
      <c r="L62" s="21">
        <f t="shared" si="50"/>
        <v>6271.60263485</v>
      </c>
      <c r="M62" s="21">
        <f t="shared" si="50"/>
        <v>1247.9481613600001</v>
      </c>
      <c r="N62" s="21">
        <f t="shared" si="50"/>
        <v>265.18155376999999</v>
      </c>
      <c r="O62" s="21">
        <f t="shared" si="50"/>
        <v>922.50384437999992</v>
      </c>
      <c r="P62" s="21">
        <f t="shared" si="50"/>
        <v>904.22887242999968</v>
      </c>
      <c r="Q62" s="21">
        <f t="shared" si="50"/>
        <v>131.83640780000002</v>
      </c>
      <c r="R62" s="21">
        <f t="shared" ref="R62:Y62" si="51">SUM(R3:R53)</f>
        <v>69.603254440000001</v>
      </c>
      <c r="S62" s="21">
        <f t="shared" si="51"/>
        <v>584.39967278999995</v>
      </c>
      <c r="T62" s="21">
        <f t="shared" si="51"/>
        <v>21.148685910000001</v>
      </c>
      <c r="U62" s="21">
        <f t="shared" si="51"/>
        <v>929.73890557000004</v>
      </c>
      <c r="V62" s="21">
        <f t="shared" si="51"/>
        <v>8.0311475199999993</v>
      </c>
      <c r="W62" s="21">
        <f t="shared" si="51"/>
        <v>29.447534600000001</v>
      </c>
      <c r="X62" s="21">
        <f t="shared" si="51"/>
        <v>2.4093583999999999</v>
      </c>
      <c r="Y62" s="21">
        <f t="shared" si="51"/>
        <v>3.48017238</v>
      </c>
      <c r="Z62" s="21">
        <f t="shared" ref="Z62:AB62" si="52">SUM(Z3:Z53)</f>
        <v>0</v>
      </c>
      <c r="AA62" s="21"/>
      <c r="AB62" s="21">
        <f t="shared" si="52"/>
        <v>0</v>
      </c>
      <c r="AC62" s="21"/>
    </row>
    <row r="63" spans="1:138" x14ac:dyDescent="0.3">
      <c r="A63" s="23" t="s">
        <v>235</v>
      </c>
      <c r="I63" s="21"/>
      <c r="J63" s="21"/>
      <c r="K63" s="21"/>
      <c r="L63" s="21"/>
      <c r="M63" s="21"/>
      <c r="N63" s="21"/>
      <c r="O63" s="21"/>
      <c r="P63" s="21"/>
      <c r="Q63" s="21"/>
      <c r="R63" s="25"/>
      <c r="S63" s="25"/>
      <c r="T63" s="25"/>
      <c r="U63" s="25"/>
      <c r="V63" s="25"/>
      <c r="W63" s="25"/>
      <c r="X63" s="25"/>
      <c r="AC63" s="2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U65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4.4" x14ac:dyDescent="0.3"/>
  <cols>
    <col min="1" max="1" width="15.33203125" customWidth="1"/>
    <col min="2" max="2" width="11.6640625" style="21" customWidth="1"/>
    <col min="3" max="3" width="10.109375" style="21" customWidth="1"/>
    <col min="4" max="4" width="9.6640625" style="21" customWidth="1"/>
    <col min="5" max="5" width="10.44140625" style="21" customWidth="1"/>
    <col min="6" max="6" width="10.5546875" style="21" customWidth="1"/>
    <col min="7" max="8" width="9.88671875" style="21" customWidth="1"/>
    <col min="9" max="15" width="9.88671875" style="23" customWidth="1"/>
    <col min="16" max="32" width="9.88671875" style="34" customWidth="1"/>
    <col min="33" max="33" width="9.88671875" style="23" customWidth="1"/>
    <col min="34" max="34" width="9.109375" customWidth="1"/>
    <col min="35" max="37" width="9.109375" style="23" customWidth="1"/>
    <col min="38" max="38" width="9.109375" customWidth="1"/>
    <col min="39" max="40" width="9.109375" style="23" customWidth="1"/>
    <col min="41" max="43" width="9.109375" customWidth="1"/>
    <col min="44" max="44" width="9.109375" style="23" customWidth="1"/>
    <col min="45" max="45" width="9.109375" customWidth="1"/>
    <col min="46" max="46" width="9.109375" style="23" customWidth="1"/>
    <col min="47" max="47" width="9.109375" customWidth="1"/>
    <col min="48" max="48" width="9.109375" style="23" customWidth="1"/>
    <col min="49" max="52" width="9.109375" customWidth="1"/>
    <col min="53" max="54" width="9.109375" style="23" customWidth="1"/>
    <col min="55" max="55" width="9.109375" customWidth="1"/>
    <col min="56" max="56" width="9.109375" style="23" customWidth="1"/>
    <col min="57" max="58" width="9.109375" customWidth="1"/>
    <col min="59" max="59" width="9.109375" style="23" customWidth="1"/>
    <col min="60" max="63" width="9.109375" customWidth="1"/>
    <col min="64" max="67" width="9.109375" style="23" customWidth="1"/>
    <col min="68" max="69" width="9.109375" customWidth="1"/>
    <col min="70" max="70" width="9.109375" style="23" customWidth="1"/>
    <col min="71" max="72" width="9.109375" customWidth="1"/>
    <col min="73" max="73" width="9.109375" style="23" customWidth="1"/>
    <col min="74" max="101" width="9.109375" customWidth="1"/>
    <col min="102" max="103" width="9.109375" style="23" customWidth="1"/>
    <col min="105" max="105" width="9.109375" style="23"/>
    <col min="108" max="109" width="9.109375" style="23"/>
    <col min="114" max="114" width="9.109375" style="23"/>
    <col min="116" max="117" width="9.109375" style="23"/>
    <col min="120" max="120" width="9.109375" style="23"/>
    <col min="134" max="134" width="9.109375" style="23"/>
  </cols>
  <sheetData>
    <row r="1" spans="1:151" x14ac:dyDescent="0.3">
      <c r="B1" s="21" t="s">
        <v>634</v>
      </c>
      <c r="O1" s="68"/>
      <c r="AH1" s="23" t="s">
        <v>636</v>
      </c>
      <c r="DQ1" s="23" t="s">
        <v>362</v>
      </c>
    </row>
    <row r="2" spans="1:151" x14ac:dyDescent="0.3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62</v>
      </c>
      <c r="L2" s="23" t="s">
        <v>311</v>
      </c>
      <c r="M2" s="23" t="s">
        <v>63</v>
      </c>
      <c r="N2" s="23" t="s">
        <v>314</v>
      </c>
      <c r="O2" s="23" t="s">
        <v>469</v>
      </c>
      <c r="P2" s="23" t="s">
        <v>318</v>
      </c>
      <c r="Q2" s="23" t="s">
        <v>319</v>
      </c>
      <c r="R2" s="23" t="s">
        <v>320</v>
      </c>
      <c r="S2" s="23" t="s">
        <v>321</v>
      </c>
      <c r="T2" s="23" t="s">
        <v>323</v>
      </c>
      <c r="U2" s="23" t="s">
        <v>65</v>
      </c>
      <c r="V2" s="23" t="s">
        <v>312</v>
      </c>
      <c r="W2" s="23" t="s">
        <v>482</v>
      </c>
      <c r="X2" s="23" t="s">
        <v>484</v>
      </c>
      <c r="Y2" s="23" t="s">
        <v>485</v>
      </c>
      <c r="Z2" s="23" t="s">
        <v>459</v>
      </c>
      <c r="AA2" s="23" t="s">
        <v>486</v>
      </c>
      <c r="AB2" s="23" t="s">
        <v>465</v>
      </c>
      <c r="AC2" s="23" t="s">
        <v>419</v>
      </c>
      <c r="AD2" s="23" t="s">
        <v>481</v>
      </c>
      <c r="AE2" s="23" t="s">
        <v>457</v>
      </c>
      <c r="AF2" s="23" t="s">
        <v>374</v>
      </c>
      <c r="AH2" s="23" t="s">
        <v>224</v>
      </c>
      <c r="AI2" s="23" t="s">
        <v>552</v>
      </c>
      <c r="AJ2" s="23" t="s">
        <v>454</v>
      </c>
      <c r="AK2" s="23" t="s">
        <v>488</v>
      </c>
      <c r="AL2" s="23" t="s">
        <v>175</v>
      </c>
      <c r="AM2" s="23" t="s">
        <v>490</v>
      </c>
      <c r="AN2" s="23" t="s">
        <v>384</v>
      </c>
      <c r="AO2" s="23" t="s">
        <v>127</v>
      </c>
      <c r="AP2" s="23" t="s">
        <v>128</v>
      </c>
      <c r="AQ2" s="23" t="s">
        <v>129</v>
      </c>
      <c r="AR2" s="23" t="s">
        <v>513</v>
      </c>
      <c r="AS2" s="23" t="s">
        <v>455</v>
      </c>
      <c r="AT2" s="23" t="s">
        <v>550</v>
      </c>
      <c r="AU2" s="23" t="s">
        <v>176</v>
      </c>
      <c r="AV2" s="23" t="s">
        <v>491</v>
      </c>
      <c r="AW2" s="23" t="s">
        <v>130</v>
      </c>
      <c r="AX2" s="23" t="s">
        <v>57</v>
      </c>
      <c r="AY2" s="23" t="s">
        <v>132</v>
      </c>
      <c r="AZ2" s="23" t="s">
        <v>133</v>
      </c>
      <c r="BA2" s="23" t="s">
        <v>456</v>
      </c>
      <c r="BB2" s="23" t="s">
        <v>457</v>
      </c>
      <c r="BC2" s="23" t="s">
        <v>134</v>
      </c>
      <c r="BD2" s="23" t="s">
        <v>553</v>
      </c>
      <c r="BE2" s="23" t="s">
        <v>135</v>
      </c>
      <c r="BF2" s="23" t="s">
        <v>136</v>
      </c>
      <c r="BG2" s="23" t="s">
        <v>459</v>
      </c>
      <c r="BH2" s="23" t="s">
        <v>209</v>
      </c>
      <c r="BI2" s="23" t="s">
        <v>137</v>
      </c>
      <c r="BJ2" s="23" t="s">
        <v>138</v>
      </c>
      <c r="BK2" s="23" t="s">
        <v>139</v>
      </c>
      <c r="BL2" s="23" t="s">
        <v>551</v>
      </c>
      <c r="BM2" s="23" t="s">
        <v>461</v>
      </c>
      <c r="BN2" s="23" t="s">
        <v>340</v>
      </c>
      <c r="BO2" s="23" t="s">
        <v>341</v>
      </c>
      <c r="BP2" s="23" t="s">
        <v>140</v>
      </c>
      <c r="BQ2" s="23" t="s">
        <v>489</v>
      </c>
      <c r="BR2" s="23" t="s">
        <v>473</v>
      </c>
      <c r="BS2" s="23" t="s">
        <v>55</v>
      </c>
      <c r="BT2" s="23" t="s">
        <v>124</v>
      </c>
      <c r="BU2" s="23" t="s">
        <v>587</v>
      </c>
      <c r="BV2" s="23" t="s">
        <v>141</v>
      </c>
      <c r="BW2" s="23" t="s">
        <v>142</v>
      </c>
      <c r="BX2" s="23" t="s">
        <v>58</v>
      </c>
      <c r="BY2" s="23" t="s">
        <v>143</v>
      </c>
      <c r="BZ2" s="23" t="s">
        <v>144</v>
      </c>
      <c r="CA2" s="23" t="s">
        <v>318</v>
      </c>
      <c r="CB2" s="23" t="s">
        <v>319</v>
      </c>
      <c r="CC2" s="23" t="s">
        <v>320</v>
      </c>
      <c r="CD2" s="23" t="s">
        <v>321</v>
      </c>
      <c r="CE2" s="23" t="s">
        <v>323</v>
      </c>
      <c r="CF2" s="23" t="s">
        <v>145</v>
      </c>
      <c r="CG2" s="23" t="s">
        <v>146</v>
      </c>
      <c r="CH2" s="23" t="s">
        <v>147</v>
      </c>
      <c r="CI2" s="23" t="s">
        <v>148</v>
      </c>
      <c r="CJ2" s="23" t="s">
        <v>149</v>
      </c>
      <c r="CK2" s="23" t="s">
        <v>150</v>
      </c>
      <c r="CL2" s="23" t="s">
        <v>151</v>
      </c>
      <c r="CM2" s="23" t="s">
        <v>152</v>
      </c>
      <c r="CN2" s="23" t="s">
        <v>52</v>
      </c>
      <c r="CO2" s="23" t="s">
        <v>51</v>
      </c>
      <c r="CP2" s="23" t="s">
        <v>153</v>
      </c>
      <c r="CQ2" s="23" t="s">
        <v>155</v>
      </c>
      <c r="CR2" s="23" t="s">
        <v>156</v>
      </c>
      <c r="CS2" s="23" t="s">
        <v>157</v>
      </c>
      <c r="CT2" s="23" t="s">
        <v>158</v>
      </c>
      <c r="CU2" s="23" t="s">
        <v>159</v>
      </c>
      <c r="CV2" s="23" t="s">
        <v>160</v>
      </c>
      <c r="CW2" s="23" t="s">
        <v>161</v>
      </c>
      <c r="CX2" s="23" t="s">
        <v>162</v>
      </c>
      <c r="CY2" s="23" t="s">
        <v>464</v>
      </c>
      <c r="CZ2" s="23" t="s">
        <v>163</v>
      </c>
      <c r="DA2" s="23" t="s">
        <v>164</v>
      </c>
      <c r="DB2" s="23" t="s">
        <v>165</v>
      </c>
      <c r="DC2" s="23" t="s">
        <v>59</v>
      </c>
      <c r="DD2" s="23" t="s">
        <v>474</v>
      </c>
      <c r="DE2" s="23" t="s">
        <v>465</v>
      </c>
      <c r="DF2" s="23" t="s">
        <v>166</v>
      </c>
      <c r="DG2" s="23" t="s">
        <v>167</v>
      </c>
      <c r="DH2" s="23" t="s">
        <v>168</v>
      </c>
      <c r="DI2" s="23" t="s">
        <v>335</v>
      </c>
      <c r="DJ2" s="23" t="s">
        <v>169</v>
      </c>
      <c r="DK2" s="23" t="s">
        <v>170</v>
      </c>
      <c r="DL2" s="23" t="s">
        <v>171</v>
      </c>
      <c r="DM2" s="23" t="s">
        <v>469</v>
      </c>
      <c r="DN2" s="23" t="s">
        <v>475</v>
      </c>
      <c r="DP2" s="23" t="s">
        <v>587</v>
      </c>
      <c r="DQ2" s="23" t="s">
        <v>57</v>
      </c>
      <c r="DR2" s="23" t="s">
        <v>55</v>
      </c>
      <c r="DS2" s="23" t="s">
        <v>58</v>
      </c>
      <c r="DT2" s="23" t="s">
        <v>52</v>
      </c>
      <c r="DU2" s="23" t="s">
        <v>51</v>
      </c>
      <c r="DV2" s="23" t="s">
        <v>59</v>
      </c>
      <c r="DW2" s="23" t="s">
        <v>60</v>
      </c>
      <c r="DX2" s="23" t="s">
        <v>359</v>
      </c>
      <c r="DY2" s="23" t="s">
        <v>344</v>
      </c>
      <c r="DZ2" s="23" t="s">
        <v>360</v>
      </c>
      <c r="EA2" s="23" t="s">
        <v>343</v>
      </c>
      <c r="EB2" s="23" t="s">
        <v>361</v>
      </c>
      <c r="EC2" s="23" t="s">
        <v>345</v>
      </c>
      <c r="ED2" s="23" t="s">
        <v>494</v>
      </c>
      <c r="EE2" s="34" t="s">
        <v>354</v>
      </c>
      <c r="EF2" s="34" t="s">
        <v>355</v>
      </c>
      <c r="EG2" s="34" t="s">
        <v>356</v>
      </c>
      <c r="EH2" s="34" t="s">
        <v>357</v>
      </c>
      <c r="EI2" s="34" t="s">
        <v>358</v>
      </c>
      <c r="EJ2" s="23" t="s">
        <v>65</v>
      </c>
      <c r="EK2" s="23" t="s">
        <v>312</v>
      </c>
      <c r="EL2" s="23" t="s">
        <v>482</v>
      </c>
      <c r="EM2" s="34" t="s">
        <v>484</v>
      </c>
      <c r="EN2" s="23" t="s">
        <v>485</v>
      </c>
      <c r="EO2" s="23" t="s">
        <v>459</v>
      </c>
      <c r="EP2" s="23" t="s">
        <v>486</v>
      </c>
      <c r="EQ2" s="23" t="s">
        <v>465</v>
      </c>
      <c r="ER2" t="s">
        <v>419</v>
      </c>
      <c r="ES2" s="23" t="s">
        <v>481</v>
      </c>
      <c r="ET2" s="23" t="s">
        <v>457</v>
      </c>
      <c r="EU2" t="s">
        <v>374</v>
      </c>
    </row>
    <row r="3" spans="1:151" x14ac:dyDescent="0.3">
      <c r="A3" s="23" t="s">
        <v>0</v>
      </c>
      <c r="B3" s="21">
        <v>437438.64649999997</v>
      </c>
      <c r="C3" s="21">
        <v>7244.3124299999999</v>
      </c>
      <c r="D3" s="21">
        <v>9305.5499920000002</v>
      </c>
      <c r="E3" s="21">
        <v>47480.086069999998</v>
      </c>
      <c r="F3" s="21">
        <v>40237.360417999997</v>
      </c>
      <c r="G3" s="21">
        <v>4307.6859180000001</v>
      </c>
      <c r="H3" s="21">
        <v>104136.99430000001</v>
      </c>
      <c r="I3" s="23">
        <v>2820.9635130000001</v>
      </c>
      <c r="J3" s="23">
        <v>1421.483919</v>
      </c>
      <c r="K3" s="23">
        <v>1245.448453</v>
      </c>
      <c r="L3" s="23">
        <v>1135.427291</v>
      </c>
      <c r="M3" s="23">
        <v>7397.877246</v>
      </c>
      <c r="N3" s="23">
        <v>875.77465400000006</v>
      </c>
      <c r="O3" s="23">
        <v>462.09199799999999</v>
      </c>
      <c r="P3" s="23">
        <v>42.395766000000002</v>
      </c>
      <c r="Q3" s="23">
        <v>17.362794999999998</v>
      </c>
      <c r="R3" s="23">
        <v>21.121178</v>
      </c>
      <c r="S3" s="23">
        <v>19.34019</v>
      </c>
      <c r="T3" s="23">
        <v>81.978043999999997</v>
      </c>
      <c r="U3" s="23">
        <v>4339.266783</v>
      </c>
      <c r="V3" s="23">
        <v>875.77465400000006</v>
      </c>
      <c r="W3" s="23">
        <v>140.82802799999999</v>
      </c>
      <c r="X3" s="23">
        <v>127.625811</v>
      </c>
      <c r="Y3" s="23">
        <v>1.1734279999999999</v>
      </c>
      <c r="Z3" s="23">
        <v>52.810529000000002</v>
      </c>
      <c r="AA3" s="23">
        <v>282.03273899999999</v>
      </c>
      <c r="AB3" s="23">
        <v>176.03523100000001</v>
      </c>
      <c r="AC3" s="23">
        <v>3.2523749999999998</v>
      </c>
      <c r="AD3" s="23"/>
      <c r="AE3" s="23"/>
      <c r="AF3" s="23">
        <v>0.35013499999999997</v>
      </c>
      <c r="AG3" s="21"/>
      <c r="AH3" s="23" t="s">
        <v>0</v>
      </c>
      <c r="AI3" s="23">
        <v>6108.8256447745198</v>
      </c>
      <c r="AJ3" s="23">
        <v>2670.6986724572598</v>
      </c>
      <c r="AK3" s="23">
        <v>140.827289435967</v>
      </c>
      <c r="AL3" s="23">
        <v>1421.47667414272</v>
      </c>
      <c r="AM3" s="23">
        <v>127.625163867727</v>
      </c>
      <c r="AN3" s="23">
        <v>0</v>
      </c>
      <c r="AO3" s="23">
        <v>2820.9489451682698</v>
      </c>
      <c r="AP3" s="23">
        <v>2820.9489451682698</v>
      </c>
      <c r="AQ3" s="23">
        <v>2251.72473908348</v>
      </c>
      <c r="AR3" s="23">
        <v>385.62253461823701</v>
      </c>
      <c r="AS3" s="23">
        <v>1245.44235132319</v>
      </c>
      <c r="AT3" s="23">
        <v>3.25235759135481</v>
      </c>
      <c r="AU3" s="23">
        <v>1135.4217050483201</v>
      </c>
      <c r="AV3" s="23">
        <v>1.17342268109243</v>
      </c>
      <c r="AW3" s="23">
        <v>9517.4523324725305</v>
      </c>
      <c r="AX3" s="23">
        <v>437429.59301611001</v>
      </c>
      <c r="AY3" s="23">
        <v>4471.66710031003</v>
      </c>
      <c r="AZ3" s="23">
        <v>1181.5425141133201</v>
      </c>
      <c r="BA3" s="23">
        <v>1485.0690166636</v>
      </c>
      <c r="BB3" s="23">
        <v>0</v>
      </c>
      <c r="BC3" s="23">
        <v>49.231498668011</v>
      </c>
      <c r="BD3" s="23">
        <v>475.92071905281398</v>
      </c>
      <c r="BE3" s="23">
        <v>7397.8398397126502</v>
      </c>
      <c r="BF3" s="23">
        <v>7397.8398397126502</v>
      </c>
      <c r="BG3" s="23">
        <v>52.810252554440801</v>
      </c>
      <c r="BH3" s="23">
        <v>77525864.995295793</v>
      </c>
      <c r="BI3" s="23">
        <v>0</v>
      </c>
      <c r="BJ3" s="23">
        <v>2132.13208098317</v>
      </c>
      <c r="BK3" s="23">
        <v>574.37812644187102</v>
      </c>
      <c r="BL3" s="23">
        <v>9997.1325557002801</v>
      </c>
      <c r="BM3" s="23">
        <v>1426.40064823022</v>
      </c>
      <c r="BN3" s="23">
        <v>9.1035236291384797E-2</v>
      </c>
      <c r="BO3" s="23">
        <v>0.25910047945016701</v>
      </c>
      <c r="BP3" s="23">
        <v>4339.2580649568299</v>
      </c>
      <c r="BQ3" s="23">
        <v>282.031354538968</v>
      </c>
      <c r="BR3" s="23">
        <v>875.76995415005297</v>
      </c>
      <c r="BS3" s="23">
        <v>7244.1666802386499</v>
      </c>
      <c r="BT3" s="23">
        <v>0</v>
      </c>
      <c r="BU3" s="23">
        <v>108073.074126258</v>
      </c>
      <c r="BV3" s="23">
        <v>8375.0186954438104</v>
      </c>
      <c r="BW3" s="23">
        <v>930.55761245712802</v>
      </c>
      <c r="BX3" s="23">
        <v>9305.5763079009394</v>
      </c>
      <c r="BY3" s="23">
        <v>0</v>
      </c>
      <c r="BZ3" s="23">
        <v>5167.1703756955003</v>
      </c>
      <c r="CA3" s="23">
        <v>42.395536264632099</v>
      </c>
      <c r="CB3" s="23">
        <v>17.362698214414898</v>
      </c>
      <c r="CC3" s="23">
        <v>21.121070199834399</v>
      </c>
      <c r="CD3" s="23">
        <v>19.340105202693099</v>
      </c>
      <c r="CE3" s="23">
        <v>81.977670113734206</v>
      </c>
      <c r="CF3" s="23">
        <v>1.1572034439326</v>
      </c>
      <c r="CG3" s="23">
        <v>28270.369794191902</v>
      </c>
      <c r="CH3" s="23">
        <v>0.46204936517138101</v>
      </c>
      <c r="CI3" s="23">
        <v>141.10453716364299</v>
      </c>
      <c r="CJ3" s="23">
        <v>1504.9250110806499</v>
      </c>
      <c r="CK3" s="23">
        <v>0.35780372163560897</v>
      </c>
      <c r="CL3" s="23">
        <v>0</v>
      </c>
      <c r="CM3" s="23">
        <v>34.213897405622902</v>
      </c>
      <c r="CN3" s="23">
        <v>47481.566512175203</v>
      </c>
      <c r="CO3" s="23">
        <v>40238.960926309097</v>
      </c>
      <c r="CP3" s="23">
        <v>7242.6055858661603</v>
      </c>
      <c r="CQ3" s="23">
        <v>0.43289499085522798</v>
      </c>
      <c r="CR3" s="23">
        <v>7.23415202257532E-2</v>
      </c>
      <c r="CS3" s="23">
        <v>156.66020771253901</v>
      </c>
      <c r="CT3" s="23">
        <v>21.228438603371899</v>
      </c>
      <c r="CU3" s="23">
        <v>15675.9624436581</v>
      </c>
      <c r="CV3" s="23">
        <v>106.689372794303</v>
      </c>
      <c r="CW3" s="23">
        <v>47.736211763311701</v>
      </c>
      <c r="CX3" s="23">
        <v>22394.010665123398</v>
      </c>
      <c r="CY3" s="23">
        <v>385.62209514252902</v>
      </c>
      <c r="CZ3" s="23">
        <v>0.838326817494777</v>
      </c>
      <c r="DA3" s="23">
        <v>153.046876786322</v>
      </c>
      <c r="DB3" s="23">
        <v>6.2644358470433203E-2</v>
      </c>
      <c r="DC3" s="23">
        <v>4307.6631873763299</v>
      </c>
      <c r="DD3" s="23">
        <v>26765.651331450899</v>
      </c>
      <c r="DE3" s="23">
        <v>176.03428023138801</v>
      </c>
      <c r="DF3" s="23">
        <v>0</v>
      </c>
      <c r="DG3" s="23">
        <v>1604.35727242961</v>
      </c>
      <c r="DH3" s="23">
        <v>4732.2634102332604</v>
      </c>
      <c r="DI3" s="23">
        <v>875.77015126554204</v>
      </c>
      <c r="DJ3" s="23">
        <v>0</v>
      </c>
      <c r="DK3" s="23">
        <v>16178.4097769895</v>
      </c>
      <c r="DL3" s="23">
        <v>104134.900400171</v>
      </c>
      <c r="DM3" s="23">
        <v>462.08960884310602</v>
      </c>
      <c r="DN3" s="23">
        <v>3472.9132251736501</v>
      </c>
      <c r="DP3" s="32">
        <f>BU3/DL3</f>
        <v>1.0378180006026159</v>
      </c>
      <c r="DQ3" s="46">
        <f>(AX3-B3)/(B3+1E-50)</f>
        <v>-2.0696579880173166E-5</v>
      </c>
      <c r="DR3" s="46">
        <f>(BS3-C3)/(C3+1E-50)</f>
        <v>-2.0119198717398373E-5</v>
      </c>
      <c r="DS3" s="46">
        <f>(BX3-D3)/(D3+1E-50)</f>
        <v>2.8279791051336844E-6</v>
      </c>
      <c r="DT3" s="46">
        <f>(CN3-E3)/(E3+1E-50)</f>
        <v>3.1180275727016993E-5</v>
      </c>
      <c r="DU3" s="46">
        <f>(CO3-F3)/(F3+1E-50)</f>
        <v>3.9776672537009298E-5</v>
      </c>
      <c r="DV3" s="46">
        <f>(DC3-G3)/(G3+1E-50)</f>
        <v>-5.2767597505732058E-6</v>
      </c>
      <c r="DW3" s="46">
        <f>(DL3-H3)/(H3+1E-50)</f>
        <v>-2.0107165979607773E-5</v>
      </c>
      <c r="DX3" s="46">
        <f>(AP3-I3)/(I3+1E-50)</f>
        <v>-5.1641333406875473E-6</v>
      </c>
      <c r="DY3" s="46">
        <f>(AL3-J3)/(J3+1E-50)</f>
        <v>-5.0966860639221544E-6</v>
      </c>
      <c r="DZ3" s="46">
        <f>(AS3-K3)/(K3+1E-50)</f>
        <v>-4.8991805283299008E-6</v>
      </c>
      <c r="EA3" s="46">
        <f>(AU3-L3)/(L3+1E-50)</f>
        <v>-4.9196912247766386E-6</v>
      </c>
      <c r="EB3" s="46">
        <f>(BF3-M3)/(M3+1E-50)</f>
        <v>-5.0563541548345137E-6</v>
      </c>
      <c r="EC3" s="46">
        <f>(DI3-N3)/(N3+1E-50)</f>
        <v>-5.1414304324167579E-6</v>
      </c>
      <c r="ED3" s="46">
        <f>(DM3-O3)/(O3+1E-50)</f>
        <v>-5.1703057060271843E-6</v>
      </c>
      <c r="EE3" s="46">
        <f>(CA3-P3)/(P3+1E-50)</f>
        <v>-5.4188280948292327E-6</v>
      </c>
      <c r="EF3" s="46">
        <f>(CB3-Q3)/(Q3+1E-50)</f>
        <v>-5.5743090383880395E-6</v>
      </c>
      <c r="EG3" s="46">
        <f>(CC3-R3)/(R3+1E-50)</f>
        <v>-5.1038898304436734E-6</v>
      </c>
      <c r="EH3" s="46">
        <f>(CD3-S3)/(S3+1E-50)</f>
        <v>-4.3845126082368822E-6</v>
      </c>
      <c r="EI3" s="46">
        <f>(CE3-T3)/(T3+1E-50)</f>
        <v>-4.5608097918408107E-6</v>
      </c>
      <c r="EJ3" s="46">
        <f>(BP3-U3)/(U3+1E-50)</f>
        <v>-2.009105133677126E-6</v>
      </c>
      <c r="EK3" s="46">
        <f>(BR3-V3)/(V3+1E-50)</f>
        <v>-5.3665060134149376E-6</v>
      </c>
      <c r="EL3" s="46">
        <f>(AK3-W3)/(W3+1E-50)</f>
        <v>-5.2444392176376849E-6</v>
      </c>
      <c r="EM3" s="46">
        <f>(AM3-X3)/(X3+1E-50)</f>
        <v>-5.0705438651604037E-6</v>
      </c>
      <c r="EN3" s="46">
        <f>(AV3-Y3)/(Y3+1E-50)</f>
        <v>-4.5327941466711412E-6</v>
      </c>
      <c r="EO3" s="46">
        <f>(BG3-Z3)/(Z3+1E-50)</f>
        <v>-5.2346674883994614E-6</v>
      </c>
      <c r="EP3" s="46">
        <f>(BQ3-AA3)/(AA3+1E-50)</f>
        <v>-4.9088663851514902E-6</v>
      </c>
      <c r="EQ3" s="46">
        <f>(DE3-AB3)/(AB3+1E-50)</f>
        <v>-5.4010132324038841E-6</v>
      </c>
      <c r="ER3" s="46">
        <f>(AT3-AC3)/(AC3+1E-50)</f>
        <v>-5.352594700747156E-6</v>
      </c>
      <c r="ES3" s="46">
        <f>(AN3-AD3)/(AD3+1E-50)</f>
        <v>0</v>
      </c>
      <c r="ET3" s="46">
        <f>(BB3-AE3)/(AE3+1E-50)</f>
        <v>0</v>
      </c>
      <c r="EU3" s="46">
        <f>(BN3+BO3-AF3)/(AF3+1E-50)</f>
        <v>2.0441873900193569E-6</v>
      </c>
    </row>
    <row r="4" spans="1:151" x14ac:dyDescent="0.3">
      <c r="A4" s="23" t="s">
        <v>2</v>
      </c>
      <c r="B4" s="21">
        <v>66316.135595999993</v>
      </c>
      <c r="C4" s="21">
        <v>1094.4969060000001</v>
      </c>
      <c r="D4" s="21">
        <v>1217.7681110000001</v>
      </c>
      <c r="E4" s="21">
        <v>7025.7031459999998</v>
      </c>
      <c r="F4" s="21">
        <v>5953.9857350000002</v>
      </c>
      <c r="G4" s="21">
        <v>594.044309</v>
      </c>
      <c r="H4" s="21">
        <v>15733.393480999999</v>
      </c>
      <c r="I4" s="23">
        <v>508.57876599999997</v>
      </c>
      <c r="J4" s="23">
        <v>155.36535799999999</v>
      </c>
      <c r="K4" s="23">
        <v>136.551569</v>
      </c>
      <c r="L4" s="23">
        <v>82.537799000000007</v>
      </c>
      <c r="M4" s="23">
        <v>762.261213</v>
      </c>
      <c r="N4" s="23">
        <v>104.38615900000001</v>
      </c>
      <c r="O4" s="23">
        <v>88.606808999999998</v>
      </c>
      <c r="P4" s="23">
        <v>5.8465379999999998</v>
      </c>
      <c r="Q4" s="23">
        <v>2.3943729999999999</v>
      </c>
      <c r="R4" s="23">
        <v>2.912649</v>
      </c>
      <c r="S4" s="23">
        <v>2.6671589999999998</v>
      </c>
      <c r="T4" s="23">
        <v>11.305113</v>
      </c>
      <c r="U4" s="23">
        <v>699.14405899999997</v>
      </c>
      <c r="V4" s="23">
        <v>147.47576000000001</v>
      </c>
      <c r="W4" s="23">
        <v>97.710207999999994</v>
      </c>
      <c r="X4" s="23">
        <v>21.241333999999998</v>
      </c>
      <c r="Y4" s="23">
        <v>0.16179299999999999</v>
      </c>
      <c r="Z4" s="23">
        <v>14.565523000000001</v>
      </c>
      <c r="AA4" s="23">
        <v>38.893197999999998</v>
      </c>
      <c r="AB4" s="23">
        <v>31.558592999999998</v>
      </c>
      <c r="AC4" s="23">
        <v>0.448571</v>
      </c>
      <c r="AD4" s="23"/>
      <c r="AE4" s="23"/>
      <c r="AF4" s="23">
        <v>4.8495000000000003E-2</v>
      </c>
      <c r="AG4" s="21"/>
      <c r="AH4" s="23" t="s">
        <v>2</v>
      </c>
      <c r="AI4" s="23">
        <v>1248.6166126478599</v>
      </c>
      <c r="AJ4" s="23">
        <v>215.85864610201801</v>
      </c>
      <c r="AK4" s="23">
        <v>97.710182359645401</v>
      </c>
      <c r="AL4" s="23">
        <v>155.365267051491</v>
      </c>
      <c r="AM4" s="23">
        <v>21.241320130551099</v>
      </c>
      <c r="AN4" s="23">
        <v>0</v>
      </c>
      <c r="AO4" s="23">
        <v>508.57845750946501</v>
      </c>
      <c r="AP4" s="23">
        <v>508.57845750946501</v>
      </c>
      <c r="AQ4" s="23">
        <v>350.41889658054799</v>
      </c>
      <c r="AR4" s="23">
        <v>19.538784454480101</v>
      </c>
      <c r="AS4" s="23">
        <v>136.551503689642</v>
      </c>
      <c r="AT4" s="23">
        <v>0.44856967990673102</v>
      </c>
      <c r="AU4" s="23">
        <v>82.537735285801901</v>
      </c>
      <c r="AV4" s="23">
        <v>0.16179328180894401</v>
      </c>
      <c r="AW4" s="23">
        <v>1577.5771918785899</v>
      </c>
      <c r="AX4" s="23">
        <v>66316.115245071196</v>
      </c>
      <c r="AY4" s="23">
        <v>518.86306477096105</v>
      </c>
      <c r="AZ4" s="23">
        <v>208.34206205590701</v>
      </c>
      <c r="BA4" s="23">
        <v>148.244007096384</v>
      </c>
      <c r="BB4" s="23">
        <v>0</v>
      </c>
      <c r="BC4" s="23">
        <v>89.648231827339998</v>
      </c>
      <c r="BD4" s="23">
        <v>141.24013707098001</v>
      </c>
      <c r="BE4" s="23">
        <v>762.26098339347004</v>
      </c>
      <c r="BF4" s="23">
        <v>762.26098339347004</v>
      </c>
      <c r="BG4" s="23">
        <v>14.565530727036601</v>
      </c>
      <c r="BH4" s="23">
        <v>10690963.997310501</v>
      </c>
      <c r="BI4" s="23">
        <v>0</v>
      </c>
      <c r="BJ4" s="23">
        <v>205.203213693462</v>
      </c>
      <c r="BK4" s="23">
        <v>36.057763274883399</v>
      </c>
      <c r="BL4" s="23">
        <v>1570.5934428119299</v>
      </c>
      <c r="BM4" s="23">
        <v>249.35635334813901</v>
      </c>
      <c r="BN4" s="23">
        <v>1.2608727966181E-2</v>
      </c>
      <c r="BO4" s="23">
        <v>3.5886257863611E-2</v>
      </c>
      <c r="BP4" s="23">
        <v>699.146090930426</v>
      </c>
      <c r="BQ4" s="23">
        <v>38.893207473675098</v>
      </c>
      <c r="BR4" s="23">
        <v>147.47563948147001</v>
      </c>
      <c r="BS4" s="23">
        <v>1094.4965961970199</v>
      </c>
      <c r="BT4" s="23">
        <v>0</v>
      </c>
      <c r="BU4" s="23">
        <v>16231.718161345199</v>
      </c>
      <c r="BV4" s="23">
        <v>1095.9907791012799</v>
      </c>
      <c r="BW4" s="23">
        <v>121.776756371633</v>
      </c>
      <c r="BX4" s="23">
        <v>1217.7675354729099</v>
      </c>
      <c r="BY4" s="23">
        <v>0</v>
      </c>
      <c r="BZ4" s="23">
        <v>822.408896687489</v>
      </c>
      <c r="CA4" s="23">
        <v>5.8465377757590797</v>
      </c>
      <c r="CB4" s="23">
        <v>2.39437617485738</v>
      </c>
      <c r="CC4" s="23">
        <v>2.9126404946642599</v>
      </c>
      <c r="CD4" s="23">
        <v>2.66716331045156</v>
      </c>
      <c r="CE4" s="23">
        <v>11.305120805701099</v>
      </c>
      <c r="CF4" s="23">
        <v>1.47965728747719E-2</v>
      </c>
      <c r="CG4" s="23">
        <v>4492.0958235288599</v>
      </c>
      <c r="CH4" s="23">
        <v>0</v>
      </c>
      <c r="CI4" s="23">
        <v>49.048276405584303</v>
      </c>
      <c r="CJ4" s="23">
        <v>579.91159958553101</v>
      </c>
      <c r="CK4" s="23">
        <v>7.3804194238220405E-2</v>
      </c>
      <c r="CL4" s="23">
        <v>0</v>
      </c>
      <c r="CM4" s="23">
        <v>59.587440334661601</v>
      </c>
      <c r="CN4" s="23">
        <v>7025.4984448288596</v>
      </c>
      <c r="CO4" s="23">
        <v>5953.7813647624998</v>
      </c>
      <c r="CP4" s="23">
        <v>1071.71708006635</v>
      </c>
      <c r="CQ4" s="23">
        <v>2.2299040928807199</v>
      </c>
      <c r="CR4" s="23">
        <v>2.60711206920308E-2</v>
      </c>
      <c r="CS4" s="23">
        <v>34.417183034221203</v>
      </c>
      <c r="CT4" s="23">
        <v>24.778138644377901</v>
      </c>
      <c r="CU4" s="23">
        <v>2115.9388184989798</v>
      </c>
      <c r="CV4" s="23">
        <v>10.4695298919184</v>
      </c>
      <c r="CW4" s="23">
        <v>12.8060745703467</v>
      </c>
      <c r="CX4" s="23">
        <v>3022.7282049857499</v>
      </c>
      <c r="CY4" s="23">
        <v>76.625338895097201</v>
      </c>
      <c r="CZ4" s="23">
        <v>0.45763827951299801</v>
      </c>
      <c r="DA4" s="23">
        <v>41.257607455811097</v>
      </c>
      <c r="DB4" s="23">
        <v>3.6277095119518002E-2</v>
      </c>
      <c r="DC4" s="23">
        <v>594.04417452581299</v>
      </c>
      <c r="DD4" s="23">
        <v>4212.1843166700301</v>
      </c>
      <c r="DE4" s="23">
        <v>31.5585390261115</v>
      </c>
      <c r="DF4" s="23">
        <v>0</v>
      </c>
      <c r="DG4" s="23">
        <v>222.90239614545101</v>
      </c>
      <c r="DH4" s="23">
        <v>693.85671845744503</v>
      </c>
      <c r="DI4" s="23">
        <v>104.386175410725</v>
      </c>
      <c r="DJ4" s="23">
        <v>0</v>
      </c>
      <c r="DK4" s="23">
        <v>2381.77593729301</v>
      </c>
      <c r="DL4" s="23">
        <v>15733.388731515601</v>
      </c>
      <c r="DM4" s="23">
        <v>88.606786311805706</v>
      </c>
      <c r="DN4" s="23">
        <v>523.518267242055</v>
      </c>
      <c r="DP4" s="32">
        <f t="shared" ref="DP4:DP51" si="0">BU4/DL4</f>
        <v>1.0316733691853297</v>
      </c>
      <c r="DQ4" s="46">
        <f t="shared" ref="DQ4:DQ51" si="1">(AX4-B4)/(B4+1E-50)</f>
        <v>-3.0687748334231358E-7</v>
      </c>
      <c r="DR4" s="46">
        <f t="shared" ref="DR4:DR51" si="2">(BS4-C4)/(C4+1E-50)</f>
        <v>-2.8305514474878502E-7</v>
      </c>
      <c r="DS4" s="46">
        <f t="shared" ref="DS4:DS51" si="3">(BX4-D4)/(D4+1E-50)</f>
        <v>-4.7260811395748121E-7</v>
      </c>
      <c r="DT4" s="46">
        <f t="shared" ref="DT4:DT51" si="4">(CN4-E4)/(E4+1E-50)</f>
        <v>-2.913604046261628E-5</v>
      </c>
      <c r="DU4" s="46">
        <f t="shared" ref="DU4:DU51" si="5">(CO4-F4)/(F4+1E-50)</f>
        <v>-3.4324945775230415E-5</v>
      </c>
      <c r="DV4" s="46">
        <f t="shared" ref="DV4:DV51" si="6">(DC4-G4)/(G4+1E-50)</f>
        <v>-2.2637063426033434E-7</v>
      </c>
      <c r="DW4" s="46">
        <f t="shared" ref="DW4:DW51" si="7">(DL4-H4)/(H4+1E-50)</f>
        <v>-3.0187285433065728E-7</v>
      </c>
      <c r="DX4" s="46">
        <f t="shared" ref="DX4:DX51" si="8">(AP4-I4)/(I4+1E-50)</f>
        <v>-6.06573761206543E-7</v>
      </c>
      <c r="DY4" s="46">
        <f t="shared" ref="DY4:DY51" si="9">(AL4-J4)/(J4+1E-50)</f>
        <v>-5.8538473540222274E-7</v>
      </c>
      <c r="DZ4" s="46">
        <f t="shared" ref="DZ4:DZ51" si="10">(AS4-K4)/(K4+1E-50)</f>
        <v>-4.7828346810423979E-7</v>
      </c>
      <c r="EA4" s="46">
        <f t="shared" ref="EA4:EA51" si="11">(AU4-L4)/(L4+1E-50)</f>
        <v>-7.7193963102787665E-7</v>
      </c>
      <c r="EB4" s="46">
        <f t="shared" ref="EB4:EB51" si="12">(BF4-M4)/(M4+1E-50)</f>
        <v>-3.0121764828151154E-7</v>
      </c>
      <c r="EC4" s="46">
        <f t="shared" ref="EC4:EC51" si="13">(DI4-N4)/(N4+1E-50)</f>
        <v>1.572116950467338E-7</v>
      </c>
      <c r="ED4" s="46">
        <f t="shared" ref="ED4:ED51" si="14">(DM4-O4)/(O4+1E-50)</f>
        <v>-2.5605474960943892E-7</v>
      </c>
      <c r="EE4" s="46">
        <f t="shared" ref="EE4:EE51" si="15">(CA4-P4)/(P4+1E-50)</f>
        <v>-3.8354479190043202E-8</v>
      </c>
      <c r="EF4" s="46">
        <f t="shared" ref="EF4:EF51" si="16">(CB4-Q4)/(Q4+1E-50)</f>
        <v>1.3259660796818346E-6</v>
      </c>
      <c r="EG4" s="46">
        <f t="shared" ref="EG4:EG51" si="17">(CC4-R4)/(R4+1E-50)</f>
        <v>-2.9201375586793631E-6</v>
      </c>
      <c r="EH4" s="46">
        <f t="shared" ref="EH4:EH51" si="18">(CD4-S4)/(S4+1E-50)</f>
        <v>1.6161209587167437E-6</v>
      </c>
      <c r="EI4" s="46">
        <f t="shared" ref="EI4:EI51" si="19">(CE4-T4)/(T4+1E-50)</f>
        <v>6.9045759196016066E-7</v>
      </c>
      <c r="EJ4" s="46">
        <f t="shared" ref="EJ4:EJ51" si="20">(BP4-U4)/(U4+1E-50)</f>
        <v>2.9063115102982501E-6</v>
      </c>
      <c r="EK4" s="46">
        <f t="shared" ref="EK4:EK51" si="21">(BR4-V4)/(V4+1E-50)</f>
        <v>-8.17209078947049E-7</v>
      </c>
      <c r="EL4" s="46">
        <f t="shared" ref="EL4:EL51" si="22">(AK4-W4)/(W4+1E-50)</f>
        <v>-2.6241224042110948E-7</v>
      </c>
      <c r="EM4" s="46">
        <f t="shared" ref="EM4:EM51" si="23">(AM4-X4)/(X4+1E-50)</f>
        <v>-6.5294622736895242E-7</v>
      </c>
      <c r="EN4" s="46">
        <f t="shared" ref="EN4:EN51" si="24">(AV4-Y4)/(Y4+1E-50)</f>
        <v>1.7417869995225416E-6</v>
      </c>
      <c r="EO4" s="46">
        <f t="shared" ref="EO4:EO51" si="25">(BG4-Z4)/(Z4+1E-50)</f>
        <v>5.3050182955343948E-7</v>
      </c>
      <c r="EP4" s="46">
        <f t="shared" ref="EP4:EP51" si="26">(BQ4-AA4)/(AA4+1E-50)</f>
        <v>2.4358179801809847E-7</v>
      </c>
      <c r="EQ4" s="46">
        <f t="shared" ref="EQ4:EQ51" si="27">(DE4-AB4)/(AB4+1E-50)</f>
        <v>-1.7102755024011648E-6</v>
      </c>
      <c r="ER4" s="46">
        <f t="shared" ref="ER4:ER51" si="28">(AT4-AC4)/(AC4+1E-50)</f>
        <v>-2.9428858953765972E-6</v>
      </c>
      <c r="ES4" s="46">
        <f t="shared" ref="ES4:ES51" si="29">(AN4-AD4)/(AD4+1E-50)</f>
        <v>0</v>
      </c>
      <c r="ET4" s="46">
        <f t="shared" ref="ET4:ET51" si="30">(BB4-AE4)/(AE4+1E-50)</f>
        <v>0</v>
      </c>
      <c r="EU4" s="46">
        <f t="shared" ref="EU4:EU51" si="31">(BN4+BO4-AF4)/(AF4+1E-50)</f>
        <v>-2.9219936075969998E-7</v>
      </c>
    </row>
    <row r="5" spans="1:151" x14ac:dyDescent="0.3">
      <c r="A5" s="23" t="s">
        <v>3</v>
      </c>
      <c r="B5" s="21">
        <v>531262.84363999998</v>
      </c>
      <c r="C5" s="21">
        <v>8746.7800110000007</v>
      </c>
      <c r="D5" s="21">
        <v>8658.7452510000003</v>
      </c>
      <c r="E5" s="21">
        <v>55303.799867000002</v>
      </c>
      <c r="F5" s="21">
        <v>46867.627117000004</v>
      </c>
      <c r="G5" s="21">
        <v>4423.5188799999996</v>
      </c>
      <c r="H5" s="21">
        <v>125734.96257</v>
      </c>
      <c r="I5" s="23">
        <v>2896.8182790000001</v>
      </c>
      <c r="J5" s="23">
        <v>1459.7072909999999</v>
      </c>
      <c r="K5" s="23">
        <v>1278.938533</v>
      </c>
      <c r="L5" s="23">
        <v>1165.9585890000001</v>
      </c>
      <c r="M5" s="23">
        <v>7596.8048230000004</v>
      </c>
      <c r="N5" s="23">
        <v>899.32436900000005</v>
      </c>
      <c r="O5" s="23">
        <v>474.51772999999997</v>
      </c>
      <c r="P5" s="23">
        <v>43.535366000000003</v>
      </c>
      <c r="Q5" s="23">
        <v>17.829208000000001</v>
      </c>
      <c r="R5" s="23">
        <v>21.689208000000001</v>
      </c>
      <c r="S5" s="23">
        <v>19.860598</v>
      </c>
      <c r="T5" s="23">
        <v>84.182282000000001</v>
      </c>
      <c r="U5" s="23">
        <v>4455.9486290000004</v>
      </c>
      <c r="V5" s="23">
        <v>899.32436900000005</v>
      </c>
      <c r="W5" s="23">
        <v>144.614938</v>
      </c>
      <c r="X5" s="23">
        <v>131.057198</v>
      </c>
      <c r="Y5" s="23">
        <v>1.204863</v>
      </c>
      <c r="Z5" s="23">
        <v>54.230626000000001</v>
      </c>
      <c r="AA5" s="23">
        <v>289.61635899999999</v>
      </c>
      <c r="AB5" s="23">
        <v>180.76877099999999</v>
      </c>
      <c r="AC5" s="23">
        <v>3.33995</v>
      </c>
      <c r="AD5" s="23"/>
      <c r="AE5" s="23"/>
      <c r="AF5" s="23">
        <v>0.33459899999999998</v>
      </c>
      <c r="AG5" s="21"/>
      <c r="AH5" s="23" t="s">
        <v>3</v>
      </c>
      <c r="AI5" s="23">
        <v>7586.4097784159103</v>
      </c>
      <c r="AJ5" s="23">
        <v>3316.6790545469198</v>
      </c>
      <c r="AK5" s="23">
        <v>144.61732151263001</v>
      </c>
      <c r="AL5" s="23">
        <v>1459.73153230907</v>
      </c>
      <c r="AM5" s="23">
        <v>131.05945948244101</v>
      </c>
      <c r="AN5" s="23">
        <v>0</v>
      </c>
      <c r="AO5" s="23">
        <v>2896.8664589718701</v>
      </c>
      <c r="AP5" s="23">
        <v>2896.8664589718701</v>
      </c>
      <c r="AQ5" s="23">
        <v>2796.3650434639899</v>
      </c>
      <c r="AR5" s="23">
        <v>478.89569237865499</v>
      </c>
      <c r="AS5" s="23">
        <v>1278.9597922438199</v>
      </c>
      <c r="AT5" s="23">
        <v>3.3400051840850602</v>
      </c>
      <c r="AU5" s="23">
        <v>1165.9782133998301</v>
      </c>
      <c r="AV5" s="23">
        <v>1.20488311351104</v>
      </c>
      <c r="AW5" s="23">
        <v>11819.505274859601</v>
      </c>
      <c r="AX5" s="23">
        <v>531272.70033688797</v>
      </c>
      <c r="AY5" s="23">
        <v>5553.2603459061402</v>
      </c>
      <c r="AZ5" s="23">
        <v>1467.33055689045</v>
      </c>
      <c r="BA5" s="23">
        <v>1844.2731440652201</v>
      </c>
      <c r="BB5" s="23">
        <v>0</v>
      </c>
      <c r="BC5" s="23">
        <v>61.139461690731402</v>
      </c>
      <c r="BD5" s="23">
        <v>591.03499876451599</v>
      </c>
      <c r="BE5" s="23">
        <v>7596.9320679516604</v>
      </c>
      <c r="BF5" s="23">
        <v>7596.9320679516604</v>
      </c>
      <c r="BG5" s="23">
        <v>54.231497270738103</v>
      </c>
      <c r="BH5" s="23">
        <v>79610741.529596493</v>
      </c>
      <c r="BI5" s="23">
        <v>0</v>
      </c>
      <c r="BJ5" s="23">
        <v>2647.84546400198</v>
      </c>
      <c r="BK5" s="23">
        <v>713.30694813917705</v>
      </c>
      <c r="BL5" s="23">
        <v>12415.209741884901</v>
      </c>
      <c r="BM5" s="23">
        <v>1771.4142136636699</v>
      </c>
      <c r="BN5" s="23">
        <v>8.6997221355070806E-2</v>
      </c>
      <c r="BO5" s="23">
        <v>0.24760706065466201</v>
      </c>
      <c r="BP5" s="23">
        <v>4456.03693348466</v>
      </c>
      <c r="BQ5" s="23">
        <v>289.62117678327502</v>
      </c>
      <c r="BR5" s="23">
        <v>899.33897613037902</v>
      </c>
      <c r="BS5" s="23">
        <v>8746.9419960460109</v>
      </c>
      <c r="BT5" s="23">
        <v>0</v>
      </c>
      <c r="BU5" s="23">
        <v>130628.01488472499</v>
      </c>
      <c r="BV5" s="23">
        <v>7792.9902620808298</v>
      </c>
      <c r="BW5" s="23">
        <v>865.88780213125199</v>
      </c>
      <c r="BX5" s="23">
        <v>8658.8780642120801</v>
      </c>
      <c r="BY5" s="23">
        <v>0</v>
      </c>
      <c r="BZ5" s="23">
        <v>6416.9899420916099</v>
      </c>
      <c r="CA5" s="23">
        <v>43.536063173747301</v>
      </c>
      <c r="CB5" s="23">
        <v>17.829510069133399</v>
      </c>
      <c r="CC5" s="23">
        <v>21.689559643137802</v>
      </c>
      <c r="CD5" s="23">
        <v>19.860931915296199</v>
      </c>
      <c r="CE5" s="23">
        <v>84.183596617726195</v>
      </c>
      <c r="CF5" s="23">
        <v>1.3090324695359801</v>
      </c>
      <c r="CG5" s="23">
        <v>35108.322942565501</v>
      </c>
      <c r="CH5" s="23">
        <v>0.54807035351995403</v>
      </c>
      <c r="CI5" s="23">
        <v>157.50572101655101</v>
      </c>
      <c r="CJ5" s="23">
        <v>1686.95873076627</v>
      </c>
      <c r="CK5" s="23">
        <v>0.52276362709921298</v>
      </c>
      <c r="CL5" s="23">
        <v>0</v>
      </c>
      <c r="CM5" s="23">
        <v>38.150993210646099</v>
      </c>
      <c r="CN5" s="23">
        <v>55307.325240024198</v>
      </c>
      <c r="CO5" s="23">
        <v>46870.999583151599</v>
      </c>
      <c r="CP5" s="23">
        <v>8436.3256568726301</v>
      </c>
      <c r="CQ5" s="23">
        <v>0.503234547654557</v>
      </c>
      <c r="CR5" s="23">
        <v>9.0818460554352207E-2</v>
      </c>
      <c r="CS5" s="23">
        <v>244.60231570308099</v>
      </c>
      <c r="CT5" s="23">
        <v>23.356350729895201</v>
      </c>
      <c r="CU5" s="23">
        <v>18269.2936779708</v>
      </c>
      <c r="CV5" s="23">
        <v>120.73507025810601</v>
      </c>
      <c r="CW5" s="23">
        <v>54.265561730738398</v>
      </c>
      <c r="CX5" s="23">
        <v>26098.599662218799</v>
      </c>
      <c r="CY5" s="23">
        <v>478.89522106919401</v>
      </c>
      <c r="CZ5" s="23">
        <v>0.95117731400430905</v>
      </c>
      <c r="DA5" s="23">
        <v>173.522745394048</v>
      </c>
      <c r="DB5" s="23">
        <v>8.3657380198085204E-2</v>
      </c>
      <c r="DC5" s="23">
        <v>4423.5923710661</v>
      </c>
      <c r="DD5" s="23">
        <v>33239.647876166098</v>
      </c>
      <c r="DE5" s="23">
        <v>180.771730454259</v>
      </c>
      <c r="DF5" s="23">
        <v>0</v>
      </c>
      <c r="DG5" s="23">
        <v>1992.4139176334099</v>
      </c>
      <c r="DH5" s="23">
        <v>5876.8902076008098</v>
      </c>
      <c r="DI5" s="23">
        <v>899.339348343702</v>
      </c>
      <c r="DJ5" s="23">
        <v>0</v>
      </c>
      <c r="DK5" s="23">
        <v>20091.595748612199</v>
      </c>
      <c r="DL5" s="23">
        <v>125737.290119325</v>
      </c>
      <c r="DM5" s="23">
        <v>474.52557136906597</v>
      </c>
      <c r="DN5" s="23">
        <v>4312.9300887216104</v>
      </c>
      <c r="DP5" s="32">
        <f t="shared" si="0"/>
        <v>1.038896374820538</v>
      </c>
      <c r="DQ5" s="46">
        <f t="shared" si="1"/>
        <v>1.8553333827104103E-5</v>
      </c>
      <c r="DR5" s="46">
        <f t="shared" si="2"/>
        <v>1.8519391799776091E-5</v>
      </c>
      <c r="DS5" s="46">
        <f t="shared" si="3"/>
        <v>1.5338621039167678E-5</v>
      </c>
      <c r="DT5" s="46">
        <f t="shared" si="4"/>
        <v>6.3745584076948774E-5</v>
      </c>
      <c r="DU5" s="46">
        <f t="shared" si="5"/>
        <v>7.1957262593565709E-5</v>
      </c>
      <c r="DV5" s="46">
        <f t="shared" si="6"/>
        <v>1.661371141256655E-5</v>
      </c>
      <c r="DW5" s="46">
        <f t="shared" si="7"/>
        <v>1.8511552216042092E-5</v>
      </c>
      <c r="DX5" s="46">
        <f t="shared" si="8"/>
        <v>1.6632031156143193E-5</v>
      </c>
      <c r="DY5" s="46">
        <f t="shared" si="9"/>
        <v>1.6606965807106521E-5</v>
      </c>
      <c r="DZ5" s="46">
        <f t="shared" si="10"/>
        <v>1.662256885018009E-5</v>
      </c>
      <c r="EA5" s="46">
        <f t="shared" si="11"/>
        <v>1.6831129351572583E-5</v>
      </c>
      <c r="EB5" s="46">
        <f t="shared" si="12"/>
        <v>1.6749798714689421E-5</v>
      </c>
      <c r="EC5" s="46">
        <f t="shared" si="13"/>
        <v>1.665621906655187E-5</v>
      </c>
      <c r="ED5" s="46">
        <f t="shared" si="14"/>
        <v>1.6524923243647758E-5</v>
      </c>
      <c r="EE5" s="46">
        <f t="shared" si="15"/>
        <v>1.6013963160389007E-5</v>
      </c>
      <c r="EF5" s="46">
        <f t="shared" si="16"/>
        <v>1.69423753089455E-5</v>
      </c>
      <c r="EG5" s="46">
        <f t="shared" si="17"/>
        <v>1.6212815968245838E-5</v>
      </c>
      <c r="EH5" s="46">
        <f t="shared" si="18"/>
        <v>1.6812952772076361E-5</v>
      </c>
      <c r="EI5" s="46">
        <f t="shared" si="19"/>
        <v>1.5616323232891879E-5</v>
      </c>
      <c r="EJ5" s="46">
        <f t="shared" si="20"/>
        <v>1.9817213350464361E-5</v>
      </c>
      <c r="EK5" s="46">
        <f t="shared" si="21"/>
        <v>1.6242338006718421E-5</v>
      </c>
      <c r="EL5" s="46">
        <f t="shared" si="22"/>
        <v>1.648178717207249E-5</v>
      </c>
      <c r="EM5" s="46">
        <f t="shared" si="23"/>
        <v>1.7255690458253926E-5</v>
      </c>
      <c r="EN5" s="46">
        <f t="shared" si="24"/>
        <v>1.6693608352179373E-5</v>
      </c>
      <c r="EO5" s="46">
        <f t="shared" si="25"/>
        <v>1.6066027674145336E-5</v>
      </c>
      <c r="EP5" s="46">
        <f t="shared" si="26"/>
        <v>1.6635052286634806E-5</v>
      </c>
      <c r="EQ5" s="46">
        <f t="shared" si="27"/>
        <v>1.6371490731732796E-5</v>
      </c>
      <c r="ER5" s="46">
        <f t="shared" si="28"/>
        <v>1.6522428497499228E-5</v>
      </c>
      <c r="ES5" s="46">
        <f t="shared" si="29"/>
        <v>0</v>
      </c>
      <c r="ET5" s="46">
        <f t="shared" si="30"/>
        <v>0</v>
      </c>
      <c r="EU5" s="46">
        <f t="shared" si="31"/>
        <v>1.578608941694686E-5</v>
      </c>
    </row>
    <row r="6" spans="1:151" x14ac:dyDescent="0.3">
      <c r="A6" s="23" t="s">
        <v>4</v>
      </c>
      <c r="B6" s="21">
        <v>97319.417071999997</v>
      </c>
      <c r="C6" s="21">
        <v>1600.8231519999999</v>
      </c>
      <c r="D6" s="21">
        <v>1511.176324</v>
      </c>
      <c r="E6" s="21">
        <v>10063.872203999999</v>
      </c>
      <c r="F6" s="21">
        <v>8528.7052930000009</v>
      </c>
      <c r="G6" s="21">
        <v>787.39581499999997</v>
      </c>
      <c r="H6" s="21">
        <v>23011.831985000001</v>
      </c>
      <c r="I6" s="23">
        <v>674.11267399999997</v>
      </c>
      <c r="J6" s="23">
        <v>205.934201</v>
      </c>
      <c r="K6" s="23">
        <v>180.996748</v>
      </c>
      <c r="L6" s="23">
        <v>109.402601</v>
      </c>
      <c r="M6" s="23">
        <v>1010.364585</v>
      </c>
      <c r="N6" s="23">
        <v>138.361975</v>
      </c>
      <c r="O6" s="23">
        <v>117.446882</v>
      </c>
      <c r="P6" s="23">
        <v>7.7492970000000003</v>
      </c>
      <c r="Q6" s="23">
        <v>3.1736360000000001</v>
      </c>
      <c r="R6" s="23">
        <v>3.8606799999999999</v>
      </c>
      <c r="S6" s="23">
        <v>3.5352450000000002</v>
      </c>
      <c r="T6" s="23">
        <v>14.984498</v>
      </c>
      <c r="U6" s="23">
        <v>926.70389</v>
      </c>
      <c r="V6" s="23">
        <v>195.47662800000001</v>
      </c>
      <c r="W6" s="23">
        <v>129.51326800000001</v>
      </c>
      <c r="X6" s="23">
        <v>28.155010999999998</v>
      </c>
      <c r="Y6" s="23">
        <v>0.21445700000000001</v>
      </c>
      <c r="Z6" s="23">
        <v>19.306321000000001</v>
      </c>
      <c r="AA6" s="23">
        <v>51.552272000000002</v>
      </c>
      <c r="AB6" s="23">
        <v>41.830480999999999</v>
      </c>
      <c r="AC6" s="23">
        <v>0.59448299999999998</v>
      </c>
      <c r="AD6" s="23"/>
      <c r="AE6" s="23"/>
      <c r="AF6" s="23">
        <v>5.8990000000000001E-2</v>
      </c>
      <c r="AG6" s="21"/>
      <c r="AH6" s="23" t="s">
        <v>4</v>
      </c>
      <c r="AI6" s="23">
        <v>1855.0881135985101</v>
      </c>
      <c r="AJ6" s="23">
        <v>320.70430469803898</v>
      </c>
      <c r="AK6" s="23">
        <v>129.53574007126701</v>
      </c>
      <c r="AL6" s="23">
        <v>205.96989858395401</v>
      </c>
      <c r="AM6" s="23">
        <v>28.159880501908798</v>
      </c>
      <c r="AN6" s="23">
        <v>0</v>
      </c>
      <c r="AO6" s="23">
        <v>674.22956191146795</v>
      </c>
      <c r="AP6" s="23">
        <v>674.22956191146795</v>
      </c>
      <c r="AQ6" s="23">
        <v>520.62263143017003</v>
      </c>
      <c r="AR6" s="23">
        <v>29.0290743973624</v>
      </c>
      <c r="AS6" s="23">
        <v>181.028118721146</v>
      </c>
      <c r="AT6" s="23">
        <v>0.59458626969911299</v>
      </c>
      <c r="AU6" s="23">
        <v>109.421547111395</v>
      </c>
      <c r="AV6" s="23">
        <v>0.21449398304409001</v>
      </c>
      <c r="AW6" s="23">
        <v>2343.8299883398799</v>
      </c>
      <c r="AX6" s="23">
        <v>97331.329699900205</v>
      </c>
      <c r="AY6" s="23">
        <v>770.88248766789104</v>
      </c>
      <c r="AZ6" s="23">
        <v>309.53700255219002</v>
      </c>
      <c r="BA6" s="23">
        <v>220.248232912042</v>
      </c>
      <c r="BB6" s="23">
        <v>0</v>
      </c>
      <c r="BC6" s="23">
        <v>133.19168669113299</v>
      </c>
      <c r="BD6" s="23">
        <v>209.842493868064</v>
      </c>
      <c r="BE6" s="23">
        <v>1010.53982098861</v>
      </c>
      <c r="BF6" s="23">
        <v>1010.53982098861</v>
      </c>
      <c r="BG6" s="23">
        <v>19.309649336800501</v>
      </c>
      <c r="BH6" s="23">
        <v>14173156.953516699</v>
      </c>
      <c r="BI6" s="23">
        <v>0</v>
      </c>
      <c r="BJ6" s="23">
        <v>304.87339021599598</v>
      </c>
      <c r="BK6" s="23">
        <v>53.571579825357396</v>
      </c>
      <c r="BL6" s="23">
        <v>2333.4539709453002</v>
      </c>
      <c r="BM6" s="23">
        <v>370.47227403213498</v>
      </c>
      <c r="BN6" s="23">
        <v>1.53407781929815E-2</v>
      </c>
      <c r="BO6" s="23">
        <v>4.3662223427415499E-2</v>
      </c>
      <c r="BP6" s="23">
        <v>926.86737912185299</v>
      </c>
      <c r="BQ6" s="23">
        <v>51.561172563958799</v>
      </c>
      <c r="BR6" s="23">
        <v>195.5104734702</v>
      </c>
      <c r="BS6" s="23">
        <v>1601.0216142479201</v>
      </c>
      <c r="BT6" s="23">
        <v>0</v>
      </c>
      <c r="BU6" s="23">
        <v>23755.061785439499</v>
      </c>
      <c r="BV6" s="23">
        <v>1360.34314860779</v>
      </c>
      <c r="BW6" s="23">
        <v>151.14926142240799</v>
      </c>
      <c r="BX6" s="23">
        <v>1511.4924100302001</v>
      </c>
      <c r="BY6" s="23">
        <v>0</v>
      </c>
      <c r="BZ6" s="23">
        <v>1221.8651796003501</v>
      </c>
      <c r="CA6" s="23">
        <v>7.7506410842883202</v>
      </c>
      <c r="CB6" s="23">
        <v>3.1741865298354699</v>
      </c>
      <c r="CC6" s="23">
        <v>3.8613442725432998</v>
      </c>
      <c r="CD6" s="23">
        <v>3.5358552280970201</v>
      </c>
      <c r="CE6" s="23">
        <v>14.987094520118299</v>
      </c>
      <c r="CF6" s="23">
        <v>2.2574996102944798E-2</v>
      </c>
      <c r="CG6" s="23">
        <v>6673.9736317019797</v>
      </c>
      <c r="CH6" s="23">
        <v>0</v>
      </c>
      <c r="CI6" s="23">
        <v>69.429538525548793</v>
      </c>
      <c r="CJ6" s="23">
        <v>822.09785855994005</v>
      </c>
      <c r="CK6" s="23">
        <v>0.105028111306293</v>
      </c>
      <c r="CL6" s="23">
        <v>0</v>
      </c>
      <c r="CM6" s="23">
        <v>84.318293970248604</v>
      </c>
      <c r="CN6" s="23">
        <v>10064.929086284101</v>
      </c>
      <c r="CO6" s="23">
        <v>8529.5563705642799</v>
      </c>
      <c r="CP6" s="23">
        <v>1535.37271571983</v>
      </c>
      <c r="CQ6" s="23">
        <v>3.1659839461565098</v>
      </c>
      <c r="CR6" s="23">
        <v>3.6889592610966797E-2</v>
      </c>
      <c r="CS6" s="23">
        <v>48.7635870856991</v>
      </c>
      <c r="CT6" s="23">
        <v>35.347275705737999</v>
      </c>
      <c r="CU6" s="23">
        <v>3036.3871401421902</v>
      </c>
      <c r="CV6" s="23">
        <v>14.884971100139399</v>
      </c>
      <c r="CW6" s="23">
        <v>18.255777184069299</v>
      </c>
      <c r="CX6" s="23">
        <v>4337.6406649481596</v>
      </c>
      <c r="CY6" s="23">
        <v>113.843467186561</v>
      </c>
      <c r="CZ6" s="23">
        <v>0.64783675008625496</v>
      </c>
      <c r="DA6" s="23">
        <v>58.401675037638398</v>
      </c>
      <c r="DB6" s="23">
        <v>5.1274908633972098E-2</v>
      </c>
      <c r="DC6" s="23">
        <v>787.53246831620902</v>
      </c>
      <c r="DD6" s="23">
        <v>6258.1047774004401</v>
      </c>
      <c r="DE6" s="23">
        <v>41.837741770715098</v>
      </c>
      <c r="DF6" s="23">
        <v>0</v>
      </c>
      <c r="DG6" s="23">
        <v>331.16937990454301</v>
      </c>
      <c r="DH6" s="23">
        <v>1030.8733846821201</v>
      </c>
      <c r="DI6" s="23">
        <v>138.38601035812101</v>
      </c>
      <c r="DJ6" s="23">
        <v>0</v>
      </c>
      <c r="DK6" s="23">
        <v>3538.6399792632001</v>
      </c>
      <c r="DL6" s="23">
        <v>23014.685522363099</v>
      </c>
      <c r="DM6" s="23">
        <v>117.467252407023</v>
      </c>
      <c r="DN6" s="23">
        <v>777.79859432346996</v>
      </c>
      <c r="DP6" s="32">
        <f t="shared" si="0"/>
        <v>1.0321697319025709</v>
      </c>
      <c r="DQ6" s="46">
        <f t="shared" si="1"/>
        <v>1.2240751392289087E-4</v>
      </c>
      <c r="DR6" s="46">
        <f t="shared" si="2"/>
        <v>1.2397512346831266E-4</v>
      </c>
      <c r="DS6" s="46">
        <f t="shared" si="3"/>
        <v>2.0916555214640863E-4</v>
      </c>
      <c r="DT6" s="46">
        <f t="shared" si="4"/>
        <v>1.0501745875522726E-4</v>
      </c>
      <c r="DU6" s="46">
        <f t="shared" si="5"/>
        <v>9.9789772895247656E-5</v>
      </c>
      <c r="DV6" s="46">
        <f t="shared" si="6"/>
        <v>1.7355098110224154E-4</v>
      </c>
      <c r="DW6" s="46">
        <f t="shared" si="7"/>
        <v>1.2400305047240417E-4</v>
      </c>
      <c r="DX6" s="46">
        <f t="shared" si="8"/>
        <v>1.7339521414781164E-4</v>
      </c>
      <c r="DY6" s="46">
        <f t="shared" si="9"/>
        <v>1.7334461095174828E-4</v>
      </c>
      <c r="DZ6" s="46">
        <f t="shared" si="10"/>
        <v>1.7332201540993513E-4</v>
      </c>
      <c r="EA6" s="46">
        <f t="shared" si="11"/>
        <v>1.7317788811068598E-4</v>
      </c>
      <c r="EB6" s="46">
        <f t="shared" si="12"/>
        <v>1.7343837186255286E-4</v>
      </c>
      <c r="EC6" s="46">
        <f t="shared" si="13"/>
        <v>1.7371360968945074E-4</v>
      </c>
      <c r="ED6" s="46">
        <f t="shared" si="14"/>
        <v>1.73443574457725E-4</v>
      </c>
      <c r="EE6" s="46">
        <f t="shared" si="15"/>
        <v>1.7344596397839585E-4</v>
      </c>
      <c r="EF6" s="46">
        <f t="shared" si="16"/>
        <v>1.7346974746624086E-4</v>
      </c>
      <c r="EG6" s="46">
        <f t="shared" si="17"/>
        <v>1.720610211931386E-4</v>
      </c>
      <c r="EH6" s="46">
        <f t="shared" si="18"/>
        <v>1.726126752233404E-4</v>
      </c>
      <c r="EI6" s="46">
        <f t="shared" si="19"/>
        <v>1.7328042075878279E-4</v>
      </c>
      <c r="EJ6" s="46">
        <f t="shared" si="20"/>
        <v>1.7642002328596045E-4</v>
      </c>
      <c r="EK6" s="46">
        <f t="shared" si="21"/>
        <v>1.7314330897907741E-4</v>
      </c>
      <c r="EL6" s="46">
        <f t="shared" si="22"/>
        <v>1.7351173060511032E-4</v>
      </c>
      <c r="EM6" s="46">
        <f t="shared" si="23"/>
        <v>1.7295329448814952E-4</v>
      </c>
      <c r="EN6" s="46">
        <f t="shared" si="24"/>
        <v>1.7244969429769071E-4</v>
      </c>
      <c r="EO6" s="46">
        <f t="shared" si="25"/>
        <v>1.7239622196793232E-4</v>
      </c>
      <c r="EP6" s="46">
        <f t="shared" si="26"/>
        <v>1.7265124529907588E-4</v>
      </c>
      <c r="EQ6" s="46">
        <f t="shared" si="27"/>
        <v>1.7357607518544529E-4</v>
      </c>
      <c r="ER6" s="46">
        <f t="shared" si="28"/>
        <v>1.7371346045724884E-4</v>
      </c>
      <c r="ES6" s="46">
        <f t="shared" si="29"/>
        <v>0</v>
      </c>
      <c r="ET6" s="46">
        <f t="shared" si="30"/>
        <v>0</v>
      </c>
      <c r="EU6" s="46">
        <f t="shared" si="31"/>
        <v>2.2040380398366267E-4</v>
      </c>
    </row>
    <row r="7" spans="1:151" x14ac:dyDescent="0.3">
      <c r="A7" s="23" t="s">
        <v>5</v>
      </c>
      <c r="B7" s="21">
        <v>56151.979770999998</v>
      </c>
      <c r="C7" s="21">
        <v>920.69846399999994</v>
      </c>
      <c r="D7" s="21">
        <v>719.81313399999999</v>
      </c>
      <c r="E7" s="21">
        <v>5670.8711590000003</v>
      </c>
      <c r="F7" s="21">
        <v>4805.8229739999997</v>
      </c>
      <c r="G7" s="21">
        <v>407.80210099999999</v>
      </c>
      <c r="H7" s="21">
        <v>13235.040654</v>
      </c>
      <c r="I7" s="23">
        <v>466.20278400000001</v>
      </c>
      <c r="J7" s="23">
        <v>142.485601</v>
      </c>
      <c r="K7" s="23">
        <v>124.987392</v>
      </c>
      <c r="L7" s="23">
        <v>75.409032999999994</v>
      </c>
      <c r="M7" s="23">
        <v>931.15575100000001</v>
      </c>
      <c r="N7" s="23">
        <v>95.407025000000004</v>
      </c>
      <c r="O7" s="23">
        <v>80.825228999999993</v>
      </c>
      <c r="P7" s="23">
        <v>4.0134840000000001</v>
      </c>
      <c r="Q7" s="23">
        <v>1.6436679999999999</v>
      </c>
      <c r="R7" s="23">
        <v>1.9994240000000001</v>
      </c>
      <c r="S7" s="23">
        <v>1.8309409999999999</v>
      </c>
      <c r="T7" s="23">
        <v>7.7608129999999997</v>
      </c>
      <c r="U7" s="23">
        <v>1047.8105969999999</v>
      </c>
      <c r="V7" s="23">
        <v>135.402961</v>
      </c>
      <c r="W7" s="23">
        <v>89.574247</v>
      </c>
      <c r="X7" s="23">
        <v>19.581361999999999</v>
      </c>
      <c r="Y7" s="23">
        <v>0.111078</v>
      </c>
      <c r="Z7" s="23">
        <v>13.331912000000001</v>
      </c>
      <c r="AA7" s="23">
        <v>26.699577000000001</v>
      </c>
      <c r="AB7" s="23">
        <v>28.747114</v>
      </c>
      <c r="AC7" s="23">
        <v>0.30795499999999998</v>
      </c>
      <c r="AD7" s="23"/>
      <c r="AE7" s="23"/>
      <c r="AF7" s="23">
        <v>2.7345000000000001E-2</v>
      </c>
      <c r="AG7" s="21"/>
      <c r="AH7" s="23" t="s">
        <v>5</v>
      </c>
      <c r="AI7" s="23">
        <v>851.04451784952801</v>
      </c>
      <c r="AJ7" s="23">
        <v>162.03113917839701</v>
      </c>
      <c r="AK7" s="23">
        <v>89.659165629254204</v>
      </c>
      <c r="AL7" s="23">
        <v>142.62071245652101</v>
      </c>
      <c r="AM7" s="23">
        <v>19.599939423019599</v>
      </c>
      <c r="AN7" s="23">
        <v>0</v>
      </c>
      <c r="AO7" s="23">
        <v>466.64476338675098</v>
      </c>
      <c r="AP7" s="23">
        <v>466.64476338675098</v>
      </c>
      <c r="AQ7" s="23">
        <v>263.74846638360401</v>
      </c>
      <c r="AR7" s="23">
        <v>14.646991735595501</v>
      </c>
      <c r="AS7" s="23">
        <v>125.10579121809999</v>
      </c>
      <c r="AT7" s="23">
        <v>0.30824827746958</v>
      </c>
      <c r="AU7" s="23">
        <v>75.480504060971001</v>
      </c>
      <c r="AV7" s="23">
        <v>0.11118320222309599</v>
      </c>
      <c r="AW7" s="23">
        <v>1369.48711066088</v>
      </c>
      <c r="AX7" s="23">
        <v>56212.675363803297</v>
      </c>
      <c r="AY7" s="23">
        <v>389.15309663655597</v>
      </c>
      <c r="AZ7" s="23">
        <v>187.397381314489</v>
      </c>
      <c r="BA7" s="23">
        <v>87.920745441546003</v>
      </c>
      <c r="BB7" s="23">
        <v>0</v>
      </c>
      <c r="BC7" s="23">
        <v>67.350251322060004</v>
      </c>
      <c r="BD7" s="23">
        <v>51.852427224047403</v>
      </c>
      <c r="BE7" s="23">
        <v>932.03832232026195</v>
      </c>
      <c r="BF7" s="23">
        <v>932.03832232026195</v>
      </c>
      <c r="BG7" s="23">
        <v>13.344542077750599</v>
      </c>
      <c r="BH7" s="23">
        <v>7345120.6264168797</v>
      </c>
      <c r="BI7" s="23">
        <v>0</v>
      </c>
      <c r="BJ7" s="23">
        <v>153.875376801946</v>
      </c>
      <c r="BK7" s="23">
        <v>27.054159822169201</v>
      </c>
      <c r="BL7" s="23">
        <v>1383.2002998878299</v>
      </c>
      <c r="BM7" s="23">
        <v>187.20442181026999</v>
      </c>
      <c r="BN7" s="23">
        <v>7.1152943170356602E-3</v>
      </c>
      <c r="BO7" s="23">
        <v>2.02512300247468E-2</v>
      </c>
      <c r="BP7" s="23">
        <v>1048.80692537406</v>
      </c>
      <c r="BQ7" s="23">
        <v>26.724885476859999</v>
      </c>
      <c r="BR7" s="23">
        <v>135.53125273989701</v>
      </c>
      <c r="BS7" s="23">
        <v>921.69018391816405</v>
      </c>
      <c r="BT7" s="23">
        <v>0</v>
      </c>
      <c r="BU7" s="23">
        <v>13653.9209405689</v>
      </c>
      <c r="BV7" s="23">
        <v>648.37222750265903</v>
      </c>
      <c r="BW7" s="23">
        <v>72.041311229969594</v>
      </c>
      <c r="BX7" s="23">
        <v>720.41353873262801</v>
      </c>
      <c r="BY7" s="23">
        <v>0</v>
      </c>
      <c r="BZ7" s="23">
        <v>657.49155451743002</v>
      </c>
      <c r="CA7" s="23">
        <v>4.0172840383703399</v>
      </c>
      <c r="CB7" s="23">
        <v>1.6452245453374901</v>
      </c>
      <c r="CC7" s="23">
        <v>2.00131762158854</v>
      </c>
      <c r="CD7" s="23">
        <v>1.8326766888672099</v>
      </c>
      <c r="CE7" s="23">
        <v>7.7681480363850799</v>
      </c>
      <c r="CF7" s="23">
        <v>2.0761710116459099E-2</v>
      </c>
      <c r="CG7" s="23">
        <v>3537.8584971006098</v>
      </c>
      <c r="CH7" s="23">
        <v>0</v>
      </c>
      <c r="CI7" s="23">
        <v>34.2699430371974</v>
      </c>
      <c r="CJ7" s="23">
        <v>412.93917591869302</v>
      </c>
      <c r="CK7" s="23">
        <v>5.5119513092698802E-2</v>
      </c>
      <c r="CL7" s="23">
        <v>0</v>
      </c>
      <c r="CM7" s="23">
        <v>41.443103059794801</v>
      </c>
      <c r="CN7" s="23">
        <v>5676.6661001013999</v>
      </c>
      <c r="CO7" s="23">
        <v>4810.7070145091602</v>
      </c>
      <c r="CP7" s="23">
        <v>865.95908559224404</v>
      </c>
      <c r="CQ7" s="23">
        <v>1.6186369957395601</v>
      </c>
      <c r="CR7" s="23">
        <v>1.8120310302110299E-2</v>
      </c>
      <c r="CS7" s="23">
        <v>24.334163468311299</v>
      </c>
      <c r="CT7" s="23">
        <v>19.057928369737098</v>
      </c>
      <c r="CU7" s="23">
        <v>1741.8827614499801</v>
      </c>
      <c r="CV7" s="23">
        <v>7.7306329919476102</v>
      </c>
      <c r="CW7" s="23">
        <v>9.7682398658487504</v>
      </c>
      <c r="CX7" s="23">
        <v>2488.3963325672198</v>
      </c>
      <c r="CY7" s="23">
        <v>68.197504893815804</v>
      </c>
      <c r="CZ7" s="23">
        <v>0.31996562801192702</v>
      </c>
      <c r="DA7" s="23">
        <v>28.827271901431299</v>
      </c>
      <c r="DB7" s="23">
        <v>2.4857721732612401E-2</v>
      </c>
      <c r="DC7" s="23">
        <v>408.18861889294902</v>
      </c>
      <c r="DD7" s="23">
        <v>3359.6338451187898</v>
      </c>
      <c r="DE7" s="23">
        <v>28.774345620664299</v>
      </c>
      <c r="DF7" s="23">
        <v>0</v>
      </c>
      <c r="DG7" s="23">
        <v>167.96497693118701</v>
      </c>
      <c r="DH7" s="23">
        <v>539.64785874071197</v>
      </c>
      <c r="DI7" s="23">
        <v>95.497374874570198</v>
      </c>
      <c r="DJ7" s="23">
        <v>0</v>
      </c>
      <c r="DK7" s="23">
        <v>1990.9924215088599</v>
      </c>
      <c r="DL7" s="23">
        <v>13249.2967392097</v>
      </c>
      <c r="DM7" s="23">
        <v>80.901763635714403</v>
      </c>
      <c r="DN7" s="23">
        <v>409.23446339217401</v>
      </c>
      <c r="DP7" s="32">
        <f t="shared" si="0"/>
        <v>1.0305392964867157</v>
      </c>
      <c r="DQ7" s="46">
        <f t="shared" si="1"/>
        <v>1.0809163461525015E-3</v>
      </c>
      <c r="DR7" s="46">
        <f t="shared" si="2"/>
        <v>1.0771386691094862E-3</v>
      </c>
      <c r="DS7" s="46">
        <f t="shared" si="3"/>
        <v>8.341119441535802E-4</v>
      </c>
      <c r="DT7" s="46">
        <f t="shared" si="4"/>
        <v>1.0218784625714457E-3</v>
      </c>
      <c r="DU7" s="46">
        <f t="shared" si="5"/>
        <v>1.0162755756056099E-3</v>
      </c>
      <c r="DV7" s="46">
        <f t="shared" si="6"/>
        <v>9.478075076151455E-4</v>
      </c>
      <c r="DW7" s="46">
        <f t="shared" si="7"/>
        <v>1.077147066064422E-3</v>
      </c>
      <c r="DX7" s="46">
        <f t="shared" si="8"/>
        <v>9.4804107122400299E-4</v>
      </c>
      <c r="DY7" s="46">
        <f t="shared" si="9"/>
        <v>9.4824638821576458E-4</v>
      </c>
      <c r="DZ7" s="46">
        <f t="shared" si="10"/>
        <v>9.4728929218712793E-4</v>
      </c>
      <c r="EA7" s="46">
        <f t="shared" si="11"/>
        <v>9.4777851044723985E-4</v>
      </c>
      <c r="EB7" s="46">
        <f t="shared" si="12"/>
        <v>9.4782351858335397E-4</v>
      </c>
      <c r="EC7" s="46">
        <f t="shared" si="13"/>
        <v>9.469939406473876E-4</v>
      </c>
      <c r="ED7" s="46">
        <f t="shared" si="14"/>
        <v>9.4691517316220246E-4</v>
      </c>
      <c r="EE7" s="46">
        <f t="shared" si="15"/>
        <v>9.4681786954671303E-4</v>
      </c>
      <c r="EF7" s="46">
        <f t="shared" si="16"/>
        <v>9.4699497556085979E-4</v>
      </c>
      <c r="EG7" s="46">
        <f t="shared" si="17"/>
        <v>9.4708355433359578E-4</v>
      </c>
      <c r="EH7" s="46">
        <f t="shared" si="18"/>
        <v>9.479764051435757E-4</v>
      </c>
      <c r="EI7" s="46">
        <f t="shared" si="19"/>
        <v>9.4513762734395887E-4</v>
      </c>
      <c r="EJ7" s="46">
        <f t="shared" si="20"/>
        <v>9.5086686173313523E-4</v>
      </c>
      <c r="EK7" s="46">
        <f t="shared" si="21"/>
        <v>9.4748105174013498E-4</v>
      </c>
      <c r="EL7" s="46">
        <f t="shared" si="22"/>
        <v>9.4802504177572764E-4</v>
      </c>
      <c r="EM7" s="46">
        <f t="shared" si="23"/>
        <v>9.4872986974043499E-4</v>
      </c>
      <c r="EN7" s="46">
        <f t="shared" si="24"/>
        <v>9.4710224433279945E-4</v>
      </c>
      <c r="EO7" s="46">
        <f t="shared" si="25"/>
        <v>9.4735681953185286E-4</v>
      </c>
      <c r="EP7" s="46">
        <f t="shared" si="26"/>
        <v>9.4789804572550332E-4</v>
      </c>
      <c r="EQ7" s="46">
        <f t="shared" si="27"/>
        <v>9.4728189634267533E-4</v>
      </c>
      <c r="ER7" s="46">
        <f t="shared" si="28"/>
        <v>9.523387169554715E-4</v>
      </c>
      <c r="ES7" s="46">
        <f t="shared" si="29"/>
        <v>0</v>
      </c>
      <c r="ET7" s="46">
        <f t="shared" si="30"/>
        <v>0</v>
      </c>
      <c r="EU7" s="46">
        <f t="shared" si="31"/>
        <v>7.8713994450387394E-4</v>
      </c>
    </row>
    <row r="8" spans="1:151" x14ac:dyDescent="0.3">
      <c r="A8" s="23" t="s">
        <v>6</v>
      </c>
      <c r="B8" s="21">
        <v>1124.3803680000001</v>
      </c>
      <c r="C8" s="21">
        <v>18.507408000000002</v>
      </c>
      <c r="D8" s="21">
        <v>18.092095</v>
      </c>
      <c r="E8" s="21">
        <v>116.83804499999999</v>
      </c>
      <c r="F8" s="21">
        <v>99.015287999999998</v>
      </c>
      <c r="G8" s="21">
        <v>9.2906569999999995</v>
      </c>
      <c r="H8" s="21">
        <v>266.04397899999998</v>
      </c>
      <c r="I8" s="23">
        <v>6.0841479999999999</v>
      </c>
      <c r="J8" s="23">
        <v>3.0658050000000001</v>
      </c>
      <c r="K8" s="23">
        <v>2.6861380000000001</v>
      </c>
      <c r="L8" s="23">
        <v>2.4488460000000001</v>
      </c>
      <c r="M8" s="23">
        <v>15.955469000000001</v>
      </c>
      <c r="N8" s="23">
        <v>1.8888389999999999</v>
      </c>
      <c r="O8" s="23">
        <v>0.99662300000000004</v>
      </c>
      <c r="P8" s="23">
        <v>9.1439000000000006E-2</v>
      </c>
      <c r="Q8" s="23">
        <v>3.7449000000000003E-2</v>
      </c>
      <c r="R8" s="23">
        <v>4.5551000000000001E-2</v>
      </c>
      <c r="S8" s="23">
        <v>4.1713E-2</v>
      </c>
      <c r="T8" s="23">
        <v>0.17680699999999999</v>
      </c>
      <c r="U8" s="23">
        <v>9.3587679999999995</v>
      </c>
      <c r="V8" s="23">
        <v>1.8888389999999999</v>
      </c>
      <c r="W8" s="23">
        <v>0.303734</v>
      </c>
      <c r="X8" s="23">
        <v>0.27525500000000003</v>
      </c>
      <c r="Y8" s="23">
        <v>2.5279999999999999E-3</v>
      </c>
      <c r="Z8" s="23">
        <v>0.113902</v>
      </c>
      <c r="AA8" s="23">
        <v>0.60827699999999996</v>
      </c>
      <c r="AB8" s="23">
        <v>0.37966499999999997</v>
      </c>
      <c r="AC8" s="23">
        <v>7.012E-3</v>
      </c>
      <c r="AD8" s="23"/>
      <c r="AE8" s="23"/>
      <c r="AF8" s="23">
        <v>5.6030000000000003E-3</v>
      </c>
      <c r="AG8" s="21"/>
      <c r="AH8" s="23" t="s">
        <v>6</v>
      </c>
      <c r="AI8" s="23">
        <v>16.070562067115301</v>
      </c>
      <c r="AJ8" s="23">
        <v>7.0258534773557697</v>
      </c>
      <c r="AK8" s="23">
        <v>0.30373365530735102</v>
      </c>
      <c r="AL8" s="23">
        <v>3.0658145447467202</v>
      </c>
      <c r="AM8" s="23">
        <v>0.275255339023462</v>
      </c>
      <c r="AN8" s="23">
        <v>0</v>
      </c>
      <c r="AO8" s="23">
        <v>6.08413943484382</v>
      </c>
      <c r="AP8" s="23">
        <v>6.08413943484382</v>
      </c>
      <c r="AQ8" s="23">
        <v>5.9236280740422202</v>
      </c>
      <c r="AR8" s="23">
        <v>1.01446086418293</v>
      </c>
      <c r="AS8" s="23">
        <v>2.6861415491506802</v>
      </c>
      <c r="AT8" s="23">
        <v>7.0119798038283197E-3</v>
      </c>
      <c r="AU8" s="23">
        <v>2.4488432230844999</v>
      </c>
      <c r="AV8" s="23">
        <v>2.5280159724422198E-3</v>
      </c>
      <c r="AW8" s="23">
        <v>25.037672652524002</v>
      </c>
      <c r="AX8" s="23">
        <v>1124.3800384706501</v>
      </c>
      <c r="AY8" s="23">
        <v>11.763665921724799</v>
      </c>
      <c r="AZ8" s="23">
        <v>3.1082949609980299</v>
      </c>
      <c r="BA8" s="23">
        <v>3.9067902507548</v>
      </c>
      <c r="BB8" s="23">
        <v>0</v>
      </c>
      <c r="BC8" s="23">
        <v>0.12951401295083101</v>
      </c>
      <c r="BD8" s="23">
        <v>1.2520183613926501</v>
      </c>
      <c r="BE8" s="23">
        <v>15.9554727435704</v>
      </c>
      <c r="BF8" s="23">
        <v>15.9554727435704</v>
      </c>
      <c r="BG8" s="23">
        <v>0.113901628259395</v>
      </c>
      <c r="BH8" s="23">
        <v>167203.16347712901</v>
      </c>
      <c r="BI8" s="23">
        <v>0</v>
      </c>
      <c r="BJ8" s="23">
        <v>5.6090129853778397</v>
      </c>
      <c r="BK8" s="23">
        <v>1.51101447077045</v>
      </c>
      <c r="BL8" s="23">
        <v>26.2995398292239</v>
      </c>
      <c r="BM8" s="23">
        <v>3.7524400540352798</v>
      </c>
      <c r="BN8" s="23">
        <v>1.45678301559218E-3</v>
      </c>
      <c r="BO8" s="23">
        <v>4.1462508749593504E-3</v>
      </c>
      <c r="BP8" s="23">
        <v>9.3587949783957995</v>
      </c>
      <c r="BQ8" s="23">
        <v>0.60827639453363902</v>
      </c>
      <c r="BR8" s="23">
        <v>1.8888366288949801</v>
      </c>
      <c r="BS8" s="23">
        <v>18.507399295623198</v>
      </c>
      <c r="BT8" s="23">
        <v>0</v>
      </c>
      <c r="BU8" s="23">
        <v>276.404123745432</v>
      </c>
      <c r="BV8" s="23">
        <v>16.282877970865901</v>
      </c>
      <c r="BW8" s="23">
        <v>1.80920849947915</v>
      </c>
      <c r="BX8" s="23">
        <v>18.092086470344999</v>
      </c>
      <c r="BY8" s="23">
        <v>0</v>
      </c>
      <c r="BZ8" s="23">
        <v>13.593332326923299</v>
      </c>
      <c r="CA8" s="23">
        <v>9.1438892298704194E-2</v>
      </c>
      <c r="CB8" s="23">
        <v>3.7449030219855899E-2</v>
      </c>
      <c r="CC8" s="23">
        <v>4.5550887459558903E-2</v>
      </c>
      <c r="CD8" s="23">
        <v>4.1712917740042002E-2</v>
      </c>
      <c r="CE8" s="23">
        <v>0.176808080821442</v>
      </c>
      <c r="CF8" s="23">
        <v>2.7151019913248101E-3</v>
      </c>
      <c r="CG8" s="23">
        <v>74.371168749483203</v>
      </c>
      <c r="CH8" s="23">
        <v>1.1706439149677299E-3</v>
      </c>
      <c r="CI8" s="23">
        <v>0.32386941362566601</v>
      </c>
      <c r="CJ8" s="23">
        <v>3.4784016049647999</v>
      </c>
      <c r="CK8" s="23">
        <v>1.2416845516625601E-3</v>
      </c>
      <c r="CL8" s="23">
        <v>0</v>
      </c>
      <c r="CM8" s="23">
        <v>7.8393874678262906E-2</v>
      </c>
      <c r="CN8" s="23">
        <v>116.84318740433299</v>
      </c>
      <c r="CO8" s="23">
        <v>99.020435484934097</v>
      </c>
      <c r="CP8" s="23">
        <v>17.822751919399</v>
      </c>
      <c r="CQ8" s="23">
        <v>1.0618304976382901E-3</v>
      </c>
      <c r="CR8" s="23">
        <v>2.00355274833688E-4</v>
      </c>
      <c r="CS8" s="23">
        <v>0.59721872605918203</v>
      </c>
      <c r="CT8" s="23">
        <v>4.7567409073121798E-2</v>
      </c>
      <c r="CU8" s="23">
        <v>38.6085420283624</v>
      </c>
      <c r="CV8" s="23">
        <v>0.25048357060577497</v>
      </c>
      <c r="CW8" s="23">
        <v>0.112908563302964</v>
      </c>
      <c r="CX8" s="23">
        <v>55.154057551656997</v>
      </c>
      <c r="CY8" s="23">
        <v>1.0144592619181301</v>
      </c>
      <c r="CZ8" s="23">
        <v>1.9766738868036799E-3</v>
      </c>
      <c r="DA8" s="23">
        <v>0.36043587250671</v>
      </c>
      <c r="DB8" s="23">
        <v>1.9057998093001901E-4</v>
      </c>
      <c r="DC8" s="23">
        <v>9.2906503348269602</v>
      </c>
      <c r="DD8" s="23">
        <v>70.412707442682503</v>
      </c>
      <c r="DE8" s="23">
        <v>0.37966521851662</v>
      </c>
      <c r="DF8" s="23">
        <v>0</v>
      </c>
      <c r="DG8" s="23">
        <v>4.22059003463505</v>
      </c>
      <c r="DH8" s="23">
        <v>12.449228685882099</v>
      </c>
      <c r="DI8" s="23">
        <v>1.88883637732211</v>
      </c>
      <c r="DJ8" s="23">
        <v>0</v>
      </c>
      <c r="DK8" s="23">
        <v>42.560724818201301</v>
      </c>
      <c r="DL8" s="23">
        <v>266.04390273207702</v>
      </c>
      <c r="DM8" s="23">
        <v>0.996624336854114</v>
      </c>
      <c r="DN8" s="23">
        <v>9.1362146590993003</v>
      </c>
      <c r="DP8" s="32">
        <f t="shared" si="0"/>
        <v>1.038941772041994</v>
      </c>
      <c r="DQ8" s="46">
        <f t="shared" si="1"/>
        <v>-2.9307639955450037E-7</v>
      </c>
      <c r="DR8" s="46">
        <f t="shared" si="2"/>
        <v>-4.7031852344406082E-7</v>
      </c>
      <c r="DS8" s="46">
        <f t="shared" si="3"/>
        <v>-4.7145756209357852E-7</v>
      </c>
      <c r="DT8" s="46">
        <f t="shared" si="4"/>
        <v>4.4013098070925208E-5</v>
      </c>
      <c r="DU8" s="46">
        <f t="shared" si="5"/>
        <v>5.1986769296667717E-5</v>
      </c>
      <c r="DV8" s="46">
        <f t="shared" si="6"/>
        <v>-7.1740599607394751E-7</v>
      </c>
      <c r="DW8" s="46">
        <f t="shared" si="7"/>
        <v>-2.8667411775471797E-7</v>
      </c>
      <c r="DX8" s="46">
        <f t="shared" si="8"/>
        <v>-1.4077823517545521E-6</v>
      </c>
      <c r="DY8" s="46">
        <f t="shared" si="9"/>
        <v>3.1132921761503542E-6</v>
      </c>
      <c r="DZ8" s="46">
        <f t="shared" si="10"/>
        <v>1.3212838208668356E-6</v>
      </c>
      <c r="EA8" s="46">
        <f t="shared" si="11"/>
        <v>-1.1339690205971736E-6</v>
      </c>
      <c r="EB8" s="46">
        <f t="shared" si="12"/>
        <v>2.3462615855731919E-7</v>
      </c>
      <c r="EC8" s="46">
        <f t="shared" si="13"/>
        <v>-1.3885132030702758E-6</v>
      </c>
      <c r="ED8" s="46">
        <f t="shared" si="14"/>
        <v>1.3413839676233334E-6</v>
      </c>
      <c r="EE8" s="46">
        <f t="shared" si="15"/>
        <v>-1.1778485745937637E-6</v>
      </c>
      <c r="EF8" s="46">
        <f t="shared" si="16"/>
        <v>8.069602898732572E-7</v>
      </c>
      <c r="EG8" s="46">
        <f t="shared" si="17"/>
        <v>-2.4706469912439311E-6</v>
      </c>
      <c r="EH8" s="46">
        <f t="shared" si="18"/>
        <v>-1.9720460767157291E-6</v>
      </c>
      <c r="EI8" s="46">
        <f t="shared" si="19"/>
        <v>6.1130014196958197E-6</v>
      </c>
      <c r="EJ8" s="46">
        <f t="shared" si="20"/>
        <v>2.8826866741450062E-6</v>
      </c>
      <c r="EK8" s="46">
        <f t="shared" si="21"/>
        <v>-1.2553240482024625E-6</v>
      </c>
      <c r="EL8" s="46">
        <f t="shared" si="22"/>
        <v>-1.134850392050885E-6</v>
      </c>
      <c r="EM8" s="46">
        <f t="shared" si="23"/>
        <v>1.2316704945249157E-6</v>
      </c>
      <c r="EN8" s="46">
        <f t="shared" si="24"/>
        <v>6.318212903471294E-6</v>
      </c>
      <c r="EO8" s="46">
        <f t="shared" si="25"/>
        <v>-3.2636881266956437E-6</v>
      </c>
      <c r="EP8" s="46">
        <f t="shared" si="26"/>
        <v>-9.953793435173842E-7</v>
      </c>
      <c r="EQ8" s="46">
        <f t="shared" si="27"/>
        <v>5.7555113065680122E-7</v>
      </c>
      <c r="ER8" s="46">
        <f t="shared" si="28"/>
        <v>-2.8802298460273325E-6</v>
      </c>
      <c r="ES8" s="46">
        <f t="shared" si="29"/>
        <v>0</v>
      </c>
      <c r="ET8" s="46">
        <f t="shared" si="30"/>
        <v>0</v>
      </c>
      <c r="EU8" s="46">
        <f t="shared" si="31"/>
        <v>6.0486438568742403E-6</v>
      </c>
    </row>
    <row r="9" spans="1:151" x14ac:dyDescent="0.3">
      <c r="A9" s="23" t="s">
        <v>7</v>
      </c>
      <c r="B9" s="21">
        <v>4251.2353810000004</v>
      </c>
      <c r="C9" s="21">
        <v>69.277261999999993</v>
      </c>
      <c r="D9" s="21">
        <v>32.446109</v>
      </c>
      <c r="E9" s="21">
        <v>409.64629500000001</v>
      </c>
      <c r="F9" s="21">
        <v>347.15787499999999</v>
      </c>
      <c r="G9" s="21">
        <v>24.131726</v>
      </c>
      <c r="H9" s="21">
        <v>995.86067100000002</v>
      </c>
      <c r="I9" s="23">
        <v>15.803081000000001</v>
      </c>
      <c r="J9" s="23">
        <v>7.9631780000000001</v>
      </c>
      <c r="K9" s="23">
        <v>6.9770310000000002</v>
      </c>
      <c r="L9" s="23">
        <v>6.3606740000000004</v>
      </c>
      <c r="M9" s="23">
        <v>41.443032000000002</v>
      </c>
      <c r="N9" s="23">
        <v>4.9061000000000003</v>
      </c>
      <c r="O9" s="23">
        <v>2.588651</v>
      </c>
      <c r="P9" s="23">
        <v>0.23750399999999999</v>
      </c>
      <c r="Q9" s="23">
        <v>9.7269999999999995E-2</v>
      </c>
      <c r="R9" s="23">
        <v>0.118326</v>
      </c>
      <c r="S9" s="23">
        <v>0.108349</v>
      </c>
      <c r="T9" s="23">
        <v>0.45923799999999998</v>
      </c>
      <c r="U9" s="23">
        <v>24.308641000000001</v>
      </c>
      <c r="V9" s="23">
        <v>4.9061000000000003</v>
      </c>
      <c r="W9" s="23">
        <v>0.78891599999999995</v>
      </c>
      <c r="X9" s="23">
        <v>0.71495600000000004</v>
      </c>
      <c r="Y9" s="23">
        <v>6.5779999999999996E-3</v>
      </c>
      <c r="Z9" s="23">
        <v>0.295846</v>
      </c>
      <c r="AA9" s="23">
        <v>1.579949</v>
      </c>
      <c r="AB9" s="23">
        <v>0.98615200000000003</v>
      </c>
      <c r="AC9" s="23">
        <v>1.822E-2</v>
      </c>
      <c r="AD9" s="23"/>
      <c r="AE9" s="23"/>
      <c r="AF9" s="23">
        <v>1.2406E-2</v>
      </c>
      <c r="AG9" s="21"/>
      <c r="AH9" s="23" t="s">
        <v>7</v>
      </c>
      <c r="AI9" s="23">
        <v>63.034719824736896</v>
      </c>
      <c r="AJ9" s="23">
        <v>27.557950443487201</v>
      </c>
      <c r="AK9" s="23">
        <v>0.78891882668364199</v>
      </c>
      <c r="AL9" s="23">
        <v>7.9631829718896698</v>
      </c>
      <c r="AM9" s="23">
        <v>0.71494715220820404</v>
      </c>
      <c r="AN9" s="23">
        <v>0</v>
      </c>
      <c r="AO9" s="23">
        <v>15.803069382147299</v>
      </c>
      <c r="AP9" s="23">
        <v>15.803069382147299</v>
      </c>
      <c r="AQ9" s="23">
        <v>23.2347069391028</v>
      </c>
      <c r="AR9" s="23">
        <v>3.9790962897415598</v>
      </c>
      <c r="AS9" s="23">
        <v>6.9770176485500501</v>
      </c>
      <c r="AT9" s="23">
        <v>1.8219975925338201E-2</v>
      </c>
      <c r="AU9" s="23">
        <v>6.3606792200137301</v>
      </c>
      <c r="AV9" s="23">
        <v>6.5780351133341002E-3</v>
      </c>
      <c r="AW9" s="23">
        <v>98.207068319515798</v>
      </c>
      <c r="AX9" s="23">
        <v>4251.23386255284</v>
      </c>
      <c r="AY9" s="23">
        <v>46.141473837980101</v>
      </c>
      <c r="AZ9" s="23">
        <v>12.191899546981899</v>
      </c>
      <c r="BA9" s="23">
        <v>15.3238788377784</v>
      </c>
      <c r="BB9" s="23">
        <v>0</v>
      </c>
      <c r="BC9" s="23">
        <v>0.50799602361441099</v>
      </c>
      <c r="BD9" s="23">
        <v>4.9108583679045603</v>
      </c>
      <c r="BE9" s="23">
        <v>41.443018640665301</v>
      </c>
      <c r="BF9" s="23">
        <v>41.443018640665301</v>
      </c>
      <c r="BG9" s="23">
        <v>0.29584506487210399</v>
      </c>
      <c r="BH9" s="23">
        <v>434296.59771270398</v>
      </c>
      <c r="BI9" s="23">
        <v>0</v>
      </c>
      <c r="BJ9" s="23">
        <v>22.000692095928599</v>
      </c>
      <c r="BK9" s="23">
        <v>5.9267907190951101</v>
      </c>
      <c r="BL9" s="23">
        <v>103.156674309926</v>
      </c>
      <c r="BM9" s="23">
        <v>14.718505823817599</v>
      </c>
      <c r="BN9" s="23">
        <v>3.2255541813411802E-3</v>
      </c>
      <c r="BO9" s="23">
        <v>9.1804316649856405E-3</v>
      </c>
      <c r="BP9" s="23">
        <v>24.308718390758202</v>
      </c>
      <c r="BQ9" s="23">
        <v>1.57994906876436</v>
      </c>
      <c r="BR9" s="23">
        <v>4.9060955458392099</v>
      </c>
      <c r="BS9" s="23">
        <v>69.277235447014604</v>
      </c>
      <c r="BT9" s="23">
        <v>0</v>
      </c>
      <c r="BU9" s="23">
        <v>1036.49683603675</v>
      </c>
      <c r="BV9" s="23">
        <v>29.201491755705799</v>
      </c>
      <c r="BW9" s="23">
        <v>3.2446068118410198</v>
      </c>
      <c r="BX9" s="23">
        <v>32.446098567546798</v>
      </c>
      <c r="BY9" s="23">
        <v>0</v>
      </c>
      <c r="BZ9" s="23">
        <v>53.3181198936269</v>
      </c>
      <c r="CA9" s="23">
        <v>0.237505672360102</v>
      </c>
      <c r="CB9" s="23">
        <v>9.7268980232256899E-2</v>
      </c>
      <c r="CC9" s="23">
        <v>0.11832647645629001</v>
      </c>
      <c r="CD9" s="23">
        <v>0.108349646111873</v>
      </c>
      <c r="CE9" s="23">
        <v>0.45923846020381698</v>
      </c>
      <c r="CF9" s="23">
        <v>8.0441596807707301E-3</v>
      </c>
      <c r="CG9" s="23">
        <v>291.71149617850801</v>
      </c>
      <c r="CH9" s="23">
        <v>4.4785997343430497E-3</v>
      </c>
      <c r="CI9" s="23">
        <v>0.87551115439518901</v>
      </c>
      <c r="CJ9" s="23">
        <v>9.6922109613805301</v>
      </c>
      <c r="CK9" s="23">
        <v>8.3731737187012507E-3</v>
      </c>
      <c r="CL9" s="23">
        <v>0</v>
      </c>
      <c r="CM9" s="23">
        <v>0.21030501805034199</v>
      </c>
      <c r="CN9" s="23">
        <v>409.65987572561198</v>
      </c>
      <c r="CO9" s="23">
        <v>347.17147677721698</v>
      </c>
      <c r="CP9" s="23">
        <v>62.4883989483953</v>
      </c>
      <c r="CQ9" s="23">
        <v>3.6845890419263901E-3</v>
      </c>
      <c r="CR9" s="23">
        <v>9.5102431146899401E-4</v>
      </c>
      <c r="CS9" s="23">
        <v>4.4499740075067296</v>
      </c>
      <c r="CT9" s="23">
        <v>0.11478046925379</v>
      </c>
      <c r="CU9" s="23">
        <v>135.73082744974801</v>
      </c>
      <c r="CV9" s="23">
        <v>0.74400703053952599</v>
      </c>
      <c r="CW9" s="23">
        <v>0.34510456125266598</v>
      </c>
      <c r="CX9" s="23">
        <v>193.89257769914599</v>
      </c>
      <c r="CY9" s="23">
        <v>3.9790856022778098</v>
      </c>
      <c r="CZ9" s="23">
        <v>5.9700236776401702E-3</v>
      </c>
      <c r="DA9" s="23">
        <v>1.08360330472836</v>
      </c>
      <c r="DB9" s="23">
        <v>1.07355105077795E-3</v>
      </c>
      <c r="DC9" s="23">
        <v>24.131713204252701</v>
      </c>
      <c r="DD9" s="23">
        <v>276.18484532945502</v>
      </c>
      <c r="DE9" s="23">
        <v>0.98615475991666501</v>
      </c>
      <c r="DF9" s="23">
        <v>0</v>
      </c>
      <c r="DG9" s="23">
        <v>16.554781420753201</v>
      </c>
      <c r="DH9" s="23">
        <v>48.830490379311797</v>
      </c>
      <c r="DI9" s="23">
        <v>4.9061011042608502</v>
      </c>
      <c r="DJ9" s="23">
        <v>0</v>
      </c>
      <c r="DK9" s="23">
        <v>166.939030612278</v>
      </c>
      <c r="DL9" s="23">
        <v>995.86037125834298</v>
      </c>
      <c r="DM9" s="23">
        <v>2.5886526921906698</v>
      </c>
      <c r="DN9" s="23">
        <v>35.8357234109735</v>
      </c>
      <c r="DP9" s="32">
        <f t="shared" si="0"/>
        <v>1.0408053839184903</v>
      </c>
      <c r="DQ9" s="46">
        <f t="shared" si="1"/>
        <v>-3.5717786109073951E-7</v>
      </c>
      <c r="DR9" s="46">
        <f t="shared" si="2"/>
        <v>-3.8328572207597725E-7</v>
      </c>
      <c r="DS9" s="46">
        <f t="shared" si="3"/>
        <v>-3.215317190039201E-7</v>
      </c>
      <c r="DT9" s="46">
        <f t="shared" si="4"/>
        <v>3.3152321350723609E-5</v>
      </c>
      <c r="DU9" s="46">
        <f t="shared" si="5"/>
        <v>3.9180379292823882E-5</v>
      </c>
      <c r="DV9" s="46">
        <f t="shared" si="6"/>
        <v>-5.3024583898664565E-7</v>
      </c>
      <c r="DW9" s="46">
        <f t="shared" si="7"/>
        <v>-3.0098754351266127E-7</v>
      </c>
      <c r="DX9" s="46">
        <f t="shared" si="8"/>
        <v>-7.3516377605143847E-7</v>
      </c>
      <c r="DY9" s="46">
        <f t="shared" si="9"/>
        <v>6.2435998162379932E-7</v>
      </c>
      <c r="DZ9" s="46">
        <f t="shared" si="10"/>
        <v>-1.9136291568823446E-6</v>
      </c>
      <c r="EA9" s="46">
        <f t="shared" si="11"/>
        <v>8.2066990537670004E-7</v>
      </c>
      <c r="EB9" s="46">
        <f t="shared" si="12"/>
        <v>-3.2235418252193376E-7</v>
      </c>
      <c r="EC9" s="46">
        <f t="shared" si="13"/>
        <v>2.2507915653395822E-7</v>
      </c>
      <c r="ED9" s="46">
        <f t="shared" si="14"/>
        <v>6.536959481254351E-7</v>
      </c>
      <c r="EE9" s="46">
        <f t="shared" si="15"/>
        <v>7.0413976270373669E-6</v>
      </c>
      <c r="EF9" s="46">
        <f t="shared" si="16"/>
        <v>-1.0483887561387895E-5</v>
      </c>
      <c r="EG9" s="46">
        <f t="shared" si="17"/>
        <v>4.0266407214393623E-6</v>
      </c>
      <c r="EH9" s="46">
        <f t="shared" si="18"/>
        <v>5.9632472196688124E-6</v>
      </c>
      <c r="EI9" s="46">
        <f t="shared" si="19"/>
        <v>1.0021030859788145E-6</v>
      </c>
      <c r="EJ9" s="46">
        <f t="shared" si="20"/>
        <v>3.1836727606501863E-6</v>
      </c>
      <c r="EK9" s="46">
        <f t="shared" si="21"/>
        <v>-9.0788218552895374E-7</v>
      </c>
      <c r="EL9" s="46">
        <f t="shared" si="22"/>
        <v>3.5829969756516449E-6</v>
      </c>
      <c r="EM9" s="46">
        <f t="shared" si="23"/>
        <v>-1.2375295537062632E-5</v>
      </c>
      <c r="EN9" s="46">
        <f t="shared" si="24"/>
        <v>5.3379954546331523E-6</v>
      </c>
      <c r="EO9" s="46">
        <f t="shared" si="25"/>
        <v>-3.160860366565052E-6</v>
      </c>
      <c r="EP9" s="46">
        <f t="shared" si="26"/>
        <v>4.3523151686497781E-8</v>
      </c>
      <c r="EQ9" s="46">
        <f t="shared" si="27"/>
        <v>2.7986726843174125E-6</v>
      </c>
      <c r="ER9" s="46">
        <f t="shared" si="28"/>
        <v>-1.3213316025698685E-6</v>
      </c>
      <c r="ES9" s="46">
        <f t="shared" si="29"/>
        <v>0</v>
      </c>
      <c r="ET9" s="46">
        <f t="shared" si="30"/>
        <v>0</v>
      </c>
      <c r="EU9" s="46">
        <f t="shared" si="31"/>
        <v>-1.1408732209941778E-6</v>
      </c>
    </row>
    <row r="10" spans="1:151" s="23" customFormat="1" x14ac:dyDescent="0.3">
      <c r="A10" s="23" t="s">
        <v>8</v>
      </c>
      <c r="B10" s="21"/>
      <c r="C10" s="21"/>
      <c r="D10" s="21"/>
      <c r="E10" s="21"/>
      <c r="F10" s="21"/>
      <c r="G10" s="21"/>
      <c r="H10" s="21"/>
      <c r="AG10" s="21"/>
      <c r="DP10" s="32" t="e">
        <f t="shared" si="0"/>
        <v>#DIV/0!</v>
      </c>
      <c r="DQ10" s="46">
        <f t="shared" si="1"/>
        <v>0</v>
      </c>
      <c r="DR10" s="46">
        <f t="shared" si="2"/>
        <v>0</v>
      </c>
      <c r="DS10" s="46">
        <f t="shared" si="3"/>
        <v>0</v>
      </c>
      <c r="DT10" s="46">
        <f t="shared" si="4"/>
        <v>0</v>
      </c>
      <c r="DU10" s="46">
        <f t="shared" si="5"/>
        <v>0</v>
      </c>
      <c r="DV10" s="46">
        <f t="shared" si="6"/>
        <v>0</v>
      </c>
      <c r="DW10" s="46">
        <f t="shared" si="7"/>
        <v>0</v>
      </c>
      <c r="DX10" s="46">
        <f t="shared" si="8"/>
        <v>0</v>
      </c>
      <c r="DY10" s="46">
        <f t="shared" si="9"/>
        <v>0</v>
      </c>
      <c r="DZ10" s="46">
        <f t="shared" si="10"/>
        <v>0</v>
      </c>
      <c r="EA10" s="46">
        <f t="shared" si="11"/>
        <v>0</v>
      </c>
      <c r="EB10" s="46">
        <f t="shared" si="12"/>
        <v>0</v>
      </c>
      <c r="EC10" s="46">
        <f t="shared" si="13"/>
        <v>0</v>
      </c>
      <c r="ED10" s="46">
        <f t="shared" si="14"/>
        <v>0</v>
      </c>
      <c r="EE10" s="46">
        <f t="shared" si="15"/>
        <v>0</v>
      </c>
      <c r="EF10" s="46">
        <f t="shared" si="16"/>
        <v>0</v>
      </c>
      <c r="EG10" s="46">
        <f t="shared" si="17"/>
        <v>0</v>
      </c>
      <c r="EH10" s="46">
        <f t="shared" si="18"/>
        <v>0</v>
      </c>
      <c r="EI10" s="46">
        <f t="shared" si="19"/>
        <v>0</v>
      </c>
      <c r="EJ10" s="46">
        <f t="shared" si="20"/>
        <v>0</v>
      </c>
      <c r="EK10" s="46">
        <f t="shared" si="21"/>
        <v>0</v>
      </c>
      <c r="EL10" s="46">
        <f t="shared" si="22"/>
        <v>0</v>
      </c>
      <c r="EM10" s="46">
        <f t="shared" si="23"/>
        <v>0</v>
      </c>
      <c r="EN10" s="46">
        <f t="shared" si="24"/>
        <v>0</v>
      </c>
      <c r="EO10" s="46">
        <f t="shared" si="25"/>
        <v>0</v>
      </c>
      <c r="EP10" s="46">
        <f t="shared" si="26"/>
        <v>0</v>
      </c>
      <c r="EQ10" s="46">
        <f t="shared" si="27"/>
        <v>0</v>
      </c>
      <c r="ER10" s="46">
        <f t="shared" si="28"/>
        <v>0</v>
      </c>
      <c r="ES10" s="46">
        <f t="shared" si="29"/>
        <v>0</v>
      </c>
      <c r="ET10" s="46">
        <f t="shared" si="30"/>
        <v>0</v>
      </c>
      <c r="EU10" s="46">
        <f t="shared" si="31"/>
        <v>0</v>
      </c>
    </row>
    <row r="11" spans="1:151" x14ac:dyDescent="0.3">
      <c r="A11" s="23" t="s">
        <v>9</v>
      </c>
      <c r="B11" s="21">
        <v>1412506.4423</v>
      </c>
      <c r="C11" s="21">
        <v>23347.327572999999</v>
      </c>
      <c r="D11" s="21">
        <v>27739.478024</v>
      </c>
      <c r="E11" s="21">
        <v>151253.43638</v>
      </c>
      <c r="F11" s="21">
        <v>128180.87828</v>
      </c>
      <c r="G11" s="21">
        <v>13203.777305</v>
      </c>
      <c r="H11" s="21">
        <v>335617.83489</v>
      </c>
      <c r="I11" s="23">
        <v>8646.7243479999997</v>
      </c>
      <c r="J11" s="23">
        <v>4357.0857249999999</v>
      </c>
      <c r="K11" s="23">
        <v>3817.508699</v>
      </c>
      <c r="L11" s="23">
        <v>3480.2727610000002</v>
      </c>
      <c r="M11" s="23">
        <v>22675.730973999998</v>
      </c>
      <c r="N11" s="23">
        <v>2684.3965680000001</v>
      </c>
      <c r="O11" s="23">
        <v>1416.390275</v>
      </c>
      <c r="P11" s="23">
        <v>129.94959900000001</v>
      </c>
      <c r="Q11" s="23">
        <v>53.219309000000003</v>
      </c>
      <c r="R11" s="23">
        <v>64.738820000000004</v>
      </c>
      <c r="S11" s="23">
        <v>59.282204</v>
      </c>
      <c r="T11" s="23">
        <v>251.275791</v>
      </c>
      <c r="U11" s="23">
        <v>13300.577464</v>
      </c>
      <c r="V11" s="23">
        <v>2684.3965680000001</v>
      </c>
      <c r="W11" s="23">
        <v>431.66167000000002</v>
      </c>
      <c r="X11" s="23">
        <v>391.19345800000002</v>
      </c>
      <c r="Y11" s="23">
        <v>3.5971109999999999</v>
      </c>
      <c r="Z11" s="23">
        <v>161.873178</v>
      </c>
      <c r="AA11" s="23">
        <v>864.47692800000004</v>
      </c>
      <c r="AB11" s="23">
        <v>539.57719799999995</v>
      </c>
      <c r="AC11" s="23">
        <v>9.9701280000000008</v>
      </c>
      <c r="AD11" s="23"/>
      <c r="AE11" s="23"/>
      <c r="AF11" s="23">
        <v>1.0521849999999999</v>
      </c>
      <c r="AG11" s="21"/>
      <c r="AH11" s="23" t="s">
        <v>9</v>
      </c>
      <c r="AI11" s="23">
        <v>19870.6436878407</v>
      </c>
      <c r="AJ11" s="23">
        <v>8687.1844048318799</v>
      </c>
      <c r="AK11" s="23">
        <v>431.64806782895101</v>
      </c>
      <c r="AL11" s="23">
        <v>4356.9478843735797</v>
      </c>
      <c r="AM11" s="23">
        <v>391.181217588305</v>
      </c>
      <c r="AN11" s="23">
        <v>0</v>
      </c>
      <c r="AO11" s="23">
        <v>8646.4507951979504</v>
      </c>
      <c r="AP11" s="23">
        <v>8646.4507951979504</v>
      </c>
      <c r="AQ11" s="23">
        <v>7324.3563980588897</v>
      </c>
      <c r="AR11" s="23">
        <v>1254.34363003924</v>
      </c>
      <c r="AS11" s="23">
        <v>3817.3875226564901</v>
      </c>
      <c r="AT11" s="23">
        <v>9.9698286177839108</v>
      </c>
      <c r="AU11" s="23">
        <v>3480.1627615862299</v>
      </c>
      <c r="AV11" s="23">
        <v>3.5969990591725498</v>
      </c>
      <c r="AW11" s="23">
        <v>30958.145713508198</v>
      </c>
      <c r="AX11" s="23">
        <v>1412417.26983882</v>
      </c>
      <c r="AY11" s="23">
        <v>14545.333330870901</v>
      </c>
      <c r="AZ11" s="23">
        <v>3843.2938741725002</v>
      </c>
      <c r="BA11" s="23">
        <v>4830.5972223557601</v>
      </c>
      <c r="BB11" s="23">
        <v>0</v>
      </c>
      <c r="BC11" s="23">
        <v>160.139058469433</v>
      </c>
      <c r="BD11" s="23">
        <v>1548.0635678224701</v>
      </c>
      <c r="BE11" s="23">
        <v>22675.014837737501</v>
      </c>
      <c r="BF11" s="23">
        <v>22675.014837737501</v>
      </c>
      <c r="BG11" s="23">
        <v>161.86803622804501</v>
      </c>
      <c r="BH11" s="23">
        <v>237627246.17472601</v>
      </c>
      <c r="BI11" s="23">
        <v>0</v>
      </c>
      <c r="BJ11" s="23">
        <v>6935.3484156652703</v>
      </c>
      <c r="BK11" s="23">
        <v>1868.32385132745</v>
      </c>
      <c r="BL11" s="23">
        <v>32518.439737032499</v>
      </c>
      <c r="BM11" s="23">
        <v>4639.7629183765102</v>
      </c>
      <c r="BN11" s="23">
        <v>0.27356314941274301</v>
      </c>
      <c r="BO11" s="23">
        <v>0.77860318161124797</v>
      </c>
      <c r="BP11" s="23">
        <v>13300.1979609296</v>
      </c>
      <c r="BQ11" s="23">
        <v>864.44945711639798</v>
      </c>
      <c r="BR11" s="23">
        <v>2684.3114204089702</v>
      </c>
      <c r="BS11" s="23">
        <v>23345.880271643098</v>
      </c>
      <c r="BT11" s="23">
        <v>0</v>
      </c>
      <c r="BU11" s="23">
        <v>348407.029767495</v>
      </c>
      <c r="BV11" s="23">
        <v>24965.1762746694</v>
      </c>
      <c r="BW11" s="23">
        <v>2773.9086497696799</v>
      </c>
      <c r="BX11" s="23">
        <v>27739.084924439099</v>
      </c>
      <c r="BY11" s="23">
        <v>0</v>
      </c>
      <c r="BZ11" s="23">
        <v>16807.6503295234</v>
      </c>
      <c r="CA11" s="23">
        <v>129.945412718044</v>
      </c>
      <c r="CB11" s="23">
        <v>53.217670781241701</v>
      </c>
      <c r="CC11" s="23">
        <v>64.736824736718503</v>
      </c>
      <c r="CD11" s="23">
        <v>59.2803519226878</v>
      </c>
      <c r="CE11" s="23">
        <v>251.267863436727</v>
      </c>
      <c r="CF11" s="23">
        <v>3.6746576361526899</v>
      </c>
      <c r="CG11" s="23">
        <v>91957.196273998095</v>
      </c>
      <c r="CH11" s="23">
        <v>1.47480112361925</v>
      </c>
      <c r="CI11" s="23">
        <v>447.44233596594802</v>
      </c>
      <c r="CJ11" s="23">
        <v>4774.23697290983</v>
      </c>
      <c r="CK11" s="23">
        <v>1.17140780721142</v>
      </c>
      <c r="CL11" s="23">
        <v>0</v>
      </c>
      <c r="CM11" s="23">
        <v>108.480390384099</v>
      </c>
      <c r="CN11" s="23">
        <v>151252.28820861701</v>
      </c>
      <c r="CO11" s="23">
        <v>128181.001491167</v>
      </c>
      <c r="CP11" s="23">
        <v>23071.286717449399</v>
      </c>
      <c r="CQ11" s="23">
        <v>1.3786834607587799</v>
      </c>
      <c r="CR11" s="23">
        <v>0.23239916590423099</v>
      </c>
      <c r="CS11" s="23">
        <v>517.57629918451005</v>
      </c>
      <c r="CT11" s="23">
        <v>67.214047169651195</v>
      </c>
      <c r="CU11" s="23">
        <v>49938.584198698401</v>
      </c>
      <c r="CV11" s="23">
        <v>338.80264586405798</v>
      </c>
      <c r="CW11" s="23">
        <v>151.66413362337701</v>
      </c>
      <c r="CX11" s="23">
        <v>71340.089735780595</v>
      </c>
      <c r="CY11" s="23">
        <v>1254.34249074538</v>
      </c>
      <c r="CZ11" s="23">
        <v>2.66293077909061</v>
      </c>
      <c r="DA11" s="23">
        <v>486.11310922170202</v>
      </c>
      <c r="DB11" s="23">
        <v>0.20274239264605301</v>
      </c>
      <c r="DC11" s="23">
        <v>13203.359650378599</v>
      </c>
      <c r="DD11" s="23">
        <v>87062.683631650798</v>
      </c>
      <c r="DE11" s="23">
        <v>539.56005112433695</v>
      </c>
      <c r="DF11" s="23">
        <v>0</v>
      </c>
      <c r="DG11" s="23">
        <v>5218.6146756984099</v>
      </c>
      <c r="DH11" s="23">
        <v>15392.998068127899</v>
      </c>
      <c r="DI11" s="23">
        <v>2684.3118228384701</v>
      </c>
      <c r="DJ11" s="23">
        <v>0</v>
      </c>
      <c r="DK11" s="23">
        <v>52624.752357802899</v>
      </c>
      <c r="DL11" s="23">
        <v>335597.03190566401</v>
      </c>
      <c r="DM11" s="23">
        <v>1416.34554900445</v>
      </c>
      <c r="DN11" s="23">
        <v>11296.6076658047</v>
      </c>
      <c r="DP11" s="32">
        <f t="shared" si="0"/>
        <v>1.0381707722177707</v>
      </c>
      <c r="DQ11" s="46">
        <f t="shared" si="1"/>
        <v>-6.3130658034250015E-5</v>
      </c>
      <c r="DR11" s="46">
        <f t="shared" si="2"/>
        <v>-6.1990022300203467E-5</v>
      </c>
      <c r="DS11" s="46">
        <f t="shared" si="3"/>
        <v>-1.4171123211497703E-5</v>
      </c>
      <c r="DT11" s="46">
        <f t="shared" si="4"/>
        <v>-7.591043287775057E-6</v>
      </c>
      <c r="DU11" s="46">
        <f t="shared" si="5"/>
        <v>9.6122891845770535E-7</v>
      </c>
      <c r="DV11" s="46">
        <f t="shared" si="6"/>
        <v>-3.1631449982281291E-5</v>
      </c>
      <c r="DW11" s="46">
        <f t="shared" si="7"/>
        <v>-6.1984144384942758E-5</v>
      </c>
      <c r="DX11" s="46">
        <f t="shared" si="8"/>
        <v>-3.1636581789802681E-5</v>
      </c>
      <c r="DY11" s="46">
        <f t="shared" si="9"/>
        <v>-3.1635968424802276E-5</v>
      </c>
      <c r="DZ11" s="46">
        <f t="shared" si="10"/>
        <v>-3.1742257336998243E-5</v>
      </c>
      <c r="EA11" s="46">
        <f t="shared" si="11"/>
        <v>-3.1606549636846306E-5</v>
      </c>
      <c r="EB11" s="46">
        <f t="shared" si="12"/>
        <v>-3.1581617515156591E-5</v>
      </c>
      <c r="EC11" s="46">
        <f t="shared" si="13"/>
        <v>-3.1569538770923046E-5</v>
      </c>
      <c r="ED11" s="46">
        <f t="shared" si="14"/>
        <v>-3.157745173725148E-5</v>
      </c>
      <c r="EE11" s="46">
        <f t="shared" si="15"/>
        <v>-3.2214658515486857E-5</v>
      </c>
      <c r="EF11" s="46">
        <f t="shared" si="16"/>
        <v>-3.0782413170790059E-5</v>
      </c>
      <c r="EG11" s="46">
        <f t="shared" si="17"/>
        <v>-3.0820198475977318E-5</v>
      </c>
      <c r="EH11" s="46">
        <f t="shared" si="18"/>
        <v>-3.1241708088326242E-5</v>
      </c>
      <c r="EI11" s="46">
        <f t="shared" si="19"/>
        <v>-3.1549252084536309E-5</v>
      </c>
      <c r="EJ11" s="46">
        <f t="shared" si="20"/>
        <v>-2.853282659551001E-5</v>
      </c>
      <c r="EK11" s="46">
        <f t="shared" si="21"/>
        <v>-3.1719453096063062E-5</v>
      </c>
      <c r="EL11" s="46">
        <f t="shared" si="22"/>
        <v>-3.1511185714036872E-5</v>
      </c>
      <c r="EM11" s="46">
        <f t="shared" si="23"/>
        <v>-3.1289919206721202E-5</v>
      </c>
      <c r="EN11" s="46">
        <f t="shared" si="24"/>
        <v>-3.1119647809072618E-5</v>
      </c>
      <c r="EO11" s="46">
        <f t="shared" si="25"/>
        <v>-3.1764199718014915E-5</v>
      </c>
      <c r="EP11" s="46">
        <f t="shared" si="26"/>
        <v>-3.1777463009473885E-5</v>
      </c>
      <c r="EQ11" s="46">
        <f t="shared" si="27"/>
        <v>-3.177835484256693E-5</v>
      </c>
      <c r="ER11" s="46">
        <f t="shared" si="28"/>
        <v>-3.00279210146488E-5</v>
      </c>
      <c r="ES11" s="46">
        <f t="shared" si="29"/>
        <v>0</v>
      </c>
      <c r="ET11" s="46">
        <f t="shared" si="30"/>
        <v>0</v>
      </c>
      <c r="EU11" s="46">
        <f t="shared" si="31"/>
        <v>-1.7743054699396291E-5</v>
      </c>
    </row>
    <row r="12" spans="1:151" x14ac:dyDescent="0.3">
      <c r="A12" s="23" t="s">
        <v>10</v>
      </c>
      <c r="B12" s="21">
        <v>613763.83846</v>
      </c>
      <c r="C12" s="21">
        <v>10162.561578000001</v>
      </c>
      <c r="D12" s="21">
        <v>12962.329385999999</v>
      </c>
      <c r="E12" s="21">
        <v>66534.537305000005</v>
      </c>
      <c r="F12" s="21">
        <v>56385.201345000001</v>
      </c>
      <c r="G12" s="21">
        <v>6015.2608890000001</v>
      </c>
      <c r="H12" s="21">
        <v>146086.82131999999</v>
      </c>
      <c r="I12" s="23">
        <v>3939.1987709999999</v>
      </c>
      <c r="J12" s="23">
        <v>1984.9626490000001</v>
      </c>
      <c r="K12" s="23">
        <v>1739.1474800000001</v>
      </c>
      <c r="L12" s="23">
        <v>1585.5125410000001</v>
      </c>
      <c r="M12" s="23">
        <v>10330.410279</v>
      </c>
      <c r="N12" s="23">
        <v>1222.933759</v>
      </c>
      <c r="O12" s="23">
        <v>645.26701000000003</v>
      </c>
      <c r="P12" s="23">
        <v>59.201917999999999</v>
      </c>
      <c r="Q12" s="23">
        <v>24.245165</v>
      </c>
      <c r="R12" s="23">
        <v>29.493095</v>
      </c>
      <c r="S12" s="23">
        <v>27.007428000000001</v>
      </c>
      <c r="T12" s="23">
        <v>114.47480299999999</v>
      </c>
      <c r="U12" s="23">
        <v>6059.3603590000002</v>
      </c>
      <c r="V12" s="23">
        <v>1222.933759</v>
      </c>
      <c r="W12" s="23">
        <v>196.65278900000001</v>
      </c>
      <c r="X12" s="23">
        <v>178.21658600000001</v>
      </c>
      <c r="Y12" s="23">
        <v>1.638274</v>
      </c>
      <c r="Z12" s="23">
        <v>73.744800999999995</v>
      </c>
      <c r="AA12" s="23">
        <v>393.83075300000002</v>
      </c>
      <c r="AB12" s="23">
        <v>245.816236</v>
      </c>
      <c r="AC12" s="23">
        <v>4.54183</v>
      </c>
      <c r="AD12" s="23"/>
      <c r="AE12" s="23"/>
      <c r="AF12" s="23">
        <v>0.48754799999999998</v>
      </c>
      <c r="AG12" s="21"/>
      <c r="AH12" s="23" t="s">
        <v>10</v>
      </c>
      <c r="AI12" s="23">
        <v>8575.7585518160395</v>
      </c>
      <c r="AJ12" s="23">
        <v>3749.2092109182099</v>
      </c>
      <c r="AK12" s="23">
        <v>196.63668507509701</v>
      </c>
      <c r="AL12" s="23">
        <v>1984.7991433906</v>
      </c>
      <c r="AM12" s="23">
        <v>178.20191927959701</v>
      </c>
      <c r="AN12" s="23">
        <v>0</v>
      </c>
      <c r="AO12" s="23">
        <v>3938.8743604813899</v>
      </c>
      <c r="AP12" s="23">
        <v>3938.8743604813899</v>
      </c>
      <c r="AQ12" s="23">
        <v>3161.04074884182</v>
      </c>
      <c r="AR12" s="23">
        <v>541.34894672387202</v>
      </c>
      <c r="AS12" s="23">
        <v>1739.00430223688</v>
      </c>
      <c r="AT12" s="23">
        <v>4.54146187748721</v>
      </c>
      <c r="AU12" s="23">
        <v>1585.3820339972201</v>
      </c>
      <c r="AV12" s="23">
        <v>1.63813742147186</v>
      </c>
      <c r="AW12" s="23">
        <v>13360.8946940072</v>
      </c>
      <c r="AX12" s="23">
        <v>613657.87710811105</v>
      </c>
      <c r="AY12" s="23">
        <v>6277.46477884041</v>
      </c>
      <c r="AZ12" s="23">
        <v>1658.68604994162</v>
      </c>
      <c r="BA12" s="23">
        <v>2084.7857196291102</v>
      </c>
      <c r="BB12" s="23">
        <v>0</v>
      </c>
      <c r="BC12" s="23">
        <v>69.112701520964393</v>
      </c>
      <c r="BD12" s="23">
        <v>668.112211494853</v>
      </c>
      <c r="BE12" s="23">
        <v>10329.560675844699</v>
      </c>
      <c r="BF12" s="23">
        <v>10329.560675844699</v>
      </c>
      <c r="BG12" s="23">
        <v>73.738748018254896</v>
      </c>
      <c r="BH12" s="23">
        <v>108256144.00345901</v>
      </c>
      <c r="BI12" s="23">
        <v>0</v>
      </c>
      <c r="BJ12" s="23">
        <v>2993.1528297262198</v>
      </c>
      <c r="BK12" s="23">
        <v>806.32975397992698</v>
      </c>
      <c r="BL12" s="23">
        <v>14034.2861988681</v>
      </c>
      <c r="BM12" s="23">
        <v>2002.42560128896</v>
      </c>
      <c r="BN12" s="23">
        <v>0.12675670640497799</v>
      </c>
      <c r="BO12" s="23">
        <v>0.360769426412473</v>
      </c>
      <c r="BP12" s="23">
        <v>6058.88049644076</v>
      </c>
      <c r="BQ12" s="23">
        <v>393.798366522131</v>
      </c>
      <c r="BR12" s="23">
        <v>1222.8333644530801</v>
      </c>
      <c r="BS12" s="23">
        <v>10160.8416719531</v>
      </c>
      <c r="BT12" s="23">
        <v>0</v>
      </c>
      <c r="BU12" s="23">
        <v>151590.61807505999</v>
      </c>
      <c r="BV12" s="23">
        <v>11665.6805824448</v>
      </c>
      <c r="BW12" s="23">
        <v>1296.1869445923501</v>
      </c>
      <c r="BX12" s="23">
        <v>12961.8675270372</v>
      </c>
      <c r="BY12" s="23">
        <v>0</v>
      </c>
      <c r="BZ12" s="23">
        <v>7253.8338748803499</v>
      </c>
      <c r="CA12" s="23">
        <v>59.197043801464801</v>
      </c>
      <c r="CB12" s="23">
        <v>24.243143853907601</v>
      </c>
      <c r="CC12" s="23">
        <v>29.490664336066398</v>
      </c>
      <c r="CD12" s="23">
        <v>27.005196270989899</v>
      </c>
      <c r="CE12" s="23">
        <v>114.465332519649</v>
      </c>
      <c r="CF12" s="23">
        <v>1.6201808017647901</v>
      </c>
      <c r="CG12" s="23">
        <v>39686.822521215698</v>
      </c>
      <c r="CH12" s="23">
        <v>0.647698341608822</v>
      </c>
      <c r="CI12" s="23">
        <v>197.49239869942701</v>
      </c>
      <c r="CJ12" s="23">
        <v>2106.5407705062298</v>
      </c>
      <c r="CK12" s="23">
        <v>0.50462712272193599</v>
      </c>
      <c r="CL12" s="23">
        <v>0</v>
      </c>
      <c r="CM12" s="23">
        <v>47.885147943491098</v>
      </c>
      <c r="CN12" s="23">
        <v>66527.809642242704</v>
      </c>
      <c r="CO12" s="23">
        <v>56379.983853794598</v>
      </c>
      <c r="CP12" s="23">
        <v>10147.825788448101</v>
      </c>
      <c r="CQ12" s="23">
        <v>0.60650996483495601</v>
      </c>
      <c r="CR12" s="23">
        <v>0.10156373120584</v>
      </c>
      <c r="CS12" s="23">
        <v>221.43413125150801</v>
      </c>
      <c r="CT12" s="23">
        <v>29.7011354229953</v>
      </c>
      <c r="CU12" s="23">
        <v>21964.349586078501</v>
      </c>
      <c r="CV12" s="23">
        <v>149.375500115786</v>
      </c>
      <c r="CW12" s="23">
        <v>66.842964792054502</v>
      </c>
      <c r="CX12" s="23">
        <v>31377.329015116698</v>
      </c>
      <c r="CY12" s="23">
        <v>541.34805648383497</v>
      </c>
      <c r="CZ12" s="23">
        <v>1.1738169864174299</v>
      </c>
      <c r="DA12" s="23">
        <v>214.290701526314</v>
      </c>
      <c r="DB12" s="23">
        <v>8.8105392966660603E-2</v>
      </c>
      <c r="DC12" s="23">
        <v>6014.7655575737199</v>
      </c>
      <c r="DD12" s="23">
        <v>37574.452776443897</v>
      </c>
      <c r="DE12" s="23">
        <v>245.79590961415499</v>
      </c>
      <c r="DF12" s="23">
        <v>0</v>
      </c>
      <c r="DG12" s="23">
        <v>2252.24637405257</v>
      </c>
      <c r="DH12" s="23">
        <v>6643.2998158560504</v>
      </c>
      <c r="DI12" s="23">
        <v>1222.8331542292001</v>
      </c>
      <c r="DJ12" s="23">
        <v>0</v>
      </c>
      <c r="DK12" s="23">
        <v>22711.7542393884</v>
      </c>
      <c r="DL12" s="23">
        <v>146062.097160023</v>
      </c>
      <c r="DM12" s="23">
        <v>645.213700076745</v>
      </c>
      <c r="DN12" s="23">
        <v>4875.3818632256398</v>
      </c>
      <c r="DP12" s="32">
        <f t="shared" si="0"/>
        <v>1.0378504829283675</v>
      </c>
      <c r="DQ12" s="46">
        <f t="shared" si="1"/>
        <v>-1.7264189456782155E-4</v>
      </c>
      <c r="DR12" s="46">
        <f t="shared" si="2"/>
        <v>-1.6923942194105416E-4</v>
      </c>
      <c r="DS12" s="46">
        <f t="shared" si="3"/>
        <v>-3.5630861479092973E-5</v>
      </c>
      <c r="DT12" s="46">
        <f t="shared" si="4"/>
        <v>-1.011153459512437E-4</v>
      </c>
      <c r="DU12" s="46">
        <f t="shared" si="5"/>
        <v>-9.2532988815264967E-5</v>
      </c>
      <c r="DV12" s="46">
        <f t="shared" si="6"/>
        <v>-8.2345792713005818E-5</v>
      </c>
      <c r="DW12" s="46">
        <f t="shared" si="7"/>
        <v>-1.6924291837956847E-4</v>
      </c>
      <c r="DX12" s="46">
        <f t="shared" si="8"/>
        <v>-8.2354442481614477E-5</v>
      </c>
      <c r="DY12" s="46">
        <f t="shared" si="9"/>
        <v>-8.2372134046180829E-5</v>
      </c>
      <c r="DZ12" s="46">
        <f t="shared" si="10"/>
        <v>-8.2326406912939322E-5</v>
      </c>
      <c r="EA12" s="46">
        <f t="shared" si="11"/>
        <v>-8.2312185747605631E-5</v>
      </c>
      <c r="EB12" s="46">
        <f t="shared" si="12"/>
        <v>-8.2242924758519031E-5</v>
      </c>
      <c r="EC12" s="46">
        <f t="shared" si="13"/>
        <v>-8.2265102307899158E-5</v>
      </c>
      <c r="ED12" s="46">
        <f t="shared" si="14"/>
        <v>-8.2616842995008336E-5</v>
      </c>
      <c r="EE12" s="46">
        <f t="shared" si="15"/>
        <v>-8.2331767278183529E-5</v>
      </c>
      <c r="EF12" s="46">
        <f t="shared" si="16"/>
        <v>-8.3362851620088447E-5</v>
      </c>
      <c r="EG12" s="46">
        <f t="shared" si="17"/>
        <v>-8.2414678201857305E-5</v>
      </c>
      <c r="EH12" s="46">
        <f t="shared" si="18"/>
        <v>-8.2633896500701833E-5</v>
      </c>
      <c r="EI12" s="46">
        <f t="shared" si="19"/>
        <v>-8.2729824405099878E-5</v>
      </c>
      <c r="EJ12" s="46">
        <f t="shared" si="20"/>
        <v>-7.9193599787724043E-5</v>
      </c>
      <c r="EK12" s="46">
        <f t="shared" si="21"/>
        <v>-8.2093201026692093E-5</v>
      </c>
      <c r="EL12" s="46">
        <f t="shared" si="22"/>
        <v>-8.1890142442916624E-5</v>
      </c>
      <c r="EM12" s="46">
        <f t="shared" si="23"/>
        <v>-8.2297168474541109E-5</v>
      </c>
      <c r="EN12" s="46">
        <f t="shared" si="24"/>
        <v>-8.3367329360030436E-5</v>
      </c>
      <c r="EO12" s="46">
        <f t="shared" si="25"/>
        <v>-8.2080114977865743E-5</v>
      </c>
      <c r="EP12" s="46">
        <f t="shared" si="26"/>
        <v>-8.2234507138681553E-5</v>
      </c>
      <c r="EQ12" s="46">
        <f t="shared" si="27"/>
        <v>-8.2689354355787993E-5</v>
      </c>
      <c r="ER12" s="46">
        <f t="shared" si="28"/>
        <v>-8.1051583346373356E-5</v>
      </c>
      <c r="ES12" s="46">
        <f t="shared" si="29"/>
        <v>0</v>
      </c>
      <c r="ET12" s="46">
        <f t="shared" si="30"/>
        <v>0</v>
      </c>
      <c r="EU12" s="46">
        <f t="shared" si="31"/>
        <v>-4.4851342942612169E-5</v>
      </c>
    </row>
    <row r="13" spans="1:151" x14ac:dyDescent="0.3">
      <c r="A13" s="23" t="s">
        <v>12</v>
      </c>
      <c r="B13" s="21">
        <v>265092.84652000002</v>
      </c>
      <c r="C13" s="21">
        <v>4334.5891119999997</v>
      </c>
      <c r="D13" s="21">
        <v>2779.538055</v>
      </c>
      <c r="E13" s="21">
        <v>26219.595022000001</v>
      </c>
      <c r="F13" s="21">
        <v>22219.995645999999</v>
      </c>
      <c r="G13" s="21">
        <v>1736.041684</v>
      </c>
      <c r="H13" s="21">
        <v>62309.722870999998</v>
      </c>
      <c r="I13" s="23">
        <v>1984.6578050000001</v>
      </c>
      <c r="J13" s="23">
        <v>606.57122900000002</v>
      </c>
      <c r="K13" s="23">
        <v>532.07976199999996</v>
      </c>
      <c r="L13" s="23">
        <v>321.021637</v>
      </c>
      <c r="M13" s="23">
        <v>3963.9946970000001</v>
      </c>
      <c r="N13" s="23">
        <v>406.15426000000002</v>
      </c>
      <c r="O13" s="23">
        <v>344.07814100000002</v>
      </c>
      <c r="P13" s="23">
        <v>17.085840999999999</v>
      </c>
      <c r="Q13" s="23">
        <v>6.9973330000000002</v>
      </c>
      <c r="R13" s="23">
        <v>8.5117209999999996</v>
      </c>
      <c r="S13" s="23">
        <v>7.7942629999999999</v>
      </c>
      <c r="T13" s="23">
        <v>33.037681999999997</v>
      </c>
      <c r="U13" s="23">
        <v>4460.6027569999997</v>
      </c>
      <c r="V13" s="23">
        <v>576.41977699999995</v>
      </c>
      <c r="W13" s="23">
        <v>381.32392700000003</v>
      </c>
      <c r="X13" s="23">
        <v>83.359403999999998</v>
      </c>
      <c r="Y13" s="23">
        <v>0.47282299999999999</v>
      </c>
      <c r="Z13" s="23">
        <v>56.755054000000001</v>
      </c>
      <c r="AA13" s="23">
        <v>113.662138</v>
      </c>
      <c r="AB13" s="23">
        <v>122.378559</v>
      </c>
      <c r="AC13" s="23">
        <v>1.3108299999999999</v>
      </c>
      <c r="AD13" s="23"/>
      <c r="AE13" s="23"/>
      <c r="AF13" s="23">
        <v>0.102003</v>
      </c>
      <c r="AG13" s="21"/>
      <c r="AH13" s="23" t="s">
        <v>12</v>
      </c>
      <c r="AI13" s="23">
        <v>4113.9816450388398</v>
      </c>
      <c r="AJ13" s="23">
        <v>783.264455421913</v>
      </c>
      <c r="AK13" s="23">
        <v>382.54947800027497</v>
      </c>
      <c r="AL13" s="23">
        <v>608.52062420816901</v>
      </c>
      <c r="AM13" s="23">
        <v>83.627323683446505</v>
      </c>
      <c r="AN13" s="23">
        <v>0</v>
      </c>
      <c r="AO13" s="23">
        <v>1991.03620115691</v>
      </c>
      <c r="AP13" s="23">
        <v>1991.03620115691</v>
      </c>
      <c r="AQ13" s="23">
        <v>1274.97025934987</v>
      </c>
      <c r="AR13" s="23">
        <v>70.804223629401704</v>
      </c>
      <c r="AS13" s="23">
        <v>533.78991667604998</v>
      </c>
      <c r="AT13" s="23">
        <v>1.3150424954793201</v>
      </c>
      <c r="AU13" s="23">
        <v>322.05341131771098</v>
      </c>
      <c r="AV13" s="23">
        <v>0.47434245833987598</v>
      </c>
      <c r="AW13" s="23">
        <v>6620.15341728556</v>
      </c>
      <c r="AX13" s="23">
        <v>265950.185082204</v>
      </c>
      <c r="AY13" s="23">
        <v>1881.1812961097801</v>
      </c>
      <c r="AZ13" s="23">
        <v>905.88612276755396</v>
      </c>
      <c r="BA13" s="23">
        <v>425.01240953725699</v>
      </c>
      <c r="BB13" s="23">
        <v>0</v>
      </c>
      <c r="BC13" s="23">
        <v>325.57383584117002</v>
      </c>
      <c r="BD13" s="23">
        <v>250.65655964029099</v>
      </c>
      <c r="BE13" s="23">
        <v>3976.73487406105</v>
      </c>
      <c r="BF13" s="23">
        <v>3976.73487406105</v>
      </c>
      <c r="BG13" s="23">
        <v>56.937490863046598</v>
      </c>
      <c r="BH13" s="23">
        <v>31340076.764389001</v>
      </c>
      <c r="BI13" s="23">
        <v>0</v>
      </c>
      <c r="BJ13" s="23">
        <v>743.83974557659496</v>
      </c>
      <c r="BK13" s="23">
        <v>130.78088282130199</v>
      </c>
      <c r="BL13" s="23">
        <v>6686.4442581806197</v>
      </c>
      <c r="BM13" s="23">
        <v>904.95308550206403</v>
      </c>
      <c r="BN13" s="23">
        <v>2.6605066574072501E-2</v>
      </c>
      <c r="BO13" s="23">
        <v>7.5722256562884102E-2</v>
      </c>
      <c r="BP13" s="23">
        <v>4474.9525450253104</v>
      </c>
      <c r="BQ13" s="23">
        <v>114.027351026227</v>
      </c>
      <c r="BR13" s="23">
        <v>578.27236780138196</v>
      </c>
      <c r="BS13" s="23">
        <v>4348.60528874584</v>
      </c>
      <c r="BT13" s="23">
        <v>0</v>
      </c>
      <c r="BU13" s="23">
        <v>64467.180012676501</v>
      </c>
      <c r="BV13" s="23">
        <v>2509.5713171002599</v>
      </c>
      <c r="BW13" s="23">
        <v>278.84131244026298</v>
      </c>
      <c r="BX13" s="23">
        <v>2788.4126295405199</v>
      </c>
      <c r="BY13" s="23">
        <v>0</v>
      </c>
      <c r="BZ13" s="23">
        <v>3178.3393677506601</v>
      </c>
      <c r="CA13" s="23">
        <v>17.1407799765527</v>
      </c>
      <c r="CB13" s="23">
        <v>7.0198161096468699</v>
      </c>
      <c r="CC13" s="23">
        <v>8.5390659720290696</v>
      </c>
      <c r="CD13" s="23">
        <v>7.8193093775690699</v>
      </c>
      <c r="CE13" s="23">
        <v>33.143907499960797</v>
      </c>
      <c r="CF13" s="23">
        <v>0.10265375123133599</v>
      </c>
      <c r="CG13" s="23">
        <v>17102.1454496113</v>
      </c>
      <c r="CH13" s="23">
        <v>0</v>
      </c>
      <c r="CI13" s="23">
        <v>154.86530548741399</v>
      </c>
      <c r="CJ13" s="23">
        <v>1872.63694733488</v>
      </c>
      <c r="CK13" s="23">
        <v>0.25209484678758998</v>
      </c>
      <c r="CL13" s="23">
        <v>0</v>
      </c>
      <c r="CM13" s="23">
        <v>187.119268081813</v>
      </c>
      <c r="CN13" s="23">
        <v>26303.463341120099</v>
      </c>
      <c r="CO13" s="23">
        <v>22290.944551435499</v>
      </c>
      <c r="CP13" s="23">
        <v>4012.51878968457</v>
      </c>
      <c r="CQ13" s="23">
        <v>7.3659475287179497</v>
      </c>
      <c r="CR13" s="23">
        <v>8.1804549513605204E-2</v>
      </c>
      <c r="CS13" s="23">
        <v>110.20881179902599</v>
      </c>
      <c r="CT13" s="23">
        <v>87.601424988067393</v>
      </c>
      <c r="CU13" s="23">
        <v>8094.78894734811</v>
      </c>
      <c r="CV13" s="23">
        <v>35.286743798232898</v>
      </c>
      <c r="CW13" s="23">
        <v>44.837879260128801</v>
      </c>
      <c r="CX13" s="23">
        <v>11563.968217089099</v>
      </c>
      <c r="CY13" s="23">
        <v>329.66949329524402</v>
      </c>
      <c r="CZ13" s="23">
        <v>1.44609985130816</v>
      </c>
      <c r="DA13" s="23">
        <v>130.270488463102</v>
      </c>
      <c r="DB13" s="23">
        <v>0.11191725810611899</v>
      </c>
      <c r="DC13" s="23">
        <v>1741.6212657413801</v>
      </c>
      <c r="DD13" s="23">
        <v>16240.599319209899</v>
      </c>
      <c r="DE13" s="23">
        <v>122.771830330667</v>
      </c>
      <c r="DF13" s="23">
        <v>0</v>
      </c>
      <c r="DG13" s="23">
        <v>811.94922360280498</v>
      </c>
      <c r="DH13" s="23">
        <v>2608.6783742205498</v>
      </c>
      <c r="DI13" s="23">
        <v>407.45964558664701</v>
      </c>
      <c r="DJ13" s="23">
        <v>0</v>
      </c>
      <c r="DK13" s="23">
        <v>9624.5344535251097</v>
      </c>
      <c r="DL13" s="23">
        <v>62511.213127201103</v>
      </c>
      <c r="DM13" s="23">
        <v>345.18388064047002</v>
      </c>
      <c r="DN13" s="23">
        <v>1978.25558310716</v>
      </c>
      <c r="DP13" s="32">
        <f t="shared" si="0"/>
        <v>1.0312898564533581</v>
      </c>
      <c r="DQ13" s="46">
        <f t="shared" si="1"/>
        <v>3.2341067420666759E-3</v>
      </c>
      <c r="DR13" s="46">
        <f t="shared" si="2"/>
        <v>3.2335652546714357E-3</v>
      </c>
      <c r="DS13" s="46">
        <f t="shared" si="3"/>
        <v>3.1928235429465692E-3</v>
      </c>
      <c r="DT13" s="46">
        <f t="shared" si="4"/>
        <v>3.1986885781312363E-3</v>
      </c>
      <c r="DU13" s="46">
        <f t="shared" si="5"/>
        <v>3.1930206722732635E-3</v>
      </c>
      <c r="DV13" s="46">
        <f t="shared" si="6"/>
        <v>3.2139676096510279E-3</v>
      </c>
      <c r="DW13" s="46">
        <f t="shared" si="7"/>
        <v>3.2336888517102004E-3</v>
      </c>
      <c r="DX13" s="46">
        <f t="shared" si="8"/>
        <v>3.2138518493418354E-3</v>
      </c>
      <c r="DY13" s="46">
        <f t="shared" si="9"/>
        <v>3.2137943822076564E-3</v>
      </c>
      <c r="DZ13" s="46">
        <f t="shared" si="10"/>
        <v>3.2140945741327112E-3</v>
      </c>
      <c r="EA13" s="46">
        <f t="shared" si="11"/>
        <v>3.2140335690549831E-3</v>
      </c>
      <c r="EB13" s="46">
        <f t="shared" si="12"/>
        <v>3.2139742948424943E-3</v>
      </c>
      <c r="EC13" s="46">
        <f t="shared" si="13"/>
        <v>3.2140142679951004E-3</v>
      </c>
      <c r="ED13" s="46">
        <f t="shared" si="14"/>
        <v>3.2136294309669782E-3</v>
      </c>
      <c r="EE13" s="46">
        <f t="shared" si="15"/>
        <v>3.2154680915444404E-3</v>
      </c>
      <c r="EF13" s="46">
        <f t="shared" si="16"/>
        <v>3.2130969966513833E-3</v>
      </c>
      <c r="EG13" s="46">
        <f t="shared" si="17"/>
        <v>3.2126255112297428E-3</v>
      </c>
      <c r="EH13" s="46">
        <f t="shared" si="18"/>
        <v>3.2134375718486674E-3</v>
      </c>
      <c r="EI13" s="46">
        <f t="shared" si="19"/>
        <v>3.2152830807197709E-3</v>
      </c>
      <c r="EJ13" s="46">
        <f t="shared" si="20"/>
        <v>3.2170064915087379E-3</v>
      </c>
      <c r="EK13" s="46">
        <f t="shared" si="21"/>
        <v>3.2139612055365118E-3</v>
      </c>
      <c r="EL13" s="46">
        <f t="shared" si="22"/>
        <v>3.2139367962476357E-3</v>
      </c>
      <c r="EM13" s="46">
        <f t="shared" si="23"/>
        <v>3.2140306982821926E-3</v>
      </c>
      <c r="EN13" s="46">
        <f t="shared" si="24"/>
        <v>3.2135880443125435E-3</v>
      </c>
      <c r="EO13" s="46">
        <f t="shared" si="25"/>
        <v>3.214460214355481E-3</v>
      </c>
      <c r="EP13" s="46">
        <f t="shared" si="26"/>
        <v>3.213145843051064E-3</v>
      </c>
      <c r="EQ13" s="46">
        <f t="shared" si="27"/>
        <v>3.2135639925863586E-3</v>
      </c>
      <c r="ER13" s="46">
        <f t="shared" si="28"/>
        <v>3.2136093004585813E-3</v>
      </c>
      <c r="ES13" s="46">
        <f t="shared" si="29"/>
        <v>0</v>
      </c>
      <c r="ET13" s="46">
        <f t="shared" si="30"/>
        <v>0</v>
      </c>
      <c r="EU13" s="46">
        <f t="shared" si="31"/>
        <v>3.1795450815820525E-3</v>
      </c>
    </row>
    <row r="14" spans="1:151" x14ac:dyDescent="0.3">
      <c r="A14" s="23" t="s">
        <v>13</v>
      </c>
      <c r="B14" s="21">
        <v>102010.78165</v>
      </c>
      <c r="C14" s="21">
        <v>1678.9425020000001</v>
      </c>
      <c r="D14" s="21">
        <v>1632.952702</v>
      </c>
      <c r="E14" s="21">
        <v>10592.705513999999</v>
      </c>
      <c r="F14" s="21">
        <v>8976.8690420000003</v>
      </c>
      <c r="G14" s="21">
        <v>840.31466799999998</v>
      </c>
      <c r="H14" s="21">
        <v>24134.798663000001</v>
      </c>
      <c r="I14" s="23">
        <v>719.41813999999999</v>
      </c>
      <c r="J14" s="23">
        <v>219.77454</v>
      </c>
      <c r="K14" s="23">
        <v>193.16114999999999</v>
      </c>
      <c r="L14" s="23">
        <v>116.75528799999999</v>
      </c>
      <c r="M14" s="23">
        <v>1078.2686819999999</v>
      </c>
      <c r="N14" s="23">
        <v>147.66109499999999</v>
      </c>
      <c r="O14" s="23">
        <v>125.340029</v>
      </c>
      <c r="P14" s="23">
        <v>8.2703039999999994</v>
      </c>
      <c r="Q14" s="23">
        <v>3.3869630000000002</v>
      </c>
      <c r="R14" s="23">
        <v>4.1200479999999997</v>
      </c>
      <c r="S14" s="23">
        <v>3.7727360000000001</v>
      </c>
      <c r="T14" s="23">
        <v>15.991792999999999</v>
      </c>
      <c r="U14" s="23">
        <v>988.98535900000002</v>
      </c>
      <c r="V14" s="23">
        <v>208.61419799999999</v>
      </c>
      <c r="W14" s="23">
        <v>138.2174</v>
      </c>
      <c r="X14" s="23">
        <v>30.047315000000001</v>
      </c>
      <c r="Y14" s="23">
        <v>0.22892000000000001</v>
      </c>
      <c r="Z14" s="23">
        <v>20.603760999999999</v>
      </c>
      <c r="AA14" s="23">
        <v>55.017170999999998</v>
      </c>
      <c r="AB14" s="23">
        <v>44.641649999999998</v>
      </c>
      <c r="AC14" s="23">
        <v>0.63450499999999999</v>
      </c>
      <c r="AD14" s="23"/>
      <c r="AE14" s="23"/>
      <c r="AF14" s="23">
        <v>0.50594700000000004</v>
      </c>
      <c r="AG14" s="21"/>
      <c r="AH14" s="23" t="s">
        <v>13</v>
      </c>
      <c r="AI14" s="23">
        <v>1940.3126471952401</v>
      </c>
      <c r="AJ14" s="23">
        <v>335.43786539002201</v>
      </c>
      <c r="AK14" s="23">
        <v>138.21876483998801</v>
      </c>
      <c r="AL14" s="23">
        <v>219.77678443848501</v>
      </c>
      <c r="AM14" s="23">
        <v>30.047610781919602</v>
      </c>
      <c r="AN14" s="23">
        <v>0</v>
      </c>
      <c r="AO14" s="23">
        <v>719.42526859530199</v>
      </c>
      <c r="AP14" s="23">
        <v>719.42526859530199</v>
      </c>
      <c r="AQ14" s="23">
        <v>544.54055531207496</v>
      </c>
      <c r="AR14" s="23">
        <v>30.3626557272027</v>
      </c>
      <c r="AS14" s="23">
        <v>193.16297250354299</v>
      </c>
      <c r="AT14" s="23">
        <v>0.634511921288616</v>
      </c>
      <c r="AU14" s="23">
        <v>116.75643479865199</v>
      </c>
      <c r="AV14" s="23">
        <v>0.22892190095199899</v>
      </c>
      <c r="AW14" s="23">
        <v>2451.5075290199102</v>
      </c>
      <c r="AX14" s="23">
        <v>102011.744218786</v>
      </c>
      <c r="AY14" s="23">
        <v>806.29749371794196</v>
      </c>
      <c r="AZ14" s="23">
        <v>323.75745613911198</v>
      </c>
      <c r="BA14" s="23">
        <v>230.36662127849101</v>
      </c>
      <c r="BB14" s="23">
        <v>0</v>
      </c>
      <c r="BC14" s="23">
        <v>139.31076799699801</v>
      </c>
      <c r="BD14" s="23">
        <v>219.48278825789299</v>
      </c>
      <c r="BE14" s="23">
        <v>1078.27946183585</v>
      </c>
      <c r="BF14" s="23">
        <v>1078.27946183585</v>
      </c>
      <c r="BG14" s="23">
        <v>20.603999408598799</v>
      </c>
      <c r="BH14" s="23">
        <v>15123206.103100199</v>
      </c>
      <c r="BI14" s="23">
        <v>0</v>
      </c>
      <c r="BJ14" s="23">
        <v>318.87947257590798</v>
      </c>
      <c r="BK14" s="23">
        <v>56.032684154555298</v>
      </c>
      <c r="BL14" s="23">
        <v>2440.6551805325298</v>
      </c>
      <c r="BM14" s="23">
        <v>387.49198361375602</v>
      </c>
      <c r="BN14" s="23">
        <v>0.131547446970573</v>
      </c>
      <c r="BO14" s="23">
        <v>0.37440455133186701</v>
      </c>
      <c r="BP14" s="23">
        <v>988.998140861205</v>
      </c>
      <c r="BQ14" s="23">
        <v>55.017751327035803</v>
      </c>
      <c r="BR14" s="23">
        <v>208.61608631166001</v>
      </c>
      <c r="BS14" s="23">
        <v>1678.95840002204</v>
      </c>
      <c r="BT14" s="23">
        <v>0</v>
      </c>
      <c r="BU14" s="23">
        <v>24909.415707490702</v>
      </c>
      <c r="BV14" s="23">
        <v>1469.6723005446499</v>
      </c>
      <c r="BW14" s="23">
        <v>163.296973320326</v>
      </c>
      <c r="BX14" s="23">
        <v>1632.9692738649701</v>
      </c>
      <c r="BY14" s="23">
        <v>0</v>
      </c>
      <c r="BZ14" s="23">
        <v>1277.9989233655201</v>
      </c>
      <c r="CA14" s="23">
        <v>8.2703872576938497</v>
      </c>
      <c r="CB14" s="23">
        <v>3.3870054640100902</v>
      </c>
      <c r="CC14" s="23">
        <v>4.1200886901965896</v>
      </c>
      <c r="CD14" s="23">
        <v>3.7727739542254302</v>
      </c>
      <c r="CE14" s="23">
        <v>15.991955541019699</v>
      </c>
      <c r="CF14" s="23">
        <v>0.25089972252627601</v>
      </c>
      <c r="CG14" s="23">
        <v>6980.5816063999</v>
      </c>
      <c r="CH14" s="23">
        <v>0.10493034201403199</v>
      </c>
      <c r="CI14" s="23">
        <v>30.1985799957009</v>
      </c>
      <c r="CJ14" s="23">
        <v>323.40745416535702</v>
      </c>
      <c r="CK14" s="23">
        <v>9.9652679607797695E-2</v>
      </c>
      <c r="CL14" s="23">
        <v>0</v>
      </c>
      <c r="CM14" s="23">
        <v>7.3148755975903397</v>
      </c>
      <c r="CN14" s="23">
        <v>10593.290662068501</v>
      </c>
      <c r="CO14" s="23">
        <v>8977.4387170407499</v>
      </c>
      <c r="CP14" s="23">
        <v>1615.8519450277499</v>
      </c>
      <c r="CQ14" s="23">
        <v>9.6391484471193806E-2</v>
      </c>
      <c r="CR14" s="23">
        <v>1.73655443244762E-2</v>
      </c>
      <c r="CS14" s="23">
        <v>46.571534440053497</v>
      </c>
      <c r="CT14" s="23">
        <v>4.4797054741866296</v>
      </c>
      <c r="CU14" s="23">
        <v>3499.1665418850598</v>
      </c>
      <c r="CV14" s="23">
        <v>23.140853379189402</v>
      </c>
      <c r="CW14" s="23">
        <v>10.3997564269691</v>
      </c>
      <c r="CX14" s="23">
        <v>4998.7349453529296</v>
      </c>
      <c r="CY14" s="23">
        <v>119.073625502206</v>
      </c>
      <c r="CZ14" s="23">
        <v>0.18229763362489401</v>
      </c>
      <c r="DA14" s="23">
        <v>33.256957512414701</v>
      </c>
      <c r="DB14" s="23">
        <v>1.5975404728914101E-2</v>
      </c>
      <c r="DC14" s="23">
        <v>840.32285494667497</v>
      </c>
      <c r="DD14" s="23">
        <v>6545.6079377536998</v>
      </c>
      <c r="DE14" s="23">
        <v>44.642008159978303</v>
      </c>
      <c r="DF14" s="23">
        <v>0</v>
      </c>
      <c r="DG14" s="23">
        <v>346.38355444938099</v>
      </c>
      <c r="DH14" s="23">
        <v>1078.2328587158199</v>
      </c>
      <c r="DI14" s="23">
        <v>147.662458224452</v>
      </c>
      <c r="DJ14" s="23">
        <v>0</v>
      </c>
      <c r="DK14" s="23">
        <v>3701.2083634052101</v>
      </c>
      <c r="DL14" s="23">
        <v>24135.027346902702</v>
      </c>
      <c r="DM14" s="23">
        <v>125.341396350113</v>
      </c>
      <c r="DN14" s="23">
        <v>813.53144484475695</v>
      </c>
      <c r="DP14" s="32">
        <f t="shared" si="0"/>
        <v>1.0320856632750979</v>
      </c>
      <c r="DQ14" s="46">
        <f t="shared" si="1"/>
        <v>9.4359514791076492E-6</v>
      </c>
      <c r="DR14" s="46">
        <f t="shared" si="2"/>
        <v>9.4690687864256931E-6</v>
      </c>
      <c r="DS14" s="46">
        <f t="shared" si="3"/>
        <v>1.0148404757682069E-5</v>
      </c>
      <c r="DT14" s="46">
        <f t="shared" si="4"/>
        <v>5.5240662333911783E-5</v>
      </c>
      <c r="DU14" s="46">
        <f t="shared" si="5"/>
        <v>6.3460326544178164E-5</v>
      </c>
      <c r="DV14" s="46">
        <f t="shared" si="6"/>
        <v>9.7427154216736926E-6</v>
      </c>
      <c r="DW14" s="46">
        <f t="shared" si="7"/>
        <v>9.4752770012010022E-6</v>
      </c>
      <c r="DX14" s="46">
        <f t="shared" si="8"/>
        <v>9.9088345228442398E-6</v>
      </c>
      <c r="DY14" s="46">
        <f t="shared" si="9"/>
        <v>1.0212459027362993E-5</v>
      </c>
      <c r="DZ14" s="46">
        <f t="shared" si="10"/>
        <v>9.4351454368355181E-6</v>
      </c>
      <c r="EA14" s="46">
        <f t="shared" si="11"/>
        <v>9.8222416444361386E-6</v>
      </c>
      <c r="EB14" s="46">
        <f t="shared" si="12"/>
        <v>9.9973559745325905E-6</v>
      </c>
      <c r="EC14" s="46">
        <f t="shared" si="13"/>
        <v>9.2321166384873536E-6</v>
      </c>
      <c r="ED14" s="46">
        <f t="shared" si="14"/>
        <v>1.0909125551582912E-5</v>
      </c>
      <c r="EE14" s="46">
        <f t="shared" si="15"/>
        <v>1.0067065714913719E-5</v>
      </c>
      <c r="EF14" s="46">
        <f t="shared" si="16"/>
        <v>1.2537488626242514E-5</v>
      </c>
      <c r="EG14" s="46">
        <f t="shared" si="17"/>
        <v>9.8761462463352137E-6</v>
      </c>
      <c r="EH14" s="46">
        <f t="shared" si="18"/>
        <v>1.0060132866458243E-5</v>
      </c>
      <c r="EI14" s="46">
        <f t="shared" si="19"/>
        <v>1.0164027241954818E-5</v>
      </c>
      <c r="EJ14" s="46">
        <f t="shared" si="20"/>
        <v>1.2924216813390697E-5</v>
      </c>
      <c r="EK14" s="46">
        <f t="shared" si="21"/>
        <v>9.0516929246829629E-6</v>
      </c>
      <c r="EL14" s="46">
        <f t="shared" si="22"/>
        <v>9.8745887855939638E-6</v>
      </c>
      <c r="EM14" s="46">
        <f t="shared" si="23"/>
        <v>9.843871893397374E-6</v>
      </c>
      <c r="EN14" s="46">
        <f t="shared" si="24"/>
        <v>8.3040013934071847E-6</v>
      </c>
      <c r="EO14" s="46">
        <f t="shared" si="25"/>
        <v>1.1571120379455598E-5</v>
      </c>
      <c r="EP14" s="46">
        <f t="shared" si="26"/>
        <v>1.0548107531843003E-5</v>
      </c>
      <c r="EQ14" s="46">
        <f t="shared" si="27"/>
        <v>8.023000455957252E-6</v>
      </c>
      <c r="ER14" s="46">
        <f t="shared" si="28"/>
        <v>1.0908170331223621E-5</v>
      </c>
      <c r="ES14" s="46">
        <f t="shared" si="29"/>
        <v>0</v>
      </c>
      <c r="ET14" s="46">
        <f t="shared" si="30"/>
        <v>0</v>
      </c>
      <c r="EU14" s="46">
        <f t="shared" si="31"/>
        <v>9.8791028308108573E-6</v>
      </c>
    </row>
    <row r="15" spans="1:151" x14ac:dyDescent="0.3">
      <c r="A15" s="23" t="s">
        <v>14</v>
      </c>
      <c r="B15" s="21">
        <v>33819.149298999997</v>
      </c>
      <c r="C15" s="21">
        <v>557.57605100000001</v>
      </c>
      <c r="D15" s="21">
        <v>591.00604799999996</v>
      </c>
      <c r="E15" s="21">
        <v>3556.0811389999999</v>
      </c>
      <c r="F15" s="21">
        <v>3013.6280670000001</v>
      </c>
      <c r="G15" s="21">
        <v>293.76499799999999</v>
      </c>
      <c r="H15" s="21">
        <v>8015.1557119999998</v>
      </c>
      <c r="I15" s="23">
        <v>251.50089199999999</v>
      </c>
      <c r="J15" s="23">
        <v>76.830830000000006</v>
      </c>
      <c r="K15" s="23">
        <v>67.527075999999994</v>
      </c>
      <c r="L15" s="23">
        <v>40.816361999999998</v>
      </c>
      <c r="M15" s="23">
        <v>376.95120400000002</v>
      </c>
      <c r="N15" s="23">
        <v>51.62068</v>
      </c>
      <c r="O15" s="23">
        <v>43.817551000000002</v>
      </c>
      <c r="P15" s="23">
        <v>2.8911530000000001</v>
      </c>
      <c r="Q15" s="23">
        <v>1.184069</v>
      </c>
      <c r="R15" s="23">
        <v>1.4402900000000001</v>
      </c>
      <c r="S15" s="23">
        <v>1.3189040000000001</v>
      </c>
      <c r="T15" s="23">
        <v>5.5905440000000004</v>
      </c>
      <c r="U15" s="23">
        <v>345.73868099999999</v>
      </c>
      <c r="V15" s="23">
        <v>72.929297000000005</v>
      </c>
      <c r="W15" s="23">
        <v>48.319366000000002</v>
      </c>
      <c r="X15" s="23">
        <v>10.50422</v>
      </c>
      <c r="Y15" s="23">
        <v>8.0072000000000004E-2</v>
      </c>
      <c r="Z15" s="23">
        <v>7.2028850000000002</v>
      </c>
      <c r="AA15" s="23">
        <v>19.233381999999999</v>
      </c>
      <c r="AB15" s="23">
        <v>15.606248000000001</v>
      </c>
      <c r="AC15" s="23">
        <v>0.221834</v>
      </c>
      <c r="AD15" s="23"/>
      <c r="AE15" s="23"/>
      <c r="AF15" s="23">
        <v>0.17988899999999999</v>
      </c>
      <c r="AG15" s="21"/>
      <c r="AH15" s="23" t="s">
        <v>14</v>
      </c>
      <c r="AI15" s="23">
        <v>639.20510428899399</v>
      </c>
      <c r="AJ15" s="23">
        <v>110.504448256393</v>
      </c>
      <c r="AK15" s="23">
        <v>48.319382403666197</v>
      </c>
      <c r="AL15" s="23">
        <v>76.830832140158705</v>
      </c>
      <c r="AM15" s="23">
        <v>10.504220397292899</v>
      </c>
      <c r="AN15" s="23">
        <v>0</v>
      </c>
      <c r="AO15" s="23">
        <v>251.50078630533901</v>
      </c>
      <c r="AP15" s="23">
        <v>251.50078630533901</v>
      </c>
      <c r="AQ15" s="23">
        <v>179.390164092329</v>
      </c>
      <c r="AR15" s="23">
        <v>10.0025156465089</v>
      </c>
      <c r="AS15" s="23">
        <v>67.527090454306602</v>
      </c>
      <c r="AT15" s="23">
        <v>0.221834330515497</v>
      </c>
      <c r="AU15" s="23">
        <v>40.816327189129403</v>
      </c>
      <c r="AV15" s="23">
        <v>8.0072013494215596E-2</v>
      </c>
      <c r="AW15" s="23">
        <v>807.61008987724199</v>
      </c>
      <c r="AX15" s="23">
        <v>33819.139195864103</v>
      </c>
      <c r="AY15" s="23">
        <v>265.62182064154501</v>
      </c>
      <c r="AZ15" s="23">
        <v>106.656741952025</v>
      </c>
      <c r="BA15" s="23">
        <v>75.890631541731196</v>
      </c>
      <c r="BB15" s="23">
        <v>0</v>
      </c>
      <c r="BC15" s="23">
        <v>45.893644338578497</v>
      </c>
      <c r="BD15" s="23">
        <v>72.305092347944395</v>
      </c>
      <c r="BE15" s="23">
        <v>376.95117789519799</v>
      </c>
      <c r="BF15" s="23">
        <v>376.95117789519799</v>
      </c>
      <c r="BG15" s="23">
        <v>7.2028864100799401</v>
      </c>
      <c r="BH15" s="23">
        <v>5286863.9605626101</v>
      </c>
      <c r="BI15" s="23">
        <v>0</v>
      </c>
      <c r="BJ15" s="23">
        <v>105.049854086762</v>
      </c>
      <c r="BK15" s="23">
        <v>18.4590747290835</v>
      </c>
      <c r="BL15" s="23">
        <v>804.034775415583</v>
      </c>
      <c r="BM15" s="23">
        <v>127.653091097939</v>
      </c>
      <c r="BN15" s="23">
        <v>4.6771156765158098E-2</v>
      </c>
      <c r="BO15" s="23">
        <v>0.13311794308768299</v>
      </c>
      <c r="BP15" s="23">
        <v>345.73962084164799</v>
      </c>
      <c r="BQ15" s="23">
        <v>19.233366618895101</v>
      </c>
      <c r="BR15" s="23">
        <v>72.929310403276006</v>
      </c>
      <c r="BS15" s="23">
        <v>557.575859473425</v>
      </c>
      <c r="BT15" s="23">
        <v>0</v>
      </c>
      <c r="BU15" s="23">
        <v>8270.2637066309508</v>
      </c>
      <c r="BV15" s="23">
        <v>531.90523830486597</v>
      </c>
      <c r="BW15" s="23">
        <v>59.100571103622698</v>
      </c>
      <c r="BX15" s="23">
        <v>591.00580940848897</v>
      </c>
      <c r="BY15" s="23">
        <v>0</v>
      </c>
      <c r="BZ15" s="23">
        <v>421.01636655789599</v>
      </c>
      <c r="CA15" s="23">
        <v>2.8911521521056902</v>
      </c>
      <c r="CB15" s="23">
        <v>1.18406802037776</v>
      </c>
      <c r="CC15" s="23">
        <v>1.4402910556792701</v>
      </c>
      <c r="CD15" s="23">
        <v>1.3189068496952601</v>
      </c>
      <c r="CE15" s="23">
        <v>5.5905607074146904</v>
      </c>
      <c r="CF15" s="23">
        <v>8.4257476770449202E-2</v>
      </c>
      <c r="CG15" s="23">
        <v>2299.6414230717401</v>
      </c>
      <c r="CH15" s="23">
        <v>3.5218579883926598E-2</v>
      </c>
      <c r="CI15" s="23">
        <v>10.1429090561462</v>
      </c>
      <c r="CJ15" s="23">
        <v>108.61861754305799</v>
      </c>
      <c r="CK15" s="23">
        <v>3.3376142870528001E-2</v>
      </c>
      <c r="CL15" s="23">
        <v>0</v>
      </c>
      <c r="CM15" s="23">
        <v>2.4569041149269402</v>
      </c>
      <c r="CN15" s="23">
        <v>3556.2425900236899</v>
      </c>
      <c r="CO15" s="23">
        <v>3013.7896656256898</v>
      </c>
      <c r="CP15" s="23">
        <v>542.45292439800005</v>
      </c>
      <c r="CQ15" s="23">
        <v>3.2360137129692303E-2</v>
      </c>
      <c r="CR15" s="23">
        <v>5.8249316346720799E-3</v>
      </c>
      <c r="CS15" s="23">
        <v>15.5887996241119</v>
      </c>
      <c r="CT15" s="23">
        <v>1.5048744982555899</v>
      </c>
      <c r="CU15" s="23">
        <v>1174.6878715917901</v>
      </c>
      <c r="CV15" s="23">
        <v>7.7711458528304496</v>
      </c>
      <c r="CW15" s="23">
        <v>3.4922532064573302</v>
      </c>
      <c r="CX15" s="23">
        <v>1678.1005963612699</v>
      </c>
      <c r="CY15" s="23">
        <v>39.226855586143003</v>
      </c>
      <c r="CZ15" s="23">
        <v>6.1217111797483403E-2</v>
      </c>
      <c r="DA15" s="23">
        <v>11.168084175113099</v>
      </c>
      <c r="DB15" s="23">
        <v>5.3552216449786897E-3</v>
      </c>
      <c r="DC15" s="23">
        <v>293.76488101192098</v>
      </c>
      <c r="DD15" s="23">
        <v>2156.3462820715599</v>
      </c>
      <c r="DE15" s="23">
        <v>15.606231782284199</v>
      </c>
      <c r="DF15" s="23">
        <v>0</v>
      </c>
      <c r="DG15" s="23">
        <v>114.11043024906699</v>
      </c>
      <c r="DH15" s="23">
        <v>355.206734162077</v>
      </c>
      <c r="DI15" s="23">
        <v>51.6206853606569</v>
      </c>
      <c r="DJ15" s="23">
        <v>0</v>
      </c>
      <c r="DK15" s="23">
        <v>1219.3040048591399</v>
      </c>
      <c r="DL15" s="23">
        <v>8015.1535591968504</v>
      </c>
      <c r="DM15" s="23">
        <v>43.8175227868023</v>
      </c>
      <c r="DN15" s="23">
        <v>268.00494073419401</v>
      </c>
      <c r="DP15" s="32">
        <f t="shared" si="0"/>
        <v>1.0318284790865146</v>
      </c>
      <c r="DQ15" s="46">
        <f t="shared" si="1"/>
        <v>-2.9874009556726973E-7</v>
      </c>
      <c r="DR15" s="46">
        <f t="shared" si="2"/>
        <v>-3.4349856789049608E-7</v>
      </c>
      <c r="DS15" s="46">
        <f t="shared" si="3"/>
        <v>-4.0370400912139531E-7</v>
      </c>
      <c r="DT15" s="46">
        <f t="shared" si="4"/>
        <v>4.5401389163861253E-5</v>
      </c>
      <c r="DU15" s="46">
        <f t="shared" si="5"/>
        <v>5.362261768772828E-5</v>
      </c>
      <c r="DV15" s="46">
        <f t="shared" si="6"/>
        <v>-3.9823695746894489E-7</v>
      </c>
      <c r="DW15" s="46">
        <f t="shared" si="7"/>
        <v>-2.6859155663137971E-7</v>
      </c>
      <c r="DX15" s="46">
        <f t="shared" si="8"/>
        <v>-4.2025561081455356E-7</v>
      </c>
      <c r="DY15" s="46">
        <f t="shared" si="9"/>
        <v>2.785546764428735E-8</v>
      </c>
      <c r="DZ15" s="46">
        <f t="shared" si="10"/>
        <v>2.1405201386942083E-7</v>
      </c>
      <c r="EA15" s="46">
        <f t="shared" si="11"/>
        <v>-8.5286558843684371E-7</v>
      </c>
      <c r="EB15" s="46">
        <f t="shared" si="12"/>
        <v>-6.9252470226950502E-8</v>
      </c>
      <c r="EC15" s="46">
        <f t="shared" si="13"/>
        <v>1.0384708027308247E-7</v>
      </c>
      <c r="ED15" s="46">
        <f t="shared" si="14"/>
        <v>-6.4387892654320179E-7</v>
      </c>
      <c r="EE15" s="46">
        <f t="shared" si="15"/>
        <v>-2.9327203018118361E-7</v>
      </c>
      <c r="EF15" s="46">
        <f t="shared" si="16"/>
        <v>-8.2733543399397834E-7</v>
      </c>
      <c r="EG15" s="46">
        <f t="shared" si="17"/>
        <v>7.3296299356460445E-7</v>
      </c>
      <c r="EH15" s="46">
        <f t="shared" si="18"/>
        <v>2.160654043044591E-6</v>
      </c>
      <c r="EI15" s="46">
        <f t="shared" si="19"/>
        <v>2.9885132269692782E-6</v>
      </c>
      <c r="EJ15" s="46">
        <f t="shared" si="20"/>
        <v>2.7183584008793997E-6</v>
      </c>
      <c r="EK15" s="46">
        <f t="shared" si="21"/>
        <v>1.8378452215424604E-7</v>
      </c>
      <c r="EL15" s="46">
        <f t="shared" si="22"/>
        <v>3.3948430106190938E-7</v>
      </c>
      <c r="EM15" s="46">
        <f t="shared" si="23"/>
        <v>3.7822218025106324E-8</v>
      </c>
      <c r="EN15" s="46">
        <f t="shared" si="24"/>
        <v>1.6852602148264089E-7</v>
      </c>
      <c r="EO15" s="46">
        <f t="shared" si="25"/>
        <v>1.9576599375431329E-7</v>
      </c>
      <c r="EP15" s="46">
        <f t="shared" si="26"/>
        <v>-7.9970880306865584E-7</v>
      </c>
      <c r="EQ15" s="46">
        <f t="shared" si="27"/>
        <v>-1.0391809614587175E-6</v>
      </c>
      <c r="ER15" s="46">
        <f t="shared" si="28"/>
        <v>1.4899226313325671E-6</v>
      </c>
      <c r="ES15" s="46">
        <f t="shared" si="29"/>
        <v>0</v>
      </c>
      <c r="ET15" s="46">
        <f t="shared" si="30"/>
        <v>0</v>
      </c>
      <c r="EU15" s="46">
        <f t="shared" si="31"/>
        <v>5.5508030551584647E-7</v>
      </c>
    </row>
    <row r="16" spans="1:151" x14ac:dyDescent="0.3">
      <c r="A16" s="23" t="s">
        <v>15</v>
      </c>
      <c r="B16" s="21">
        <v>71375.103982000001</v>
      </c>
      <c r="C16" s="21">
        <v>1178.2438669999999</v>
      </c>
      <c r="D16" s="21">
        <v>1323.672718</v>
      </c>
      <c r="E16" s="21">
        <v>7573.2784760000004</v>
      </c>
      <c r="F16" s="21">
        <v>6418.0324890000002</v>
      </c>
      <c r="G16" s="21">
        <v>643.33848399999999</v>
      </c>
      <c r="H16" s="21">
        <v>16937.256789999999</v>
      </c>
      <c r="I16" s="23">
        <v>550.78103199999998</v>
      </c>
      <c r="J16" s="23">
        <v>168.257756</v>
      </c>
      <c r="K16" s="23">
        <v>147.882599</v>
      </c>
      <c r="L16" s="23">
        <v>89.386825999999999</v>
      </c>
      <c r="M16" s="23">
        <v>825.51423299999999</v>
      </c>
      <c r="N16" s="23">
        <v>113.04819999999999</v>
      </c>
      <c r="O16" s="23">
        <v>95.959298000000004</v>
      </c>
      <c r="P16" s="23">
        <v>6.331404</v>
      </c>
      <c r="Q16" s="23">
        <v>2.5931950000000001</v>
      </c>
      <c r="R16" s="23">
        <v>3.1539869999999999</v>
      </c>
      <c r="S16" s="23">
        <v>2.8883200000000002</v>
      </c>
      <c r="T16" s="23">
        <v>12.243321</v>
      </c>
      <c r="U16" s="23">
        <v>757.15976699999999</v>
      </c>
      <c r="V16" s="23">
        <v>159.713572</v>
      </c>
      <c r="W16" s="23">
        <v>105.818174</v>
      </c>
      <c r="X16" s="23">
        <v>23.003959999999999</v>
      </c>
      <c r="Y16" s="23">
        <v>0.17538400000000001</v>
      </c>
      <c r="Z16" s="23">
        <v>15.774062000000001</v>
      </c>
      <c r="AA16" s="23">
        <v>42.120764999999999</v>
      </c>
      <c r="AB16" s="23">
        <v>34.177163</v>
      </c>
      <c r="AC16" s="23">
        <v>0.485736</v>
      </c>
      <c r="AD16" s="23"/>
      <c r="AE16" s="23"/>
      <c r="AF16" s="23">
        <v>0.398173</v>
      </c>
      <c r="AG16" s="21"/>
      <c r="AH16" s="23" t="s">
        <v>15</v>
      </c>
      <c r="AI16" s="23">
        <v>1342.80659760808</v>
      </c>
      <c r="AJ16" s="23">
        <v>232.14221406080301</v>
      </c>
      <c r="AK16" s="23">
        <v>105.818136186885</v>
      </c>
      <c r="AL16" s="23">
        <v>168.257847840815</v>
      </c>
      <c r="AM16" s="23">
        <v>23.003949576402299</v>
      </c>
      <c r="AN16" s="23">
        <v>0</v>
      </c>
      <c r="AO16" s="23">
        <v>550.78093577027801</v>
      </c>
      <c r="AP16" s="23">
        <v>550.78093577027801</v>
      </c>
      <c r="AQ16" s="23">
        <v>376.852854060119</v>
      </c>
      <c r="AR16" s="23">
        <v>21.012708013806101</v>
      </c>
      <c r="AS16" s="23">
        <v>147.882372311881</v>
      </c>
      <c r="AT16" s="23">
        <v>0.48573576991244199</v>
      </c>
      <c r="AU16" s="23">
        <v>89.386799233729107</v>
      </c>
      <c r="AV16" s="23">
        <v>0.17538394930975401</v>
      </c>
      <c r="AW16" s="23">
        <v>1696.5824306459299</v>
      </c>
      <c r="AX16" s="23">
        <v>71375.082949122807</v>
      </c>
      <c r="AY16" s="23">
        <v>558.00364209337397</v>
      </c>
      <c r="AZ16" s="23">
        <v>224.05847092373901</v>
      </c>
      <c r="BA16" s="23">
        <v>159.42677656601899</v>
      </c>
      <c r="BB16" s="23">
        <v>0</v>
      </c>
      <c r="BC16" s="23">
        <v>96.410930763647499</v>
      </c>
      <c r="BD16" s="23">
        <v>151.89454201735501</v>
      </c>
      <c r="BE16" s="23">
        <v>825.51410789085799</v>
      </c>
      <c r="BF16" s="23">
        <v>825.51410789085799</v>
      </c>
      <c r="BG16" s="23">
        <v>15.774059962216599</v>
      </c>
      <c r="BH16" s="23">
        <v>11578106.827764999</v>
      </c>
      <c r="BI16" s="23">
        <v>0</v>
      </c>
      <c r="BJ16" s="23">
        <v>220.68268764808701</v>
      </c>
      <c r="BK16" s="23">
        <v>38.777782589432903</v>
      </c>
      <c r="BL16" s="23">
        <v>1689.0719781841301</v>
      </c>
      <c r="BM16" s="23">
        <v>268.16638199650703</v>
      </c>
      <c r="BN16" s="23">
        <v>0.10352490300214399</v>
      </c>
      <c r="BO16" s="23">
        <v>0.29464806571978103</v>
      </c>
      <c r="BP16" s="23">
        <v>757.16184148548302</v>
      </c>
      <c r="BQ16" s="23">
        <v>42.120753912941602</v>
      </c>
      <c r="BR16" s="23">
        <v>159.713404583277</v>
      </c>
      <c r="BS16" s="23">
        <v>1178.2434878817401</v>
      </c>
      <c r="BT16" s="23">
        <v>0</v>
      </c>
      <c r="BU16" s="23">
        <v>17473.172846332302</v>
      </c>
      <c r="BV16" s="23">
        <v>1191.3049699686301</v>
      </c>
      <c r="BW16" s="23">
        <v>132.36715308101401</v>
      </c>
      <c r="BX16" s="23">
        <v>1323.6721230496501</v>
      </c>
      <c r="BY16" s="23">
        <v>0</v>
      </c>
      <c r="BZ16" s="23">
        <v>884.44775377921803</v>
      </c>
      <c r="CA16" s="23">
        <v>6.33140006695547</v>
      </c>
      <c r="CB16" s="23">
        <v>2.5931948536671099</v>
      </c>
      <c r="CC16" s="23">
        <v>3.15398565071512</v>
      </c>
      <c r="CD16" s="23">
        <v>2.8883166090709098</v>
      </c>
      <c r="CE16" s="23">
        <v>12.2433204852373</v>
      </c>
      <c r="CF16" s="23">
        <v>2.5302458830337802</v>
      </c>
      <c r="CG16" s="23">
        <v>4830.95893552505</v>
      </c>
      <c r="CH16" s="23">
        <v>50.738382560337698</v>
      </c>
      <c r="CI16" s="23">
        <v>92.419639523360701</v>
      </c>
      <c r="CJ16" s="23">
        <v>222.063862784327</v>
      </c>
      <c r="CK16" s="23">
        <v>2.0545420548179201</v>
      </c>
      <c r="CL16" s="23">
        <v>0</v>
      </c>
      <c r="CM16" s="23">
        <v>84.076195978769405</v>
      </c>
      <c r="CN16" s="23">
        <v>7572.8744880633603</v>
      </c>
      <c r="CO16" s="23">
        <v>6417.6288275861698</v>
      </c>
      <c r="CP16" s="23">
        <v>1155.2456604771901</v>
      </c>
      <c r="CQ16" s="23">
        <v>6.1883284743464602</v>
      </c>
      <c r="CR16" s="23">
        <v>0.43129131334843401</v>
      </c>
      <c r="CS16" s="23">
        <v>1660.3446518846699</v>
      </c>
      <c r="CT16" s="23">
        <v>1.99742058301228</v>
      </c>
      <c r="CU16" s="23">
        <v>1711.6887546200601</v>
      </c>
      <c r="CV16" s="23">
        <v>10.221358670061701</v>
      </c>
      <c r="CW16" s="23">
        <v>17.088647600544501</v>
      </c>
      <c r="CX16" s="23">
        <v>2445.9114634831899</v>
      </c>
      <c r="CY16" s="23">
        <v>82.405720469067603</v>
      </c>
      <c r="CZ16" s="23">
        <v>56.544124555630802</v>
      </c>
      <c r="DA16" s="23">
        <v>53.145784289863698</v>
      </c>
      <c r="DB16" s="23">
        <v>0.18413332678560601</v>
      </c>
      <c r="DC16" s="23">
        <v>643.33798944206501</v>
      </c>
      <c r="DD16" s="23">
        <v>4529.9328597050098</v>
      </c>
      <c r="DE16" s="23">
        <v>34.177151722537197</v>
      </c>
      <c r="DF16" s="23">
        <v>0</v>
      </c>
      <c r="DG16" s="23">
        <v>239.71700791177901</v>
      </c>
      <c r="DH16" s="23">
        <v>746.19835615971294</v>
      </c>
      <c r="DI16" s="23">
        <v>113.04820335391599</v>
      </c>
      <c r="DJ16" s="23">
        <v>0</v>
      </c>
      <c r="DK16" s="23">
        <v>2561.4464769361198</v>
      </c>
      <c r="DL16" s="23">
        <v>16937.252058510599</v>
      </c>
      <c r="DM16" s="23">
        <v>95.959251757150895</v>
      </c>
      <c r="DN16" s="23">
        <v>563.010020159291</v>
      </c>
      <c r="DP16" s="32">
        <f t="shared" si="0"/>
        <v>1.0316415429120578</v>
      </c>
      <c r="DQ16" s="46">
        <f t="shared" si="1"/>
        <v>-2.9468086237677062E-7</v>
      </c>
      <c r="DR16" s="46">
        <f t="shared" si="2"/>
        <v>-3.2176552788573158E-7</v>
      </c>
      <c r="DS16" s="46">
        <f t="shared" si="3"/>
        <v>-4.4946937553925434E-7</v>
      </c>
      <c r="DT16" s="46">
        <f t="shared" si="4"/>
        <v>-5.334386394483327E-5</v>
      </c>
      <c r="DU16" s="46">
        <f t="shared" si="5"/>
        <v>-6.2894884767601494E-5</v>
      </c>
      <c r="DV16" s="46">
        <f t="shared" si="6"/>
        <v>-7.6873674944820478E-7</v>
      </c>
      <c r="DW16" s="46">
        <f t="shared" si="7"/>
        <v>-2.7935393899173504E-7</v>
      </c>
      <c r="DX16" s="46">
        <f t="shared" si="8"/>
        <v>-1.7471502536376415E-7</v>
      </c>
      <c r="DY16" s="46">
        <f t="shared" si="9"/>
        <v>5.4583406546083477E-7</v>
      </c>
      <c r="DZ16" s="46">
        <f t="shared" si="10"/>
        <v>-1.5328924466604647E-6</v>
      </c>
      <c r="EA16" s="46">
        <f t="shared" si="11"/>
        <v>-2.9944312926105514E-7</v>
      </c>
      <c r="EB16" s="46">
        <f t="shared" si="12"/>
        <v>-1.5155297995264955E-7</v>
      </c>
      <c r="EC16" s="46">
        <f t="shared" si="13"/>
        <v>2.9668017713128702E-8</v>
      </c>
      <c r="ED16" s="46">
        <f t="shared" si="14"/>
        <v>-4.8190066072633187E-7</v>
      </c>
      <c r="EE16" s="46">
        <f t="shared" si="15"/>
        <v>-6.2119626706143338E-7</v>
      </c>
      <c r="EF16" s="46">
        <f t="shared" si="16"/>
        <v>-5.6429574424432996E-8</v>
      </c>
      <c r="EG16" s="46">
        <f t="shared" si="17"/>
        <v>-4.2780293001390748E-7</v>
      </c>
      <c r="EH16" s="46">
        <f t="shared" si="18"/>
        <v>-1.1740143371952289E-6</v>
      </c>
      <c r="EI16" s="46">
        <f t="shared" si="19"/>
        <v>-4.2044368519069712E-8</v>
      </c>
      <c r="EJ16" s="46">
        <f t="shared" si="20"/>
        <v>2.7398252963901339E-6</v>
      </c>
      <c r="EK16" s="46">
        <f t="shared" si="21"/>
        <v>-1.048231035757775E-6</v>
      </c>
      <c r="EL16" s="46">
        <f t="shared" si="22"/>
        <v>-3.5734046025083253E-7</v>
      </c>
      <c r="EM16" s="46">
        <f t="shared" si="23"/>
        <v>-4.5312188425546548E-7</v>
      </c>
      <c r="EN16" s="46">
        <f t="shared" si="24"/>
        <v>-2.8902434658055561E-7</v>
      </c>
      <c r="EO16" s="46">
        <f t="shared" si="25"/>
        <v>-1.2918571015988913E-7</v>
      </c>
      <c r="EP16" s="46">
        <f t="shared" si="26"/>
        <v>-2.6322072727542111E-7</v>
      </c>
      <c r="EQ16" s="46">
        <f t="shared" si="27"/>
        <v>-3.2997071183482892E-7</v>
      </c>
      <c r="ER16" s="46">
        <f t="shared" si="28"/>
        <v>-4.7368850158595057E-7</v>
      </c>
      <c r="ES16" s="46">
        <f t="shared" si="29"/>
        <v>0</v>
      </c>
      <c r="ET16" s="46">
        <f t="shared" si="30"/>
        <v>0</v>
      </c>
      <c r="EU16" s="46">
        <f t="shared" si="31"/>
        <v>-7.8553982724575241E-8</v>
      </c>
    </row>
    <row r="17" spans="1:151" x14ac:dyDescent="0.3">
      <c r="A17" s="23" t="s">
        <v>16</v>
      </c>
      <c r="B17" s="21">
        <v>461799.88721000002</v>
      </c>
      <c r="C17" s="21">
        <v>7077.6647726000001</v>
      </c>
      <c r="D17" s="21">
        <v>17057.723867000001</v>
      </c>
      <c r="E17" s="21">
        <v>72138.275941999993</v>
      </c>
      <c r="F17" s="21">
        <v>66575.897068000006</v>
      </c>
      <c r="G17" s="21">
        <v>6635.7287886000004</v>
      </c>
      <c r="H17" s="21">
        <v>132733.78541000001</v>
      </c>
      <c r="I17" s="23">
        <v>11444.966015</v>
      </c>
      <c r="J17" s="23">
        <v>4501.0145757999999</v>
      </c>
      <c r="K17" s="23">
        <v>1748.136839</v>
      </c>
      <c r="L17" s="23">
        <v>701.65045049000003</v>
      </c>
      <c r="M17" s="23">
        <v>10438.584271</v>
      </c>
      <c r="N17" s="23">
        <v>1008.585026</v>
      </c>
      <c r="O17" s="23">
        <v>422.26877331999998</v>
      </c>
      <c r="P17" s="23">
        <v>39.331201530000001</v>
      </c>
      <c r="Q17" s="23">
        <v>8.3228449999999992</v>
      </c>
      <c r="R17" s="23">
        <v>11.3214434</v>
      </c>
      <c r="S17" s="23">
        <v>10.721780819999999</v>
      </c>
      <c r="T17" s="23">
        <v>66.195133889999994</v>
      </c>
      <c r="U17" s="23">
        <v>8730.4055449999996</v>
      </c>
      <c r="V17" s="23">
        <v>712.31103986999995</v>
      </c>
      <c r="W17" s="23">
        <v>811.61566895999999</v>
      </c>
      <c r="X17" s="23">
        <v>73.835211999999999</v>
      </c>
      <c r="Y17" s="23">
        <v>0.562469</v>
      </c>
      <c r="Z17" s="23">
        <v>58.066398239999998</v>
      </c>
      <c r="AA17" s="23">
        <v>189.60796980000001</v>
      </c>
      <c r="AB17" s="23">
        <v>356.90319972999998</v>
      </c>
      <c r="AC17" s="23">
        <v>2.28455538</v>
      </c>
      <c r="AD17" s="23">
        <v>143.60004280000001</v>
      </c>
      <c r="AE17" s="23">
        <v>58.042190689999998</v>
      </c>
      <c r="AF17" s="23">
        <v>9.2562000000000005E-2</v>
      </c>
      <c r="AG17" s="21"/>
      <c r="AH17" s="23" t="s">
        <v>16</v>
      </c>
      <c r="AI17" s="23">
        <v>9231.6795491124303</v>
      </c>
      <c r="AJ17" s="23">
        <v>1595.9559651602401</v>
      </c>
      <c r="AK17" s="23">
        <v>811.62928751214599</v>
      </c>
      <c r="AL17" s="23">
        <v>4501.0427225715002</v>
      </c>
      <c r="AM17" s="23">
        <v>73.838248180879901</v>
      </c>
      <c r="AN17" s="23">
        <v>143.59993529349501</v>
      </c>
      <c r="AO17" s="23">
        <v>11445.0590096368</v>
      </c>
      <c r="AP17" s="23">
        <v>11445.0590096368</v>
      </c>
      <c r="AQ17" s="23">
        <v>2590.83030957242</v>
      </c>
      <c r="AR17" s="23">
        <v>144.460786518731</v>
      </c>
      <c r="AS17" s="23">
        <v>1748.1541530193999</v>
      </c>
      <c r="AT17" s="23">
        <v>2.2846152422372401</v>
      </c>
      <c r="AU17" s="23">
        <v>701.66177901427602</v>
      </c>
      <c r="AV17" s="23">
        <v>0.56249188302414599</v>
      </c>
      <c r="AW17" s="23">
        <v>11663.884418698701</v>
      </c>
      <c r="AX17" s="23">
        <v>461804.79465017602</v>
      </c>
      <c r="AY17" s="23">
        <v>3836.2332816486601</v>
      </c>
      <c r="AZ17" s="23">
        <v>1540.3819883875001</v>
      </c>
      <c r="BA17" s="23">
        <v>1096.0449869883801</v>
      </c>
      <c r="BB17" s="23">
        <v>58.042487594847202</v>
      </c>
      <c r="BC17" s="23">
        <v>662.81693639694299</v>
      </c>
      <c r="BD17" s="23">
        <v>1044.26426380622</v>
      </c>
      <c r="BE17" s="23">
        <v>10438.710785302101</v>
      </c>
      <c r="BF17" s="23">
        <v>10438.710785302101</v>
      </c>
      <c r="BG17" s="23">
        <v>58.068463963636603</v>
      </c>
      <c r="BH17" s="23">
        <v>101144453.840745</v>
      </c>
      <c r="BI17" s="23">
        <v>0</v>
      </c>
      <c r="BJ17" s="23">
        <v>1517.1752305830501</v>
      </c>
      <c r="BK17" s="23">
        <v>266.59399052546303</v>
      </c>
      <c r="BL17" s="23">
        <v>11612.212611880601</v>
      </c>
      <c r="BM17" s="23">
        <v>1843.62381457843</v>
      </c>
      <c r="BN17" s="23">
        <v>2.4067151352811102E-2</v>
      </c>
      <c r="BO17" s="23">
        <v>6.8498914818917803E-2</v>
      </c>
      <c r="BP17" s="23">
        <v>8730.5479598557995</v>
      </c>
      <c r="BQ17" s="23">
        <v>189.61344832043801</v>
      </c>
      <c r="BR17" s="23">
        <v>712.33211925882301</v>
      </c>
      <c r="BS17" s="23">
        <v>7077.7400482619296</v>
      </c>
      <c r="BT17" s="23">
        <v>0</v>
      </c>
      <c r="BU17" s="23">
        <v>136419.71549838199</v>
      </c>
      <c r="BV17" s="23">
        <v>15352.1557623591</v>
      </c>
      <c r="BW17" s="23">
        <v>1705.79486551217</v>
      </c>
      <c r="BX17" s="23">
        <v>17057.950627871302</v>
      </c>
      <c r="BY17" s="23">
        <v>0</v>
      </c>
      <c r="BZ17" s="23">
        <v>6080.5031672823598</v>
      </c>
      <c r="CA17" s="23">
        <v>39.332091806305399</v>
      </c>
      <c r="CB17" s="23">
        <v>8.3231779213271793</v>
      </c>
      <c r="CC17" s="23">
        <v>11.321845752787301</v>
      </c>
      <c r="CD17" s="23">
        <v>10.7221533929357</v>
      </c>
      <c r="CE17" s="23">
        <v>66.196820760695999</v>
      </c>
      <c r="CF17" s="23">
        <v>18.713123316798601</v>
      </c>
      <c r="CG17" s="23">
        <v>33212.375314067198</v>
      </c>
      <c r="CH17" s="23">
        <v>363.88478859424902</v>
      </c>
      <c r="CI17" s="23">
        <v>732.23078187249496</v>
      </c>
      <c r="CJ17" s="23">
        <v>2338.9450213914402</v>
      </c>
      <c r="CK17" s="23">
        <v>14.9437011823057</v>
      </c>
      <c r="CL17" s="23">
        <v>0</v>
      </c>
      <c r="CM17" s="23">
        <v>619.50496514127701</v>
      </c>
      <c r="CN17" s="23">
        <v>72137.116978498394</v>
      </c>
      <c r="CO17" s="23">
        <v>66574.646153173904</v>
      </c>
      <c r="CP17" s="23">
        <v>5562.4708253244899</v>
      </c>
      <c r="CQ17" s="23">
        <v>44.5731044582758</v>
      </c>
      <c r="CR17" s="23">
        <v>3.1303051792489902</v>
      </c>
      <c r="CS17" s="23">
        <v>12000.8766578431</v>
      </c>
      <c r="CT17" s="23">
        <v>24.710125058946002</v>
      </c>
      <c r="CU17" s="23">
        <v>20288.0639384469</v>
      </c>
      <c r="CV17" s="23">
        <v>126.62752173184001</v>
      </c>
      <c r="CW17" s="23">
        <v>146.43720498465001</v>
      </c>
      <c r="CX17" s="23">
        <v>28987.4037900318</v>
      </c>
      <c r="CY17" s="23">
        <v>566.53180704635395</v>
      </c>
      <c r="CZ17" s="23">
        <v>405.67545972464097</v>
      </c>
      <c r="DA17" s="23">
        <v>457.570330547352</v>
      </c>
      <c r="DB17" s="23">
        <v>1.3553336685438999</v>
      </c>
      <c r="DC17" s="23">
        <v>6635.8018709321695</v>
      </c>
      <c r="DD17" s="23">
        <v>31142.909874957699</v>
      </c>
      <c r="DE17" s="23">
        <v>356.907261613853</v>
      </c>
      <c r="DF17" s="23">
        <v>0</v>
      </c>
      <c r="DG17" s="23">
        <v>1648.0336134491799</v>
      </c>
      <c r="DH17" s="23">
        <v>5130.0479787549502</v>
      </c>
      <c r="DI17" s="23">
        <v>1008.60120383003</v>
      </c>
      <c r="DJ17" s="23">
        <v>0</v>
      </c>
      <c r="DK17" s="23">
        <v>17609.726564068598</v>
      </c>
      <c r="DL17" s="23">
        <v>132734.68068971499</v>
      </c>
      <c r="DM17" s="23">
        <v>422.281154850299</v>
      </c>
      <c r="DN17" s="23">
        <v>3870.6425881770201</v>
      </c>
      <c r="DP17" s="32">
        <f t="shared" si="0"/>
        <v>1.0277624113722115</v>
      </c>
      <c r="DQ17" s="46">
        <f t="shared" si="1"/>
        <v>1.0626767809861324E-5</v>
      </c>
      <c r="DR17" s="46">
        <f t="shared" si="2"/>
        <v>1.0635663647266626E-5</v>
      </c>
      <c r="DS17" s="46">
        <f t="shared" si="3"/>
        <v>1.3293735616135324E-5</v>
      </c>
      <c r="DT17" s="46">
        <f t="shared" si="4"/>
        <v>-1.6065860827208275E-5</v>
      </c>
      <c r="DU17" s="46">
        <f t="shared" si="5"/>
        <v>-1.8789304856438273E-5</v>
      </c>
      <c r="DV17" s="46">
        <f t="shared" si="6"/>
        <v>1.1013459786773102E-5</v>
      </c>
      <c r="DW17" s="46">
        <f t="shared" si="7"/>
        <v>6.7449271654369629E-6</v>
      </c>
      <c r="DX17" s="46">
        <f t="shared" si="8"/>
        <v>8.1253746562244228E-6</v>
      </c>
      <c r="DY17" s="46">
        <f t="shared" si="9"/>
        <v>6.2534282052080015E-6</v>
      </c>
      <c r="DZ17" s="46">
        <f t="shared" si="10"/>
        <v>9.9042700855289475E-6</v>
      </c>
      <c r="EA17" s="46">
        <f t="shared" si="11"/>
        <v>1.6145538377527467E-5</v>
      </c>
      <c r="EB17" s="46">
        <f t="shared" si="12"/>
        <v>1.2119871700654132E-5</v>
      </c>
      <c r="EC17" s="46">
        <f t="shared" si="13"/>
        <v>1.6040125138714772E-5</v>
      </c>
      <c r="ED17" s="46">
        <f t="shared" si="14"/>
        <v>2.932144425853843E-5</v>
      </c>
      <c r="EE17" s="46">
        <f t="shared" si="15"/>
        <v>2.2635370158196496E-5</v>
      </c>
      <c r="EF17" s="46">
        <f t="shared" si="16"/>
        <v>4.000090439988999E-5</v>
      </c>
      <c r="EG17" s="46">
        <f t="shared" si="17"/>
        <v>3.5539000910514766E-5</v>
      </c>
      <c r="EH17" s="46">
        <f t="shared" si="18"/>
        <v>3.4749165456372679E-5</v>
      </c>
      <c r="EI17" s="46">
        <f t="shared" si="19"/>
        <v>2.5483303633897545E-5</v>
      </c>
      <c r="EJ17" s="46">
        <f t="shared" si="20"/>
        <v>1.6312513212107671E-5</v>
      </c>
      <c r="EK17" s="46">
        <f t="shared" si="21"/>
        <v>2.9592955384933164E-5</v>
      </c>
      <c r="EL17" s="46">
        <f t="shared" si="22"/>
        <v>1.6779557944525657E-5</v>
      </c>
      <c r="EM17" s="46">
        <f t="shared" si="23"/>
        <v>4.1121042354464589E-5</v>
      </c>
      <c r="EN17" s="46">
        <f t="shared" si="24"/>
        <v>4.0683173910014743E-5</v>
      </c>
      <c r="EO17" s="46">
        <f t="shared" si="25"/>
        <v>3.5575198380081992E-5</v>
      </c>
      <c r="EP17" s="46">
        <f t="shared" si="26"/>
        <v>2.8893935438382072E-5</v>
      </c>
      <c r="EQ17" s="46">
        <f t="shared" si="27"/>
        <v>1.1380911844122023E-5</v>
      </c>
      <c r="ER17" s="46">
        <f t="shared" si="28"/>
        <v>2.6203014277588907E-5</v>
      </c>
      <c r="ES17" s="46">
        <f t="shared" si="29"/>
        <v>-7.4865231866859758E-7</v>
      </c>
      <c r="ET17" s="46">
        <f t="shared" si="30"/>
        <v>5.1153280686743303E-6</v>
      </c>
      <c r="EU17" s="46">
        <f t="shared" si="31"/>
        <v>4.392916886957809E-5</v>
      </c>
    </row>
    <row r="18" spans="1:151" x14ac:dyDescent="0.3">
      <c r="A18" s="23" t="s">
        <v>17</v>
      </c>
      <c r="B18" s="21">
        <v>82949.722869999998</v>
      </c>
      <c r="C18" s="21">
        <v>1374.322224</v>
      </c>
      <c r="D18" s="21">
        <v>1796.109598</v>
      </c>
      <c r="E18" s="21">
        <v>9031.6195349999998</v>
      </c>
      <c r="F18" s="21">
        <v>7653.9147970000004</v>
      </c>
      <c r="G18" s="21">
        <v>826.49221499999999</v>
      </c>
      <c r="H18" s="21">
        <v>19755.882761000001</v>
      </c>
      <c r="I18" s="23">
        <v>541.24286400000005</v>
      </c>
      <c r="J18" s="23">
        <v>272.73244699999998</v>
      </c>
      <c r="K18" s="23">
        <v>238.95742200000001</v>
      </c>
      <c r="L18" s="23">
        <v>217.84802999999999</v>
      </c>
      <c r="M18" s="23">
        <v>1419.390255</v>
      </c>
      <c r="N18" s="23">
        <v>168.030193</v>
      </c>
      <c r="O18" s="23">
        <v>88.659144999999995</v>
      </c>
      <c r="P18" s="23">
        <v>8.1340939999999993</v>
      </c>
      <c r="Q18" s="23">
        <v>3.3312020000000002</v>
      </c>
      <c r="R18" s="23">
        <v>4.0524149999999999</v>
      </c>
      <c r="S18" s="23">
        <v>3.710753</v>
      </c>
      <c r="T18" s="23">
        <v>15.728507</v>
      </c>
      <c r="U18" s="23">
        <v>832.551467</v>
      </c>
      <c r="V18" s="23">
        <v>168.030193</v>
      </c>
      <c r="W18" s="23">
        <v>27.019818999999998</v>
      </c>
      <c r="X18" s="23">
        <v>24.486716000000001</v>
      </c>
      <c r="Y18" s="23">
        <v>0.22530500000000001</v>
      </c>
      <c r="Z18" s="23">
        <v>10.132463</v>
      </c>
      <c r="AA18" s="23">
        <v>54.112043999999997</v>
      </c>
      <c r="AB18" s="23">
        <v>33.774768000000002</v>
      </c>
      <c r="AC18" s="23">
        <v>0.62399899999999997</v>
      </c>
      <c r="AD18" s="23"/>
      <c r="AE18" s="23"/>
      <c r="AF18" s="23">
        <v>0.52559500000000003</v>
      </c>
      <c r="AG18" s="21"/>
      <c r="AH18" s="23" t="s">
        <v>17</v>
      </c>
      <c r="AI18" s="23">
        <v>1156.49759273525</v>
      </c>
      <c r="AJ18" s="23">
        <v>505.60564176191002</v>
      </c>
      <c r="AK18" s="23">
        <v>27.0211210479549</v>
      </c>
      <c r="AL18" s="23">
        <v>272.74571195563999</v>
      </c>
      <c r="AM18" s="23">
        <v>24.487942090287799</v>
      </c>
      <c r="AN18" s="23">
        <v>0</v>
      </c>
      <c r="AO18" s="23">
        <v>541.26916706592397</v>
      </c>
      <c r="AP18" s="23">
        <v>541.26916706592397</v>
      </c>
      <c r="AQ18" s="23">
        <v>426.28668847484198</v>
      </c>
      <c r="AR18" s="23">
        <v>73.004438081447802</v>
      </c>
      <c r="AS18" s="23">
        <v>238.969324189118</v>
      </c>
      <c r="AT18" s="23">
        <v>0.62402829758157197</v>
      </c>
      <c r="AU18" s="23">
        <v>217.85874535646801</v>
      </c>
      <c r="AV18" s="23">
        <v>0.22531646927150401</v>
      </c>
      <c r="AW18" s="23">
        <v>1801.80387734239</v>
      </c>
      <c r="AX18" s="23">
        <v>82954.715196481397</v>
      </c>
      <c r="AY18" s="23">
        <v>846.55693229594101</v>
      </c>
      <c r="AZ18" s="23">
        <v>223.684501439786</v>
      </c>
      <c r="BA18" s="23">
        <v>281.14697987407902</v>
      </c>
      <c r="BB18" s="23">
        <v>0</v>
      </c>
      <c r="BC18" s="23">
        <v>9.3202958728777503</v>
      </c>
      <c r="BD18" s="23">
        <v>90.099214055184405</v>
      </c>
      <c r="BE18" s="23">
        <v>1419.46042335588</v>
      </c>
      <c r="BF18" s="23">
        <v>1419.46042335588</v>
      </c>
      <c r="BG18" s="23">
        <v>10.1329703636</v>
      </c>
      <c r="BH18" s="23">
        <v>14874928.753458699</v>
      </c>
      <c r="BI18" s="23">
        <v>0</v>
      </c>
      <c r="BJ18" s="23">
        <v>403.64607919815199</v>
      </c>
      <c r="BK18" s="23">
        <v>108.73876244858999</v>
      </c>
      <c r="BL18" s="23">
        <v>1892.6139456712799</v>
      </c>
      <c r="BM18" s="23">
        <v>270.04040627617701</v>
      </c>
      <c r="BN18" s="23">
        <v>0.13666108067263</v>
      </c>
      <c r="BO18" s="23">
        <v>0.38895820830370798</v>
      </c>
      <c r="BP18" s="23">
        <v>832.59486206092004</v>
      </c>
      <c r="BQ18" s="23">
        <v>54.114702895852098</v>
      </c>
      <c r="BR18" s="23">
        <v>168.03836262480101</v>
      </c>
      <c r="BS18" s="23">
        <v>1374.4044653579999</v>
      </c>
      <c r="BT18" s="23">
        <v>0</v>
      </c>
      <c r="BU18" s="23">
        <v>20502.6229577208</v>
      </c>
      <c r="BV18" s="23">
        <v>1616.5697065070499</v>
      </c>
      <c r="BW18" s="23">
        <v>179.618917687108</v>
      </c>
      <c r="BX18" s="23">
        <v>1796.18862419416</v>
      </c>
      <c r="BY18" s="23">
        <v>0</v>
      </c>
      <c r="BZ18" s="23">
        <v>978.226829331045</v>
      </c>
      <c r="CA18" s="23">
        <v>8.1345010806009803</v>
      </c>
      <c r="CB18" s="23">
        <v>3.3313640450294</v>
      </c>
      <c r="CC18" s="23">
        <v>4.0526173520779096</v>
      </c>
      <c r="CD18" s="23">
        <v>3.7109313369176</v>
      </c>
      <c r="CE18" s="23">
        <v>15.7292915995436</v>
      </c>
      <c r="CF18" s="23">
        <v>0.21863104878277301</v>
      </c>
      <c r="CG18" s="23">
        <v>5352.0267123178201</v>
      </c>
      <c r="CH18" s="23">
        <v>8.8279504213583701E-2</v>
      </c>
      <c r="CI18" s="23">
        <v>26.577144926999399</v>
      </c>
      <c r="CJ18" s="23">
        <v>283.72926066226802</v>
      </c>
      <c r="CK18" s="23">
        <v>7.2172504472626797E-2</v>
      </c>
      <c r="CL18" s="23">
        <v>0</v>
      </c>
      <c r="CM18" s="23">
        <v>6.4426666977518297</v>
      </c>
      <c r="CN18" s="23">
        <v>9032.5637511042405</v>
      </c>
      <c r="CO18" s="23">
        <v>7654.78004118841</v>
      </c>
      <c r="CP18" s="23">
        <v>1377.7837099158301</v>
      </c>
      <c r="CQ18" s="23">
        <v>8.2311600074957095E-2</v>
      </c>
      <c r="CR18" s="23">
        <v>1.4015678733665099E-2</v>
      </c>
      <c r="CS18" s="23">
        <v>32.208799635135001</v>
      </c>
      <c r="CT18" s="23">
        <v>3.9852349558248799</v>
      </c>
      <c r="CU18" s="23">
        <v>2982.4609524848802</v>
      </c>
      <c r="CV18" s="23">
        <v>20.158745830232998</v>
      </c>
      <c r="CW18" s="23">
        <v>9.0291529953647807</v>
      </c>
      <c r="CX18" s="23">
        <v>4260.61126013988</v>
      </c>
      <c r="CY18" s="23">
        <v>73.004456156353498</v>
      </c>
      <c r="CZ18" s="23">
        <v>0.15849657246316901</v>
      </c>
      <c r="DA18" s="23">
        <v>28.930584814894399</v>
      </c>
      <c r="DB18" s="23">
        <v>1.23311364253156E-2</v>
      </c>
      <c r="DC18" s="23">
        <v>826.53238756460905</v>
      </c>
      <c r="DD18" s="23">
        <v>5067.1603266724696</v>
      </c>
      <c r="DE18" s="23">
        <v>33.776416749557697</v>
      </c>
      <c r="DF18" s="23">
        <v>0</v>
      </c>
      <c r="DG18" s="23">
        <v>303.73000009805401</v>
      </c>
      <c r="DH18" s="23">
        <v>895.891971454133</v>
      </c>
      <c r="DI18" s="23">
        <v>168.03847166198699</v>
      </c>
      <c r="DJ18" s="23">
        <v>0</v>
      </c>
      <c r="DK18" s="23">
        <v>3062.8279254470399</v>
      </c>
      <c r="DL18" s="23">
        <v>19757.064539537099</v>
      </c>
      <c r="DM18" s="23">
        <v>88.663609628795498</v>
      </c>
      <c r="DN18" s="23">
        <v>657.47650536976505</v>
      </c>
      <c r="DP18" s="32">
        <f t="shared" si="0"/>
        <v>1.0377362951207512</v>
      </c>
      <c r="DQ18" s="46">
        <f t="shared" si="1"/>
        <v>6.0184968781906881E-5</v>
      </c>
      <c r="DR18" s="46">
        <f t="shared" si="2"/>
        <v>5.9841394225987045E-5</v>
      </c>
      <c r="DS18" s="46">
        <f t="shared" si="3"/>
        <v>4.3998536752962133E-5</v>
      </c>
      <c r="DT18" s="46">
        <f t="shared" si="4"/>
        <v>1.0454560232321558E-4</v>
      </c>
      <c r="DU18" s="46">
        <f t="shared" si="5"/>
        <v>1.1304596554285804E-4</v>
      </c>
      <c r="DV18" s="46">
        <f t="shared" si="6"/>
        <v>4.8606101642548899E-5</v>
      </c>
      <c r="DW18" s="46">
        <f t="shared" si="7"/>
        <v>5.9819070167369281E-5</v>
      </c>
      <c r="DX18" s="46">
        <f t="shared" si="8"/>
        <v>4.8597529267216482E-5</v>
      </c>
      <c r="DY18" s="46">
        <f t="shared" si="9"/>
        <v>4.8637247917960665E-5</v>
      </c>
      <c r="DZ18" s="46">
        <f t="shared" si="10"/>
        <v>4.9808827942535265E-5</v>
      </c>
      <c r="EA18" s="46">
        <f t="shared" si="11"/>
        <v>4.9187300284569042E-5</v>
      </c>
      <c r="EB18" s="46">
        <f t="shared" si="12"/>
        <v>4.9435562652932353E-5</v>
      </c>
      <c r="EC18" s="46">
        <f t="shared" si="13"/>
        <v>4.926889530497724E-5</v>
      </c>
      <c r="ED18" s="46">
        <f t="shared" si="14"/>
        <v>5.0357228185577983E-5</v>
      </c>
      <c r="EE18" s="46">
        <f t="shared" si="15"/>
        <v>5.004621301168229E-5</v>
      </c>
      <c r="EF18" s="46">
        <f t="shared" si="16"/>
        <v>4.8644612184959047E-5</v>
      </c>
      <c r="EG18" s="46">
        <f t="shared" si="17"/>
        <v>4.9933700746283629E-5</v>
      </c>
      <c r="EH18" s="46">
        <f t="shared" si="18"/>
        <v>4.8059495633380246E-5</v>
      </c>
      <c r="EI18" s="46">
        <f t="shared" si="19"/>
        <v>4.9883917373721187E-5</v>
      </c>
      <c r="EJ18" s="46">
        <f t="shared" si="20"/>
        <v>5.2122976945080267E-5</v>
      </c>
      <c r="EK18" s="46">
        <f t="shared" si="21"/>
        <v>4.8619981059078129E-5</v>
      </c>
      <c r="EL18" s="46">
        <f t="shared" si="22"/>
        <v>4.8188626093361231E-5</v>
      </c>
      <c r="EM18" s="46">
        <f t="shared" si="23"/>
        <v>5.0071650596087775E-5</v>
      </c>
      <c r="EN18" s="46">
        <f t="shared" si="24"/>
        <v>5.0905534737355586E-5</v>
      </c>
      <c r="EO18" s="46">
        <f t="shared" si="25"/>
        <v>5.0073077000191135E-5</v>
      </c>
      <c r="EP18" s="46">
        <f t="shared" si="26"/>
        <v>4.9136858554083254E-5</v>
      </c>
      <c r="EQ18" s="46">
        <f t="shared" si="27"/>
        <v>4.8816014300833665E-5</v>
      </c>
      <c r="ER18" s="46">
        <f t="shared" si="28"/>
        <v>4.6951327761737549E-5</v>
      </c>
      <c r="ES18" s="46">
        <f t="shared" si="29"/>
        <v>0</v>
      </c>
      <c r="ET18" s="46">
        <f t="shared" si="30"/>
        <v>0</v>
      </c>
      <c r="EU18" s="46">
        <f t="shared" si="31"/>
        <v>4.621234284571556E-5</v>
      </c>
    </row>
    <row r="19" spans="1:151" x14ac:dyDescent="0.3">
      <c r="A19" s="23" t="s">
        <v>18</v>
      </c>
      <c r="B19" s="21">
        <v>342674.62702000001</v>
      </c>
      <c r="C19" s="21">
        <v>5645.8845570000003</v>
      </c>
      <c r="D19" s="21">
        <v>5793.3198990000001</v>
      </c>
      <c r="E19" s="21">
        <v>35857.992338999997</v>
      </c>
      <c r="F19" s="21">
        <v>30388.129102999999</v>
      </c>
      <c r="G19" s="21">
        <v>2916.9380500000002</v>
      </c>
      <c r="H19" s="21">
        <v>81159.591052000003</v>
      </c>
      <c r="I19" s="23">
        <v>1910.2077859999999</v>
      </c>
      <c r="J19" s="23">
        <v>962.55382899999995</v>
      </c>
      <c r="K19" s="23">
        <v>843.35234600000001</v>
      </c>
      <c r="L19" s="23">
        <v>768.85146299999997</v>
      </c>
      <c r="M19" s="23">
        <v>5009.4530809999997</v>
      </c>
      <c r="N19" s="23">
        <v>593.02858400000002</v>
      </c>
      <c r="O19" s="23">
        <v>312.904089</v>
      </c>
      <c r="P19" s="23">
        <v>28.708030999999998</v>
      </c>
      <c r="Q19" s="23">
        <v>11.757064</v>
      </c>
      <c r="R19" s="23">
        <v>14.302132</v>
      </c>
      <c r="S19" s="23">
        <v>13.096282</v>
      </c>
      <c r="T19" s="23">
        <v>55.510890000000003</v>
      </c>
      <c r="U19" s="23">
        <v>2938.3228680000002</v>
      </c>
      <c r="V19" s="23">
        <v>593.02858400000002</v>
      </c>
      <c r="W19" s="23">
        <v>95.361254000000002</v>
      </c>
      <c r="X19" s="23">
        <v>86.421377000000007</v>
      </c>
      <c r="Y19" s="23">
        <v>0.79480200000000001</v>
      </c>
      <c r="Z19" s="23">
        <v>35.760427</v>
      </c>
      <c r="AA19" s="23">
        <v>190.977609</v>
      </c>
      <c r="AB19" s="23">
        <v>119.20197899999999</v>
      </c>
      <c r="AC19" s="23">
        <v>2.2022930000000001</v>
      </c>
      <c r="AD19" s="23"/>
      <c r="AE19" s="23"/>
      <c r="AF19" s="23">
        <v>0.22272900000000001</v>
      </c>
      <c r="AG19" s="21"/>
      <c r="AH19" s="23" t="s">
        <v>18</v>
      </c>
      <c r="AI19" s="23">
        <v>4880.3010461095801</v>
      </c>
      <c r="AJ19" s="23">
        <v>2133.6037087309401</v>
      </c>
      <c r="AK19" s="23">
        <v>95.363782938788106</v>
      </c>
      <c r="AL19" s="23">
        <v>962.57926651748403</v>
      </c>
      <c r="AM19" s="23">
        <v>86.423694560313507</v>
      </c>
      <c r="AN19" s="23">
        <v>0</v>
      </c>
      <c r="AO19" s="23">
        <v>1910.2583247323901</v>
      </c>
      <c r="AP19" s="23">
        <v>1910.2583247323901</v>
      </c>
      <c r="AQ19" s="23">
        <v>1798.8881060306301</v>
      </c>
      <c r="AR19" s="23">
        <v>308.071328377741</v>
      </c>
      <c r="AS19" s="23">
        <v>843.374955334373</v>
      </c>
      <c r="AT19" s="23">
        <v>2.2023497277489201</v>
      </c>
      <c r="AU19" s="23">
        <v>768.87192762903703</v>
      </c>
      <c r="AV19" s="23">
        <v>0.794823624184824</v>
      </c>
      <c r="AW19" s="23">
        <v>7603.4305991621304</v>
      </c>
      <c r="AX19" s="23">
        <v>342686.66099814198</v>
      </c>
      <c r="AY19" s="23">
        <v>3572.3857655380898</v>
      </c>
      <c r="AZ19" s="23">
        <v>943.92672436481405</v>
      </c>
      <c r="BA19" s="23">
        <v>1186.41198824924</v>
      </c>
      <c r="BB19" s="23">
        <v>0</v>
      </c>
      <c r="BC19" s="23">
        <v>39.330743254021002</v>
      </c>
      <c r="BD19" s="23">
        <v>380.20998576505599</v>
      </c>
      <c r="BE19" s="23">
        <v>5009.5858819210498</v>
      </c>
      <c r="BF19" s="23">
        <v>5009.5858819210498</v>
      </c>
      <c r="BG19" s="23">
        <v>35.761399496289798</v>
      </c>
      <c r="BH19" s="23">
        <v>52497010.2533672</v>
      </c>
      <c r="BI19" s="23">
        <v>0</v>
      </c>
      <c r="BJ19" s="23">
        <v>1703.34621537321</v>
      </c>
      <c r="BK19" s="23">
        <v>458.86702385854198</v>
      </c>
      <c r="BL19" s="23">
        <v>7986.6440446529696</v>
      </c>
      <c r="BM19" s="23">
        <v>1139.5422001674699</v>
      </c>
      <c r="BN19" s="23">
        <v>5.7910787292558802E-2</v>
      </c>
      <c r="BO19" s="23">
        <v>0.164823160072091</v>
      </c>
      <c r="BP19" s="23">
        <v>2938.40978756698</v>
      </c>
      <c r="BQ19" s="23">
        <v>190.982655856463</v>
      </c>
      <c r="BR19" s="23">
        <v>593.04418707270202</v>
      </c>
      <c r="BS19" s="23">
        <v>5646.0811761649402</v>
      </c>
      <c r="BT19" s="23">
        <v>0</v>
      </c>
      <c r="BU19" s="23">
        <v>84308.600785176095</v>
      </c>
      <c r="BV19" s="23">
        <v>5214.0962686395796</v>
      </c>
      <c r="BW19" s="23">
        <v>579.34418890274799</v>
      </c>
      <c r="BX19" s="23">
        <v>5793.4404575423296</v>
      </c>
      <c r="BY19" s="23">
        <v>0</v>
      </c>
      <c r="BZ19" s="23">
        <v>4128.0186433174804</v>
      </c>
      <c r="CA19" s="23">
        <v>28.708789732149398</v>
      </c>
      <c r="CB19" s="23">
        <v>11.757383449888099</v>
      </c>
      <c r="CC19" s="23">
        <v>14.302509338406599</v>
      </c>
      <c r="CD19" s="23">
        <v>13.0966410534354</v>
      </c>
      <c r="CE19" s="23">
        <v>55.512416801256599</v>
      </c>
      <c r="CF19" s="23">
        <v>0.85833058836510701</v>
      </c>
      <c r="CG19" s="23">
        <v>22585.014723362201</v>
      </c>
      <c r="CH19" s="23">
        <v>0.35293783693623598</v>
      </c>
      <c r="CI19" s="23">
        <v>103.811071802002</v>
      </c>
      <c r="CJ19" s="23">
        <v>1110.04007320557</v>
      </c>
      <c r="CK19" s="23">
        <v>0.31289550904170599</v>
      </c>
      <c r="CL19" s="23">
        <v>0</v>
      </c>
      <c r="CM19" s="23">
        <v>25.155287832580999</v>
      </c>
      <c r="CN19" s="23">
        <v>35860.8428449192</v>
      </c>
      <c r="CO19" s="23">
        <v>30390.798952394602</v>
      </c>
      <c r="CP19" s="23">
        <v>5470.0438925246699</v>
      </c>
      <c r="CQ19" s="23">
        <v>0.326541467034838</v>
      </c>
      <c r="CR19" s="23">
        <v>5.7274544123855603E-2</v>
      </c>
      <c r="CS19" s="23">
        <v>143.32354140886301</v>
      </c>
      <c r="CT19" s="23">
        <v>15.481155320910201</v>
      </c>
      <c r="CU19" s="23">
        <v>11843.291668711399</v>
      </c>
      <c r="CV19" s="23">
        <v>79.153741990112195</v>
      </c>
      <c r="CW19" s="23">
        <v>35.514459240507698</v>
      </c>
      <c r="CX19" s="23">
        <v>16918.766937427299</v>
      </c>
      <c r="CY19" s="23">
        <v>308.07109979277601</v>
      </c>
      <c r="CZ19" s="23">
        <v>0.62296141553597095</v>
      </c>
      <c r="DA19" s="23">
        <v>113.678459261451</v>
      </c>
      <c r="DB19" s="23">
        <v>5.1614832801468197E-2</v>
      </c>
      <c r="DC19" s="23">
        <v>2917.0151802844998</v>
      </c>
      <c r="DD19" s="23">
        <v>21382.9051183806</v>
      </c>
      <c r="DE19" s="23">
        <v>119.205211171469</v>
      </c>
      <c r="DF19" s="23">
        <v>0</v>
      </c>
      <c r="DG19" s="23">
        <v>1281.71049515195</v>
      </c>
      <c r="DH19" s="23">
        <v>3780.5744388625899</v>
      </c>
      <c r="DI19" s="23">
        <v>593.04413061563002</v>
      </c>
      <c r="DJ19" s="23">
        <v>0</v>
      </c>
      <c r="DK19" s="23">
        <v>12924.826627090501</v>
      </c>
      <c r="DL19" s="23">
        <v>81162.418696076304</v>
      </c>
      <c r="DM19" s="23">
        <v>312.912208651127</v>
      </c>
      <c r="DN19" s="23">
        <v>2774.4871581549401</v>
      </c>
      <c r="DP19" s="32">
        <f t="shared" si="0"/>
        <v>1.0387640257602611</v>
      </c>
      <c r="DQ19" s="46">
        <f t="shared" si="1"/>
        <v>3.5117797447134398E-5</v>
      </c>
      <c r="DR19" s="46">
        <f t="shared" si="2"/>
        <v>3.4825218786327935E-5</v>
      </c>
      <c r="DS19" s="46">
        <f t="shared" si="3"/>
        <v>2.0809923227319196E-5</v>
      </c>
      <c r="DT19" s="46">
        <f t="shared" si="4"/>
        <v>7.9494297735757782E-5</v>
      </c>
      <c r="DU19" s="46">
        <f t="shared" si="5"/>
        <v>8.7858301034359398E-5</v>
      </c>
      <c r="DV19" s="46">
        <f t="shared" si="6"/>
        <v>2.6442208637107365E-5</v>
      </c>
      <c r="DW19" s="46">
        <f t="shared" si="7"/>
        <v>3.4840541205887728E-5</v>
      </c>
      <c r="DX19" s="46">
        <f t="shared" si="8"/>
        <v>2.6457191076554008E-5</v>
      </c>
      <c r="DY19" s="46">
        <f t="shared" si="9"/>
        <v>2.6427111625025652E-5</v>
      </c>
      <c r="DZ19" s="46">
        <f t="shared" si="10"/>
        <v>2.6808883001538693E-5</v>
      </c>
      <c r="EA19" s="46">
        <f t="shared" si="11"/>
        <v>2.6617142610632839E-5</v>
      </c>
      <c r="EB19" s="46">
        <f t="shared" si="12"/>
        <v>2.6510063853844435E-5</v>
      </c>
      <c r="EC19" s="46">
        <f t="shared" si="13"/>
        <v>2.6215626108843373E-5</v>
      </c>
      <c r="ED19" s="46">
        <f t="shared" si="14"/>
        <v>2.5949328923610312E-5</v>
      </c>
      <c r="EE19" s="46">
        <f t="shared" si="15"/>
        <v>2.6429264668135272E-5</v>
      </c>
      <c r="EF19" s="46">
        <f t="shared" si="16"/>
        <v>2.7170889611504964E-5</v>
      </c>
      <c r="EG19" s="46">
        <f t="shared" si="17"/>
        <v>2.6383367640505419E-5</v>
      </c>
      <c r="EH19" s="46">
        <f t="shared" si="18"/>
        <v>2.7416440437038453E-5</v>
      </c>
      <c r="EI19" s="46">
        <f t="shared" si="19"/>
        <v>2.7504535715342224E-5</v>
      </c>
      <c r="EJ19" s="46">
        <f t="shared" si="20"/>
        <v>2.9581353338110801E-5</v>
      </c>
      <c r="EK19" s="46">
        <f t="shared" si="21"/>
        <v>2.6310827374878205E-5</v>
      </c>
      <c r="EL19" s="46">
        <f t="shared" si="22"/>
        <v>2.6519563051290401E-5</v>
      </c>
      <c r="EM19" s="46">
        <f t="shared" si="23"/>
        <v>2.6816979709779054E-5</v>
      </c>
      <c r="EN19" s="46">
        <f t="shared" si="24"/>
        <v>2.7207008568155732E-5</v>
      </c>
      <c r="EO19" s="46">
        <f t="shared" si="25"/>
        <v>2.7194761678815391E-5</v>
      </c>
      <c r="EP19" s="46">
        <f t="shared" si="26"/>
        <v>2.6426430247101005E-5</v>
      </c>
      <c r="EQ19" s="46">
        <f t="shared" si="27"/>
        <v>2.7115082284065514E-5</v>
      </c>
      <c r="ER19" s="46">
        <f t="shared" si="28"/>
        <v>2.5758493043419409E-5</v>
      </c>
      <c r="ES19" s="46">
        <f t="shared" si="29"/>
        <v>0</v>
      </c>
      <c r="ET19" s="46">
        <f t="shared" si="30"/>
        <v>0</v>
      </c>
      <c r="EU19" s="46">
        <f t="shared" si="31"/>
        <v>2.2212485351201385E-5</v>
      </c>
    </row>
    <row r="20" spans="1:151" x14ac:dyDescent="0.3">
      <c r="A20" s="23" t="s">
        <v>19</v>
      </c>
      <c r="B20" s="21">
        <v>3938.4352130000002</v>
      </c>
      <c r="C20" s="21">
        <v>64.518415000000005</v>
      </c>
      <c r="D20" s="21">
        <v>47.484254999999997</v>
      </c>
      <c r="E20" s="21">
        <v>395.06688400000002</v>
      </c>
      <c r="F20" s="21">
        <v>334.80244599999997</v>
      </c>
      <c r="G20" s="21">
        <v>27.684611</v>
      </c>
      <c r="H20" s="21">
        <v>927.45212400000003</v>
      </c>
      <c r="I20" s="23">
        <v>18.129753999999998</v>
      </c>
      <c r="J20" s="23">
        <v>9.1355950000000004</v>
      </c>
      <c r="K20" s="23">
        <v>8.0042500000000008</v>
      </c>
      <c r="L20" s="23">
        <v>7.2971529999999998</v>
      </c>
      <c r="M20" s="23">
        <v>47.544643000000001</v>
      </c>
      <c r="N20" s="23">
        <v>5.6284239999999999</v>
      </c>
      <c r="O20" s="23">
        <v>2.9697749999999998</v>
      </c>
      <c r="P20" s="23">
        <v>0.27247399999999999</v>
      </c>
      <c r="Q20" s="23">
        <v>0.11158800000000001</v>
      </c>
      <c r="R20" s="23">
        <v>0.13574700000000001</v>
      </c>
      <c r="S20" s="23">
        <v>0.12429999999999999</v>
      </c>
      <c r="T20" s="23">
        <v>0.52688199999999996</v>
      </c>
      <c r="U20" s="23">
        <v>27.887575999999999</v>
      </c>
      <c r="V20" s="23">
        <v>5.6284239999999999</v>
      </c>
      <c r="W20" s="23">
        <v>0.90507400000000005</v>
      </c>
      <c r="X20" s="23">
        <v>0.82022200000000001</v>
      </c>
      <c r="Y20" s="23">
        <v>7.548E-3</v>
      </c>
      <c r="Z20" s="23">
        <v>0.33940700000000001</v>
      </c>
      <c r="AA20" s="23">
        <v>1.812565</v>
      </c>
      <c r="AB20" s="23">
        <v>1.131335</v>
      </c>
      <c r="AC20" s="23">
        <v>2.0903999999999999E-2</v>
      </c>
      <c r="AD20" s="23"/>
      <c r="AE20" s="23"/>
      <c r="AF20" s="23">
        <v>1.5743E-2</v>
      </c>
      <c r="AG20" s="21"/>
      <c r="AH20" s="23" t="s">
        <v>19</v>
      </c>
      <c r="AI20" s="23">
        <v>57.295396706047804</v>
      </c>
      <c r="AJ20" s="23">
        <v>25.0487846906288</v>
      </c>
      <c r="AK20" s="23">
        <v>0.90507784903299704</v>
      </c>
      <c r="AL20" s="23">
        <v>9.1355906831170106</v>
      </c>
      <c r="AM20" s="23">
        <v>0.82021863979232401</v>
      </c>
      <c r="AN20" s="23">
        <v>0</v>
      </c>
      <c r="AO20" s="23">
        <v>18.1297541376236</v>
      </c>
      <c r="AP20" s="23">
        <v>18.1297541376236</v>
      </c>
      <c r="AQ20" s="23">
        <v>21.119204893152901</v>
      </c>
      <c r="AR20" s="23">
        <v>3.6167978861248802</v>
      </c>
      <c r="AS20" s="23">
        <v>8.0042492576996001</v>
      </c>
      <c r="AT20" s="23">
        <v>2.0903887682865101E-2</v>
      </c>
      <c r="AU20" s="23">
        <v>7.29716588365768</v>
      </c>
      <c r="AV20" s="23">
        <v>7.54798002694047E-3</v>
      </c>
      <c r="AW20" s="23">
        <v>89.265341674211896</v>
      </c>
      <c r="AX20" s="23">
        <v>3938.4340115852801</v>
      </c>
      <c r="AY20" s="23">
        <v>41.940290530131101</v>
      </c>
      <c r="AZ20" s="23">
        <v>11.081824098541899</v>
      </c>
      <c r="BA20" s="23">
        <v>13.9286457568382</v>
      </c>
      <c r="BB20" s="23">
        <v>0</v>
      </c>
      <c r="BC20" s="23">
        <v>0.461750045074246</v>
      </c>
      <c r="BD20" s="23">
        <v>4.4637164813020496</v>
      </c>
      <c r="BE20" s="23">
        <v>47.544635369109898</v>
      </c>
      <c r="BF20" s="23">
        <v>47.544635369109898</v>
      </c>
      <c r="BG20" s="23">
        <v>0.33940762951272302</v>
      </c>
      <c r="BH20" s="23">
        <v>498237.63492562098</v>
      </c>
      <c r="BI20" s="23">
        <v>0</v>
      </c>
      <c r="BJ20" s="23">
        <v>19.997510135423301</v>
      </c>
      <c r="BK20" s="23">
        <v>5.3871602291101599</v>
      </c>
      <c r="BL20" s="23">
        <v>93.764404434185593</v>
      </c>
      <c r="BM20" s="23">
        <v>13.3783882262801</v>
      </c>
      <c r="BN20" s="23">
        <v>4.0931821624034699E-3</v>
      </c>
      <c r="BO20" s="23">
        <v>1.1649810126931099E-2</v>
      </c>
      <c r="BP20" s="23">
        <v>27.8876438385687</v>
      </c>
      <c r="BQ20" s="23">
        <v>1.8125601945799299</v>
      </c>
      <c r="BR20" s="23">
        <v>5.6284135990833102</v>
      </c>
      <c r="BS20" s="23">
        <v>64.518395109046097</v>
      </c>
      <c r="BT20" s="23">
        <v>0</v>
      </c>
      <c r="BU20" s="23">
        <v>964.38848647188797</v>
      </c>
      <c r="BV20" s="23">
        <v>42.735830076775898</v>
      </c>
      <c r="BW20" s="23">
        <v>4.7484245522137103</v>
      </c>
      <c r="BX20" s="23">
        <v>47.484254628989603</v>
      </c>
      <c r="BY20" s="23">
        <v>0</v>
      </c>
      <c r="BZ20" s="23">
        <v>48.463523426368297</v>
      </c>
      <c r="CA20" s="23">
        <v>0.27247357760985902</v>
      </c>
      <c r="CB20" s="23">
        <v>0.111587436600031</v>
      </c>
      <c r="CC20" s="23">
        <v>0.135746868680588</v>
      </c>
      <c r="CD20" s="23">
        <v>0.124300092422163</v>
      </c>
      <c r="CE20" s="23">
        <v>0.52688059158826395</v>
      </c>
      <c r="CF20" s="23">
        <v>8.97335300958459E-3</v>
      </c>
      <c r="CG20" s="23">
        <v>265.151246898262</v>
      </c>
      <c r="CH20" s="23">
        <v>4.0108888154014796E-3</v>
      </c>
      <c r="CI20" s="23">
        <v>1.0585731300671799</v>
      </c>
      <c r="CJ20" s="23">
        <v>11.409840490087401</v>
      </c>
      <c r="CK20" s="23">
        <v>4.7633284280493996E-3</v>
      </c>
      <c r="CL20" s="23">
        <v>0</v>
      </c>
      <c r="CM20" s="23">
        <v>0.25600476154257401</v>
      </c>
      <c r="CN20" s="23">
        <v>395.08364642456598</v>
      </c>
      <c r="CO20" s="23">
        <v>334.81922518744199</v>
      </c>
      <c r="CP20" s="23">
        <v>60.264421237123599</v>
      </c>
      <c r="CQ20" s="23">
        <v>3.5850118443316401E-3</v>
      </c>
      <c r="CR20" s="23">
        <v>7.1238584191757998E-4</v>
      </c>
      <c r="CS20" s="23">
        <v>2.3504338806307401</v>
      </c>
      <c r="CT20" s="23">
        <v>0.15353460429790999</v>
      </c>
      <c r="CU20" s="23">
        <v>130.599184400094</v>
      </c>
      <c r="CV20" s="23">
        <v>0.828107072317112</v>
      </c>
      <c r="CW20" s="23">
        <v>0.374647694792131</v>
      </c>
      <c r="CX20" s="23">
        <v>186.566163571928</v>
      </c>
      <c r="CY20" s="23">
        <v>3.61680022837061</v>
      </c>
      <c r="CZ20" s="23">
        <v>6.5488347250009602E-3</v>
      </c>
      <c r="DA20" s="23">
        <v>1.1934404107210701</v>
      </c>
      <c r="DB20" s="23">
        <v>7.0136829863809403E-4</v>
      </c>
      <c r="DC20" s="23">
        <v>27.6845954410621</v>
      </c>
      <c r="DD20" s="23">
        <v>251.03834090051001</v>
      </c>
      <c r="DE20" s="23">
        <v>1.1313344192750101</v>
      </c>
      <c r="DF20" s="23">
        <v>0</v>
      </c>
      <c r="DG20" s="23">
        <v>15.047442002487401</v>
      </c>
      <c r="DH20" s="23">
        <v>44.384479566496502</v>
      </c>
      <c r="DI20" s="23">
        <v>5.6284148292232299</v>
      </c>
      <c r="DJ20" s="23">
        <v>0</v>
      </c>
      <c r="DK20" s="23">
        <v>151.739299225846</v>
      </c>
      <c r="DL20" s="23">
        <v>927.45186681878499</v>
      </c>
      <c r="DM20" s="23">
        <v>2.96977312300633</v>
      </c>
      <c r="DN20" s="23">
        <v>32.572843244243401</v>
      </c>
      <c r="DP20" s="32">
        <f t="shared" si="0"/>
        <v>1.0398259154728944</v>
      </c>
      <c r="DQ20" s="46">
        <f t="shared" si="1"/>
        <v>-3.0504874527477092E-7</v>
      </c>
      <c r="DR20" s="46">
        <f t="shared" si="2"/>
        <v>-3.0829886177419296E-7</v>
      </c>
      <c r="DS20" s="46">
        <f t="shared" si="3"/>
        <v>-7.8133350510075129E-9</v>
      </c>
      <c r="DT20" s="46">
        <f t="shared" si="4"/>
        <v>4.2429333474501251E-5</v>
      </c>
      <c r="DU20" s="46">
        <f t="shared" si="5"/>
        <v>5.011668117266918E-5</v>
      </c>
      <c r="DV20" s="46">
        <f t="shared" si="6"/>
        <v>-5.6200673723896553E-7</v>
      </c>
      <c r="DW20" s="46">
        <f t="shared" si="7"/>
        <v>-2.7729864256971312E-7</v>
      </c>
      <c r="DX20" s="46">
        <f t="shared" si="8"/>
        <v>7.5910352343392132E-9</v>
      </c>
      <c r="DY20" s="46">
        <f t="shared" si="9"/>
        <v>-4.7253440960781302E-7</v>
      </c>
      <c r="DZ20" s="46">
        <f t="shared" si="10"/>
        <v>-9.273828287501436E-8</v>
      </c>
      <c r="EA20" s="46">
        <f t="shared" si="11"/>
        <v>1.765573187277651E-6</v>
      </c>
      <c r="EB20" s="46">
        <f t="shared" si="12"/>
        <v>-1.6049947210491221E-7</v>
      </c>
      <c r="EC20" s="46">
        <f t="shared" si="13"/>
        <v>-1.629368499953887E-6</v>
      </c>
      <c r="ED20" s="46">
        <f t="shared" si="14"/>
        <v>-6.3203228184790289E-7</v>
      </c>
      <c r="EE20" s="46">
        <f t="shared" si="15"/>
        <v>-1.5502034725331745E-6</v>
      </c>
      <c r="EF20" s="46">
        <f t="shared" si="16"/>
        <v>-5.048929714766243E-6</v>
      </c>
      <c r="EG20" s="46">
        <f t="shared" si="17"/>
        <v>-9.6738352973668691E-7</v>
      </c>
      <c r="EH20" s="46">
        <f t="shared" si="18"/>
        <v>7.4354113440136379E-7</v>
      </c>
      <c r="EI20" s="46">
        <f t="shared" si="19"/>
        <v>-2.6731065703795006E-6</v>
      </c>
      <c r="EJ20" s="46">
        <f t="shared" si="20"/>
        <v>2.4325731537332541E-6</v>
      </c>
      <c r="EK20" s="46">
        <f t="shared" si="21"/>
        <v>-1.8479270022461209E-6</v>
      </c>
      <c r="EL20" s="46">
        <f t="shared" si="22"/>
        <v>4.2527273979743523E-6</v>
      </c>
      <c r="EM20" s="46">
        <f t="shared" si="23"/>
        <v>-4.0967051310441797E-6</v>
      </c>
      <c r="EN20" s="46">
        <f t="shared" si="24"/>
        <v>-2.6461393124087114E-6</v>
      </c>
      <c r="EO20" s="46">
        <f t="shared" si="25"/>
        <v>1.8547428986583436E-6</v>
      </c>
      <c r="EP20" s="46">
        <f t="shared" si="26"/>
        <v>-2.6511711690816282E-6</v>
      </c>
      <c r="EQ20" s="46">
        <f t="shared" si="27"/>
        <v>-5.1330948823621253E-7</v>
      </c>
      <c r="ER20" s="46">
        <f t="shared" si="28"/>
        <v>-5.3729972683807954E-6</v>
      </c>
      <c r="ES20" s="46">
        <f t="shared" si="29"/>
        <v>0</v>
      </c>
      <c r="ET20" s="46">
        <f t="shared" si="30"/>
        <v>0</v>
      </c>
      <c r="EU20" s="46">
        <f t="shared" si="31"/>
        <v>-4.8978374087127688E-7</v>
      </c>
    </row>
    <row r="21" spans="1:151" x14ac:dyDescent="0.3">
      <c r="A21" s="23" t="s">
        <v>20</v>
      </c>
      <c r="B21" s="21">
        <v>13819.665454</v>
      </c>
      <c r="C21" s="21">
        <v>227.115588</v>
      </c>
      <c r="D21" s="21">
        <v>203.96759299999999</v>
      </c>
      <c r="E21" s="21">
        <v>1419.6137679999999</v>
      </c>
      <c r="F21" s="21">
        <v>1203.0625130000001</v>
      </c>
      <c r="G21" s="21">
        <v>108.56395500000001</v>
      </c>
      <c r="H21" s="21">
        <v>3264.7865320000001</v>
      </c>
      <c r="I21" s="23">
        <v>71.094999999999999</v>
      </c>
      <c r="J21" s="23">
        <v>35.824784999999999</v>
      </c>
      <c r="K21" s="23">
        <v>31.388280999999999</v>
      </c>
      <c r="L21" s="23">
        <v>28.615463999999999</v>
      </c>
      <c r="M21" s="23">
        <v>186.44415000000001</v>
      </c>
      <c r="N21" s="23">
        <v>22.07161</v>
      </c>
      <c r="O21" s="23">
        <v>11.645811</v>
      </c>
      <c r="P21" s="23">
        <v>1.0684610000000001</v>
      </c>
      <c r="Q21" s="23">
        <v>0.437581</v>
      </c>
      <c r="R21" s="23">
        <v>0.53230900000000003</v>
      </c>
      <c r="S21" s="23">
        <v>0.487429</v>
      </c>
      <c r="T21" s="23">
        <v>2.0660599999999998</v>
      </c>
      <c r="U21" s="23">
        <v>109.359863</v>
      </c>
      <c r="V21" s="23">
        <v>22.07161</v>
      </c>
      <c r="W21" s="23">
        <v>3.5492110000000001</v>
      </c>
      <c r="X21" s="23">
        <v>3.2164649999999999</v>
      </c>
      <c r="Y21" s="23">
        <v>2.9582000000000001E-2</v>
      </c>
      <c r="Z21" s="23">
        <v>1.330964</v>
      </c>
      <c r="AA21" s="23">
        <v>7.1078979999999996</v>
      </c>
      <c r="AB21" s="23">
        <v>4.4365110000000003</v>
      </c>
      <c r="AC21" s="23">
        <v>8.1969E-2</v>
      </c>
      <c r="AD21" s="23"/>
      <c r="AE21" s="23"/>
      <c r="AF21" s="23">
        <v>7.9660000000000009E-3</v>
      </c>
      <c r="AG21" s="21"/>
      <c r="AH21" s="23" t="s">
        <v>20</v>
      </c>
      <c r="AI21" s="23">
        <v>198.68476321743799</v>
      </c>
      <c r="AJ21" s="23">
        <v>86.862366600347301</v>
      </c>
      <c r="AK21" s="23">
        <v>3.5492100277451599</v>
      </c>
      <c r="AL21" s="23">
        <v>35.824771162003898</v>
      </c>
      <c r="AM21" s="23">
        <v>3.2164649738500901</v>
      </c>
      <c r="AN21" s="23">
        <v>0</v>
      </c>
      <c r="AO21" s="23">
        <v>71.094981424860606</v>
      </c>
      <c r="AP21" s="23">
        <v>71.094981424860606</v>
      </c>
      <c r="AQ21" s="23">
        <v>73.235554298086896</v>
      </c>
      <c r="AR21" s="23">
        <v>12.5420976987904</v>
      </c>
      <c r="AS21" s="23">
        <v>31.388268192422299</v>
      </c>
      <c r="AT21" s="23">
        <v>8.1969094635545303E-2</v>
      </c>
      <c r="AU21" s="23">
        <v>28.6154673538658</v>
      </c>
      <c r="AV21" s="23">
        <v>2.9581735154847098E-2</v>
      </c>
      <c r="AW21" s="23">
        <v>309.54770213644798</v>
      </c>
      <c r="AX21" s="23">
        <v>13819.6610891934</v>
      </c>
      <c r="AY21" s="23">
        <v>145.43745972142</v>
      </c>
      <c r="AZ21" s="23">
        <v>38.428738249237902</v>
      </c>
      <c r="BA21" s="23">
        <v>48.300695231779898</v>
      </c>
      <c r="BB21" s="23">
        <v>0</v>
      </c>
      <c r="BC21" s="23">
        <v>1.6012191768089601</v>
      </c>
      <c r="BD21" s="23">
        <v>15.47894875726</v>
      </c>
      <c r="BE21" s="23">
        <v>186.44410252043099</v>
      </c>
      <c r="BF21" s="23">
        <v>186.44410252043099</v>
      </c>
      <c r="BG21" s="23">
        <v>1.3309593097174199</v>
      </c>
      <c r="BH21" s="23">
        <v>1953816.24700915</v>
      </c>
      <c r="BI21" s="23">
        <v>0</v>
      </c>
      <c r="BJ21" s="23">
        <v>69.345917294694004</v>
      </c>
      <c r="BK21" s="23">
        <v>18.681203532116701</v>
      </c>
      <c r="BL21" s="23">
        <v>325.14888730326902</v>
      </c>
      <c r="BM21" s="23">
        <v>46.392579696996698</v>
      </c>
      <c r="BN21" s="23">
        <v>2.0711595650280798E-3</v>
      </c>
      <c r="BO21" s="23">
        <v>5.8948204059811396E-3</v>
      </c>
      <c r="BP21" s="23">
        <v>109.36015153125599</v>
      </c>
      <c r="BQ21" s="23">
        <v>7.1078937798177799</v>
      </c>
      <c r="BR21" s="23">
        <v>22.0715896038826</v>
      </c>
      <c r="BS21" s="23">
        <v>227.11552766304499</v>
      </c>
      <c r="BT21" s="23">
        <v>0</v>
      </c>
      <c r="BU21" s="23">
        <v>3392.8712258249402</v>
      </c>
      <c r="BV21" s="23">
        <v>183.57074660515701</v>
      </c>
      <c r="BW21" s="23">
        <v>20.3967547210326</v>
      </c>
      <c r="BX21" s="23">
        <v>203.96750132618999</v>
      </c>
      <c r="BY21" s="23">
        <v>0</v>
      </c>
      <c r="BZ21" s="23">
        <v>168.05817386811901</v>
      </c>
      <c r="CA21" s="23">
        <v>1.0684602276669</v>
      </c>
      <c r="CB21" s="23">
        <v>0.43758030595302999</v>
      </c>
      <c r="CC21" s="23">
        <v>0.53230949332716004</v>
      </c>
      <c r="CD21" s="23">
        <v>0.487428062262934</v>
      </c>
      <c r="CE21" s="23">
        <v>2.0660620635482201</v>
      </c>
      <c r="CF21" s="23">
        <v>3.3788406124439799E-2</v>
      </c>
      <c r="CG21" s="23">
        <v>919.47163903206001</v>
      </c>
      <c r="CH21" s="23">
        <v>1.4020994174286301E-2</v>
      </c>
      <c r="CI21" s="23">
        <v>4.0759424167066198</v>
      </c>
      <c r="CJ21" s="23">
        <v>43.619563705308103</v>
      </c>
      <c r="CK21" s="23">
        <v>1.29095589102553E-2</v>
      </c>
      <c r="CL21" s="23">
        <v>0</v>
      </c>
      <c r="CM21" s="23">
        <v>0.98747299723871096</v>
      </c>
      <c r="CN21" s="23">
        <v>1419.67866408387</v>
      </c>
      <c r="CO21" s="23">
        <v>1203.12742898849</v>
      </c>
      <c r="CP21" s="23">
        <v>216.551235095377</v>
      </c>
      <c r="CQ21" s="23">
        <v>1.29223143350033E-2</v>
      </c>
      <c r="CR21" s="23">
        <v>2.2997178524777101E-3</v>
      </c>
      <c r="CS21" s="23">
        <v>5.9801515170555</v>
      </c>
      <c r="CT21" s="23">
        <v>0.60611937366689195</v>
      </c>
      <c r="CU21" s="23">
        <v>468.90635261826401</v>
      </c>
      <c r="CV21" s="23">
        <v>3.1161413948643299</v>
      </c>
      <c r="CW21" s="23">
        <v>1.39936934671538</v>
      </c>
      <c r="CX21" s="23">
        <v>669.856781913281</v>
      </c>
      <c r="CY21" s="23">
        <v>12.5420677649476</v>
      </c>
      <c r="CZ21" s="23">
        <v>2.4537261661072399E-2</v>
      </c>
      <c r="DA21" s="23">
        <v>4.4769594147830896</v>
      </c>
      <c r="DB21" s="23">
        <v>2.0960375557355902E-3</v>
      </c>
      <c r="DC21" s="23">
        <v>108.563904632461</v>
      </c>
      <c r="DD21" s="23">
        <v>870.53177595140903</v>
      </c>
      <c r="DE21" s="23">
        <v>4.4364987035224299</v>
      </c>
      <c r="DF21" s="23">
        <v>0</v>
      </c>
      <c r="DG21" s="23">
        <v>52.180446859898701</v>
      </c>
      <c r="DH21" s="23">
        <v>153.91316361202999</v>
      </c>
      <c r="DI21" s="23">
        <v>22.0716128034029</v>
      </c>
      <c r="DJ21" s="23">
        <v>0</v>
      </c>
      <c r="DK21" s="23">
        <v>526.19010424385306</v>
      </c>
      <c r="DL21" s="23">
        <v>3264.7857546145401</v>
      </c>
      <c r="DM21" s="23">
        <v>11.6457981856655</v>
      </c>
      <c r="DN21" s="23">
        <v>112.953753830023</v>
      </c>
      <c r="DP21" s="32">
        <f t="shared" si="0"/>
        <v>1.0392324277418084</v>
      </c>
      <c r="DQ21" s="46">
        <f t="shared" si="1"/>
        <v>-3.1584025060573841E-7</v>
      </c>
      <c r="DR21" s="46">
        <f t="shared" si="2"/>
        <v>-2.6566628714310198E-7</v>
      </c>
      <c r="DS21" s="46">
        <f t="shared" si="3"/>
        <v>-4.4945282069648311E-7</v>
      </c>
      <c r="DT21" s="46">
        <f t="shared" si="4"/>
        <v>4.5713901437769936E-5</v>
      </c>
      <c r="DU21" s="46">
        <f t="shared" si="5"/>
        <v>5.3958948756579763E-5</v>
      </c>
      <c r="DV21" s="46">
        <f t="shared" si="6"/>
        <v>-4.6394347924741327E-7</v>
      </c>
      <c r="DW21" s="46">
        <f t="shared" si="7"/>
        <v>-2.38112186616029E-7</v>
      </c>
      <c r="DX21" s="46">
        <f t="shared" si="8"/>
        <v>-2.6127209217035334E-7</v>
      </c>
      <c r="DY21" s="46">
        <f t="shared" si="9"/>
        <v>-3.8626878291405883E-7</v>
      </c>
      <c r="DZ21" s="46">
        <f t="shared" si="10"/>
        <v>-4.0803692628510421E-7</v>
      </c>
      <c r="EA21" s="46">
        <f t="shared" si="11"/>
        <v>1.172046624927359E-7</v>
      </c>
      <c r="EB21" s="46">
        <f t="shared" si="12"/>
        <v>-2.5465840048891377E-7</v>
      </c>
      <c r="EC21" s="46">
        <f t="shared" si="13"/>
        <v>1.270139740618074E-7</v>
      </c>
      <c r="ED21" s="46">
        <f t="shared" si="14"/>
        <v>-1.1003385251724794E-6</v>
      </c>
      <c r="EE21" s="46">
        <f t="shared" si="15"/>
        <v>-7.2284631834086446E-7</v>
      </c>
      <c r="EF21" s="46">
        <f t="shared" si="16"/>
        <v>-1.5860994193229261E-6</v>
      </c>
      <c r="EG21" s="46">
        <f t="shared" si="17"/>
        <v>9.2676839957919721E-7</v>
      </c>
      <c r="EH21" s="46">
        <f t="shared" si="18"/>
        <v>-1.9238434028299074E-6</v>
      </c>
      <c r="EI21" s="46">
        <f t="shared" si="19"/>
        <v>9.987842658485636E-7</v>
      </c>
      <c r="EJ21" s="46">
        <f t="shared" si="20"/>
        <v>2.6383651924446008E-6</v>
      </c>
      <c r="EK21" s="46">
        <f t="shared" si="21"/>
        <v>-9.2408833789003725E-7</v>
      </c>
      <c r="EL21" s="46">
        <f t="shared" si="22"/>
        <v>-2.7393548599744473E-7</v>
      </c>
      <c r="EM21" s="46">
        <f t="shared" si="23"/>
        <v>-8.1300153407871847E-9</v>
      </c>
      <c r="EN21" s="46">
        <f t="shared" si="24"/>
        <v>-8.9529157224779667E-6</v>
      </c>
      <c r="EO21" s="46">
        <f t="shared" si="25"/>
        <v>-3.5239740369385251E-6</v>
      </c>
      <c r="EP21" s="46">
        <f t="shared" si="26"/>
        <v>-5.9373139846449836E-7</v>
      </c>
      <c r="EQ21" s="46">
        <f t="shared" si="27"/>
        <v>-2.7716549266743325E-6</v>
      </c>
      <c r="ER21" s="46">
        <f t="shared" si="28"/>
        <v>1.1545284839753934E-6</v>
      </c>
      <c r="ES21" s="46">
        <f t="shared" si="29"/>
        <v>0</v>
      </c>
      <c r="ET21" s="46">
        <f t="shared" si="30"/>
        <v>0</v>
      </c>
      <c r="EU21" s="46">
        <f t="shared" si="31"/>
        <v>-2.5143096638059847E-6</v>
      </c>
    </row>
    <row r="22" spans="1:151" x14ac:dyDescent="0.3">
      <c r="A22" s="23" t="s">
        <v>125</v>
      </c>
      <c r="B22" s="21">
        <v>4005.4703629999999</v>
      </c>
      <c r="C22" s="21">
        <v>65.886137000000005</v>
      </c>
      <c r="D22" s="21">
        <v>62.170558999999997</v>
      </c>
      <c r="E22" s="21">
        <v>414.18504799999999</v>
      </c>
      <c r="F22" s="21">
        <v>351.00427500000001</v>
      </c>
      <c r="G22" s="21">
        <v>32.399552</v>
      </c>
      <c r="H22" s="21">
        <v>947.11308899999995</v>
      </c>
      <c r="I22" s="23">
        <v>21.217407999999999</v>
      </c>
      <c r="J22" s="23">
        <v>10.691452</v>
      </c>
      <c r="K22" s="23">
        <v>9.3674409999999995</v>
      </c>
      <c r="L22" s="23">
        <v>8.5399220000000007</v>
      </c>
      <c r="M22" s="23">
        <v>55.641908000000001</v>
      </c>
      <c r="N22" s="23">
        <v>6.5869949999999999</v>
      </c>
      <c r="O22" s="23">
        <v>3.4755500000000001</v>
      </c>
      <c r="P22" s="23">
        <v>0.31886700000000001</v>
      </c>
      <c r="Q22" s="23">
        <v>0.13058500000000001</v>
      </c>
      <c r="R22" s="23">
        <v>0.15886500000000001</v>
      </c>
      <c r="S22" s="23">
        <v>0.14547499999999999</v>
      </c>
      <c r="T22" s="23">
        <v>0.61657700000000004</v>
      </c>
      <c r="U22" s="23">
        <v>32.637079</v>
      </c>
      <c r="V22" s="23">
        <v>6.5869949999999999</v>
      </c>
      <c r="W22" s="23">
        <v>1.059223</v>
      </c>
      <c r="X22" s="23">
        <v>0.95991599999999999</v>
      </c>
      <c r="Y22" s="23">
        <v>8.8249999999999995E-3</v>
      </c>
      <c r="Z22" s="23">
        <v>0.397204</v>
      </c>
      <c r="AA22" s="23">
        <v>2.1212599999999999</v>
      </c>
      <c r="AB22" s="23">
        <v>1.3240160000000001</v>
      </c>
      <c r="AC22" s="23">
        <v>2.4466999999999999E-2</v>
      </c>
      <c r="AD22" s="23"/>
      <c r="AE22" s="23"/>
      <c r="AF22" s="23">
        <v>1.9390000000000001E-2</v>
      </c>
      <c r="AG22" s="21"/>
      <c r="AH22" s="23" t="s">
        <v>125</v>
      </c>
      <c r="AI22" s="23">
        <v>57.393533523790097</v>
      </c>
      <c r="AJ22" s="23">
        <v>25.091722503619501</v>
      </c>
      <c r="AK22" s="23">
        <v>1.0592204615639</v>
      </c>
      <c r="AL22" s="23">
        <v>10.691439317901301</v>
      </c>
      <c r="AM22" s="23">
        <v>0.95991956753061403</v>
      </c>
      <c r="AN22" s="23">
        <v>0</v>
      </c>
      <c r="AO22" s="23">
        <v>21.2173985723234</v>
      </c>
      <c r="AP22" s="23">
        <v>21.2173985723234</v>
      </c>
      <c r="AQ22" s="23">
        <v>21.155379057491</v>
      </c>
      <c r="AR22" s="23">
        <v>3.62299480501787</v>
      </c>
      <c r="AS22" s="23">
        <v>9.3674530289580904</v>
      </c>
      <c r="AT22" s="23">
        <v>2.44670106649333E-2</v>
      </c>
      <c r="AU22" s="23">
        <v>8.5399127713130998</v>
      </c>
      <c r="AV22" s="23">
        <v>8.8249654533639702E-3</v>
      </c>
      <c r="AW22" s="23">
        <v>89.418226223289807</v>
      </c>
      <c r="AX22" s="23">
        <v>4005.4691556804801</v>
      </c>
      <c r="AY22" s="23">
        <v>42.012129340632598</v>
      </c>
      <c r="AZ22" s="23">
        <v>11.100806559120601</v>
      </c>
      <c r="BA22" s="23">
        <v>13.952497501192401</v>
      </c>
      <c r="BB22" s="23">
        <v>0</v>
      </c>
      <c r="BC22" s="23">
        <v>0.46254040816125203</v>
      </c>
      <c r="BD22" s="23">
        <v>4.4713666700116201</v>
      </c>
      <c r="BE22" s="23">
        <v>55.641900739445397</v>
      </c>
      <c r="BF22" s="23">
        <v>55.641900739445397</v>
      </c>
      <c r="BG22" s="23">
        <v>0.39720391197861998</v>
      </c>
      <c r="BH22" s="23">
        <v>583091.86017184996</v>
      </c>
      <c r="BI22" s="23">
        <v>0</v>
      </c>
      <c r="BJ22" s="23">
        <v>20.031790578533499</v>
      </c>
      <c r="BK22" s="23">
        <v>5.3963782282015504</v>
      </c>
      <c r="BL22" s="23">
        <v>93.924883372525599</v>
      </c>
      <c r="BM22" s="23">
        <v>13.401291965720301</v>
      </c>
      <c r="BN22" s="23">
        <v>5.0414130745107099E-3</v>
      </c>
      <c r="BO22" s="23">
        <v>1.43485422488246E-2</v>
      </c>
      <c r="BP22" s="23">
        <v>32.637175082427198</v>
      </c>
      <c r="BQ22" s="23">
        <v>2.12126779737231</v>
      </c>
      <c r="BR22" s="23">
        <v>6.5869814939475297</v>
      </c>
      <c r="BS22" s="23">
        <v>65.886117293716197</v>
      </c>
      <c r="BT22" s="23">
        <v>0</v>
      </c>
      <c r="BU22" s="23">
        <v>984.112687257836</v>
      </c>
      <c r="BV22" s="23">
        <v>55.953476166603203</v>
      </c>
      <c r="BW22" s="23">
        <v>6.2170530742241104</v>
      </c>
      <c r="BX22" s="23">
        <v>62.170529240827399</v>
      </c>
      <c r="BY22" s="23">
        <v>0</v>
      </c>
      <c r="BZ22" s="23">
        <v>48.546514816713199</v>
      </c>
      <c r="CA22" s="23">
        <v>0.31886690646836002</v>
      </c>
      <c r="CB22" s="23">
        <v>0.130585452690686</v>
      </c>
      <c r="CC22" s="23">
        <v>0.15886509579413199</v>
      </c>
      <c r="CD22" s="23">
        <v>0.14547480001984101</v>
      </c>
      <c r="CE22" s="23">
        <v>0.61657696016005503</v>
      </c>
      <c r="CF22" s="23">
        <v>9.7372180966395997E-3</v>
      </c>
      <c r="CG22" s="23">
        <v>265.60535325686601</v>
      </c>
      <c r="CH22" s="23">
        <v>4.1213788257080898E-3</v>
      </c>
      <c r="CI22" s="23">
        <v>1.1679029602561699</v>
      </c>
      <c r="CJ22" s="23">
        <v>12.521412684513001</v>
      </c>
      <c r="CK22" s="23">
        <v>4.0955982947248901E-3</v>
      </c>
      <c r="CL22" s="23">
        <v>0</v>
      </c>
      <c r="CM22" s="23">
        <v>0.28281837523768499</v>
      </c>
      <c r="CN22" s="23">
        <v>414.20361989323499</v>
      </c>
      <c r="CO22" s="23">
        <v>351.02286526545799</v>
      </c>
      <c r="CP22" s="23">
        <v>63.180754627777098</v>
      </c>
      <c r="CQ22" s="23">
        <v>3.7670650385533198E-3</v>
      </c>
      <c r="CR22" s="23">
        <v>6.9131538771033396E-4</v>
      </c>
      <c r="CS22" s="23">
        <v>1.93768208998164</v>
      </c>
      <c r="CT22" s="23">
        <v>0.17258344439116599</v>
      </c>
      <c r="CU22" s="23">
        <v>136.83754062842701</v>
      </c>
      <c r="CV22" s="23">
        <v>0.89817252203244102</v>
      </c>
      <c r="CW22" s="23">
        <v>0.40412222005434301</v>
      </c>
      <c r="CX22" s="23">
        <v>195.47904860640301</v>
      </c>
      <c r="CY22" s="23">
        <v>3.6229792562894598</v>
      </c>
      <c r="CZ22" s="23">
        <v>7.08036146761685E-3</v>
      </c>
      <c r="DA22" s="23">
        <v>1.2914440691810301</v>
      </c>
      <c r="DB22" s="23">
        <v>6.4472786917773098E-4</v>
      </c>
      <c r="DC22" s="23">
        <v>32.399525879285903</v>
      </c>
      <c r="DD22" s="23">
        <v>251.46830895031701</v>
      </c>
      <c r="DE22" s="23">
        <v>1.3240146114684399</v>
      </c>
      <c r="DF22" s="23">
        <v>0</v>
      </c>
      <c r="DG22" s="23">
        <v>15.073246309558099</v>
      </c>
      <c r="DH22" s="23">
        <v>44.4604975070161</v>
      </c>
      <c r="DI22" s="23">
        <v>6.5869821969911602</v>
      </c>
      <c r="DJ22" s="23">
        <v>0</v>
      </c>
      <c r="DK22" s="23">
        <v>151.99916185106201</v>
      </c>
      <c r="DL22" s="23">
        <v>947.11286067340097</v>
      </c>
      <c r="DM22" s="23">
        <v>3.4755583204289602</v>
      </c>
      <c r="DN22" s="23">
        <v>32.628639105307599</v>
      </c>
      <c r="DP22" s="32">
        <f t="shared" si="0"/>
        <v>1.0390659108547295</v>
      </c>
      <c r="DQ22" s="46">
        <f t="shared" si="1"/>
        <v>-3.0141766394975496E-7</v>
      </c>
      <c r="DR22" s="46">
        <f t="shared" si="2"/>
        <v>-2.9909605731351957E-7</v>
      </c>
      <c r="DS22" s="46">
        <f t="shared" si="3"/>
        <v>-4.7866985719359647E-7</v>
      </c>
      <c r="DT22" s="46">
        <f t="shared" si="4"/>
        <v>4.4839603275566386E-5</v>
      </c>
      <c r="DU22" s="46">
        <f t="shared" si="5"/>
        <v>5.2963074190443117E-5</v>
      </c>
      <c r="DV22" s="46">
        <f t="shared" si="6"/>
        <v>-8.0620602706414004E-7</v>
      </c>
      <c r="DW22" s="46">
        <f t="shared" si="7"/>
        <v>-2.4107638424978202E-7</v>
      </c>
      <c r="DX22" s="46">
        <f t="shared" si="8"/>
        <v>-4.4433686709072764E-7</v>
      </c>
      <c r="DY22" s="46">
        <f t="shared" si="9"/>
        <v>-1.1861904911701013E-6</v>
      </c>
      <c r="DZ22" s="46">
        <f t="shared" si="10"/>
        <v>1.2841242438502875E-6</v>
      </c>
      <c r="EA22" s="46">
        <f t="shared" si="11"/>
        <v>-1.0806523643772491E-6</v>
      </c>
      <c r="EB22" s="46">
        <f t="shared" si="12"/>
        <v>-1.3048716093202155E-7</v>
      </c>
      <c r="EC22" s="46">
        <f t="shared" si="13"/>
        <v>-1.9436797568189936E-6</v>
      </c>
      <c r="ED22" s="46">
        <f t="shared" si="14"/>
        <v>2.3939891412985742E-6</v>
      </c>
      <c r="EE22" s="46">
        <f t="shared" si="15"/>
        <v>-2.933249285394779E-7</v>
      </c>
      <c r="EF22" s="46">
        <f t="shared" si="16"/>
        <v>3.4666361832715728E-6</v>
      </c>
      <c r="EG22" s="46">
        <f t="shared" si="17"/>
        <v>6.0299079084696427E-7</v>
      </c>
      <c r="EH22" s="46">
        <f t="shared" si="18"/>
        <v>-1.3746702800346002E-6</v>
      </c>
      <c r="EI22" s="46">
        <f t="shared" si="19"/>
        <v>-6.4614711560222943E-8</v>
      </c>
      <c r="EJ22" s="46">
        <f t="shared" si="20"/>
        <v>2.9439652733167736E-6</v>
      </c>
      <c r="EK22" s="46">
        <f t="shared" si="21"/>
        <v>-2.0504118297025155E-6</v>
      </c>
      <c r="EL22" s="46">
        <f t="shared" si="22"/>
        <v>-2.3965077231006411E-6</v>
      </c>
      <c r="EM22" s="46">
        <f t="shared" si="23"/>
        <v>3.7165029169581593E-6</v>
      </c>
      <c r="EN22" s="46">
        <f t="shared" si="24"/>
        <v>-3.9146329778238059E-6</v>
      </c>
      <c r="EO22" s="46">
        <f t="shared" si="25"/>
        <v>-2.2160245117890619E-7</v>
      </c>
      <c r="EP22" s="46">
        <f t="shared" si="26"/>
        <v>3.675821120488641E-6</v>
      </c>
      <c r="EQ22" s="46">
        <f t="shared" si="27"/>
        <v>-1.0487271756352044E-6</v>
      </c>
      <c r="ER22" s="46">
        <f t="shared" si="28"/>
        <v>4.3589051788404298E-7</v>
      </c>
      <c r="ES22" s="46">
        <f t="shared" si="29"/>
        <v>0</v>
      </c>
      <c r="ET22" s="46">
        <f t="shared" si="30"/>
        <v>0</v>
      </c>
      <c r="EU22" s="46">
        <f t="shared" si="31"/>
        <v>-2.3041085451616745E-6</v>
      </c>
    </row>
    <row r="23" spans="1:151" x14ac:dyDescent="0.3">
      <c r="A23" s="23" t="s">
        <v>21</v>
      </c>
      <c r="B23" s="21">
        <v>67182.535654000007</v>
      </c>
      <c r="C23" s="21">
        <v>1098.0031980000001</v>
      </c>
      <c r="D23" s="21">
        <v>678.023504</v>
      </c>
      <c r="E23" s="21">
        <v>6621.2650020000001</v>
      </c>
      <c r="F23" s="21">
        <v>5611.2414900000003</v>
      </c>
      <c r="G23" s="21">
        <v>431.89407899999998</v>
      </c>
      <c r="H23" s="21">
        <v>15783.795984</v>
      </c>
      <c r="I23" s="23">
        <v>282.833394</v>
      </c>
      <c r="J23" s="23">
        <v>142.5198</v>
      </c>
      <c r="K23" s="23">
        <v>124.870276</v>
      </c>
      <c r="L23" s="23">
        <v>113.839332</v>
      </c>
      <c r="M23" s="23">
        <v>741.72061699999995</v>
      </c>
      <c r="N23" s="23">
        <v>87.806323000000006</v>
      </c>
      <c r="O23" s="23">
        <v>46.329971</v>
      </c>
      <c r="P23" s="23">
        <v>4.2506300000000001</v>
      </c>
      <c r="Q23" s="23">
        <v>1.7408170000000001</v>
      </c>
      <c r="R23" s="23">
        <v>2.117594</v>
      </c>
      <c r="S23" s="23">
        <v>1.939119</v>
      </c>
      <c r="T23" s="23">
        <v>8.2191969999999994</v>
      </c>
      <c r="U23" s="23">
        <v>435.06041800000003</v>
      </c>
      <c r="V23" s="23">
        <v>87.806323000000006</v>
      </c>
      <c r="W23" s="23">
        <v>14.119619</v>
      </c>
      <c r="X23" s="23">
        <v>12.795897</v>
      </c>
      <c r="Y23" s="23">
        <v>0.11766799999999999</v>
      </c>
      <c r="Z23" s="23">
        <v>5.2948700000000004</v>
      </c>
      <c r="AA23" s="23">
        <v>28.276937</v>
      </c>
      <c r="AB23" s="23">
        <v>17.649474000000001</v>
      </c>
      <c r="AC23" s="23">
        <v>0.326127</v>
      </c>
      <c r="AD23" s="23"/>
      <c r="AE23" s="23"/>
      <c r="AF23" s="23">
        <v>0.23637900000000001</v>
      </c>
      <c r="AG23" s="21"/>
      <c r="AH23" s="23" t="s">
        <v>21</v>
      </c>
      <c r="AI23" s="23">
        <v>985.69603141280595</v>
      </c>
      <c r="AJ23" s="23">
        <v>430.93330793916499</v>
      </c>
      <c r="AK23" s="23">
        <v>14.1196219113637</v>
      </c>
      <c r="AL23" s="23">
        <v>142.51970919938501</v>
      </c>
      <c r="AM23" s="23">
        <v>12.7958880177569</v>
      </c>
      <c r="AN23" s="23">
        <v>0</v>
      </c>
      <c r="AO23" s="23">
        <v>282.83332962046899</v>
      </c>
      <c r="AP23" s="23">
        <v>282.83332962046899</v>
      </c>
      <c r="AQ23" s="23">
        <v>363.32943377407003</v>
      </c>
      <c r="AR23" s="23">
        <v>62.222423140242803</v>
      </c>
      <c r="AS23" s="23">
        <v>124.87025406816301</v>
      </c>
      <c r="AT23" s="23">
        <v>0.32612612768434601</v>
      </c>
      <c r="AU23" s="23">
        <v>113.839263210347</v>
      </c>
      <c r="AV23" s="23">
        <v>0.117668128488797</v>
      </c>
      <c r="AW23" s="23">
        <v>1535.6987362367299</v>
      </c>
      <c r="AX23" s="23">
        <v>67182.519958200297</v>
      </c>
      <c r="AY23" s="23">
        <v>721.53064092678403</v>
      </c>
      <c r="AZ23" s="23">
        <v>190.64909582481201</v>
      </c>
      <c r="BA23" s="23">
        <v>239.62486628273999</v>
      </c>
      <c r="BB23" s="23">
        <v>0</v>
      </c>
      <c r="BC23" s="23">
        <v>7.94380421757121</v>
      </c>
      <c r="BD23" s="23">
        <v>76.792675520086803</v>
      </c>
      <c r="BE23" s="23">
        <v>741.72043050499599</v>
      </c>
      <c r="BF23" s="23">
        <v>741.72043050499599</v>
      </c>
      <c r="BG23" s="23">
        <v>5.29487607537905</v>
      </c>
      <c r="BH23" s="23">
        <v>7772760.7204175498</v>
      </c>
      <c r="BI23" s="23">
        <v>0</v>
      </c>
      <c r="BJ23" s="23">
        <v>344.03244444960399</v>
      </c>
      <c r="BK23" s="23">
        <v>92.679441493175105</v>
      </c>
      <c r="BL23" s="23">
        <v>1613.09804130567</v>
      </c>
      <c r="BM23" s="23">
        <v>230.158392107883</v>
      </c>
      <c r="BN23" s="23">
        <v>6.14584786565033E-2</v>
      </c>
      <c r="BO23" s="23">
        <v>0.174920479174589</v>
      </c>
      <c r="BP23" s="23">
        <v>435.06160741188398</v>
      </c>
      <c r="BQ23" s="23">
        <v>28.276910583296601</v>
      </c>
      <c r="BR23" s="23">
        <v>87.806293479071201</v>
      </c>
      <c r="BS23" s="23">
        <v>1098.0028922909801</v>
      </c>
      <c r="BT23" s="23">
        <v>0</v>
      </c>
      <c r="BU23" s="23">
        <v>16419.240056217801</v>
      </c>
      <c r="BV23" s="23">
        <v>610.22093027860899</v>
      </c>
      <c r="BW23" s="23">
        <v>67.802313036701406</v>
      </c>
      <c r="BX23" s="23">
        <v>678.02324331530997</v>
      </c>
      <c r="BY23" s="23">
        <v>0</v>
      </c>
      <c r="BZ23" s="23">
        <v>833.75428221310904</v>
      </c>
      <c r="CA23" s="23">
        <v>4.2506213900340004</v>
      </c>
      <c r="CB23" s="23">
        <v>1.7408043889482201</v>
      </c>
      <c r="CC23" s="23">
        <v>2.1176093598284802</v>
      </c>
      <c r="CD23" s="23">
        <v>1.93911732704575</v>
      </c>
      <c r="CE23" s="23">
        <v>8.2191850566312201</v>
      </c>
      <c r="CF23" s="23">
        <v>0</v>
      </c>
      <c r="CG23" s="23">
        <v>4561.5958845285104</v>
      </c>
      <c r="CH23" s="23">
        <v>0.64752211202786603</v>
      </c>
      <c r="CI23" s="23">
        <v>29.697535862034702</v>
      </c>
      <c r="CJ23" s="23">
        <v>251.53471605681301</v>
      </c>
      <c r="CK23" s="23">
        <v>0.207088554837216</v>
      </c>
      <c r="CL23" s="23">
        <v>0</v>
      </c>
      <c r="CM23" s="23">
        <v>33.786521428374499</v>
      </c>
      <c r="CN23" s="23">
        <v>6621.2839024589703</v>
      </c>
      <c r="CO23" s="23">
        <v>5611.2606709350803</v>
      </c>
      <c r="CP23" s="23">
        <v>1010.02323152388</v>
      </c>
      <c r="CQ23" s="23">
        <v>8.7700797125172897E-2</v>
      </c>
      <c r="CR23" s="23">
        <v>6.9828902331938905E-2</v>
      </c>
      <c r="CS23" s="23">
        <v>12.0795666389986</v>
      </c>
      <c r="CT23" s="23">
        <v>1.42384293975319</v>
      </c>
      <c r="CU23" s="23">
        <v>2155.6883627595198</v>
      </c>
      <c r="CV23" s="23">
        <v>3.29574662301515</v>
      </c>
      <c r="CW23" s="23">
        <v>21.3666790205966</v>
      </c>
      <c r="CX23" s="23">
        <v>3079.28596096716</v>
      </c>
      <c r="CY23" s="23">
        <v>62.222477009943503</v>
      </c>
      <c r="CZ23" s="23">
        <v>0.32241506152548799</v>
      </c>
      <c r="DA23" s="23">
        <v>21.743900631513899</v>
      </c>
      <c r="DB23" s="23">
        <v>2.3282579440797601E-2</v>
      </c>
      <c r="DC23" s="23">
        <v>431.89394802427199</v>
      </c>
      <c r="DD23" s="23">
        <v>4318.8005437515303</v>
      </c>
      <c r="DE23" s="23">
        <v>17.649465365524101</v>
      </c>
      <c r="DF23" s="23">
        <v>0</v>
      </c>
      <c r="DG23" s="23">
        <v>258.87276759608199</v>
      </c>
      <c r="DH23" s="23">
        <v>763.57959018599695</v>
      </c>
      <c r="DI23" s="23">
        <v>87.806260153088502</v>
      </c>
      <c r="DJ23" s="23">
        <v>0</v>
      </c>
      <c r="DK23" s="23">
        <v>2610.4846591528899</v>
      </c>
      <c r="DL23" s="23">
        <v>15783.791642718899</v>
      </c>
      <c r="DM23" s="23">
        <v>46.330024375452602</v>
      </c>
      <c r="DN23" s="23">
        <v>560.37548856635703</v>
      </c>
      <c r="DP23" s="32">
        <f t="shared" si="0"/>
        <v>1.0402595540971953</v>
      </c>
      <c r="DQ23" s="46">
        <f t="shared" si="1"/>
        <v>-2.3362916503304746E-7</v>
      </c>
      <c r="DR23" s="46">
        <f t="shared" si="2"/>
        <v>-2.7842270459399201E-7</v>
      </c>
      <c r="DS23" s="46">
        <f t="shared" si="3"/>
        <v>-3.8447736471608486E-7</v>
      </c>
      <c r="DT23" s="46">
        <f t="shared" si="4"/>
        <v>2.8545087629714758E-6</v>
      </c>
      <c r="DU23" s="46">
        <f t="shared" si="5"/>
        <v>3.4183050424961036E-6</v>
      </c>
      <c r="DV23" s="46">
        <f t="shared" si="6"/>
        <v>-3.032589108130621E-7</v>
      </c>
      <c r="DW23" s="46">
        <f t="shared" si="7"/>
        <v>-2.7504670647076792E-7</v>
      </c>
      <c r="DX23" s="46">
        <f t="shared" si="8"/>
        <v>-2.2762351397277812E-7</v>
      </c>
      <c r="DY23" s="46">
        <f t="shared" si="9"/>
        <v>-6.3710877364719179E-7</v>
      </c>
      <c r="DZ23" s="46">
        <f t="shared" si="10"/>
        <v>-1.7563697062036468E-7</v>
      </c>
      <c r="EA23" s="46">
        <f t="shared" si="11"/>
        <v>-6.042696473272733E-7</v>
      </c>
      <c r="EB23" s="46">
        <f t="shared" si="12"/>
        <v>-2.5143564798462791E-7</v>
      </c>
      <c r="EC23" s="46">
        <f t="shared" si="13"/>
        <v>-7.157447135585696E-7</v>
      </c>
      <c r="ED23" s="46">
        <f t="shared" si="14"/>
        <v>1.1520717895928754E-6</v>
      </c>
      <c r="EE23" s="46">
        <f t="shared" si="15"/>
        <v>-2.0255740913035049E-6</v>
      </c>
      <c r="EF23" s="46">
        <f t="shared" si="16"/>
        <v>-7.2443294039321245E-6</v>
      </c>
      <c r="EG23" s="46">
        <f t="shared" si="17"/>
        <v>7.2534340767028233E-6</v>
      </c>
      <c r="EH23" s="46">
        <f t="shared" si="18"/>
        <v>-8.6273934194881952E-7</v>
      </c>
      <c r="EI23" s="46">
        <f t="shared" si="19"/>
        <v>-1.453106523581213E-6</v>
      </c>
      <c r="EJ23" s="46">
        <f t="shared" si="20"/>
        <v>2.7339004762239291E-6</v>
      </c>
      <c r="EK23" s="46">
        <f t="shared" si="21"/>
        <v>-3.3620504534146216E-7</v>
      </c>
      <c r="EL23" s="46">
        <f t="shared" si="22"/>
        <v>2.0619279454026151E-7</v>
      </c>
      <c r="EM23" s="46">
        <f t="shared" si="23"/>
        <v>-7.0196275418748651E-7</v>
      </c>
      <c r="EN23" s="46">
        <f t="shared" si="24"/>
        <v>1.0919604055893591E-6</v>
      </c>
      <c r="EO23" s="46">
        <f t="shared" si="25"/>
        <v>1.147408538759082E-6</v>
      </c>
      <c r="EP23" s="46">
        <f t="shared" si="26"/>
        <v>-9.3421375161599995E-7</v>
      </c>
      <c r="EQ23" s="46">
        <f t="shared" si="27"/>
        <v>-4.8922001304362059E-7</v>
      </c>
      <c r="ER23" s="46">
        <f t="shared" si="28"/>
        <v>-2.6747728767873951E-6</v>
      </c>
      <c r="ES23" s="46">
        <f t="shared" si="29"/>
        <v>0</v>
      </c>
      <c r="ET23" s="46">
        <f t="shared" si="30"/>
        <v>0</v>
      </c>
      <c r="EU23" s="46">
        <f t="shared" si="31"/>
        <v>-1.7839532149233282E-7</v>
      </c>
    </row>
    <row r="24" spans="1:151" x14ac:dyDescent="0.3">
      <c r="A24" s="23" t="s">
        <v>22</v>
      </c>
      <c r="B24" s="21">
        <v>327868.77646999998</v>
      </c>
      <c r="C24" s="21">
        <v>5345.5597809999999</v>
      </c>
      <c r="D24" s="21">
        <v>2640.174325</v>
      </c>
      <c r="E24" s="21">
        <v>31716.309728</v>
      </c>
      <c r="F24" s="21">
        <v>26878.228535999999</v>
      </c>
      <c r="G24" s="21">
        <v>1903.2609130000001</v>
      </c>
      <c r="H24" s="21">
        <v>76842.422630999994</v>
      </c>
      <c r="I24" s="23">
        <v>1246.3836879999999</v>
      </c>
      <c r="J24" s="23">
        <v>628.05291099999999</v>
      </c>
      <c r="K24" s="23">
        <v>550.27547800000002</v>
      </c>
      <c r="L24" s="23">
        <v>501.66455400000001</v>
      </c>
      <c r="M24" s="23">
        <v>3268.59746</v>
      </c>
      <c r="N24" s="23">
        <v>386.94290799999999</v>
      </c>
      <c r="O24" s="23">
        <v>204.16583299999999</v>
      </c>
      <c r="P24" s="23">
        <v>18.731508000000002</v>
      </c>
      <c r="Q24" s="23">
        <v>7.67136</v>
      </c>
      <c r="R24" s="23">
        <v>9.3316560000000006</v>
      </c>
      <c r="S24" s="23">
        <v>8.5451669999999993</v>
      </c>
      <c r="T24" s="23">
        <v>36.220345000000002</v>
      </c>
      <c r="U24" s="23">
        <v>1917.214209</v>
      </c>
      <c r="V24" s="23">
        <v>386.94290799999999</v>
      </c>
      <c r="W24" s="23">
        <v>62.221896000000001</v>
      </c>
      <c r="X24" s="23">
        <v>56.388578000000003</v>
      </c>
      <c r="Y24" s="23">
        <v>0.51856800000000003</v>
      </c>
      <c r="Z24" s="23">
        <v>23.333359000000002</v>
      </c>
      <c r="AA24" s="23">
        <v>124.610204</v>
      </c>
      <c r="AB24" s="23">
        <v>77.777368999999993</v>
      </c>
      <c r="AC24" s="23">
        <v>1.4371290000000001</v>
      </c>
      <c r="AD24" s="23"/>
      <c r="AE24" s="23"/>
      <c r="AF24" s="23">
        <v>0.99060300000000001</v>
      </c>
      <c r="AG24" s="21"/>
      <c r="AH24" s="23" t="s">
        <v>22</v>
      </c>
      <c r="AI24" s="23">
        <v>4852.7261427565099</v>
      </c>
      <c r="AJ24" s="23">
        <v>2121.5480412398401</v>
      </c>
      <c r="AK24" s="23">
        <v>62.221904040659801</v>
      </c>
      <c r="AL24" s="23">
        <v>628.05258553692602</v>
      </c>
      <c r="AM24" s="23">
        <v>56.388600468972598</v>
      </c>
      <c r="AN24" s="23">
        <v>0</v>
      </c>
      <c r="AO24" s="23">
        <v>1246.3832617645901</v>
      </c>
      <c r="AP24" s="23">
        <v>1246.3832617645901</v>
      </c>
      <c r="AQ24" s="23">
        <v>1788.7239395356701</v>
      </c>
      <c r="AR24" s="23">
        <v>306.33073062997403</v>
      </c>
      <c r="AS24" s="23">
        <v>550.275315737764</v>
      </c>
      <c r="AT24" s="23">
        <v>1.4371304715348101</v>
      </c>
      <c r="AU24" s="23">
        <v>501.66443957778699</v>
      </c>
      <c r="AV24" s="23">
        <v>0.51856616229602503</v>
      </c>
      <c r="AW24" s="23">
        <v>7560.47001677955</v>
      </c>
      <c r="AX24" s="23">
        <v>327868.68962008797</v>
      </c>
      <c r="AY24" s="23">
        <v>3552.20095614504</v>
      </c>
      <c r="AZ24" s="23">
        <v>938.59332215754898</v>
      </c>
      <c r="BA24" s="23">
        <v>1179.7084223260099</v>
      </c>
      <c r="BB24" s="23">
        <v>0</v>
      </c>
      <c r="BC24" s="23">
        <v>39.108505795085101</v>
      </c>
      <c r="BD24" s="23">
        <v>378.06153998266802</v>
      </c>
      <c r="BE24" s="23">
        <v>3268.5967730600801</v>
      </c>
      <c r="BF24" s="23">
        <v>3268.5967730600801</v>
      </c>
      <c r="BG24" s="23">
        <v>23.333363824672901</v>
      </c>
      <c r="BH24" s="23">
        <v>34252823.023301199</v>
      </c>
      <c r="BI24" s="23">
        <v>0</v>
      </c>
      <c r="BJ24" s="23">
        <v>1693.7221835355899</v>
      </c>
      <c r="BK24" s="23">
        <v>456.274376212074</v>
      </c>
      <c r="BL24" s="23">
        <v>7941.5182040373002</v>
      </c>
      <c r="BM24" s="23">
        <v>1133.10367604219</v>
      </c>
      <c r="BN24" s="23">
        <v>0.25755695808462398</v>
      </c>
      <c r="BO24" s="23">
        <v>0.73304632351725396</v>
      </c>
      <c r="BP24" s="23">
        <v>1917.2195204884999</v>
      </c>
      <c r="BQ24" s="23">
        <v>124.61021555558099</v>
      </c>
      <c r="BR24" s="23">
        <v>386.94279241345203</v>
      </c>
      <c r="BS24" s="23">
        <v>5345.5582011505903</v>
      </c>
      <c r="BT24" s="23">
        <v>0</v>
      </c>
      <c r="BU24" s="23">
        <v>79970.801693039393</v>
      </c>
      <c r="BV24" s="23">
        <v>2376.1559685550301</v>
      </c>
      <c r="BW24" s="23">
        <v>264.01737133089699</v>
      </c>
      <c r="BX24" s="23">
        <v>2640.1733398859301</v>
      </c>
      <c r="BY24" s="23">
        <v>0</v>
      </c>
      <c r="BZ24" s="23">
        <v>4104.6946484147902</v>
      </c>
      <c r="CA24" s="23">
        <v>18.731480034107701</v>
      </c>
      <c r="CB24" s="23">
        <v>7.6713638293732798</v>
      </c>
      <c r="CC24" s="23">
        <v>9.3316413682377792</v>
      </c>
      <c r="CD24" s="23">
        <v>8.5451712841614391</v>
      </c>
      <c r="CE24" s="23">
        <v>36.220301736298502</v>
      </c>
      <c r="CF24" s="23">
        <v>0</v>
      </c>
      <c r="CG24" s="23">
        <v>22457.405164550099</v>
      </c>
      <c r="CH24" s="23">
        <v>3.7548518204114898</v>
      </c>
      <c r="CI24" s="23">
        <v>147.48615053621899</v>
      </c>
      <c r="CJ24" s="23">
        <v>1171.05952013977</v>
      </c>
      <c r="CK24" s="23">
        <v>0.96109711642057505</v>
      </c>
      <c r="CL24" s="23">
        <v>0</v>
      </c>
      <c r="CM24" s="23">
        <v>178.323590120647</v>
      </c>
      <c r="CN24" s="23">
        <v>31716.234689655099</v>
      </c>
      <c r="CO24" s="23">
        <v>26878.155043761399</v>
      </c>
      <c r="CP24" s="23">
        <v>4838.0796458936102</v>
      </c>
      <c r="CQ24" s="23">
        <v>0.50855961109365699</v>
      </c>
      <c r="CR24" s="23">
        <v>0.30558625330114603</v>
      </c>
      <c r="CS24" s="23">
        <v>51.858391743249697</v>
      </c>
      <c r="CT24" s="23">
        <v>8.2565796990690892</v>
      </c>
      <c r="CU24" s="23">
        <v>10332.5353785391</v>
      </c>
      <c r="CV24" s="23">
        <v>15.747955298974301</v>
      </c>
      <c r="CW24" s="23">
        <v>98.242686960983704</v>
      </c>
      <c r="CX24" s="23">
        <v>14759.4475848476</v>
      </c>
      <c r="CY24" s="23">
        <v>306.33026606058598</v>
      </c>
      <c r="CZ24" s="23">
        <v>1.5019887932560601</v>
      </c>
      <c r="DA24" s="23">
        <v>108.048223447477</v>
      </c>
      <c r="DB24" s="23">
        <v>0.116898833890551</v>
      </c>
      <c r="DC24" s="23">
        <v>1903.26038041987</v>
      </c>
      <c r="DD24" s="23">
        <v>21262.0870315916</v>
      </c>
      <c r="DE24" s="23">
        <v>77.777347997933703</v>
      </c>
      <c r="DF24" s="23">
        <v>0</v>
      </c>
      <c r="DG24" s="23">
        <v>1274.46849365397</v>
      </c>
      <c r="DH24" s="23">
        <v>3759.2137160023499</v>
      </c>
      <c r="DI24" s="23">
        <v>386.94267055870699</v>
      </c>
      <c r="DJ24" s="23">
        <v>0</v>
      </c>
      <c r="DK24" s="23">
        <v>12851.7986639837</v>
      </c>
      <c r="DL24" s="23">
        <v>76842.400617294101</v>
      </c>
      <c r="DM24" s="23">
        <v>204.16574722707401</v>
      </c>
      <c r="DN24" s="23">
        <v>2758.8106115645501</v>
      </c>
      <c r="DP24" s="32">
        <f t="shared" si="0"/>
        <v>1.0407119123116153</v>
      </c>
      <c r="DQ24" s="46">
        <f t="shared" si="1"/>
        <v>-2.6489229302832689E-7</v>
      </c>
      <c r="DR24" s="46">
        <f t="shared" si="2"/>
        <v>-2.9554424126434981E-7</v>
      </c>
      <c r="DS24" s="46">
        <f t="shared" si="3"/>
        <v>-3.7312463064835783E-7</v>
      </c>
      <c r="DT24" s="46">
        <f t="shared" si="4"/>
        <v>-2.3659229445288517E-6</v>
      </c>
      <c r="DU24" s="46">
        <f t="shared" si="5"/>
        <v>-2.734266452924052E-6</v>
      </c>
      <c r="DV24" s="46">
        <f t="shared" si="6"/>
        <v>-2.7982507623964973E-7</v>
      </c>
      <c r="DW24" s="46">
        <f t="shared" si="7"/>
        <v>-2.8647855103290325E-7</v>
      </c>
      <c r="DX24" s="46">
        <f t="shared" si="8"/>
        <v>-3.4197768625208147E-7</v>
      </c>
      <c r="DY24" s="46">
        <f t="shared" si="9"/>
        <v>-5.182096416993068E-7</v>
      </c>
      <c r="DZ24" s="46">
        <f t="shared" si="10"/>
        <v>-2.948745537545849E-7</v>
      </c>
      <c r="EA24" s="46">
        <f t="shared" si="11"/>
        <v>-2.280851060816552E-7</v>
      </c>
      <c r="EB24" s="46">
        <f t="shared" si="12"/>
        <v>-2.1016351150430852E-7</v>
      </c>
      <c r="EC24" s="46">
        <f t="shared" si="13"/>
        <v>-6.1363391881910293E-7</v>
      </c>
      <c r="ED24" s="46">
        <f t="shared" si="14"/>
        <v>-4.2011400597515181E-7</v>
      </c>
      <c r="EE24" s="46">
        <f t="shared" si="15"/>
        <v>-1.4929866992334752E-6</v>
      </c>
      <c r="EF24" s="46">
        <f t="shared" si="16"/>
        <v>4.9917788759837929E-7</v>
      </c>
      <c r="EG24" s="46">
        <f t="shared" si="17"/>
        <v>-1.5679705961497392E-6</v>
      </c>
      <c r="EH24" s="46">
        <f t="shared" si="18"/>
        <v>5.0135491089021627E-7</v>
      </c>
      <c r="EI24" s="46">
        <f t="shared" si="19"/>
        <v>-1.1944585701638327E-6</v>
      </c>
      <c r="EJ24" s="46">
        <f t="shared" si="20"/>
        <v>2.7704199536087859E-6</v>
      </c>
      <c r="EK24" s="46">
        <f t="shared" si="21"/>
        <v>-2.9871731868820218E-7</v>
      </c>
      <c r="EL24" s="46">
        <f t="shared" si="22"/>
        <v>1.2922556715728191E-7</v>
      </c>
      <c r="EM24" s="46">
        <f t="shared" si="23"/>
        <v>3.9846673550432184E-7</v>
      </c>
      <c r="EN24" s="46">
        <f t="shared" si="24"/>
        <v>-3.5438052000777962E-6</v>
      </c>
      <c r="EO24" s="46">
        <f t="shared" si="25"/>
        <v>2.0677146824069508E-7</v>
      </c>
      <c r="EP24" s="46">
        <f t="shared" si="26"/>
        <v>9.2733826171805194E-8</v>
      </c>
      <c r="EQ24" s="46">
        <f t="shared" si="27"/>
        <v>-2.7002798578235292E-7</v>
      </c>
      <c r="ER24" s="46">
        <f t="shared" si="28"/>
        <v>1.0239406552958896E-6</v>
      </c>
      <c r="ES24" s="46">
        <f t="shared" si="29"/>
        <v>0</v>
      </c>
      <c r="ET24" s="46">
        <f t="shared" si="30"/>
        <v>0</v>
      </c>
      <c r="EU24" s="46">
        <f t="shared" si="31"/>
        <v>2.8427319312302818E-7</v>
      </c>
    </row>
    <row r="25" spans="1:151" x14ac:dyDescent="0.3">
      <c r="A25" s="23" t="s">
        <v>23</v>
      </c>
      <c r="B25" s="21">
        <v>193449.36715000001</v>
      </c>
      <c r="C25" s="21">
        <v>3204.3670649999999</v>
      </c>
      <c r="D25" s="21">
        <v>4151.2623240000003</v>
      </c>
      <c r="E25" s="21">
        <v>21029.408261</v>
      </c>
      <c r="F25" s="21">
        <v>17821.532228</v>
      </c>
      <c r="G25" s="21">
        <v>1916.0203509999999</v>
      </c>
      <c r="H25" s="21">
        <v>46062.777194000002</v>
      </c>
      <c r="I25" s="23">
        <v>1254.7394629999999</v>
      </c>
      <c r="J25" s="23">
        <v>632.26322600000003</v>
      </c>
      <c r="K25" s="23">
        <v>553.96434599999998</v>
      </c>
      <c r="L25" s="23">
        <v>505.02817800000003</v>
      </c>
      <c r="M25" s="23">
        <v>3290.509806</v>
      </c>
      <c r="N25" s="23">
        <v>389.53670299999999</v>
      </c>
      <c r="O25" s="23">
        <v>205.53418099999999</v>
      </c>
      <c r="P25" s="23">
        <v>18.85726</v>
      </c>
      <c r="Q25" s="23">
        <v>7.7228519999999996</v>
      </c>
      <c r="R25" s="23">
        <v>9.3945659999999993</v>
      </c>
      <c r="S25" s="23">
        <v>8.6021730000000005</v>
      </c>
      <c r="T25" s="23">
        <v>36.462777000000003</v>
      </c>
      <c r="U25" s="23">
        <v>1930.067235</v>
      </c>
      <c r="V25" s="23">
        <v>389.53670299999999</v>
      </c>
      <c r="W25" s="23">
        <v>62.63899</v>
      </c>
      <c r="X25" s="23">
        <v>56.766858999999997</v>
      </c>
      <c r="Y25" s="23">
        <v>0.52182799999999996</v>
      </c>
      <c r="Z25" s="23">
        <v>23.489695999999999</v>
      </c>
      <c r="AA25" s="23">
        <v>125.44568099999999</v>
      </c>
      <c r="AB25" s="23">
        <v>78.298897999999994</v>
      </c>
      <c r="AC25" s="23">
        <v>1.4465410000000001</v>
      </c>
      <c r="AD25" s="23"/>
      <c r="AE25" s="23"/>
      <c r="AF25" s="23">
        <v>0.155747</v>
      </c>
      <c r="AG25" s="21"/>
      <c r="AH25" s="23" t="s">
        <v>23</v>
      </c>
      <c r="AI25" s="23">
        <v>2699.0907600874698</v>
      </c>
      <c r="AJ25" s="23">
        <v>1180.00736154181</v>
      </c>
      <c r="AK25" s="23">
        <v>62.636788388899703</v>
      </c>
      <c r="AL25" s="23">
        <v>632.24059215492503</v>
      </c>
      <c r="AM25" s="23">
        <v>56.7648227050556</v>
      </c>
      <c r="AN25" s="23">
        <v>0</v>
      </c>
      <c r="AO25" s="23">
        <v>1254.69448925093</v>
      </c>
      <c r="AP25" s="23">
        <v>1254.69448925093</v>
      </c>
      <c r="AQ25" s="23">
        <v>994.89010858304505</v>
      </c>
      <c r="AR25" s="23">
        <v>170.38132149247201</v>
      </c>
      <c r="AS25" s="23">
        <v>553.94460472324499</v>
      </c>
      <c r="AT25" s="23">
        <v>1.44649081067095</v>
      </c>
      <c r="AU25" s="23">
        <v>505.010185609129</v>
      </c>
      <c r="AV25" s="23">
        <v>0.52180905839426694</v>
      </c>
      <c r="AW25" s="23">
        <v>4205.1401127929303</v>
      </c>
      <c r="AX25" s="23">
        <v>193435.293317592</v>
      </c>
      <c r="AY25" s="23">
        <v>1975.73749365871</v>
      </c>
      <c r="AZ25" s="23">
        <v>522.04654484929904</v>
      </c>
      <c r="BA25" s="23">
        <v>656.15488587849495</v>
      </c>
      <c r="BB25" s="23">
        <v>0</v>
      </c>
      <c r="BC25" s="23">
        <v>21.752171246087499</v>
      </c>
      <c r="BD25" s="23">
        <v>210.278275989413</v>
      </c>
      <c r="BE25" s="23">
        <v>3290.3929021254999</v>
      </c>
      <c r="BF25" s="23">
        <v>3290.3929021254999</v>
      </c>
      <c r="BG25" s="23">
        <v>23.488881224216001</v>
      </c>
      <c r="BH25" s="23">
        <v>34482326.368040599</v>
      </c>
      <c r="BI25" s="23">
        <v>0</v>
      </c>
      <c r="BJ25" s="23">
        <v>942.04990449184595</v>
      </c>
      <c r="BK25" s="23">
        <v>253.78010603346499</v>
      </c>
      <c r="BL25" s="23">
        <v>4417.0796688787104</v>
      </c>
      <c r="BM25" s="23">
        <v>630.23312057869703</v>
      </c>
      <c r="BN25" s="23">
        <v>4.0493338558287399E-2</v>
      </c>
      <c r="BO25" s="23">
        <v>0.11525030959506601</v>
      </c>
      <c r="BP25" s="23">
        <v>1930.0046028060899</v>
      </c>
      <c r="BQ25" s="23">
        <v>125.44118039967699</v>
      </c>
      <c r="BR25" s="23">
        <v>389.52278045810601</v>
      </c>
      <c r="BS25" s="23">
        <v>3204.1384680177598</v>
      </c>
      <c r="BT25" s="23">
        <v>0</v>
      </c>
      <c r="BU25" s="23">
        <v>47799.512167992201</v>
      </c>
      <c r="BV25" s="23">
        <v>3736.0733830259501</v>
      </c>
      <c r="BW25" s="23">
        <v>415.11927425085202</v>
      </c>
      <c r="BX25" s="23">
        <v>4151.1926572767998</v>
      </c>
      <c r="BY25" s="23">
        <v>0</v>
      </c>
      <c r="BZ25" s="23">
        <v>2283.0346619339698</v>
      </c>
      <c r="CA25" s="23">
        <v>18.856591646839998</v>
      </c>
      <c r="CB25" s="23">
        <v>7.7225748900698203</v>
      </c>
      <c r="CC25" s="23">
        <v>9.3942316105067807</v>
      </c>
      <c r="CD25" s="23">
        <v>8.6018645760637593</v>
      </c>
      <c r="CE25" s="23">
        <v>36.461459610382398</v>
      </c>
      <c r="CF25" s="23">
        <v>0.51389128299079001</v>
      </c>
      <c r="CG25" s="23">
        <v>12490.828672817101</v>
      </c>
      <c r="CH25" s="23">
        <v>0.20428727327391799</v>
      </c>
      <c r="CI25" s="23">
        <v>62.736680083665298</v>
      </c>
      <c r="CJ25" s="23">
        <v>668.85481339715705</v>
      </c>
      <c r="CK25" s="23">
        <v>0.15471117492462899</v>
      </c>
      <c r="CL25" s="23">
        <v>0</v>
      </c>
      <c r="CM25" s="23">
        <v>15.213296955670501</v>
      </c>
      <c r="CN25" s="23">
        <v>21029.0942756312</v>
      </c>
      <c r="CO25" s="23">
        <v>17821.419940547399</v>
      </c>
      <c r="CP25" s="23">
        <v>3207.6743350838001</v>
      </c>
      <c r="CQ25" s="23">
        <v>0.19176048286071701</v>
      </c>
      <c r="CR25" s="23">
        <v>3.1807040335763898E-2</v>
      </c>
      <c r="CS25" s="23">
        <v>67.1816408754554</v>
      </c>
      <c r="CT25" s="23">
        <v>9.4504355816068308</v>
      </c>
      <c r="CU25" s="23">
        <v>6942.3787457673998</v>
      </c>
      <c r="CV25" s="23">
        <v>47.377016075111399</v>
      </c>
      <c r="CW25" s="23">
        <v>21.1893062825112</v>
      </c>
      <c r="CX25" s="23">
        <v>9917.5908260167398</v>
      </c>
      <c r="CY25" s="23">
        <v>170.38116401053699</v>
      </c>
      <c r="CZ25" s="23">
        <v>0.37218384985201403</v>
      </c>
      <c r="DA25" s="23">
        <v>67.951172668419304</v>
      </c>
      <c r="DB25" s="23">
        <v>2.7365739484228699E-2</v>
      </c>
      <c r="DC25" s="23">
        <v>1915.95166708797</v>
      </c>
      <c r="DD25" s="23">
        <v>11825.992364646399</v>
      </c>
      <c r="DE25" s="23">
        <v>78.296079024263506</v>
      </c>
      <c r="DF25" s="23">
        <v>0</v>
      </c>
      <c r="DG25" s="23">
        <v>708.86034820293503</v>
      </c>
      <c r="DH25" s="23">
        <v>2090.87787243093</v>
      </c>
      <c r="DI25" s="23">
        <v>389.52271633842798</v>
      </c>
      <c r="DJ25" s="23">
        <v>0</v>
      </c>
      <c r="DK25" s="23">
        <v>7148.1817952452502</v>
      </c>
      <c r="DL25" s="23">
        <v>46059.490952727399</v>
      </c>
      <c r="DM25" s="23">
        <v>205.52703279717801</v>
      </c>
      <c r="DN25" s="23">
        <v>1534.4534697835199</v>
      </c>
      <c r="DP25" s="32">
        <f t="shared" si="0"/>
        <v>1.0377776909660303</v>
      </c>
      <c r="DQ25" s="46">
        <f t="shared" si="1"/>
        <v>-7.275202093108103E-5</v>
      </c>
      <c r="DR25" s="46">
        <f t="shared" si="2"/>
        <v>-7.133919978674657E-5</v>
      </c>
      <c r="DS25" s="46">
        <f t="shared" si="3"/>
        <v>-1.6782057543732901E-5</v>
      </c>
      <c r="DT25" s="46">
        <f t="shared" si="4"/>
        <v>-1.4930775269748617E-5</v>
      </c>
      <c r="DU25" s="46">
        <f t="shared" si="5"/>
        <v>-6.3006620959587701E-6</v>
      </c>
      <c r="DV25" s="46">
        <f t="shared" si="6"/>
        <v>-3.5847172496907773E-5</v>
      </c>
      <c r="DW25" s="46">
        <f t="shared" si="7"/>
        <v>-7.1342664789015228E-5</v>
      </c>
      <c r="DX25" s="46">
        <f t="shared" si="8"/>
        <v>-3.5843097627884261E-5</v>
      </c>
      <c r="DY25" s="46">
        <f t="shared" si="9"/>
        <v>-3.5798136194317141E-5</v>
      </c>
      <c r="DZ25" s="46">
        <f t="shared" si="10"/>
        <v>-3.5636367028907919E-5</v>
      </c>
      <c r="EA25" s="46">
        <f t="shared" si="11"/>
        <v>-3.5626508885667222E-5</v>
      </c>
      <c r="EB25" s="46">
        <f t="shared" si="12"/>
        <v>-3.5527587332212664E-5</v>
      </c>
      <c r="EC25" s="46">
        <f t="shared" si="13"/>
        <v>-3.5905888878474267E-5</v>
      </c>
      <c r="ED25" s="46">
        <f t="shared" si="14"/>
        <v>-3.4778657190749586E-5</v>
      </c>
      <c r="EE25" s="46">
        <f t="shared" si="15"/>
        <v>-3.5442750431494286E-5</v>
      </c>
      <c r="EF25" s="46">
        <f t="shared" si="16"/>
        <v>-3.5881812856087952E-5</v>
      </c>
      <c r="EG25" s="46">
        <f t="shared" si="17"/>
        <v>-3.5593926661287291E-5</v>
      </c>
      <c r="EH25" s="46">
        <f t="shared" si="18"/>
        <v>-3.5854188963788308E-5</v>
      </c>
      <c r="EI25" s="46">
        <f t="shared" si="19"/>
        <v>-3.6129711612590346E-5</v>
      </c>
      <c r="EJ25" s="46">
        <f t="shared" si="20"/>
        <v>-3.2450783461994908E-5</v>
      </c>
      <c r="EK25" s="46">
        <f t="shared" si="21"/>
        <v>-3.5741283906630758E-5</v>
      </c>
      <c r="EL25" s="46">
        <f t="shared" si="22"/>
        <v>-3.5147614932758808E-5</v>
      </c>
      <c r="EM25" s="46">
        <f t="shared" si="23"/>
        <v>-3.5871192809811597E-5</v>
      </c>
      <c r="EN25" s="46">
        <f t="shared" si="24"/>
        <v>-3.6298561466640051E-5</v>
      </c>
      <c r="EO25" s="46">
        <f t="shared" si="25"/>
        <v>-3.4686518888841081E-5</v>
      </c>
      <c r="EP25" s="46">
        <f t="shared" si="26"/>
        <v>-3.5876885414640891E-5</v>
      </c>
      <c r="EQ25" s="46">
        <f t="shared" si="27"/>
        <v>-3.6002751104983404E-5</v>
      </c>
      <c r="ER25" s="46">
        <f t="shared" si="28"/>
        <v>-3.469609852060796E-5</v>
      </c>
      <c r="ES25" s="46">
        <f t="shared" si="29"/>
        <v>0</v>
      </c>
      <c r="ET25" s="46">
        <f t="shared" si="30"/>
        <v>0</v>
      </c>
      <c r="EU25" s="46">
        <f t="shared" si="31"/>
        <v>-2.1521099260972671E-5</v>
      </c>
    </row>
    <row r="26" spans="1:151" x14ac:dyDescent="0.3">
      <c r="A26" s="23" t="s">
        <v>24</v>
      </c>
      <c r="B26" s="21">
        <v>422089.79937999998</v>
      </c>
      <c r="C26" s="21">
        <v>6946.4704769999998</v>
      </c>
      <c r="D26" s="21">
        <v>6731.6231550000002</v>
      </c>
      <c r="E26" s="21">
        <v>43807.052468000002</v>
      </c>
      <c r="F26" s="21">
        <v>37124.620847999999</v>
      </c>
      <c r="G26" s="21">
        <v>3469.3113579999999</v>
      </c>
      <c r="H26" s="21">
        <v>99855.514198000004</v>
      </c>
      <c r="I26" s="23">
        <v>2970.1792740000001</v>
      </c>
      <c r="J26" s="23">
        <v>907.35752100000002</v>
      </c>
      <c r="K26" s="23">
        <v>797.482392</v>
      </c>
      <c r="L26" s="23">
        <v>482.03424899999999</v>
      </c>
      <c r="M26" s="23">
        <v>4451.7239509999999</v>
      </c>
      <c r="N26" s="23">
        <v>609.63184000000001</v>
      </c>
      <c r="O26" s="23">
        <v>517.47715500000004</v>
      </c>
      <c r="P26" s="23">
        <v>34.144537999999997</v>
      </c>
      <c r="Q26" s="23">
        <v>13.98272</v>
      </c>
      <c r="R26" s="23">
        <v>17.010424</v>
      </c>
      <c r="S26" s="23">
        <v>15.576245999999999</v>
      </c>
      <c r="T26" s="23">
        <v>66.023432</v>
      </c>
      <c r="U26" s="23">
        <v>4083.1101619999999</v>
      </c>
      <c r="V26" s="23">
        <v>861.28095499999995</v>
      </c>
      <c r="W26" s="23">
        <v>570.64305400000001</v>
      </c>
      <c r="X26" s="23">
        <v>124.05294000000001</v>
      </c>
      <c r="Y26" s="23">
        <v>0.94439099999999998</v>
      </c>
      <c r="Z26" s="23">
        <v>85.064245999999997</v>
      </c>
      <c r="AA26" s="23">
        <v>227.14244600000001</v>
      </c>
      <c r="AB26" s="23">
        <v>184.30695499999999</v>
      </c>
      <c r="AC26" s="23">
        <v>2.6194700000000002</v>
      </c>
      <c r="AD26" s="23"/>
      <c r="AE26" s="23"/>
      <c r="AF26" s="23">
        <v>2.0869439999999999</v>
      </c>
      <c r="AG26" s="21"/>
      <c r="AH26" s="23" t="s">
        <v>24</v>
      </c>
      <c r="AI26" s="23">
        <v>8031.0217599142397</v>
      </c>
      <c r="AJ26" s="23">
        <v>1388.3890735810201</v>
      </c>
      <c r="AK26" s="23">
        <v>570.68462453556697</v>
      </c>
      <c r="AL26" s="23">
        <v>907.42409684813401</v>
      </c>
      <c r="AM26" s="23">
        <v>124.06208715414699</v>
      </c>
      <c r="AN26" s="23">
        <v>0</v>
      </c>
      <c r="AO26" s="23">
        <v>2970.3972494761902</v>
      </c>
      <c r="AP26" s="23">
        <v>2970.3972494761902</v>
      </c>
      <c r="AQ26" s="23">
        <v>2253.8713444435002</v>
      </c>
      <c r="AR26" s="23">
        <v>125.67230149408</v>
      </c>
      <c r="AS26" s="23">
        <v>797.54037670737296</v>
      </c>
      <c r="AT26" s="23">
        <v>2.6196595530286499</v>
      </c>
      <c r="AU26" s="23">
        <v>482.06968632520801</v>
      </c>
      <c r="AV26" s="23">
        <v>0.94445965328844705</v>
      </c>
      <c r="AW26" s="23">
        <v>10146.874984534001</v>
      </c>
      <c r="AX26" s="23">
        <v>422122.46409642999</v>
      </c>
      <c r="AY26" s="23">
        <v>3337.2935765657699</v>
      </c>
      <c r="AZ26" s="23">
        <v>1340.04327563012</v>
      </c>
      <c r="BA26" s="23">
        <v>953.49552983292006</v>
      </c>
      <c r="BB26" s="23">
        <v>0</v>
      </c>
      <c r="BC26" s="23">
        <v>576.61180739785698</v>
      </c>
      <c r="BD26" s="23">
        <v>908.44726484147702</v>
      </c>
      <c r="BE26" s="23">
        <v>4452.04998910841</v>
      </c>
      <c r="BF26" s="23">
        <v>4452.04998910841</v>
      </c>
      <c r="BG26" s="23">
        <v>85.070552744966193</v>
      </c>
      <c r="BH26" s="23">
        <v>62440773.562188499</v>
      </c>
      <c r="BI26" s="23">
        <v>0</v>
      </c>
      <c r="BJ26" s="23">
        <v>1319.8538020328299</v>
      </c>
      <c r="BK26" s="23">
        <v>231.92120549591999</v>
      </c>
      <c r="BL26" s="23">
        <v>10101.956930258901</v>
      </c>
      <c r="BM26" s="23">
        <v>1603.8425401019099</v>
      </c>
      <c r="BN26" s="23">
        <v>0.54264446338949601</v>
      </c>
      <c r="BO26" s="23">
        <v>1.54445037473062</v>
      </c>
      <c r="BP26" s="23">
        <v>4083.4214200609599</v>
      </c>
      <c r="BQ26" s="23">
        <v>227.15903958110201</v>
      </c>
      <c r="BR26" s="23">
        <v>861.343789457561</v>
      </c>
      <c r="BS26" s="23">
        <v>6947.0076986251897</v>
      </c>
      <c r="BT26" s="23">
        <v>0</v>
      </c>
      <c r="BU26" s="23">
        <v>103068.454583089</v>
      </c>
      <c r="BV26" s="23">
        <v>6058.88648868973</v>
      </c>
      <c r="BW26" s="23">
        <v>673.20973317226401</v>
      </c>
      <c r="BX26" s="23">
        <v>6732.0962218619998</v>
      </c>
      <c r="BY26" s="23">
        <v>0</v>
      </c>
      <c r="BZ26" s="23">
        <v>5289.6818184454696</v>
      </c>
      <c r="CA26" s="23">
        <v>34.147022739319603</v>
      </c>
      <c r="CB26" s="23">
        <v>13.9837444749589</v>
      </c>
      <c r="CC26" s="23">
        <v>17.011663552865599</v>
      </c>
      <c r="CD26" s="23">
        <v>15.577370435210799</v>
      </c>
      <c r="CE26" s="23">
        <v>66.028278252840096</v>
      </c>
      <c r="CF26" s="23">
        <v>1.04351424036552</v>
      </c>
      <c r="CG26" s="23">
        <v>28892.8701130892</v>
      </c>
      <c r="CH26" s="23">
        <v>0.432499944775321</v>
      </c>
      <c r="CI26" s="23">
        <v>125.92427772637301</v>
      </c>
      <c r="CJ26" s="23">
        <v>1347.4580328680399</v>
      </c>
      <c r="CK26" s="23">
        <v>0.39627132296058698</v>
      </c>
      <c r="CL26" s="23">
        <v>0</v>
      </c>
      <c r="CM26" s="23">
        <v>30.508322959495501</v>
      </c>
      <c r="CN26" s="23">
        <v>43812.419748967397</v>
      </c>
      <c r="CO26" s="23">
        <v>37129.477306463399</v>
      </c>
      <c r="CP26" s="23">
        <v>6682.9424425040097</v>
      </c>
      <c r="CQ26" s="23">
        <v>0.39881356690311198</v>
      </c>
      <c r="CR26" s="23">
        <v>7.0839631105121897E-2</v>
      </c>
      <c r="CS26" s="23">
        <v>183.306661605626</v>
      </c>
      <c r="CT26" s="23">
        <v>18.732840492291999</v>
      </c>
      <c r="CU26" s="23">
        <v>14470.631776107401</v>
      </c>
      <c r="CV26" s="23">
        <v>96.237571438901597</v>
      </c>
      <c r="CW26" s="23">
        <v>43.212495516129501</v>
      </c>
      <c r="CX26" s="23">
        <v>20672.043395029599</v>
      </c>
      <c r="CY26" s="23">
        <v>492.84948686540997</v>
      </c>
      <c r="CZ26" s="23">
        <v>0.75775130029156101</v>
      </c>
      <c r="DA26" s="23">
        <v>138.25777180894701</v>
      </c>
      <c r="DB26" s="23">
        <v>6.4470904165082096E-2</v>
      </c>
      <c r="DC26" s="23">
        <v>3469.56463218417</v>
      </c>
      <c r="DD26" s="23">
        <v>27092.4994761013</v>
      </c>
      <c r="DE26" s="23">
        <v>184.32062566900299</v>
      </c>
      <c r="DF26" s="23">
        <v>0</v>
      </c>
      <c r="DG26" s="23">
        <v>1433.69350830499</v>
      </c>
      <c r="DH26" s="23">
        <v>4462.8433585996299</v>
      </c>
      <c r="DI26" s="23">
        <v>609.67636032581197</v>
      </c>
      <c r="DJ26" s="23">
        <v>0</v>
      </c>
      <c r="DK26" s="23">
        <v>15319.429636187</v>
      </c>
      <c r="DL26" s="23">
        <v>99863.232152041601</v>
      </c>
      <c r="DM26" s="23">
        <v>517.514655206989</v>
      </c>
      <c r="DN26" s="23">
        <v>3367.2344379246802</v>
      </c>
      <c r="DP26" s="32">
        <f t="shared" si="0"/>
        <v>1.0320961214851072</v>
      </c>
      <c r="DQ26" s="46">
        <f t="shared" si="1"/>
        <v>7.738807352840324E-5</v>
      </c>
      <c r="DR26" s="46">
        <f t="shared" si="2"/>
        <v>7.7337350956668615E-5</v>
      </c>
      <c r="DS26" s="46">
        <f t="shared" si="3"/>
        <v>7.0275303757633074E-5</v>
      </c>
      <c r="DT26" s="46">
        <f t="shared" si="4"/>
        <v>1.2252093361716165E-4</v>
      </c>
      <c r="DU26" s="46">
        <f t="shared" si="5"/>
        <v>1.3081503197795262E-4</v>
      </c>
      <c r="DV26" s="46">
        <f t="shared" si="6"/>
        <v>7.3004166543329144E-5</v>
      </c>
      <c r="DW26" s="46">
        <f t="shared" si="7"/>
        <v>7.7291215248190747E-5</v>
      </c>
      <c r="DX26" s="46">
        <f t="shared" si="8"/>
        <v>7.3387986408148624E-5</v>
      </c>
      <c r="DY26" s="46">
        <f t="shared" si="9"/>
        <v>7.337333586062107E-5</v>
      </c>
      <c r="DZ26" s="46">
        <f t="shared" si="10"/>
        <v>7.2709702376666985E-5</v>
      </c>
      <c r="EA26" s="46">
        <f t="shared" si="11"/>
        <v>7.3516197825234267E-5</v>
      </c>
      <c r="EB26" s="46">
        <f t="shared" si="12"/>
        <v>7.3238617667850697E-5</v>
      </c>
      <c r="EC26" s="46">
        <f t="shared" si="13"/>
        <v>7.3028216196777189E-5</v>
      </c>
      <c r="ED26" s="46">
        <f t="shared" si="14"/>
        <v>7.2467367161292468E-5</v>
      </c>
      <c r="EE26" s="46">
        <f t="shared" si="15"/>
        <v>7.2771209251841886E-5</v>
      </c>
      <c r="EF26" s="46">
        <f t="shared" si="16"/>
        <v>7.3267215455927122E-5</v>
      </c>
      <c r="EG26" s="46">
        <f t="shared" si="17"/>
        <v>7.287019215973837E-5</v>
      </c>
      <c r="EH26" s="46">
        <f t="shared" si="18"/>
        <v>7.2189101969739425E-5</v>
      </c>
      <c r="EI26" s="46">
        <f t="shared" si="19"/>
        <v>7.3402013395730461E-5</v>
      </c>
      <c r="EJ26" s="46">
        <f t="shared" si="20"/>
        <v>7.6230630232986546E-5</v>
      </c>
      <c r="EK26" s="46">
        <f t="shared" si="21"/>
        <v>7.295465805470256E-5</v>
      </c>
      <c r="EL26" s="46">
        <f t="shared" si="22"/>
        <v>7.2848578941892369E-5</v>
      </c>
      <c r="EM26" s="46">
        <f t="shared" si="23"/>
        <v>7.373589168452751E-5</v>
      </c>
      <c r="EN26" s="46">
        <f t="shared" si="24"/>
        <v>7.2695830908038766E-5</v>
      </c>
      <c r="EO26" s="46">
        <f t="shared" si="25"/>
        <v>7.4140961247052799E-5</v>
      </c>
      <c r="EP26" s="46">
        <f t="shared" si="26"/>
        <v>7.305363393859287E-5</v>
      </c>
      <c r="EQ26" s="46">
        <f t="shared" si="27"/>
        <v>7.4173375622234593E-5</v>
      </c>
      <c r="ER26" s="46">
        <f t="shared" si="28"/>
        <v>7.2363122559051325E-5</v>
      </c>
      <c r="ES26" s="46">
        <f t="shared" si="29"/>
        <v>0</v>
      </c>
      <c r="ET26" s="46">
        <f t="shared" si="30"/>
        <v>0</v>
      </c>
      <c r="EU26" s="46">
        <f t="shared" si="31"/>
        <v>7.2277032884480958E-5</v>
      </c>
    </row>
    <row r="27" spans="1:151" x14ac:dyDescent="0.3">
      <c r="A27" s="23" t="s">
        <v>25</v>
      </c>
      <c r="B27" s="21">
        <v>122193.27018000001</v>
      </c>
      <c r="C27" s="21">
        <v>2000.5361700000001</v>
      </c>
      <c r="D27" s="21">
        <v>1411.36788</v>
      </c>
      <c r="E27" s="21">
        <v>12202.02909</v>
      </c>
      <c r="F27" s="21">
        <v>10340.702660000001</v>
      </c>
      <c r="G27" s="21">
        <v>840.01902399999994</v>
      </c>
      <c r="H27" s="21">
        <v>28757.707756</v>
      </c>
      <c r="I27" s="23">
        <v>960.31688499999996</v>
      </c>
      <c r="J27" s="23">
        <v>293.50169099999999</v>
      </c>
      <c r="K27" s="23">
        <v>257.45757700000001</v>
      </c>
      <c r="L27" s="23">
        <v>155.33272500000001</v>
      </c>
      <c r="M27" s="23">
        <v>1918.0594599999999</v>
      </c>
      <c r="N27" s="23">
        <v>196.52601899999999</v>
      </c>
      <c r="O27" s="23">
        <v>166.489206</v>
      </c>
      <c r="P27" s="23">
        <v>8.2673039999999993</v>
      </c>
      <c r="Q27" s="23">
        <v>3.3858329999999999</v>
      </c>
      <c r="R27" s="23">
        <v>4.1185799999999997</v>
      </c>
      <c r="S27" s="23">
        <v>3.7714650000000001</v>
      </c>
      <c r="T27" s="23">
        <v>15.985799999999999</v>
      </c>
      <c r="U27" s="23">
        <v>2158.3531370000001</v>
      </c>
      <c r="V27" s="23">
        <v>278.91247900000002</v>
      </c>
      <c r="W27" s="23">
        <v>184.511302</v>
      </c>
      <c r="X27" s="23">
        <v>40.335132999999999</v>
      </c>
      <c r="Y27" s="23">
        <v>0.22897700000000001</v>
      </c>
      <c r="Z27" s="23">
        <v>27.462122999999998</v>
      </c>
      <c r="AA27" s="23">
        <v>54.997739000000003</v>
      </c>
      <c r="AB27" s="23">
        <v>59.215212999999999</v>
      </c>
      <c r="AC27" s="23">
        <v>0.63428499999999999</v>
      </c>
      <c r="AD27" s="23"/>
      <c r="AE27" s="23"/>
      <c r="AF27" s="23">
        <v>8.3111000000000004E-2</v>
      </c>
      <c r="AG27" s="21"/>
      <c r="AH27" s="23" t="s">
        <v>25</v>
      </c>
      <c r="AI27" s="23">
        <v>1873.0867347765</v>
      </c>
      <c r="AJ27" s="23">
        <v>356.618701133748</v>
      </c>
      <c r="AK27" s="23">
        <v>184.64756998530601</v>
      </c>
      <c r="AL27" s="23">
        <v>293.71836917898901</v>
      </c>
      <c r="AM27" s="23">
        <v>40.364944013836201</v>
      </c>
      <c r="AN27" s="23">
        <v>0</v>
      </c>
      <c r="AO27" s="23">
        <v>961.02582484485595</v>
      </c>
      <c r="AP27" s="23">
        <v>961.02582484485595</v>
      </c>
      <c r="AQ27" s="23">
        <v>580.49119993212503</v>
      </c>
      <c r="AR27" s="23">
        <v>32.237008644940197</v>
      </c>
      <c r="AS27" s="23">
        <v>257.647648700253</v>
      </c>
      <c r="AT27" s="23">
        <v>0.63475362838240901</v>
      </c>
      <c r="AU27" s="23">
        <v>155.44744484520399</v>
      </c>
      <c r="AV27" s="23">
        <v>0.22914532710517699</v>
      </c>
      <c r="AW27" s="23">
        <v>3014.14137803412</v>
      </c>
      <c r="AX27" s="23">
        <v>122277.49799081701</v>
      </c>
      <c r="AY27" s="23">
        <v>856.49777075257896</v>
      </c>
      <c r="AZ27" s="23">
        <v>412.44797726330398</v>
      </c>
      <c r="BA27" s="23">
        <v>193.507200809252</v>
      </c>
      <c r="BB27" s="23">
        <v>0</v>
      </c>
      <c r="BC27" s="23">
        <v>148.23302991756</v>
      </c>
      <c r="BD27" s="23">
        <v>114.12339190962901</v>
      </c>
      <c r="BE27" s="23">
        <v>1919.47549000954</v>
      </c>
      <c r="BF27" s="23">
        <v>1919.47549000954</v>
      </c>
      <c r="BG27" s="23">
        <v>27.482405696175501</v>
      </c>
      <c r="BH27" s="23">
        <v>15128683.6073744</v>
      </c>
      <c r="BI27" s="23">
        <v>0</v>
      </c>
      <c r="BJ27" s="23">
        <v>338.668543430162</v>
      </c>
      <c r="BK27" s="23">
        <v>59.544307195660402</v>
      </c>
      <c r="BL27" s="23">
        <v>3044.3237073662699</v>
      </c>
      <c r="BM27" s="23">
        <v>412.02316045463402</v>
      </c>
      <c r="BN27" s="23">
        <v>2.1626913038685601E-2</v>
      </c>
      <c r="BO27" s="23">
        <v>6.1553468498707499E-2</v>
      </c>
      <c r="BP27" s="23">
        <v>2159.9532567421502</v>
      </c>
      <c r="BQ27" s="23">
        <v>55.038357342446098</v>
      </c>
      <c r="BR27" s="23">
        <v>279.11851054750798</v>
      </c>
      <c r="BS27" s="23">
        <v>2001.91776543373</v>
      </c>
      <c r="BT27" s="23">
        <v>0</v>
      </c>
      <c r="BU27" s="23">
        <v>29668.114501672699</v>
      </c>
      <c r="BV27" s="23">
        <v>1271.2275586302601</v>
      </c>
      <c r="BW27" s="23">
        <v>141.247552112964</v>
      </c>
      <c r="BX27" s="23">
        <v>1412.4751107432301</v>
      </c>
      <c r="BY27" s="23">
        <v>0</v>
      </c>
      <c r="BZ27" s="23">
        <v>1447.09109991743</v>
      </c>
      <c r="CA27" s="23">
        <v>8.2733973290563601</v>
      </c>
      <c r="CB27" s="23">
        <v>3.38832601158528</v>
      </c>
      <c r="CC27" s="23">
        <v>4.12161823580416</v>
      </c>
      <c r="CD27" s="23">
        <v>3.7742451136162898</v>
      </c>
      <c r="CE27" s="23">
        <v>15.997582039606</v>
      </c>
      <c r="CF27" s="23">
        <v>0.12546511654182901</v>
      </c>
      <c r="CG27" s="23">
        <v>7786.5693099247601</v>
      </c>
      <c r="CH27" s="23">
        <v>0.49661414132729198</v>
      </c>
      <c r="CI27" s="23">
        <v>77.469028388917295</v>
      </c>
      <c r="CJ27" s="23">
        <v>1251.8917180067999</v>
      </c>
      <c r="CK27" s="23">
        <v>0.257482648963552</v>
      </c>
      <c r="CL27" s="23">
        <v>0</v>
      </c>
      <c r="CM27" s="23">
        <v>120.584037347398</v>
      </c>
      <c r="CN27" s="23">
        <v>12220.004262480201</v>
      </c>
      <c r="CO27" s="23">
        <v>10357.3765294489</v>
      </c>
      <c r="CP27" s="23">
        <v>1862.6277330312901</v>
      </c>
      <c r="CQ27" s="23">
        <v>0.22413109794584299</v>
      </c>
      <c r="CR27" s="23">
        <v>3.3080960432546803E-2</v>
      </c>
      <c r="CS27" s="23">
        <v>1.5325834374466001</v>
      </c>
      <c r="CT27" s="23">
        <v>19.310705266511199</v>
      </c>
      <c r="CU27" s="23">
        <v>3588.50578801457</v>
      </c>
      <c r="CV27" s="23">
        <v>23.537287405545701</v>
      </c>
      <c r="CW27" s="23">
        <v>31.523383930510299</v>
      </c>
      <c r="CX27" s="23">
        <v>5126.0477928977998</v>
      </c>
      <c r="CY27" s="23">
        <v>150.09776708810301</v>
      </c>
      <c r="CZ27" s="23">
        <v>0.709264699592696</v>
      </c>
      <c r="DA27" s="23">
        <v>115.111248836786</v>
      </c>
      <c r="DB27" s="23">
        <v>1.6917251824049101E-2</v>
      </c>
      <c r="DC27" s="23">
        <v>840.63914840919904</v>
      </c>
      <c r="DD27" s="23">
        <v>7394.3095953481497</v>
      </c>
      <c r="DE27" s="23">
        <v>59.258870759641098</v>
      </c>
      <c r="DF27" s="23">
        <v>0</v>
      </c>
      <c r="DG27" s="23">
        <v>369.67865939676699</v>
      </c>
      <c r="DH27" s="23">
        <v>1187.7255867342201</v>
      </c>
      <c r="DI27" s="23">
        <v>196.671070180258</v>
      </c>
      <c r="DJ27" s="23">
        <v>0</v>
      </c>
      <c r="DK27" s="23">
        <v>4382.0295527452499</v>
      </c>
      <c r="DL27" s="23">
        <v>28777.568594498302</v>
      </c>
      <c r="DM27" s="23">
        <v>166.61203452937801</v>
      </c>
      <c r="DN27" s="23">
        <v>900.69549064951104</v>
      </c>
      <c r="DP27" s="32">
        <f t="shared" si="0"/>
        <v>1.0309458356167258</v>
      </c>
      <c r="DQ27" s="46">
        <f t="shared" si="1"/>
        <v>6.892999155593873E-4</v>
      </c>
      <c r="DR27" s="46">
        <f t="shared" si="2"/>
        <v>6.9061257399305053E-4</v>
      </c>
      <c r="DS27" s="46">
        <f t="shared" si="3"/>
        <v>7.8450895682141187E-4</v>
      </c>
      <c r="DT27" s="46">
        <f t="shared" si="4"/>
        <v>1.4731297842038543E-3</v>
      </c>
      <c r="DU27" s="46">
        <f t="shared" si="5"/>
        <v>1.6124503331284737E-3</v>
      </c>
      <c r="DV27" s="46">
        <f t="shared" si="6"/>
        <v>7.3822662520925592E-4</v>
      </c>
      <c r="DW27" s="46">
        <f t="shared" si="7"/>
        <v>6.9062661971582158E-4</v>
      </c>
      <c r="DX27" s="46">
        <f t="shared" si="8"/>
        <v>7.3823532203746533E-4</v>
      </c>
      <c r="DY27" s="46">
        <f t="shared" si="9"/>
        <v>7.3825189303258147E-4</v>
      </c>
      <c r="DZ27" s="46">
        <f t="shared" si="10"/>
        <v>7.3826415391529108E-4</v>
      </c>
      <c r="EA27" s="46">
        <f t="shared" si="11"/>
        <v>7.3854266835258835E-4</v>
      </c>
      <c r="EB27" s="46">
        <f t="shared" si="12"/>
        <v>7.3826178962147968E-4</v>
      </c>
      <c r="EC27" s="46">
        <f t="shared" si="13"/>
        <v>7.380762150278337E-4</v>
      </c>
      <c r="ED27" s="46">
        <f t="shared" si="14"/>
        <v>7.3775671305689218E-4</v>
      </c>
      <c r="EE27" s="46">
        <f t="shared" si="15"/>
        <v>7.3703943345505753E-4</v>
      </c>
      <c r="EF27" s="46">
        <f t="shared" si="16"/>
        <v>7.3630671839991729E-4</v>
      </c>
      <c r="EG27" s="46">
        <f t="shared" si="17"/>
        <v>7.3769012721867596E-4</v>
      </c>
      <c r="EH27" s="46">
        <f t="shared" si="18"/>
        <v>7.3714421750956571E-4</v>
      </c>
      <c r="EI27" s="46">
        <f t="shared" si="19"/>
        <v>7.370315909119618E-4</v>
      </c>
      <c r="EJ27" s="46">
        <f t="shared" si="20"/>
        <v>7.4136141798103147E-4</v>
      </c>
      <c r="EK27" s="46">
        <f t="shared" si="21"/>
        <v>7.3869605349555516E-4</v>
      </c>
      <c r="EL27" s="46">
        <f t="shared" si="22"/>
        <v>7.3853462540742257E-4</v>
      </c>
      <c r="EM27" s="46">
        <f t="shared" si="23"/>
        <v>7.3908306776134826E-4</v>
      </c>
      <c r="EN27" s="46">
        <f t="shared" si="24"/>
        <v>7.3512669472031741E-4</v>
      </c>
      <c r="EO27" s="46">
        <f t="shared" si="25"/>
        <v>7.3856985403142122E-4</v>
      </c>
      <c r="EP27" s="46">
        <f t="shared" si="26"/>
        <v>7.3854567814314793E-4</v>
      </c>
      <c r="EQ27" s="46">
        <f t="shared" si="27"/>
        <v>7.3727269445268836E-4</v>
      </c>
      <c r="ER27" s="46">
        <f t="shared" si="28"/>
        <v>7.3882936284007947E-4</v>
      </c>
      <c r="ES27" s="46">
        <f t="shared" si="29"/>
        <v>0</v>
      </c>
      <c r="ET27" s="46">
        <f t="shared" si="30"/>
        <v>0</v>
      </c>
      <c r="EU27" s="46">
        <f t="shared" si="31"/>
        <v>8.348057103523673E-4</v>
      </c>
    </row>
    <row r="28" spans="1:151" x14ac:dyDescent="0.3">
      <c r="A28" s="23" t="s">
        <v>26</v>
      </c>
      <c r="B28" s="21">
        <v>67550.098457</v>
      </c>
      <c r="C28" s="21">
        <v>1111.678813</v>
      </c>
      <c r="D28" s="21">
        <v>1076.5197049999999</v>
      </c>
      <c r="E28" s="21">
        <v>7010.0546919999997</v>
      </c>
      <c r="F28" s="21">
        <v>5940.724338</v>
      </c>
      <c r="G28" s="21">
        <v>554.97725600000001</v>
      </c>
      <c r="H28" s="21">
        <v>15980.382948</v>
      </c>
      <c r="I28" s="23">
        <v>634.45461299999999</v>
      </c>
      <c r="J28" s="23">
        <v>193.90837500000001</v>
      </c>
      <c r="K28" s="23">
        <v>170.095056</v>
      </c>
      <c r="L28" s="23">
        <v>102.624077</v>
      </c>
      <c r="M28" s="23">
        <v>1267.2083439999999</v>
      </c>
      <c r="N28" s="23">
        <v>129.83925300000001</v>
      </c>
      <c r="O28" s="23">
        <v>109.99485199999999</v>
      </c>
      <c r="P28" s="23">
        <v>5.4620930000000003</v>
      </c>
      <c r="Q28" s="23">
        <v>2.2368890000000001</v>
      </c>
      <c r="R28" s="23">
        <v>2.7210610000000002</v>
      </c>
      <c r="S28" s="23">
        <v>2.4916670000000001</v>
      </c>
      <c r="T28" s="23">
        <v>10.561502000000001</v>
      </c>
      <c r="U28" s="23">
        <v>1425.9637190000001</v>
      </c>
      <c r="V28" s="23">
        <v>184.26970600000001</v>
      </c>
      <c r="W28" s="23">
        <v>121.901447</v>
      </c>
      <c r="X28" s="23">
        <v>26.648225</v>
      </c>
      <c r="Y28" s="23">
        <v>0.15118599999999999</v>
      </c>
      <c r="Z28" s="23">
        <v>18.143501000000001</v>
      </c>
      <c r="AA28" s="23">
        <v>36.335408000000001</v>
      </c>
      <c r="AB28" s="23">
        <v>39.121862</v>
      </c>
      <c r="AC28" s="23">
        <v>0.41902299999999998</v>
      </c>
      <c r="AD28" s="23"/>
      <c r="AE28" s="23"/>
      <c r="AF28" s="23">
        <v>2.4354000000000001E-2</v>
      </c>
      <c r="AG28" s="21"/>
      <c r="AH28" s="23" t="s">
        <v>26</v>
      </c>
      <c r="AI28" s="23">
        <v>992.83257445333095</v>
      </c>
      <c r="AJ28" s="23">
        <v>189.026307757887</v>
      </c>
      <c r="AK28" s="23">
        <v>121.903276370266</v>
      </c>
      <c r="AL28" s="23">
        <v>193.91121260014199</v>
      </c>
      <c r="AM28" s="23">
        <v>26.648605043800899</v>
      </c>
      <c r="AN28" s="23">
        <v>0</v>
      </c>
      <c r="AO28" s="23">
        <v>634.46420256152896</v>
      </c>
      <c r="AP28" s="23">
        <v>634.46420256152896</v>
      </c>
      <c r="AQ28" s="23">
        <v>307.69032722472201</v>
      </c>
      <c r="AR28" s="23">
        <v>17.0872511654098</v>
      </c>
      <c r="AS28" s="23">
        <v>170.097622047767</v>
      </c>
      <c r="AT28" s="23">
        <v>0.41902803862368598</v>
      </c>
      <c r="AU28" s="23">
        <v>102.62563663737799</v>
      </c>
      <c r="AV28" s="23">
        <v>0.15118842771789601</v>
      </c>
      <c r="AW28" s="23">
        <v>1597.6503883636001</v>
      </c>
      <c r="AX28" s="23">
        <v>67545.908990690907</v>
      </c>
      <c r="AY28" s="23">
        <v>453.98794471162</v>
      </c>
      <c r="AZ28" s="23">
        <v>218.61874154919099</v>
      </c>
      <c r="BA28" s="23">
        <v>102.568796259362</v>
      </c>
      <c r="BB28" s="23">
        <v>0</v>
      </c>
      <c r="BC28" s="23">
        <v>78.571198567299902</v>
      </c>
      <c r="BD28" s="23">
        <v>60.491282348410103</v>
      </c>
      <c r="BE28" s="23">
        <v>1267.22741872917</v>
      </c>
      <c r="BF28" s="23">
        <v>1267.22741872917</v>
      </c>
      <c r="BG28" s="23">
        <v>18.143797644893201</v>
      </c>
      <c r="BH28" s="23">
        <v>9988395.6286066193</v>
      </c>
      <c r="BI28" s="23">
        <v>0</v>
      </c>
      <c r="BJ28" s="23">
        <v>179.511678082412</v>
      </c>
      <c r="BK28" s="23">
        <v>31.561490826060599</v>
      </c>
      <c r="BL28" s="23">
        <v>1613.6484642488001</v>
      </c>
      <c r="BM28" s="23">
        <v>218.39344422970601</v>
      </c>
      <c r="BN28" s="23">
        <v>6.3322045834091102E-3</v>
      </c>
      <c r="BO28" s="23">
        <v>1.8022431808285999E-2</v>
      </c>
      <c r="BP28" s="23">
        <v>1425.9895131660701</v>
      </c>
      <c r="BQ28" s="23">
        <v>36.336015420602102</v>
      </c>
      <c r="BR28" s="23">
        <v>184.27228088338001</v>
      </c>
      <c r="BS28" s="23">
        <v>1111.6125764733699</v>
      </c>
      <c r="BT28" s="23">
        <v>0</v>
      </c>
      <c r="BU28" s="23">
        <v>16451.4667728192</v>
      </c>
      <c r="BV28" s="23">
        <v>968.93339679425901</v>
      </c>
      <c r="BW28" s="23">
        <v>107.65932375733701</v>
      </c>
      <c r="BX28" s="23">
        <v>1076.59272055159</v>
      </c>
      <c r="BY28" s="23">
        <v>0</v>
      </c>
      <c r="BZ28" s="23">
        <v>767.032771504268</v>
      </c>
      <c r="CA28" s="23">
        <v>5.4621659067092097</v>
      </c>
      <c r="CB28" s="23">
        <v>2.2369237633250099</v>
      </c>
      <c r="CC28" s="23">
        <v>2.7210983788488501</v>
      </c>
      <c r="CD28" s="23">
        <v>2.4917024418260798</v>
      </c>
      <c r="CE28" s="23">
        <v>10.561666542736001</v>
      </c>
      <c r="CF28" s="23">
        <v>8.2734271106775295E-2</v>
      </c>
      <c r="CG28" s="23">
        <v>4127.2830873741896</v>
      </c>
      <c r="CH28" s="23">
        <v>0.30824076163075798</v>
      </c>
      <c r="CI28" s="23">
        <v>48.6798323997861</v>
      </c>
      <c r="CJ28" s="23">
        <v>773.79200856936495</v>
      </c>
      <c r="CK28" s="23">
        <v>0.15549217641385099</v>
      </c>
      <c r="CL28" s="23">
        <v>0</v>
      </c>
      <c r="CM28" s="23">
        <v>75.457574262691693</v>
      </c>
      <c r="CN28" s="23">
        <v>7012.9652848906098</v>
      </c>
      <c r="CO28" s="23">
        <v>5943.6822037329703</v>
      </c>
      <c r="CP28" s="23">
        <v>1069.28308115764</v>
      </c>
      <c r="CQ28" s="23">
        <v>0.13505629463670499</v>
      </c>
      <c r="CR28" s="23">
        <v>1.8068494631194299E-2</v>
      </c>
      <c r="CS28" s="23">
        <v>1.0399342966429099</v>
      </c>
      <c r="CT28" s="23">
        <v>13.103273174710701</v>
      </c>
      <c r="CU28" s="23">
        <v>2029.01717203216</v>
      </c>
      <c r="CV28" s="23">
        <v>14.0304915953195</v>
      </c>
      <c r="CW28" s="23">
        <v>19.2050162717637</v>
      </c>
      <c r="CX28" s="23">
        <v>2898.25486851083</v>
      </c>
      <c r="CY28" s="23">
        <v>79.559578938674605</v>
      </c>
      <c r="CZ28" s="23">
        <v>0.45574615124809098</v>
      </c>
      <c r="DA28" s="23">
        <v>69.939074867860398</v>
      </c>
      <c r="DB28" s="23">
        <v>7.61960216934803E-3</v>
      </c>
      <c r="DC28" s="23">
        <v>554.98553844342598</v>
      </c>
      <c r="DD28" s="23">
        <v>3919.3650442224098</v>
      </c>
      <c r="DE28" s="23">
        <v>39.1224629246598</v>
      </c>
      <c r="DF28" s="23">
        <v>0</v>
      </c>
      <c r="DG28" s="23">
        <v>195.94861958597301</v>
      </c>
      <c r="DH28" s="23">
        <v>629.55606830756506</v>
      </c>
      <c r="DI28" s="23">
        <v>129.84117269423899</v>
      </c>
      <c r="DJ28" s="23">
        <v>0</v>
      </c>
      <c r="DK28" s="23">
        <v>2322.7016731121198</v>
      </c>
      <c r="DL28" s="23">
        <v>15979.431162442001</v>
      </c>
      <c r="DM28" s="23">
        <v>109.996492538719</v>
      </c>
      <c r="DN28" s="23">
        <v>477.41491629718701</v>
      </c>
      <c r="DP28" s="32">
        <f t="shared" si="0"/>
        <v>1.0295402011234711</v>
      </c>
      <c r="DQ28" s="46">
        <f t="shared" si="1"/>
        <v>-6.2020136236518898E-5</v>
      </c>
      <c r="DR28" s="46">
        <f t="shared" si="2"/>
        <v>-5.9582431414085038E-5</v>
      </c>
      <c r="DS28" s="46">
        <f t="shared" si="3"/>
        <v>6.7825559765355686E-5</v>
      </c>
      <c r="DT28" s="46">
        <f t="shared" si="4"/>
        <v>4.1520259377316322E-4</v>
      </c>
      <c r="DU28" s="46">
        <f t="shared" si="5"/>
        <v>4.9789647939902043E-4</v>
      </c>
      <c r="DV28" s="46">
        <f t="shared" si="6"/>
        <v>1.4923933073699108E-5</v>
      </c>
      <c r="DW28" s="46">
        <f t="shared" si="7"/>
        <v>-5.955962138685012E-5</v>
      </c>
      <c r="DX28" s="46">
        <f t="shared" si="8"/>
        <v>1.5114653329771235E-5</v>
      </c>
      <c r="DY28" s="46">
        <f t="shared" si="9"/>
        <v>1.4633716269280248E-5</v>
      </c>
      <c r="DZ28" s="46">
        <f t="shared" si="10"/>
        <v>1.5085963268705588E-5</v>
      </c>
      <c r="EA28" s="46">
        <f t="shared" si="11"/>
        <v>1.5197577640520457E-5</v>
      </c>
      <c r="EB28" s="46">
        <f t="shared" si="12"/>
        <v>1.5052559636667565E-5</v>
      </c>
      <c r="EC28" s="46">
        <f t="shared" si="13"/>
        <v>1.4785160840214543E-5</v>
      </c>
      <c r="ED28" s="46">
        <f t="shared" si="14"/>
        <v>1.4914686361884813E-5</v>
      </c>
      <c r="EE28" s="46">
        <f t="shared" si="15"/>
        <v>1.3347760503041895E-5</v>
      </c>
      <c r="EF28" s="46">
        <f t="shared" si="16"/>
        <v>1.5540925369892987E-5</v>
      </c>
      <c r="EG28" s="46">
        <f t="shared" si="17"/>
        <v>1.3736865454288457E-5</v>
      </c>
      <c r="EH28" s="46">
        <f t="shared" si="18"/>
        <v>1.4224142343150013E-5</v>
      </c>
      <c r="EI28" s="46">
        <f t="shared" si="19"/>
        <v>1.557948253950744E-5</v>
      </c>
      <c r="EJ28" s="46">
        <f t="shared" si="20"/>
        <v>1.8088935732592678E-5</v>
      </c>
      <c r="EK28" s="46">
        <f t="shared" si="21"/>
        <v>1.3973449222263061E-5</v>
      </c>
      <c r="EL28" s="46">
        <f t="shared" si="22"/>
        <v>1.5006961041197582E-5</v>
      </c>
      <c r="EM28" s="46">
        <f t="shared" si="23"/>
        <v>1.4261505255931035E-5</v>
      </c>
      <c r="EN28" s="46">
        <f t="shared" si="24"/>
        <v>1.605782212651766E-5</v>
      </c>
      <c r="EO28" s="46">
        <f t="shared" si="25"/>
        <v>1.6349925695194806E-5</v>
      </c>
      <c r="EP28" s="46">
        <f t="shared" si="26"/>
        <v>1.6717043664438055E-5</v>
      </c>
      <c r="EQ28" s="46">
        <f t="shared" si="27"/>
        <v>1.5360328703162774E-5</v>
      </c>
      <c r="ER28" s="46">
        <f t="shared" si="28"/>
        <v>1.2024694792420692E-5</v>
      </c>
      <c r="ES28" s="46">
        <f t="shared" si="29"/>
        <v>0</v>
      </c>
      <c r="ET28" s="46">
        <f t="shared" si="30"/>
        <v>0</v>
      </c>
      <c r="EU28" s="46">
        <f t="shared" si="31"/>
        <v>2.6130890001998808E-5</v>
      </c>
    </row>
    <row r="29" spans="1:151" x14ac:dyDescent="0.3">
      <c r="A29" s="23" t="s">
        <v>27</v>
      </c>
      <c r="B29" s="21">
        <v>1704.3118280000001</v>
      </c>
      <c r="C29" s="21">
        <v>28.212657</v>
      </c>
      <c r="D29" s="21">
        <v>35.636335000000003</v>
      </c>
      <c r="E29" s="21">
        <v>184.43497400000001</v>
      </c>
      <c r="F29" s="21">
        <v>156.300828</v>
      </c>
      <c r="G29" s="21">
        <v>16.593909</v>
      </c>
      <c r="H29" s="21">
        <v>405.55695500000002</v>
      </c>
      <c r="I29" s="23">
        <v>14.206531</v>
      </c>
      <c r="J29" s="23">
        <v>4.3399590000000003</v>
      </c>
      <c r="K29" s="23">
        <v>3.8143989999999999</v>
      </c>
      <c r="L29" s="23">
        <v>2.305596</v>
      </c>
      <c r="M29" s="23">
        <v>21.292856</v>
      </c>
      <c r="N29" s="23">
        <v>2.9159000000000002</v>
      </c>
      <c r="O29" s="23">
        <v>2.4751270000000001</v>
      </c>
      <c r="P29" s="23">
        <v>0.16330800000000001</v>
      </c>
      <c r="Q29" s="23">
        <v>6.6885E-2</v>
      </c>
      <c r="R29" s="23">
        <v>8.1356999999999999E-2</v>
      </c>
      <c r="S29" s="23">
        <v>7.4510000000000007E-2</v>
      </c>
      <c r="T29" s="23">
        <v>0.315801</v>
      </c>
      <c r="U29" s="23">
        <v>19.529738999999999</v>
      </c>
      <c r="V29" s="23">
        <v>4.1195529999999998</v>
      </c>
      <c r="W29" s="23">
        <v>2.7294209999999999</v>
      </c>
      <c r="X29" s="23">
        <v>0.59335599999999999</v>
      </c>
      <c r="Y29" s="23">
        <v>4.5170000000000002E-3</v>
      </c>
      <c r="Z29" s="23">
        <v>0.40686699999999998</v>
      </c>
      <c r="AA29" s="23">
        <v>1.086435</v>
      </c>
      <c r="AB29" s="23">
        <v>0.88155399999999995</v>
      </c>
      <c r="AC29" s="23">
        <v>1.2532E-2</v>
      </c>
      <c r="AD29" s="23"/>
      <c r="AE29" s="23"/>
      <c r="AF29" s="23">
        <v>1.438E-3</v>
      </c>
      <c r="AG29" s="21"/>
      <c r="AH29" s="23" t="s">
        <v>27</v>
      </c>
      <c r="AI29" s="23">
        <v>31.871379150412299</v>
      </c>
      <c r="AJ29" s="23">
        <v>5.50987812936979</v>
      </c>
      <c r="AK29" s="23">
        <v>2.7420607765340002</v>
      </c>
      <c r="AL29" s="23">
        <v>4.3600744988720797</v>
      </c>
      <c r="AM29" s="23">
        <v>0.59610624161477499</v>
      </c>
      <c r="AN29" s="23">
        <v>0</v>
      </c>
      <c r="AO29" s="23">
        <v>14.272377453078599</v>
      </c>
      <c r="AP29" s="23">
        <v>14.272377453078599</v>
      </c>
      <c r="AQ29" s="23">
        <v>8.9445519009424697</v>
      </c>
      <c r="AR29" s="23">
        <v>0.49873611210476998</v>
      </c>
      <c r="AS29" s="23">
        <v>3.83208972931559</v>
      </c>
      <c r="AT29" s="23">
        <v>1.25899134856383E-2</v>
      </c>
      <c r="AU29" s="23">
        <v>2.3162864328933299</v>
      </c>
      <c r="AV29" s="23">
        <v>4.5379783616461902E-3</v>
      </c>
      <c r="AW29" s="23">
        <v>40.268205272875697</v>
      </c>
      <c r="AX29" s="23">
        <v>1711.7052918203001</v>
      </c>
      <c r="AY29" s="23">
        <v>13.244172503268199</v>
      </c>
      <c r="AZ29" s="23">
        <v>5.3179980960679503</v>
      </c>
      <c r="BA29" s="23">
        <v>3.7839763233452901</v>
      </c>
      <c r="BB29" s="23">
        <v>0</v>
      </c>
      <c r="BC29" s="23">
        <v>2.2882979693057401</v>
      </c>
      <c r="BD29" s="23">
        <v>3.6051985953939898</v>
      </c>
      <c r="BE29" s="23">
        <v>21.391555275732699</v>
      </c>
      <c r="BF29" s="23">
        <v>21.391555275732699</v>
      </c>
      <c r="BG29" s="23">
        <v>0.40875334122463902</v>
      </c>
      <c r="BH29" s="23">
        <v>300012.42168179498</v>
      </c>
      <c r="BI29" s="23">
        <v>0</v>
      </c>
      <c r="BJ29" s="23">
        <v>5.2378821504428501</v>
      </c>
      <c r="BK29" s="23">
        <v>0.92038879372313098</v>
      </c>
      <c r="BL29" s="23">
        <v>40.089931673498597</v>
      </c>
      <c r="BM29" s="23">
        <v>6.3649149495783099</v>
      </c>
      <c r="BN29" s="23">
        <v>3.75709926861665E-4</v>
      </c>
      <c r="BO29" s="23">
        <v>1.06932279524022E-3</v>
      </c>
      <c r="BP29" s="23">
        <v>19.620319557319799</v>
      </c>
      <c r="BQ29" s="23">
        <v>1.0914741677773101</v>
      </c>
      <c r="BR29" s="23">
        <v>4.1386637413736498</v>
      </c>
      <c r="BS29" s="23">
        <v>28.3353593163467</v>
      </c>
      <c r="BT29" s="23">
        <v>0</v>
      </c>
      <c r="BU29" s="23">
        <v>420.04084666302901</v>
      </c>
      <c r="BV29" s="23">
        <v>32.2263101076406</v>
      </c>
      <c r="BW29" s="23">
        <v>3.5807062792263902</v>
      </c>
      <c r="BX29" s="23">
        <v>35.807016386866998</v>
      </c>
      <c r="BY29" s="23">
        <v>0</v>
      </c>
      <c r="BZ29" s="23">
        <v>20.9922901088256</v>
      </c>
      <c r="CA29" s="23">
        <v>0.164065035145257</v>
      </c>
      <c r="CB29" s="23">
        <v>6.7195133520505698E-2</v>
      </c>
      <c r="CC29" s="23">
        <v>8.1733672971224094E-2</v>
      </c>
      <c r="CD29" s="23">
        <v>7.4855078315448298E-2</v>
      </c>
      <c r="CE29" s="23">
        <v>0.31726436123921797</v>
      </c>
      <c r="CF29" s="23">
        <v>2.3510739022360299E-4</v>
      </c>
      <c r="CG29" s="23">
        <v>114.662333864061</v>
      </c>
      <c r="CH29" s="23">
        <v>0</v>
      </c>
      <c r="CI29" s="23">
        <v>1.3876712057628799</v>
      </c>
      <c r="CJ29" s="23">
        <v>16.270279929451998</v>
      </c>
      <c r="CK29" s="23">
        <v>2.0255174918015601E-3</v>
      </c>
      <c r="CL29" s="23">
        <v>0</v>
      </c>
      <c r="CM29" s="23">
        <v>1.68919884455761</v>
      </c>
      <c r="CN29" s="23">
        <v>185.24432568084501</v>
      </c>
      <c r="CO29" s="23">
        <v>156.98593953358699</v>
      </c>
      <c r="CP29" s="23">
        <v>28.258386147257699</v>
      </c>
      <c r="CQ29" s="23">
        <v>6.2021231490820498E-2</v>
      </c>
      <c r="CR29" s="23">
        <v>7.3928363531142996E-4</v>
      </c>
      <c r="CS29" s="23">
        <v>0.96867740493945498</v>
      </c>
      <c r="CT29" s="23">
        <v>0.670291024873647</v>
      </c>
      <c r="CU29" s="23">
        <v>55.225214729079497</v>
      </c>
      <c r="CV29" s="23">
        <v>0.28888657352138702</v>
      </c>
      <c r="CW29" s="23">
        <v>0.34785984556622901</v>
      </c>
      <c r="CX29" s="23">
        <v>78.891613415124795</v>
      </c>
      <c r="CY29" s="23">
        <v>1.9558855614242201</v>
      </c>
      <c r="CZ29" s="23">
        <v>1.2943679855817699E-2</v>
      </c>
      <c r="DA29" s="23">
        <v>1.16724678560602</v>
      </c>
      <c r="DB29" s="23">
        <v>1.03495523966996E-3</v>
      </c>
      <c r="DC29" s="23">
        <v>16.670816079190001</v>
      </c>
      <c r="DD29" s="23">
        <v>107.517515237306</v>
      </c>
      <c r="DE29" s="23">
        <v>0.88563930876348196</v>
      </c>
      <c r="DF29" s="23">
        <v>0</v>
      </c>
      <c r="DG29" s="23">
        <v>5.6896554935907</v>
      </c>
      <c r="DH29" s="23">
        <v>17.710984800344001</v>
      </c>
      <c r="DI29" s="23">
        <v>2.9293977619428802</v>
      </c>
      <c r="DJ29" s="23">
        <v>0</v>
      </c>
      <c r="DK29" s="23">
        <v>60.795680234058104</v>
      </c>
      <c r="DL29" s="23">
        <v>407.320800729729</v>
      </c>
      <c r="DM29" s="23">
        <v>2.4866061232178098</v>
      </c>
      <c r="DN29" s="23">
        <v>13.362966773644301</v>
      </c>
      <c r="DP29" s="32">
        <f t="shared" si="0"/>
        <v>1.0312285694973387</v>
      </c>
      <c r="DQ29" s="46">
        <f t="shared" si="1"/>
        <v>4.3380933575847859E-3</v>
      </c>
      <c r="DR29" s="46">
        <f t="shared" si="2"/>
        <v>4.3491939219585116E-3</v>
      </c>
      <c r="DS29" s="46">
        <f t="shared" si="3"/>
        <v>4.7895325618359857E-3</v>
      </c>
      <c r="DT29" s="46">
        <f t="shared" si="4"/>
        <v>4.3882766011884358E-3</v>
      </c>
      <c r="DU29" s="46">
        <f t="shared" si="5"/>
        <v>4.3832879348981481E-3</v>
      </c>
      <c r="DV29" s="46">
        <f t="shared" si="6"/>
        <v>4.6346571618538232E-3</v>
      </c>
      <c r="DW29" s="46">
        <f t="shared" si="7"/>
        <v>4.3491936409498499E-3</v>
      </c>
      <c r="DX29" s="46">
        <f t="shared" si="8"/>
        <v>4.6349424133589794E-3</v>
      </c>
      <c r="DY29" s="46">
        <f t="shared" si="9"/>
        <v>4.6349513606186842E-3</v>
      </c>
      <c r="DZ29" s="46">
        <f t="shared" si="10"/>
        <v>4.6378811748823672E-3</v>
      </c>
      <c r="EA29" s="46">
        <f t="shared" si="11"/>
        <v>4.636732928635345E-3</v>
      </c>
      <c r="EB29" s="46">
        <f t="shared" si="12"/>
        <v>4.6353234968901664E-3</v>
      </c>
      <c r="EC29" s="46">
        <f t="shared" si="13"/>
        <v>4.6290208659007489E-3</v>
      </c>
      <c r="ED29" s="46">
        <f t="shared" si="14"/>
        <v>4.6377916033438892E-3</v>
      </c>
      <c r="EE29" s="46">
        <f t="shared" si="15"/>
        <v>4.6356280479645214E-3</v>
      </c>
      <c r="EF29" s="46">
        <f t="shared" si="16"/>
        <v>4.6368172311534459E-3</v>
      </c>
      <c r="EG29" s="46">
        <f t="shared" si="17"/>
        <v>4.6298778374828931E-3</v>
      </c>
      <c r="EH29" s="46">
        <f t="shared" si="18"/>
        <v>4.6313020460111544E-3</v>
      </c>
      <c r="EI29" s="46">
        <f t="shared" si="19"/>
        <v>4.6338081235270789E-3</v>
      </c>
      <c r="EJ29" s="46">
        <f t="shared" si="20"/>
        <v>4.6380833517437273E-3</v>
      </c>
      <c r="EK29" s="46">
        <f t="shared" si="21"/>
        <v>4.6390327721599865E-3</v>
      </c>
      <c r="EL29" s="46">
        <f t="shared" si="22"/>
        <v>4.6309369401057151E-3</v>
      </c>
      <c r="EM29" s="46">
        <f t="shared" si="23"/>
        <v>4.6350616068178219E-3</v>
      </c>
      <c r="EN29" s="46">
        <f t="shared" si="24"/>
        <v>4.6443129612995454E-3</v>
      </c>
      <c r="EO29" s="46">
        <f t="shared" si="25"/>
        <v>4.6362600668991179E-3</v>
      </c>
      <c r="EP29" s="46">
        <f t="shared" si="26"/>
        <v>4.6382597921735408E-3</v>
      </c>
      <c r="EQ29" s="46">
        <f t="shared" si="27"/>
        <v>4.6342127237605519E-3</v>
      </c>
      <c r="ER29" s="46">
        <f t="shared" si="28"/>
        <v>4.6212484550191609E-3</v>
      </c>
      <c r="ES29" s="46">
        <f t="shared" si="29"/>
        <v>0</v>
      </c>
      <c r="ET29" s="46">
        <f t="shared" si="30"/>
        <v>0</v>
      </c>
      <c r="EU29" s="46">
        <f t="shared" si="31"/>
        <v>4.8906273309352773E-3</v>
      </c>
    </row>
    <row r="30" spans="1:151" x14ac:dyDescent="0.3">
      <c r="A30" s="23" t="s">
        <v>28</v>
      </c>
      <c r="B30" s="21">
        <v>701.54892199999995</v>
      </c>
      <c r="C30" s="21">
        <v>11.540694</v>
      </c>
      <c r="D30" s="21">
        <v>10.934847</v>
      </c>
      <c r="E30" s="21">
        <v>72.584474</v>
      </c>
      <c r="F30" s="21">
        <v>61.512265999999997</v>
      </c>
      <c r="G30" s="21">
        <v>5.6887160000000003</v>
      </c>
      <c r="H30" s="21">
        <v>165.89747</v>
      </c>
      <c r="I30" s="23">
        <v>3.7253539999999998</v>
      </c>
      <c r="J30" s="23">
        <v>1.877211</v>
      </c>
      <c r="K30" s="23">
        <v>1.6447369999999999</v>
      </c>
      <c r="L30" s="23">
        <v>1.4994419999999999</v>
      </c>
      <c r="M30" s="23">
        <v>9.7696129999999997</v>
      </c>
      <c r="N30" s="23">
        <v>1.156541</v>
      </c>
      <c r="O30" s="23">
        <v>0.61023899999999998</v>
      </c>
      <c r="P30" s="23">
        <v>5.5995999999999997E-2</v>
      </c>
      <c r="Q30" s="23">
        <v>2.2932000000000001E-2</v>
      </c>
      <c r="R30" s="23">
        <v>2.7893999999999999E-2</v>
      </c>
      <c r="S30" s="23">
        <v>2.5541999999999999E-2</v>
      </c>
      <c r="T30" s="23">
        <v>0.10825899999999999</v>
      </c>
      <c r="U30" s="23">
        <v>5.7304250000000003</v>
      </c>
      <c r="V30" s="23">
        <v>1.156541</v>
      </c>
      <c r="W30" s="23">
        <v>0.18597900000000001</v>
      </c>
      <c r="X30" s="23">
        <v>0.16854</v>
      </c>
      <c r="Y30" s="23">
        <v>1.5479999999999999E-3</v>
      </c>
      <c r="Z30" s="23">
        <v>6.9740999999999997E-2</v>
      </c>
      <c r="AA30" s="23">
        <v>0.37245400000000001</v>
      </c>
      <c r="AB30" s="23">
        <v>0.23247200000000001</v>
      </c>
      <c r="AC30" s="23">
        <v>4.2950000000000002E-3</v>
      </c>
      <c r="AD30" s="23"/>
      <c r="AE30" s="23"/>
      <c r="AF30" s="23">
        <v>3.4060000000000002E-3</v>
      </c>
      <c r="AG30" s="21"/>
      <c r="AH30" s="23" t="s">
        <v>28</v>
      </c>
      <c r="AI30" s="23">
        <v>10.049457490011401</v>
      </c>
      <c r="AJ30" s="23">
        <v>4.3934831182537097</v>
      </c>
      <c r="AK30" s="23">
        <v>0.185978851171481</v>
      </c>
      <c r="AL30" s="23">
        <v>1.8772144564267199</v>
      </c>
      <c r="AM30" s="23">
        <v>0.16853926284760001</v>
      </c>
      <c r="AN30" s="23">
        <v>0</v>
      </c>
      <c r="AO30" s="23">
        <v>3.7253550798383501</v>
      </c>
      <c r="AP30" s="23">
        <v>3.7253550798383501</v>
      </c>
      <c r="AQ30" s="23">
        <v>3.7042486753253101</v>
      </c>
      <c r="AR30" s="23">
        <v>0.63437661656067901</v>
      </c>
      <c r="AS30" s="23">
        <v>1.6447253017355801</v>
      </c>
      <c r="AT30" s="23">
        <v>4.2950731231093898E-3</v>
      </c>
      <c r="AU30" s="23">
        <v>1.4994435150238099</v>
      </c>
      <c r="AV30" s="23">
        <v>1.5480076445046999E-3</v>
      </c>
      <c r="AW30" s="23">
        <v>15.656885299130799</v>
      </c>
      <c r="AX30" s="23">
        <v>701.54872313805902</v>
      </c>
      <c r="AY30" s="23">
        <v>7.3562065641495398</v>
      </c>
      <c r="AZ30" s="23">
        <v>1.94371690490649</v>
      </c>
      <c r="BA30" s="23">
        <v>2.44304618938739</v>
      </c>
      <c r="BB30" s="23">
        <v>0</v>
      </c>
      <c r="BC30" s="23">
        <v>8.0989307014159101E-2</v>
      </c>
      <c r="BD30" s="23">
        <v>0.78291961458247195</v>
      </c>
      <c r="BE30" s="23">
        <v>9.7696063063697007</v>
      </c>
      <c r="BF30" s="23">
        <v>9.7696063063697007</v>
      </c>
      <c r="BG30" s="23">
        <v>6.9740969592751195E-2</v>
      </c>
      <c r="BH30" s="23">
        <v>102379.344915314</v>
      </c>
      <c r="BI30" s="23">
        <v>0</v>
      </c>
      <c r="BJ30" s="23">
        <v>3.5075004216041901</v>
      </c>
      <c r="BK30" s="23">
        <v>0.94489362837315405</v>
      </c>
      <c r="BL30" s="23">
        <v>16.445969522677601</v>
      </c>
      <c r="BM30" s="23">
        <v>2.34652540388785</v>
      </c>
      <c r="BN30" s="23">
        <v>8.8556659336298501E-4</v>
      </c>
      <c r="BO30" s="23">
        <v>2.5204387197760099E-3</v>
      </c>
      <c r="BP30" s="23">
        <v>5.7304407813288298</v>
      </c>
      <c r="BQ30" s="23">
        <v>0.372451781983829</v>
      </c>
      <c r="BR30" s="23">
        <v>1.15654325051274</v>
      </c>
      <c r="BS30" s="23">
        <v>11.540690888848401</v>
      </c>
      <c r="BT30" s="23">
        <v>0</v>
      </c>
      <c r="BU30" s="23">
        <v>172.37598902098199</v>
      </c>
      <c r="BV30" s="23">
        <v>9.8413552554330099</v>
      </c>
      <c r="BW30" s="23">
        <v>1.0934828276481601</v>
      </c>
      <c r="BX30" s="23">
        <v>10.9348380830811</v>
      </c>
      <c r="BY30" s="23">
        <v>0</v>
      </c>
      <c r="BZ30" s="23">
        <v>8.5003635298202607</v>
      </c>
      <c r="CA30" s="23">
        <v>5.59961053985681E-2</v>
      </c>
      <c r="CB30" s="23">
        <v>2.2931892383582099E-2</v>
      </c>
      <c r="CC30" s="23">
        <v>2.7893866737214501E-2</v>
      </c>
      <c r="CD30" s="23">
        <v>2.5542133130508099E-2</v>
      </c>
      <c r="CE30" s="23">
        <v>0.108259313458666</v>
      </c>
      <c r="CF30" s="23">
        <v>1.6728954292674499E-3</v>
      </c>
      <c r="CG30" s="23">
        <v>46.506763751054002</v>
      </c>
      <c r="CH30" s="23">
        <v>7.30763471618247E-4</v>
      </c>
      <c r="CI30" s="23">
        <v>0.19876274188836801</v>
      </c>
      <c r="CJ30" s="23">
        <v>2.13744896685902</v>
      </c>
      <c r="CK30" s="23">
        <v>8.0908205051891298E-4</v>
      </c>
      <c r="CL30" s="23">
        <v>0</v>
      </c>
      <c r="CM30" s="23">
        <v>4.8096289400728597E-2</v>
      </c>
      <c r="CN30" s="23">
        <v>72.587630482415307</v>
      </c>
      <c r="CO30" s="23">
        <v>61.515425639963098</v>
      </c>
      <c r="CP30" s="23">
        <v>11.0722048424522</v>
      </c>
      <c r="CQ30" s="23">
        <v>6.5929432254721999E-4</v>
      </c>
      <c r="CR30" s="23">
        <v>1.26798646362098E-4</v>
      </c>
      <c r="CS30" s="23">
        <v>0.39310836268236299</v>
      </c>
      <c r="CT30" s="23">
        <v>2.90632561164481E-2</v>
      </c>
      <c r="CU30" s="23">
        <v>23.988599238303099</v>
      </c>
      <c r="CV30" s="23">
        <v>0.154351702574447</v>
      </c>
      <c r="CW30" s="23">
        <v>6.9667355831500702E-2</v>
      </c>
      <c r="CX30" s="23">
        <v>34.268759293859503</v>
      </c>
      <c r="CY30" s="23">
        <v>0.63437563250715101</v>
      </c>
      <c r="CZ30" s="23">
        <v>1.2189819165881199E-3</v>
      </c>
      <c r="DA30" s="23">
        <v>0.22222841989230399</v>
      </c>
      <c r="DB30" s="23">
        <v>1.22196718420167E-4</v>
      </c>
      <c r="DC30" s="23">
        <v>5.6887195127785404</v>
      </c>
      <c r="DD30" s="23">
        <v>44.031408065969302</v>
      </c>
      <c r="DE30" s="23">
        <v>0.232472869607081</v>
      </c>
      <c r="DF30" s="23">
        <v>0</v>
      </c>
      <c r="DG30" s="23">
        <v>2.6392826657755499</v>
      </c>
      <c r="DH30" s="23">
        <v>7.7849196485629699</v>
      </c>
      <c r="DI30" s="23">
        <v>1.15653906008234</v>
      </c>
      <c r="DJ30" s="23">
        <v>0</v>
      </c>
      <c r="DK30" s="23">
        <v>26.614633241951701</v>
      </c>
      <c r="DL30" s="23">
        <v>165.89742467082201</v>
      </c>
      <c r="DM30" s="23">
        <v>0.61024078744192201</v>
      </c>
      <c r="DN30" s="23">
        <v>5.7131678167038702</v>
      </c>
      <c r="DP30" s="32">
        <f t="shared" si="0"/>
        <v>1.0390516270099728</v>
      </c>
      <c r="DQ30" s="46">
        <f t="shared" si="1"/>
        <v>-2.8346125935651896E-7</v>
      </c>
      <c r="DR30" s="46">
        <f t="shared" si="2"/>
        <v>-2.6958098009143103E-7</v>
      </c>
      <c r="DS30" s="46">
        <f t="shared" si="3"/>
        <v>-8.1545895422770346E-7</v>
      </c>
      <c r="DT30" s="46">
        <f t="shared" si="4"/>
        <v>4.3487019211664017E-5</v>
      </c>
      <c r="DU30" s="46">
        <f t="shared" si="5"/>
        <v>5.1366014757143122E-5</v>
      </c>
      <c r="DV30" s="46">
        <f t="shared" si="6"/>
        <v>6.1749936893475703E-7</v>
      </c>
      <c r="DW30" s="46">
        <f t="shared" si="7"/>
        <v>-2.7323610175236941E-7</v>
      </c>
      <c r="DX30" s="46">
        <f t="shared" si="8"/>
        <v>2.898619434000142E-7</v>
      </c>
      <c r="DY30" s="46">
        <f t="shared" si="9"/>
        <v>1.841256374456545E-6</v>
      </c>
      <c r="DZ30" s="46">
        <f t="shared" si="10"/>
        <v>-7.112544084448639E-6</v>
      </c>
      <c r="EA30" s="46">
        <f t="shared" si="11"/>
        <v>1.0103917390345815E-6</v>
      </c>
      <c r="EB30" s="46">
        <f t="shared" si="12"/>
        <v>-6.851479479203755E-7</v>
      </c>
      <c r="EC30" s="46">
        <f t="shared" si="13"/>
        <v>-1.67734447811656E-6</v>
      </c>
      <c r="ED30" s="46">
        <f t="shared" si="14"/>
        <v>2.9290850339454576E-6</v>
      </c>
      <c r="EE30" s="46">
        <f t="shared" si="15"/>
        <v>1.8822517340948863E-6</v>
      </c>
      <c r="EF30" s="46">
        <f t="shared" si="16"/>
        <v>-4.6928492020767206E-6</v>
      </c>
      <c r="EG30" s="46">
        <f t="shared" si="17"/>
        <v>-4.7774713378363274E-6</v>
      </c>
      <c r="EH30" s="46">
        <f t="shared" si="18"/>
        <v>5.2122194072601065E-6</v>
      </c>
      <c r="EI30" s="46">
        <f t="shared" si="19"/>
        <v>2.8954513343900836E-6</v>
      </c>
      <c r="EJ30" s="46">
        <f t="shared" si="20"/>
        <v>2.7539543453603639E-6</v>
      </c>
      <c r="EK30" s="46">
        <f t="shared" si="21"/>
        <v>1.945899661095485E-6</v>
      </c>
      <c r="EL30" s="46">
        <f t="shared" si="22"/>
        <v>-8.0024367809682891E-7</v>
      </c>
      <c r="EM30" s="46">
        <f t="shared" si="23"/>
        <v>-4.3737534115472723E-6</v>
      </c>
      <c r="EN30" s="46">
        <f t="shared" si="24"/>
        <v>4.9383105297448352E-6</v>
      </c>
      <c r="EO30" s="46">
        <f t="shared" si="25"/>
        <v>-4.3600247777076798E-7</v>
      </c>
      <c r="EP30" s="46">
        <f t="shared" si="26"/>
        <v>-5.9551412281979872E-6</v>
      </c>
      <c r="EQ30" s="46">
        <f t="shared" si="27"/>
        <v>3.7406960020272123E-6</v>
      </c>
      <c r="ER30" s="46">
        <f t="shared" si="28"/>
        <v>1.7025170987103562E-5</v>
      </c>
      <c r="ES30" s="46">
        <f t="shared" si="29"/>
        <v>0</v>
      </c>
      <c r="ET30" s="46">
        <f t="shared" si="30"/>
        <v>0</v>
      </c>
      <c r="EU30" s="46">
        <f t="shared" si="31"/>
        <v>1.5599351129592409E-6</v>
      </c>
    </row>
    <row r="31" spans="1:151" x14ac:dyDescent="0.3">
      <c r="A31" s="23" t="s">
        <v>29</v>
      </c>
      <c r="B31" s="21">
        <v>15392.801778999999</v>
      </c>
      <c r="C31" s="21">
        <v>252.09154899999999</v>
      </c>
      <c r="D31" s="21">
        <v>182.01836800000001</v>
      </c>
      <c r="E31" s="21">
        <v>1540.876107</v>
      </c>
      <c r="F31" s="21">
        <v>1305.8271850000001</v>
      </c>
      <c r="G31" s="21">
        <v>107.110562</v>
      </c>
      <c r="H31" s="21">
        <v>3623.8159289999999</v>
      </c>
      <c r="I31" s="23">
        <v>70.143212000000005</v>
      </c>
      <c r="J31" s="23">
        <v>35.345179999999999</v>
      </c>
      <c r="K31" s="23">
        <v>30.968057000000002</v>
      </c>
      <c r="L31" s="23">
        <v>28.232398</v>
      </c>
      <c r="M31" s="23">
        <v>183.94813300000001</v>
      </c>
      <c r="N31" s="23">
        <v>21.776109999999999</v>
      </c>
      <c r="O31" s="23">
        <v>11.489903</v>
      </c>
      <c r="P31" s="23">
        <v>1.0541119999999999</v>
      </c>
      <c r="Q31" s="23">
        <v>0.43173600000000001</v>
      </c>
      <c r="R31" s="23">
        <v>0.52518799999999999</v>
      </c>
      <c r="S31" s="23">
        <v>0.48091</v>
      </c>
      <c r="T31" s="23">
        <v>2.0384350000000002</v>
      </c>
      <c r="U31" s="23">
        <v>107.89581200000001</v>
      </c>
      <c r="V31" s="23">
        <v>21.776109999999999</v>
      </c>
      <c r="W31" s="23">
        <v>3.501709</v>
      </c>
      <c r="X31" s="23">
        <v>3.1734059999999999</v>
      </c>
      <c r="Y31" s="23">
        <v>2.9155E-2</v>
      </c>
      <c r="Z31" s="23">
        <v>1.313118</v>
      </c>
      <c r="AA31" s="23">
        <v>7.0127569999999997</v>
      </c>
      <c r="AB31" s="23">
        <v>4.3771199999999997</v>
      </c>
      <c r="AC31" s="23">
        <v>8.0856999999999998E-2</v>
      </c>
      <c r="AD31" s="23"/>
      <c r="AE31" s="23"/>
      <c r="AF31" s="23">
        <v>7.3419999999999996E-3</v>
      </c>
      <c r="AG31" s="21"/>
      <c r="AH31" s="23" t="s">
        <v>29</v>
      </c>
      <c r="AI31" s="23">
        <v>224.15364356930499</v>
      </c>
      <c r="AJ31" s="23">
        <v>97.997005531482102</v>
      </c>
      <c r="AK31" s="23">
        <v>3.5016835320248898</v>
      </c>
      <c r="AL31" s="23">
        <v>35.344873547248604</v>
      </c>
      <c r="AM31" s="23">
        <v>3.1733868150253799</v>
      </c>
      <c r="AN31" s="23">
        <v>0</v>
      </c>
      <c r="AO31" s="23">
        <v>70.142644530547003</v>
      </c>
      <c r="AP31" s="23">
        <v>70.142644530547003</v>
      </c>
      <c r="AQ31" s="23">
        <v>82.623407093586195</v>
      </c>
      <c r="AR31" s="23">
        <v>14.149785133572101</v>
      </c>
      <c r="AS31" s="23">
        <v>30.967807075624702</v>
      </c>
      <c r="AT31" s="23">
        <v>8.0856331610000096E-2</v>
      </c>
      <c r="AU31" s="23">
        <v>28.232134436563999</v>
      </c>
      <c r="AV31" s="23">
        <v>2.9154794078440401E-2</v>
      </c>
      <c r="AW31" s="23">
        <v>349.22770040844301</v>
      </c>
      <c r="AX31" s="23">
        <v>15392.6202020536</v>
      </c>
      <c r="AY31" s="23">
        <v>164.08068159188099</v>
      </c>
      <c r="AZ31" s="23">
        <v>43.354820943607102</v>
      </c>
      <c r="BA31" s="23">
        <v>54.492205869349299</v>
      </c>
      <c r="BB31" s="23">
        <v>0</v>
      </c>
      <c r="BC31" s="23">
        <v>1.8064691239255</v>
      </c>
      <c r="BD31" s="23">
        <v>17.4631369443305</v>
      </c>
      <c r="BE31" s="23">
        <v>183.94666724452401</v>
      </c>
      <c r="BF31" s="23">
        <v>183.94666724452401</v>
      </c>
      <c r="BG31" s="23">
        <v>1.3131070919724199</v>
      </c>
      <c r="BH31" s="23">
        <v>1927659.6663150201</v>
      </c>
      <c r="BI31" s="23">
        <v>0</v>
      </c>
      <c r="BJ31" s="23">
        <v>78.235209512081894</v>
      </c>
      <c r="BK31" s="23">
        <v>21.075884135495802</v>
      </c>
      <c r="BL31" s="23">
        <v>366.82886221851197</v>
      </c>
      <c r="BM31" s="23">
        <v>52.339505583811402</v>
      </c>
      <c r="BN31" s="23">
        <v>1.9089090538313501E-3</v>
      </c>
      <c r="BO31" s="23">
        <v>5.4330238044059303E-3</v>
      </c>
      <c r="BP31" s="23">
        <v>107.895297103658</v>
      </c>
      <c r="BQ31" s="23">
        <v>7.0127105027761703</v>
      </c>
      <c r="BR31" s="23">
        <v>21.775947052854701</v>
      </c>
      <c r="BS31" s="23">
        <v>252.08857381790901</v>
      </c>
      <c r="BT31" s="23">
        <v>0</v>
      </c>
      <c r="BU31" s="23">
        <v>3768.27839272033</v>
      </c>
      <c r="BV31" s="23">
        <v>163.81577576503099</v>
      </c>
      <c r="BW31" s="23">
        <v>18.201755467958499</v>
      </c>
      <c r="BX31" s="23">
        <v>182.01753123299</v>
      </c>
      <c r="BY31" s="23">
        <v>0</v>
      </c>
      <c r="BZ31" s="23">
        <v>189.60107429410701</v>
      </c>
      <c r="CA31" s="23">
        <v>1.05410306587961</v>
      </c>
      <c r="CB31" s="23">
        <v>0.43173061772846699</v>
      </c>
      <c r="CC31" s="23">
        <v>0.52518428275599705</v>
      </c>
      <c r="CD31" s="23">
        <v>0.480907794573322</v>
      </c>
      <c r="CE31" s="23">
        <v>2.0384139310945399</v>
      </c>
      <c r="CF31" s="23">
        <v>3.4903207548625699E-2</v>
      </c>
      <c r="CG31" s="23">
        <v>1037.3361239898099</v>
      </c>
      <c r="CH31" s="23">
        <v>1.56675745520483E-2</v>
      </c>
      <c r="CI31" s="23">
        <v>4.1119616157674503</v>
      </c>
      <c r="CJ31" s="23">
        <v>44.340056612487999</v>
      </c>
      <c r="CK31" s="23">
        <v>1.8837042058676E-2</v>
      </c>
      <c r="CL31" s="23">
        <v>0</v>
      </c>
      <c r="CM31" s="23">
        <v>0.99432590519023101</v>
      </c>
      <c r="CN31" s="23">
        <v>1540.9246596949399</v>
      </c>
      <c r="CO31" s="23">
        <v>1305.8783335872599</v>
      </c>
      <c r="CP31" s="23">
        <v>235.046326107684</v>
      </c>
      <c r="CQ31" s="23">
        <v>1.3980011629380999E-2</v>
      </c>
      <c r="CR31" s="23">
        <v>2.7944919724201701E-3</v>
      </c>
      <c r="CS31" s="23">
        <v>9.3189651030385097</v>
      </c>
      <c r="CT31" s="23">
        <v>0.59547527902246999</v>
      </c>
      <c r="CU31" s="23">
        <v>509.39296372845598</v>
      </c>
      <c r="CV31" s="23">
        <v>3.2211821012252102</v>
      </c>
      <c r="CW31" s="23">
        <v>1.4579511578123501</v>
      </c>
      <c r="CX31" s="23">
        <v>727.68790930185105</v>
      </c>
      <c r="CY31" s="23">
        <v>14.1497962737285</v>
      </c>
      <c r="CZ31" s="23">
        <v>2.5480149252908701E-2</v>
      </c>
      <c r="DA31" s="23">
        <v>4.6431186762347201</v>
      </c>
      <c r="DB31" s="23">
        <v>2.7616291605350599E-3</v>
      </c>
      <c r="DC31" s="23">
        <v>107.109671289538</v>
      </c>
      <c r="DD31" s="23">
        <v>982.12280302557099</v>
      </c>
      <c r="DE31" s="23">
        <v>4.3770729856418402</v>
      </c>
      <c r="DF31" s="23">
        <v>0</v>
      </c>
      <c r="DG31" s="23">
        <v>58.869317879432899</v>
      </c>
      <c r="DH31" s="23">
        <v>173.642862325316</v>
      </c>
      <c r="DI31" s="23">
        <v>21.7759493072877</v>
      </c>
      <c r="DJ31" s="23">
        <v>0</v>
      </c>
      <c r="DK31" s="23">
        <v>593.64092230460096</v>
      </c>
      <c r="DL31" s="23">
        <v>3623.7736466101101</v>
      </c>
      <c r="DM31" s="23">
        <v>11.4897798308542</v>
      </c>
      <c r="DN31" s="23">
        <v>127.432980237313</v>
      </c>
      <c r="DP31" s="32">
        <f t="shared" si="0"/>
        <v>1.0398768687567994</v>
      </c>
      <c r="DQ31" s="46">
        <f t="shared" si="1"/>
        <v>-1.1796224560426615E-5</v>
      </c>
      <c r="DR31" s="46">
        <f t="shared" si="2"/>
        <v>-1.1801990597384222E-5</v>
      </c>
      <c r="DS31" s="46">
        <f t="shared" si="3"/>
        <v>-4.597156974917101E-6</v>
      </c>
      <c r="DT31" s="46">
        <f t="shared" si="4"/>
        <v>3.1509798042362532E-5</v>
      </c>
      <c r="DU31" s="46">
        <f t="shared" si="5"/>
        <v>3.9169491834274687E-5</v>
      </c>
      <c r="DV31" s="46">
        <f t="shared" si="6"/>
        <v>-8.3158042061451936E-6</v>
      </c>
      <c r="DW31" s="46">
        <f t="shared" si="7"/>
        <v>-1.1667918768013652E-5</v>
      </c>
      <c r="DX31" s="46">
        <f t="shared" si="8"/>
        <v>-8.0901549390538325E-6</v>
      </c>
      <c r="DY31" s="46">
        <f t="shared" si="9"/>
        <v>-8.6702840782144839E-6</v>
      </c>
      <c r="DZ31" s="46">
        <f t="shared" si="10"/>
        <v>-8.0703925112261878E-6</v>
      </c>
      <c r="EA31" s="46">
        <f t="shared" si="11"/>
        <v>-9.3354959079432308E-6</v>
      </c>
      <c r="EB31" s="46">
        <f t="shared" si="12"/>
        <v>-7.9683085231689476E-6</v>
      </c>
      <c r="EC31" s="46">
        <f t="shared" si="13"/>
        <v>-7.3793121131018091E-6</v>
      </c>
      <c r="ED31" s="46">
        <f t="shared" si="14"/>
        <v>-1.0719772464563558E-5</v>
      </c>
      <c r="EE31" s="46">
        <f t="shared" si="15"/>
        <v>-8.4754944350659515E-6</v>
      </c>
      <c r="EF31" s="46">
        <f t="shared" si="16"/>
        <v>-1.2466580347750741E-5</v>
      </c>
      <c r="EG31" s="46">
        <f t="shared" si="17"/>
        <v>-7.0779301944125801E-6</v>
      </c>
      <c r="EH31" s="46">
        <f t="shared" si="18"/>
        <v>-4.5859447256318399E-6</v>
      </c>
      <c r="EI31" s="46">
        <f t="shared" si="19"/>
        <v>-1.0335824031806403E-5</v>
      </c>
      <c r="EJ31" s="46">
        <f t="shared" si="20"/>
        <v>-4.7721624451112525E-6</v>
      </c>
      <c r="EK31" s="46">
        <f t="shared" si="21"/>
        <v>-7.4828399240558052E-6</v>
      </c>
      <c r="EL31" s="46">
        <f t="shared" si="22"/>
        <v>-7.2730130088366918E-6</v>
      </c>
      <c r="EM31" s="46">
        <f t="shared" si="23"/>
        <v>-6.0455468414872692E-6</v>
      </c>
      <c r="EN31" s="46">
        <f t="shared" si="24"/>
        <v>-7.0629929548658841E-6</v>
      </c>
      <c r="EO31" s="46">
        <f t="shared" si="25"/>
        <v>-8.3069667616170257E-6</v>
      </c>
      <c r="EP31" s="46">
        <f t="shared" si="26"/>
        <v>-6.6303771582893384E-6</v>
      </c>
      <c r="EQ31" s="46">
        <f t="shared" si="27"/>
        <v>-1.0740934258018613E-5</v>
      </c>
      <c r="ER31" s="46">
        <f t="shared" si="28"/>
        <v>-8.2663220241006667E-6</v>
      </c>
      <c r="ES31" s="46">
        <f t="shared" si="29"/>
        <v>0</v>
      </c>
      <c r="ET31" s="46">
        <f t="shared" si="30"/>
        <v>0</v>
      </c>
      <c r="EU31" s="46">
        <f t="shared" si="31"/>
        <v>-9.1448873221257665E-6</v>
      </c>
    </row>
    <row r="32" spans="1:151" x14ac:dyDescent="0.3">
      <c r="A32" s="23" t="s">
        <v>30</v>
      </c>
      <c r="B32" s="21">
        <v>32632.246214999999</v>
      </c>
      <c r="C32" s="21">
        <v>538.49055299999998</v>
      </c>
      <c r="D32" s="21">
        <v>595.13006700000005</v>
      </c>
      <c r="E32" s="21">
        <v>3453.484723</v>
      </c>
      <c r="F32" s="21">
        <v>2926.681955</v>
      </c>
      <c r="G32" s="21">
        <v>291.05875700000001</v>
      </c>
      <c r="H32" s="21">
        <v>7740.8021040000003</v>
      </c>
      <c r="I32" s="23">
        <v>249.18396899999999</v>
      </c>
      <c r="J32" s="23">
        <v>76.123041999999998</v>
      </c>
      <c r="K32" s="23">
        <v>66.904977000000002</v>
      </c>
      <c r="L32" s="23">
        <v>40.440331</v>
      </c>
      <c r="M32" s="23">
        <v>373.478587</v>
      </c>
      <c r="N32" s="23">
        <v>51.145150000000001</v>
      </c>
      <c r="O32" s="23">
        <v>43.413894999999997</v>
      </c>
      <c r="P32" s="23">
        <v>2.8645710000000002</v>
      </c>
      <c r="Q32" s="23">
        <v>1.173141</v>
      </c>
      <c r="R32" s="23">
        <v>1.427049</v>
      </c>
      <c r="S32" s="23">
        <v>1.306789</v>
      </c>
      <c r="T32" s="23">
        <v>5.5389730000000004</v>
      </c>
      <c r="U32" s="23">
        <v>342.55356699999999</v>
      </c>
      <c r="V32" s="23">
        <v>72.257385999999997</v>
      </c>
      <c r="W32" s="23">
        <v>47.874240999999998</v>
      </c>
      <c r="X32" s="23">
        <v>10.407443000000001</v>
      </c>
      <c r="Y32" s="23">
        <v>7.9275999999999999E-2</v>
      </c>
      <c r="Z32" s="23">
        <v>7.136539</v>
      </c>
      <c r="AA32" s="23">
        <v>19.056162</v>
      </c>
      <c r="AB32" s="23">
        <v>15.462486999999999</v>
      </c>
      <c r="AC32" s="23">
        <v>0.21976999999999999</v>
      </c>
      <c r="AD32" s="23"/>
      <c r="AE32" s="23"/>
      <c r="AF32" s="23">
        <v>2.3684E-2</v>
      </c>
      <c r="AG32" s="21"/>
      <c r="AH32" s="23" t="s">
        <v>30</v>
      </c>
      <c r="AI32" s="23">
        <v>614.73372256557798</v>
      </c>
      <c r="AJ32" s="23">
        <v>106.27402852561499</v>
      </c>
      <c r="AK32" s="23">
        <v>47.873516243902799</v>
      </c>
      <c r="AL32" s="23">
        <v>76.121861804176206</v>
      </c>
      <c r="AM32" s="23">
        <v>10.407297643564799</v>
      </c>
      <c r="AN32" s="23">
        <v>0</v>
      </c>
      <c r="AO32" s="23">
        <v>249.18016533609699</v>
      </c>
      <c r="AP32" s="23">
        <v>249.18016533609699</v>
      </c>
      <c r="AQ32" s="23">
        <v>172.522382681046</v>
      </c>
      <c r="AR32" s="23">
        <v>9.6195915998539405</v>
      </c>
      <c r="AS32" s="23">
        <v>66.903979671005104</v>
      </c>
      <c r="AT32" s="23">
        <v>0.219767295325278</v>
      </c>
      <c r="AU32" s="23">
        <v>40.439705160851901</v>
      </c>
      <c r="AV32" s="23">
        <v>7.9274782294082205E-2</v>
      </c>
      <c r="AW32" s="23">
        <v>776.69147724778895</v>
      </c>
      <c r="AX32" s="23">
        <v>32631.7682081604</v>
      </c>
      <c r="AY32" s="23">
        <v>255.45280784002901</v>
      </c>
      <c r="AZ32" s="23">
        <v>102.57347721071</v>
      </c>
      <c r="BA32" s="23">
        <v>72.985212153287193</v>
      </c>
      <c r="BB32" s="23">
        <v>0</v>
      </c>
      <c r="BC32" s="23">
        <v>44.1366654635939</v>
      </c>
      <c r="BD32" s="23">
        <v>69.537027025791303</v>
      </c>
      <c r="BE32" s="23">
        <v>373.47289265047499</v>
      </c>
      <c r="BF32" s="23">
        <v>373.47289265047499</v>
      </c>
      <c r="BG32" s="23">
        <v>7.1364401503488804</v>
      </c>
      <c r="BH32" s="23">
        <v>5238088.79036701</v>
      </c>
      <c r="BI32" s="23">
        <v>0</v>
      </c>
      <c r="BJ32" s="23">
        <v>101.028023663528</v>
      </c>
      <c r="BK32" s="23">
        <v>17.752410764952401</v>
      </c>
      <c r="BL32" s="23">
        <v>773.25315745974603</v>
      </c>
      <c r="BM32" s="23">
        <v>122.76602732296401</v>
      </c>
      <c r="BN32" s="23">
        <v>6.1577370161543599E-3</v>
      </c>
      <c r="BO32" s="23">
        <v>1.7525878139519498E-2</v>
      </c>
      <c r="BP32" s="23">
        <v>342.54938533075199</v>
      </c>
      <c r="BQ32" s="23">
        <v>19.0558752126678</v>
      </c>
      <c r="BR32" s="23">
        <v>72.2563086104566</v>
      </c>
      <c r="BS32" s="23">
        <v>538.48265330654704</v>
      </c>
      <c r="BT32" s="23">
        <v>0</v>
      </c>
      <c r="BU32" s="23">
        <v>7986.0321992757799</v>
      </c>
      <c r="BV32" s="23">
        <v>535.60868749174597</v>
      </c>
      <c r="BW32" s="23">
        <v>59.512040356465299</v>
      </c>
      <c r="BX32" s="23">
        <v>595.120727848211</v>
      </c>
      <c r="BY32" s="23">
        <v>0</v>
      </c>
      <c r="BZ32" s="23">
        <v>404.898110060009</v>
      </c>
      <c r="CA32" s="23">
        <v>2.8645212596515601</v>
      </c>
      <c r="CB32" s="23">
        <v>1.17312549710588</v>
      </c>
      <c r="CC32" s="23">
        <v>1.42702864282456</v>
      </c>
      <c r="CD32" s="23">
        <v>1.3067715011954499</v>
      </c>
      <c r="CE32" s="23">
        <v>5.5388691795477198</v>
      </c>
      <c r="CF32" s="23">
        <v>7.3324835066717296E-3</v>
      </c>
      <c r="CG32" s="23">
        <v>2211.60172673533</v>
      </c>
      <c r="CH32" s="23">
        <v>0</v>
      </c>
      <c r="CI32" s="23">
        <v>24.073194870285501</v>
      </c>
      <c r="CJ32" s="23">
        <v>284.67644626950403</v>
      </c>
      <c r="CK32" s="23">
        <v>3.6247625578024301E-2</v>
      </c>
      <c r="CL32" s="23">
        <v>0</v>
      </c>
      <c r="CM32" s="23">
        <v>29.244595074433501</v>
      </c>
      <c r="CN32" s="23">
        <v>3453.33397673526</v>
      </c>
      <c r="CO32" s="23">
        <v>2926.53898723477</v>
      </c>
      <c r="CP32" s="23">
        <v>526.79498950048696</v>
      </c>
      <c r="CQ32" s="23">
        <v>1.0948591439563</v>
      </c>
      <c r="CR32" s="23">
        <v>1.2795236947370101E-2</v>
      </c>
      <c r="CS32" s="23">
        <v>16.894098369681998</v>
      </c>
      <c r="CT32" s="23">
        <v>12.173028923648401</v>
      </c>
      <c r="CU32" s="23">
        <v>1040.29163827664</v>
      </c>
      <c r="CV32" s="23">
        <v>5.1413102995530098</v>
      </c>
      <c r="CW32" s="23">
        <v>6.2908310858314396</v>
      </c>
      <c r="CX32" s="23">
        <v>1486.11070545699</v>
      </c>
      <c r="CY32" s="23">
        <v>37.725103013094703</v>
      </c>
      <c r="CZ32" s="23">
        <v>0.224612868664054</v>
      </c>
      <c r="DA32" s="23">
        <v>20.249489585696399</v>
      </c>
      <c r="DB32" s="23">
        <v>1.7801663851364301E-2</v>
      </c>
      <c r="DC32" s="23">
        <v>291.05428755898703</v>
      </c>
      <c r="DD32" s="23">
        <v>2073.7924374122099</v>
      </c>
      <c r="DE32" s="23">
        <v>15.462256210744201</v>
      </c>
      <c r="DF32" s="23">
        <v>0</v>
      </c>
      <c r="DG32" s="23">
        <v>109.742011265911</v>
      </c>
      <c r="DH32" s="23">
        <v>341.60782548204202</v>
      </c>
      <c r="DI32" s="23">
        <v>51.144373362473701</v>
      </c>
      <c r="DJ32" s="23">
        <v>0</v>
      </c>
      <c r="DK32" s="23">
        <v>1172.62416646154</v>
      </c>
      <c r="DL32" s="23">
        <v>7740.6886158832003</v>
      </c>
      <c r="DM32" s="23">
        <v>43.413207073225202</v>
      </c>
      <c r="DN32" s="23">
        <v>257.74468228721901</v>
      </c>
      <c r="DP32" s="32">
        <f t="shared" si="0"/>
        <v>1.0316953175056229</v>
      </c>
      <c r="DQ32" s="46">
        <f t="shared" si="1"/>
        <v>-1.4648297161342136E-5</v>
      </c>
      <c r="DR32" s="46">
        <f t="shared" si="2"/>
        <v>-1.467006878566613E-5</v>
      </c>
      <c r="DS32" s="46">
        <f t="shared" si="3"/>
        <v>-1.569262301958193E-5</v>
      </c>
      <c r="DT32" s="46">
        <f t="shared" si="4"/>
        <v>-4.3650479683927172E-5</v>
      </c>
      <c r="DU32" s="46">
        <f t="shared" si="5"/>
        <v>-4.8849778495992673E-5</v>
      </c>
      <c r="DV32" s="46">
        <f t="shared" si="6"/>
        <v>-1.535580327166177E-5</v>
      </c>
      <c r="DW32" s="46">
        <f t="shared" si="7"/>
        <v>-1.4661028053068963E-5</v>
      </c>
      <c r="DX32" s="46">
        <f t="shared" si="8"/>
        <v>-1.5264480770027737E-5</v>
      </c>
      <c r="DY32" s="46">
        <f t="shared" si="9"/>
        <v>-1.5503792186766178E-5</v>
      </c>
      <c r="DZ32" s="46">
        <f t="shared" si="10"/>
        <v>-1.4906648796827087E-5</v>
      </c>
      <c r="EA32" s="46">
        <f t="shared" si="11"/>
        <v>-1.5475618834568184E-5</v>
      </c>
      <c r="EB32" s="46">
        <f t="shared" si="12"/>
        <v>-1.524678983808847E-5</v>
      </c>
      <c r="EC32" s="46">
        <f t="shared" si="13"/>
        <v>-1.5184969176946505E-5</v>
      </c>
      <c r="ED32" s="46">
        <f t="shared" si="14"/>
        <v>-1.5845774142006594E-5</v>
      </c>
      <c r="EE32" s="46">
        <f t="shared" si="15"/>
        <v>-1.7363978215263264E-5</v>
      </c>
      <c r="EF32" s="46">
        <f t="shared" si="16"/>
        <v>-1.3214860038137643E-5</v>
      </c>
      <c r="EG32" s="46">
        <f t="shared" si="17"/>
        <v>-1.4265225258573635E-5</v>
      </c>
      <c r="EH32" s="46">
        <f t="shared" si="18"/>
        <v>-1.3390688588626305E-5</v>
      </c>
      <c r="EI32" s="46">
        <f t="shared" si="19"/>
        <v>-1.8743628517510928E-5</v>
      </c>
      <c r="EJ32" s="46">
        <f t="shared" si="20"/>
        <v>-1.2207344050217825E-5</v>
      </c>
      <c r="EK32" s="46">
        <f t="shared" si="21"/>
        <v>-1.4910441728366555E-5</v>
      </c>
      <c r="EL32" s="46">
        <f t="shared" si="22"/>
        <v>-1.5138748564160415E-5</v>
      </c>
      <c r="EM32" s="46">
        <f t="shared" si="23"/>
        <v>-1.3966584799089823E-5</v>
      </c>
      <c r="EN32" s="46">
        <f t="shared" si="24"/>
        <v>-1.5360335004216193E-5</v>
      </c>
      <c r="EO32" s="46">
        <f t="shared" si="25"/>
        <v>-1.3851203099936066E-5</v>
      </c>
      <c r="EP32" s="46">
        <f t="shared" si="26"/>
        <v>-1.5049585126340412E-5</v>
      </c>
      <c r="EQ32" s="46">
        <f t="shared" si="27"/>
        <v>-1.4925752616553148E-5</v>
      </c>
      <c r="ER32" s="46">
        <f t="shared" si="28"/>
        <v>-1.230684225323184E-5</v>
      </c>
      <c r="ES32" s="46">
        <f t="shared" si="29"/>
        <v>0</v>
      </c>
      <c r="ET32" s="46">
        <f t="shared" si="30"/>
        <v>0</v>
      </c>
      <c r="EU32" s="46">
        <f t="shared" si="31"/>
        <v>-1.6249127096049244E-5</v>
      </c>
    </row>
    <row r="33" spans="1:151" x14ac:dyDescent="0.3">
      <c r="A33" s="23" t="s">
        <v>31</v>
      </c>
      <c r="B33" s="21">
        <v>8313.4802309999995</v>
      </c>
      <c r="C33" s="21">
        <v>136.673588</v>
      </c>
      <c r="D33" s="21">
        <v>125.16767900000001</v>
      </c>
      <c r="E33" s="21">
        <v>856.19868699999995</v>
      </c>
      <c r="F33" s="21">
        <v>725.59209899999996</v>
      </c>
      <c r="G33" s="21">
        <v>66.063100000000006</v>
      </c>
      <c r="H33" s="21">
        <v>1964.6827479999999</v>
      </c>
      <c r="I33" s="23">
        <v>43.262574999999998</v>
      </c>
      <c r="J33" s="23">
        <v>21.800035999999999</v>
      </c>
      <c r="K33" s="23">
        <v>19.100328000000001</v>
      </c>
      <c r="L33" s="23">
        <v>17.413008999999999</v>
      </c>
      <c r="M33" s="23">
        <v>113.454599</v>
      </c>
      <c r="N33" s="23">
        <v>13.430977</v>
      </c>
      <c r="O33" s="23">
        <v>7.0866889999999998</v>
      </c>
      <c r="P33" s="23">
        <v>0.650169</v>
      </c>
      <c r="Q33" s="23">
        <v>0.26628400000000002</v>
      </c>
      <c r="R33" s="23">
        <v>0.32390600000000003</v>
      </c>
      <c r="S33" s="23">
        <v>0.29660700000000001</v>
      </c>
      <c r="T33" s="23">
        <v>1.2572159999999999</v>
      </c>
      <c r="U33" s="23">
        <v>66.547432999999998</v>
      </c>
      <c r="V33" s="23">
        <v>13.430977</v>
      </c>
      <c r="W33" s="23">
        <v>2.1597499999999998</v>
      </c>
      <c r="X33" s="23">
        <v>1.9572830000000001</v>
      </c>
      <c r="Y33" s="23">
        <v>1.7999999999999999E-2</v>
      </c>
      <c r="Z33" s="23">
        <v>0.80992399999999998</v>
      </c>
      <c r="AA33" s="23">
        <v>4.3252759999999997</v>
      </c>
      <c r="AB33" s="23">
        <v>2.6996799999999999</v>
      </c>
      <c r="AC33" s="23">
        <v>4.9883999999999998E-2</v>
      </c>
      <c r="AD33" s="23"/>
      <c r="AE33" s="23"/>
      <c r="AF33" s="23">
        <v>4.8650000000000004E-3</v>
      </c>
      <c r="AG33" s="21"/>
      <c r="AH33" s="23" t="s">
        <v>31</v>
      </c>
      <c r="AI33" s="23">
        <v>119.366670914911</v>
      </c>
      <c r="AJ33" s="23">
        <v>52.185502673828402</v>
      </c>
      <c r="AK33" s="23">
        <v>2.1597455362522502</v>
      </c>
      <c r="AL33" s="23">
        <v>21.800005629636999</v>
      </c>
      <c r="AM33" s="23">
        <v>1.9572867799798199</v>
      </c>
      <c r="AN33" s="23">
        <v>0</v>
      </c>
      <c r="AO33" s="23">
        <v>43.262568358109398</v>
      </c>
      <c r="AP33" s="23">
        <v>43.262568358109398</v>
      </c>
      <c r="AQ33" s="23">
        <v>43.998745304981803</v>
      </c>
      <c r="AR33" s="23">
        <v>7.5350859384592903</v>
      </c>
      <c r="AS33" s="23">
        <v>19.100303443138699</v>
      </c>
      <c r="AT33" s="23">
        <v>4.9884100451718198E-2</v>
      </c>
      <c r="AU33" s="23">
        <v>17.413044332918702</v>
      </c>
      <c r="AV33" s="23">
        <v>1.8000012895385099E-2</v>
      </c>
      <c r="AW33" s="23">
        <v>185.971326993964</v>
      </c>
      <c r="AX33" s="23">
        <v>8313.4774335995407</v>
      </c>
      <c r="AY33" s="23">
        <v>87.376517016412294</v>
      </c>
      <c r="AZ33" s="23">
        <v>23.0873847944906</v>
      </c>
      <c r="BA33" s="23">
        <v>29.018295666846299</v>
      </c>
      <c r="BB33" s="23">
        <v>0</v>
      </c>
      <c r="BC33" s="23">
        <v>0.96198175945435604</v>
      </c>
      <c r="BD33" s="23">
        <v>9.2994905322122801</v>
      </c>
      <c r="BE33" s="23">
        <v>113.45457152264601</v>
      </c>
      <c r="BF33" s="23">
        <v>113.45457152264601</v>
      </c>
      <c r="BG33" s="23">
        <v>0.80992288348434904</v>
      </c>
      <c r="BH33" s="23">
        <v>1188932.14139453</v>
      </c>
      <c r="BI33" s="23">
        <v>0</v>
      </c>
      <c r="BJ33" s="23">
        <v>41.661874901365202</v>
      </c>
      <c r="BK33" s="23">
        <v>11.223347540511901</v>
      </c>
      <c r="BL33" s="23">
        <v>195.34422590696099</v>
      </c>
      <c r="BM33" s="23">
        <v>27.871912206947801</v>
      </c>
      <c r="BN33" s="23">
        <v>1.26490126049262E-3</v>
      </c>
      <c r="BO33" s="23">
        <v>3.6001039479268198E-3</v>
      </c>
      <c r="BP33" s="23">
        <v>66.547591952534404</v>
      </c>
      <c r="BQ33" s="23">
        <v>4.3252711745961401</v>
      </c>
      <c r="BR33" s="23">
        <v>13.430979214025299</v>
      </c>
      <c r="BS33" s="23">
        <v>136.673550780711</v>
      </c>
      <c r="BT33" s="23">
        <v>0</v>
      </c>
      <c r="BU33" s="23">
        <v>2041.6341651372099</v>
      </c>
      <c r="BV33" s="23">
        <v>112.650911509339</v>
      </c>
      <c r="BW33" s="23">
        <v>12.5167411612846</v>
      </c>
      <c r="BX33" s="23">
        <v>125.167652670623</v>
      </c>
      <c r="BY33" s="23">
        <v>0</v>
      </c>
      <c r="BZ33" s="23">
        <v>100.96666118156701</v>
      </c>
      <c r="CA33" s="23">
        <v>0.65016897386971795</v>
      </c>
      <c r="CB33" s="23">
        <v>0.26628398582427998</v>
      </c>
      <c r="CC33" s="23">
        <v>0.32390635290486502</v>
      </c>
      <c r="CD33" s="23">
        <v>0.29660645851948497</v>
      </c>
      <c r="CE33" s="23">
        <v>1.25721718145692</v>
      </c>
      <c r="CF33" s="23">
        <v>1.9787873256281799E-2</v>
      </c>
      <c r="CG33" s="23">
        <v>552.40392517005898</v>
      </c>
      <c r="CH33" s="23">
        <v>8.6061235580394291E-3</v>
      </c>
      <c r="CI33" s="23">
        <v>2.3542014828287501</v>
      </c>
      <c r="CJ33" s="23">
        <v>25.305720028439602</v>
      </c>
      <c r="CK33" s="23">
        <v>9.3951199589940304E-3</v>
      </c>
      <c r="CL33" s="23">
        <v>0</v>
      </c>
      <c r="CM33" s="23">
        <v>0.56972387109575195</v>
      </c>
      <c r="CN33" s="23">
        <v>856.23604538134896</v>
      </c>
      <c r="CO33" s="23">
        <v>725.629496992653</v>
      </c>
      <c r="CP33" s="23">
        <v>130.60654838869601</v>
      </c>
      <c r="CQ33" s="23">
        <v>7.7783936573025299E-3</v>
      </c>
      <c r="CR33" s="23">
        <v>1.4865097526965199E-3</v>
      </c>
      <c r="CS33" s="23">
        <v>4.5499100403996904</v>
      </c>
      <c r="CT33" s="23">
        <v>0.34474953620264798</v>
      </c>
      <c r="CU33" s="23">
        <v>282.95342901392701</v>
      </c>
      <c r="CV33" s="23">
        <v>1.82568292817892</v>
      </c>
      <c r="CW33" s="23">
        <v>0.82366692108004402</v>
      </c>
      <c r="CX33" s="23">
        <v>404.21147472676398</v>
      </c>
      <c r="CY33" s="23">
        <v>7.5350833143034697</v>
      </c>
      <c r="CZ33" s="23">
        <v>1.4414545754173599E-2</v>
      </c>
      <c r="DA33" s="23">
        <v>2.6280434497924898</v>
      </c>
      <c r="DB33" s="23">
        <v>1.4264280053131299E-3</v>
      </c>
      <c r="DC33" s="23">
        <v>66.063052178331802</v>
      </c>
      <c r="DD33" s="23">
        <v>523.00167822084995</v>
      </c>
      <c r="DE33" s="23">
        <v>2.6996787071269899</v>
      </c>
      <c r="DF33" s="23">
        <v>0</v>
      </c>
      <c r="DG33" s="23">
        <v>31.3492517290153</v>
      </c>
      <c r="DH33" s="23">
        <v>92.468441256801995</v>
      </c>
      <c r="DI33" s="23">
        <v>13.43096554757</v>
      </c>
      <c r="DJ33" s="23">
        <v>0</v>
      </c>
      <c r="DK33" s="23">
        <v>316.126627502438</v>
      </c>
      <c r="DL33" s="23">
        <v>1964.6822064959099</v>
      </c>
      <c r="DM33" s="23">
        <v>7.0866831522120597</v>
      </c>
      <c r="DN33" s="23">
        <v>67.860822007330398</v>
      </c>
      <c r="DP33" s="32">
        <f t="shared" si="0"/>
        <v>1.0391676365708769</v>
      </c>
      <c r="DQ33" s="46">
        <f t="shared" si="1"/>
        <v>-3.364896987872765E-7</v>
      </c>
      <c r="DR33" s="46">
        <f t="shared" si="2"/>
        <v>-2.7232246949101844E-7</v>
      </c>
      <c r="DS33" s="46">
        <f t="shared" si="3"/>
        <v>-2.103528420266378E-7</v>
      </c>
      <c r="DT33" s="46">
        <f t="shared" si="4"/>
        <v>4.3632841204075098E-5</v>
      </c>
      <c r="DU33" s="46">
        <f t="shared" si="5"/>
        <v>5.1541344929999026E-5</v>
      </c>
      <c r="DV33" s="46">
        <f t="shared" si="6"/>
        <v>-7.2387865849545493E-7</v>
      </c>
      <c r="DW33" s="46">
        <f t="shared" si="7"/>
        <v>-2.7561909962452792E-7</v>
      </c>
      <c r="DX33" s="46">
        <f t="shared" si="8"/>
        <v>-1.5352508721865522E-7</v>
      </c>
      <c r="DY33" s="46">
        <f t="shared" si="9"/>
        <v>-1.3931336168241478E-6</v>
      </c>
      <c r="DZ33" s="46">
        <f t="shared" si="10"/>
        <v>-1.2856774659451422E-6</v>
      </c>
      <c r="EA33" s="46">
        <f t="shared" si="11"/>
        <v>2.0291104600494413E-6</v>
      </c>
      <c r="EB33" s="46">
        <f t="shared" si="12"/>
        <v>-2.4218810200601994E-7</v>
      </c>
      <c r="EC33" s="46">
        <f t="shared" si="13"/>
        <v>-8.526877828688064E-7</v>
      </c>
      <c r="ED33" s="46">
        <f t="shared" si="14"/>
        <v>-8.2517914079555631E-7</v>
      </c>
      <c r="EE33" s="46">
        <f t="shared" si="15"/>
        <v>-4.0189984525916185E-8</v>
      </c>
      <c r="EF33" s="46">
        <f t="shared" si="16"/>
        <v>-5.323534287547582E-8</v>
      </c>
      <c r="EG33" s="46">
        <f t="shared" si="17"/>
        <v>1.0895286441050961E-6</v>
      </c>
      <c r="EH33" s="46">
        <f t="shared" si="18"/>
        <v>-1.8255823869201272E-6</v>
      </c>
      <c r="EI33" s="46">
        <f t="shared" si="19"/>
        <v>9.3974060151485329E-7</v>
      </c>
      <c r="EJ33" s="46">
        <f t="shared" si="20"/>
        <v>2.388559967533209E-6</v>
      </c>
      <c r="EK33" s="46">
        <f t="shared" si="21"/>
        <v>1.6484469440283708E-7</v>
      </c>
      <c r="EL33" s="46">
        <f t="shared" si="22"/>
        <v>-2.0667890957981632E-6</v>
      </c>
      <c r="EM33" s="46">
        <f t="shared" si="23"/>
        <v>1.9312382623350451E-6</v>
      </c>
      <c r="EN33" s="46">
        <f t="shared" si="24"/>
        <v>7.1641028333445537E-7</v>
      </c>
      <c r="EO33" s="46">
        <f t="shared" si="25"/>
        <v>-1.3785437287129028E-6</v>
      </c>
      <c r="EP33" s="46">
        <f t="shared" si="26"/>
        <v>-1.1156291204534715E-6</v>
      </c>
      <c r="EQ33" s="46">
        <f t="shared" si="27"/>
        <v>-4.7889861390376206E-7</v>
      </c>
      <c r="ER33" s="46">
        <f t="shared" si="28"/>
        <v>2.0137061623054481E-6</v>
      </c>
      <c r="ES33" s="46">
        <f t="shared" si="29"/>
        <v>0</v>
      </c>
      <c r="ET33" s="46">
        <f t="shared" si="30"/>
        <v>0</v>
      </c>
      <c r="EU33" s="46">
        <f t="shared" si="31"/>
        <v>1.0705898128804025E-6</v>
      </c>
    </row>
    <row r="34" spans="1:151" x14ac:dyDescent="0.3">
      <c r="A34" s="23" t="s">
        <v>32</v>
      </c>
      <c r="B34" s="21">
        <v>179255.59341</v>
      </c>
      <c r="C34" s="21">
        <v>2958.6887360000001</v>
      </c>
      <c r="D34" s="21">
        <v>3302.634849</v>
      </c>
      <c r="E34" s="21">
        <v>19000.582172999999</v>
      </c>
      <c r="F34" s="21">
        <v>16102.188215</v>
      </c>
      <c r="G34" s="21">
        <v>1609.078047</v>
      </c>
      <c r="H34" s="21">
        <v>42531.150801000003</v>
      </c>
      <c r="I34" s="23">
        <v>1053.732763</v>
      </c>
      <c r="J34" s="23">
        <v>530.97604799999999</v>
      </c>
      <c r="K34" s="23">
        <v>465.22062199999999</v>
      </c>
      <c r="L34" s="23">
        <v>424.12353000000002</v>
      </c>
      <c r="M34" s="23">
        <v>2763.3773070000002</v>
      </c>
      <c r="N34" s="23">
        <v>327.133985</v>
      </c>
      <c r="O34" s="23">
        <v>172.60828900000001</v>
      </c>
      <c r="P34" s="23">
        <v>15.835886</v>
      </c>
      <c r="Q34" s="23">
        <v>6.4855309999999999</v>
      </c>
      <c r="R34" s="23">
        <v>7.8894349999999998</v>
      </c>
      <c r="S34" s="23">
        <v>7.2242179999999996</v>
      </c>
      <c r="T34" s="23">
        <v>30.621535999999999</v>
      </c>
      <c r="U34" s="23">
        <v>1620.874626</v>
      </c>
      <c r="V34" s="23">
        <v>327.133985</v>
      </c>
      <c r="W34" s="23">
        <v>52.604422</v>
      </c>
      <c r="X34" s="23">
        <v>47.672812999999998</v>
      </c>
      <c r="Y34" s="23">
        <v>0.43836599999999998</v>
      </c>
      <c r="Z34" s="23">
        <v>19.726559999999999</v>
      </c>
      <c r="AA34" s="23">
        <v>105.34941000000001</v>
      </c>
      <c r="AB34" s="23">
        <v>65.755591999999993</v>
      </c>
      <c r="AC34" s="23">
        <v>1.2146889999999999</v>
      </c>
      <c r="AD34" s="23"/>
      <c r="AE34" s="23"/>
      <c r="AF34" s="23">
        <v>0.125833</v>
      </c>
      <c r="AG34" s="21"/>
      <c r="AH34" s="23" t="s">
        <v>32</v>
      </c>
      <c r="AI34" s="23">
        <v>2535.62895191917</v>
      </c>
      <c r="AJ34" s="23">
        <v>1108.5437443594001</v>
      </c>
      <c r="AK34" s="23">
        <v>52.604399319058601</v>
      </c>
      <c r="AL34" s="23">
        <v>530.97568257240198</v>
      </c>
      <c r="AM34" s="23">
        <v>47.672793976076903</v>
      </c>
      <c r="AN34" s="23">
        <v>0</v>
      </c>
      <c r="AO34" s="23">
        <v>1053.7319885003201</v>
      </c>
      <c r="AP34" s="23">
        <v>1053.7319885003201</v>
      </c>
      <c r="AQ34" s="23">
        <v>934.63750197767797</v>
      </c>
      <c r="AR34" s="23">
        <v>160.06286400838999</v>
      </c>
      <c r="AS34" s="23">
        <v>465.22055648547899</v>
      </c>
      <c r="AT34" s="23">
        <v>1.21468777283172</v>
      </c>
      <c r="AU34" s="23">
        <v>424.12327881178601</v>
      </c>
      <c r="AV34" s="23">
        <v>0.43836588140566701</v>
      </c>
      <c r="AW34" s="23">
        <v>3950.4696201901002</v>
      </c>
      <c r="AX34" s="23">
        <v>179255.42643455899</v>
      </c>
      <c r="AY34" s="23">
        <v>1856.08331933573</v>
      </c>
      <c r="AZ34" s="23">
        <v>490.43038907114197</v>
      </c>
      <c r="BA34" s="23">
        <v>616.41694128880101</v>
      </c>
      <c r="BB34" s="23">
        <v>0</v>
      </c>
      <c r="BC34" s="23">
        <v>20.434826206736801</v>
      </c>
      <c r="BD34" s="23">
        <v>197.54338701655001</v>
      </c>
      <c r="BE34" s="23">
        <v>2763.3757264753999</v>
      </c>
      <c r="BF34" s="23">
        <v>2763.3757264753999</v>
      </c>
      <c r="BG34" s="23">
        <v>19.726520855670799</v>
      </c>
      <c r="BH34" s="23">
        <v>28958439.808733601</v>
      </c>
      <c r="BI34" s="23">
        <v>0</v>
      </c>
      <c r="BJ34" s="23">
        <v>884.99766921951095</v>
      </c>
      <c r="BK34" s="23">
        <v>238.41083644354799</v>
      </c>
      <c r="BL34" s="23">
        <v>4149.5737123732697</v>
      </c>
      <c r="BM34" s="23">
        <v>592.06511217702598</v>
      </c>
      <c r="BN34" s="23">
        <v>3.2716575582709101E-2</v>
      </c>
      <c r="BO34" s="23">
        <v>9.3116541609484196E-2</v>
      </c>
      <c r="BP34" s="23">
        <v>1620.87874682648</v>
      </c>
      <c r="BQ34" s="23">
        <v>105.349350996231</v>
      </c>
      <c r="BR34" s="23">
        <v>327.13382290368003</v>
      </c>
      <c r="BS34" s="23">
        <v>2958.68605838335</v>
      </c>
      <c r="BT34" s="23">
        <v>0</v>
      </c>
      <c r="BU34" s="23">
        <v>44165.754021847701</v>
      </c>
      <c r="BV34" s="23">
        <v>2972.3698257115998</v>
      </c>
      <c r="BW34" s="23">
        <v>330.263435858511</v>
      </c>
      <c r="BX34" s="23">
        <v>3302.6332615701099</v>
      </c>
      <c r="BY34" s="23">
        <v>0</v>
      </c>
      <c r="BZ34" s="23">
        <v>2144.7702393494301</v>
      </c>
      <c r="CA34" s="23">
        <v>15.8358704585255</v>
      </c>
      <c r="CB34" s="23">
        <v>6.4855238680502802</v>
      </c>
      <c r="CC34" s="23">
        <v>7.8894259698465001</v>
      </c>
      <c r="CD34" s="23">
        <v>7.2242130127945199</v>
      </c>
      <c r="CE34" s="23">
        <v>30.621521620558099</v>
      </c>
      <c r="CF34" s="23">
        <v>0.45385735592409399</v>
      </c>
      <c r="CG34" s="23">
        <v>11734.362546861799</v>
      </c>
      <c r="CH34" s="23">
        <v>0.18724928773293201</v>
      </c>
      <c r="CI34" s="23">
        <v>54.8397914423077</v>
      </c>
      <c r="CJ34" s="23">
        <v>586.57260519397903</v>
      </c>
      <c r="CK34" s="23">
        <v>0.16836203682269801</v>
      </c>
      <c r="CL34" s="23">
        <v>0</v>
      </c>
      <c r="CM34" s="23">
        <v>13.2876771129262</v>
      </c>
      <c r="CN34" s="23">
        <v>19001.445089518998</v>
      </c>
      <c r="CO34" s="23">
        <v>16103.053610015901</v>
      </c>
      <c r="CP34" s="23">
        <v>2898.3914795030701</v>
      </c>
      <c r="CQ34" s="23">
        <v>0.17299872444297401</v>
      </c>
      <c r="CR34" s="23">
        <v>3.0506696754355401E-2</v>
      </c>
      <c r="CS34" s="23">
        <v>77.448200400469602</v>
      </c>
      <c r="CT34" s="23">
        <v>8.1697052023567291</v>
      </c>
      <c r="CU34" s="23">
        <v>6275.5930892794704</v>
      </c>
      <c r="CV34" s="23">
        <v>41.8551045988414</v>
      </c>
      <c r="CW34" s="23">
        <v>18.785463111019201</v>
      </c>
      <c r="CX34" s="23">
        <v>8965.0126750221807</v>
      </c>
      <c r="CY34" s="23">
        <v>160.06265889636501</v>
      </c>
      <c r="CZ34" s="23">
        <v>0.329472485507255</v>
      </c>
      <c r="DA34" s="23">
        <v>60.119244058709</v>
      </c>
      <c r="DB34" s="23">
        <v>2.76080064735417E-2</v>
      </c>
      <c r="DC34" s="23">
        <v>1609.07701639828</v>
      </c>
      <c r="DD34" s="23">
        <v>11109.7891749392</v>
      </c>
      <c r="DE34" s="23">
        <v>65.755583776933506</v>
      </c>
      <c r="DF34" s="23">
        <v>0</v>
      </c>
      <c r="DG34" s="23">
        <v>665.93081533981899</v>
      </c>
      <c r="DH34" s="23">
        <v>1964.25105512706</v>
      </c>
      <c r="DI34" s="23">
        <v>327.13389066477703</v>
      </c>
      <c r="DJ34" s="23">
        <v>0</v>
      </c>
      <c r="DK34" s="23">
        <v>6715.2756765282302</v>
      </c>
      <c r="DL34" s="23">
        <v>42531.111245457003</v>
      </c>
      <c r="DM34" s="23">
        <v>172.60818918462999</v>
      </c>
      <c r="DN34" s="23">
        <v>1441.5242269739001</v>
      </c>
      <c r="DP34" s="32">
        <f t="shared" si="0"/>
        <v>1.038434048124367</v>
      </c>
      <c r="DQ34" s="46">
        <f t="shared" si="1"/>
        <v>-9.3149361665118953E-7</v>
      </c>
      <c r="DR34" s="46">
        <f t="shared" si="2"/>
        <v>-9.0500113023361845E-7</v>
      </c>
      <c r="DS34" s="46">
        <f t="shared" si="3"/>
        <v>-4.8065558644228296E-7</v>
      </c>
      <c r="DT34" s="46">
        <f t="shared" si="4"/>
        <v>4.5415267339848512E-5</v>
      </c>
      <c r="DU34" s="46">
        <f t="shared" si="5"/>
        <v>5.374393867128844E-5</v>
      </c>
      <c r="DV34" s="46">
        <f t="shared" si="6"/>
        <v>-6.4049206433781374E-7</v>
      </c>
      <c r="DW34" s="46">
        <f t="shared" si="7"/>
        <v>-9.3003697890842312E-7</v>
      </c>
      <c r="DX34" s="46">
        <f t="shared" si="8"/>
        <v>-7.3500578807756035E-7</v>
      </c>
      <c r="DY34" s="46">
        <f t="shared" si="9"/>
        <v>-6.8821861059258583E-7</v>
      </c>
      <c r="DZ34" s="46">
        <f t="shared" si="10"/>
        <v>-1.4082462792796654E-7</v>
      </c>
      <c r="EA34" s="46">
        <f t="shared" si="11"/>
        <v>-5.9225248362989873E-7</v>
      </c>
      <c r="EB34" s="46">
        <f t="shared" si="12"/>
        <v>-5.7195396237853337E-7</v>
      </c>
      <c r="EC34" s="46">
        <f t="shared" si="13"/>
        <v>-2.8836876415732663E-7</v>
      </c>
      <c r="ED34" s="46">
        <f t="shared" si="14"/>
        <v>-5.7827680581959709E-7</v>
      </c>
      <c r="EE34" s="46">
        <f t="shared" si="15"/>
        <v>-9.8140858681507911E-7</v>
      </c>
      <c r="EF34" s="46">
        <f t="shared" si="16"/>
        <v>-1.0996709012238685E-6</v>
      </c>
      <c r="EG34" s="46">
        <f t="shared" si="17"/>
        <v>-1.1445881105076451E-6</v>
      </c>
      <c r="EH34" s="46">
        <f t="shared" si="18"/>
        <v>-6.9034537436448668E-7</v>
      </c>
      <c r="EI34" s="46">
        <f t="shared" si="19"/>
        <v>-4.6958591170289224E-7</v>
      </c>
      <c r="EJ34" s="46">
        <f t="shared" si="20"/>
        <v>2.5423474547919391E-6</v>
      </c>
      <c r="EK34" s="46">
        <f t="shared" si="21"/>
        <v>-4.9550437252320668E-7</v>
      </c>
      <c r="EL34" s="46">
        <f t="shared" si="22"/>
        <v>-4.3116035756061344E-7</v>
      </c>
      <c r="EM34" s="46">
        <f t="shared" si="23"/>
        <v>-3.99051826344035E-7</v>
      </c>
      <c r="EN34" s="46">
        <f t="shared" si="24"/>
        <v>-2.7053725189710733E-7</v>
      </c>
      <c r="EO34" s="46">
        <f t="shared" si="25"/>
        <v>-1.9843464446040829E-6</v>
      </c>
      <c r="EP34" s="46">
        <f t="shared" si="26"/>
        <v>-5.6007688140110402E-7</v>
      </c>
      <c r="EQ34" s="46">
        <f t="shared" si="27"/>
        <v>-1.2505501413917077E-7</v>
      </c>
      <c r="ER34" s="46">
        <f t="shared" si="28"/>
        <v>-1.0102736419631382E-6</v>
      </c>
      <c r="ES34" s="46">
        <f t="shared" si="29"/>
        <v>0</v>
      </c>
      <c r="ET34" s="46">
        <f t="shared" si="30"/>
        <v>0</v>
      </c>
      <c r="EU34" s="46">
        <f t="shared" si="31"/>
        <v>9.3133115566460696E-7</v>
      </c>
    </row>
    <row r="35" spans="1:151" x14ac:dyDescent="0.3">
      <c r="A35" s="23" t="s">
        <v>33</v>
      </c>
      <c r="B35" s="21">
        <v>26194.074315999998</v>
      </c>
      <c r="C35" s="21">
        <v>431.42116299999998</v>
      </c>
      <c r="D35" s="21">
        <v>435.08505600000001</v>
      </c>
      <c r="E35" s="21">
        <v>2734.0604199999998</v>
      </c>
      <c r="F35" s="21">
        <v>2317.0003350000002</v>
      </c>
      <c r="G35" s="21">
        <v>220.59908300000001</v>
      </c>
      <c r="H35" s="21">
        <v>6201.6794040000004</v>
      </c>
      <c r="I35" s="23">
        <v>252.19071199999999</v>
      </c>
      <c r="J35" s="23">
        <v>77.077059000000006</v>
      </c>
      <c r="K35" s="23">
        <v>67.611455000000007</v>
      </c>
      <c r="L35" s="23">
        <v>40.792225999999999</v>
      </c>
      <c r="M35" s="23">
        <v>503.705333</v>
      </c>
      <c r="N35" s="23">
        <v>51.610095000000001</v>
      </c>
      <c r="O35" s="23">
        <v>43.722132000000002</v>
      </c>
      <c r="P35" s="23">
        <v>2.1710750000000001</v>
      </c>
      <c r="Q35" s="23">
        <v>0.88915299999999997</v>
      </c>
      <c r="R35" s="23">
        <v>1.0816209999999999</v>
      </c>
      <c r="S35" s="23">
        <v>0.99041599999999996</v>
      </c>
      <c r="T35" s="23">
        <v>4.1981289999999998</v>
      </c>
      <c r="U35" s="23">
        <v>566.80935799999997</v>
      </c>
      <c r="V35" s="23">
        <v>73.245739999999998</v>
      </c>
      <c r="W35" s="23">
        <v>48.454870999999997</v>
      </c>
      <c r="X35" s="23">
        <v>10.592456</v>
      </c>
      <c r="Y35" s="23">
        <v>6.0093000000000001E-2</v>
      </c>
      <c r="Z35" s="23">
        <v>7.2118599999999997</v>
      </c>
      <c r="AA35" s="23">
        <v>14.443047999999999</v>
      </c>
      <c r="AB35" s="23">
        <v>15.550627</v>
      </c>
      <c r="AC35" s="23">
        <v>0.16655</v>
      </c>
      <c r="AD35" s="23"/>
      <c r="AE35" s="23"/>
      <c r="AF35" s="23">
        <v>1.7148E-2</v>
      </c>
      <c r="AG35" s="21"/>
      <c r="AH35" s="23" t="s">
        <v>33</v>
      </c>
      <c r="AI35" s="23">
        <v>382.533021193482</v>
      </c>
      <c r="AJ35" s="23">
        <v>72.830805601135594</v>
      </c>
      <c r="AK35" s="23">
        <v>48.454851374794501</v>
      </c>
      <c r="AL35" s="23">
        <v>77.077047608700894</v>
      </c>
      <c r="AM35" s="23">
        <v>10.592467568507001</v>
      </c>
      <c r="AN35" s="23">
        <v>0</v>
      </c>
      <c r="AO35" s="23">
        <v>252.19072180903501</v>
      </c>
      <c r="AP35" s="23">
        <v>252.19072180903501</v>
      </c>
      <c r="AQ35" s="23">
        <v>118.55136232397101</v>
      </c>
      <c r="AR35" s="23">
        <v>6.5836199506464901</v>
      </c>
      <c r="AS35" s="23">
        <v>67.611458393975695</v>
      </c>
      <c r="AT35" s="23">
        <v>0.16654925370292101</v>
      </c>
      <c r="AU35" s="23">
        <v>40.792186990355397</v>
      </c>
      <c r="AV35" s="23">
        <v>6.0092888955439003E-2</v>
      </c>
      <c r="AW35" s="23">
        <v>615.56605377365997</v>
      </c>
      <c r="AX35" s="23">
        <v>26194.0667706719</v>
      </c>
      <c r="AY35" s="23">
        <v>174.91910322547801</v>
      </c>
      <c r="AZ35" s="23">
        <v>84.232592699239206</v>
      </c>
      <c r="BA35" s="23">
        <v>39.5191889104293</v>
      </c>
      <c r="BB35" s="23">
        <v>0</v>
      </c>
      <c r="BC35" s="23">
        <v>30.2730427767472</v>
      </c>
      <c r="BD35" s="23">
        <v>23.306953422053699</v>
      </c>
      <c r="BE35" s="23">
        <v>503.70524771892201</v>
      </c>
      <c r="BF35" s="23">
        <v>503.70524771892201</v>
      </c>
      <c r="BG35" s="23">
        <v>7.2118622392919001</v>
      </c>
      <c r="BH35" s="23">
        <v>3970102.17741375</v>
      </c>
      <c r="BI35" s="23">
        <v>0</v>
      </c>
      <c r="BJ35" s="23">
        <v>69.164959947893607</v>
      </c>
      <c r="BK35" s="23">
        <v>12.1604648821276</v>
      </c>
      <c r="BL35" s="23">
        <v>621.73013203506798</v>
      </c>
      <c r="BM35" s="23">
        <v>84.145862153984694</v>
      </c>
      <c r="BN35" s="23">
        <v>4.45847451181401E-3</v>
      </c>
      <c r="BO35" s="23">
        <v>1.2689513054117901E-2</v>
      </c>
      <c r="BP35" s="23">
        <v>566.81100598352305</v>
      </c>
      <c r="BQ35" s="23">
        <v>14.4430560634367</v>
      </c>
      <c r="BR35" s="23">
        <v>73.245747688387894</v>
      </c>
      <c r="BS35" s="23">
        <v>431.42103358300602</v>
      </c>
      <c r="BT35" s="23">
        <v>0</v>
      </c>
      <c r="BU35" s="23">
        <v>6383.5505581948501</v>
      </c>
      <c r="BV35" s="23">
        <v>391.57643419743499</v>
      </c>
      <c r="BW35" s="23">
        <v>43.5084624934495</v>
      </c>
      <c r="BX35" s="23">
        <v>435.08489669088402</v>
      </c>
      <c r="BY35" s="23">
        <v>0</v>
      </c>
      <c r="BZ35" s="23">
        <v>295.53357989384699</v>
      </c>
      <c r="CA35" s="23">
        <v>2.1710739712859</v>
      </c>
      <c r="CB35" s="23">
        <v>0.88915207919883998</v>
      </c>
      <c r="CC35" s="23">
        <v>1.0816226253740899</v>
      </c>
      <c r="CD35" s="23">
        <v>0.99041209893020599</v>
      </c>
      <c r="CE35" s="23">
        <v>4.1981314981178004</v>
      </c>
      <c r="CF35" s="23">
        <v>3.2423238401648999E-2</v>
      </c>
      <c r="CG35" s="23">
        <v>1590.21988764496</v>
      </c>
      <c r="CH35" s="23">
        <v>0.120557704816547</v>
      </c>
      <c r="CI35" s="23">
        <v>19.0473480566808</v>
      </c>
      <c r="CJ35" s="23">
        <v>302.59898693375601</v>
      </c>
      <c r="CK35" s="23">
        <v>6.0758028778143298E-2</v>
      </c>
      <c r="CL35" s="23">
        <v>0</v>
      </c>
      <c r="CM35" s="23">
        <v>29.520761998379601</v>
      </c>
      <c r="CN35" s="23">
        <v>2735.2841334701302</v>
      </c>
      <c r="CO35" s="23">
        <v>2318.22416321434</v>
      </c>
      <c r="CP35" s="23">
        <v>417.05997025579097</v>
      </c>
      <c r="CQ35" s="23">
        <v>5.2768631635774402E-2</v>
      </c>
      <c r="CR35" s="23">
        <v>7.0341267913711101E-3</v>
      </c>
      <c r="CS35" s="23">
        <v>0.40791228533871199</v>
      </c>
      <c r="CT35" s="23">
        <v>5.1397326178673497</v>
      </c>
      <c r="CU35" s="23">
        <v>790.94588334782804</v>
      </c>
      <c r="CV35" s="23">
        <v>5.4798549158550802</v>
      </c>
      <c r="CW35" s="23">
        <v>7.5065812670513701</v>
      </c>
      <c r="CX35" s="23">
        <v>1129.78794986248</v>
      </c>
      <c r="CY35" s="23">
        <v>30.653878626742902</v>
      </c>
      <c r="CZ35" s="23">
        <v>0.17845547873366499</v>
      </c>
      <c r="DA35" s="23">
        <v>27.334212840600301</v>
      </c>
      <c r="DB35" s="23">
        <v>2.94187934345254E-3</v>
      </c>
      <c r="DC35" s="23">
        <v>220.598840003747</v>
      </c>
      <c r="DD35" s="23">
        <v>1510.11016403079</v>
      </c>
      <c r="DE35" s="23">
        <v>15.5506420369636</v>
      </c>
      <c r="DF35" s="23">
        <v>0</v>
      </c>
      <c r="DG35" s="23">
        <v>75.498054165071594</v>
      </c>
      <c r="DH35" s="23">
        <v>242.56437169425499</v>
      </c>
      <c r="DI35" s="23">
        <v>51.610110336511099</v>
      </c>
      <c r="DJ35" s="23">
        <v>0</v>
      </c>
      <c r="DK35" s="23">
        <v>894.92434195451597</v>
      </c>
      <c r="DL35" s="23">
        <v>6201.6775639786802</v>
      </c>
      <c r="DM35" s="23">
        <v>43.722128665575902</v>
      </c>
      <c r="DN35" s="23">
        <v>183.94537786642701</v>
      </c>
      <c r="DP35" s="32">
        <f t="shared" si="0"/>
        <v>1.029326418914867</v>
      </c>
      <c r="DQ35" s="46">
        <f t="shared" si="1"/>
        <v>-2.8805477176862685E-7</v>
      </c>
      <c r="DR35" s="46">
        <f t="shared" si="2"/>
        <v>-2.9997831598485028E-7</v>
      </c>
      <c r="DS35" s="46">
        <f t="shared" si="3"/>
        <v>-3.6615625792985516E-7</v>
      </c>
      <c r="DT35" s="46">
        <f t="shared" si="4"/>
        <v>4.4758099022932561E-4</v>
      </c>
      <c r="DU35" s="46">
        <f t="shared" si="5"/>
        <v>5.281950959838106E-4</v>
      </c>
      <c r="DV35" s="46">
        <f t="shared" si="6"/>
        <v>-1.1015288445567886E-6</v>
      </c>
      <c r="DW35" s="46">
        <f t="shared" si="7"/>
        <v>-2.9669726543586403E-7</v>
      </c>
      <c r="DX35" s="46">
        <f t="shared" si="8"/>
        <v>3.8895306424608978E-8</v>
      </c>
      <c r="DY35" s="46">
        <f t="shared" si="9"/>
        <v>-1.477910452070633E-7</v>
      </c>
      <c r="DZ35" s="46">
        <f t="shared" si="10"/>
        <v>5.0198234736062611E-8</v>
      </c>
      <c r="EA35" s="46">
        <f t="shared" si="11"/>
        <v>-9.5630095309268681E-7</v>
      </c>
      <c r="EB35" s="46">
        <f t="shared" si="12"/>
        <v>-1.6930747482498896E-7</v>
      </c>
      <c r="EC35" s="46">
        <f t="shared" si="13"/>
        <v>2.971610708627855E-7</v>
      </c>
      <c r="ED35" s="46">
        <f t="shared" si="14"/>
        <v>-7.6263986861103279E-8</v>
      </c>
      <c r="EE35" s="46">
        <f t="shared" si="15"/>
        <v>-4.7382706729449388E-7</v>
      </c>
      <c r="EF35" s="46">
        <f t="shared" si="16"/>
        <v>-1.0355936042357731E-6</v>
      </c>
      <c r="EG35" s="46">
        <f t="shared" si="17"/>
        <v>1.5027205370331282E-6</v>
      </c>
      <c r="EH35" s="46">
        <f t="shared" si="18"/>
        <v>-3.9388194394847749E-6</v>
      </c>
      <c r="EI35" s="46">
        <f t="shared" si="19"/>
        <v>5.9505503537886447E-7</v>
      </c>
      <c r="EJ35" s="46">
        <f t="shared" si="20"/>
        <v>2.9074740912643182E-6</v>
      </c>
      <c r="EK35" s="46">
        <f t="shared" si="21"/>
        <v>1.0496703147664036E-7</v>
      </c>
      <c r="EL35" s="46">
        <f t="shared" si="22"/>
        <v>-4.0502028157817693E-7</v>
      </c>
      <c r="EM35" s="46">
        <f t="shared" si="23"/>
        <v>1.0921458630885934E-6</v>
      </c>
      <c r="EN35" s="46">
        <f t="shared" si="24"/>
        <v>-1.8478784716657239E-6</v>
      </c>
      <c r="EO35" s="46">
        <f t="shared" si="25"/>
        <v>3.1050129929757563E-7</v>
      </c>
      <c r="EP35" s="46">
        <f t="shared" si="26"/>
        <v>5.5829189936689228E-7</v>
      </c>
      <c r="EQ35" s="46">
        <f t="shared" si="27"/>
        <v>9.6696831578641923E-7</v>
      </c>
      <c r="ER35" s="46">
        <f t="shared" si="28"/>
        <v>-4.4809191173593837E-6</v>
      </c>
      <c r="ES35" s="46">
        <f t="shared" si="29"/>
        <v>0</v>
      </c>
      <c r="ET35" s="46">
        <f t="shared" si="30"/>
        <v>0</v>
      </c>
      <c r="EU35" s="46">
        <f t="shared" si="31"/>
        <v>-7.2510310771645011E-7</v>
      </c>
    </row>
    <row r="36" spans="1:151" x14ac:dyDescent="0.3">
      <c r="A36" s="23" t="s">
        <v>34</v>
      </c>
      <c r="B36" s="21">
        <v>18884.431871000001</v>
      </c>
      <c r="C36" s="21">
        <v>311.62419199999999</v>
      </c>
      <c r="D36" s="21">
        <v>344.26140500000002</v>
      </c>
      <c r="E36" s="21">
        <v>1998.419756</v>
      </c>
      <c r="F36" s="21">
        <v>1693.5760680000001</v>
      </c>
      <c r="G36" s="21">
        <v>168.39325700000001</v>
      </c>
      <c r="H36" s="21">
        <v>4479.5980440000003</v>
      </c>
      <c r="I36" s="23">
        <v>144.16642200000001</v>
      </c>
      <c r="J36" s="23">
        <v>44.041311</v>
      </c>
      <c r="K36" s="23">
        <v>38.708188</v>
      </c>
      <c r="L36" s="23">
        <v>23.396964000000001</v>
      </c>
      <c r="M36" s="23">
        <v>216.07764399999999</v>
      </c>
      <c r="N36" s="23">
        <v>29.590261999999999</v>
      </c>
      <c r="O36" s="23">
        <v>25.117305000000002</v>
      </c>
      <c r="P36" s="23">
        <v>1.6572290000000001</v>
      </c>
      <c r="Q36" s="23">
        <v>0.67871199999999998</v>
      </c>
      <c r="R36" s="23">
        <v>0.825623</v>
      </c>
      <c r="S36" s="23">
        <v>0.75602000000000003</v>
      </c>
      <c r="T36" s="23">
        <v>3.2045659999999998</v>
      </c>
      <c r="U36" s="23">
        <v>198.18581699999999</v>
      </c>
      <c r="V36" s="23">
        <v>41.804856000000001</v>
      </c>
      <c r="W36" s="23">
        <v>27.69783</v>
      </c>
      <c r="X36" s="23">
        <v>6.0212810000000001</v>
      </c>
      <c r="Y36" s="23">
        <v>4.5883E-2</v>
      </c>
      <c r="Z36" s="23">
        <v>4.1288840000000002</v>
      </c>
      <c r="AA36" s="23">
        <v>11.025027</v>
      </c>
      <c r="AB36" s="23">
        <v>8.9458780000000004</v>
      </c>
      <c r="AC36" s="23">
        <v>0.127163</v>
      </c>
      <c r="AD36" s="23"/>
      <c r="AE36" s="23"/>
      <c r="AF36" s="23">
        <v>0.103896</v>
      </c>
      <c r="AG36" s="21"/>
      <c r="AH36" s="23" t="s">
        <v>34</v>
      </c>
      <c r="AI36" s="23">
        <v>355.768034486006</v>
      </c>
      <c r="AJ36" s="23">
        <v>61.504465379970298</v>
      </c>
      <c r="AK36" s="23">
        <v>27.697974748877002</v>
      </c>
      <c r="AL36" s="23">
        <v>44.041448146884399</v>
      </c>
      <c r="AM36" s="23">
        <v>6.0212931688420701</v>
      </c>
      <c r="AN36" s="23">
        <v>0</v>
      </c>
      <c r="AO36" s="23">
        <v>144.16686094852301</v>
      </c>
      <c r="AP36" s="23">
        <v>144.16686094852301</v>
      </c>
      <c r="AQ36" s="23">
        <v>99.844760711651901</v>
      </c>
      <c r="AR36" s="23">
        <v>5.5671851814902098</v>
      </c>
      <c r="AS36" s="23">
        <v>38.708262344244901</v>
      </c>
      <c r="AT36" s="23">
        <v>0.12716336405131001</v>
      </c>
      <c r="AU36" s="23">
        <v>23.397056803341702</v>
      </c>
      <c r="AV36" s="23">
        <v>4.5883163575014999E-2</v>
      </c>
      <c r="AW36" s="23">
        <v>449.49883131336998</v>
      </c>
      <c r="AX36" s="23">
        <v>18884.533009694798</v>
      </c>
      <c r="AY36" s="23">
        <v>147.83955194257101</v>
      </c>
      <c r="AZ36" s="23">
        <v>59.362936403316802</v>
      </c>
      <c r="BA36" s="23">
        <v>42.239088078843501</v>
      </c>
      <c r="BB36" s="23">
        <v>0</v>
      </c>
      <c r="BC36" s="23">
        <v>25.543466444752099</v>
      </c>
      <c r="BD36" s="23">
        <v>40.243490849261697</v>
      </c>
      <c r="BE36" s="23">
        <v>216.07827779182199</v>
      </c>
      <c r="BF36" s="23">
        <v>216.07827779182199</v>
      </c>
      <c r="BG36" s="23">
        <v>4.1289131856098802</v>
      </c>
      <c r="BH36" s="23">
        <v>3030559.57172903</v>
      </c>
      <c r="BI36" s="23">
        <v>0</v>
      </c>
      <c r="BJ36" s="23">
        <v>58.468557843339497</v>
      </c>
      <c r="BK36" s="23">
        <v>10.273931655455501</v>
      </c>
      <c r="BL36" s="23">
        <v>447.50903333142202</v>
      </c>
      <c r="BM36" s="23">
        <v>71.049013575621203</v>
      </c>
      <c r="BN36" s="23">
        <v>2.7013085456659799E-2</v>
      </c>
      <c r="BO36" s="23">
        <v>7.6883149743437101E-2</v>
      </c>
      <c r="BP36" s="23">
        <v>198.18695332626001</v>
      </c>
      <c r="BQ36" s="23">
        <v>11.0250745127498</v>
      </c>
      <c r="BR36" s="23">
        <v>41.804986951456499</v>
      </c>
      <c r="BS36" s="23">
        <v>311.62584882686502</v>
      </c>
      <c r="BT36" s="23">
        <v>0</v>
      </c>
      <c r="BU36" s="23">
        <v>4621.6107227302</v>
      </c>
      <c r="BV36" s="23">
        <v>309.83558504296201</v>
      </c>
      <c r="BW36" s="23">
        <v>34.426157710059101</v>
      </c>
      <c r="BX36" s="23">
        <v>344.261742753021</v>
      </c>
      <c r="BY36" s="23">
        <v>0</v>
      </c>
      <c r="BZ36" s="23">
        <v>234.328820952451</v>
      </c>
      <c r="CA36" s="23">
        <v>1.65723404491917</v>
      </c>
      <c r="CB36" s="23">
        <v>0.678712189954639</v>
      </c>
      <c r="CC36" s="23">
        <v>0.82562330067626699</v>
      </c>
      <c r="CD36" s="23">
        <v>0.75601996347823097</v>
      </c>
      <c r="CE36" s="23">
        <v>3.2045735983288899</v>
      </c>
      <c r="CF36" s="23">
        <v>4.7017885602164897E-2</v>
      </c>
      <c r="CG36" s="23">
        <v>1279.9321409596701</v>
      </c>
      <c r="CH36" s="23">
        <v>1.9876411316324599E-2</v>
      </c>
      <c r="CI36" s="23">
        <v>5.6414472735991001</v>
      </c>
      <c r="CJ36" s="23">
        <v>60.476595484934101</v>
      </c>
      <c r="CK36" s="23">
        <v>1.96628792363189E-2</v>
      </c>
      <c r="CL36" s="23">
        <v>0</v>
      </c>
      <c r="CM36" s="23">
        <v>1.36616666380065</v>
      </c>
      <c r="CN36" s="23">
        <v>1998.5195002435601</v>
      </c>
      <c r="CO36" s="23">
        <v>1693.67438518985</v>
      </c>
      <c r="CP36" s="23">
        <v>304.84511505371</v>
      </c>
      <c r="CQ36" s="23">
        <v>1.81769392240832E-2</v>
      </c>
      <c r="CR36" s="23">
        <v>3.3294994956927101E-3</v>
      </c>
      <c r="CS36" s="23">
        <v>9.29168090521779</v>
      </c>
      <c r="CT36" s="23">
        <v>0.83398204445620205</v>
      </c>
      <c r="CU36" s="23">
        <v>660.22791503386804</v>
      </c>
      <c r="CV36" s="23">
        <v>4.3369335578740804</v>
      </c>
      <c r="CW36" s="23">
        <v>1.9511173847671599</v>
      </c>
      <c r="CX36" s="23">
        <v>943.16761674851296</v>
      </c>
      <c r="CY36" s="23">
        <v>21.832862849525899</v>
      </c>
      <c r="CZ36" s="23">
        <v>3.4185924260211498E-2</v>
      </c>
      <c r="DA36" s="23">
        <v>6.23557967228294</v>
      </c>
      <c r="DB36" s="23">
        <v>3.1008814078716E-3</v>
      </c>
      <c r="DC36" s="23">
        <v>168.393602973594</v>
      </c>
      <c r="DD36" s="23">
        <v>1200.17711930164</v>
      </c>
      <c r="DE36" s="23">
        <v>8.9458945543356592</v>
      </c>
      <c r="DF36" s="23">
        <v>0</v>
      </c>
      <c r="DG36" s="23">
        <v>63.511510805405699</v>
      </c>
      <c r="DH36" s="23">
        <v>197.70066336516101</v>
      </c>
      <c r="DI36" s="23">
        <v>29.590358968018901</v>
      </c>
      <c r="DJ36" s="23">
        <v>0</v>
      </c>
      <c r="DK36" s="23">
        <v>678.63898878817395</v>
      </c>
      <c r="DL36" s="23">
        <v>4479.6218002943097</v>
      </c>
      <c r="DM36" s="23">
        <v>25.1173531675209</v>
      </c>
      <c r="DN36" s="23">
        <v>149.16596938875199</v>
      </c>
      <c r="DP36" s="32">
        <f t="shared" si="0"/>
        <v>1.0316966317171155</v>
      </c>
      <c r="DQ36" s="46">
        <f t="shared" si="1"/>
        <v>5.3556652108168269E-6</v>
      </c>
      <c r="DR36" s="46">
        <f t="shared" si="2"/>
        <v>5.3167466055726678E-6</v>
      </c>
      <c r="DS36" s="46">
        <f t="shared" si="3"/>
        <v>9.8109464513407067E-7</v>
      </c>
      <c r="DT36" s="46">
        <f t="shared" si="4"/>
        <v>4.9911558000056768E-5</v>
      </c>
      <c r="DU36" s="46">
        <f t="shared" si="5"/>
        <v>5.8053010849420085E-5</v>
      </c>
      <c r="DV36" s="46">
        <f t="shared" si="6"/>
        <v>2.0545572914129874E-6</v>
      </c>
      <c r="DW36" s="46">
        <f t="shared" si="7"/>
        <v>5.3032200826969507E-6</v>
      </c>
      <c r="DX36" s="46">
        <f t="shared" si="8"/>
        <v>3.0447348065408861E-6</v>
      </c>
      <c r="DY36" s="46">
        <f t="shared" si="9"/>
        <v>3.114050905489071E-6</v>
      </c>
      <c r="DZ36" s="46">
        <f t="shared" si="10"/>
        <v>1.9206335595123903E-6</v>
      </c>
      <c r="EA36" s="46">
        <f t="shared" si="11"/>
        <v>3.9664693975313216E-6</v>
      </c>
      <c r="EB36" s="46">
        <f t="shared" si="12"/>
        <v>2.933167033221471E-6</v>
      </c>
      <c r="EC36" s="46">
        <f t="shared" si="13"/>
        <v>3.2770246813488024E-6</v>
      </c>
      <c r="ED36" s="46">
        <f t="shared" si="14"/>
        <v>1.9177025918222628E-6</v>
      </c>
      <c r="EE36" s="46">
        <f t="shared" si="15"/>
        <v>3.044189529613567E-6</v>
      </c>
      <c r="EF36" s="46">
        <f t="shared" si="16"/>
        <v>2.7987517388564653E-7</v>
      </c>
      <c r="EG36" s="46">
        <f t="shared" si="17"/>
        <v>3.641810693203569E-7</v>
      </c>
      <c r="EH36" s="46">
        <f t="shared" si="18"/>
        <v>-4.8307940336821274E-8</v>
      </c>
      <c r="EI36" s="46">
        <f t="shared" si="19"/>
        <v>2.3710945226527984E-6</v>
      </c>
      <c r="EJ36" s="46">
        <f t="shared" si="20"/>
        <v>5.7336406672538743E-6</v>
      </c>
      <c r="EK36" s="46">
        <f t="shared" si="21"/>
        <v>3.1324460607637621E-6</v>
      </c>
      <c r="EL36" s="46">
        <f t="shared" si="22"/>
        <v>5.2260006289982959E-6</v>
      </c>
      <c r="EM36" s="46">
        <f t="shared" si="23"/>
        <v>2.0209722931057203E-6</v>
      </c>
      <c r="EN36" s="46">
        <f t="shared" si="24"/>
        <v>3.5650462044409214E-6</v>
      </c>
      <c r="EO36" s="46">
        <f t="shared" si="25"/>
        <v>7.0686437012924047E-6</v>
      </c>
      <c r="EP36" s="46">
        <f t="shared" si="26"/>
        <v>4.3095359131823197E-6</v>
      </c>
      <c r="EQ36" s="46">
        <f t="shared" si="27"/>
        <v>1.8504987055183397E-6</v>
      </c>
      <c r="ER36" s="46">
        <f t="shared" si="28"/>
        <v>2.8628713542027981E-6</v>
      </c>
      <c r="ES36" s="46">
        <f t="shared" si="29"/>
        <v>0</v>
      </c>
      <c r="ET36" s="46">
        <f t="shared" si="30"/>
        <v>0</v>
      </c>
      <c r="EU36" s="46">
        <f t="shared" si="31"/>
        <v>2.2638031964521369E-6</v>
      </c>
    </row>
    <row r="37" spans="1:151" x14ac:dyDescent="0.3">
      <c r="A37" s="23" t="s">
        <v>35</v>
      </c>
      <c r="B37" s="21">
        <v>526350.99615999998</v>
      </c>
      <c r="C37" s="21">
        <v>8618.8290486000005</v>
      </c>
      <c r="D37" s="21">
        <v>12368.565694000001</v>
      </c>
      <c r="E37" s="21">
        <v>60818.845737000003</v>
      </c>
      <c r="F37" s="21">
        <v>52465.684447</v>
      </c>
      <c r="G37" s="21">
        <v>5520.4677476999996</v>
      </c>
      <c r="H37" s="21">
        <v>129159.74911</v>
      </c>
      <c r="I37" s="23">
        <v>5705.2432804999999</v>
      </c>
      <c r="J37" s="23">
        <v>1913.5396974</v>
      </c>
      <c r="K37" s="23">
        <v>1306.8194951999999</v>
      </c>
      <c r="L37" s="23">
        <v>729.60258094999995</v>
      </c>
      <c r="M37" s="23">
        <v>7410.4714666</v>
      </c>
      <c r="N37" s="23">
        <v>943.31914733999997</v>
      </c>
      <c r="O37" s="23">
        <v>727.03340916000002</v>
      </c>
      <c r="P37" s="23">
        <v>49.919389590000002</v>
      </c>
      <c r="Q37" s="23">
        <v>19.121372999999998</v>
      </c>
      <c r="R37" s="23">
        <v>23.46442381</v>
      </c>
      <c r="S37" s="23">
        <v>21.546600649999998</v>
      </c>
      <c r="T37" s="23">
        <v>94.852041330000006</v>
      </c>
      <c r="U37" s="23">
        <v>6653.5386570000001</v>
      </c>
      <c r="V37" s="23">
        <v>1211.6753369</v>
      </c>
      <c r="W37" s="23">
        <v>860.49076837999996</v>
      </c>
      <c r="X37" s="23">
        <v>169.636042</v>
      </c>
      <c r="Y37" s="23">
        <v>1.2919989999999999</v>
      </c>
      <c r="Z37" s="23">
        <v>117.58501126</v>
      </c>
      <c r="AA37" s="23">
        <v>319.84826397</v>
      </c>
      <c r="AB37" s="23">
        <v>294.01850746999997</v>
      </c>
      <c r="AC37" s="23">
        <v>3.7055018199999998</v>
      </c>
      <c r="AD37" s="23">
        <v>24.390636350000001</v>
      </c>
      <c r="AE37" s="23">
        <v>9.8585146300000002</v>
      </c>
      <c r="AF37" s="23">
        <v>0.21412</v>
      </c>
      <c r="AG37" s="21"/>
      <c r="AH37" s="23" t="s">
        <v>35</v>
      </c>
      <c r="AI37" s="23">
        <v>9899.1590045678604</v>
      </c>
      <c r="AJ37" s="23">
        <v>1711.34978551523</v>
      </c>
      <c r="AK37" s="23">
        <v>860.43033901646197</v>
      </c>
      <c r="AL37" s="23">
        <v>1913.44526504385</v>
      </c>
      <c r="AM37" s="23">
        <v>169.622776205409</v>
      </c>
      <c r="AN37" s="23">
        <v>24.390671544727901</v>
      </c>
      <c r="AO37" s="23">
        <v>5704.9145542708502</v>
      </c>
      <c r="AP37" s="23">
        <v>5704.9145542708502</v>
      </c>
      <c r="AQ37" s="23">
        <v>2778.1579768547499</v>
      </c>
      <c r="AR37" s="23">
        <v>154.905553319609</v>
      </c>
      <c r="AS37" s="23">
        <v>1306.73338885883</v>
      </c>
      <c r="AT37" s="23">
        <v>3.7052164606965499</v>
      </c>
      <c r="AU37" s="23">
        <v>729.55069509297198</v>
      </c>
      <c r="AV37" s="23">
        <v>1.2918967369780301</v>
      </c>
      <c r="AW37" s="23">
        <v>12507.1985815281</v>
      </c>
      <c r="AX37" s="23">
        <v>526320.32785211399</v>
      </c>
      <c r="AY37" s="23">
        <v>4113.6020303780497</v>
      </c>
      <c r="AZ37" s="23">
        <v>1651.76002071938</v>
      </c>
      <c r="BA37" s="23">
        <v>1175.29331579275</v>
      </c>
      <c r="BB37" s="23">
        <v>9.8586285346390206</v>
      </c>
      <c r="BC37" s="23">
        <v>710.74096601373697</v>
      </c>
      <c r="BD37" s="23">
        <v>1119.7675444398001</v>
      </c>
      <c r="BE37" s="23">
        <v>7409.9852003345804</v>
      </c>
      <c r="BF37" s="23">
        <v>7409.9852003345804</v>
      </c>
      <c r="BG37" s="23">
        <v>117.575962318053</v>
      </c>
      <c r="BH37" s="23">
        <v>96239880.627299502</v>
      </c>
      <c r="BI37" s="23">
        <v>0</v>
      </c>
      <c r="BJ37" s="23">
        <v>1626.8717845624999</v>
      </c>
      <c r="BK37" s="23">
        <v>285.86975511648501</v>
      </c>
      <c r="BL37" s="23">
        <v>12451.8259608559</v>
      </c>
      <c r="BM37" s="23">
        <v>1976.92440836387</v>
      </c>
      <c r="BN37" s="23">
        <v>5.5666784476154203E-2</v>
      </c>
      <c r="BO37" s="23">
        <v>0.15843615002452599</v>
      </c>
      <c r="BP37" s="23">
        <v>6653.1284538693499</v>
      </c>
      <c r="BQ37" s="23">
        <v>319.82387556853701</v>
      </c>
      <c r="BR37" s="23">
        <v>1211.5831709322499</v>
      </c>
      <c r="BS37" s="23">
        <v>8618.3079184818907</v>
      </c>
      <c r="BT37" s="23">
        <v>0</v>
      </c>
      <c r="BU37" s="23">
        <v>133102.76362642599</v>
      </c>
      <c r="BV37" s="23">
        <v>11130.9121764879</v>
      </c>
      <c r="BW37" s="23">
        <v>1236.7682401670399</v>
      </c>
      <c r="BX37" s="23">
        <v>12367.680416654901</v>
      </c>
      <c r="BY37" s="23">
        <v>0</v>
      </c>
      <c r="BZ37" s="23">
        <v>6520.1516827843798</v>
      </c>
      <c r="CA37" s="23">
        <v>49.915655729479603</v>
      </c>
      <c r="CB37" s="23">
        <v>19.119878396315599</v>
      </c>
      <c r="CC37" s="23">
        <v>23.462589973204501</v>
      </c>
      <c r="CD37" s="23">
        <v>21.5449204076284</v>
      </c>
      <c r="CE37" s="23">
        <v>94.844983359830593</v>
      </c>
      <c r="CF37" s="23">
        <v>4.3711926755248296</v>
      </c>
      <c r="CG37" s="23">
        <v>35613.8087306651</v>
      </c>
      <c r="CH37" s="23">
        <v>62.275832187048898</v>
      </c>
      <c r="CI37" s="23">
        <v>270.30482506423698</v>
      </c>
      <c r="CJ37" s="23">
        <v>1952.05272433605</v>
      </c>
      <c r="CK37" s="23">
        <v>2.8792475866466001</v>
      </c>
      <c r="CL37" s="23">
        <v>0</v>
      </c>
      <c r="CM37" s="23">
        <v>140.61959666973101</v>
      </c>
      <c r="CN37" s="23">
        <v>60817.315066070703</v>
      </c>
      <c r="CO37" s="23">
        <v>52464.6995850233</v>
      </c>
      <c r="CP37" s="23">
        <v>8352.6154810474109</v>
      </c>
      <c r="CQ37" s="23">
        <v>8.0138317643832302</v>
      </c>
      <c r="CR37" s="23">
        <v>0.60413384194998798</v>
      </c>
      <c r="CS37" s="23">
        <v>2183.9772311053398</v>
      </c>
      <c r="CT37" s="23">
        <v>26.232216696704601</v>
      </c>
      <c r="CU37" s="23">
        <v>19477.2813512348</v>
      </c>
      <c r="CV37" s="23">
        <v>131.463445388537</v>
      </c>
      <c r="CW37" s="23">
        <v>74.012373998026803</v>
      </c>
      <c r="CX37" s="23">
        <v>27825.178205140001</v>
      </c>
      <c r="CY37" s="23">
        <v>607.49373689051004</v>
      </c>
      <c r="CZ37" s="23">
        <v>69.767688961786106</v>
      </c>
      <c r="DA37" s="23">
        <v>235.37392564118599</v>
      </c>
      <c r="DB37" s="23">
        <v>0.29176273128413699</v>
      </c>
      <c r="DC37" s="23">
        <v>5520.1004412515604</v>
      </c>
      <c r="DD37" s="23">
        <v>33394.636602254002</v>
      </c>
      <c r="DE37" s="23">
        <v>293.99872023298599</v>
      </c>
      <c r="DF37" s="23">
        <v>0</v>
      </c>
      <c r="DG37" s="23">
        <v>1767.19271612168</v>
      </c>
      <c r="DH37" s="23">
        <v>5500.9769882602304</v>
      </c>
      <c r="DI37" s="23">
        <v>943.25341036309101</v>
      </c>
      <c r="DJ37" s="23">
        <v>0</v>
      </c>
      <c r="DK37" s="23">
        <v>18882.963807370401</v>
      </c>
      <c r="DL37" s="23">
        <v>129152.19573119</v>
      </c>
      <c r="DM37" s="23">
        <v>726.97801182068201</v>
      </c>
      <c r="DN37" s="23">
        <v>4150.5094224239801</v>
      </c>
      <c r="DP37" s="32">
        <f t="shared" si="0"/>
        <v>1.0305884686889759</v>
      </c>
      <c r="DQ37" s="46">
        <f t="shared" si="1"/>
        <v>-5.8265887420626694E-5</v>
      </c>
      <c r="DR37" s="46">
        <f t="shared" si="2"/>
        <v>-6.0464143698782951E-5</v>
      </c>
      <c r="DS37" s="46">
        <f t="shared" si="3"/>
        <v>-7.1574778111041802E-5</v>
      </c>
      <c r="DT37" s="46">
        <f t="shared" si="4"/>
        <v>-2.5167707652971013E-5</v>
      </c>
      <c r="DU37" s="46">
        <f t="shared" si="5"/>
        <v>-1.8771545384008009E-5</v>
      </c>
      <c r="DV37" s="46">
        <f t="shared" si="6"/>
        <v>-6.6535385265537652E-5</v>
      </c>
      <c r="DW37" s="46">
        <f t="shared" si="7"/>
        <v>-5.8480903393264108E-5</v>
      </c>
      <c r="DX37" s="46">
        <f t="shared" si="8"/>
        <v>-5.7618266739511002E-5</v>
      </c>
      <c r="DY37" s="46">
        <f t="shared" si="9"/>
        <v>-4.9349567337612983E-5</v>
      </c>
      <c r="DZ37" s="46">
        <f t="shared" si="10"/>
        <v>-6.5890003543813363E-5</v>
      </c>
      <c r="EA37" s="46">
        <f t="shared" si="11"/>
        <v>-7.1115232295929562E-5</v>
      </c>
      <c r="EB37" s="46">
        <f t="shared" si="12"/>
        <v>-6.5618802745710935E-5</v>
      </c>
      <c r="EC37" s="46">
        <f t="shared" si="13"/>
        <v>-6.9686889208527824E-5</v>
      </c>
      <c r="ED37" s="46">
        <f t="shared" si="14"/>
        <v>-7.6196414937809834E-5</v>
      </c>
      <c r="EE37" s="46">
        <f t="shared" si="15"/>
        <v>-7.4797800034527215E-5</v>
      </c>
      <c r="EF37" s="46">
        <f t="shared" si="16"/>
        <v>-7.8164035835683182E-5</v>
      </c>
      <c r="EG37" s="46">
        <f t="shared" si="17"/>
        <v>-7.81539240148169E-5</v>
      </c>
      <c r="EH37" s="46">
        <f t="shared" si="18"/>
        <v>-7.7981784639364669E-5</v>
      </c>
      <c r="EI37" s="46">
        <f t="shared" si="19"/>
        <v>-7.4410313899913794E-5</v>
      </c>
      <c r="EJ37" s="46">
        <f t="shared" si="20"/>
        <v>-6.1651874558303716E-5</v>
      </c>
      <c r="EK37" s="46">
        <f t="shared" si="21"/>
        <v>-7.6064903644845213E-5</v>
      </c>
      <c r="EL37" s="46">
        <f t="shared" si="22"/>
        <v>-7.0226626198162376E-5</v>
      </c>
      <c r="EM37" s="46">
        <f t="shared" si="23"/>
        <v>-7.820150974170248E-5</v>
      </c>
      <c r="EN37" s="46">
        <f t="shared" si="24"/>
        <v>-7.9151007059452986E-5</v>
      </c>
      <c r="EO37" s="46">
        <f t="shared" si="25"/>
        <v>-7.6956593787210089E-5</v>
      </c>
      <c r="EP37" s="46">
        <f t="shared" si="26"/>
        <v>-7.6249910380277397E-5</v>
      </c>
      <c r="EQ37" s="46">
        <f t="shared" si="27"/>
        <v>-6.7299290729190553E-5</v>
      </c>
      <c r="ER37" s="46">
        <f t="shared" si="28"/>
        <v>-7.7009624421118863E-5</v>
      </c>
      <c r="ES37" s="46">
        <f t="shared" si="29"/>
        <v>1.4429606261598907E-6</v>
      </c>
      <c r="ET37" s="46">
        <f t="shared" si="30"/>
        <v>1.1553935181449354E-5</v>
      </c>
      <c r="EU37" s="46">
        <f t="shared" si="31"/>
        <v>-7.9700631981217385E-5</v>
      </c>
    </row>
    <row r="38" spans="1:151" x14ac:dyDescent="0.3">
      <c r="A38" s="23" t="s">
        <v>36</v>
      </c>
      <c r="B38" s="21">
        <v>696720.11007000005</v>
      </c>
      <c r="C38" s="21">
        <v>11383.735908000001</v>
      </c>
      <c r="D38" s="21">
        <v>6868.5130369999997</v>
      </c>
      <c r="E38" s="21">
        <v>68520.648935000005</v>
      </c>
      <c r="F38" s="21">
        <v>58068.346280999998</v>
      </c>
      <c r="G38" s="21">
        <v>4429.1478429999997</v>
      </c>
      <c r="H38" s="21">
        <v>163641.20447999999</v>
      </c>
      <c r="I38" s="23">
        <v>5063.4400530000003</v>
      </c>
      <c r="J38" s="23">
        <v>1547.5394100000001</v>
      </c>
      <c r="K38" s="23">
        <v>1357.4909070000001</v>
      </c>
      <c r="L38" s="23">
        <v>819.01934400000005</v>
      </c>
      <c r="M38" s="23">
        <v>10113.305619000001</v>
      </c>
      <c r="N38" s="23">
        <v>1036.217985</v>
      </c>
      <c r="O38" s="23">
        <v>877.84385499999996</v>
      </c>
      <c r="P38" s="23">
        <v>43.591113</v>
      </c>
      <c r="Q38" s="23">
        <v>17.852118999999998</v>
      </c>
      <c r="R38" s="23">
        <v>21.716915</v>
      </c>
      <c r="S38" s="23">
        <v>19.886346</v>
      </c>
      <c r="T38" s="23">
        <v>84.289192999999997</v>
      </c>
      <c r="U38" s="23">
        <v>11380.296745</v>
      </c>
      <c r="V38" s="23">
        <v>1470.614994</v>
      </c>
      <c r="W38" s="23">
        <v>972.86843599999997</v>
      </c>
      <c r="X38" s="23">
        <v>212.67385400000001</v>
      </c>
      <c r="Y38" s="23">
        <v>1.206855</v>
      </c>
      <c r="Z38" s="23">
        <v>144.79871700000001</v>
      </c>
      <c r="AA38" s="23">
        <v>289.98482000000001</v>
      </c>
      <c r="AB38" s="23">
        <v>312.222961</v>
      </c>
      <c r="AC38" s="23">
        <v>3.3442349999999998</v>
      </c>
      <c r="AD38" s="23"/>
      <c r="AE38" s="23"/>
      <c r="AF38" s="23">
        <v>0.15037500000000001</v>
      </c>
      <c r="AG38" s="21"/>
      <c r="AH38" s="23" t="s">
        <v>36</v>
      </c>
      <c r="AI38" s="23">
        <v>10866.140693531799</v>
      </c>
      <c r="AJ38" s="23">
        <v>2068.81415811857</v>
      </c>
      <c r="AK38" s="23">
        <v>975.19723823743197</v>
      </c>
      <c r="AL38" s="23">
        <v>1551.2439715682001</v>
      </c>
      <c r="AM38" s="23">
        <v>213.18301768222099</v>
      </c>
      <c r="AN38" s="23">
        <v>0</v>
      </c>
      <c r="AO38" s="23">
        <v>5075.5610459897498</v>
      </c>
      <c r="AP38" s="23">
        <v>5075.5610459897498</v>
      </c>
      <c r="AQ38" s="23">
        <v>3367.5426565971102</v>
      </c>
      <c r="AR38" s="23">
        <v>187.01295150369299</v>
      </c>
      <c r="AS38" s="23">
        <v>1360.74034747459</v>
      </c>
      <c r="AT38" s="23">
        <v>3.3522423939376802</v>
      </c>
      <c r="AU38" s="23">
        <v>820.97995011550904</v>
      </c>
      <c r="AV38" s="23">
        <v>1.2097450329807</v>
      </c>
      <c r="AW38" s="23">
        <v>17485.620619458099</v>
      </c>
      <c r="AX38" s="23">
        <v>698441.758544376</v>
      </c>
      <c r="AY38" s="23">
        <v>4968.7099409558896</v>
      </c>
      <c r="AZ38" s="23">
        <v>2392.6911769947901</v>
      </c>
      <c r="BA38" s="23">
        <v>1122.5729952706699</v>
      </c>
      <c r="BB38" s="23">
        <v>0</v>
      </c>
      <c r="BC38" s="23">
        <v>859.92882860693805</v>
      </c>
      <c r="BD38" s="23">
        <v>662.05186602201002</v>
      </c>
      <c r="BE38" s="23">
        <v>10137.515114804501</v>
      </c>
      <c r="BF38" s="23">
        <v>10137.515114804501</v>
      </c>
      <c r="BG38" s="23">
        <v>145.14532892184999</v>
      </c>
      <c r="BH38" s="23">
        <v>79894784.688356295</v>
      </c>
      <c r="BI38" s="23">
        <v>0</v>
      </c>
      <c r="BJ38" s="23">
        <v>1964.68242051314</v>
      </c>
      <c r="BK38" s="23">
        <v>345.42771373803902</v>
      </c>
      <c r="BL38" s="23">
        <v>17660.714744743698</v>
      </c>
      <c r="BM38" s="23">
        <v>2390.2263569471102</v>
      </c>
      <c r="BN38" s="23">
        <v>3.9190643485066401E-2</v>
      </c>
      <c r="BO38" s="23">
        <v>0.111542655841972</v>
      </c>
      <c r="BP38" s="23">
        <v>11407.574693890099</v>
      </c>
      <c r="BQ38" s="23">
        <v>290.67891595034598</v>
      </c>
      <c r="BR38" s="23">
        <v>1474.1354000850399</v>
      </c>
      <c r="BS38" s="23">
        <v>11411.8446598069</v>
      </c>
      <c r="BT38" s="23">
        <v>0</v>
      </c>
      <c r="BU38" s="23">
        <v>169211.53324349399</v>
      </c>
      <c r="BV38" s="23">
        <v>6195.9295120188199</v>
      </c>
      <c r="BW38" s="23">
        <v>688.43668783610804</v>
      </c>
      <c r="BX38" s="23">
        <v>6884.3661998549296</v>
      </c>
      <c r="BY38" s="23">
        <v>0</v>
      </c>
      <c r="BZ38" s="23">
        <v>8394.8565686944494</v>
      </c>
      <c r="CA38" s="23">
        <v>43.695473880025503</v>
      </c>
      <c r="CB38" s="23">
        <v>17.894846566096199</v>
      </c>
      <c r="CC38" s="23">
        <v>21.7689134655886</v>
      </c>
      <c r="CD38" s="23">
        <v>19.933957333051101</v>
      </c>
      <c r="CE38" s="23">
        <v>84.490995868317896</v>
      </c>
      <c r="CF38" s="23">
        <v>0.237584485719009</v>
      </c>
      <c r="CG38" s="23">
        <v>45171.404885069598</v>
      </c>
      <c r="CH38" s="23">
        <v>0</v>
      </c>
      <c r="CI38" s="23">
        <v>422.95967392813998</v>
      </c>
      <c r="CJ38" s="23">
        <v>5082.6134360477699</v>
      </c>
      <c r="CK38" s="23">
        <v>0.67392628955505196</v>
      </c>
      <c r="CL38" s="23">
        <v>0</v>
      </c>
      <c r="CM38" s="23">
        <v>511.831910548454</v>
      </c>
      <c r="CN38" s="23">
        <v>68686.857942572504</v>
      </c>
      <c r="CO38" s="23">
        <v>58208.879014272301</v>
      </c>
      <c r="CP38" s="23">
        <v>10477.978928300099</v>
      </c>
      <c r="CQ38" s="23">
        <v>19.8687443906149</v>
      </c>
      <c r="CR38" s="23">
        <v>0.223811859187486</v>
      </c>
      <c r="CS38" s="23">
        <v>299.81869662946298</v>
      </c>
      <c r="CT38" s="23">
        <v>232.08874232135599</v>
      </c>
      <c r="CU38" s="23">
        <v>21026.721840076701</v>
      </c>
      <c r="CV38" s="23">
        <v>94.667634329601995</v>
      </c>
      <c r="CW38" s="23">
        <v>119.090769824677</v>
      </c>
      <c r="CX38" s="23">
        <v>30038.0409488693</v>
      </c>
      <c r="CY38" s="23">
        <v>870.74645038107894</v>
      </c>
      <c r="CZ38" s="23">
        <v>3.9486294811311899</v>
      </c>
      <c r="DA38" s="23">
        <v>355.78499663376198</v>
      </c>
      <c r="DB38" s="23">
        <v>0.30766855688751399</v>
      </c>
      <c r="DC38" s="23">
        <v>4439.7504824775497</v>
      </c>
      <c r="DD38" s="23">
        <v>42895.827190431497</v>
      </c>
      <c r="DE38" s="23">
        <v>312.970313613239</v>
      </c>
      <c r="DF38" s="23">
        <v>0</v>
      </c>
      <c r="DG38" s="23">
        <v>2144.5779003777702</v>
      </c>
      <c r="DH38" s="23">
        <v>6890.2275753066097</v>
      </c>
      <c r="DI38" s="23">
        <v>1038.6985322503201</v>
      </c>
      <c r="DJ38" s="23">
        <v>0</v>
      </c>
      <c r="DK38" s="23">
        <v>25421.006036912098</v>
      </c>
      <c r="DL38" s="23">
        <v>164045.268011265</v>
      </c>
      <c r="DM38" s="23">
        <v>879.94520138385997</v>
      </c>
      <c r="DN38" s="23">
        <v>5225.1095441145599</v>
      </c>
      <c r="DP38" s="32">
        <f t="shared" si="0"/>
        <v>1.0314929244522568</v>
      </c>
      <c r="DQ38" s="46">
        <f t="shared" si="1"/>
        <v>2.4710761889777727E-3</v>
      </c>
      <c r="DR38" s="46">
        <f t="shared" si="2"/>
        <v>2.4692027322195868E-3</v>
      </c>
      <c r="DS38" s="46">
        <f t="shared" si="3"/>
        <v>2.3080924167327758E-3</v>
      </c>
      <c r="DT38" s="46">
        <f t="shared" si="4"/>
        <v>2.4256776629504508E-3</v>
      </c>
      <c r="DU38" s="46">
        <f t="shared" si="5"/>
        <v>2.4201263213566859E-3</v>
      </c>
      <c r="DV38" s="46">
        <f t="shared" si="6"/>
        <v>2.3938328214324024E-3</v>
      </c>
      <c r="DW38" s="46">
        <f t="shared" si="7"/>
        <v>2.4692040892084492E-3</v>
      </c>
      <c r="DX38" s="46">
        <f t="shared" si="8"/>
        <v>2.3938257119422322E-3</v>
      </c>
      <c r="DY38" s="46">
        <f t="shared" si="9"/>
        <v>2.3938398881874069E-3</v>
      </c>
      <c r="DZ38" s="46">
        <f t="shared" si="10"/>
        <v>2.3937106744758817E-3</v>
      </c>
      <c r="EA38" s="46">
        <f t="shared" si="11"/>
        <v>2.3938459205781527E-3</v>
      </c>
      <c r="EB38" s="46">
        <f t="shared" si="12"/>
        <v>2.3938261846865646E-3</v>
      </c>
      <c r="EC38" s="46">
        <f t="shared" si="13"/>
        <v>2.3938469378333694E-3</v>
      </c>
      <c r="ED38" s="46">
        <f t="shared" si="14"/>
        <v>2.3937587213161099E-3</v>
      </c>
      <c r="EE38" s="46">
        <f t="shared" si="15"/>
        <v>2.3940861529620251E-3</v>
      </c>
      <c r="EF38" s="46">
        <f t="shared" si="16"/>
        <v>2.3934170557680197E-3</v>
      </c>
      <c r="EG38" s="46">
        <f t="shared" si="17"/>
        <v>2.3943762541134357E-3</v>
      </c>
      <c r="EH38" s="46">
        <f t="shared" si="18"/>
        <v>2.3941720138582127E-3</v>
      </c>
      <c r="EI38" s="46">
        <f t="shared" si="19"/>
        <v>2.394172504628183E-3</v>
      </c>
      <c r="EJ38" s="46">
        <f t="shared" si="20"/>
        <v>2.3969453083096783E-3</v>
      </c>
      <c r="EK38" s="46">
        <f t="shared" si="21"/>
        <v>2.3938325798410123E-3</v>
      </c>
      <c r="EL38" s="46">
        <f t="shared" si="22"/>
        <v>2.3937483746589564E-3</v>
      </c>
      <c r="EM38" s="46">
        <f t="shared" si="23"/>
        <v>2.394105681749607E-3</v>
      </c>
      <c r="EN38" s="46">
        <f t="shared" si="24"/>
        <v>2.3946812008899228E-3</v>
      </c>
      <c r="EO38" s="46">
        <f t="shared" si="25"/>
        <v>2.3937499518727375E-3</v>
      </c>
      <c r="EP38" s="46">
        <f t="shared" si="26"/>
        <v>2.3935596020025047E-3</v>
      </c>
      <c r="EQ38" s="46">
        <f t="shared" si="27"/>
        <v>2.393650392800554E-3</v>
      </c>
      <c r="ER38" s="46">
        <f t="shared" si="28"/>
        <v>2.3943873375167572E-3</v>
      </c>
      <c r="ES38" s="46">
        <f t="shared" si="29"/>
        <v>0</v>
      </c>
      <c r="ET38" s="46">
        <f t="shared" si="30"/>
        <v>0</v>
      </c>
      <c r="EU38" s="46">
        <f t="shared" si="31"/>
        <v>2.382705416714048E-3</v>
      </c>
    </row>
    <row r="39" spans="1:151" x14ac:dyDescent="0.3">
      <c r="A39" s="23" t="s">
        <v>126</v>
      </c>
      <c r="B39" s="21">
        <v>21803.659005000001</v>
      </c>
      <c r="C39" s="21">
        <v>359.78105299999999</v>
      </c>
      <c r="D39" s="21">
        <v>396.69515699999999</v>
      </c>
      <c r="E39" s="21">
        <v>2306.6434389999999</v>
      </c>
      <c r="F39" s="21">
        <v>1954.782522</v>
      </c>
      <c r="G39" s="21">
        <v>194.18461300000001</v>
      </c>
      <c r="H39" s="21">
        <v>5171.8525229999996</v>
      </c>
      <c r="I39" s="23">
        <v>127.16514100000001</v>
      </c>
      <c r="J39" s="23">
        <v>64.078547</v>
      </c>
      <c r="K39" s="23">
        <v>56.143127</v>
      </c>
      <c r="L39" s="23">
        <v>51.183481</v>
      </c>
      <c r="M39" s="23">
        <v>333.48616399999997</v>
      </c>
      <c r="N39" s="23">
        <v>39.478746000000001</v>
      </c>
      <c r="O39" s="23">
        <v>20.830472</v>
      </c>
      <c r="P39" s="23">
        <v>1.911033</v>
      </c>
      <c r="Q39" s="23">
        <v>0.78267699999999996</v>
      </c>
      <c r="R39" s="23">
        <v>0.95216199999999995</v>
      </c>
      <c r="S39" s="23">
        <v>0.87192400000000003</v>
      </c>
      <c r="T39" s="23">
        <v>3.6955119999999999</v>
      </c>
      <c r="U39" s="23">
        <v>195.608216</v>
      </c>
      <c r="V39" s="23">
        <v>39.478746000000001</v>
      </c>
      <c r="W39" s="23">
        <v>6.3483479999999997</v>
      </c>
      <c r="X39" s="23">
        <v>5.7531939999999997</v>
      </c>
      <c r="Y39" s="23">
        <v>5.2899000000000002E-2</v>
      </c>
      <c r="Z39" s="23">
        <v>2.3806560000000001</v>
      </c>
      <c r="AA39" s="23">
        <v>12.713646000000001</v>
      </c>
      <c r="AB39" s="23">
        <v>7.9354420000000001</v>
      </c>
      <c r="AC39" s="23">
        <v>0.146617</v>
      </c>
      <c r="AD39" s="23"/>
      <c r="AE39" s="23"/>
      <c r="AF39" s="23">
        <v>0.11977</v>
      </c>
      <c r="AG39" s="21"/>
      <c r="AH39" s="23" t="s">
        <v>126</v>
      </c>
      <c r="AI39" s="23">
        <v>308.735008549197</v>
      </c>
      <c r="AJ39" s="23">
        <v>134.97498673660601</v>
      </c>
      <c r="AK39" s="23">
        <v>6.3483126726687402</v>
      </c>
      <c r="AL39" s="23">
        <v>64.078187649036494</v>
      </c>
      <c r="AM39" s="23">
        <v>5.7531692903321803</v>
      </c>
      <c r="AN39" s="23">
        <v>0</v>
      </c>
      <c r="AO39" s="23">
        <v>127.164572380396</v>
      </c>
      <c r="AP39" s="23">
        <v>127.164572380396</v>
      </c>
      <c r="AQ39" s="23">
        <v>113.80021499766799</v>
      </c>
      <c r="AR39" s="23">
        <v>19.4890317018702</v>
      </c>
      <c r="AS39" s="23">
        <v>56.143000658478201</v>
      </c>
      <c r="AT39" s="23">
        <v>0.146616421314369</v>
      </c>
      <c r="AU39" s="23">
        <v>51.183230203262603</v>
      </c>
      <c r="AV39" s="23">
        <v>5.2898734958349097E-2</v>
      </c>
      <c r="AW39" s="23">
        <v>481.00421287097902</v>
      </c>
      <c r="AX39" s="23">
        <v>21803.498436592301</v>
      </c>
      <c r="AY39" s="23">
        <v>225.994333024441</v>
      </c>
      <c r="AZ39" s="23">
        <v>59.714192306563902</v>
      </c>
      <c r="BA39" s="23">
        <v>75.054140618720794</v>
      </c>
      <c r="BB39" s="23">
        <v>0</v>
      </c>
      <c r="BC39" s="23">
        <v>2.4881165404986101</v>
      </c>
      <c r="BD39" s="23">
        <v>24.052611957745601</v>
      </c>
      <c r="BE39" s="23">
        <v>333.48485919814101</v>
      </c>
      <c r="BF39" s="23">
        <v>333.48485919814101</v>
      </c>
      <c r="BG39" s="23">
        <v>2.38064833905239</v>
      </c>
      <c r="BH39" s="23">
        <v>3494723.3974283002</v>
      </c>
      <c r="BI39" s="23">
        <v>0</v>
      </c>
      <c r="BJ39" s="23">
        <v>107.75619308877</v>
      </c>
      <c r="BK39" s="23">
        <v>29.028623758353898</v>
      </c>
      <c r="BL39" s="23">
        <v>505.24667854604502</v>
      </c>
      <c r="BM39" s="23">
        <v>72.089158392896607</v>
      </c>
      <c r="BN39" s="23">
        <v>3.11401174732827E-2</v>
      </c>
      <c r="BO39" s="23">
        <v>8.8629704966462095E-2</v>
      </c>
      <c r="BP39" s="23">
        <v>195.60799035906601</v>
      </c>
      <c r="BQ39" s="23">
        <v>12.713593541682201</v>
      </c>
      <c r="BR39" s="23">
        <v>39.478607062263201</v>
      </c>
      <c r="BS39" s="23">
        <v>359.77844734866602</v>
      </c>
      <c r="BT39" s="23">
        <v>0</v>
      </c>
      <c r="BU39" s="23">
        <v>5370.8472167198497</v>
      </c>
      <c r="BV39" s="23">
        <v>357.024943460043</v>
      </c>
      <c r="BW39" s="23">
        <v>39.669480557769297</v>
      </c>
      <c r="BX39" s="23">
        <v>396.69442401781299</v>
      </c>
      <c r="BY39" s="23">
        <v>0</v>
      </c>
      <c r="BZ39" s="23">
        <v>261.14453515572802</v>
      </c>
      <c r="CA39" s="23">
        <v>1.91102258517501</v>
      </c>
      <c r="CB39" s="23">
        <v>0.78267395313635002</v>
      </c>
      <c r="CC39" s="23">
        <v>0.952158175137375</v>
      </c>
      <c r="CD39" s="23">
        <v>0.871920372135782</v>
      </c>
      <c r="CE39" s="23">
        <v>3.6954978339809399</v>
      </c>
      <c r="CF39" s="23">
        <v>5.4506637819187902E-2</v>
      </c>
      <c r="CG39" s="23">
        <v>1428.7612313606301</v>
      </c>
      <c r="CH39" s="23">
        <v>2.2881426544751001E-2</v>
      </c>
      <c r="CI39" s="23">
        <v>6.5533632517072</v>
      </c>
      <c r="CJ39" s="23">
        <v>70.206657776528402</v>
      </c>
      <c r="CK39" s="23">
        <v>2.2047684430408301E-2</v>
      </c>
      <c r="CL39" s="23">
        <v>0</v>
      </c>
      <c r="CM39" s="23">
        <v>1.5872567861020599</v>
      </c>
      <c r="CN39" s="23">
        <v>2306.73337402484</v>
      </c>
      <c r="CO39" s="23">
        <v>1954.8747383551599</v>
      </c>
      <c r="CP39" s="23">
        <v>351.85863566968101</v>
      </c>
      <c r="CQ39" s="23">
        <v>2.09863623737165E-2</v>
      </c>
      <c r="CR39" s="23">
        <v>3.8029380556336301E-3</v>
      </c>
      <c r="CS39" s="23">
        <v>10.3450779102388</v>
      </c>
      <c r="CT39" s="23">
        <v>0.97097410781703797</v>
      </c>
      <c r="CU39" s="23">
        <v>761.98987758836404</v>
      </c>
      <c r="CV39" s="23">
        <v>5.0274014946234704</v>
      </c>
      <c r="CW39" s="23">
        <v>2.26019651526425</v>
      </c>
      <c r="CX39" s="23">
        <v>1088.54032793752</v>
      </c>
      <c r="CY39" s="23">
        <v>19.489054531340798</v>
      </c>
      <c r="CZ39" s="23">
        <v>3.9612884891174302E-2</v>
      </c>
      <c r="DA39" s="23">
        <v>7.2262532526441703</v>
      </c>
      <c r="DB39" s="23">
        <v>3.5138002392014799E-3</v>
      </c>
      <c r="DC39" s="23">
        <v>194.18370652601101</v>
      </c>
      <c r="DD39" s="23">
        <v>1352.7140172848499</v>
      </c>
      <c r="DE39" s="23">
        <v>7.9353968780678601</v>
      </c>
      <c r="DF39" s="23">
        <v>0</v>
      </c>
      <c r="DG39" s="23">
        <v>81.082890311571504</v>
      </c>
      <c r="DH39" s="23">
        <v>239.164744385229</v>
      </c>
      <c r="DI39" s="23">
        <v>39.478580940085898</v>
      </c>
      <c r="DJ39" s="23">
        <v>0</v>
      </c>
      <c r="DK39" s="23">
        <v>817.64351449164099</v>
      </c>
      <c r="DL39" s="23">
        <v>5171.8153238865198</v>
      </c>
      <c r="DM39" s="23">
        <v>20.8303742828199</v>
      </c>
      <c r="DN39" s="23">
        <v>175.51831120038</v>
      </c>
      <c r="DP39" s="32">
        <f t="shared" si="0"/>
        <v>1.0384839520301667</v>
      </c>
      <c r="DQ39" s="46">
        <f t="shared" si="1"/>
        <v>-7.3642872356202885E-6</v>
      </c>
      <c r="DR39" s="46">
        <f t="shared" si="2"/>
        <v>-7.242325053635878E-6</v>
      </c>
      <c r="DS39" s="46">
        <f t="shared" si="3"/>
        <v>-1.8477215415135944E-6</v>
      </c>
      <c r="DT39" s="46">
        <f t="shared" si="4"/>
        <v>3.8989565235569059E-5</v>
      </c>
      <c r="DU39" s="46">
        <f t="shared" si="5"/>
        <v>4.7174738940070394E-5</v>
      </c>
      <c r="DV39" s="46">
        <f t="shared" si="6"/>
        <v>-4.6681041046491549E-6</v>
      </c>
      <c r="DW39" s="46">
        <f t="shared" si="7"/>
        <v>-7.1926090920750089E-6</v>
      </c>
      <c r="DX39" s="46">
        <f t="shared" si="8"/>
        <v>-4.4715053161481034E-6</v>
      </c>
      <c r="DY39" s="46">
        <f t="shared" si="9"/>
        <v>-5.6079761531842997E-6</v>
      </c>
      <c r="DZ39" s="46">
        <f t="shared" si="10"/>
        <v>-2.2503470780872912E-6</v>
      </c>
      <c r="EA39" s="46">
        <f t="shared" si="11"/>
        <v>-4.8999546825908921E-6</v>
      </c>
      <c r="EB39" s="46">
        <f t="shared" si="12"/>
        <v>-3.9126116757404988E-6</v>
      </c>
      <c r="EC39" s="46">
        <f t="shared" si="13"/>
        <v>-4.18098168829838E-6</v>
      </c>
      <c r="ED39" s="46">
        <f t="shared" si="14"/>
        <v>-4.6910689349925304E-6</v>
      </c>
      <c r="EE39" s="46">
        <f t="shared" si="15"/>
        <v>-5.4498404737015877E-6</v>
      </c>
      <c r="EF39" s="46">
        <f t="shared" si="16"/>
        <v>-3.8928749023363325E-6</v>
      </c>
      <c r="EG39" s="46">
        <f t="shared" si="17"/>
        <v>-4.0170292712343814E-6</v>
      </c>
      <c r="EH39" s="46">
        <f t="shared" si="18"/>
        <v>-4.1607573802722644E-6</v>
      </c>
      <c r="EI39" s="46">
        <f t="shared" si="19"/>
        <v>-3.8333034935385055E-6</v>
      </c>
      <c r="EJ39" s="46">
        <f t="shared" si="20"/>
        <v>-1.1535350539196652E-6</v>
      </c>
      <c r="EK39" s="46">
        <f t="shared" si="21"/>
        <v>-3.5193047114505616E-6</v>
      </c>
      <c r="EL39" s="46">
        <f t="shared" si="22"/>
        <v>-5.5648069796170928E-6</v>
      </c>
      <c r="EM39" s="46">
        <f t="shared" si="23"/>
        <v>-4.2949477836872041E-6</v>
      </c>
      <c r="EN39" s="46">
        <f t="shared" si="24"/>
        <v>-5.0103338608336792E-6</v>
      </c>
      <c r="EO39" s="46">
        <f t="shared" si="25"/>
        <v>-3.2179985726902228E-6</v>
      </c>
      <c r="EP39" s="46">
        <f t="shared" si="26"/>
        <v>-4.1261427131033046E-6</v>
      </c>
      <c r="EQ39" s="46">
        <f t="shared" si="27"/>
        <v>-5.6861271420058446E-6</v>
      </c>
      <c r="ER39" s="46">
        <f t="shared" si="28"/>
        <v>-3.9469204184883039E-6</v>
      </c>
      <c r="ES39" s="46">
        <f t="shared" si="29"/>
        <v>0</v>
      </c>
      <c r="ET39" s="46">
        <f t="shared" si="30"/>
        <v>0</v>
      </c>
      <c r="EU39" s="46">
        <f t="shared" si="31"/>
        <v>-1.4825102714145509E-6</v>
      </c>
    </row>
    <row r="40" spans="1:151" x14ac:dyDescent="0.3">
      <c r="A40" s="23" t="s">
        <v>37</v>
      </c>
      <c r="B40" s="21">
        <v>93.672904000000003</v>
      </c>
      <c r="C40" s="21">
        <v>1.542413</v>
      </c>
      <c r="D40" s="21">
        <v>1.5354859999999999</v>
      </c>
      <c r="E40" s="21">
        <v>9.7590610000000009</v>
      </c>
      <c r="F40" s="21">
        <v>8.2703900000000008</v>
      </c>
      <c r="G40" s="21">
        <v>0.78264100000000003</v>
      </c>
      <c r="H40" s="21">
        <v>22.172187999999998</v>
      </c>
      <c r="I40" s="23">
        <v>0.51252600000000004</v>
      </c>
      <c r="J40" s="23">
        <v>0.25826300000000002</v>
      </c>
      <c r="K40" s="23">
        <v>0.22627900000000001</v>
      </c>
      <c r="L40" s="23">
        <v>0.206291</v>
      </c>
      <c r="M40" s="23">
        <v>1.344082</v>
      </c>
      <c r="N40" s="23">
        <v>0.15911500000000001</v>
      </c>
      <c r="O40" s="23">
        <v>8.3957000000000004E-2</v>
      </c>
      <c r="P40" s="23">
        <v>7.7039999999999999E-3</v>
      </c>
      <c r="Q40" s="23">
        <v>3.1549999999999998E-3</v>
      </c>
      <c r="R40" s="23">
        <v>3.8379999999999998E-3</v>
      </c>
      <c r="S40" s="23">
        <v>3.5140000000000002E-3</v>
      </c>
      <c r="T40" s="23">
        <v>1.4893E-2</v>
      </c>
      <c r="U40" s="23">
        <v>0.78837699999999999</v>
      </c>
      <c r="V40" s="23">
        <v>0.15911500000000001</v>
      </c>
      <c r="W40" s="23">
        <v>2.5586000000000001E-2</v>
      </c>
      <c r="X40" s="23">
        <v>2.3188E-2</v>
      </c>
      <c r="Y40" s="23">
        <v>2.13E-4</v>
      </c>
      <c r="Z40" s="23">
        <v>9.5949999999999994E-3</v>
      </c>
      <c r="AA40" s="23">
        <v>5.1241000000000002E-2</v>
      </c>
      <c r="AB40" s="23">
        <v>3.1981999999999997E-2</v>
      </c>
      <c r="AC40" s="23">
        <v>5.9100000000000005E-4</v>
      </c>
      <c r="AD40" s="23"/>
      <c r="AE40" s="23"/>
      <c r="AF40" s="23">
        <v>4.73E-4</v>
      </c>
      <c r="AG40" s="21"/>
      <c r="AH40" s="23" t="s">
        <v>37</v>
      </c>
      <c r="AI40" s="23">
        <v>1.3370687668777499</v>
      </c>
      <c r="AJ40" s="23">
        <v>0.58454631119011002</v>
      </c>
      <c r="AK40" s="23">
        <v>2.5586129675865401E-2</v>
      </c>
      <c r="AL40" s="23">
        <v>0.25826555950517199</v>
      </c>
      <c r="AM40" s="23">
        <v>2.3187920415350699E-2</v>
      </c>
      <c r="AN40" s="23">
        <v>0</v>
      </c>
      <c r="AO40" s="23">
        <v>0.51252337629127398</v>
      </c>
      <c r="AP40" s="23">
        <v>0.51252337629127398</v>
      </c>
      <c r="AQ40" s="23">
        <v>0.49284210172125797</v>
      </c>
      <c r="AR40" s="23">
        <v>8.4403554434872699E-2</v>
      </c>
      <c r="AS40" s="23">
        <v>0.22627986688876001</v>
      </c>
      <c r="AT40" s="23">
        <v>5.9101633629744701E-4</v>
      </c>
      <c r="AU40" s="23">
        <v>0.206286500179786</v>
      </c>
      <c r="AV40" s="23">
        <v>2.13003716661981E-4</v>
      </c>
      <c r="AW40" s="23">
        <v>2.08312686896278</v>
      </c>
      <c r="AX40" s="23">
        <v>93.672879070972201</v>
      </c>
      <c r="AY40" s="23">
        <v>0.97873470153276299</v>
      </c>
      <c r="AZ40" s="23">
        <v>0.258609541804593</v>
      </c>
      <c r="BA40" s="23">
        <v>0.32504287891003403</v>
      </c>
      <c r="BB40" s="23">
        <v>0</v>
      </c>
      <c r="BC40" s="23">
        <v>1.07756998193312E-2</v>
      </c>
      <c r="BD40" s="23">
        <v>0.104166261291798</v>
      </c>
      <c r="BE40" s="23">
        <v>1.3440822309451701</v>
      </c>
      <c r="BF40" s="23">
        <v>1.3440822309451701</v>
      </c>
      <c r="BG40" s="23">
        <v>9.5950115742654395E-3</v>
      </c>
      <c r="BH40" s="23">
        <v>14085.117853580001</v>
      </c>
      <c r="BI40" s="23">
        <v>0</v>
      </c>
      <c r="BJ40" s="23">
        <v>0.466669242282445</v>
      </c>
      <c r="BK40" s="23">
        <v>0.125716987789701</v>
      </c>
      <c r="BL40" s="23">
        <v>2.1881280310318099</v>
      </c>
      <c r="BM40" s="23">
        <v>0.31220394334121399</v>
      </c>
      <c r="BN40" s="23">
        <v>1.2297954661948701E-4</v>
      </c>
      <c r="BO40" s="23">
        <v>3.5002827427702102E-4</v>
      </c>
      <c r="BP40" s="23">
        <v>0.78838115652264895</v>
      </c>
      <c r="BQ40" s="23">
        <v>5.12412237007887E-2</v>
      </c>
      <c r="BR40" s="23">
        <v>0.15911489107954799</v>
      </c>
      <c r="BS40" s="23">
        <v>1.5424130910453699</v>
      </c>
      <c r="BT40" s="23">
        <v>0</v>
      </c>
      <c r="BU40" s="23">
        <v>23.034144303532301</v>
      </c>
      <c r="BV40" s="23">
        <v>1.3819352061597101</v>
      </c>
      <c r="BW40" s="23">
        <v>0.15354728351989899</v>
      </c>
      <c r="BX40" s="23">
        <v>1.53548248967961</v>
      </c>
      <c r="BY40" s="23">
        <v>0</v>
      </c>
      <c r="BZ40" s="23">
        <v>1.1309609991346801</v>
      </c>
      <c r="CA40" s="23">
        <v>7.7039791663221901E-3</v>
      </c>
      <c r="CB40" s="23">
        <v>3.1549839999558999E-3</v>
      </c>
      <c r="CC40" s="23">
        <v>3.83800014330042E-3</v>
      </c>
      <c r="CD40" s="23">
        <v>3.5140201392218698E-3</v>
      </c>
      <c r="CE40" s="23">
        <v>1.4893070321929901E-2</v>
      </c>
      <c r="CF40" s="23">
        <v>2.2989897319730801E-4</v>
      </c>
      <c r="CG40" s="23">
        <v>6.1876599050910199</v>
      </c>
      <c r="CH40" s="6">
        <v>9.6990360290348694E-5</v>
      </c>
      <c r="CI40" s="23">
        <v>2.7600260145394798E-2</v>
      </c>
      <c r="CJ40" s="23">
        <v>0.29582130436460002</v>
      </c>
      <c r="CK40" s="6">
        <v>9.5230851480128005E-5</v>
      </c>
      <c r="CL40" s="23">
        <v>0</v>
      </c>
      <c r="CM40" s="23">
        <v>6.6841393982484199E-3</v>
      </c>
      <c r="CN40" s="23">
        <v>9.7594997945292299</v>
      </c>
      <c r="CO40" s="23">
        <v>8.2708293469358498</v>
      </c>
      <c r="CP40" s="23">
        <v>1.4886704475933701</v>
      </c>
      <c r="CQ40" s="6">
        <v>8.87726318226161E-5</v>
      </c>
      <c r="CR40" s="6">
        <v>1.6210365030285901E-5</v>
      </c>
      <c r="CS40" s="23">
        <v>4.4911567100426E-2</v>
      </c>
      <c r="CT40" s="23">
        <v>4.0828496943842701E-3</v>
      </c>
      <c r="CU40" s="23">
        <v>3.2240614648610801</v>
      </c>
      <c r="CV40" s="23">
        <v>2.120528447891E-2</v>
      </c>
      <c r="CW40" s="23">
        <v>9.5380104388851205E-3</v>
      </c>
      <c r="CX40" s="23">
        <v>4.6057291511654102</v>
      </c>
      <c r="CY40" s="23">
        <v>8.4404551768382394E-2</v>
      </c>
      <c r="CZ40" s="23">
        <v>1.6713129075105899E-4</v>
      </c>
      <c r="DA40" s="23">
        <v>3.0486017736183899E-2</v>
      </c>
      <c r="DB40" s="6">
        <v>1.50630797466889E-5</v>
      </c>
      <c r="DC40" s="23">
        <v>0.78264137083395302</v>
      </c>
      <c r="DD40" s="23">
        <v>5.8583183677375601</v>
      </c>
      <c r="DE40" s="23">
        <v>3.1982132894613498E-2</v>
      </c>
      <c r="DF40" s="23">
        <v>0</v>
      </c>
      <c r="DG40" s="23">
        <v>0.35115494792352098</v>
      </c>
      <c r="DH40" s="23">
        <v>1.0357677855013001</v>
      </c>
      <c r="DI40" s="23">
        <v>0.15911529835480001</v>
      </c>
      <c r="DJ40" s="23">
        <v>0</v>
      </c>
      <c r="DK40" s="23">
        <v>3.5410380303907099</v>
      </c>
      <c r="DL40" s="23">
        <v>22.1721824104234</v>
      </c>
      <c r="DM40" s="23">
        <v>8.3957412122665095E-2</v>
      </c>
      <c r="DN40" s="23">
        <v>0.76012412683741404</v>
      </c>
      <c r="DP40" s="32">
        <f t="shared" si="0"/>
        <v>1.0388758254443948</v>
      </c>
      <c r="DQ40" s="46">
        <f t="shared" si="1"/>
        <v>-2.6612848259775646E-7</v>
      </c>
      <c r="DR40" s="46">
        <f t="shared" si="2"/>
        <v>5.902788028231888E-8</v>
      </c>
      <c r="DS40" s="46">
        <f t="shared" si="3"/>
        <v>-2.2861298572055768E-6</v>
      </c>
      <c r="DT40" s="46">
        <f t="shared" si="4"/>
        <v>4.4962781688629062E-5</v>
      </c>
      <c r="DU40" s="46">
        <f t="shared" si="5"/>
        <v>5.3122880039395541E-5</v>
      </c>
      <c r="DV40" s="46">
        <f t="shared" si="6"/>
        <v>4.7382382598092286E-7</v>
      </c>
      <c r="DW40" s="46">
        <f t="shared" si="7"/>
        <v>-2.5209855693573396E-7</v>
      </c>
      <c r="DX40" s="46">
        <f t="shared" si="8"/>
        <v>-5.119171956266056E-6</v>
      </c>
      <c r="DY40" s="46">
        <f t="shared" si="9"/>
        <v>9.9104601587253989E-6</v>
      </c>
      <c r="DZ40" s="46">
        <f t="shared" si="10"/>
        <v>3.8310614771953939E-6</v>
      </c>
      <c r="EA40" s="46">
        <f t="shared" si="11"/>
        <v>-2.1812973973653591E-5</v>
      </c>
      <c r="EB40" s="46">
        <f t="shared" si="12"/>
        <v>1.7182372065008408E-7</v>
      </c>
      <c r="EC40" s="46">
        <f t="shared" si="13"/>
        <v>1.875089086538785E-6</v>
      </c>
      <c r="ED40" s="46">
        <f t="shared" si="14"/>
        <v>4.908735008297196E-6</v>
      </c>
      <c r="EE40" s="46">
        <f t="shared" si="15"/>
        <v>-2.7042676284822141E-6</v>
      </c>
      <c r="EF40" s="46">
        <f t="shared" si="16"/>
        <v>-5.0713293502245484E-6</v>
      </c>
      <c r="EG40" s="46">
        <f t="shared" si="17"/>
        <v>3.7337264236897464E-8</v>
      </c>
      <c r="EH40" s="46">
        <f t="shared" si="18"/>
        <v>5.7311388359678491E-6</v>
      </c>
      <c r="EI40" s="46">
        <f t="shared" si="19"/>
        <v>4.7218109112149369E-6</v>
      </c>
      <c r="EJ40" s="46">
        <f t="shared" si="20"/>
        <v>5.2722525504384966E-6</v>
      </c>
      <c r="EK40" s="46">
        <f t="shared" si="21"/>
        <v>-6.8453918247068849E-7</v>
      </c>
      <c r="EL40" s="46">
        <f t="shared" si="22"/>
        <v>5.0682351832978442E-6</v>
      </c>
      <c r="EM40" s="46">
        <f t="shared" si="23"/>
        <v>-3.4321480637073192E-6</v>
      </c>
      <c r="EN40" s="46">
        <f t="shared" si="24"/>
        <v>1.7449117281691833E-5</v>
      </c>
      <c r="EO40" s="46">
        <f t="shared" si="25"/>
        <v>1.2062809213309173E-6</v>
      </c>
      <c r="EP40" s="46">
        <f t="shared" si="26"/>
        <v>4.365660090522994E-6</v>
      </c>
      <c r="EQ40" s="46">
        <f t="shared" si="27"/>
        <v>4.1552940248028366E-6</v>
      </c>
      <c r="ER40" s="46">
        <f t="shared" si="28"/>
        <v>2.7641789250349285E-5</v>
      </c>
      <c r="ES40" s="46">
        <f t="shared" si="29"/>
        <v>0</v>
      </c>
      <c r="ET40" s="46">
        <f t="shared" si="30"/>
        <v>0</v>
      </c>
      <c r="EU40" s="46">
        <f t="shared" si="31"/>
        <v>1.6534664921770772E-5</v>
      </c>
    </row>
    <row r="41" spans="1:151" x14ac:dyDescent="0.3">
      <c r="A41" s="23" t="s">
        <v>38</v>
      </c>
      <c r="B41" s="21">
        <v>283986.48683000001</v>
      </c>
      <c r="C41" s="21">
        <v>4685.3206469999996</v>
      </c>
      <c r="D41" s="21">
        <v>5129.4868059999999</v>
      </c>
      <c r="E41" s="21">
        <v>30010.017552000001</v>
      </c>
      <c r="F41" s="21">
        <v>25432.218134999999</v>
      </c>
      <c r="G41" s="21">
        <v>2517.7764940000002</v>
      </c>
      <c r="H41" s="21">
        <v>67351.484998</v>
      </c>
      <c r="I41" s="23">
        <v>1648.809845</v>
      </c>
      <c r="J41" s="23">
        <v>830.83546699999999</v>
      </c>
      <c r="K41" s="23">
        <v>727.94568700000002</v>
      </c>
      <c r="L41" s="23">
        <v>663.63976200000002</v>
      </c>
      <c r="M41" s="23">
        <v>4323.9461529999999</v>
      </c>
      <c r="N41" s="23">
        <v>511.87697200000002</v>
      </c>
      <c r="O41" s="23">
        <v>270.08577200000002</v>
      </c>
      <c r="P41" s="23">
        <v>24.779337999999999</v>
      </c>
      <c r="Q41" s="23">
        <v>10.148191000000001</v>
      </c>
      <c r="R41" s="23">
        <v>12.344905000000001</v>
      </c>
      <c r="S41" s="23">
        <v>11.304080000000001</v>
      </c>
      <c r="T41" s="23">
        <v>47.914558</v>
      </c>
      <c r="U41" s="23">
        <v>2536.2349640000002</v>
      </c>
      <c r="V41" s="23">
        <v>511.87697200000002</v>
      </c>
      <c r="W41" s="23">
        <v>82.311853999999997</v>
      </c>
      <c r="X41" s="23">
        <v>74.595318000000006</v>
      </c>
      <c r="Y41" s="23">
        <v>0.68595499999999998</v>
      </c>
      <c r="Z41" s="23">
        <v>30.866949000000002</v>
      </c>
      <c r="AA41" s="23">
        <v>164.84375299999999</v>
      </c>
      <c r="AB41" s="23">
        <v>102.88993600000001</v>
      </c>
      <c r="AC41" s="23">
        <v>1.900876</v>
      </c>
      <c r="AD41" s="23"/>
      <c r="AE41" s="23"/>
      <c r="AF41" s="23">
        <v>0.19598199999999999</v>
      </c>
      <c r="AG41" s="21"/>
      <c r="AH41" s="23" t="s">
        <v>38</v>
      </c>
      <c r="AI41" s="23">
        <v>4023.4562590124101</v>
      </c>
      <c r="AJ41" s="23">
        <v>1759.0021753358999</v>
      </c>
      <c r="AK41" s="23">
        <v>82.310617902999894</v>
      </c>
      <c r="AL41" s="23">
        <v>830.82279157972198</v>
      </c>
      <c r="AM41" s="23">
        <v>74.594178791351297</v>
      </c>
      <c r="AN41" s="23">
        <v>0</v>
      </c>
      <c r="AO41" s="23">
        <v>1648.7849005395501</v>
      </c>
      <c r="AP41" s="23">
        <v>1648.7849005395501</v>
      </c>
      <c r="AQ41" s="23">
        <v>1483.0534510191101</v>
      </c>
      <c r="AR41" s="23">
        <v>253.98247742070001</v>
      </c>
      <c r="AS41" s="23">
        <v>727.93466822989001</v>
      </c>
      <c r="AT41" s="23">
        <v>1.90084618449996</v>
      </c>
      <c r="AU41" s="23">
        <v>663.62965529331098</v>
      </c>
      <c r="AV41" s="23">
        <v>0.68594457091605299</v>
      </c>
      <c r="AW41" s="23">
        <v>6268.4805127976997</v>
      </c>
      <c r="AX41" s="23">
        <v>283978.37479049998</v>
      </c>
      <c r="AY41" s="23">
        <v>2945.1744483069601</v>
      </c>
      <c r="AZ41" s="23">
        <v>778.19937620931</v>
      </c>
      <c r="BA41" s="23">
        <v>978.11098680669295</v>
      </c>
      <c r="BB41" s="23">
        <v>0</v>
      </c>
      <c r="BC41" s="23">
        <v>32.425349946995702</v>
      </c>
      <c r="BD41" s="23">
        <v>313.45568776639197</v>
      </c>
      <c r="BE41" s="23">
        <v>4323.88083807561</v>
      </c>
      <c r="BF41" s="23">
        <v>4323.88083807561</v>
      </c>
      <c r="BG41" s="23">
        <v>30.8664939476919</v>
      </c>
      <c r="BH41" s="23">
        <v>45312208.172215097</v>
      </c>
      <c r="BI41" s="23">
        <v>0</v>
      </c>
      <c r="BJ41" s="23">
        <v>1404.2862028074001</v>
      </c>
      <c r="BK41" s="23">
        <v>378.30269470478902</v>
      </c>
      <c r="BL41" s="23">
        <v>6584.4126966840204</v>
      </c>
      <c r="BM41" s="23">
        <v>939.47034752951504</v>
      </c>
      <c r="BN41" s="23">
        <v>5.0954870660339401E-2</v>
      </c>
      <c r="BO41" s="23">
        <v>0.14502530242453299</v>
      </c>
      <c r="BP41" s="23">
        <v>2536.2042850241701</v>
      </c>
      <c r="BQ41" s="23">
        <v>164.84124393226199</v>
      </c>
      <c r="BR41" s="23">
        <v>511.86904597900002</v>
      </c>
      <c r="BS41" s="23">
        <v>4685.1888876684397</v>
      </c>
      <c r="BT41" s="23">
        <v>0</v>
      </c>
      <c r="BU41" s="23">
        <v>69943.390175763401</v>
      </c>
      <c r="BV41" s="23">
        <v>4616.5051861006305</v>
      </c>
      <c r="BW41" s="23">
        <v>512.94516397851601</v>
      </c>
      <c r="BX41" s="23">
        <v>5129.4503500791398</v>
      </c>
      <c r="BY41" s="23">
        <v>0</v>
      </c>
      <c r="BZ41" s="23">
        <v>3403.25375046815</v>
      </c>
      <c r="CA41" s="23">
        <v>24.7789780398452</v>
      </c>
      <c r="CB41" s="23">
        <v>10.1480378103099</v>
      </c>
      <c r="CC41" s="23">
        <v>12.3447227750935</v>
      </c>
      <c r="CD41" s="23">
        <v>11.303918031081199</v>
      </c>
      <c r="CE41" s="23">
        <v>47.913853832308</v>
      </c>
      <c r="CF41" s="23">
        <v>0.71972961767269095</v>
      </c>
      <c r="CG41" s="23">
        <v>18619.7162010709</v>
      </c>
      <c r="CH41" s="23">
        <v>0.29500087245666501</v>
      </c>
      <c r="CI41" s="23">
        <v>87.126621088719403</v>
      </c>
      <c r="CJ41" s="23">
        <v>931.36801300517402</v>
      </c>
      <c r="CK41" s="23">
        <v>0.25797252717582397</v>
      </c>
      <c r="CL41" s="23">
        <v>0</v>
      </c>
      <c r="CM41" s="23">
        <v>21.113836982302399</v>
      </c>
      <c r="CN41" s="23">
        <v>30010.656285811099</v>
      </c>
      <c r="CO41" s="23">
        <v>25432.972551066799</v>
      </c>
      <c r="CP41" s="23">
        <v>4577.6837347442897</v>
      </c>
      <c r="CQ41" s="23">
        <v>0.27330808790312799</v>
      </c>
      <c r="CR41" s="23">
        <v>4.7691173235117401E-2</v>
      </c>
      <c r="CS41" s="23">
        <v>117.669169651614</v>
      </c>
      <c r="CT41" s="23">
        <v>13.0057884180183</v>
      </c>
      <c r="CU41" s="23">
        <v>9910.8730058764195</v>
      </c>
      <c r="CV41" s="23">
        <v>66.370419390609399</v>
      </c>
      <c r="CW41" s="23">
        <v>29.7697529550091</v>
      </c>
      <c r="CX41" s="23">
        <v>14158.209973003201</v>
      </c>
      <c r="CY41" s="23">
        <v>253.98234545358699</v>
      </c>
      <c r="CZ41" s="23">
        <v>0.52226124242354099</v>
      </c>
      <c r="DA41" s="23">
        <v>95.307203726141793</v>
      </c>
      <c r="DB41" s="23">
        <v>4.2803448715642303E-2</v>
      </c>
      <c r="DC41" s="23">
        <v>2517.7382222818901</v>
      </c>
      <c r="DD41" s="23">
        <v>17628.6633321671</v>
      </c>
      <c r="DE41" s="23">
        <v>102.888383775886</v>
      </c>
      <c r="DF41" s="23">
        <v>0</v>
      </c>
      <c r="DG41" s="23">
        <v>1056.67784753915</v>
      </c>
      <c r="DH41" s="23">
        <v>3116.8116263465199</v>
      </c>
      <c r="DI41" s="23">
        <v>511.86932765532799</v>
      </c>
      <c r="DJ41" s="23">
        <v>0</v>
      </c>
      <c r="DK41" s="23">
        <v>10655.5872996135</v>
      </c>
      <c r="DL41" s="23">
        <v>67349.591341953303</v>
      </c>
      <c r="DM41" s="23">
        <v>270.08151049309902</v>
      </c>
      <c r="DN41" s="23">
        <v>2287.3647868589201</v>
      </c>
      <c r="DP41" s="32">
        <f t="shared" si="0"/>
        <v>1.0385124658090445</v>
      </c>
      <c r="DQ41" s="46">
        <f t="shared" si="1"/>
        <v>-2.8564878528493439E-5</v>
      </c>
      <c r="DR41" s="46">
        <f t="shared" si="2"/>
        <v>-2.8121731998037577E-5</v>
      </c>
      <c r="DS41" s="46">
        <f t="shared" si="3"/>
        <v>-7.1071283032626522E-6</v>
      </c>
      <c r="DT41" s="46">
        <f t="shared" si="4"/>
        <v>2.1284019910727962E-5</v>
      </c>
      <c r="DU41" s="46">
        <f t="shared" si="5"/>
        <v>2.9663793492007632E-5</v>
      </c>
      <c r="DV41" s="46">
        <f t="shared" si="6"/>
        <v>-1.5200601880780591E-5</v>
      </c>
      <c r="DW41" s="46">
        <f t="shared" si="7"/>
        <v>-2.811602515896301E-5</v>
      </c>
      <c r="DX41" s="46">
        <f t="shared" si="8"/>
        <v>-1.5128767289649236E-5</v>
      </c>
      <c r="DY41" s="46">
        <f t="shared" si="9"/>
        <v>-1.5256233973476757E-5</v>
      </c>
      <c r="DZ41" s="46">
        <f t="shared" si="10"/>
        <v>-1.5136802520835686E-5</v>
      </c>
      <c r="EA41" s="46">
        <f t="shared" si="11"/>
        <v>-1.5229206065931408E-5</v>
      </c>
      <c r="EB41" s="46">
        <f t="shared" si="12"/>
        <v>-1.5105397264158569E-5</v>
      </c>
      <c r="EC41" s="46">
        <f t="shared" si="13"/>
        <v>-1.4933949152200689E-5</v>
      </c>
      <c r="ED41" s="46">
        <f t="shared" si="14"/>
        <v>-1.5778346520980662E-5</v>
      </c>
      <c r="EE41" s="46">
        <f t="shared" si="15"/>
        <v>-1.4526625158414869E-5</v>
      </c>
      <c r="EF41" s="46">
        <f t="shared" si="16"/>
        <v>-1.5095270684305201E-5</v>
      </c>
      <c r="EG41" s="46">
        <f t="shared" si="17"/>
        <v>-1.4761142876442143E-5</v>
      </c>
      <c r="EH41" s="46">
        <f t="shared" si="18"/>
        <v>-1.4328359212027132E-5</v>
      </c>
      <c r="EI41" s="46">
        <f t="shared" si="19"/>
        <v>-1.4696320312495789E-5</v>
      </c>
      <c r="EJ41" s="46">
        <f t="shared" si="20"/>
        <v>-1.2096267209311292E-5</v>
      </c>
      <c r="EK41" s="46">
        <f t="shared" si="21"/>
        <v>-1.5484230456850766E-5</v>
      </c>
      <c r="EL41" s="46">
        <f t="shared" si="22"/>
        <v>-1.5017241624792362E-5</v>
      </c>
      <c r="EM41" s="46">
        <f t="shared" si="23"/>
        <v>-1.5271851897048018E-5</v>
      </c>
      <c r="EN41" s="46">
        <f t="shared" si="24"/>
        <v>-1.5203743608537716E-5</v>
      </c>
      <c r="EO41" s="46">
        <f t="shared" si="25"/>
        <v>-1.4742380534645651E-5</v>
      </c>
      <c r="EP41" s="46">
        <f t="shared" si="26"/>
        <v>-1.5220884579129445E-5</v>
      </c>
      <c r="EQ41" s="46">
        <f t="shared" si="27"/>
        <v>-1.5086257940791916E-5</v>
      </c>
      <c r="ER41" s="46">
        <f t="shared" si="28"/>
        <v>-1.5685136768520408E-5</v>
      </c>
      <c r="ES41" s="46">
        <f t="shared" si="29"/>
        <v>0</v>
      </c>
      <c r="ET41" s="46">
        <f t="shared" si="30"/>
        <v>0</v>
      </c>
      <c r="EU41" s="46">
        <f t="shared" si="31"/>
        <v>-9.3218516373704789E-6</v>
      </c>
    </row>
    <row r="42" spans="1:151" x14ac:dyDescent="0.3">
      <c r="A42" s="23" t="s">
        <v>39</v>
      </c>
      <c r="B42" s="21">
        <v>35916.758697999998</v>
      </c>
      <c r="C42" s="21">
        <v>588.94999600000006</v>
      </c>
      <c r="D42" s="21">
        <v>462.43679900000001</v>
      </c>
      <c r="E42" s="21">
        <v>3629.0896509999998</v>
      </c>
      <c r="F42" s="21">
        <v>3075.4997480000002</v>
      </c>
      <c r="G42" s="21">
        <v>261.46192200000002</v>
      </c>
      <c r="H42" s="21">
        <v>8466.1559969999998</v>
      </c>
      <c r="I42" s="23">
        <v>298.90538800000002</v>
      </c>
      <c r="J42" s="23">
        <v>91.354496999999995</v>
      </c>
      <c r="K42" s="23">
        <v>80.135532999999995</v>
      </c>
      <c r="L42" s="23">
        <v>48.348444999999998</v>
      </c>
      <c r="M42" s="23">
        <v>597.009502</v>
      </c>
      <c r="N42" s="23">
        <v>61.170102999999997</v>
      </c>
      <c r="O42" s="23">
        <v>51.821061</v>
      </c>
      <c r="P42" s="23">
        <v>2.5732270000000002</v>
      </c>
      <c r="Q42" s="23">
        <v>1.0538099999999999</v>
      </c>
      <c r="R42" s="23">
        <v>1.2819149999999999</v>
      </c>
      <c r="S42" s="23">
        <v>1.173891</v>
      </c>
      <c r="T42" s="23">
        <v>4.9756819999999999</v>
      </c>
      <c r="U42" s="23">
        <v>671.80266200000005</v>
      </c>
      <c r="V42" s="23">
        <v>86.813467000000003</v>
      </c>
      <c r="W42" s="23">
        <v>57.430421000000003</v>
      </c>
      <c r="X42" s="23">
        <v>12.554581000000001</v>
      </c>
      <c r="Y42" s="23">
        <v>7.1259000000000003E-2</v>
      </c>
      <c r="Z42" s="23">
        <v>8.5477460000000001</v>
      </c>
      <c r="AA42" s="23">
        <v>17.118355999999999</v>
      </c>
      <c r="AB42" s="23">
        <v>18.43121</v>
      </c>
      <c r="AC42" s="23">
        <v>0.19742000000000001</v>
      </c>
      <c r="AD42" s="23"/>
      <c r="AE42" s="23"/>
      <c r="AF42" s="23">
        <v>1.7635000000000001E-2</v>
      </c>
      <c r="AG42" s="21"/>
      <c r="AH42" s="23" t="s">
        <v>39</v>
      </c>
      <c r="AI42" s="23">
        <v>543.46831768176605</v>
      </c>
      <c r="AJ42" s="23">
        <v>103.471454759577</v>
      </c>
      <c r="AK42" s="23">
        <v>57.430432254396798</v>
      </c>
      <c r="AL42" s="23">
        <v>91.354513895921997</v>
      </c>
      <c r="AM42" s="23">
        <v>12.5545728263364</v>
      </c>
      <c r="AN42" s="23">
        <v>0</v>
      </c>
      <c r="AO42" s="23">
        <v>298.90532451246997</v>
      </c>
      <c r="AP42" s="23">
        <v>298.90532451246997</v>
      </c>
      <c r="AQ42" s="23">
        <v>168.42705723930601</v>
      </c>
      <c r="AR42" s="23">
        <v>9.3534340039057504</v>
      </c>
      <c r="AS42" s="23">
        <v>80.135532596442502</v>
      </c>
      <c r="AT42" s="23">
        <v>0.19741957874580901</v>
      </c>
      <c r="AU42" s="23">
        <v>48.348427904300003</v>
      </c>
      <c r="AV42" s="23">
        <v>7.12589167633393E-2</v>
      </c>
      <c r="AW42" s="23">
        <v>874.540760647762</v>
      </c>
      <c r="AX42" s="23">
        <v>35916.748594299897</v>
      </c>
      <c r="AY42" s="23">
        <v>248.50929947475299</v>
      </c>
      <c r="AZ42" s="23">
        <v>119.670058074116</v>
      </c>
      <c r="BA42" s="23">
        <v>56.145330719018801</v>
      </c>
      <c r="BB42" s="23">
        <v>0</v>
      </c>
      <c r="BC42" s="23">
        <v>43.009247262333197</v>
      </c>
      <c r="BD42" s="23">
        <v>33.112411188748702</v>
      </c>
      <c r="BE42" s="23">
        <v>597.00938285803602</v>
      </c>
      <c r="BF42" s="23">
        <v>597.00938285803602</v>
      </c>
      <c r="BG42" s="23">
        <v>8.5477428343309203</v>
      </c>
      <c r="BH42" s="23">
        <v>4705506.4321466899</v>
      </c>
      <c r="BI42" s="23">
        <v>0</v>
      </c>
      <c r="BJ42" s="23">
        <v>98.263314749372995</v>
      </c>
      <c r="BK42" s="23">
        <v>17.2765331549049</v>
      </c>
      <c r="BL42" s="23">
        <v>883.297908364303</v>
      </c>
      <c r="BM42" s="23">
        <v>119.546861056955</v>
      </c>
      <c r="BN42" s="23">
        <v>4.5851061249910403E-3</v>
      </c>
      <c r="BO42" s="23">
        <v>1.30498829345723E-2</v>
      </c>
      <c r="BP42" s="23">
        <v>671.80451243398397</v>
      </c>
      <c r="BQ42" s="23">
        <v>17.1183380973164</v>
      </c>
      <c r="BR42" s="23">
        <v>86.813428160956406</v>
      </c>
      <c r="BS42" s="23">
        <v>588.94982876700999</v>
      </c>
      <c r="BT42" s="23">
        <v>0</v>
      </c>
      <c r="BU42" s="23">
        <v>8724.5427695563703</v>
      </c>
      <c r="BV42" s="23">
        <v>416.19308950655</v>
      </c>
      <c r="BW42" s="23">
        <v>46.2436412943335</v>
      </c>
      <c r="BX42" s="23">
        <v>462.43673080088399</v>
      </c>
      <c r="BY42" s="23">
        <v>0</v>
      </c>
      <c r="BZ42" s="23">
        <v>419.86751427131099</v>
      </c>
      <c r="CA42" s="23">
        <v>2.57323343872749</v>
      </c>
      <c r="CB42" s="23">
        <v>1.05381050195494</v>
      </c>
      <c r="CC42" s="23">
        <v>1.2819172003769901</v>
      </c>
      <c r="CD42" s="23">
        <v>1.1738909664247099</v>
      </c>
      <c r="CE42" s="23">
        <v>4.9756710653725502</v>
      </c>
      <c r="CF42" s="23">
        <v>4.0160248593175497E-2</v>
      </c>
      <c r="CG42" s="23">
        <v>2259.24111048125</v>
      </c>
      <c r="CH42" s="23">
        <v>0.15380413520946601</v>
      </c>
      <c r="CI42" s="23">
        <v>24.152396198129299</v>
      </c>
      <c r="CJ42" s="23">
        <v>386.85009231854502</v>
      </c>
      <c r="CK42" s="23">
        <v>7.8584826226183194E-2</v>
      </c>
      <c r="CL42" s="23">
        <v>0</v>
      </c>
      <c r="CM42" s="23">
        <v>37.509904008553903</v>
      </c>
      <c r="CN42" s="23">
        <v>3631.3053405855499</v>
      </c>
      <c r="CO42" s="23">
        <v>3077.71561778369</v>
      </c>
      <c r="CP42" s="23">
        <v>553.58972280185401</v>
      </c>
      <c r="CQ42" s="23">
        <v>6.8326630621097104E-2</v>
      </c>
      <c r="CR42" s="23">
        <v>9.5846958117693695E-3</v>
      </c>
      <c r="CS42" s="23">
        <v>0.49842628692052898</v>
      </c>
      <c r="CT42" s="23">
        <v>6.2802188285740996</v>
      </c>
      <c r="CU42" s="23">
        <v>1058.2131562801401</v>
      </c>
      <c r="CV42" s="23">
        <v>7.1344726244371302</v>
      </c>
      <c r="CW42" s="23">
        <v>9.6661758474842401</v>
      </c>
      <c r="CX42" s="23">
        <v>1511.58588534863</v>
      </c>
      <c r="CY42" s="23">
        <v>43.5502616171052</v>
      </c>
      <c r="CZ42" s="23">
        <v>0.22382342234494601</v>
      </c>
      <c r="DA42" s="23">
        <v>35.246139019053402</v>
      </c>
      <c r="DB42" s="23">
        <v>4.4670644168499198E-3</v>
      </c>
      <c r="DC42" s="23">
        <v>261.46167155409302</v>
      </c>
      <c r="DD42" s="23">
        <v>2145.4283439504702</v>
      </c>
      <c r="DE42" s="23">
        <v>18.431200486587599</v>
      </c>
      <c r="DF42" s="23">
        <v>0</v>
      </c>
      <c r="DG42" s="23">
        <v>107.260720349613</v>
      </c>
      <c r="DH42" s="23">
        <v>344.61370131188301</v>
      </c>
      <c r="DI42" s="23">
        <v>61.1701204490899</v>
      </c>
      <c r="DJ42" s="23">
        <v>0</v>
      </c>
      <c r="DK42" s="23">
        <v>1271.42782945868</v>
      </c>
      <c r="DL42" s="23">
        <v>8466.1537487943406</v>
      </c>
      <c r="DM42" s="23">
        <v>51.821006729443802</v>
      </c>
      <c r="DN42" s="23">
        <v>261.33298615714301</v>
      </c>
      <c r="DP42" s="32">
        <f t="shared" si="0"/>
        <v>1.0305202372209255</v>
      </c>
      <c r="DQ42" s="46">
        <f t="shared" si="1"/>
        <v>-2.8130879474396655E-7</v>
      </c>
      <c r="DR42" s="46">
        <f t="shared" si="2"/>
        <v>-2.8395108447494282E-7</v>
      </c>
      <c r="DS42" s="46">
        <f t="shared" si="3"/>
        <v>-1.4747770108789811E-7</v>
      </c>
      <c r="DT42" s="46">
        <f t="shared" si="4"/>
        <v>6.1053591909462608E-4</v>
      </c>
      <c r="DU42" s="46">
        <f t="shared" si="5"/>
        <v>7.2049096577909001E-4</v>
      </c>
      <c r="DV42" s="46">
        <f t="shared" si="6"/>
        <v>-9.578676125528906E-7</v>
      </c>
      <c r="DW42" s="46">
        <f t="shared" si="7"/>
        <v>-2.6555211834832816E-7</v>
      </c>
      <c r="DX42" s="46">
        <f t="shared" si="8"/>
        <v>-2.1240008574900295E-7</v>
      </c>
      <c r="DY42" s="46">
        <f t="shared" si="9"/>
        <v>1.849489905454355E-7</v>
      </c>
      <c r="DZ42" s="46">
        <f t="shared" si="10"/>
        <v>-5.0359369694393095E-9</v>
      </c>
      <c r="EA42" s="46">
        <f t="shared" si="11"/>
        <v>-3.5359358496835724E-7</v>
      </c>
      <c r="EB42" s="46">
        <f t="shared" si="12"/>
        <v>-1.9956460253811644E-7</v>
      </c>
      <c r="EC42" s="46">
        <f t="shared" si="13"/>
        <v>2.8525519897775263E-7</v>
      </c>
      <c r="ED42" s="46">
        <f t="shared" si="14"/>
        <v>-1.0472683335899382E-6</v>
      </c>
      <c r="EE42" s="46">
        <f t="shared" si="15"/>
        <v>2.5021995688074325E-6</v>
      </c>
      <c r="EF42" s="46">
        <f t="shared" si="16"/>
        <v>4.7632394839445302E-7</v>
      </c>
      <c r="EG42" s="46">
        <f t="shared" si="17"/>
        <v>1.7164765137852836E-6</v>
      </c>
      <c r="EH42" s="46">
        <f t="shared" si="18"/>
        <v>-2.8601710127879615E-8</v>
      </c>
      <c r="EI42" s="46">
        <f t="shared" si="19"/>
        <v>-2.1976138044435497E-6</v>
      </c>
      <c r="EJ42" s="46">
        <f t="shared" si="20"/>
        <v>2.7544308598144028E-6</v>
      </c>
      <c r="EK42" s="46">
        <f t="shared" si="21"/>
        <v>-4.4738500764230109E-7</v>
      </c>
      <c r="EL42" s="46">
        <f t="shared" si="22"/>
        <v>1.9596577214425277E-7</v>
      </c>
      <c r="EM42" s="46">
        <f t="shared" si="23"/>
        <v>-6.5105028994396696E-7</v>
      </c>
      <c r="EN42" s="46">
        <f t="shared" si="24"/>
        <v>-1.1680862866847392E-6</v>
      </c>
      <c r="EO42" s="46">
        <f t="shared" si="25"/>
        <v>-3.7035132767904352E-7</v>
      </c>
      <c r="EP42" s="46">
        <f t="shared" si="26"/>
        <v>-1.0458179277666465E-6</v>
      </c>
      <c r="EQ42" s="46">
        <f t="shared" si="27"/>
        <v>-5.1615777808202834E-7</v>
      </c>
      <c r="ER42" s="46">
        <f t="shared" si="28"/>
        <v>-2.1337969354778115E-6</v>
      </c>
      <c r="ES42" s="46">
        <f t="shared" si="29"/>
        <v>0</v>
      </c>
      <c r="ET42" s="46">
        <f t="shared" si="30"/>
        <v>0</v>
      </c>
      <c r="EU42" s="46">
        <f t="shared" si="31"/>
        <v>-6.2038200514760022E-7</v>
      </c>
    </row>
    <row r="43" spans="1:151" x14ac:dyDescent="0.3">
      <c r="A43" s="23" t="s">
        <v>40</v>
      </c>
      <c r="B43" s="21">
        <v>126734.04032</v>
      </c>
      <c r="C43" s="21">
        <v>2098.3448530000001</v>
      </c>
      <c r="D43" s="21">
        <v>2671.995414</v>
      </c>
      <c r="E43" s="21">
        <v>13734.427986999999</v>
      </c>
      <c r="F43" s="21">
        <v>11639.345746000001</v>
      </c>
      <c r="G43" s="21">
        <v>1240.6789100000001</v>
      </c>
      <c r="H43" s="21">
        <v>30163.707469000001</v>
      </c>
      <c r="I43" s="23">
        <v>812.48051199999998</v>
      </c>
      <c r="J43" s="23">
        <v>409.40911</v>
      </c>
      <c r="K43" s="23">
        <v>358.70818700000001</v>
      </c>
      <c r="L43" s="23">
        <v>327.01995799999997</v>
      </c>
      <c r="M43" s="23">
        <v>2130.7008139999998</v>
      </c>
      <c r="N43" s="23">
        <v>252.23652100000001</v>
      </c>
      <c r="O43" s="23">
        <v>133.08965699999999</v>
      </c>
      <c r="P43" s="23">
        <v>12.210656</v>
      </c>
      <c r="Q43" s="23">
        <v>5.0006329999999997</v>
      </c>
      <c r="R43" s="23">
        <v>6.0833279999999998</v>
      </c>
      <c r="S43" s="23">
        <v>5.5705539999999996</v>
      </c>
      <c r="T43" s="23">
        <v>23.610800999999999</v>
      </c>
      <c r="U43" s="23">
        <v>1249.774932</v>
      </c>
      <c r="V43" s="23">
        <v>252.23652100000001</v>
      </c>
      <c r="W43" s="23">
        <v>40.560634999999998</v>
      </c>
      <c r="X43" s="23">
        <v>36.758046999999998</v>
      </c>
      <c r="Y43" s="23">
        <v>0.33823300000000001</v>
      </c>
      <c r="Z43" s="23">
        <v>15.210132</v>
      </c>
      <c r="AA43" s="23">
        <v>81.229563999999996</v>
      </c>
      <c r="AB43" s="23">
        <v>50.700617999999999</v>
      </c>
      <c r="AC43" s="23">
        <v>0.93662500000000004</v>
      </c>
      <c r="AD43" s="23"/>
      <c r="AE43" s="23"/>
      <c r="AF43" s="23">
        <v>0.100524</v>
      </c>
      <c r="AG43" s="21"/>
      <c r="AH43" s="23" t="s">
        <v>40</v>
      </c>
      <c r="AI43" s="23">
        <v>1771.5023130634299</v>
      </c>
      <c r="AJ43" s="23">
        <v>774.47775212654903</v>
      </c>
      <c r="AK43" s="23">
        <v>40.562984567007298</v>
      </c>
      <c r="AL43" s="23">
        <v>409.43202691989802</v>
      </c>
      <c r="AM43" s="23">
        <v>36.760182197613403</v>
      </c>
      <c r="AN43" s="23">
        <v>0</v>
      </c>
      <c r="AO43" s="23">
        <v>812.52723947771904</v>
      </c>
      <c r="AP43" s="23">
        <v>812.52723947771904</v>
      </c>
      <c r="AQ43" s="23">
        <v>652.97843663228502</v>
      </c>
      <c r="AR43" s="23">
        <v>111.82694944587099</v>
      </c>
      <c r="AS43" s="23">
        <v>358.72927337428803</v>
      </c>
      <c r="AT43" s="23">
        <v>0.936676468682207</v>
      </c>
      <c r="AU43" s="23">
        <v>327.03872366214301</v>
      </c>
      <c r="AV43" s="23">
        <v>0.338252716364071</v>
      </c>
      <c r="AW43" s="23">
        <v>2759.97142405556</v>
      </c>
      <c r="AX43" s="23">
        <v>126741.54316466799</v>
      </c>
      <c r="AY43" s="23">
        <v>1296.74119159366</v>
      </c>
      <c r="AZ43" s="23">
        <v>342.636064016266</v>
      </c>
      <c r="BA43" s="23">
        <v>430.65585802442899</v>
      </c>
      <c r="BB43" s="23">
        <v>0</v>
      </c>
      <c r="BC43" s="23">
        <v>14.276669381739101</v>
      </c>
      <c r="BD43" s="23">
        <v>138.01239148504101</v>
      </c>
      <c r="BE43" s="23">
        <v>2130.8234443463002</v>
      </c>
      <c r="BF43" s="23">
        <v>2130.8234443463002</v>
      </c>
      <c r="BG43" s="23">
        <v>15.2110089927929</v>
      </c>
      <c r="BH43" s="23">
        <v>22329607.103132199</v>
      </c>
      <c r="BI43" s="23">
        <v>0</v>
      </c>
      <c r="BJ43" s="23">
        <v>618.29817919363097</v>
      </c>
      <c r="BK43" s="23">
        <v>166.56408205668799</v>
      </c>
      <c r="BL43" s="23">
        <v>2899.0734905115601</v>
      </c>
      <c r="BM43" s="23">
        <v>413.64304461907102</v>
      </c>
      <c r="BN43" s="23">
        <v>2.6137733791894699E-2</v>
      </c>
      <c r="BO43" s="23">
        <v>7.4391976840445906E-2</v>
      </c>
      <c r="BP43" s="23">
        <v>1249.8506073066801</v>
      </c>
      <c r="BQ43" s="23">
        <v>81.234227291823601</v>
      </c>
      <c r="BR43" s="23">
        <v>252.25086010511299</v>
      </c>
      <c r="BS43" s="23">
        <v>2098.4690186766702</v>
      </c>
      <c r="BT43" s="23">
        <v>0</v>
      </c>
      <c r="BU43" s="23">
        <v>31307.525174556398</v>
      </c>
      <c r="BV43" s="23">
        <v>2404.9319517388399</v>
      </c>
      <c r="BW43" s="23">
        <v>267.21482526236599</v>
      </c>
      <c r="BX43" s="23">
        <v>2672.1467770012</v>
      </c>
      <c r="BY43" s="23">
        <v>0</v>
      </c>
      <c r="BZ43" s="23">
        <v>1498.4307651153699</v>
      </c>
      <c r="CA43" s="23">
        <v>12.2113605780594</v>
      </c>
      <c r="CB43" s="23">
        <v>5.0009203180541997</v>
      </c>
      <c r="CC43" s="23">
        <v>6.0836814648513799</v>
      </c>
      <c r="CD43" s="23">
        <v>5.5708772265255702</v>
      </c>
      <c r="CE43" s="23">
        <v>23.612143653693501</v>
      </c>
      <c r="CF43" s="23">
        <v>0.33216555360483202</v>
      </c>
      <c r="CG43" s="23">
        <v>8198.14048348299</v>
      </c>
      <c r="CH43" s="23">
        <v>0.13432544976382901</v>
      </c>
      <c r="CI43" s="23">
        <v>40.361705651658603</v>
      </c>
      <c r="CJ43" s="23">
        <v>430.94584833082502</v>
      </c>
      <c r="CK43" s="23">
        <v>0.11059337458181</v>
      </c>
      <c r="CL43" s="23">
        <v>0</v>
      </c>
      <c r="CM43" s="23">
        <v>9.7839213249557702</v>
      </c>
      <c r="CN43" s="23">
        <v>13735.882835468799</v>
      </c>
      <c r="CO43" s="23">
        <v>11640.677447591999</v>
      </c>
      <c r="CP43" s="23">
        <v>2095.2053878767802</v>
      </c>
      <c r="CQ43" s="23">
        <v>0.12516403006222501</v>
      </c>
      <c r="CR43" s="23">
        <v>2.13656804477587E-2</v>
      </c>
      <c r="CS43" s="23">
        <v>49.472608819149301</v>
      </c>
      <c r="CT43" s="23">
        <v>6.0495019616726404</v>
      </c>
      <c r="CU43" s="23">
        <v>4535.5258749538398</v>
      </c>
      <c r="CV43" s="23">
        <v>30.627497242679201</v>
      </c>
      <c r="CW43" s="23">
        <v>13.720085100723599</v>
      </c>
      <c r="CX43" s="23">
        <v>6479.2498341793498</v>
      </c>
      <c r="CY43" s="23">
        <v>111.82682653425999</v>
      </c>
      <c r="CZ43" s="23">
        <v>0.24082596790401001</v>
      </c>
      <c r="DA43" s="23">
        <v>43.957293202929897</v>
      </c>
      <c r="DB43" s="23">
        <v>1.8836767920545401E-2</v>
      </c>
      <c r="DC43" s="23">
        <v>1240.7496128811599</v>
      </c>
      <c r="DD43" s="23">
        <v>7761.7862477030503</v>
      </c>
      <c r="DE43" s="23">
        <v>50.703476138155999</v>
      </c>
      <c r="DF43" s="23">
        <v>0</v>
      </c>
      <c r="DG43" s="23">
        <v>465.24850521058897</v>
      </c>
      <c r="DH43" s="23">
        <v>1372.31185772307</v>
      </c>
      <c r="DI43" s="23">
        <v>252.25123314858899</v>
      </c>
      <c r="DJ43" s="23">
        <v>0</v>
      </c>
      <c r="DK43" s="23">
        <v>4691.5860793398497</v>
      </c>
      <c r="DL43" s="23">
        <v>30165.4917247308</v>
      </c>
      <c r="DM43" s="23">
        <v>133.09735219709299</v>
      </c>
      <c r="DN43" s="23">
        <v>1007.11115104947</v>
      </c>
      <c r="DP43" s="32">
        <f t="shared" si="0"/>
        <v>1.0378589369683411</v>
      </c>
      <c r="DQ43" s="46">
        <f t="shared" si="1"/>
        <v>5.9201495107778524E-5</v>
      </c>
      <c r="DR43" s="46">
        <f t="shared" si="2"/>
        <v>5.9173150920653427E-5</v>
      </c>
      <c r="DS43" s="46">
        <f t="shared" si="3"/>
        <v>5.6647927016249322E-5</v>
      </c>
      <c r="DT43" s="46">
        <f t="shared" si="4"/>
        <v>1.0592712489936364E-4</v>
      </c>
      <c r="DU43" s="46">
        <f t="shared" si="5"/>
        <v>1.1441378416445858E-4</v>
      </c>
      <c r="DV43" s="46">
        <f t="shared" si="6"/>
        <v>5.6987251568443304E-5</v>
      </c>
      <c r="DW43" s="46">
        <f t="shared" si="7"/>
        <v>5.9152401362903117E-5</v>
      </c>
      <c r="DX43" s="46">
        <f t="shared" si="8"/>
        <v>5.7512121249573561E-5</v>
      </c>
      <c r="DY43" s="46">
        <f t="shared" si="9"/>
        <v>5.5975598339819611E-5</v>
      </c>
      <c r="DZ43" s="46">
        <f t="shared" si="10"/>
        <v>5.8784201343076257E-5</v>
      </c>
      <c r="EA43" s="46">
        <f t="shared" si="11"/>
        <v>5.7383843658371485E-5</v>
      </c>
      <c r="EB43" s="46">
        <f t="shared" si="12"/>
        <v>5.7553996081784704E-5</v>
      </c>
      <c r="EC43" s="46">
        <f t="shared" si="13"/>
        <v>5.8326797922272577E-5</v>
      </c>
      <c r="ED43" s="46">
        <f t="shared" si="14"/>
        <v>5.7819647795769036E-5</v>
      </c>
      <c r="EE43" s="46">
        <f t="shared" si="15"/>
        <v>5.7701900651378823E-5</v>
      </c>
      <c r="EF43" s="46">
        <f t="shared" si="16"/>
        <v>5.7456336867755391E-5</v>
      </c>
      <c r="EG43" s="46">
        <f t="shared" si="17"/>
        <v>5.8103862126142647E-5</v>
      </c>
      <c r="EH43" s="46">
        <f t="shared" si="18"/>
        <v>5.8024125710045508E-5</v>
      </c>
      <c r="EI43" s="46">
        <f t="shared" si="19"/>
        <v>5.6866079787050496E-5</v>
      </c>
      <c r="EJ43" s="46">
        <f t="shared" si="20"/>
        <v>6.0551147844649185E-5</v>
      </c>
      <c r="EK43" s="46">
        <f t="shared" si="21"/>
        <v>5.6847854767950464E-5</v>
      </c>
      <c r="EL43" s="46">
        <f t="shared" si="22"/>
        <v>5.7927273754475973E-5</v>
      </c>
      <c r="EM43" s="46">
        <f t="shared" si="23"/>
        <v>5.808789605730787E-5</v>
      </c>
      <c r="EN43" s="46">
        <f t="shared" si="24"/>
        <v>5.8292254366068732E-5</v>
      </c>
      <c r="EO43" s="46">
        <f t="shared" si="25"/>
        <v>5.76584603539411E-5</v>
      </c>
      <c r="EP43" s="46">
        <f t="shared" si="26"/>
        <v>5.7408800367366915E-5</v>
      </c>
      <c r="EQ43" s="46">
        <f t="shared" si="27"/>
        <v>5.6372846500613124E-5</v>
      </c>
      <c r="ER43" s="46">
        <f t="shared" si="28"/>
        <v>5.495121548854296E-5</v>
      </c>
      <c r="ES43" s="46">
        <f t="shared" si="29"/>
        <v>0</v>
      </c>
      <c r="ET43" s="46">
        <f t="shared" si="30"/>
        <v>0</v>
      </c>
      <c r="EU43" s="46">
        <f t="shared" si="31"/>
        <v>5.6808646100458991E-5</v>
      </c>
    </row>
    <row r="44" spans="1:151" x14ac:dyDescent="0.3">
      <c r="A44" s="23" t="s">
        <v>41</v>
      </c>
      <c r="B44" s="21">
        <v>790449.34704000002</v>
      </c>
      <c r="C44" s="21">
        <v>13014.023595000001</v>
      </c>
      <c r="D44" s="21">
        <v>12881.202151</v>
      </c>
      <c r="E44" s="21">
        <v>82283.118621000001</v>
      </c>
      <c r="F44" s="21">
        <v>69731.456219999993</v>
      </c>
      <c r="G44" s="21">
        <v>6581.0432369999999</v>
      </c>
      <c r="H44" s="21">
        <v>187076.58958</v>
      </c>
      <c r="I44" s="23">
        <v>5634.2237180000002</v>
      </c>
      <c r="J44" s="23">
        <v>1721.194201</v>
      </c>
      <c r="K44" s="23">
        <v>1512.7686470000001</v>
      </c>
      <c r="L44" s="23">
        <v>914.38490000000002</v>
      </c>
      <c r="M44" s="23">
        <v>8444.6117439999998</v>
      </c>
      <c r="N44" s="23">
        <v>1156.4278919999999</v>
      </c>
      <c r="O44" s="23">
        <v>981.619596</v>
      </c>
      <c r="P44" s="23">
        <v>64.768209999999996</v>
      </c>
      <c r="Q44" s="23">
        <v>26.525338999999999</v>
      </c>
      <c r="R44" s="23">
        <v>32.267319000000001</v>
      </c>
      <c r="S44" s="23">
        <v>29.546748999999998</v>
      </c>
      <c r="T44" s="23">
        <v>125.239902</v>
      </c>
      <c r="U44" s="23">
        <v>7745.376381</v>
      </c>
      <c r="V44" s="23">
        <v>1633.7909440000001</v>
      </c>
      <c r="W44" s="23">
        <v>1082.470458</v>
      </c>
      <c r="X44" s="23">
        <v>235.31965099999999</v>
      </c>
      <c r="Y44" s="23">
        <v>1.7917099999999999</v>
      </c>
      <c r="Z44" s="23">
        <v>161.361636</v>
      </c>
      <c r="AA44" s="23">
        <v>430.873311</v>
      </c>
      <c r="AB44" s="23">
        <v>349.61763500000001</v>
      </c>
      <c r="AC44" s="23">
        <v>4.9690029999999998</v>
      </c>
      <c r="AD44" s="23"/>
      <c r="AE44" s="23"/>
      <c r="AF44" s="23">
        <v>0.28941899999999998</v>
      </c>
      <c r="AG44" s="21"/>
      <c r="AH44" s="23" t="s">
        <v>41</v>
      </c>
      <c r="AI44" s="23">
        <v>15018.4775902116</v>
      </c>
      <c r="AJ44" s="23">
        <v>2596.3674665272201</v>
      </c>
      <c r="AK44" s="23">
        <v>1082.6824481440501</v>
      </c>
      <c r="AL44" s="23">
        <v>1721.53117320761</v>
      </c>
      <c r="AM44" s="23">
        <v>235.36563818478299</v>
      </c>
      <c r="AN44" s="23">
        <v>0</v>
      </c>
      <c r="AO44" s="23">
        <v>5635.3266705329997</v>
      </c>
      <c r="AP44" s="23">
        <v>5635.3266705329997</v>
      </c>
      <c r="AQ44" s="23">
        <v>4214.8718030943201</v>
      </c>
      <c r="AR44" s="23">
        <v>235.01444375501299</v>
      </c>
      <c r="AS44" s="23">
        <v>1513.0645707235201</v>
      </c>
      <c r="AT44" s="23">
        <v>4.9699750979669597</v>
      </c>
      <c r="AU44" s="23">
        <v>914.56392644180198</v>
      </c>
      <c r="AV44" s="23">
        <v>1.79205945454103</v>
      </c>
      <c r="AW44" s="23">
        <v>18975.247388156298</v>
      </c>
      <c r="AX44" s="23">
        <v>790576.49103096197</v>
      </c>
      <c r="AY44" s="23">
        <v>6240.9336485416497</v>
      </c>
      <c r="AZ44" s="23">
        <v>2505.9590568732101</v>
      </c>
      <c r="BA44" s="23">
        <v>1783.09228427934</v>
      </c>
      <c r="BB44" s="23">
        <v>0</v>
      </c>
      <c r="BC44" s="23">
        <v>1078.29723758316</v>
      </c>
      <c r="BD44" s="23">
        <v>1698.8494164711501</v>
      </c>
      <c r="BE44" s="23">
        <v>8446.2639833084595</v>
      </c>
      <c r="BF44" s="23">
        <v>8446.2639833084595</v>
      </c>
      <c r="BG44" s="23">
        <v>161.39323525515999</v>
      </c>
      <c r="BH44" s="23">
        <v>118460489.49659599</v>
      </c>
      <c r="BI44" s="23">
        <v>0</v>
      </c>
      <c r="BJ44" s="23">
        <v>2468.2033413333102</v>
      </c>
      <c r="BK44" s="23">
        <v>433.70617174706098</v>
      </c>
      <c r="BL44" s="23">
        <v>18891.244131378699</v>
      </c>
      <c r="BM44" s="23">
        <v>2999.2800776323902</v>
      </c>
      <c r="BN44" s="23">
        <v>7.5264049096931698E-2</v>
      </c>
      <c r="BO44" s="23">
        <v>0.21421330369218999</v>
      </c>
      <c r="BP44" s="23">
        <v>7746.9155432460302</v>
      </c>
      <c r="BQ44" s="23">
        <v>430.95756869437099</v>
      </c>
      <c r="BR44" s="23">
        <v>1634.11030385105</v>
      </c>
      <c r="BS44" s="23">
        <v>13016.131733676601</v>
      </c>
      <c r="BT44" s="23">
        <v>0</v>
      </c>
      <c r="BU44" s="23">
        <v>193100.84659778301</v>
      </c>
      <c r="BV44" s="23">
        <v>11595.620380415499</v>
      </c>
      <c r="BW44" s="23">
        <v>1288.40237797081</v>
      </c>
      <c r="BX44" s="23">
        <v>12884.0227583863</v>
      </c>
      <c r="BY44" s="23">
        <v>0</v>
      </c>
      <c r="BZ44" s="23">
        <v>9892.0125140684595</v>
      </c>
      <c r="CA44" s="23">
        <v>64.780862047656896</v>
      </c>
      <c r="CB44" s="23">
        <v>26.530538770821298</v>
      </c>
      <c r="CC44" s="23">
        <v>32.273622727179998</v>
      </c>
      <c r="CD44" s="23">
        <v>29.552530280106399</v>
      </c>
      <c r="CE44" s="23">
        <v>125.264276629005</v>
      </c>
      <c r="CF44" s="23">
        <v>1.88486204873316</v>
      </c>
      <c r="CG44" s="23">
        <v>54031.351919384098</v>
      </c>
      <c r="CH44" s="23">
        <v>0.831556157480558</v>
      </c>
      <c r="CI44" s="23">
        <v>223.26470464753001</v>
      </c>
      <c r="CJ44" s="23">
        <v>2403.2952902622901</v>
      </c>
      <c r="CK44" s="23">
        <v>0.94972246853839004</v>
      </c>
      <c r="CL44" s="23">
        <v>0</v>
      </c>
      <c r="CM44" s="23">
        <v>54.011905470681299</v>
      </c>
      <c r="CN44" s="23">
        <v>82300.585684146194</v>
      </c>
      <c r="CO44" s="23">
        <v>69746.802558607407</v>
      </c>
      <c r="CP44" s="23">
        <v>12553.783125538799</v>
      </c>
      <c r="CQ44" s="23">
        <v>0.747207169705848</v>
      </c>
      <c r="CR44" s="23">
        <v>0.14576777837409099</v>
      </c>
      <c r="CS44" s="23">
        <v>464.69005097284401</v>
      </c>
      <c r="CT44" s="23">
        <v>32.5332514666799</v>
      </c>
      <c r="CU44" s="23">
        <v>27201.4704445344</v>
      </c>
      <c r="CV44" s="23">
        <v>173.92458319344999</v>
      </c>
      <c r="CW44" s="23">
        <v>78.580685574959801</v>
      </c>
      <c r="CX44" s="23">
        <v>38858.442651395198</v>
      </c>
      <c r="CY44" s="23">
        <v>921.657096906069</v>
      </c>
      <c r="CZ44" s="23">
        <v>1.37436140261942</v>
      </c>
      <c r="DA44" s="23">
        <v>250.51370018926599</v>
      </c>
      <c r="DB44" s="23">
        <v>0.141813874571559</v>
      </c>
      <c r="DC44" s="23">
        <v>6582.3291084708799</v>
      </c>
      <c r="DD44" s="23">
        <v>50664.549741139199</v>
      </c>
      <c r="DE44" s="23">
        <v>349.68588900265098</v>
      </c>
      <c r="DF44" s="23">
        <v>0</v>
      </c>
      <c r="DG44" s="23">
        <v>2681.0905770142699</v>
      </c>
      <c r="DH44" s="23">
        <v>8345.7757950928699</v>
      </c>
      <c r="DI44" s="23">
        <v>1156.6538948294899</v>
      </c>
      <c r="DJ44" s="23">
        <v>0</v>
      </c>
      <c r="DK44" s="23">
        <v>28648.2252203276</v>
      </c>
      <c r="DL44" s="23">
        <v>187106.88963785701</v>
      </c>
      <c r="DM44" s="23">
        <v>981.81130126789697</v>
      </c>
      <c r="DN44" s="23">
        <v>6296.9256320690401</v>
      </c>
      <c r="DP44" s="32">
        <f t="shared" si="0"/>
        <v>1.0320349345314179</v>
      </c>
      <c r="DQ44" s="46">
        <f t="shared" si="1"/>
        <v>1.6085027008760016E-4</v>
      </c>
      <c r="DR44" s="46">
        <f t="shared" si="2"/>
        <v>1.619897690526657E-4</v>
      </c>
      <c r="DS44" s="46">
        <f t="shared" si="3"/>
        <v>2.1897081912353051E-4</v>
      </c>
      <c r="DT44" s="46">
        <f t="shared" si="4"/>
        <v>2.1228003312133032E-4</v>
      </c>
      <c r="DU44" s="46">
        <f t="shared" si="5"/>
        <v>2.2007770150385812E-4</v>
      </c>
      <c r="DV44" s="46">
        <f t="shared" si="6"/>
        <v>1.9539021771663385E-4</v>
      </c>
      <c r="DW44" s="46">
        <f t="shared" si="7"/>
        <v>1.619660585273233E-4</v>
      </c>
      <c r="DX44" s="46">
        <f t="shared" si="8"/>
        <v>1.9575944942972038E-4</v>
      </c>
      <c r="DY44" s="46">
        <f t="shared" si="9"/>
        <v>1.9577814485674102E-4</v>
      </c>
      <c r="DZ44" s="46">
        <f t="shared" si="10"/>
        <v>1.9561730348314837E-4</v>
      </c>
      <c r="EA44" s="46">
        <f t="shared" si="11"/>
        <v>1.9578893068112349E-4</v>
      </c>
      <c r="EB44" s="46">
        <f t="shared" si="12"/>
        <v>1.9565604181075828E-4</v>
      </c>
      <c r="EC44" s="46">
        <f t="shared" si="13"/>
        <v>1.954318389010036E-4</v>
      </c>
      <c r="ED44" s="46">
        <f t="shared" si="14"/>
        <v>1.9529486644128075E-4</v>
      </c>
      <c r="EE44" s="46">
        <f t="shared" si="15"/>
        <v>1.9534348188563291E-4</v>
      </c>
      <c r="EF44" s="46">
        <f t="shared" si="16"/>
        <v>1.9603032486406339E-4</v>
      </c>
      <c r="EG44" s="46">
        <f t="shared" si="17"/>
        <v>1.9535949608943506E-4</v>
      </c>
      <c r="EH44" s="46">
        <f t="shared" si="18"/>
        <v>1.9566552335084308E-4</v>
      </c>
      <c r="EI44" s="46">
        <f t="shared" si="19"/>
        <v>1.9462350749041259E-4</v>
      </c>
      <c r="EJ44" s="46">
        <f t="shared" si="20"/>
        <v>1.9872013577104604E-4</v>
      </c>
      <c r="EK44" s="46">
        <f t="shared" si="21"/>
        <v>1.9547167415929004E-4</v>
      </c>
      <c r="EL44" s="46">
        <f t="shared" si="22"/>
        <v>1.9583919587217528E-4</v>
      </c>
      <c r="EM44" s="46">
        <f t="shared" si="23"/>
        <v>1.9542432851475531E-4</v>
      </c>
      <c r="EN44" s="46">
        <f t="shared" si="24"/>
        <v>1.9503967775481574E-4</v>
      </c>
      <c r="EO44" s="46">
        <f t="shared" si="25"/>
        <v>1.9582879762070006E-4</v>
      </c>
      <c r="EP44" s="46">
        <f t="shared" si="26"/>
        <v>1.9555097106255918E-4</v>
      </c>
      <c r="EQ44" s="46">
        <f t="shared" si="27"/>
        <v>1.9522471356736378E-4</v>
      </c>
      <c r="ER44" s="46">
        <f t="shared" si="28"/>
        <v>1.9563239687314551E-4</v>
      </c>
      <c r="ES44" s="46">
        <f t="shared" si="29"/>
        <v>0</v>
      </c>
      <c r="ET44" s="46">
        <f t="shared" si="30"/>
        <v>0</v>
      </c>
      <c r="EU44" s="46">
        <f t="shared" si="31"/>
        <v>2.0162045035639046E-4</v>
      </c>
    </row>
    <row r="45" spans="1:151" x14ac:dyDescent="0.3">
      <c r="A45" s="23" t="s">
        <v>42</v>
      </c>
      <c r="B45" s="21">
        <v>57792.368498000003</v>
      </c>
      <c r="C45" s="21">
        <v>943.19738299999995</v>
      </c>
      <c r="D45" s="21">
        <v>514.43017999999995</v>
      </c>
      <c r="E45" s="21">
        <v>5634.3400099999999</v>
      </c>
      <c r="F45" s="21">
        <v>4774.8644359999998</v>
      </c>
      <c r="G45" s="21">
        <v>350.48203899999999</v>
      </c>
      <c r="H45" s="21">
        <v>13558.46241</v>
      </c>
      <c r="I45" s="23">
        <v>400.67407200000002</v>
      </c>
      <c r="J45" s="23">
        <v>122.45802500000001</v>
      </c>
      <c r="K45" s="23">
        <v>107.419326</v>
      </c>
      <c r="L45" s="23">
        <v>64.809645000000003</v>
      </c>
      <c r="M45" s="23">
        <v>800.27392199999997</v>
      </c>
      <c r="N45" s="23">
        <v>81.996763000000001</v>
      </c>
      <c r="O45" s="23">
        <v>69.464494000000002</v>
      </c>
      <c r="P45" s="23">
        <v>3.4493770000000001</v>
      </c>
      <c r="Q45" s="23">
        <v>1.412641</v>
      </c>
      <c r="R45" s="23">
        <v>1.718418</v>
      </c>
      <c r="S45" s="23">
        <v>1.5735699999999999</v>
      </c>
      <c r="T45" s="23">
        <v>6.6698659999999999</v>
      </c>
      <c r="U45" s="23">
        <v>900.531969</v>
      </c>
      <c r="V45" s="23">
        <v>116.37091100000001</v>
      </c>
      <c r="W45" s="23">
        <v>76.983835999999997</v>
      </c>
      <c r="X45" s="23">
        <v>16.829021999999998</v>
      </c>
      <c r="Y45" s="23">
        <v>9.5476000000000005E-2</v>
      </c>
      <c r="Z45" s="23">
        <v>11.458045</v>
      </c>
      <c r="AA45" s="23">
        <v>22.946743999999999</v>
      </c>
      <c r="AB45" s="23">
        <v>24.706451000000001</v>
      </c>
      <c r="AC45" s="23">
        <v>0.26464799999999999</v>
      </c>
      <c r="AD45" s="23"/>
      <c r="AE45" s="23"/>
      <c r="AF45" s="23">
        <v>1.8242999999999999E-2</v>
      </c>
      <c r="AG45" s="21"/>
      <c r="AH45" s="23" t="s">
        <v>42</v>
      </c>
      <c r="AI45" s="23">
        <v>907.15553682510495</v>
      </c>
      <c r="AJ45" s="23">
        <v>172.714167365186</v>
      </c>
      <c r="AK45" s="23">
        <v>77.010727925434097</v>
      </c>
      <c r="AL45" s="23">
        <v>122.500773117462</v>
      </c>
      <c r="AM45" s="23">
        <v>16.834895161591199</v>
      </c>
      <c r="AN45" s="23">
        <v>0</v>
      </c>
      <c r="AO45" s="23">
        <v>400.813972815152</v>
      </c>
      <c r="AP45" s="23">
        <v>400.813972815152</v>
      </c>
      <c r="AQ45" s="23">
        <v>281.13794989846002</v>
      </c>
      <c r="AR45" s="23">
        <v>15.612669706022601</v>
      </c>
      <c r="AS45" s="23">
        <v>107.45683752819799</v>
      </c>
      <c r="AT45" s="23">
        <v>0.26473998201662702</v>
      </c>
      <c r="AU45" s="23">
        <v>64.832278090093396</v>
      </c>
      <c r="AV45" s="23">
        <v>9.55094631135181E-2</v>
      </c>
      <c r="AW45" s="23">
        <v>1459.78029682999</v>
      </c>
      <c r="AX45" s="23">
        <v>57808.443581452499</v>
      </c>
      <c r="AY45" s="23">
        <v>414.81080971199202</v>
      </c>
      <c r="AZ45" s="23">
        <v>199.75289985074701</v>
      </c>
      <c r="BA45" s="23">
        <v>93.717571976593106</v>
      </c>
      <c r="BB45" s="23">
        <v>0</v>
      </c>
      <c r="BC45" s="23">
        <v>71.790839049329605</v>
      </c>
      <c r="BD45" s="23">
        <v>55.271147837009501</v>
      </c>
      <c r="BE45" s="23">
        <v>800.55340906543199</v>
      </c>
      <c r="BF45" s="23">
        <v>800.55340906543199</v>
      </c>
      <c r="BG45" s="23">
        <v>11.462053084204401</v>
      </c>
      <c r="BH45" s="23">
        <v>6309708.1813880298</v>
      </c>
      <c r="BI45" s="23">
        <v>0</v>
      </c>
      <c r="BJ45" s="23">
        <v>164.02075581000099</v>
      </c>
      <c r="BK45" s="23">
        <v>28.837928332755499</v>
      </c>
      <c r="BL45" s="23">
        <v>1474.3979136774899</v>
      </c>
      <c r="BM45" s="23">
        <v>199.54713685980201</v>
      </c>
      <c r="BN45" s="23">
        <v>4.7454241582477602E-3</v>
      </c>
      <c r="BO45" s="23">
        <v>1.35062303168592E-2</v>
      </c>
      <c r="BP45" s="23">
        <v>900.84920797805898</v>
      </c>
      <c r="BQ45" s="23">
        <v>22.954761327922</v>
      </c>
      <c r="BR45" s="23">
        <v>116.411473957287</v>
      </c>
      <c r="BS45" s="23">
        <v>943.46135940298802</v>
      </c>
      <c r="BT45" s="23">
        <v>0</v>
      </c>
      <c r="BU45" s="23">
        <v>13993.5577604347</v>
      </c>
      <c r="BV45" s="23">
        <v>463.18914439656697</v>
      </c>
      <c r="BW45" s="23">
        <v>51.465438818322603</v>
      </c>
      <c r="BX45" s="23">
        <v>514.65458321488995</v>
      </c>
      <c r="BY45" s="23">
        <v>0</v>
      </c>
      <c r="BZ45" s="23">
        <v>700.84138474500196</v>
      </c>
      <c r="CA45" s="23">
        <v>3.4505839492407802</v>
      </c>
      <c r="CB45" s="23">
        <v>1.41313221777256</v>
      </c>
      <c r="CC45" s="23">
        <v>1.71901126530972</v>
      </c>
      <c r="CD45" s="23">
        <v>1.57411754577952</v>
      </c>
      <c r="CE45" s="23">
        <v>6.6722087872705096</v>
      </c>
      <c r="CF45" s="23">
        <v>3.06396598929656E-2</v>
      </c>
      <c r="CG45" s="23">
        <v>3771.1170643297301</v>
      </c>
      <c r="CH45" s="23">
        <v>0</v>
      </c>
      <c r="CI45" s="23">
        <v>27.917935928173399</v>
      </c>
      <c r="CJ45" s="23">
        <v>346.61362226006798</v>
      </c>
      <c r="CK45" s="23">
        <v>4.9581292724196299E-2</v>
      </c>
      <c r="CL45" s="23">
        <v>0</v>
      </c>
      <c r="CM45" s="23">
        <v>33.510631605460802</v>
      </c>
      <c r="CN45" s="23">
        <v>5635.7908173327696</v>
      </c>
      <c r="CO45" s="23">
        <v>4776.0650950931004</v>
      </c>
      <c r="CP45" s="23">
        <v>859.72572223967495</v>
      </c>
      <c r="CQ45" s="23">
        <v>1.3984312105028101</v>
      </c>
      <c r="CR45" s="23">
        <v>1.46359406493714E-2</v>
      </c>
      <c r="CS45" s="23">
        <v>20.201638797268402</v>
      </c>
      <c r="CT45" s="23">
        <v>17.824074901150201</v>
      </c>
      <c r="CU45" s="23">
        <v>1765.9900483694</v>
      </c>
      <c r="CV45" s="23">
        <v>6.8450277289637702</v>
      </c>
      <c r="CW45" s="23">
        <v>9.0383795899403001</v>
      </c>
      <c r="CX45" s="23">
        <v>2522.8649734508299</v>
      </c>
      <c r="CY45" s="23">
        <v>72.693928856470905</v>
      </c>
      <c r="CZ45" s="23">
        <v>0.26094078231011297</v>
      </c>
      <c r="DA45" s="23">
        <v>23.484927306999101</v>
      </c>
      <c r="DB45" s="23">
        <v>1.9606268751136701E-2</v>
      </c>
      <c r="DC45" s="23">
        <v>350.60437531572899</v>
      </c>
      <c r="DD45" s="23">
        <v>3581.1414765314798</v>
      </c>
      <c r="DE45" s="23">
        <v>24.7150881459972</v>
      </c>
      <c r="DF45" s="23">
        <v>0</v>
      </c>
      <c r="DG45" s="23">
        <v>179.03931731686501</v>
      </c>
      <c r="DH45" s="23">
        <v>575.22801120430802</v>
      </c>
      <c r="DI45" s="23">
        <v>82.025370244693704</v>
      </c>
      <c r="DJ45" s="23">
        <v>0</v>
      </c>
      <c r="DK45" s="23">
        <v>2122.2627644828699</v>
      </c>
      <c r="DL45" s="23">
        <v>13562.257603575799</v>
      </c>
      <c r="DM45" s="23">
        <v>69.488751624669703</v>
      </c>
      <c r="DN45" s="23">
        <v>436.216299669374</v>
      </c>
      <c r="DP45" s="32">
        <f t="shared" si="0"/>
        <v>1.0318015015984643</v>
      </c>
      <c r="DQ45" s="46">
        <f t="shared" si="1"/>
        <v>2.7815235593003023E-4</v>
      </c>
      <c r="DR45" s="46">
        <f t="shared" si="2"/>
        <v>2.7987397733065806E-4</v>
      </c>
      <c r="DS45" s="46">
        <f t="shared" si="3"/>
        <v>4.3621704871592737E-4</v>
      </c>
      <c r="DT45" s="46">
        <f t="shared" si="4"/>
        <v>2.5749374908060041E-4</v>
      </c>
      <c r="DU45" s="46">
        <f t="shared" si="5"/>
        <v>2.5145406936543909E-4</v>
      </c>
      <c r="DV45" s="46">
        <f t="shared" si="6"/>
        <v>3.4905159784522067E-4</v>
      </c>
      <c r="DW45" s="46">
        <f t="shared" si="7"/>
        <v>2.7991327195037033E-4</v>
      </c>
      <c r="DX45" s="46">
        <f t="shared" si="8"/>
        <v>3.4916363430667694E-4</v>
      </c>
      <c r="DY45" s="46">
        <f t="shared" si="9"/>
        <v>3.4908383882556514E-4</v>
      </c>
      <c r="DZ45" s="46">
        <f t="shared" si="10"/>
        <v>3.4920651241095906E-4</v>
      </c>
      <c r="EA45" s="46">
        <f t="shared" si="11"/>
        <v>3.4922410226738773E-4</v>
      </c>
      <c r="EB45" s="46">
        <f t="shared" si="12"/>
        <v>3.4923925139725105E-4</v>
      </c>
      <c r="EC45" s="46">
        <f t="shared" si="13"/>
        <v>3.4888261008184779E-4</v>
      </c>
      <c r="ED45" s="46">
        <f t="shared" si="14"/>
        <v>3.4920897386370181E-4</v>
      </c>
      <c r="EE45" s="46">
        <f t="shared" si="15"/>
        <v>3.4990354512714025E-4</v>
      </c>
      <c r="EF45" s="46">
        <f t="shared" si="16"/>
        <v>3.4773008326956684E-4</v>
      </c>
      <c r="EG45" s="46">
        <f t="shared" si="17"/>
        <v>3.4523923150248478E-4</v>
      </c>
      <c r="EH45" s="46">
        <f t="shared" si="18"/>
        <v>3.4796404323932063E-4</v>
      </c>
      <c r="EI45" s="46">
        <f t="shared" si="19"/>
        <v>3.5124952592896746E-4</v>
      </c>
      <c r="EJ45" s="46">
        <f t="shared" si="20"/>
        <v>3.5227952918901985E-4</v>
      </c>
      <c r="EK45" s="46">
        <f t="shared" si="21"/>
        <v>3.4856612308374987E-4</v>
      </c>
      <c r="EL45" s="46">
        <f t="shared" si="22"/>
        <v>3.4931911465284761E-4</v>
      </c>
      <c r="EM45" s="46">
        <f t="shared" si="23"/>
        <v>3.4899007150862457E-4</v>
      </c>
      <c r="EN45" s="46">
        <f t="shared" si="24"/>
        <v>3.504871749769069E-4</v>
      </c>
      <c r="EO45" s="46">
        <f t="shared" si="25"/>
        <v>3.4980524202868595E-4</v>
      </c>
      <c r="EP45" s="46">
        <f t="shared" si="26"/>
        <v>3.4938847629107083E-4</v>
      </c>
      <c r="EQ45" s="46">
        <f t="shared" si="27"/>
        <v>3.4959072014019974E-4</v>
      </c>
      <c r="ER45" s="46">
        <f t="shared" si="28"/>
        <v>3.4756361894676532E-4</v>
      </c>
      <c r="ES45" s="46">
        <f t="shared" si="29"/>
        <v>0</v>
      </c>
      <c r="ET45" s="46">
        <f t="shared" si="30"/>
        <v>0</v>
      </c>
      <c r="EU45" s="46">
        <f t="shared" si="31"/>
        <v>4.7439977563783469E-4</v>
      </c>
    </row>
    <row r="46" spans="1:151" x14ac:dyDescent="0.3">
      <c r="A46" s="23" t="s">
        <v>43</v>
      </c>
      <c r="B46" s="21">
        <v>2458.4918339999999</v>
      </c>
      <c r="C46" s="21">
        <v>40.364445000000003</v>
      </c>
      <c r="D46" s="21">
        <v>34.278668000000003</v>
      </c>
      <c r="E46" s="21">
        <v>250.75439700000001</v>
      </c>
      <c r="F46" s="21">
        <v>212.503728</v>
      </c>
      <c r="G46" s="21">
        <v>18.699665</v>
      </c>
      <c r="H46" s="21">
        <v>580.23889899999995</v>
      </c>
      <c r="I46" s="23">
        <v>12.245815</v>
      </c>
      <c r="J46" s="23">
        <v>6.1706719999999997</v>
      </c>
      <c r="K46" s="23">
        <v>5.4064969999999999</v>
      </c>
      <c r="L46" s="23">
        <v>4.9288920000000003</v>
      </c>
      <c r="M46" s="23">
        <v>32.114206000000003</v>
      </c>
      <c r="N46" s="23">
        <v>3.8017349999999999</v>
      </c>
      <c r="O46" s="23">
        <v>2.0059330000000002</v>
      </c>
      <c r="P46" s="23">
        <v>0.18404400000000001</v>
      </c>
      <c r="Q46" s="23">
        <v>7.5375999999999999E-2</v>
      </c>
      <c r="R46" s="23">
        <v>9.1682E-2</v>
      </c>
      <c r="S46" s="23">
        <v>8.3948999999999996E-2</v>
      </c>
      <c r="T46" s="23">
        <v>0.35586899999999999</v>
      </c>
      <c r="U46" s="23">
        <v>18.836774999999999</v>
      </c>
      <c r="V46" s="23">
        <v>3.8017349999999999</v>
      </c>
      <c r="W46" s="23">
        <v>0.61133400000000004</v>
      </c>
      <c r="X46" s="23">
        <v>0.55402399999999996</v>
      </c>
      <c r="Y46" s="23">
        <v>5.0889999999999998E-3</v>
      </c>
      <c r="Z46" s="23">
        <v>0.22925799999999999</v>
      </c>
      <c r="AA46" s="23">
        <v>1.224299</v>
      </c>
      <c r="AB46" s="23">
        <v>0.76416300000000004</v>
      </c>
      <c r="AC46" s="23">
        <v>1.4119E-2</v>
      </c>
      <c r="AD46" s="23"/>
      <c r="AE46" s="23"/>
      <c r="AF46" s="23">
        <v>1.0951000000000001E-2</v>
      </c>
      <c r="AG46" s="21"/>
      <c r="AH46" s="23" t="s">
        <v>43</v>
      </c>
      <c r="AI46" s="23">
        <v>35.472464292610603</v>
      </c>
      <c r="AJ46" s="23">
        <v>15.5080895527582</v>
      </c>
      <c r="AK46" s="23">
        <v>0.611332513472996</v>
      </c>
      <c r="AL46" s="23">
        <v>6.1706796961060304</v>
      </c>
      <c r="AM46" s="23">
        <v>0.55402545630714795</v>
      </c>
      <c r="AN46" s="23">
        <v>0</v>
      </c>
      <c r="AO46" s="23">
        <v>12.2457866316986</v>
      </c>
      <c r="AP46" s="23">
        <v>12.2457866316986</v>
      </c>
      <c r="AQ46" s="23">
        <v>13.0752263722118</v>
      </c>
      <c r="AR46" s="23">
        <v>2.2392226574804401</v>
      </c>
      <c r="AS46" s="23">
        <v>5.4064585402147003</v>
      </c>
      <c r="AT46" s="23">
        <v>1.41190597257317E-2</v>
      </c>
      <c r="AU46" s="23">
        <v>4.9288936707633297</v>
      </c>
      <c r="AV46" s="23">
        <v>5.0890087482927896E-3</v>
      </c>
      <c r="AW46" s="23">
        <v>55.265530220715704</v>
      </c>
      <c r="AX46" s="23">
        <v>2458.4911774334801</v>
      </c>
      <c r="AY46" s="23">
        <v>25.9658666335554</v>
      </c>
      <c r="AZ46" s="23">
        <v>6.8609290942928904</v>
      </c>
      <c r="BA46" s="23">
        <v>8.6234301477636794</v>
      </c>
      <c r="BB46" s="23">
        <v>0</v>
      </c>
      <c r="BC46" s="23">
        <v>0.285875200603669</v>
      </c>
      <c r="BD46" s="23">
        <v>2.7635544475107001</v>
      </c>
      <c r="BE46" s="23">
        <v>32.1142062340735</v>
      </c>
      <c r="BF46" s="23">
        <v>32.1142062340735</v>
      </c>
      <c r="BG46" s="23">
        <v>0.22925830346649201</v>
      </c>
      <c r="BH46" s="23">
        <v>336536.500255185</v>
      </c>
      <c r="BI46" s="23">
        <v>0</v>
      </c>
      <c r="BJ46" s="23">
        <v>12.3807897120929</v>
      </c>
      <c r="BK46" s="23">
        <v>3.3352781119307502</v>
      </c>
      <c r="BL46" s="23">
        <v>58.050881714295002</v>
      </c>
      <c r="BM46" s="23">
        <v>8.2827702543626707</v>
      </c>
      <c r="BN46" s="23">
        <v>2.84726233348214E-3</v>
      </c>
      <c r="BO46" s="23">
        <v>8.1036865688916809E-3</v>
      </c>
      <c r="BP46" s="23">
        <v>18.8368194260817</v>
      </c>
      <c r="BQ46" s="23">
        <v>1.2243019411828899</v>
      </c>
      <c r="BR46" s="23">
        <v>3.8017462994925499</v>
      </c>
      <c r="BS46" s="23">
        <v>40.364434359033702</v>
      </c>
      <c r="BT46" s="23">
        <v>0</v>
      </c>
      <c r="BU46" s="23">
        <v>603.10673170301504</v>
      </c>
      <c r="BV46" s="23">
        <v>30.850796733411599</v>
      </c>
      <c r="BW46" s="23">
        <v>3.4278734313287802</v>
      </c>
      <c r="BX46" s="23">
        <v>34.278670164740298</v>
      </c>
      <c r="BY46" s="23">
        <v>0</v>
      </c>
      <c r="BZ46" s="23">
        <v>30.0045026903002</v>
      </c>
      <c r="CA46" s="23">
        <v>0.18404413752983101</v>
      </c>
      <c r="CB46" s="23">
        <v>7.5375913777233905E-2</v>
      </c>
      <c r="CC46" s="23">
        <v>9.1682138686155504E-2</v>
      </c>
      <c r="CD46" s="23">
        <v>8.3949058390515696E-2</v>
      </c>
      <c r="CE46" s="23">
        <v>0.35587049490456701</v>
      </c>
      <c r="CF46" s="23">
        <v>5.7202330946830001E-3</v>
      </c>
      <c r="CG46" s="23">
        <v>164.159151878503</v>
      </c>
      <c r="CH46" s="23">
        <v>2.53949629899083E-3</v>
      </c>
      <c r="CI46" s="23">
        <v>0.67625116552853004</v>
      </c>
      <c r="CJ46" s="23">
        <v>7.2839587592387396</v>
      </c>
      <c r="CK46" s="23">
        <v>2.9559679668424801E-3</v>
      </c>
      <c r="CL46" s="23">
        <v>0</v>
      </c>
      <c r="CM46" s="23">
        <v>0.16357217105662</v>
      </c>
      <c r="CN46" s="23">
        <v>250.76511550008999</v>
      </c>
      <c r="CO46" s="23">
        <v>212.51445968016401</v>
      </c>
      <c r="CP46" s="23">
        <v>38.250655819926401</v>
      </c>
      <c r="CQ46" s="23">
        <v>2.2761092390195998E-3</v>
      </c>
      <c r="CR46" s="23">
        <v>4.4799395933574701E-4</v>
      </c>
      <c r="CS46" s="23">
        <v>1.4523478893500199</v>
      </c>
      <c r="CT46" s="23">
        <v>9.8322690520676603E-2</v>
      </c>
      <c r="CU46" s="23">
        <v>82.886984352695407</v>
      </c>
      <c r="CV46" s="23">
        <v>0.52786080336425301</v>
      </c>
      <c r="CW46" s="23">
        <v>0.23864526926701801</v>
      </c>
      <c r="CX46" s="23">
        <v>118.407452283712</v>
      </c>
      <c r="CY46" s="23">
        <v>2.2392093358721699</v>
      </c>
      <c r="CZ46" s="23">
        <v>4.1727331249965501E-3</v>
      </c>
      <c r="DA46" s="23">
        <v>0.76051338811818903</v>
      </c>
      <c r="DB46" s="23">
        <v>4.3837362831175499E-4</v>
      </c>
      <c r="DC46" s="23">
        <v>18.699663550874401</v>
      </c>
      <c r="DD46" s="23">
        <v>155.421634035034</v>
      </c>
      <c r="DE46" s="23">
        <v>0.76416125382364097</v>
      </c>
      <c r="DF46" s="23">
        <v>0</v>
      </c>
      <c r="DG46" s="23">
        <v>9.3161213000823402</v>
      </c>
      <c r="DH46" s="23">
        <v>27.479026566157199</v>
      </c>
      <c r="DI46" s="23">
        <v>3.8017462800170598</v>
      </c>
      <c r="DJ46" s="23">
        <v>0</v>
      </c>
      <c r="DK46" s="23">
        <v>93.944085106565893</v>
      </c>
      <c r="DL46" s="23">
        <v>580.23871327237498</v>
      </c>
      <c r="DM46" s="23">
        <v>2.00592979644725</v>
      </c>
      <c r="DN46" s="23">
        <v>20.166316382752601</v>
      </c>
      <c r="DP46" s="32">
        <f t="shared" si="0"/>
        <v>1.0394113972535048</v>
      </c>
      <c r="DQ46" s="46">
        <f t="shared" si="1"/>
        <v>-2.6706068768866591E-7</v>
      </c>
      <c r="DR46" s="46">
        <f t="shared" si="2"/>
        <v>-2.6362226216359597E-7</v>
      </c>
      <c r="DS46" s="46">
        <f t="shared" si="3"/>
        <v>6.3151237223528786E-8</v>
      </c>
      <c r="DT46" s="46">
        <f t="shared" si="4"/>
        <v>4.2745013520057989E-5</v>
      </c>
      <c r="DU46" s="46">
        <f t="shared" si="5"/>
        <v>5.0501138333035852E-5</v>
      </c>
      <c r="DV46" s="46">
        <f t="shared" si="6"/>
        <v>-7.7494735771214034E-8</v>
      </c>
      <c r="DW46" s="46">
        <f t="shared" si="7"/>
        <v>-3.2008820037176259E-7</v>
      </c>
      <c r="DX46" s="46">
        <f t="shared" si="8"/>
        <v>-2.3165711224941311E-6</v>
      </c>
      <c r="DY46" s="46">
        <f t="shared" si="9"/>
        <v>1.2472071162890706E-6</v>
      </c>
      <c r="DZ46" s="46">
        <f t="shared" si="10"/>
        <v>-7.1136237196827849E-6</v>
      </c>
      <c r="EA46" s="46">
        <f t="shared" si="11"/>
        <v>3.3897341014255618E-7</v>
      </c>
      <c r="EB46" s="46">
        <f t="shared" si="12"/>
        <v>7.2887835553384612E-9</v>
      </c>
      <c r="EC46" s="46">
        <f t="shared" si="13"/>
        <v>2.9670708400156642E-6</v>
      </c>
      <c r="ED46" s="46">
        <f t="shared" si="14"/>
        <v>-1.5970387596126757E-6</v>
      </c>
      <c r="EE46" s="46">
        <f t="shared" si="15"/>
        <v>7.4726603961985879E-7</v>
      </c>
      <c r="EF46" s="46">
        <f t="shared" si="16"/>
        <v>-1.1439021186266469E-6</v>
      </c>
      <c r="EG46" s="46">
        <f t="shared" si="17"/>
        <v>1.5126868469728418E-6</v>
      </c>
      <c r="EH46" s="46">
        <f t="shared" si="18"/>
        <v>6.9554748359521908E-7</v>
      </c>
      <c r="EI46" s="46">
        <f t="shared" si="19"/>
        <v>4.2007159011410651E-6</v>
      </c>
      <c r="EJ46" s="46">
        <f t="shared" si="20"/>
        <v>2.3584759971131755E-6</v>
      </c>
      <c r="EK46" s="46">
        <f t="shared" si="21"/>
        <v>2.9721936300337742E-6</v>
      </c>
      <c r="EL46" s="46">
        <f t="shared" si="22"/>
        <v>-2.4316118587327065E-6</v>
      </c>
      <c r="EM46" s="46">
        <f t="shared" si="23"/>
        <v>2.6285993891681652E-6</v>
      </c>
      <c r="EN46" s="46">
        <f t="shared" si="24"/>
        <v>1.71905930238493E-6</v>
      </c>
      <c r="EO46" s="46">
        <f t="shared" si="25"/>
        <v>1.3236898691375375E-6</v>
      </c>
      <c r="EP46" s="46">
        <f t="shared" si="26"/>
        <v>2.4023403514206664E-6</v>
      </c>
      <c r="EQ46" s="46">
        <f t="shared" si="27"/>
        <v>-2.2850836262200029E-6</v>
      </c>
      <c r="ER46" s="46">
        <f t="shared" si="28"/>
        <v>4.2301672710956496E-6</v>
      </c>
      <c r="ES46" s="46">
        <f t="shared" si="29"/>
        <v>0</v>
      </c>
      <c r="ET46" s="46">
        <f t="shared" si="30"/>
        <v>0</v>
      </c>
      <c r="EU46" s="46">
        <f t="shared" si="31"/>
        <v>-4.666023758617586E-6</v>
      </c>
    </row>
    <row r="47" spans="1:151" x14ac:dyDescent="0.3">
      <c r="A47" s="23" t="s">
        <v>44</v>
      </c>
      <c r="B47" s="21">
        <v>110095.02679</v>
      </c>
      <c r="C47" s="21">
        <v>1820.4544229999999</v>
      </c>
      <c r="D47" s="21">
        <v>2197.779626</v>
      </c>
      <c r="E47" s="21">
        <v>11821.015297</v>
      </c>
      <c r="F47" s="21">
        <v>10017.809536999999</v>
      </c>
      <c r="G47" s="21">
        <v>1040.053103</v>
      </c>
      <c r="H47" s="21">
        <v>26169.032541</v>
      </c>
      <c r="I47" s="23">
        <v>681.09688700000004</v>
      </c>
      <c r="J47" s="23">
        <v>343.204857</v>
      </c>
      <c r="K47" s="23">
        <v>300.70267999999999</v>
      </c>
      <c r="L47" s="23">
        <v>274.13885599999998</v>
      </c>
      <c r="M47" s="23">
        <v>1786.152677</v>
      </c>
      <c r="N47" s="23">
        <v>211.448196</v>
      </c>
      <c r="O47" s="23">
        <v>111.56810400000001</v>
      </c>
      <c r="P47" s="23">
        <v>10.235982</v>
      </c>
      <c r="Q47" s="23">
        <v>4.1920190000000002</v>
      </c>
      <c r="R47" s="23">
        <v>5.0995369999999998</v>
      </c>
      <c r="S47" s="23">
        <v>4.669638</v>
      </c>
      <c r="T47" s="23">
        <v>19.792853999999998</v>
      </c>
      <c r="U47" s="23">
        <v>1047.677907</v>
      </c>
      <c r="V47" s="23">
        <v>211.448196</v>
      </c>
      <c r="W47" s="23">
        <v>34.001686999999997</v>
      </c>
      <c r="X47" s="23">
        <v>30.814053000000001</v>
      </c>
      <c r="Y47" s="23">
        <v>0.28334300000000001</v>
      </c>
      <c r="Z47" s="23">
        <v>12.750664</v>
      </c>
      <c r="AA47" s="23">
        <v>68.094309999999993</v>
      </c>
      <c r="AB47" s="23">
        <v>42.502161999999998</v>
      </c>
      <c r="AC47" s="23">
        <v>0.78528100000000001</v>
      </c>
      <c r="AD47" s="23"/>
      <c r="AE47" s="23"/>
      <c r="AF47" s="23">
        <v>8.3191000000000001E-2</v>
      </c>
      <c r="AG47" s="21"/>
      <c r="AH47" s="23" t="s">
        <v>44</v>
      </c>
      <c r="AI47" s="23">
        <v>1546.6168334044</v>
      </c>
      <c r="AJ47" s="23">
        <v>676.16059583957701</v>
      </c>
      <c r="AK47" s="23">
        <v>34.001565072260298</v>
      </c>
      <c r="AL47" s="23">
        <v>343.20365291356802</v>
      </c>
      <c r="AM47" s="23">
        <v>30.813942977779998</v>
      </c>
      <c r="AN47" s="23">
        <v>0</v>
      </c>
      <c r="AO47" s="23">
        <v>681.094505406233</v>
      </c>
      <c r="AP47" s="23">
        <v>681.094505406233</v>
      </c>
      <c r="AQ47" s="23">
        <v>570.08583209745495</v>
      </c>
      <c r="AR47" s="23">
        <v>97.630802131917406</v>
      </c>
      <c r="AS47" s="23">
        <v>300.701684167049</v>
      </c>
      <c r="AT47" s="23">
        <v>0.78527746327535597</v>
      </c>
      <c r="AU47" s="23">
        <v>274.13785081512498</v>
      </c>
      <c r="AV47" s="23">
        <v>0.28334249029184699</v>
      </c>
      <c r="AW47" s="23">
        <v>2409.6042295112402</v>
      </c>
      <c r="AX47" s="23">
        <v>110094.302360202</v>
      </c>
      <c r="AY47" s="23">
        <v>1132.12519931515</v>
      </c>
      <c r="AZ47" s="23">
        <v>299.13991501397197</v>
      </c>
      <c r="BA47" s="23">
        <v>375.98594155724197</v>
      </c>
      <c r="BB47" s="23">
        <v>0</v>
      </c>
      <c r="BC47" s="23">
        <v>12.464310827366599</v>
      </c>
      <c r="BD47" s="23">
        <v>120.492321922397</v>
      </c>
      <c r="BE47" s="23">
        <v>1786.1467707484501</v>
      </c>
      <c r="BF47" s="23">
        <v>1786.1467707484501</v>
      </c>
      <c r="BG47" s="23">
        <v>12.750603710997099</v>
      </c>
      <c r="BH47" s="23">
        <v>18717745.6161521</v>
      </c>
      <c r="BI47" s="23">
        <v>0</v>
      </c>
      <c r="BJ47" s="23">
        <v>539.80775016572397</v>
      </c>
      <c r="BK47" s="23">
        <v>145.41957467556699</v>
      </c>
      <c r="BL47" s="23">
        <v>2531.0486270159499</v>
      </c>
      <c r="BM47" s="23">
        <v>361.13255571282798</v>
      </c>
      <c r="BN47" s="23">
        <v>2.16296312549259E-2</v>
      </c>
      <c r="BO47" s="23">
        <v>6.1561196768024101E-2</v>
      </c>
      <c r="BP47" s="23">
        <v>1047.6775478944</v>
      </c>
      <c r="BQ47" s="23">
        <v>68.094037890450807</v>
      </c>
      <c r="BR47" s="23">
        <v>211.44742941740799</v>
      </c>
      <c r="BS47" s="23">
        <v>1820.4426779999601</v>
      </c>
      <c r="BT47" s="23">
        <v>0</v>
      </c>
      <c r="BU47" s="23">
        <v>27165.919517298</v>
      </c>
      <c r="BV47" s="23">
        <v>1977.9983654467401</v>
      </c>
      <c r="BW47" s="23">
        <v>219.77753466521099</v>
      </c>
      <c r="BX47" s="23">
        <v>2197.7759001119498</v>
      </c>
      <c r="BY47" s="23">
        <v>0</v>
      </c>
      <c r="BZ47" s="23">
        <v>1308.2109480890699</v>
      </c>
      <c r="CA47" s="23">
        <v>10.2359353338083</v>
      </c>
      <c r="CB47" s="23">
        <v>4.1920003085002504</v>
      </c>
      <c r="CC47" s="23">
        <v>5.0995211394791502</v>
      </c>
      <c r="CD47" s="23">
        <v>4.6696215747680903</v>
      </c>
      <c r="CE47" s="23">
        <v>19.792801457422598</v>
      </c>
      <c r="CF47" s="23">
        <v>0.28347864911126103</v>
      </c>
      <c r="CG47" s="23">
        <v>7157.4199108978601</v>
      </c>
      <c r="CH47" s="23">
        <v>0.11621111939350801</v>
      </c>
      <c r="CI47" s="23">
        <v>34.314784338475597</v>
      </c>
      <c r="CJ47" s="23">
        <v>366.82452083433901</v>
      </c>
      <c r="CK47" s="23">
        <v>0.101699321340189</v>
      </c>
      <c r="CL47" s="23">
        <v>0</v>
      </c>
      <c r="CM47" s="23">
        <v>8.3156420333228507</v>
      </c>
      <c r="CN47" s="23">
        <v>11821.4977596139</v>
      </c>
      <c r="CO47" s="23">
        <v>10018.3023371829</v>
      </c>
      <c r="CP47" s="23">
        <v>1803.19542243092</v>
      </c>
      <c r="CQ47" s="23">
        <v>0.107657829518786</v>
      </c>
      <c r="CR47" s="23">
        <v>1.8791072952043901E-2</v>
      </c>
      <c r="CS47" s="23">
        <v>46.398743884654102</v>
      </c>
      <c r="CT47" s="23">
        <v>5.1220571603366398</v>
      </c>
      <c r="CU47" s="23">
        <v>3903.99946537916</v>
      </c>
      <c r="CV47" s="23">
        <v>26.141255463108301</v>
      </c>
      <c r="CW47" s="23">
        <v>11.725575284644201</v>
      </c>
      <c r="CX47" s="23">
        <v>5577.0710630687199</v>
      </c>
      <c r="CY47" s="23">
        <v>97.630824761379401</v>
      </c>
      <c r="CZ47" s="23">
        <v>0.20570479730595101</v>
      </c>
      <c r="DA47" s="23">
        <v>37.538818037776203</v>
      </c>
      <c r="DB47" s="23">
        <v>1.6868908802504402E-2</v>
      </c>
      <c r="DC47" s="23">
        <v>1040.0494575867101</v>
      </c>
      <c r="DD47" s="23">
        <v>6776.4590416192796</v>
      </c>
      <c r="DE47" s="23">
        <v>42.502039210390897</v>
      </c>
      <c r="DF47" s="23">
        <v>0</v>
      </c>
      <c r="DG47" s="23">
        <v>406.18704420765903</v>
      </c>
      <c r="DH47" s="23">
        <v>1198.1022488045901</v>
      </c>
      <c r="DI47" s="23">
        <v>211.44752411291799</v>
      </c>
      <c r="DJ47" s="23">
        <v>0</v>
      </c>
      <c r="DK47" s="23">
        <v>4096.0084180263402</v>
      </c>
      <c r="DL47" s="23">
        <v>26168.863887079198</v>
      </c>
      <c r="DM47" s="23">
        <v>111.56767046066901</v>
      </c>
      <c r="DN47" s="23">
        <v>879.26287382590397</v>
      </c>
      <c r="DP47" s="32">
        <f t="shared" si="0"/>
        <v>1.0381008374884435</v>
      </c>
      <c r="DQ47" s="46">
        <f t="shared" si="1"/>
        <v>-6.5800410711439635E-6</v>
      </c>
      <c r="DR47" s="46">
        <f t="shared" si="2"/>
        <v>-6.4516858491048222E-6</v>
      </c>
      <c r="DS47" s="46">
        <f t="shared" si="3"/>
        <v>-1.6952964738295531E-6</v>
      </c>
      <c r="DT47" s="46">
        <f t="shared" si="4"/>
        <v>4.0813974246544797E-5</v>
      </c>
      <c r="DU47" s="46">
        <f t="shared" si="5"/>
        <v>4.9192408887499088E-5</v>
      </c>
      <c r="DV47" s="46">
        <f t="shared" si="6"/>
        <v>-3.5050261177479408E-6</v>
      </c>
      <c r="DW47" s="46">
        <f t="shared" si="7"/>
        <v>-6.4447900600809353E-6</v>
      </c>
      <c r="DX47" s="46">
        <f t="shared" si="8"/>
        <v>-3.4967033508708617E-6</v>
      </c>
      <c r="DY47" s="46">
        <f t="shared" si="9"/>
        <v>-3.5083606989363993E-6</v>
      </c>
      <c r="DZ47" s="46">
        <f t="shared" si="10"/>
        <v>-3.3116863174993024E-6</v>
      </c>
      <c r="EA47" s="46">
        <f t="shared" si="11"/>
        <v>-3.6666997508668452E-6</v>
      </c>
      <c r="EB47" s="46">
        <f t="shared" si="12"/>
        <v>-3.3066890787181302E-6</v>
      </c>
      <c r="EC47" s="46">
        <f t="shared" si="13"/>
        <v>-3.1775493700906573E-6</v>
      </c>
      <c r="ED47" s="46">
        <f t="shared" si="14"/>
        <v>-3.8858716376380808E-6</v>
      </c>
      <c r="EE47" s="46">
        <f t="shared" si="15"/>
        <v>-4.5590341698764009E-6</v>
      </c>
      <c r="EF47" s="46">
        <f t="shared" si="16"/>
        <v>-4.4588299217529073E-6</v>
      </c>
      <c r="EG47" s="46">
        <f t="shared" si="17"/>
        <v>-3.110188405254115E-6</v>
      </c>
      <c r="EH47" s="46">
        <f t="shared" si="18"/>
        <v>-3.5174529395426892E-6</v>
      </c>
      <c r="EI47" s="46">
        <f t="shared" si="19"/>
        <v>-2.654623603046886E-6</v>
      </c>
      <c r="EJ47" s="46">
        <f t="shared" si="20"/>
        <v>-3.4276336033780732E-7</v>
      </c>
      <c r="EK47" s="46">
        <f t="shared" si="21"/>
        <v>-3.6253919707459962E-6</v>
      </c>
      <c r="EL47" s="46">
        <f t="shared" si="22"/>
        <v>-3.585932065618841E-6</v>
      </c>
      <c r="EM47" s="46">
        <f t="shared" si="23"/>
        <v>-3.5705208919775404E-6</v>
      </c>
      <c r="EN47" s="46">
        <f t="shared" si="24"/>
        <v>-1.798908577300642E-6</v>
      </c>
      <c r="EO47" s="46">
        <f t="shared" si="25"/>
        <v>-4.7283030045427393E-6</v>
      </c>
      <c r="EP47" s="46">
        <f t="shared" si="26"/>
        <v>-3.9960688225850138E-6</v>
      </c>
      <c r="EQ47" s="46">
        <f t="shared" si="27"/>
        <v>-2.8890203068010606E-6</v>
      </c>
      <c r="ER47" s="46">
        <f t="shared" si="28"/>
        <v>-4.5037695347750011E-6</v>
      </c>
      <c r="ES47" s="46">
        <f t="shared" si="29"/>
        <v>0</v>
      </c>
      <c r="ET47" s="46">
        <f t="shared" si="30"/>
        <v>0</v>
      </c>
      <c r="EU47" s="46">
        <f t="shared" si="31"/>
        <v>-2.0672554723900683E-6</v>
      </c>
    </row>
    <row r="48" spans="1:151" x14ac:dyDescent="0.3">
      <c r="A48" s="23" t="s">
        <v>45</v>
      </c>
      <c r="B48" s="21">
        <v>282484.31800999999</v>
      </c>
      <c r="C48" s="21">
        <v>4614.4464369999996</v>
      </c>
      <c r="D48" s="21">
        <v>2729.4674169999998</v>
      </c>
      <c r="E48" s="21">
        <v>27732.171746</v>
      </c>
      <c r="F48" s="21">
        <v>23501.840359999998</v>
      </c>
      <c r="G48" s="21">
        <v>1778.863439</v>
      </c>
      <c r="H48" s="21">
        <v>66332.668179</v>
      </c>
      <c r="I48" s="23">
        <v>2033.611993</v>
      </c>
      <c r="J48" s="23">
        <v>621.532917</v>
      </c>
      <c r="K48" s="23">
        <v>545.20427800000004</v>
      </c>
      <c r="L48" s="23">
        <v>328.93991599999998</v>
      </c>
      <c r="M48" s="23">
        <v>4061.7721710000001</v>
      </c>
      <c r="N48" s="23">
        <v>416.17265300000003</v>
      </c>
      <c r="O48" s="23">
        <v>352.56536599999998</v>
      </c>
      <c r="P48" s="23">
        <v>17.507228999999999</v>
      </c>
      <c r="Q48" s="23">
        <v>7.1698919999999999</v>
      </c>
      <c r="R48" s="23">
        <v>8.721921</v>
      </c>
      <c r="S48" s="23">
        <v>7.9867100000000004</v>
      </c>
      <c r="T48" s="23">
        <v>33.852615</v>
      </c>
      <c r="U48" s="23">
        <v>4570.6293999999998</v>
      </c>
      <c r="V48" s="23">
        <v>590.63803700000005</v>
      </c>
      <c r="W48" s="23">
        <v>390.72977200000003</v>
      </c>
      <c r="X48" s="23">
        <v>85.415477999999993</v>
      </c>
      <c r="Y48" s="23">
        <v>0.48472900000000002</v>
      </c>
      <c r="Z48" s="23">
        <v>58.155059000000001</v>
      </c>
      <c r="AA48" s="23">
        <v>116.46570699999999</v>
      </c>
      <c r="AB48" s="23">
        <v>125.396991</v>
      </c>
      <c r="AC48" s="23">
        <v>1.3431770000000001</v>
      </c>
      <c r="AD48" s="23"/>
      <c r="AE48" s="23"/>
      <c r="AF48" s="23">
        <v>9.8605999999999999E-2</v>
      </c>
      <c r="AG48" s="21"/>
      <c r="AH48" s="23" t="s">
        <v>45</v>
      </c>
      <c r="AI48" s="23">
        <v>4410.3397986408199</v>
      </c>
      <c r="AJ48" s="23">
        <v>839.68857229303705</v>
      </c>
      <c r="AK48" s="23">
        <v>391.42316157284301</v>
      </c>
      <c r="AL48" s="23">
        <v>622.63598467393194</v>
      </c>
      <c r="AM48" s="23">
        <v>85.567084836124906</v>
      </c>
      <c r="AN48" s="23">
        <v>0</v>
      </c>
      <c r="AO48" s="23">
        <v>2037.2213029781001</v>
      </c>
      <c r="AP48" s="23">
        <v>2037.2213029781001</v>
      </c>
      <c r="AQ48" s="23">
        <v>1366.8153554722901</v>
      </c>
      <c r="AR48" s="23">
        <v>75.904649728850003</v>
      </c>
      <c r="AS48" s="23">
        <v>546.17189574888903</v>
      </c>
      <c r="AT48" s="23">
        <v>1.3455605858175499</v>
      </c>
      <c r="AU48" s="23">
        <v>329.52380696251799</v>
      </c>
      <c r="AV48" s="23">
        <v>0.485589815975495</v>
      </c>
      <c r="AW48" s="23">
        <v>7097.0486218593196</v>
      </c>
      <c r="AX48" s="23">
        <v>282983.85996285197</v>
      </c>
      <c r="AY48" s="23">
        <v>2016.6957282163301</v>
      </c>
      <c r="AZ48" s="23">
        <v>971.14337916402496</v>
      </c>
      <c r="BA48" s="23">
        <v>455.62898325397902</v>
      </c>
      <c r="BB48" s="23">
        <v>0</v>
      </c>
      <c r="BC48" s="23">
        <v>349.02716532526102</v>
      </c>
      <c r="BD48" s="23">
        <v>268.71305218239303</v>
      </c>
      <c r="BE48" s="23">
        <v>4068.98145753575</v>
      </c>
      <c r="BF48" s="23">
        <v>4068.98145753575</v>
      </c>
      <c r="BG48" s="23">
        <v>58.258299442938799</v>
      </c>
      <c r="BH48" s="23">
        <v>32068582.774195999</v>
      </c>
      <c r="BI48" s="23">
        <v>0</v>
      </c>
      <c r="BJ48" s="23">
        <v>797.42356884277797</v>
      </c>
      <c r="BK48" s="23">
        <v>140.201837997339</v>
      </c>
      <c r="BL48" s="23">
        <v>7168.1148575053203</v>
      </c>
      <c r="BM48" s="23">
        <v>970.14305610659301</v>
      </c>
      <c r="BN48" s="23">
        <v>2.5683365493256598E-2</v>
      </c>
      <c r="BO48" s="23">
        <v>7.30988020965955E-2</v>
      </c>
      <c r="BP48" s="23">
        <v>4578.7559168774596</v>
      </c>
      <c r="BQ48" s="23">
        <v>116.672371504141</v>
      </c>
      <c r="BR48" s="23">
        <v>591.68635388615496</v>
      </c>
      <c r="BS48" s="23">
        <v>4622.6073933596699</v>
      </c>
      <c r="BT48" s="23">
        <v>0</v>
      </c>
      <c r="BU48" s="23">
        <v>68546.848942387704</v>
      </c>
      <c r="BV48" s="23">
        <v>2460.8985293804399</v>
      </c>
      <c r="BW48" s="23">
        <v>273.433278701257</v>
      </c>
      <c r="BX48" s="23">
        <v>2734.3318080816998</v>
      </c>
      <c r="BY48" s="23">
        <v>0</v>
      </c>
      <c r="BZ48" s="23">
        <v>3407.2971281881801</v>
      </c>
      <c r="CA48" s="23">
        <v>17.538301039803301</v>
      </c>
      <c r="CB48" s="23">
        <v>7.1826143734828003</v>
      </c>
      <c r="CC48" s="23">
        <v>8.7373991346505893</v>
      </c>
      <c r="CD48" s="23">
        <v>8.0008679130937992</v>
      </c>
      <c r="CE48" s="23">
        <v>33.912652605322997</v>
      </c>
      <c r="CF48" s="23">
        <v>9.9211769947695302E-2</v>
      </c>
      <c r="CG48" s="23">
        <v>18334.130095971799</v>
      </c>
      <c r="CH48" s="23">
        <v>0</v>
      </c>
      <c r="CI48" s="23">
        <v>169.16593729503899</v>
      </c>
      <c r="CJ48" s="23">
        <v>2035.94612008576</v>
      </c>
      <c r="CK48" s="23">
        <v>0.27096983162199501</v>
      </c>
      <c r="CL48" s="23">
        <v>0</v>
      </c>
      <c r="CM48" s="23">
        <v>204.63449972938199</v>
      </c>
      <c r="CN48" s="23">
        <v>27780.3883085091</v>
      </c>
      <c r="CO48" s="23">
        <v>23542.570784531101</v>
      </c>
      <c r="CP48" s="23">
        <v>4237.8175239780103</v>
      </c>
      <c r="CQ48" s="23">
        <v>7.9710059736437398</v>
      </c>
      <c r="CR48" s="23">
        <v>8.9476782045558506E-2</v>
      </c>
      <c r="CS48" s="23">
        <v>120.03004756582099</v>
      </c>
      <c r="CT48" s="23">
        <v>93.526970838362601</v>
      </c>
      <c r="CU48" s="23">
        <v>8515.6600224871399</v>
      </c>
      <c r="CV48" s="23">
        <v>38.030018414766502</v>
      </c>
      <c r="CW48" s="23">
        <v>47.960990175873697</v>
      </c>
      <c r="CX48" s="23">
        <v>12165.184114045</v>
      </c>
      <c r="CY48" s="23">
        <v>353.417809764759</v>
      </c>
      <c r="CZ48" s="23">
        <v>1.57936988078506</v>
      </c>
      <c r="DA48" s="23">
        <v>142.299171557069</v>
      </c>
      <c r="DB48" s="23">
        <v>0.122858098800134</v>
      </c>
      <c r="DC48" s="23">
        <v>1782.02066334341</v>
      </c>
      <c r="DD48" s="23">
        <v>17410.521643667002</v>
      </c>
      <c r="DE48" s="23">
        <v>125.619520711288</v>
      </c>
      <c r="DF48" s="23">
        <v>0</v>
      </c>
      <c r="DG48" s="23">
        <v>870.43926442540203</v>
      </c>
      <c r="DH48" s="23">
        <v>2796.5995601035302</v>
      </c>
      <c r="DI48" s="23">
        <v>416.91137506552502</v>
      </c>
      <c r="DJ48" s="23">
        <v>0</v>
      </c>
      <c r="DK48" s="23">
        <v>10317.855564114399</v>
      </c>
      <c r="DL48" s="23">
        <v>66449.985113510396</v>
      </c>
      <c r="DM48" s="23">
        <v>353.19108158279698</v>
      </c>
      <c r="DN48" s="23">
        <v>2120.76299925993</v>
      </c>
      <c r="DP48" s="32">
        <f t="shared" si="0"/>
        <v>1.0315555199191606</v>
      </c>
      <c r="DQ48" s="46">
        <f t="shared" si="1"/>
        <v>1.7683882644214653E-3</v>
      </c>
      <c r="DR48" s="46">
        <f t="shared" si="2"/>
        <v>1.7685667113249686E-3</v>
      </c>
      <c r="DS48" s="46">
        <f t="shared" si="3"/>
        <v>1.7821759114627959E-3</v>
      </c>
      <c r="DT48" s="46">
        <f t="shared" si="4"/>
        <v>1.7386507970135728E-3</v>
      </c>
      <c r="DU48" s="46">
        <f t="shared" si="5"/>
        <v>1.7330738319721304E-3</v>
      </c>
      <c r="DV48" s="46">
        <f t="shared" si="6"/>
        <v>1.7748548169525943E-3</v>
      </c>
      <c r="DW48" s="46">
        <f t="shared" si="7"/>
        <v>1.7686147373691355E-3</v>
      </c>
      <c r="DX48" s="46">
        <f t="shared" si="8"/>
        <v>1.7748272485232635E-3</v>
      </c>
      <c r="DY48" s="46">
        <f t="shared" si="9"/>
        <v>1.7747534261840971E-3</v>
      </c>
      <c r="DZ48" s="46">
        <f t="shared" si="10"/>
        <v>1.774780184114739E-3</v>
      </c>
      <c r="EA48" s="46">
        <f t="shared" si="11"/>
        <v>1.7750687408761064E-3</v>
      </c>
      <c r="EB48" s="46">
        <f t="shared" si="12"/>
        <v>1.7749115982482625E-3</v>
      </c>
      <c r="EC48" s="46">
        <f t="shared" si="13"/>
        <v>1.7750374999411509E-3</v>
      </c>
      <c r="ED48" s="46">
        <f t="shared" si="14"/>
        <v>1.7747505658198984E-3</v>
      </c>
      <c r="EE48" s="46">
        <f t="shared" si="15"/>
        <v>1.77481198214189E-3</v>
      </c>
      <c r="EF48" s="46">
        <f t="shared" si="16"/>
        <v>1.77441633469519E-3</v>
      </c>
      <c r="EG48" s="46">
        <f t="shared" si="17"/>
        <v>1.7746244950612631E-3</v>
      </c>
      <c r="EH48" s="46">
        <f t="shared" si="18"/>
        <v>1.7726840080331911E-3</v>
      </c>
      <c r="EI48" s="46">
        <f t="shared" si="19"/>
        <v>1.7734997820108287E-3</v>
      </c>
      <c r="EJ48" s="46">
        <f t="shared" si="20"/>
        <v>1.7779863923029584E-3</v>
      </c>
      <c r="EK48" s="46">
        <f t="shared" si="21"/>
        <v>1.7748888836885176E-3</v>
      </c>
      <c r="EL48" s="46">
        <f t="shared" si="22"/>
        <v>1.7746013294400018E-3</v>
      </c>
      <c r="EM48" s="46">
        <f t="shared" si="23"/>
        <v>1.7749340011293101E-3</v>
      </c>
      <c r="EN48" s="46">
        <f t="shared" si="24"/>
        <v>1.7758705905670535E-3</v>
      </c>
      <c r="EO48" s="46">
        <f t="shared" si="25"/>
        <v>1.7752615974269423E-3</v>
      </c>
      <c r="EP48" s="46">
        <f t="shared" si="26"/>
        <v>1.7744665744484141E-3</v>
      </c>
      <c r="EQ48" s="46">
        <f t="shared" si="27"/>
        <v>1.7746016831297351E-3</v>
      </c>
      <c r="ER48" s="46">
        <f t="shared" si="28"/>
        <v>1.7745880234323749E-3</v>
      </c>
      <c r="ES48" s="46">
        <f t="shared" si="29"/>
        <v>0</v>
      </c>
      <c r="ET48" s="46">
        <f t="shared" si="30"/>
        <v>0</v>
      </c>
      <c r="EU48" s="46">
        <f t="shared" si="31"/>
        <v>1.7865808353660282E-3</v>
      </c>
    </row>
    <row r="49" spans="1:151" x14ac:dyDescent="0.3">
      <c r="A49" s="23" t="s">
        <v>46</v>
      </c>
      <c r="B49" s="21">
        <v>69389.619577999998</v>
      </c>
      <c r="C49" s="21">
        <v>1147.3633789999999</v>
      </c>
      <c r="D49" s="21">
        <v>1384.426508</v>
      </c>
      <c r="E49" s="21">
        <v>7449.747762</v>
      </c>
      <c r="F49" s="21">
        <v>6313.345558</v>
      </c>
      <c r="G49" s="21">
        <v>655.27939500000002</v>
      </c>
      <c r="H49" s="21">
        <v>16493.347948999999</v>
      </c>
      <c r="I49" s="23">
        <v>429.121216</v>
      </c>
      <c r="J49" s="23">
        <v>216.23425900000001</v>
      </c>
      <c r="K49" s="23">
        <v>189.456017</v>
      </c>
      <c r="L49" s="23">
        <v>172.719616</v>
      </c>
      <c r="M49" s="23">
        <v>1125.3552279999999</v>
      </c>
      <c r="N49" s="23">
        <v>133.221678</v>
      </c>
      <c r="O49" s="23">
        <v>70.292824999999993</v>
      </c>
      <c r="P49" s="23">
        <v>6.4490100000000004</v>
      </c>
      <c r="Q49" s="23">
        <v>2.6411600000000002</v>
      </c>
      <c r="R49" s="23">
        <v>3.212888</v>
      </c>
      <c r="S49" s="23">
        <v>2.9421430000000002</v>
      </c>
      <c r="T49" s="23">
        <v>12.470378999999999</v>
      </c>
      <c r="U49" s="23">
        <v>660.08347500000002</v>
      </c>
      <c r="V49" s="23">
        <v>133.221678</v>
      </c>
      <c r="W49" s="23">
        <v>21.422581000000001</v>
      </c>
      <c r="X49" s="23">
        <v>19.414270999999999</v>
      </c>
      <c r="Y49" s="23">
        <v>0.178594</v>
      </c>
      <c r="Z49" s="23">
        <v>8.0334760000000003</v>
      </c>
      <c r="AA49" s="23">
        <v>42.902383</v>
      </c>
      <c r="AB49" s="23">
        <v>26.778238000000002</v>
      </c>
      <c r="AC49" s="23">
        <v>0.494786</v>
      </c>
      <c r="AD49" s="23"/>
      <c r="AE49" s="23"/>
      <c r="AF49" s="23">
        <v>0.41090300000000002</v>
      </c>
      <c r="AG49" s="21"/>
      <c r="AH49" s="23" t="s">
        <v>46</v>
      </c>
      <c r="AI49" s="23">
        <v>974.84072374389996</v>
      </c>
      <c r="AJ49" s="23">
        <v>426.187706162555</v>
      </c>
      <c r="AK49" s="23">
        <v>21.4225788312229</v>
      </c>
      <c r="AL49" s="23">
        <v>216.23400808667901</v>
      </c>
      <c r="AM49" s="23">
        <v>19.414272625518201</v>
      </c>
      <c r="AN49" s="23">
        <v>0</v>
      </c>
      <c r="AO49" s="23">
        <v>429.12077347374498</v>
      </c>
      <c r="AP49" s="23">
        <v>429.12077347374498</v>
      </c>
      <c r="AQ49" s="23">
        <v>359.32816574024002</v>
      </c>
      <c r="AR49" s="23">
        <v>61.537236035930803</v>
      </c>
      <c r="AS49" s="23">
        <v>189.45591139449499</v>
      </c>
      <c r="AT49" s="23">
        <v>0.49478681307938399</v>
      </c>
      <c r="AU49" s="23">
        <v>172.719414050111</v>
      </c>
      <c r="AV49" s="23">
        <v>0.17859398076094701</v>
      </c>
      <c r="AW49" s="23">
        <v>1518.7864852032701</v>
      </c>
      <c r="AX49" s="23">
        <v>69389.541745950293</v>
      </c>
      <c r="AY49" s="23">
        <v>713.58461012136002</v>
      </c>
      <c r="AZ49" s="23">
        <v>188.549501109223</v>
      </c>
      <c r="BA49" s="23">
        <v>236.98597981805599</v>
      </c>
      <c r="BB49" s="23">
        <v>0</v>
      </c>
      <c r="BC49" s="23">
        <v>7.8563261503787301</v>
      </c>
      <c r="BD49" s="23">
        <v>75.946952252886604</v>
      </c>
      <c r="BE49" s="23">
        <v>1125.3545644496</v>
      </c>
      <c r="BF49" s="23">
        <v>1125.3545644496</v>
      </c>
      <c r="BG49" s="23">
        <v>8.0334855343155507</v>
      </c>
      <c r="BH49" s="23">
        <v>11793008.1567364</v>
      </c>
      <c r="BI49" s="23">
        <v>0</v>
      </c>
      <c r="BJ49" s="23">
        <v>340.24390225950799</v>
      </c>
      <c r="BK49" s="23">
        <v>91.658773837776394</v>
      </c>
      <c r="BL49" s="23">
        <v>1595.33314146988</v>
      </c>
      <c r="BM49" s="23">
        <v>227.62376410745699</v>
      </c>
      <c r="BN49" s="23">
        <v>0.10683462865898299</v>
      </c>
      <c r="BO49" s="23">
        <v>0.30406798458969198</v>
      </c>
      <c r="BP49" s="23">
        <v>660.08505692737504</v>
      </c>
      <c r="BQ49" s="23">
        <v>42.902311910670399</v>
      </c>
      <c r="BR49" s="23">
        <v>133.22155179314899</v>
      </c>
      <c r="BS49" s="23">
        <v>1147.3621751007699</v>
      </c>
      <c r="BT49" s="23">
        <v>0</v>
      </c>
      <c r="BU49" s="23">
        <v>17121.7807091166</v>
      </c>
      <c r="BV49" s="23">
        <v>1245.9832540612899</v>
      </c>
      <c r="BW49" s="23">
        <v>138.44261529895201</v>
      </c>
      <c r="BX49" s="23">
        <v>1384.4258693602501</v>
      </c>
      <c r="BY49" s="23">
        <v>0</v>
      </c>
      <c r="BZ49" s="23">
        <v>824.57237038201094</v>
      </c>
      <c r="CA49" s="23">
        <v>6.4490003046379698</v>
      </c>
      <c r="CB49" s="23">
        <v>2.6411620025661802</v>
      </c>
      <c r="CC49" s="23">
        <v>3.2128847883869298</v>
      </c>
      <c r="CD49" s="23">
        <v>2.9421399272448201</v>
      </c>
      <c r="CE49" s="23">
        <v>12.4703902252219</v>
      </c>
      <c r="CF49" s="23">
        <v>0.17691275675854401</v>
      </c>
      <c r="CG49" s="23">
        <v>4511.3601603202997</v>
      </c>
      <c r="CH49" s="23">
        <v>7.3679200515881504E-2</v>
      </c>
      <c r="CI49" s="23">
        <v>21.319100013668599</v>
      </c>
      <c r="CJ49" s="23">
        <v>228.22638196608099</v>
      </c>
      <c r="CK49" s="23">
        <v>6.8832544916417202E-2</v>
      </c>
      <c r="CL49" s="23">
        <v>0</v>
      </c>
      <c r="CM49" s="23">
        <v>5.1645204348616804</v>
      </c>
      <c r="CN49" s="23">
        <v>7450.0820963215301</v>
      </c>
      <c r="CO49" s="23">
        <v>6313.6810163984701</v>
      </c>
      <c r="CP49" s="23">
        <v>1136.40107992305</v>
      </c>
      <c r="CQ49" s="23">
        <v>6.7802454465186193E-2</v>
      </c>
      <c r="CR49" s="23">
        <v>1.2135515663288E-2</v>
      </c>
      <c r="CS49" s="23">
        <v>32.019423645673101</v>
      </c>
      <c r="CT49" s="23">
        <v>3.1666872798822698</v>
      </c>
      <c r="CU49" s="23">
        <v>2460.7904590133198</v>
      </c>
      <c r="CV49" s="23">
        <v>16.316353696434501</v>
      </c>
      <c r="CW49" s="23">
        <v>7.3297724372647197</v>
      </c>
      <c r="CX49" s="23">
        <v>3515.3642057132702</v>
      </c>
      <c r="CY49" s="23">
        <v>61.537264046226497</v>
      </c>
      <c r="CZ49" s="23">
        <v>0.12850554201182701</v>
      </c>
      <c r="DA49" s="23">
        <v>23.4451351431075</v>
      </c>
      <c r="DB49" s="23">
        <v>1.11090405683515E-2</v>
      </c>
      <c r="DC49" s="23">
        <v>655.278963958178</v>
      </c>
      <c r="DD49" s="23">
        <v>4271.2383923084899</v>
      </c>
      <c r="DE49" s="23">
        <v>26.778207942656099</v>
      </c>
      <c r="DF49" s="23">
        <v>0</v>
      </c>
      <c r="DG49" s="23">
        <v>256.02188197787098</v>
      </c>
      <c r="DH49" s="23">
        <v>755.17050334888302</v>
      </c>
      <c r="DI49" s="23">
        <v>133.22158532665301</v>
      </c>
      <c r="DJ49" s="23">
        <v>0</v>
      </c>
      <c r="DK49" s="23">
        <v>2581.7360367035099</v>
      </c>
      <c r="DL49" s="23">
        <v>16493.3306269393</v>
      </c>
      <c r="DM49" s="23">
        <v>70.292895947610603</v>
      </c>
      <c r="DN49" s="23">
        <v>554.20431048566695</v>
      </c>
      <c r="DP49" s="32">
        <f t="shared" si="0"/>
        <v>1.0381032852849517</v>
      </c>
      <c r="DQ49" s="46">
        <f t="shared" si="1"/>
        <v>-1.1216670472915458E-6</v>
      </c>
      <c r="DR49" s="46">
        <f t="shared" si="2"/>
        <v>-1.0492745820410718E-6</v>
      </c>
      <c r="DS49" s="46">
        <f t="shared" si="3"/>
        <v>-4.6130274610628261E-7</v>
      </c>
      <c r="DT49" s="46">
        <f t="shared" si="4"/>
        <v>4.4878609613541192E-5</v>
      </c>
      <c r="DU49" s="46">
        <f t="shared" si="5"/>
        <v>5.3134807114277298E-5</v>
      </c>
      <c r="DV49" s="46">
        <f t="shared" si="6"/>
        <v>-6.5779852886369274E-7</v>
      </c>
      <c r="DW49" s="46">
        <f t="shared" si="7"/>
        <v>-1.0502452717867489E-6</v>
      </c>
      <c r="DX49" s="46">
        <f t="shared" si="8"/>
        <v>-1.0312383506773455E-6</v>
      </c>
      <c r="DY49" s="46">
        <f t="shared" si="9"/>
        <v>-1.160377278592635E-6</v>
      </c>
      <c r="DZ49" s="46">
        <f t="shared" si="10"/>
        <v>-5.574143628957319E-7</v>
      </c>
      <c r="EA49" s="46">
        <f t="shared" si="11"/>
        <v>-1.1692353982744614E-6</v>
      </c>
      <c r="EB49" s="46">
        <f t="shared" si="12"/>
        <v>-5.8963639510417344E-7</v>
      </c>
      <c r="EC49" s="46">
        <f t="shared" si="13"/>
        <v>-6.9563263558299538E-7</v>
      </c>
      <c r="ED49" s="46">
        <f t="shared" si="14"/>
        <v>1.009315113022571E-6</v>
      </c>
      <c r="EE49" s="46">
        <f t="shared" si="15"/>
        <v>-1.5033876564850166E-6</v>
      </c>
      <c r="EF49" s="46">
        <f t="shared" si="16"/>
        <v>7.582146405339798E-7</v>
      </c>
      <c r="EG49" s="46">
        <f t="shared" si="17"/>
        <v>-9.9960318260492216E-7</v>
      </c>
      <c r="EH49" s="46">
        <f t="shared" si="18"/>
        <v>-1.0443935526172556E-6</v>
      </c>
      <c r="EI49" s="46">
        <f t="shared" si="19"/>
        <v>9.0015082143422094E-7</v>
      </c>
      <c r="EJ49" s="46">
        <f t="shared" si="20"/>
        <v>2.3965565491757647E-6</v>
      </c>
      <c r="EK49" s="46">
        <f t="shared" si="21"/>
        <v>-9.4734470321926313E-7</v>
      </c>
      <c r="EL49" s="46">
        <f t="shared" si="22"/>
        <v>-1.0123789943981348E-7</v>
      </c>
      <c r="EM49" s="46">
        <f t="shared" si="23"/>
        <v>8.3728006156908316E-8</v>
      </c>
      <c r="EN49" s="46">
        <f t="shared" si="24"/>
        <v>-1.077250802917059E-7</v>
      </c>
      <c r="EO49" s="46">
        <f t="shared" si="25"/>
        <v>1.1868231821937171E-6</v>
      </c>
      <c r="EP49" s="46">
        <f t="shared" si="26"/>
        <v>-1.6570018873228542E-6</v>
      </c>
      <c r="EQ49" s="46">
        <f t="shared" si="27"/>
        <v>-1.1224541324456023E-6</v>
      </c>
      <c r="ER49" s="46">
        <f t="shared" si="28"/>
        <v>1.6432950487438616E-6</v>
      </c>
      <c r="ES49" s="46">
        <f t="shared" si="29"/>
        <v>0</v>
      </c>
      <c r="ET49" s="46">
        <f t="shared" si="30"/>
        <v>0</v>
      </c>
      <c r="EU49" s="46">
        <f t="shared" si="31"/>
        <v>-9.4122292871211758E-7</v>
      </c>
    </row>
    <row r="50" spans="1:151" x14ac:dyDescent="0.3">
      <c r="A50" s="23" t="s">
        <v>47</v>
      </c>
      <c r="B50" s="21">
        <v>58975.099397999998</v>
      </c>
      <c r="C50" s="21">
        <v>967.81713200000002</v>
      </c>
      <c r="D50" s="21">
        <v>798.69503899999995</v>
      </c>
      <c r="E50" s="21">
        <v>5994.1084730000002</v>
      </c>
      <c r="F50" s="21">
        <v>5079.7529329999998</v>
      </c>
      <c r="G50" s="21">
        <v>441.35959200000002</v>
      </c>
      <c r="H50" s="21">
        <v>13912.371352</v>
      </c>
      <c r="I50" s="23">
        <v>504.56602400000003</v>
      </c>
      <c r="J50" s="23">
        <v>154.210521</v>
      </c>
      <c r="K50" s="23">
        <v>135.272424</v>
      </c>
      <c r="L50" s="23">
        <v>81.614362</v>
      </c>
      <c r="M50" s="23">
        <v>1007.779393</v>
      </c>
      <c r="N50" s="23">
        <v>103.25794999999999</v>
      </c>
      <c r="O50" s="23">
        <v>87.476200000000006</v>
      </c>
      <c r="P50" s="23">
        <v>4.3438129999999999</v>
      </c>
      <c r="Q50" s="23">
        <v>1.7789349999999999</v>
      </c>
      <c r="R50" s="23">
        <v>2.1639710000000001</v>
      </c>
      <c r="S50" s="23">
        <v>1.981555</v>
      </c>
      <c r="T50" s="23">
        <v>8.3993769999999994</v>
      </c>
      <c r="U50" s="23">
        <v>1134.0336070000001</v>
      </c>
      <c r="V50" s="23">
        <v>146.545087</v>
      </c>
      <c r="W50" s="23">
        <v>96.945249000000004</v>
      </c>
      <c r="X50" s="23">
        <v>21.192627999999999</v>
      </c>
      <c r="Y50" s="23">
        <v>0.12023300000000001</v>
      </c>
      <c r="Z50" s="23">
        <v>14.429047000000001</v>
      </c>
      <c r="AA50" s="23">
        <v>28.896712000000001</v>
      </c>
      <c r="AB50" s="23">
        <v>31.112697000000001</v>
      </c>
      <c r="AC50" s="23">
        <v>0.33326800000000001</v>
      </c>
      <c r="AD50" s="23"/>
      <c r="AE50" s="23"/>
      <c r="AF50" s="23">
        <v>0.25708300000000001</v>
      </c>
      <c r="AG50" s="21"/>
      <c r="AH50" s="23" t="s">
        <v>47</v>
      </c>
      <c r="AI50" s="23">
        <v>886.81004410382104</v>
      </c>
      <c r="AJ50" s="23">
        <v>168.840600225667</v>
      </c>
      <c r="AK50" s="23">
        <v>96.945251392108503</v>
      </c>
      <c r="AL50" s="23">
        <v>154.21044986227599</v>
      </c>
      <c r="AM50" s="23">
        <v>21.1926193067074</v>
      </c>
      <c r="AN50" s="23">
        <v>0</v>
      </c>
      <c r="AO50" s="23">
        <v>504.56584567038698</v>
      </c>
      <c r="AP50" s="23">
        <v>504.56584567038698</v>
      </c>
      <c r="AQ50" s="23">
        <v>274.83263876838203</v>
      </c>
      <c r="AR50" s="23">
        <v>15.2625618099877</v>
      </c>
      <c r="AS50" s="23">
        <v>135.27236157930699</v>
      </c>
      <c r="AT50" s="23">
        <v>0.33326785429204903</v>
      </c>
      <c r="AU50" s="23">
        <v>81.614328430178304</v>
      </c>
      <c r="AV50" s="23">
        <v>0.120232868417985</v>
      </c>
      <c r="AW50" s="23">
        <v>1427.04050082135</v>
      </c>
      <c r="AX50" s="23">
        <v>58975.080786829501</v>
      </c>
      <c r="AY50" s="23">
        <v>405.507517976239</v>
      </c>
      <c r="AZ50" s="23">
        <v>195.27285065302701</v>
      </c>
      <c r="BA50" s="23">
        <v>91.615659749381393</v>
      </c>
      <c r="BB50" s="23">
        <v>0</v>
      </c>
      <c r="BC50" s="23">
        <v>70.180726681439594</v>
      </c>
      <c r="BD50" s="23">
        <v>54.031522414033503</v>
      </c>
      <c r="BE50" s="23">
        <v>1007.77914750906</v>
      </c>
      <c r="BF50" s="23">
        <v>1007.77914750906</v>
      </c>
      <c r="BG50" s="23">
        <v>14.4290147615345</v>
      </c>
      <c r="BH50" s="23">
        <v>7943110.6264951397</v>
      </c>
      <c r="BI50" s="23">
        <v>0</v>
      </c>
      <c r="BJ50" s="23">
        <v>160.34215551747499</v>
      </c>
      <c r="BK50" s="23">
        <v>28.1911110554564</v>
      </c>
      <c r="BL50" s="23">
        <v>1441.3304301083499</v>
      </c>
      <c r="BM50" s="23">
        <v>195.071704279307</v>
      </c>
      <c r="BN50" s="23">
        <v>6.6841639863974803E-2</v>
      </c>
      <c r="BO50" s="23">
        <v>0.19024130976592399</v>
      </c>
      <c r="BP50" s="23">
        <v>1134.0368066584199</v>
      </c>
      <c r="BQ50" s="23">
        <v>28.8967403455338</v>
      </c>
      <c r="BR50" s="23">
        <v>146.54505479599899</v>
      </c>
      <c r="BS50" s="23">
        <v>967.81682610382597</v>
      </c>
      <c r="BT50" s="23">
        <v>0</v>
      </c>
      <c r="BU50" s="23">
        <v>14333.9950640718</v>
      </c>
      <c r="BV50" s="23">
        <v>718.82526870902802</v>
      </c>
      <c r="BW50" s="23">
        <v>79.8694844749417</v>
      </c>
      <c r="BX50" s="23">
        <v>798.69475318396996</v>
      </c>
      <c r="BY50" s="23">
        <v>0</v>
      </c>
      <c r="BZ50" s="23">
        <v>685.12295738134901</v>
      </c>
      <c r="CA50" s="23">
        <v>4.3438149581033603</v>
      </c>
      <c r="CB50" s="23">
        <v>1.7789373455050499</v>
      </c>
      <c r="CC50" s="23">
        <v>2.16397107908971</v>
      </c>
      <c r="CD50" s="23">
        <v>1.98155334886489</v>
      </c>
      <c r="CE50" s="23">
        <v>8.3993822627181807</v>
      </c>
      <c r="CF50" s="23">
        <v>0</v>
      </c>
      <c r="CG50" s="23">
        <v>3686.53907732994</v>
      </c>
      <c r="CH50" s="23">
        <v>0.33203426886467402</v>
      </c>
      <c r="CI50" s="23">
        <v>24.848455712781799</v>
      </c>
      <c r="CJ50" s="23">
        <v>240.86501300837199</v>
      </c>
      <c r="CK50" s="23">
        <v>0.199485751825702</v>
      </c>
      <c r="CL50" s="23">
        <v>0</v>
      </c>
      <c r="CM50" s="23">
        <v>24.172321832922702</v>
      </c>
      <c r="CN50" s="23">
        <v>5994.19006784253</v>
      </c>
      <c r="CO50" s="23">
        <v>5079.8347987077896</v>
      </c>
      <c r="CP50" s="23">
        <v>914.35526913474098</v>
      </c>
      <c r="CQ50" s="23">
        <v>4.4971089226563503E-2</v>
      </c>
      <c r="CR50" s="23">
        <v>7.44593040879203E-2</v>
      </c>
      <c r="CS50" s="23">
        <v>13.271436855327099</v>
      </c>
      <c r="CT50" s="23">
        <v>0.73011266654541196</v>
      </c>
      <c r="CU50" s="23">
        <v>1948.9206199948101</v>
      </c>
      <c r="CV50" s="23">
        <v>2.9987156119203902</v>
      </c>
      <c r="CW50" s="23">
        <v>20.9402101366314</v>
      </c>
      <c r="CX50" s="23">
        <v>2783.9402224684</v>
      </c>
      <c r="CY50" s="23">
        <v>71.063580363728207</v>
      </c>
      <c r="CZ50" s="23">
        <v>0.30837542906904303</v>
      </c>
      <c r="DA50" s="23">
        <v>18.1693779610553</v>
      </c>
      <c r="DB50" s="23">
        <v>1.8986615942723901E-2</v>
      </c>
      <c r="DC50" s="23">
        <v>441.35936988376102</v>
      </c>
      <c r="DD50" s="23">
        <v>3500.8240571725501</v>
      </c>
      <c r="DE50" s="23">
        <v>31.112690570538501</v>
      </c>
      <c r="DF50" s="23">
        <v>0</v>
      </c>
      <c r="DG50" s="23">
        <v>175.02387074111999</v>
      </c>
      <c r="DH50" s="23">
        <v>562.32685916954301</v>
      </c>
      <c r="DI50" s="23">
        <v>103.257832243818</v>
      </c>
      <c r="DJ50" s="23">
        <v>0</v>
      </c>
      <c r="DK50" s="23">
        <v>2074.6650360097801</v>
      </c>
      <c r="DL50" s="23">
        <v>13912.367668667301</v>
      </c>
      <c r="DM50" s="23">
        <v>87.476177423150105</v>
      </c>
      <c r="DN50" s="23">
        <v>426.43289028093801</v>
      </c>
      <c r="DP50" s="32">
        <f t="shared" si="0"/>
        <v>1.0303059411198616</v>
      </c>
      <c r="DQ50" s="46">
        <f t="shared" si="1"/>
        <v>-3.1557675505427952E-7</v>
      </c>
      <c r="DR50" s="46">
        <f t="shared" si="2"/>
        <v>-3.1606815371062678E-7</v>
      </c>
      <c r="DS50" s="46">
        <f t="shared" si="3"/>
        <v>-3.5785376899851145E-7</v>
      </c>
      <c r="DT50" s="46">
        <f t="shared" si="4"/>
        <v>1.3612506830211187E-5</v>
      </c>
      <c r="DU50" s="46">
        <f t="shared" si="5"/>
        <v>1.6116080618404045E-5</v>
      </c>
      <c r="DV50" s="46">
        <f t="shared" si="6"/>
        <v>-5.0325458657184838E-7</v>
      </c>
      <c r="DW50" s="46">
        <f t="shared" si="7"/>
        <v>-2.6475232771218542E-7</v>
      </c>
      <c r="DX50" s="46">
        <f t="shared" si="8"/>
        <v>-3.5343167111417452E-7</v>
      </c>
      <c r="DY50" s="46">
        <f t="shared" si="9"/>
        <v>-4.6130266304317725E-7</v>
      </c>
      <c r="DZ50" s="46">
        <f t="shared" si="10"/>
        <v>-4.61444329648848E-7</v>
      </c>
      <c r="EA50" s="46">
        <f t="shared" si="11"/>
        <v>-4.1132247895018827E-7</v>
      </c>
      <c r="EB50" s="46">
        <f t="shared" si="12"/>
        <v>-2.4359591174333327E-7</v>
      </c>
      <c r="EC50" s="46">
        <f t="shared" si="13"/>
        <v>-1.1404079007276934E-6</v>
      </c>
      <c r="ED50" s="46">
        <f t="shared" si="14"/>
        <v>-2.5809134256748402E-7</v>
      </c>
      <c r="EE50" s="46">
        <f t="shared" si="15"/>
        <v>4.5077984718596539E-7</v>
      </c>
      <c r="EF50" s="46">
        <f t="shared" si="16"/>
        <v>1.3184883371011337E-6</v>
      </c>
      <c r="EG50" s="46">
        <f t="shared" si="17"/>
        <v>3.6548414878177088E-8</v>
      </c>
      <c r="EH50" s="46">
        <f t="shared" si="18"/>
        <v>-8.3325222361739643E-7</v>
      </c>
      <c r="EI50" s="46">
        <f t="shared" si="19"/>
        <v>6.2656053910219491E-7</v>
      </c>
      <c r="EJ50" s="46">
        <f t="shared" si="20"/>
        <v>2.8214846544815332E-6</v>
      </c>
      <c r="EK50" s="46">
        <f t="shared" si="21"/>
        <v>-2.1975490042802259E-7</v>
      </c>
      <c r="EL50" s="46">
        <f t="shared" si="22"/>
        <v>2.4674839907201144E-8</v>
      </c>
      <c r="EM50" s="46">
        <f t="shared" si="23"/>
        <v>-4.1020361417940967E-7</v>
      </c>
      <c r="EN50" s="46">
        <f t="shared" si="24"/>
        <v>-1.0943918475466046E-6</v>
      </c>
      <c r="EO50" s="46">
        <f t="shared" si="25"/>
        <v>-2.2342754515049607E-6</v>
      </c>
      <c r="EP50" s="46">
        <f t="shared" si="26"/>
        <v>9.8092591985094148E-7</v>
      </c>
      <c r="EQ50" s="46">
        <f t="shared" si="27"/>
        <v>-2.0665072848202081E-7</v>
      </c>
      <c r="ER50" s="46">
        <f t="shared" si="28"/>
        <v>-4.3720954601871586E-7</v>
      </c>
      <c r="ES50" s="46">
        <f t="shared" si="29"/>
        <v>0</v>
      </c>
      <c r="ET50" s="46">
        <f t="shared" si="30"/>
        <v>0</v>
      </c>
      <c r="EU50" s="46">
        <f t="shared" si="31"/>
        <v>-1.9592933488844007E-7</v>
      </c>
    </row>
    <row r="51" spans="1:151" x14ac:dyDescent="0.3">
      <c r="A51" s="23" t="s">
        <v>48</v>
      </c>
      <c r="B51" s="21">
        <v>28177.444618000001</v>
      </c>
      <c r="C51" s="21">
        <v>462.27817700000003</v>
      </c>
      <c r="D51" s="21">
        <v>374.87329699999998</v>
      </c>
      <c r="E51" s="21">
        <v>2857.8861740000002</v>
      </c>
      <c r="F51" s="21">
        <v>2421.9374809999999</v>
      </c>
      <c r="G51" s="21">
        <v>208.81676999999999</v>
      </c>
      <c r="H51" s="21">
        <v>6645.2490850000004</v>
      </c>
      <c r="I51" s="23">
        <v>238.72106099999999</v>
      </c>
      <c r="J51" s="23">
        <v>72.960329000000002</v>
      </c>
      <c r="K51" s="23">
        <v>64.000321999999997</v>
      </c>
      <c r="L51" s="23">
        <v>38.613492999999998</v>
      </c>
      <c r="M51" s="23">
        <v>476.80224199999998</v>
      </c>
      <c r="N51" s="23">
        <v>48.853548000000004</v>
      </c>
      <c r="O51" s="23">
        <v>41.386882999999997</v>
      </c>
      <c r="P51" s="23">
        <v>2.0551409999999999</v>
      </c>
      <c r="Q51" s="23">
        <v>0.84164700000000003</v>
      </c>
      <c r="R51" s="23">
        <v>1.0238609999999999</v>
      </c>
      <c r="S51" s="23">
        <v>0.93755599999999994</v>
      </c>
      <c r="T51" s="23">
        <v>3.9738820000000001</v>
      </c>
      <c r="U51" s="23">
        <v>536.53583700000001</v>
      </c>
      <c r="V51" s="23">
        <v>69.333654999999993</v>
      </c>
      <c r="W51" s="23">
        <v>45.866895</v>
      </c>
      <c r="X51" s="23">
        <v>10.026738</v>
      </c>
      <c r="Y51" s="23">
        <v>5.6895000000000001E-2</v>
      </c>
      <c r="Z51" s="23">
        <v>6.8266819999999999</v>
      </c>
      <c r="AA51" s="23">
        <v>13.671647</v>
      </c>
      <c r="AB51" s="23">
        <v>14.72007</v>
      </c>
      <c r="AC51" s="23">
        <v>0.15768699999999999</v>
      </c>
      <c r="AD51" s="23"/>
      <c r="AE51" s="23"/>
      <c r="AF51" s="23">
        <v>1.9890999999999999E-2</v>
      </c>
      <c r="AG51" s="21"/>
      <c r="AH51" s="23" t="s">
        <v>48</v>
      </c>
      <c r="AI51" s="23">
        <v>424.9300063128</v>
      </c>
      <c r="AJ51" s="23">
        <v>80.902805790530493</v>
      </c>
      <c r="AK51" s="23">
        <v>45.893372287008702</v>
      </c>
      <c r="AL51" s="23">
        <v>73.002412723294597</v>
      </c>
      <c r="AM51" s="23">
        <v>10.032522254817</v>
      </c>
      <c r="AN51" s="23">
        <v>0</v>
      </c>
      <c r="AO51" s="23">
        <v>238.85880463221</v>
      </c>
      <c r="AP51" s="23">
        <v>238.85880463221</v>
      </c>
      <c r="AQ51" s="23">
        <v>131.69068164706701</v>
      </c>
      <c r="AR51" s="23">
        <v>7.3133145536074702</v>
      </c>
      <c r="AS51" s="23">
        <v>64.037257151614995</v>
      </c>
      <c r="AT51" s="23">
        <v>0.157777312942224</v>
      </c>
      <c r="AU51" s="23">
        <v>38.635799816044397</v>
      </c>
      <c r="AV51" s="23">
        <v>5.6927934070386897E-2</v>
      </c>
      <c r="AW51" s="23">
        <v>683.79056833428001</v>
      </c>
      <c r="AX51" s="23">
        <v>28195.2745120785</v>
      </c>
      <c r="AY51" s="23">
        <v>194.30571603923801</v>
      </c>
      <c r="AZ51" s="23">
        <v>93.568276478674207</v>
      </c>
      <c r="BA51" s="23">
        <v>43.899197087526503</v>
      </c>
      <c r="BB51" s="23">
        <v>0</v>
      </c>
      <c r="BC51" s="23">
        <v>33.628263201491897</v>
      </c>
      <c r="BD51" s="23">
        <v>25.890139341473802</v>
      </c>
      <c r="BE51" s="23">
        <v>477.077380799281</v>
      </c>
      <c r="BF51" s="23">
        <v>477.077380799281</v>
      </c>
      <c r="BG51" s="23">
        <v>6.8306336702103199</v>
      </c>
      <c r="BH51" s="23">
        <v>3760111.1455041599</v>
      </c>
      <c r="BI51" s="23">
        <v>0</v>
      </c>
      <c r="BJ51" s="23">
        <v>76.830609471953295</v>
      </c>
      <c r="BK51" s="23">
        <v>13.5082587380106</v>
      </c>
      <c r="BL51" s="23">
        <v>690.63763825298804</v>
      </c>
      <c r="BM51" s="23">
        <v>93.471923663343105</v>
      </c>
      <c r="BN51" s="23">
        <v>5.1746595567607398E-3</v>
      </c>
      <c r="BO51" s="23">
        <v>1.4727909577429E-2</v>
      </c>
      <c r="BP51" s="23">
        <v>536.84701401238306</v>
      </c>
      <c r="BQ51" s="23">
        <v>13.679530792122801</v>
      </c>
      <c r="BR51" s="23">
        <v>69.373680414237</v>
      </c>
      <c r="BS51" s="23">
        <v>462.56996606315101</v>
      </c>
      <c r="BT51" s="23">
        <v>0</v>
      </c>
      <c r="BU51" s="23">
        <v>6851.4732851623403</v>
      </c>
      <c r="BV51" s="23">
        <v>337.56512684579201</v>
      </c>
      <c r="BW51" s="23">
        <v>37.507243515931101</v>
      </c>
      <c r="BX51" s="23">
        <v>375.07237036172302</v>
      </c>
      <c r="BY51" s="23">
        <v>0</v>
      </c>
      <c r="BZ51" s="23">
        <v>328.28818645505601</v>
      </c>
      <c r="CA51" s="23">
        <v>2.0563228701819298</v>
      </c>
      <c r="CB51" s="23">
        <v>0.84213402490120504</v>
      </c>
      <c r="CC51" s="23">
        <v>1.0244501662527401</v>
      </c>
      <c r="CD51" s="23">
        <v>0.93809675782999002</v>
      </c>
      <c r="CE51" s="23">
        <v>3.9761779683746901</v>
      </c>
      <c r="CF51" s="23">
        <v>3.0770037533689301E-2</v>
      </c>
      <c r="CG51" s="23">
        <v>1766.46729561801</v>
      </c>
      <c r="CH51" s="23">
        <v>0.11930271683283999</v>
      </c>
      <c r="CI51" s="23">
        <v>18.687712075265701</v>
      </c>
      <c r="CJ51" s="23">
        <v>300.325041893329</v>
      </c>
      <c r="CK51" s="23">
        <v>6.1295762595281002E-2</v>
      </c>
      <c r="CL51" s="23">
        <v>0</v>
      </c>
      <c r="CM51" s="23">
        <v>29.047506111763301</v>
      </c>
      <c r="CN51" s="23">
        <v>2861.5872985303399</v>
      </c>
      <c r="CO51" s="23">
        <v>2425.3679412107199</v>
      </c>
      <c r="CP51" s="23">
        <v>436.21935731961997</v>
      </c>
      <c r="CQ51" s="23">
        <v>5.33179028864013E-2</v>
      </c>
      <c r="CR51" s="23">
        <v>7.62795788179918E-3</v>
      </c>
      <c r="CS51" s="23">
        <v>0.37965976708168597</v>
      </c>
      <c r="CT51" s="23">
        <v>4.7837511735753999</v>
      </c>
      <c r="CU51" s="23">
        <v>836.39235395206003</v>
      </c>
      <c r="CV51" s="23">
        <v>5.5794610329756296</v>
      </c>
      <c r="CW51" s="23">
        <v>7.5261662098689897</v>
      </c>
      <c r="CX51" s="23">
        <v>1194.7398652755501</v>
      </c>
      <c r="CY51" s="23">
        <v>34.0513016766864</v>
      </c>
      <c r="CZ51" s="23">
        <v>0.172397263292492</v>
      </c>
      <c r="DA51" s="23">
        <v>27.458021056344599</v>
      </c>
      <c r="DB51" s="23">
        <v>3.6910218862745699E-3</v>
      </c>
      <c r="DC51" s="23">
        <v>208.93728403357599</v>
      </c>
      <c r="DD51" s="23">
        <v>1677.4788821807499</v>
      </c>
      <c r="DE51" s="23">
        <v>14.7285704143796</v>
      </c>
      <c r="DF51" s="23">
        <v>0</v>
      </c>
      <c r="DG51" s="23">
        <v>83.865567279667303</v>
      </c>
      <c r="DH51" s="23">
        <v>269.448507349171</v>
      </c>
      <c r="DI51" s="23">
        <v>48.881779045610102</v>
      </c>
      <c r="DJ51" s="23">
        <v>0</v>
      </c>
      <c r="DK51" s="23">
        <v>994.11075214841503</v>
      </c>
      <c r="DL51" s="23">
        <v>6649.4434113218304</v>
      </c>
      <c r="DM51" s="23">
        <v>41.410749414170702</v>
      </c>
      <c r="DN51" s="23">
        <v>204.33245366954799</v>
      </c>
      <c r="DP51" s="32">
        <f t="shared" si="0"/>
        <v>1.0303829751369142</v>
      </c>
      <c r="DQ51" s="46">
        <f t="shared" si="1"/>
        <v>6.3277186133156365E-4</v>
      </c>
      <c r="DR51" s="46">
        <f t="shared" si="2"/>
        <v>6.3119800515910201E-4</v>
      </c>
      <c r="DS51" s="46">
        <f t="shared" si="3"/>
        <v>5.3104172347340488E-4</v>
      </c>
      <c r="DT51" s="46">
        <f t="shared" si="4"/>
        <v>1.2950566625120289E-3</v>
      </c>
      <c r="DU51" s="46">
        <f t="shared" si="5"/>
        <v>1.4164115455629126E-3</v>
      </c>
      <c r="DV51" s="46">
        <f t="shared" si="6"/>
        <v>5.7712813762994541E-4</v>
      </c>
      <c r="DW51" s="46">
        <f t="shared" si="7"/>
        <v>6.3117669002018693E-4</v>
      </c>
      <c r="DX51" s="46">
        <f t="shared" si="8"/>
        <v>5.7700661865776415E-4</v>
      </c>
      <c r="DY51" s="46">
        <f t="shared" si="9"/>
        <v>5.7680281697462799E-4</v>
      </c>
      <c r="DZ51" s="46">
        <f t="shared" si="10"/>
        <v>5.7710884040548436E-4</v>
      </c>
      <c r="EA51" s="46">
        <f t="shared" si="11"/>
        <v>5.7769484994270423E-4</v>
      </c>
      <c r="EB51" s="46">
        <f t="shared" si="12"/>
        <v>5.7705013744676085E-4</v>
      </c>
      <c r="EC51" s="46">
        <f t="shared" si="13"/>
        <v>5.778709380554858E-4</v>
      </c>
      <c r="ED51" s="46">
        <f t="shared" si="14"/>
        <v>5.7666614252406458E-4</v>
      </c>
      <c r="EE51" s="46">
        <f t="shared" si="15"/>
        <v>5.7507985190794451E-4</v>
      </c>
      <c r="EF51" s="46">
        <f t="shared" si="16"/>
        <v>5.7865696806975141E-4</v>
      </c>
      <c r="EG51" s="46">
        <f t="shared" si="17"/>
        <v>5.7543577960308284E-4</v>
      </c>
      <c r="EH51" s="46">
        <f t="shared" si="18"/>
        <v>5.7677389936182963E-4</v>
      </c>
      <c r="EI51" s="46">
        <f t="shared" si="19"/>
        <v>5.7776460767831742E-4</v>
      </c>
      <c r="EJ51" s="46">
        <f t="shared" si="20"/>
        <v>5.7997432962346755E-4</v>
      </c>
      <c r="EK51" s="46">
        <f t="shared" si="21"/>
        <v>5.7728695013997667E-4</v>
      </c>
      <c r="EL51" s="46">
        <f t="shared" si="22"/>
        <v>5.7726355814368704E-4</v>
      </c>
      <c r="EM51" s="46">
        <f t="shared" si="23"/>
        <v>5.7688301190274782E-4</v>
      </c>
      <c r="EN51" s="46">
        <f t="shared" si="24"/>
        <v>5.7885702411277005E-4</v>
      </c>
      <c r="EO51" s="46">
        <f t="shared" si="25"/>
        <v>5.7885664079855288E-4</v>
      </c>
      <c r="EP51" s="46">
        <f t="shared" si="26"/>
        <v>5.7665269757189975E-4</v>
      </c>
      <c r="EQ51" s="46">
        <f t="shared" si="27"/>
        <v>5.7747105683604659E-4</v>
      </c>
      <c r="ER51" s="46">
        <f t="shared" si="28"/>
        <v>5.7273549642013818E-4</v>
      </c>
      <c r="ES51" s="46">
        <f t="shared" si="29"/>
        <v>0</v>
      </c>
      <c r="ET51" s="46">
        <f t="shared" si="30"/>
        <v>0</v>
      </c>
      <c r="EU51" s="46">
        <f t="shared" si="31"/>
        <v>5.8162657431696E-4</v>
      </c>
    </row>
    <row r="52" spans="1:151" x14ac:dyDescent="0.3"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H52" s="23"/>
      <c r="AL52" s="23"/>
      <c r="AO52" s="23"/>
      <c r="AP52" s="23"/>
      <c r="AQ52" s="23"/>
      <c r="AS52" s="23"/>
      <c r="AU52" s="23"/>
      <c r="AW52" s="23"/>
      <c r="AX52" s="23"/>
      <c r="AY52" s="23"/>
      <c r="AZ52" s="23"/>
      <c r="BC52" s="23"/>
      <c r="BE52" s="23"/>
      <c r="BF52" s="23"/>
      <c r="BH52" s="23"/>
      <c r="BI52" s="23"/>
      <c r="BJ52" s="23"/>
      <c r="BK52" s="23"/>
      <c r="BP52" s="23"/>
      <c r="BQ52" s="23"/>
      <c r="BS52" s="23"/>
      <c r="BT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Z52" s="23"/>
      <c r="DB52" s="23"/>
      <c r="DC52" s="23"/>
      <c r="DF52" s="23"/>
      <c r="DG52" s="23"/>
      <c r="DH52" s="23"/>
      <c r="DI52" s="23"/>
      <c r="DK52" s="23"/>
      <c r="DN52" s="23"/>
    </row>
    <row r="53" spans="1:151" s="23" customFormat="1" x14ac:dyDescent="0.3">
      <c r="B53" s="21"/>
      <c r="C53" s="21"/>
      <c r="D53" s="21"/>
      <c r="E53" s="21"/>
      <c r="F53" s="21"/>
      <c r="G53" s="21"/>
      <c r="H53" s="21"/>
      <c r="DQ53" s="19"/>
    </row>
    <row r="54" spans="1:151" s="23" customFormat="1" x14ac:dyDescent="0.3">
      <c r="A54" s="23" t="s">
        <v>228</v>
      </c>
      <c r="B54" s="21"/>
      <c r="C54" s="21"/>
      <c r="D54" s="21"/>
      <c r="E54" s="21"/>
      <c r="F54" s="21"/>
      <c r="G54" s="21"/>
      <c r="H54" s="21"/>
      <c r="DQ54" s="19"/>
    </row>
    <row r="55" spans="1:151" x14ac:dyDescent="0.3">
      <c r="A55" s="23" t="s">
        <v>1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H55" s="23"/>
      <c r="AL55" s="23"/>
      <c r="AO55" s="23"/>
      <c r="AP55" s="23"/>
      <c r="AQ55" s="23"/>
      <c r="AS55" s="23"/>
      <c r="AU55" s="23"/>
      <c r="AW55" s="23"/>
      <c r="AX55" s="23"/>
      <c r="AY55" s="23"/>
      <c r="AZ55" s="23"/>
      <c r="BC55" s="23"/>
      <c r="BE55" s="23"/>
      <c r="BF55" s="23"/>
      <c r="BH55" s="23"/>
      <c r="BI55" s="23"/>
      <c r="BJ55" s="23"/>
      <c r="BK55" s="23"/>
      <c r="BP55" s="23"/>
      <c r="BQ55" s="23"/>
      <c r="BS55" s="23"/>
      <c r="BT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Z55" s="23"/>
      <c r="DB55" s="23"/>
      <c r="DC55" s="23"/>
      <c r="DF55" s="23"/>
      <c r="DG55" s="23"/>
      <c r="DH55" s="23"/>
      <c r="DI55" s="23"/>
      <c r="DK55" s="23"/>
      <c r="DN55" s="23"/>
    </row>
    <row r="56" spans="1:151" s="23" customFormat="1" x14ac:dyDescent="0.3">
      <c r="A56" s="23" t="s">
        <v>11</v>
      </c>
      <c r="B56" s="21"/>
      <c r="C56" s="21"/>
      <c r="D56" s="21"/>
      <c r="E56" s="21"/>
      <c r="F56" s="21"/>
      <c r="G56" s="21"/>
      <c r="H56" s="21"/>
    </row>
    <row r="57" spans="1:151" s="23" customFormat="1" x14ac:dyDescent="0.3">
      <c r="A57" s="23" t="s">
        <v>56</v>
      </c>
      <c r="B57" s="21"/>
      <c r="C57" s="21"/>
      <c r="D57" s="21"/>
      <c r="E57" s="21"/>
      <c r="F57" s="21"/>
      <c r="G57" s="21"/>
      <c r="H57" s="21"/>
    </row>
    <row r="58" spans="1:151" s="23" customFormat="1" x14ac:dyDescent="0.3">
      <c r="A58" s="23" t="s">
        <v>71</v>
      </c>
      <c r="B58" s="21"/>
      <c r="C58" s="21"/>
      <c r="D58" s="21"/>
      <c r="E58" s="21"/>
      <c r="F58" s="21"/>
      <c r="G58" s="21"/>
      <c r="H58" s="21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</row>
    <row r="59" spans="1:151" s="23" customFormat="1" x14ac:dyDescent="0.3">
      <c r="A59" s="23" t="s">
        <v>234</v>
      </c>
      <c r="B59" s="21"/>
      <c r="C59" s="21"/>
      <c r="D59" s="21"/>
      <c r="E59" s="21"/>
      <c r="F59" s="21"/>
      <c r="G59" s="21"/>
      <c r="H59" s="21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</row>
    <row r="60" spans="1:151" s="23" customFormat="1" x14ac:dyDescent="0.3">
      <c r="B60" s="21"/>
      <c r="C60" s="21"/>
      <c r="D60" s="21"/>
      <c r="E60" s="21"/>
      <c r="F60" s="21"/>
      <c r="G60" s="21"/>
      <c r="H60" s="21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</row>
    <row r="61" spans="1:151" x14ac:dyDescent="0.3">
      <c r="A61" s="2" t="s">
        <v>53</v>
      </c>
      <c r="B61" s="1">
        <f t="shared" ref="B61:H61" si="32">SUM(B3:B57)</f>
        <v>9176460.3842849992</v>
      </c>
      <c r="C61" s="1">
        <f t="shared" si="32"/>
        <v>150531.33553519999</v>
      </c>
      <c r="D61" s="1">
        <f t="shared" si="32"/>
        <v>163987.56449800005</v>
      </c>
      <c r="E61" s="1">
        <f t="shared" si="32"/>
        <v>986336.53953499976</v>
      </c>
      <c r="F61" s="1">
        <f t="shared" si="32"/>
        <v>842244.47634399962</v>
      </c>
      <c r="G61" s="1">
        <f t="shared" si="32"/>
        <v>80673.340428299984</v>
      </c>
      <c r="H61" s="1">
        <f t="shared" si="32"/>
        <v>2200144.3997800001</v>
      </c>
      <c r="I61" s="1">
        <f t="shared" ref="I61:AE61" si="33">SUM(I3:I57)</f>
        <v>70258.039446500014</v>
      </c>
      <c r="J61" s="1">
        <f t="shared" si="33"/>
        <v>28305.604908200003</v>
      </c>
      <c r="K61" s="1">
        <f t="shared" si="33"/>
        <v>22248.916503199998</v>
      </c>
      <c r="L61" s="1">
        <f t="shared" si="33"/>
        <v>16902.008883440001</v>
      </c>
      <c r="M61" s="1">
        <f t="shared" si="33"/>
        <v>135931.83958960001</v>
      </c>
      <c r="N61" s="1">
        <f t="shared" si="33"/>
        <v>15848.475585340002</v>
      </c>
      <c r="O61" s="1">
        <f t="shared" si="33"/>
        <v>10093.531730479997</v>
      </c>
      <c r="P61" s="1">
        <f t="shared" si="33"/>
        <v>763.58368712000004</v>
      </c>
      <c r="Q61" s="1">
        <f t="shared" si="33"/>
        <v>303.60910999999999</v>
      </c>
      <c r="R61" s="1">
        <f t="shared" si="33"/>
        <v>370.73092621000001</v>
      </c>
      <c r="S61" s="1">
        <f t="shared" si="33"/>
        <v>339.89369847000006</v>
      </c>
      <c r="T61" s="1">
        <f t="shared" si="33"/>
        <v>1464.9681712200002</v>
      </c>
      <c r="U61" s="1">
        <f t="shared" si="33"/>
        <v>104265.77571300002</v>
      </c>
      <c r="V61" s="1">
        <f t="shared" si="33"/>
        <v>17914.592944770007</v>
      </c>
      <c r="W61" s="1">
        <f t="shared" si="33"/>
        <v>7815.1493063399994</v>
      </c>
      <c r="X61" s="1">
        <f t="shared" si="33"/>
        <v>2563.8500769999996</v>
      </c>
      <c r="Y61" s="1">
        <f t="shared" si="33"/>
        <v>20.518777999999998</v>
      </c>
      <c r="Z61" s="1">
        <f t="shared" si="33"/>
        <v>1412.8692245000002</v>
      </c>
      <c r="AA61" s="1">
        <f t="shared" si="33"/>
        <v>4995.406594770001</v>
      </c>
      <c r="AB61" s="1">
        <f t="shared" si="33"/>
        <v>3951.3791142000005</v>
      </c>
      <c r="AC61" s="1">
        <f t="shared" si="33"/>
        <v>57.723766200000007</v>
      </c>
      <c r="AD61" s="1">
        <f t="shared" si="33"/>
        <v>167.99067915000001</v>
      </c>
      <c r="AE61" s="1">
        <f t="shared" si="33"/>
        <v>67.90070532</v>
      </c>
      <c r="AF61" s="1">
        <f t="shared" ref="AF61" si="34">SUM(AF3:AF57)</f>
        <v>10.299219000000001</v>
      </c>
      <c r="AG61" s="1"/>
      <c r="AI61" s="1">
        <f t="shared" ref="AI61" si="35">SUM(AI3:AI57)</f>
        <v>145120.65061176868</v>
      </c>
      <c r="AJ61" s="1">
        <f t="shared" ref="AJ61:CU61" si="36">SUM(AJ3:AJ57)</f>
        <v>43695.272978403067</v>
      </c>
      <c r="AK61" s="1">
        <f t="shared" si="36"/>
        <v>7819.8905097965708</v>
      </c>
      <c r="AL61" s="1">
        <f t="shared" si="36"/>
        <v>28312.934630939762</v>
      </c>
      <c r="AM61" s="1">
        <f t="shared" si="36"/>
        <v>2564.8688997938316</v>
      </c>
      <c r="AN61" s="1">
        <f t="shared" si="36"/>
        <v>167.9906068382229</v>
      </c>
      <c r="AO61" s="1">
        <f t="shared" si="36"/>
        <v>70282.34124106355</v>
      </c>
      <c r="AP61" s="1">
        <f t="shared" si="36"/>
        <v>70282.34124106355</v>
      </c>
      <c r="AQ61" s="1">
        <f t="shared" si="36"/>
        <v>47534.817936691368</v>
      </c>
      <c r="AR61" s="1">
        <f t="shared" si="36"/>
        <v>5571.6717403232278</v>
      </c>
      <c r="AS61" s="1">
        <f t="shared" si="36"/>
        <v>22255.337768576508</v>
      </c>
      <c r="AT61" s="1">
        <f t="shared" si="36"/>
        <v>57.739841659097827</v>
      </c>
      <c r="AU61" s="1">
        <f t="shared" si="36"/>
        <v>16905.815053217812</v>
      </c>
      <c r="AV61" s="1">
        <f t="shared" si="36"/>
        <v>20.524574767718754</v>
      </c>
      <c r="AW61" s="1">
        <f t="shared" si="36"/>
        <v>212652.12925516858</v>
      </c>
      <c r="AX61" s="1">
        <f t="shared" si="36"/>
        <v>9179673.990523858</v>
      </c>
      <c r="AY61" s="1">
        <f t="shared" si="36"/>
        <v>83127.439274170945</v>
      </c>
      <c r="AZ61" s="1">
        <f t="shared" si="36"/>
        <v>27438.271589927048</v>
      </c>
      <c r="BA61" s="1">
        <f t="shared" si="36"/>
        <v>25364.515363627343</v>
      </c>
      <c r="BB61" s="1">
        <f t="shared" si="36"/>
        <v>67.901116129486226</v>
      </c>
      <c r="BC61" s="1">
        <f t="shared" si="36"/>
        <v>6235.790017984601</v>
      </c>
      <c r="BD61" s="1">
        <f t="shared" si="36"/>
        <v>12628.046730407303</v>
      </c>
      <c r="BE61" s="1">
        <f t="shared" si="36"/>
        <v>135979.42378024588</v>
      </c>
      <c r="BF61" s="1">
        <f t="shared" si="36"/>
        <v>135979.42378024588</v>
      </c>
      <c r="BG61" s="1">
        <f t="shared" si="36"/>
        <v>1413.5693462805461</v>
      </c>
      <c r="BH61" s="1">
        <f t="shared" si="36"/>
        <v>1430872555.1552391</v>
      </c>
      <c r="BI61" s="1">
        <f t="shared" si="36"/>
        <v>0</v>
      </c>
      <c r="BJ61" s="1">
        <f t="shared" si="36"/>
        <v>36962.052850171916</v>
      </c>
      <c r="BK61" s="1">
        <f t="shared" si="36"/>
        <v>8740.1520702305861</v>
      </c>
      <c r="BL61" s="1">
        <f t="shared" si="36"/>
        <v>218185.60440037405</v>
      </c>
      <c r="BM61" s="1">
        <f t="shared" si="36"/>
        <v>31833.619176106782</v>
      </c>
      <c r="BN61" s="1">
        <f t="shared" si="36"/>
        <v>2.6781050102570005</v>
      </c>
      <c r="BO61" s="1">
        <f t="shared" si="36"/>
        <v>7.6223002984837613</v>
      </c>
      <c r="BP61" s="1">
        <f t="shared" si="36"/>
        <v>104319.98359135452</v>
      </c>
      <c r="BQ61" s="1">
        <f t="shared" si="36"/>
        <v>4996.7996409751722</v>
      </c>
      <c r="BR61" s="1">
        <f t="shared" si="36"/>
        <v>17921.635504043919</v>
      </c>
      <c r="BS61" s="1">
        <f t="shared" si="36"/>
        <v>150583.8815257622</v>
      </c>
      <c r="BT61" s="1">
        <f t="shared" si="36"/>
        <v>0</v>
      </c>
      <c r="BU61" s="1">
        <f t="shared" si="36"/>
        <v>2277682.7142438353</v>
      </c>
      <c r="BV61" s="1">
        <f t="shared" si="36"/>
        <v>147619.82422741252</v>
      </c>
      <c r="BW61" s="1">
        <f t="shared" si="36"/>
        <v>16402.204150752492</v>
      </c>
      <c r="BX61" s="1">
        <f t="shared" si="36"/>
        <v>164022.02837816512</v>
      </c>
      <c r="BY61" s="1">
        <f t="shared" si="36"/>
        <v>0</v>
      </c>
      <c r="BZ61" s="1">
        <f t="shared" si="36"/>
        <v>111428.00705999907</v>
      </c>
      <c r="CA61" s="1">
        <f t="shared" si="36"/>
        <v>763.79297103725617</v>
      </c>
      <c r="CB61" s="1">
        <f t="shared" si="36"/>
        <v>303.69490134759104</v>
      </c>
      <c r="CC61" s="1">
        <f t="shared" si="36"/>
        <v>370.83526865177572</v>
      </c>
      <c r="CD61" s="1">
        <f t="shared" si="36"/>
        <v>339.98925261341429</v>
      </c>
      <c r="CE61" s="1">
        <f t="shared" si="36"/>
        <v>1465.3731886378537</v>
      </c>
      <c r="CF61" s="1">
        <f t="shared" si="36"/>
        <v>41.270606887934136</v>
      </c>
      <c r="CG61" s="1">
        <f t="shared" si="36"/>
        <v>607509.07721179957</v>
      </c>
      <c r="CH61" s="1">
        <f t="shared" si="36"/>
        <v>488.918927046683</v>
      </c>
      <c r="CI61" s="1">
        <f t="shared" si="36"/>
        <v>4229.3689328583841</v>
      </c>
      <c r="CJ61" s="1">
        <f t="shared" si="36"/>
        <v>39798.454276506389</v>
      </c>
      <c r="CK61" s="1">
        <f t="shared" si="36"/>
        <v>28.765623148604604</v>
      </c>
      <c r="CL61" s="1">
        <f t="shared" si="36"/>
        <v>0</v>
      </c>
      <c r="CM61" s="1">
        <f t="shared" si="36"/>
        <v>2960.0320234630303</v>
      </c>
      <c r="CN61" s="1">
        <f t="shared" si="36"/>
        <v>986696.92190101824</v>
      </c>
      <c r="CO61" s="1">
        <f t="shared" si="36"/>
        <v>842556.27975555626</v>
      </c>
      <c r="CP61" s="1">
        <f t="shared" si="36"/>
        <v>144140.64214546111</v>
      </c>
      <c r="CQ61" s="1">
        <f t="shared" si="36"/>
        <v>110.35823795839156</v>
      </c>
      <c r="CR61" s="1">
        <f t="shared" si="36"/>
        <v>6.1827131118908731</v>
      </c>
      <c r="CS61" s="1">
        <f t="shared" si="36"/>
        <v>19068.766947113094</v>
      </c>
      <c r="CT61" s="1">
        <f t="shared" si="36"/>
        <v>902.18829922502948</v>
      </c>
      <c r="CU61" s="1">
        <f t="shared" si="36"/>
        <v>315894.54527013586</v>
      </c>
      <c r="CV61" s="1">
        <f t="shared" ref="CV61:DN61" si="37">SUM(CV3:CV57)</f>
        <v>1925.0894726735594</v>
      </c>
      <c r="CW61" s="1">
        <f t="shared" si="37"/>
        <v>1334.6164926720141</v>
      </c>
      <c r="CX61" s="1">
        <f t="shared" si="37"/>
        <v>451276.4747033958</v>
      </c>
      <c r="CY61" s="1">
        <f t="shared" si="37"/>
        <v>9519.0871041901501</v>
      </c>
      <c r="CZ61" s="1">
        <f t="shared" si="37"/>
        <v>555.5054334670391</v>
      </c>
      <c r="DA61" s="1">
        <f t="shared" si="37"/>
        <v>3932.1330773423851</v>
      </c>
      <c r="DB61" s="1">
        <f t="shared" si="37"/>
        <v>3.6087185502277528</v>
      </c>
      <c r="DC61" s="1">
        <f t="shared" si="37"/>
        <v>80694.609832594477</v>
      </c>
      <c r="DD61" s="1">
        <f t="shared" si="37"/>
        <v>573843.60152893385</v>
      </c>
      <c r="DE61" s="1">
        <f t="shared" si="37"/>
        <v>3952.8761097853589</v>
      </c>
      <c r="DF61" s="1">
        <f t="shared" si="37"/>
        <v>0</v>
      </c>
      <c r="DG61" s="1">
        <f t="shared" si="37"/>
        <v>32176.507499540709</v>
      </c>
      <c r="DH61" s="1">
        <f t="shared" si="37"/>
        <v>97735.498124497171</v>
      </c>
      <c r="DI61" s="1">
        <f t="shared" si="37"/>
        <v>15853.394045777632</v>
      </c>
      <c r="DJ61" s="1">
        <f t="shared" si="37"/>
        <v>0</v>
      </c>
      <c r="DK61" s="1">
        <f t="shared" si="37"/>
        <v>339027.05369651888</v>
      </c>
      <c r="DL61" s="1">
        <f t="shared" si="37"/>
        <v>2200899.5085038035</v>
      </c>
      <c r="DM61" s="1">
        <f t="shared" si="37"/>
        <v>10097.747809466813</v>
      </c>
      <c r="DN61" s="1">
        <f t="shared" si="37"/>
        <v>72708.664292391593</v>
      </c>
    </row>
    <row r="62" spans="1:151" x14ac:dyDescent="0.3">
      <c r="A62" s="23" t="s">
        <v>54</v>
      </c>
      <c r="B62" s="1">
        <f>SUM(B2:B51)</f>
        <v>9176460.3842849992</v>
      </c>
      <c r="C62" s="1">
        <f t="shared" ref="C62:H62" si="38">SUM(C2:C51)</f>
        <v>150531.33553519999</v>
      </c>
      <c r="D62" s="1">
        <f t="shared" si="38"/>
        <v>163987.56449800005</v>
      </c>
      <c r="E62" s="1">
        <f t="shared" si="38"/>
        <v>986336.53953499976</v>
      </c>
      <c r="F62" s="1">
        <f t="shared" si="38"/>
        <v>842244.47634399962</v>
      </c>
      <c r="G62" s="1">
        <f t="shared" si="38"/>
        <v>80673.340428299984</v>
      </c>
      <c r="H62" s="1">
        <f t="shared" si="38"/>
        <v>2200144.3997800001</v>
      </c>
      <c r="I62" s="1">
        <f t="shared" ref="I62:AE62" si="39">SUM(I2:I51)</f>
        <v>70258.039446500014</v>
      </c>
      <c r="J62" s="1">
        <f t="shared" si="39"/>
        <v>28305.604908200003</v>
      </c>
      <c r="K62" s="1">
        <f t="shared" si="39"/>
        <v>22248.916503199998</v>
      </c>
      <c r="L62" s="1">
        <f t="shared" si="39"/>
        <v>16902.008883440001</v>
      </c>
      <c r="M62" s="1">
        <f t="shared" si="39"/>
        <v>135931.83958960001</v>
      </c>
      <c r="N62" s="1">
        <f t="shared" si="39"/>
        <v>15848.475585340002</v>
      </c>
      <c r="O62" s="1">
        <f t="shared" si="39"/>
        <v>10093.531730479997</v>
      </c>
      <c r="P62" s="1">
        <f t="shared" si="39"/>
        <v>763.58368712000004</v>
      </c>
      <c r="Q62" s="1">
        <f t="shared" si="39"/>
        <v>303.60910999999999</v>
      </c>
      <c r="R62" s="1">
        <f t="shared" si="39"/>
        <v>370.73092621000001</v>
      </c>
      <c r="S62" s="1">
        <f t="shared" si="39"/>
        <v>339.89369847000006</v>
      </c>
      <c r="T62" s="1">
        <f t="shared" si="39"/>
        <v>1464.9681712200002</v>
      </c>
      <c r="U62" s="1">
        <f t="shared" si="39"/>
        <v>104265.77571300002</v>
      </c>
      <c r="V62" s="1">
        <f t="shared" si="39"/>
        <v>17914.592944770007</v>
      </c>
      <c r="W62" s="1">
        <f t="shared" si="39"/>
        <v>7815.1493063399994</v>
      </c>
      <c r="X62" s="1">
        <f t="shared" si="39"/>
        <v>2563.8500769999996</v>
      </c>
      <c r="Y62" s="1">
        <f t="shared" si="39"/>
        <v>20.518777999999998</v>
      </c>
      <c r="Z62" s="1">
        <f t="shared" si="39"/>
        <v>1412.8692245000002</v>
      </c>
      <c r="AA62" s="1">
        <f t="shared" si="39"/>
        <v>4995.406594770001</v>
      </c>
      <c r="AB62" s="1">
        <f t="shared" si="39"/>
        <v>3951.3791142000005</v>
      </c>
      <c r="AC62" s="1">
        <f t="shared" si="39"/>
        <v>57.723766200000007</v>
      </c>
      <c r="AD62" s="1">
        <f t="shared" si="39"/>
        <v>167.99067915000001</v>
      </c>
      <c r="AE62" s="1">
        <f t="shared" si="39"/>
        <v>67.90070532</v>
      </c>
      <c r="AF62" s="1">
        <f t="shared" ref="AF62" si="40">SUM(AF2:AF51)</f>
        <v>10.299219000000001</v>
      </c>
      <c r="AG62" s="1"/>
      <c r="AI62" s="1">
        <f t="shared" ref="AI62:CT62" si="41">SUM(AI2:AI51)</f>
        <v>145120.65061176868</v>
      </c>
      <c r="AJ62" s="1">
        <f t="shared" si="41"/>
        <v>43695.272978403067</v>
      </c>
      <c r="AK62" s="1">
        <f t="shared" si="41"/>
        <v>7819.8905097965708</v>
      </c>
      <c r="AL62" s="1">
        <f t="shared" si="41"/>
        <v>28312.934630939762</v>
      </c>
      <c r="AM62" s="1">
        <f t="shared" si="41"/>
        <v>2564.8688997938316</v>
      </c>
      <c r="AN62" s="1">
        <f t="shared" si="41"/>
        <v>167.9906068382229</v>
      </c>
      <c r="AO62" s="1">
        <f t="shared" si="41"/>
        <v>70282.34124106355</v>
      </c>
      <c r="AP62" s="1">
        <f t="shared" si="41"/>
        <v>70282.34124106355</v>
      </c>
      <c r="AQ62" s="1">
        <f t="shared" si="41"/>
        <v>47534.817936691368</v>
      </c>
      <c r="AR62" s="1">
        <f t="shared" si="41"/>
        <v>5571.6717403232278</v>
      </c>
      <c r="AS62" s="1">
        <f t="shared" si="41"/>
        <v>22255.337768576508</v>
      </c>
      <c r="AT62" s="1">
        <f t="shared" si="41"/>
        <v>57.739841659097827</v>
      </c>
      <c r="AU62" s="1">
        <f t="shared" si="41"/>
        <v>16905.815053217812</v>
      </c>
      <c r="AV62" s="1">
        <f t="shared" si="41"/>
        <v>20.524574767718754</v>
      </c>
      <c r="AW62" s="1">
        <f t="shared" si="41"/>
        <v>212652.12925516858</v>
      </c>
      <c r="AX62" s="1">
        <f t="shared" si="41"/>
        <v>9179673.990523858</v>
      </c>
      <c r="AY62" s="1">
        <f t="shared" si="41"/>
        <v>83127.439274170945</v>
      </c>
      <c r="AZ62" s="1">
        <f t="shared" si="41"/>
        <v>27438.271589927048</v>
      </c>
      <c r="BA62" s="1">
        <f t="shared" si="41"/>
        <v>25364.515363627343</v>
      </c>
      <c r="BB62" s="1">
        <f t="shared" si="41"/>
        <v>67.901116129486226</v>
      </c>
      <c r="BC62" s="1">
        <f t="shared" si="41"/>
        <v>6235.790017984601</v>
      </c>
      <c r="BD62" s="1">
        <f t="shared" si="41"/>
        <v>12628.046730407303</v>
      </c>
      <c r="BE62" s="1">
        <f t="shared" si="41"/>
        <v>135979.42378024588</v>
      </c>
      <c r="BF62" s="1">
        <f t="shared" si="41"/>
        <v>135979.42378024588</v>
      </c>
      <c r="BG62" s="1">
        <f t="shared" si="41"/>
        <v>1413.5693462805461</v>
      </c>
      <c r="BH62" s="1">
        <f t="shared" si="41"/>
        <v>1430872555.1552391</v>
      </c>
      <c r="BI62" s="1">
        <f t="shared" si="41"/>
        <v>0</v>
      </c>
      <c r="BJ62" s="1">
        <f t="shared" si="41"/>
        <v>36962.052850171916</v>
      </c>
      <c r="BK62" s="1">
        <f t="shared" si="41"/>
        <v>8740.1520702305861</v>
      </c>
      <c r="BL62" s="1">
        <f t="shared" si="41"/>
        <v>218185.60440037405</v>
      </c>
      <c r="BM62" s="1">
        <f t="shared" si="41"/>
        <v>31833.619176106782</v>
      </c>
      <c r="BN62" s="1">
        <f t="shared" si="41"/>
        <v>2.6781050102570005</v>
      </c>
      <c r="BO62" s="1">
        <f t="shared" si="41"/>
        <v>7.6223002984837613</v>
      </c>
      <c r="BP62" s="1">
        <f t="shared" si="41"/>
        <v>104319.98359135452</v>
      </c>
      <c r="BQ62" s="1">
        <f t="shared" si="41"/>
        <v>4996.7996409751722</v>
      </c>
      <c r="BR62" s="1">
        <f t="shared" si="41"/>
        <v>17921.635504043919</v>
      </c>
      <c r="BS62" s="1">
        <f t="shared" si="41"/>
        <v>150583.8815257622</v>
      </c>
      <c r="BT62" s="1">
        <f t="shared" si="41"/>
        <v>0</v>
      </c>
      <c r="BU62" s="1">
        <f t="shared" si="41"/>
        <v>2277682.7142438353</v>
      </c>
      <c r="BV62" s="1">
        <f t="shared" si="41"/>
        <v>147619.82422741252</v>
      </c>
      <c r="BW62" s="1">
        <f t="shared" si="41"/>
        <v>16402.204150752492</v>
      </c>
      <c r="BX62" s="1">
        <f t="shared" si="41"/>
        <v>164022.02837816512</v>
      </c>
      <c r="BY62" s="1">
        <f t="shared" si="41"/>
        <v>0</v>
      </c>
      <c r="BZ62" s="1">
        <f t="shared" si="41"/>
        <v>111428.00705999907</v>
      </c>
      <c r="CA62" s="1">
        <f t="shared" si="41"/>
        <v>763.79297103725617</v>
      </c>
      <c r="CB62" s="1">
        <f t="shared" si="41"/>
        <v>303.69490134759104</v>
      </c>
      <c r="CC62" s="1">
        <f t="shared" si="41"/>
        <v>370.83526865177572</v>
      </c>
      <c r="CD62" s="1">
        <f t="shared" si="41"/>
        <v>339.98925261341429</v>
      </c>
      <c r="CE62" s="1">
        <f t="shared" si="41"/>
        <v>1465.3731886378537</v>
      </c>
      <c r="CF62" s="1">
        <f t="shared" si="41"/>
        <v>41.270606887934136</v>
      </c>
      <c r="CG62" s="1">
        <f t="shared" si="41"/>
        <v>607509.07721179957</v>
      </c>
      <c r="CH62" s="1">
        <f t="shared" si="41"/>
        <v>488.918927046683</v>
      </c>
      <c r="CI62" s="1">
        <f t="shared" si="41"/>
        <v>4229.3689328583841</v>
      </c>
      <c r="CJ62" s="1">
        <f t="shared" si="41"/>
        <v>39798.454276506389</v>
      </c>
      <c r="CK62" s="1">
        <f t="shared" si="41"/>
        <v>28.765623148604604</v>
      </c>
      <c r="CL62" s="1">
        <f t="shared" si="41"/>
        <v>0</v>
      </c>
      <c r="CM62" s="1">
        <f t="shared" si="41"/>
        <v>2960.0320234630303</v>
      </c>
      <c r="CN62" s="1">
        <f t="shared" si="41"/>
        <v>986696.92190101824</v>
      </c>
      <c r="CO62" s="1">
        <f t="shared" si="41"/>
        <v>842556.27975555626</v>
      </c>
      <c r="CP62" s="1">
        <f t="shared" si="41"/>
        <v>144140.64214546111</v>
      </c>
      <c r="CQ62" s="1">
        <f t="shared" si="41"/>
        <v>110.35823795839156</v>
      </c>
      <c r="CR62" s="1">
        <f t="shared" si="41"/>
        <v>6.1827131118908731</v>
      </c>
      <c r="CS62" s="1">
        <f t="shared" si="41"/>
        <v>19068.766947113094</v>
      </c>
      <c r="CT62" s="1">
        <f t="shared" si="41"/>
        <v>902.18829922502948</v>
      </c>
      <c r="CU62" s="1">
        <f t="shared" ref="CU62:DN62" si="42">SUM(CU2:CU51)</f>
        <v>315894.54527013586</v>
      </c>
      <c r="CV62" s="1">
        <f t="shared" si="42"/>
        <v>1925.0894726735594</v>
      </c>
      <c r="CW62" s="1">
        <f t="shared" si="42"/>
        <v>1334.6164926720141</v>
      </c>
      <c r="CX62" s="1">
        <f t="shared" si="42"/>
        <v>451276.4747033958</v>
      </c>
      <c r="CY62" s="1">
        <f t="shared" si="42"/>
        <v>9519.0871041901501</v>
      </c>
      <c r="CZ62" s="1">
        <f t="shared" si="42"/>
        <v>555.5054334670391</v>
      </c>
      <c r="DA62" s="1">
        <f t="shared" si="42"/>
        <v>3932.1330773423851</v>
      </c>
      <c r="DB62" s="1">
        <f t="shared" si="42"/>
        <v>3.6087185502277528</v>
      </c>
      <c r="DC62" s="1">
        <f t="shared" si="42"/>
        <v>80694.609832594477</v>
      </c>
      <c r="DD62" s="1">
        <f t="shared" si="42"/>
        <v>573843.60152893385</v>
      </c>
      <c r="DE62" s="1">
        <f t="shared" si="42"/>
        <v>3952.8761097853589</v>
      </c>
      <c r="DF62" s="1">
        <f t="shared" si="42"/>
        <v>0</v>
      </c>
      <c r="DG62" s="1">
        <f t="shared" si="42"/>
        <v>32176.507499540709</v>
      </c>
      <c r="DH62" s="1">
        <f t="shared" si="42"/>
        <v>97735.498124497171</v>
      </c>
      <c r="DI62" s="1">
        <f t="shared" si="42"/>
        <v>15853.394045777632</v>
      </c>
      <c r="DJ62" s="1">
        <f t="shared" si="42"/>
        <v>0</v>
      </c>
      <c r="DK62" s="1">
        <f t="shared" si="42"/>
        <v>339027.05369651888</v>
      </c>
      <c r="DL62" s="1">
        <f t="shared" si="42"/>
        <v>2200899.5085038035</v>
      </c>
      <c r="DM62" s="1">
        <f t="shared" si="42"/>
        <v>10097.747809466813</v>
      </c>
      <c r="DN62" s="1">
        <f t="shared" si="42"/>
        <v>72708.664292391593</v>
      </c>
    </row>
    <row r="63" spans="1:151" x14ac:dyDescent="0.3">
      <c r="A63" s="23" t="s">
        <v>235</v>
      </c>
      <c r="B63" s="21">
        <f>+B3+B5+B8+B9+B11+B12+B14+B15+B16+B17+B18+B19+B20+B21+B22+B23+B24+B25+B26+B28+B30+B31+B33+B34+B35+B36+B37+B39+B40+B41+B42+B43+B44+B46+B47+B49+B50</f>
        <v>7469875.9359069988</v>
      </c>
      <c r="C63" s="21">
        <f t="shared" ref="C63:H63" si="43">+C3+C5+C8+C9+C11+C12+C14+C15+C16+C17+C18+C19+C20+C21+C22+C23+C24+C25+C26+C28+C30+C31+C33+C34+C35+C36+C37+C39+C40+C41+C42+C43+C44+C46+C47+C49+C50</f>
        <v>122609.83061620002</v>
      </c>
      <c r="D63" s="21">
        <f t="shared" si="43"/>
        <v>145229.850661</v>
      </c>
      <c r="E63" s="21">
        <f t="shared" si="43"/>
        <v>816771.50235199986</v>
      </c>
      <c r="F63" s="21">
        <f t="shared" si="43"/>
        <v>698545.29269499984</v>
      </c>
      <c r="G63" s="21">
        <f t="shared" si="43"/>
        <v>69233.074738299983</v>
      </c>
      <c r="H63" s="21">
        <f t="shared" si="43"/>
        <v>1798772.75982</v>
      </c>
      <c r="I63" s="21">
        <f t="shared" ref="I63:AE63" si="44">+I3+I5+I8+I9+I11+I12+I14+I15+I16+I17+I18+I19+I20+I21+I22+I23+I24+I25+I26+I28+I30+I31+I33+I34+I35+I36+I37+I39+I40+I41+I42+I43+I44+I46+I47+I49+I50</f>
        <v>57664.332853500018</v>
      </c>
      <c r="J63" s="21">
        <f t="shared" si="44"/>
        <v>24456.793146200005</v>
      </c>
      <c r="K63" s="21">
        <f t="shared" si="44"/>
        <v>18872.009246199999</v>
      </c>
      <c r="L63" s="21">
        <f t="shared" si="44"/>
        <v>14864.176763440002</v>
      </c>
      <c r="M63" s="21">
        <f t="shared" si="44"/>
        <v>111499.0784866</v>
      </c>
      <c r="N63" s="21">
        <f t="shared" si="44"/>
        <v>13270.338148339999</v>
      </c>
      <c r="O63" s="21">
        <f t="shared" si="44"/>
        <v>7908.9358434799988</v>
      </c>
      <c r="P63" s="21">
        <f t="shared" si="44"/>
        <v>650.99048411999991</v>
      </c>
      <c r="Q63" s="21">
        <f t="shared" si="44"/>
        <v>257.49794199999991</v>
      </c>
      <c r="R63" s="21">
        <f t="shared" si="44"/>
        <v>314.63835121</v>
      </c>
      <c r="S63" s="21">
        <f t="shared" si="44"/>
        <v>288.52914447000001</v>
      </c>
      <c r="T63" s="21">
        <f t="shared" si="44"/>
        <v>1247.2539352200001</v>
      </c>
      <c r="U63" s="21">
        <f t="shared" si="44"/>
        <v>77223.084016000008</v>
      </c>
      <c r="V63" s="21">
        <f t="shared" si="44"/>
        <v>14257.570803770001</v>
      </c>
      <c r="W63" s="21">
        <f t="shared" si="44"/>
        <v>5395.4637533399991</v>
      </c>
      <c r="X63" s="21">
        <f t="shared" si="44"/>
        <v>2035.2319419999999</v>
      </c>
      <c r="Y63" s="21">
        <f t="shared" si="44"/>
        <v>17.401902</v>
      </c>
      <c r="Z63" s="21">
        <f t="shared" si="44"/>
        <v>1052.6663825000001</v>
      </c>
      <c r="AA63" s="21">
        <f t="shared" si="44"/>
        <v>4246.390155770001</v>
      </c>
      <c r="AB63" s="21">
        <f t="shared" si="44"/>
        <v>3174.2586402000002</v>
      </c>
      <c r="AC63" s="21">
        <f t="shared" si="44"/>
        <v>49.085593200000005</v>
      </c>
      <c r="AD63" s="21">
        <f t="shared" si="44"/>
        <v>167.99067915000001</v>
      </c>
      <c r="AE63" s="21">
        <f t="shared" si="44"/>
        <v>67.90070532</v>
      </c>
      <c r="AF63" s="21">
        <f t="shared" ref="AF63" si="45">+AF3+AF5+AF8+AF9+AF11+AF12+AF14+AF15+AF16+AF17+AF18+AF19+AF20+AF21+AF22+AF23+AF24+AF25+AF26+AF28+AF30+AF31+AF33+AF34+AF35+AF36+AF37+AF39+AF40+AF41+AF42+AF43+AF44+AF46+AF47+AF49+AF50</f>
        <v>9.6670379999999998</v>
      </c>
      <c r="AG63" s="21"/>
      <c r="AI63" s="1">
        <f t="shared" ref="AI63" si="46">SUM(AI5:AI59)</f>
        <v>137763.20835434634</v>
      </c>
      <c r="AJ63" s="1">
        <f t="shared" ref="AJ63:CU63" si="47">SUM(AJ5:AJ59)</f>
        <v>40808.715659843794</v>
      </c>
      <c r="AK63" s="1">
        <f t="shared" si="47"/>
        <v>7581.3530380009579</v>
      </c>
      <c r="AL63" s="1">
        <f t="shared" si="47"/>
        <v>26736.092689745557</v>
      </c>
      <c r="AM63" s="1">
        <f t="shared" si="47"/>
        <v>2416.0024157955536</v>
      </c>
      <c r="AN63" s="1">
        <f t="shared" si="47"/>
        <v>167.9906068382229</v>
      </c>
      <c r="AO63" s="1">
        <f t="shared" si="47"/>
        <v>66952.813838385817</v>
      </c>
      <c r="AP63" s="1">
        <f t="shared" si="47"/>
        <v>66952.813838385817</v>
      </c>
      <c r="AQ63" s="1">
        <f t="shared" si="47"/>
        <v>44932.674301027335</v>
      </c>
      <c r="AR63" s="1">
        <f t="shared" si="47"/>
        <v>5166.5104212505103</v>
      </c>
      <c r="AS63" s="1">
        <f t="shared" si="47"/>
        <v>20873.343913563676</v>
      </c>
      <c r="AT63" s="1">
        <f t="shared" si="47"/>
        <v>54.038914387836293</v>
      </c>
      <c r="AU63" s="1">
        <f t="shared" si="47"/>
        <v>15687.855612883684</v>
      </c>
      <c r="AV63" s="1">
        <f t="shared" si="47"/>
        <v>19.189358804817381</v>
      </c>
      <c r="AW63" s="1">
        <f t="shared" si="47"/>
        <v>201557.09973081751</v>
      </c>
      <c r="AX63" s="1">
        <f t="shared" si="47"/>
        <v>8675928.2822626773</v>
      </c>
      <c r="AY63" s="1">
        <f t="shared" si="47"/>
        <v>78136.909109089946</v>
      </c>
      <c r="AZ63" s="1">
        <f t="shared" si="47"/>
        <v>26048.387013757823</v>
      </c>
      <c r="BA63" s="1">
        <f t="shared" si="47"/>
        <v>23731.20233986737</v>
      </c>
      <c r="BB63" s="1">
        <f t="shared" si="47"/>
        <v>67.901116129486226</v>
      </c>
      <c r="BC63" s="1">
        <f t="shared" si="47"/>
        <v>6096.9102874892496</v>
      </c>
      <c r="BD63" s="1">
        <f t="shared" si="47"/>
        <v>12010.885874283509</v>
      </c>
      <c r="BE63" s="1">
        <f t="shared" si="47"/>
        <v>127819.32295713975</v>
      </c>
      <c r="BF63" s="1">
        <f t="shared" si="47"/>
        <v>127819.32295713975</v>
      </c>
      <c r="BG63" s="1">
        <f t="shared" si="47"/>
        <v>1346.1935629990685</v>
      </c>
      <c r="BH63" s="1">
        <f t="shared" si="47"/>
        <v>1342655726.1626327</v>
      </c>
      <c r="BI63" s="1">
        <f t="shared" si="47"/>
        <v>0</v>
      </c>
      <c r="BJ63" s="1">
        <f t="shared" si="47"/>
        <v>34624.717555495285</v>
      </c>
      <c r="BK63" s="1">
        <f t="shared" si="47"/>
        <v>8129.7161805138321</v>
      </c>
      <c r="BL63" s="1">
        <f t="shared" si="47"/>
        <v>206617.87840186188</v>
      </c>
      <c r="BM63" s="1">
        <f t="shared" si="47"/>
        <v>30157.862174528425</v>
      </c>
      <c r="BN63" s="1">
        <f t="shared" si="47"/>
        <v>2.5744610459994335</v>
      </c>
      <c r="BO63" s="1">
        <f t="shared" si="47"/>
        <v>7.3273135611699836</v>
      </c>
      <c r="BP63" s="1">
        <f t="shared" si="47"/>
        <v>99281.579435467254</v>
      </c>
      <c r="BQ63" s="1">
        <f t="shared" si="47"/>
        <v>4675.8750789625292</v>
      </c>
      <c r="BR63" s="1">
        <f t="shared" si="47"/>
        <v>16898.389910412399</v>
      </c>
      <c r="BS63" s="1">
        <f t="shared" si="47"/>
        <v>142245.21824932651</v>
      </c>
      <c r="BT63" s="1">
        <f t="shared" si="47"/>
        <v>0</v>
      </c>
      <c r="BU63" s="1">
        <f t="shared" si="47"/>
        <v>2153377.9219562318</v>
      </c>
      <c r="BV63" s="1">
        <f t="shared" si="47"/>
        <v>138148.81475286745</v>
      </c>
      <c r="BW63" s="1">
        <f t="shared" si="47"/>
        <v>15349.869781923726</v>
      </c>
      <c r="BX63" s="1">
        <f t="shared" si="47"/>
        <v>153498.68453479125</v>
      </c>
      <c r="BY63" s="1">
        <f t="shared" si="47"/>
        <v>0</v>
      </c>
      <c r="BZ63" s="1">
        <f t="shared" si="47"/>
        <v>105438.42778761609</v>
      </c>
      <c r="CA63" s="1">
        <f t="shared" si="47"/>
        <v>715.55089699686528</v>
      </c>
      <c r="CB63" s="1">
        <f t="shared" si="47"/>
        <v>283.93782695831879</v>
      </c>
      <c r="CC63" s="1">
        <f t="shared" si="47"/>
        <v>346.80155795727705</v>
      </c>
      <c r="CD63" s="1">
        <f t="shared" si="47"/>
        <v>317.98198410026959</v>
      </c>
      <c r="CE63" s="1">
        <f t="shared" si="47"/>
        <v>1372.0903977184182</v>
      </c>
      <c r="CF63" s="1">
        <f t="shared" si="47"/>
        <v>40.098606871126762</v>
      </c>
      <c r="CG63" s="1">
        <f t="shared" si="47"/>
        <v>574746.61159407871</v>
      </c>
      <c r="CH63" s="1">
        <f t="shared" si="47"/>
        <v>488.45687768151163</v>
      </c>
      <c r="CI63" s="1">
        <f t="shared" si="47"/>
        <v>4039.2161192891549</v>
      </c>
      <c r="CJ63" s="1">
        <f t="shared" si="47"/>
        <v>37713.617665840204</v>
      </c>
      <c r="CK63" s="1">
        <f t="shared" si="47"/>
        <v>28.334015232730774</v>
      </c>
      <c r="CL63" s="1">
        <f t="shared" si="47"/>
        <v>0</v>
      </c>
      <c r="CM63" s="1">
        <f t="shared" si="47"/>
        <v>2866.2306857227459</v>
      </c>
      <c r="CN63" s="1">
        <f t="shared" si="47"/>
        <v>932189.85694401397</v>
      </c>
      <c r="CO63" s="1">
        <f t="shared" si="47"/>
        <v>796363.53746448434</v>
      </c>
      <c r="CP63" s="1">
        <f t="shared" si="47"/>
        <v>135826.31947952858</v>
      </c>
      <c r="CQ63" s="1">
        <f t="shared" si="47"/>
        <v>107.69543887465559</v>
      </c>
      <c r="CR63" s="1">
        <f t="shared" si="47"/>
        <v>6.0843004709730888</v>
      </c>
      <c r="CS63" s="1">
        <f t="shared" si="47"/>
        <v>18877.689556366335</v>
      </c>
      <c r="CT63" s="1">
        <f t="shared" si="47"/>
        <v>856.18172197727961</v>
      </c>
      <c r="CU63" s="1">
        <f t="shared" si="47"/>
        <v>298102.64400797879</v>
      </c>
      <c r="CV63" s="1">
        <f t="shared" ref="CV63:DN63" si="48">SUM(CV5:CV59)</f>
        <v>1807.9305699873378</v>
      </c>
      <c r="CW63" s="1">
        <f t="shared" si="48"/>
        <v>1274.0742063383559</v>
      </c>
      <c r="CX63" s="1">
        <f t="shared" si="48"/>
        <v>425859.73583328672</v>
      </c>
      <c r="CY63" s="1">
        <f t="shared" si="48"/>
        <v>9056.8396701525235</v>
      </c>
      <c r="CZ63" s="1">
        <f t="shared" si="48"/>
        <v>554.20946837003123</v>
      </c>
      <c r="DA63" s="1">
        <f t="shared" si="48"/>
        <v>3737.8285931002529</v>
      </c>
      <c r="DB63" s="1">
        <f t="shared" si="48"/>
        <v>3.5097970966378016</v>
      </c>
      <c r="DC63" s="1">
        <f t="shared" si="48"/>
        <v>75792.902470692352</v>
      </c>
      <c r="DD63" s="1">
        <f t="shared" si="48"/>
        <v>542865.76588081266</v>
      </c>
      <c r="DE63" s="1">
        <f t="shared" si="48"/>
        <v>3745.2832905278588</v>
      </c>
      <c r="DF63" s="1">
        <f t="shared" si="48"/>
        <v>0</v>
      </c>
      <c r="DG63" s="1">
        <f t="shared" si="48"/>
        <v>30349.24783096564</v>
      </c>
      <c r="DH63" s="1">
        <f t="shared" si="48"/>
        <v>92309.37799580647</v>
      </c>
      <c r="DI63" s="1">
        <f t="shared" si="48"/>
        <v>14873.23771910136</v>
      </c>
      <c r="DJ63" s="1">
        <f t="shared" si="48"/>
        <v>0</v>
      </c>
      <c r="DK63" s="1">
        <f t="shared" si="48"/>
        <v>320466.86798223632</v>
      </c>
      <c r="DL63" s="1">
        <f t="shared" si="48"/>
        <v>2081031.219372117</v>
      </c>
      <c r="DM63" s="1">
        <f t="shared" si="48"/>
        <v>9547.0514143119017</v>
      </c>
      <c r="DN63" s="1">
        <f t="shared" si="48"/>
        <v>68712.232799975885</v>
      </c>
    </row>
    <row r="65" spans="34:37" x14ac:dyDescent="0.3">
      <c r="AH65" s="34"/>
      <c r="AI65" s="34"/>
      <c r="AJ65" s="34"/>
      <c r="AK65" s="3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90"/>
  <sheetViews>
    <sheetView workbookViewId="0">
      <pane xSplit="1" ySplit="3" topLeftCell="B4" activePane="bottomRight" state="frozen"/>
      <selection activeCell="AY55" sqref="AY55"/>
      <selection pane="topRight" activeCell="AY55" sqref="AY55"/>
      <selection pane="bottomLeft" activeCell="AY55" sqref="AY55"/>
      <selection pane="bottomRight" activeCell="A18" sqref="A18"/>
    </sheetView>
  </sheetViews>
  <sheetFormatPr defaultColWidth="9.109375" defaultRowHeight="14.4" x14ac:dyDescent="0.3"/>
  <cols>
    <col min="1" max="1" width="17.33203125" style="23" customWidth="1"/>
    <col min="2" max="8" width="10.33203125" style="23" customWidth="1"/>
    <col min="9" max="18" width="11.5546875" style="23" customWidth="1"/>
    <col min="19" max="19" width="9.109375" style="68"/>
    <col min="20" max="26" width="9.109375" style="23"/>
    <col min="27" max="27" width="18.5546875" style="23" customWidth="1"/>
    <col min="28" max="28" width="12" style="23" bestFit="1" customWidth="1"/>
    <col min="29" max="29" width="9.109375" style="23"/>
    <col min="30" max="31" width="10.109375" style="23" bestFit="1" customWidth="1"/>
    <col min="32" max="33" width="9.109375" style="23"/>
    <col min="34" max="34" width="10.109375" style="23" bestFit="1" customWidth="1"/>
    <col min="35" max="48" width="10.109375" style="23" customWidth="1"/>
    <col min="49" max="49" width="9.109375" style="23"/>
    <col min="50" max="50" width="18.5546875" style="23" customWidth="1"/>
    <col min="51" max="51" width="10.109375" style="23" bestFit="1" customWidth="1"/>
    <col min="52" max="52" width="9.109375" style="23"/>
    <col min="53" max="54" width="10.109375" style="23" bestFit="1" customWidth="1"/>
    <col min="55" max="56" width="9.109375" style="23"/>
    <col min="57" max="57" width="10.109375" style="23" bestFit="1" customWidth="1"/>
    <col min="58" max="16384" width="9.109375" style="23"/>
  </cols>
  <sheetData>
    <row r="1" spans="1:71" ht="15" customHeight="1" x14ac:dyDescent="0.3">
      <c r="A1" s="115"/>
      <c r="B1" s="120" t="s">
        <v>670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71"/>
      <c r="V1" s="71"/>
      <c r="W1" s="71"/>
      <c r="X1" s="71"/>
      <c r="Y1" s="71"/>
      <c r="Z1" s="71"/>
      <c r="AA1" s="23" t="s">
        <v>529</v>
      </c>
      <c r="AX1" s="23" t="s">
        <v>525</v>
      </c>
    </row>
    <row r="2" spans="1:71" x14ac:dyDescent="0.3">
      <c r="A2" s="116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71"/>
      <c r="V2" s="71"/>
      <c r="W2" s="71"/>
      <c r="X2" s="71"/>
      <c r="Y2" s="71"/>
      <c r="Z2" s="71"/>
    </row>
    <row r="3" spans="1:71" x14ac:dyDescent="0.3">
      <c r="A3" s="23" t="s">
        <v>50</v>
      </c>
      <c r="B3" s="23" t="s">
        <v>57</v>
      </c>
      <c r="C3" s="23" t="s">
        <v>55</v>
      </c>
      <c r="D3" s="23" t="s">
        <v>58</v>
      </c>
      <c r="E3" s="23" t="s">
        <v>52</v>
      </c>
      <c r="F3" s="23" t="s">
        <v>51</v>
      </c>
      <c r="G3" s="23" t="s">
        <v>59</v>
      </c>
      <c r="H3" s="23" t="s">
        <v>60</v>
      </c>
      <c r="I3" s="69" t="s">
        <v>280</v>
      </c>
      <c r="J3" s="69" t="s">
        <v>269</v>
      </c>
      <c r="K3" s="69" t="s">
        <v>284</v>
      </c>
      <c r="L3" s="69" t="s">
        <v>287</v>
      </c>
      <c r="M3" s="69" t="s">
        <v>295</v>
      </c>
      <c r="N3" s="69" t="s">
        <v>305</v>
      </c>
      <c r="O3" s="69" t="s">
        <v>516</v>
      </c>
      <c r="P3" s="69" t="s">
        <v>518</v>
      </c>
      <c r="Q3" s="69" t="s">
        <v>519</v>
      </c>
      <c r="R3" s="69" t="s">
        <v>520</v>
      </c>
      <c r="S3" s="69" t="s">
        <v>521</v>
      </c>
      <c r="T3" s="69" t="s">
        <v>522</v>
      </c>
      <c r="U3" s="69" t="s">
        <v>523</v>
      </c>
      <c r="V3" s="69" t="s">
        <v>265</v>
      </c>
      <c r="W3" s="69" t="s">
        <v>393</v>
      </c>
      <c r="X3" s="69" t="s">
        <v>528</v>
      </c>
      <c r="Y3" s="69"/>
      <c r="Z3" s="69"/>
      <c r="AA3" s="23" t="s">
        <v>50</v>
      </c>
      <c r="AB3" s="23" t="s">
        <v>57</v>
      </c>
      <c r="AC3" s="23" t="s">
        <v>55</v>
      </c>
      <c r="AD3" s="23" t="s">
        <v>58</v>
      </c>
      <c r="AE3" s="23" t="s">
        <v>52</v>
      </c>
      <c r="AF3" s="23" t="s">
        <v>51</v>
      </c>
      <c r="AG3" s="23" t="s">
        <v>59</v>
      </c>
      <c r="AH3" s="23" t="s">
        <v>60</v>
      </c>
      <c r="AI3" s="69" t="s">
        <v>280</v>
      </c>
      <c r="AJ3" s="69" t="s">
        <v>269</v>
      </c>
      <c r="AK3" s="69" t="s">
        <v>284</v>
      </c>
      <c r="AL3" s="69" t="s">
        <v>287</v>
      </c>
      <c r="AM3" s="69" t="s">
        <v>295</v>
      </c>
      <c r="AN3" s="69" t="s">
        <v>305</v>
      </c>
      <c r="AO3" s="69" t="s">
        <v>516</v>
      </c>
      <c r="AP3" s="69" t="s">
        <v>518</v>
      </c>
      <c r="AQ3" s="69" t="s">
        <v>519</v>
      </c>
      <c r="AR3" s="69" t="s">
        <v>520</v>
      </c>
      <c r="AS3" s="69" t="s">
        <v>521</v>
      </c>
      <c r="AT3" s="69" t="s">
        <v>522</v>
      </c>
      <c r="AU3" s="69" t="s">
        <v>523</v>
      </c>
      <c r="AV3" s="69" t="s">
        <v>265</v>
      </c>
      <c r="AX3" s="23" t="s">
        <v>50</v>
      </c>
      <c r="AY3" s="23" t="s">
        <v>57</v>
      </c>
      <c r="AZ3" s="23" t="s">
        <v>55</v>
      </c>
      <c r="BA3" s="23" t="s">
        <v>58</v>
      </c>
      <c r="BB3" s="23" t="s">
        <v>52</v>
      </c>
      <c r="BC3" s="23" t="s">
        <v>51</v>
      </c>
      <c r="BD3" s="23" t="s">
        <v>59</v>
      </c>
      <c r="BE3" s="23" t="s">
        <v>60</v>
      </c>
      <c r="BF3" s="69" t="s">
        <v>280</v>
      </c>
      <c r="BG3" s="69" t="s">
        <v>269</v>
      </c>
      <c r="BH3" s="69" t="s">
        <v>284</v>
      </c>
      <c r="BI3" s="69" t="s">
        <v>287</v>
      </c>
      <c r="BJ3" s="69" t="s">
        <v>295</v>
      </c>
      <c r="BK3" s="69" t="s">
        <v>305</v>
      </c>
      <c r="BL3" s="69" t="s">
        <v>516</v>
      </c>
      <c r="BM3" s="69" t="s">
        <v>518</v>
      </c>
      <c r="BN3" s="69" t="s">
        <v>519</v>
      </c>
      <c r="BO3" s="69" t="s">
        <v>520</v>
      </c>
      <c r="BP3" s="69" t="s">
        <v>521</v>
      </c>
      <c r="BQ3" s="69" t="s">
        <v>522</v>
      </c>
      <c r="BR3" s="69" t="s">
        <v>523</v>
      </c>
      <c r="BS3" s="69" t="s">
        <v>265</v>
      </c>
    </row>
    <row r="4" spans="1:71" x14ac:dyDescent="0.3">
      <c r="A4" s="23" t="s">
        <v>0</v>
      </c>
      <c r="B4" s="21">
        <f>rail!B3+nonpt!B3+ptagfire!B3+nonroad!B3+'onroad all'!AG3+cmv_c1c2!B3+'ptfire-rx'!B3+ptegu!B3+ptnonipm!B3+pt_oilgas!B3+np_oilgas!B3+rwc!B3+cmv_c3!B3+airports!B3+'ptfire-wild'!B3+np_solvents!B3</f>
        <v>1350304.2516441098</v>
      </c>
      <c r="C4" s="21">
        <f>rail!C3+nonpt!C3+ptagfire!C3++nonroad!C3+'onroad all'!BZ3+cmv_c1c2!BE3+'ptfire-rx'!C3+ptegu!C3+ptnonipm!C3+pt_oilgas!C3+np_oilgas!C3+rwc!C3+cmv_c3!BE3+livestock!B3+airports!C3+'ptfire-wild'!C3+fertilizer!B3+np_solvents!C3</f>
        <v>70339.408385665593</v>
      </c>
      <c r="D4" s="21">
        <f>rail!D3+nonpt!D3+ptagfire!D3++nonroad!D3+cmv_c1c2!D3+'ptfire-rx'!D3+ptegu!DW3+ptnonipm!D3+pt_oilgas!D3+np_oilgas!D3+rwc!D3+cmv_c3!D3+'onroad all'!CI3+airports!D3+'ptfire-wild'!D3+np_solvents!D3</f>
        <v>194744.59098999485</v>
      </c>
      <c r="E4" s="21">
        <f>rail!E3+nonpt!E3+ptagfire!E3++nonroad!E3+cmv_c1c2!E3+'ptfire-rx'!E3+ptegu!E3+ptnonipm!E3+pt_oilgas!E3+np_oilgas!E3+rwc!E3+cmv_c3!E3+afdust!BA3+'onroad all'!DE3+'onroad all'!DD3+airports!E3+'ptfire-wild'!E3+np_solvents!E3</f>
        <v>170615.19680312983</v>
      </c>
      <c r="F4" s="21">
        <f>rail!F3+nonpt!F3+ptagfire!F3++nonroad!F3+cmv_c1c2!F3+'ptfire-rx'!F3+ptegu!F3+ptnonipm!F3+pt_oilgas!F3+np_oilgas!F3+rwc!F3+cmv_c3!F3+afdust!BB3+'onroad all'!DD3+airports!F3+'ptfire-wild'!F3+np_solvents!F3</f>
        <v>86279.187335773648</v>
      </c>
      <c r="G4" s="21">
        <f>rail!G3+nonpt!G3+ptagfire!G3++nonroad!G3+'onroad all'!DU3+cmv_c1c2!G3+'ptfire-rx'!G3+ptegu!FH3+ptnonipm!G3+pt_oilgas!G3+np_oilgas!G3+rwc!G3+cmv_c3!G3+airports!G3+'ptfire-wild'!G3+np_solvents!G3</f>
        <v>54895.054209863039</v>
      </c>
      <c r="H4" s="21">
        <f>rail!H3+nonpt!H3+ptagfire!H3++nonroad!H3+'onroad all'!EI3+cmv_c1c2!H3+'ptfire-rx'!H3+ptegu!H3+ptnonipm!H3+pt_oilgas!H3+np_oilgas!H3+rwc!H3+cmv_c3!H3+livestock!C3+airports!H3+'ptfire-wild'!H3+np_solvents!H3</f>
        <v>270112.2781571399</v>
      </c>
      <c r="I4" s="21">
        <f>rail!AO3+nonpt!BN3+ptagfire!AJ3+nonroad!AK3+'onroad all'!H3+cmv_c1c2!O3+'ptfire-rx'!AO3+ptegu!BM3+ptnonipm!BX3+pt_oilgas!BM3+np_oilgas!AU3+rwc!AH3+cmv_c3!O3+livestock!U3+airports!AJ3+'ptfire-wild'!AL3+np_solvents!AU3</f>
        <v>4536.5521645108029</v>
      </c>
      <c r="J4" s="21">
        <f>rail!AU3+nonpt!BT3+ptagfire!AN3+nonroad!AP3+'onroad all'!P3+cmv_c1c2!T3+'ptfire-rx'!AS3+ptegu!BS3+ptnonipm!CD3+pt_oilgas!BS3+np_oilgas!BA3+rwc!AL3+cmv_c3!T3+livestock!X3+airports!AM3+'ptfire-wild'!AP3+np_solvents!AY3</f>
        <v>3376.8613315971343</v>
      </c>
      <c r="K4" s="21">
        <f>rail!BR3+nonpt!CY3+ptagfire!AY3+nonroad!BH3+'onroad all'!BC3+cmv_c1c2!AO3+'ptfire-rx'!BE3+ptegu!CX3+ptnonipm!DP3+pt_oilgas!CW3+np_oilgas!BW3+rwc!AY3+cmv_c3!AP3+livestock!AH3+airports!BE3+'ptfire-wild'!BA3+np_solvents!BR3</f>
        <v>10380.072300140855</v>
      </c>
      <c r="L4" s="21">
        <f>rail!CF3+nonpt!DO3+ptagfire!BH3+nonroad!BT3+'onroad all'!BU3+cmv_c1c2!BC3+'ptfire-rx'!BP3+ptegu!DM3+ptnonipm!EH3+pt_oilgas!DM3+np_oilgas!CK3+rwc!BJ3+cmv_c3!BC3+livestock!AN3+airports!BN3+'ptfire-wild'!BL3+np_solvents!CF3</f>
        <v>12132.442794039467</v>
      </c>
      <c r="M4" s="21">
        <f>rail!CG3+nonpt!DQ3+nonroad!BU3+'onroad all'!BY3+cmv_c1c2!BD3+'ptfire-rx'!BR3+ptegu!DO3+ptnonipm!EJ3+pt_oilgas!DO3+np_oilgas!CL3+rwc!BK3+cmv_c3!BD3+airports!BO3+'ptfire-wild'!BN3+np_solvents!CG3+ptagfire!BJ3</f>
        <v>1216.9422489248984</v>
      </c>
      <c r="N4" s="21">
        <f>rail!AN3+nonpt!BK3+nonroad!AJ3+'onroad all'!G3+cmv_c1c2!M3+'ptfire-rx'!AL3+ptegu!BK3+ptnonipm!BU3+pt_oilgas!BK3+np_oilgas!AT3+rwc!AG3+airports!AH3+cmv_c3!M3+'ptfire-wild'!AJ3+ptagfire!AH3</f>
        <v>1770.4042681053888</v>
      </c>
      <c r="O4" s="21">
        <f>rail!AY3+nonpt!O3+ptagfire!AP3+nonroad!AR3+'onroad all'!Z3+cmv_c1c2!V3+'ptfire-rx'!AU3+ptegu!BX3+ptnonipm!CI3+pt_oilgas!BX3+np_oilgas!BD3+rwc!AN3+airports!AO3+cmv_c3!V3+'ptfire-wild'!AR3+np_solvents!AE3</f>
        <v>1429.249394299653</v>
      </c>
      <c r="P4" s="21">
        <f>rail!AD3+nonroad!AD3+'onroad all'!AK3+'onroad all'!AL3+'onroad all'!AM3+'onroad all'!AN3+'onroad all'!AO3+'onroad all'!AP3+ptnonipm!BI3+SUM(airports!AR3:AW3)+SUM(cmv_c1c2!AC3:AH3)+SUM(cmv_c3!AC3:AH3)</f>
        <v>2489.0732319538265</v>
      </c>
      <c r="Q4" s="21">
        <f>rail!AE3+nonroad!AE3+'onroad all'!AL3+'onroad all'!AM3+'onroad all'!AN3+'onroad all'!AO3+'onroad all'!AP3+ptnonipm!BJ3+SUM(airports!AS3:AW3)+SUM(cmv_c1c2!AD3:AH3)+SUM(cmv_c3!AD3:AH3)</f>
        <v>2346.3582553124988</v>
      </c>
      <c r="R4" s="61">
        <f>rail!P3+nonpt!T3+nonroad!R3+'onroad all'!AC3+ptegu!T3+ptnonipm!T3+pt_oilgas!S3+np_oilgas!Q3+SUM(cmv_c1c2!Z3:AA3)+SUM(cmv_c3!Z3:AA3)</f>
        <v>0.99778992556377522</v>
      </c>
      <c r="S4" s="61">
        <f>rail!K3+nonpt!L3+nonroad!U3+'onroad all'!M3+ptegu!L3+ptnonipm!L3+pt_oilgas!K3+np_oilgas!K3+SUM(cmv_c1c2!R3:S3)+SUM(cmv_c3!R3:S3)</f>
        <v>1.2134952354591</v>
      </c>
      <c r="T4" s="61">
        <f>rail!O3+nonpt!P3+ptegu!P3+ptnonipm!P3+pt_oilgas!O3+np_oilgas!N3+rwc!M3+SUM(cmv_c1c2!W3:X3)+SUM(cmv_c3!W3:X3)</f>
        <v>0.69476598976808246</v>
      </c>
      <c r="U4" s="61">
        <f>rail!V3+nonpt!AI3+nonroad!T3+'onroad all'!CB3+ptegu!AH3+ptnonipm!AL3+pt_oilgas!AG3+np_oilgas!AA3+rwc!R3+SUM(cmv_c1c2!BF3:BG3)+SUM(cmv_c3!BF3:BG3)</f>
        <v>6.4412585806316613</v>
      </c>
      <c r="V4" s="61">
        <f>rail!T3+nonpt!AE3+nonroad!S3+'onroad all'!BS3+'onroad all'!BT3+ptegu!AD3+ptnonipm!AH3+pt_oilgas!AC3+np_oilgas!W3+rwc!P3+SUM(cmv_c1c2!BA3:BB3)+SUM(cmv_c3!BA3:BB3)</f>
        <v>36.361619685812023</v>
      </c>
      <c r="W4" s="61">
        <f>nonpt!CW3+ptegu!BB3+ptnonipm!Z3</f>
        <v>0.20584218662311141</v>
      </c>
      <c r="X4" s="68" t="s">
        <v>526</v>
      </c>
      <c r="AA4" s="23" t="s">
        <v>0</v>
      </c>
      <c r="AB4" s="21">
        <f>B4+beis!H3</f>
        <v>1482902.3957241098</v>
      </c>
      <c r="AC4" s="21">
        <f>C4</f>
        <v>70339.408385665593</v>
      </c>
      <c r="AD4" s="21">
        <f>D4+beis!T3</f>
        <v>217038.63928999484</v>
      </c>
      <c r="AE4" s="21">
        <f>E4</f>
        <v>170615.19680312983</v>
      </c>
      <c r="AF4" s="21">
        <f>F4</f>
        <v>86279.187335773648</v>
      </c>
      <c r="AG4" s="21">
        <f>G4</f>
        <v>54895.054209863039</v>
      </c>
      <c r="AH4" s="21">
        <f>H4+beis!Z3</f>
        <v>1747084.0816571398</v>
      </c>
      <c r="AI4" s="21">
        <f>I4+beis!E3</f>
        <v>18417.253264510702</v>
      </c>
      <c r="AJ4" s="21">
        <f>J4</f>
        <v>3376.8613315971343</v>
      </c>
      <c r="AK4" s="21">
        <f>K4+beis!N3</f>
        <v>29308.642340140854</v>
      </c>
      <c r="AL4" s="21">
        <f>L4+beis!R3</f>
        <v>93729.514610539467</v>
      </c>
      <c r="AM4" s="21">
        <f t="shared" ref="AM4:AV4" si="0">M4</f>
        <v>1216.9422489248984</v>
      </c>
      <c r="AN4" s="21">
        <f t="shared" si="0"/>
        <v>1770.4042681053888</v>
      </c>
      <c r="AO4" s="21">
        <f t="shared" si="0"/>
        <v>1429.249394299653</v>
      </c>
      <c r="AP4" s="21">
        <f t="shared" si="0"/>
        <v>2489.0732319538265</v>
      </c>
      <c r="AQ4" s="21">
        <f t="shared" si="0"/>
        <v>2346.3582553124988</v>
      </c>
      <c r="AR4" s="61">
        <f t="shared" si="0"/>
        <v>0.99778992556377522</v>
      </c>
      <c r="AS4" s="61">
        <f t="shared" si="0"/>
        <v>1.2134952354591</v>
      </c>
      <c r="AT4" s="61">
        <f t="shared" si="0"/>
        <v>0.69476598976808246</v>
      </c>
      <c r="AU4" s="61">
        <f t="shared" si="0"/>
        <v>6.4412585806316613</v>
      </c>
      <c r="AV4" s="61">
        <f t="shared" si="0"/>
        <v>36.361619685812023</v>
      </c>
      <c r="AX4" s="23" t="s">
        <v>0</v>
      </c>
      <c r="AY4" s="21">
        <f>B4-'ptfire-rx'!B3-'ptfire-wild'!B3</f>
        <v>874085.04330710985</v>
      </c>
      <c r="AZ4" s="21">
        <f>C4-'ptfire-rx'!C3-'ptfire-wild'!C3</f>
        <v>62453.039183665591</v>
      </c>
      <c r="BA4" s="21">
        <f>D4-'ptfire-rx'!D3-'ptfire-wild'!D3</f>
        <v>184623.25800999484</v>
      </c>
      <c r="BB4" s="21">
        <f>E4-'ptfire-rx'!E3-'ptfire-wild'!E3</f>
        <v>118934.03058912983</v>
      </c>
      <c r="BC4" s="21">
        <f>F4-'ptfire-rx'!F3-'ptfire-wild'!F3</f>
        <v>42481.589499773654</v>
      </c>
      <c r="BD4" s="21">
        <f>G4-'ptfire-rx'!G3-'ptfire-wild'!G3</f>
        <v>50208.285667863034</v>
      </c>
      <c r="BE4" s="21">
        <f>H4-'ptfire-rx'!H3-'ptfire-wild'!H3</f>
        <v>156745.71790013986</v>
      </c>
      <c r="BF4" s="21">
        <f>I4-'ptfire-rx'!AO3-'ptfire-wild'!AL3</f>
        <v>1346.521957763824</v>
      </c>
      <c r="BG4" s="21">
        <f>J4-'ptfire-rx'!AS3-'ptfire-wild'!AP3</f>
        <v>1918.4130793170473</v>
      </c>
      <c r="BH4" s="21">
        <f>K4-'ptfire-rx'!BE3-'ptfire-wild'!BA3</f>
        <v>2217.3473221392187</v>
      </c>
      <c r="BI4" s="21">
        <f>L4-'ptfire-rx'!BP3-'ptfire-wild'!BL3</f>
        <v>7287.7780410549649</v>
      </c>
      <c r="BJ4" s="21">
        <f>M4-'ptfire-rx'!BR3-'ptfire-wild'!BN3</f>
        <v>233.89483358431647</v>
      </c>
      <c r="BK4" s="21">
        <f>N4-'ptfire-rx'!AL3-'ptfire-wild'!AJ3</f>
        <v>236.22805210242188</v>
      </c>
      <c r="BL4" s="21">
        <f>O4-'ptfire-rx'!AU3-'ptfire-wild'!AR3</f>
        <v>266.7178552822669</v>
      </c>
      <c r="BM4" s="21">
        <f t="shared" ref="BM4:BS4" si="1">P4</f>
        <v>2489.0732319538265</v>
      </c>
      <c r="BN4" s="21">
        <f t="shared" si="1"/>
        <v>2346.3582553124988</v>
      </c>
      <c r="BO4" s="61">
        <f t="shared" si="1"/>
        <v>0.99778992556377522</v>
      </c>
      <c r="BP4" s="61">
        <f t="shared" si="1"/>
        <v>1.2134952354591</v>
      </c>
      <c r="BQ4" s="61">
        <f t="shared" si="1"/>
        <v>0.69476598976808246</v>
      </c>
      <c r="BR4" s="61">
        <f t="shared" si="1"/>
        <v>6.4412585806316613</v>
      </c>
      <c r="BS4" s="61">
        <f t="shared" si="1"/>
        <v>36.361619685812023</v>
      </c>
    </row>
    <row r="5" spans="1:71" x14ac:dyDescent="0.3">
      <c r="A5" s="23" t="s">
        <v>2</v>
      </c>
      <c r="B5" s="21">
        <f>rail!B4+nonpt!B4+ptagfire!B4+nonroad!B4+'onroad all'!AG4+cmv_c1c2!B4+'ptfire-rx'!B4+ptegu!B4+ptnonipm!B4+pt_oilgas!B4+np_oilgas!B4+rwc!B4+cmv_c3!B4+airports!B4+'ptfire-wild'!B4+np_solvents!B4</f>
        <v>977754.03444708104</v>
      </c>
      <c r="C5" s="21">
        <f>rail!C4+nonpt!C4+ptagfire!C4++nonroad!C4+'onroad all'!BZ4+cmv_c1c2!BE4+'ptfire-rx'!C4+ptegu!C4+ptnonipm!C4+pt_oilgas!C4+np_oilgas!C4+rwc!C4+cmv_c3!BE4+livestock!B4+airports!C4+'ptfire-wild'!C4+fertilizer!B4+np_solvents!C4</f>
        <v>65008.554727821</v>
      </c>
      <c r="D5" s="21">
        <f>rail!D4+nonpt!D4+ptagfire!D4++nonroad!D4+cmv_c1c2!D4+'ptfire-rx'!D4+ptegu!DW4+ptnonipm!D4+pt_oilgas!D4+np_oilgas!D4+rwc!D4+cmv_c3!D4+'onroad all'!CI4+airports!D4+'ptfire-wild'!D4+np_solvents!D4</f>
        <v>140189.97351737262</v>
      </c>
      <c r="E5" s="21">
        <f>rail!E4+nonpt!E4+ptagfire!E4++nonroad!E4+cmv_c1c2!E4+'ptfire-rx'!E4+ptegu!E4+ptnonipm!E4+pt_oilgas!E4+np_oilgas!E4+rwc!E4+cmv_c3!E4+afdust!BA4+'onroad all'!DE4+'onroad all'!DD4+airports!E4+'ptfire-wild'!E4+np_solvents!E4</f>
        <v>170508.97334385445</v>
      </c>
      <c r="F5" s="21">
        <f>rail!F4+nonpt!F4+ptagfire!F4++nonroad!F4+cmv_c1c2!F4+'ptfire-rx'!F4+ptegu!F4+ptnonipm!F4+pt_oilgas!F4+np_oilgas!F4+rwc!F4+cmv_c3!F4+afdust!BB4+'onroad all'!DD4+airports!F4+'ptfire-wild'!F4+np_solvents!F4</f>
        <v>58842.842246949753</v>
      </c>
      <c r="G5" s="21">
        <f>rail!G4+nonpt!G4+ptagfire!G4++nonroad!G4+'onroad all'!DU4+cmv_c1c2!G4+'ptfire-rx'!G4+ptegu!FH4+ptnonipm!G4+pt_oilgas!G4+np_oilgas!G4+rwc!G4+cmv_c3!G4+airports!G4+'ptfire-wild'!G4+np_solvents!G4</f>
        <v>18229.596615770439</v>
      </c>
      <c r="H5" s="21">
        <f>rail!H4+nonpt!H4+ptagfire!H4++nonroad!H4+'onroad all'!EI4+cmv_c1c2!H4+'ptfire-rx'!H4+ptegu!H4+ptnonipm!H4+pt_oilgas!H4+np_oilgas!H4+rwc!H4+cmv_c3!H4+livestock!C4+airports!H4+'ptfire-wild'!H4+np_solvents!H4</f>
        <v>198043.35437848492</v>
      </c>
      <c r="I5" s="21">
        <f>rail!AO4+nonpt!BN4+ptagfire!AJ4+nonroad!AK4+'onroad all'!H4+cmv_c1c2!O4+'ptfire-rx'!AO4+ptegu!BM4+ptnonipm!BX4+pt_oilgas!BM4+np_oilgas!AU4+rwc!AH4+cmv_c3!O4+livestock!U4+airports!AJ4+'ptfire-wild'!AL4+np_solvents!AU4</f>
        <v>3309.4446303146929</v>
      </c>
      <c r="J5" s="21">
        <f>rail!AU4+nonpt!BT4+ptagfire!AN4+nonroad!AP4+'onroad all'!P4+cmv_c1c2!T4+'ptfire-rx'!AS4+ptegu!BS4+ptnonipm!CD4+pt_oilgas!BS4+np_oilgas!BA4+rwc!AL4+cmv_c3!T4+livestock!X4+airports!AM4+'ptfire-wild'!AP4+np_solvents!AY4</f>
        <v>1883.1951391953291</v>
      </c>
      <c r="K5" s="21">
        <f>rail!BR4+nonpt!CY4+ptagfire!AY4+nonroad!BH4+'onroad all'!BC4+cmv_c1c2!AO4+'ptfire-rx'!BE4+ptegu!CX4+ptnonipm!DP4+pt_oilgas!CW4+np_oilgas!BW4+rwc!AY4+cmv_c3!AP4+livestock!AH4+airports!BE4+'ptfire-wild'!BA4+np_solvents!BR4</f>
        <v>5169.628100894166</v>
      </c>
      <c r="L5" s="21">
        <f>rail!CF4+nonpt!DO4+ptagfire!BH4+nonroad!BT4+'onroad all'!BU4+cmv_c1c2!BC4+'ptfire-rx'!BP4+ptegu!DM4+ptnonipm!EH4+pt_oilgas!DM4+np_oilgas!CK4+rwc!BJ4+cmv_c3!BC4+livestock!AN4+airports!BN4+'ptfire-wild'!BL4+np_solvents!CF4</f>
        <v>5140.3363405205228</v>
      </c>
      <c r="M5" s="21">
        <f>rail!CG4+nonpt!DQ4+nonroad!BU4+'onroad all'!BY4+cmv_c1c2!BD4+'ptfire-rx'!BR4+ptegu!DO4+ptnonipm!EJ4+pt_oilgas!DO4+np_oilgas!CL4+rwc!BK4+cmv_c3!BD4+airports!BO4+'ptfire-wild'!BN4+np_solvents!CG4+ptagfire!BJ4</f>
        <v>981.46470137718973</v>
      </c>
      <c r="N5" s="21">
        <f>rail!AN4+nonpt!BK4+nonroad!AJ4+'onroad all'!G4+cmv_c1c2!M4+'ptfire-rx'!AL4+ptegu!BK4+ptnonipm!BU4+pt_oilgas!BK4+np_oilgas!AT4+rwc!AG4+airports!AH4+cmv_c3!M4+'ptfire-wild'!AJ4+ptagfire!AH4</f>
        <v>872.78363900403178</v>
      </c>
      <c r="O5" s="21">
        <f>rail!AY4+nonpt!O4+ptagfire!AP4+nonroad!AR4+'onroad all'!Z4+cmv_c1c2!V4+'ptfire-rx'!AU4+ptegu!BX4+ptnonipm!CI4+pt_oilgas!BX4+np_oilgas!BD4+rwc!AN4+airports!AO4+cmv_c3!V4+'ptfire-wild'!AR4+np_solvents!AE4</f>
        <v>582.81113722018938</v>
      </c>
      <c r="P5" s="21">
        <f>rail!AD4+nonroad!AD4+'onroad all'!AK4+'onroad all'!AL4+'onroad all'!AM4+'onroad all'!AN4+'onroad all'!AO4+'onroad all'!AP4+ptnonipm!BI4+SUM(airports!AR4:AW4)+SUM(cmv_c1c2!AC4:AH4)+SUM(cmv_c3!AC4:AH4)</f>
        <v>2812.1387553044315</v>
      </c>
      <c r="Q5" s="21">
        <f>rail!AE4+nonroad!AE4+'onroad all'!AL4+'onroad all'!AM4+'onroad all'!AN4+'onroad all'!AO4+'onroad all'!AP4+ptnonipm!BJ4+SUM(airports!AS4:AW4)+SUM(cmv_c1c2!AD4:AH4)+SUM(cmv_c3!AD4:AH4)</f>
        <v>2669.1675617467672</v>
      </c>
      <c r="R5" s="61">
        <f>rail!P4+nonpt!T4+nonroad!R4+'onroad all'!AC4+ptegu!T4+ptnonipm!T4+pt_oilgas!S4+np_oilgas!Q4+SUM(cmv_c1c2!Z4:AA4)+SUM(cmv_c3!Z4:AA4)</f>
        <v>0.10648433794000001</v>
      </c>
      <c r="S5" s="61">
        <f>rail!K4+nonpt!L4+nonroad!U4+'onroad all'!M4+ptegu!L4+ptnonipm!L4+pt_oilgas!K4+np_oilgas!K4+SUM(cmv_c1c2!R4:S4)+SUM(cmv_c3!R4:S4)</f>
        <v>3.3931024323150001</v>
      </c>
      <c r="T5" s="61">
        <f>rail!O4+nonpt!P4+ptegu!P4+ptnonipm!P4+pt_oilgas!O4+np_oilgas!N4+rwc!M4+SUM(cmv_c1c2!W4:X4)+SUM(cmv_c3!W4:X4)</f>
        <v>0.55409926186999992</v>
      </c>
      <c r="U5" s="61">
        <f>rail!V4+nonpt!AI4+nonroad!T4+'onroad all'!CB4+ptegu!AH4+ptnonipm!AL4+pt_oilgas!AG4+np_oilgas!AA4+rwc!R4+SUM(cmv_c1c2!BF4:BG4)+SUM(cmv_c3!BF4:BG4)</f>
        <v>3.3073592394140001</v>
      </c>
      <c r="V5" s="61">
        <f>rail!T4+nonpt!AE4+nonroad!S4+'onroad all'!BS4+'onroad all'!BT4+ptegu!AD4+ptnonipm!AH4+pt_oilgas!AC4+np_oilgas!W4+rwc!P4+SUM(cmv_c1c2!BA4:BB4)+SUM(cmv_c3!BA4:BB4)</f>
        <v>4.597671639304</v>
      </c>
      <c r="W5" s="61">
        <f>nonpt!CW4+ptegu!BB4+ptnonipm!Z4</f>
        <v>2.077742161447826</v>
      </c>
      <c r="X5" s="68"/>
      <c r="AA5" s="23" t="s">
        <v>2</v>
      </c>
      <c r="AB5" s="21">
        <f>B5+beis!H4</f>
        <v>1127801.84324708</v>
      </c>
      <c r="AC5" s="21">
        <f t="shared" ref="AC5:AC53" si="2">C5</f>
        <v>65008.554727821</v>
      </c>
      <c r="AD5" s="21">
        <f>D5+beis!T4</f>
        <v>151853.78501737252</v>
      </c>
      <c r="AE5" s="21">
        <f t="shared" ref="AE5:AE53" si="3">E5</f>
        <v>170508.97334385445</v>
      </c>
      <c r="AF5" s="21">
        <f t="shared" ref="AF5:AF53" si="4">F5</f>
        <v>58842.842246949753</v>
      </c>
      <c r="AG5" s="21">
        <f t="shared" ref="AG5:AG53" si="5">G5</f>
        <v>18229.596615770439</v>
      </c>
      <c r="AH5" s="21">
        <f>H5+beis!Z4</f>
        <v>909120.06987848389</v>
      </c>
      <c r="AI5" s="21">
        <f>I5+beis!E4</f>
        <v>19028.666700314592</v>
      </c>
      <c r="AJ5" s="21">
        <f t="shared" ref="AJ5:AJ53" si="6">J5</f>
        <v>1883.1951391953291</v>
      </c>
      <c r="AK5" s="21">
        <f>K5+beis!N4</f>
        <v>26605.320690894165</v>
      </c>
      <c r="AL5" s="21">
        <f>L5+beis!R4</f>
        <v>96457.760020520524</v>
      </c>
      <c r="AM5" s="21">
        <f t="shared" ref="AM5:AM53" si="7">M5</f>
        <v>981.46470137718973</v>
      </c>
      <c r="AN5" s="21">
        <f t="shared" ref="AN5:AN53" si="8">N5</f>
        <v>872.78363900403178</v>
      </c>
      <c r="AO5" s="21">
        <f t="shared" ref="AO5:AO53" si="9">O5</f>
        <v>582.81113722018938</v>
      </c>
      <c r="AP5" s="21">
        <f t="shared" ref="AP5:AP53" si="10">P5</f>
        <v>2812.1387553044315</v>
      </c>
      <c r="AQ5" s="21">
        <f t="shared" ref="AQ5:AQ53" si="11">Q5</f>
        <v>2669.1675617467672</v>
      </c>
      <c r="AR5" s="61">
        <f t="shared" ref="AR5:AR53" si="12">R5</f>
        <v>0.10648433794000001</v>
      </c>
      <c r="AS5" s="61">
        <f t="shared" ref="AS5:AS53" si="13">S5</f>
        <v>3.3931024323150001</v>
      </c>
      <c r="AT5" s="61">
        <f t="shared" ref="AT5:AT53" si="14">T5</f>
        <v>0.55409926186999992</v>
      </c>
      <c r="AU5" s="61">
        <f t="shared" ref="AU5:AU53" si="15">U5</f>
        <v>3.3073592394140001</v>
      </c>
      <c r="AV5" s="61">
        <f t="shared" ref="AV5:AV53" si="16">V5</f>
        <v>4.597671639304</v>
      </c>
      <c r="AX5" s="23" t="s">
        <v>2</v>
      </c>
      <c r="AY5" s="21">
        <f>B5-'ptfire-rx'!B4-'ptfire-wild'!B4</f>
        <v>662724.00255108101</v>
      </c>
      <c r="AZ5" s="21">
        <f>C5-'ptfire-rx'!C4-'ptfire-wild'!C4</f>
        <v>59806.881512820997</v>
      </c>
      <c r="BA5" s="21">
        <f>D5-'ptfire-rx'!D4-'ptfire-wild'!D4</f>
        <v>134284.3618573726</v>
      </c>
      <c r="BB5" s="21">
        <f>E5-'ptfire-rx'!E4-'ptfire-wild'!E4</f>
        <v>137026.09184885444</v>
      </c>
      <c r="BC5" s="21">
        <f>F5-'ptfire-rx'!F4-'ptfire-wild'!F4</f>
        <v>30467.51897194975</v>
      </c>
      <c r="BD5" s="21">
        <f>G5-'ptfire-rx'!G4-'ptfire-wild'!G4</f>
        <v>15370.726185770438</v>
      </c>
      <c r="BE5" s="21">
        <f>H5-'ptfire-rx'!H4-'ptfire-wild'!H4</f>
        <v>123269.30102448491</v>
      </c>
      <c r="BF5" s="21">
        <f>I5-'ptfire-rx'!AO4-'ptfire-wild'!AL4</f>
        <v>861.88251468881799</v>
      </c>
      <c r="BG5" s="21">
        <f>J5-'ptfire-rx'!AS4-'ptfire-wild'!AP4</f>
        <v>1226.033437231792</v>
      </c>
      <c r="BH5" s="21">
        <f>K5-'ptfire-rx'!BE4-'ptfire-wild'!BA4</f>
        <v>1501.2052525535055</v>
      </c>
      <c r="BI5" s="21">
        <f>L5-'ptfire-rx'!BP4-'ptfire-wild'!BL4</f>
        <v>1775.6578158346369</v>
      </c>
      <c r="BJ5" s="21">
        <f>M5-'ptfire-rx'!BR4-'ptfire-wild'!BN4</f>
        <v>271.73008038515275</v>
      </c>
      <c r="BK5" s="21">
        <f>N5-'ptfire-rx'!AL4-'ptfire-wild'!AJ4</f>
        <v>125.07966048613889</v>
      </c>
      <c r="BL5" s="21">
        <f>O5-'ptfire-rx'!AU4-'ptfire-wild'!AR4</f>
        <v>185.59351666841752</v>
      </c>
      <c r="BM5" s="21">
        <f t="shared" ref="BM5:BM52" si="17">P5</f>
        <v>2812.1387553044315</v>
      </c>
      <c r="BN5" s="21">
        <f t="shared" ref="BN5:BN52" si="18">Q5</f>
        <v>2669.1675617467672</v>
      </c>
      <c r="BO5" s="61">
        <f t="shared" ref="BO5:BO52" si="19">R5</f>
        <v>0.10648433794000001</v>
      </c>
      <c r="BP5" s="61">
        <f t="shared" ref="BP5:BP52" si="20">S5</f>
        <v>3.3931024323150001</v>
      </c>
      <c r="BQ5" s="61">
        <f t="shared" ref="BQ5:BQ52" si="21">T5</f>
        <v>0.55409926186999992</v>
      </c>
      <c r="BR5" s="61">
        <f t="shared" ref="BR5:BR52" si="22">U5</f>
        <v>3.3073592394140001</v>
      </c>
      <c r="BS5" s="61">
        <f t="shared" ref="BS5:BS52" si="23">V5</f>
        <v>4.597671639304</v>
      </c>
    </row>
    <row r="6" spans="1:71" x14ac:dyDescent="0.3">
      <c r="A6" s="23" t="s">
        <v>3</v>
      </c>
      <c r="B6" s="21">
        <f>rail!B5+nonpt!B5+ptagfire!B5+nonroad!B5+'onroad all'!AG5+cmv_c1c2!B5+'ptfire-rx'!B5+ptegu!B5+ptnonipm!B5+pt_oilgas!B5+np_oilgas!B5+rwc!B5+cmv_c3!B5+airports!B5+'ptfire-wild'!B5+np_solvents!B5</f>
        <v>1055616.48598506</v>
      </c>
      <c r="C6" s="21">
        <f>rail!C5+nonpt!C5+ptagfire!C5++nonroad!C5+'onroad all'!BZ5+cmv_c1c2!BE5+'ptfire-rx'!C5+ptegu!C5+ptnonipm!C5+pt_oilgas!C5+np_oilgas!C5+rwc!C5+cmv_c3!BE5+livestock!B5+airports!C5+'ptfire-wild'!C5+fertilizer!B5+np_solvents!C5</f>
        <v>98336.338964646711</v>
      </c>
      <c r="D6" s="21">
        <f>rail!D5+nonpt!D5+ptagfire!D5++nonroad!D5+cmv_c1c2!D5+'ptfire-rx'!D5+ptegu!DW5+ptnonipm!D5+pt_oilgas!D5+np_oilgas!D5+rwc!D5+cmv_c3!D5+'onroad all'!CI5+airports!D5+'ptfire-wild'!D5+np_solvents!D5</f>
        <v>146405.1409483914</v>
      </c>
      <c r="E6" s="21">
        <f>rail!E5+nonpt!E5+ptagfire!E5++nonroad!E5+cmv_c1c2!E5+'ptfire-rx'!E5+ptegu!E5+ptnonipm!E5+pt_oilgas!E5+np_oilgas!E5+rwc!E5+cmv_c3!E5+afdust!BA5+'onroad all'!DE5+'onroad all'!DD5+airports!E5+'ptfire-wild'!E5+np_solvents!E5</f>
        <v>193824.65407293136</v>
      </c>
      <c r="F6" s="21">
        <f>rail!F5+nonpt!F5+ptagfire!F5++nonroad!F5+cmv_c1c2!F5+'ptfire-rx'!F5+ptegu!F5+ptnonipm!F5+pt_oilgas!F5+np_oilgas!F5+rwc!F5+cmv_c3!F5+afdust!BB5+'onroad all'!DD5+airports!F5+'ptfire-wild'!F5+np_solvents!F5</f>
        <v>95295.256274850675</v>
      </c>
      <c r="G6" s="21">
        <f>rail!G5+nonpt!G5+ptagfire!G5++nonroad!G5+'onroad all'!DU5+cmv_c1c2!G5+'ptfire-rx'!G5+ptegu!FH5+ptnonipm!G5+pt_oilgas!G5+np_oilgas!G5+rwc!G5+cmv_c3!G5+airports!G5+'ptfire-wild'!G5+np_solvents!G5</f>
        <v>53841.597691652212</v>
      </c>
      <c r="H6" s="21">
        <f>rail!H5+nonpt!H5+ptagfire!H5++nonroad!H5+'onroad all'!EI5+cmv_c1c2!H5+'ptfire-rx'!H5+ptegu!H5+ptnonipm!H5+pt_oilgas!H5+np_oilgas!H5+rwc!H5+cmv_c3!H5+livestock!C5+airports!H5+'ptfire-wild'!H5+np_solvents!H5</f>
        <v>242893.67142013001</v>
      </c>
      <c r="I6" s="21">
        <f>rail!AO5+nonpt!BN5+ptagfire!AJ5+nonroad!AK5+'onroad all'!H5+cmv_c1c2!O5+'ptfire-rx'!AO5+ptegu!BM5+ptnonipm!BX5+pt_oilgas!BM5+np_oilgas!AU5+rwc!AH5+cmv_c3!O5+livestock!U5+airports!AJ5+'ptfire-wild'!AL5+np_solvents!AU5</f>
        <v>4261.9508157643577</v>
      </c>
      <c r="J6" s="21">
        <f>rail!AU5+nonpt!BT5+ptagfire!AN5+nonroad!AP5+'onroad all'!P5+cmv_c1c2!T5+'ptfire-rx'!AS5+ptegu!BS5+ptnonipm!CD5+pt_oilgas!BS5+np_oilgas!BA5+rwc!AL5+cmv_c3!T5+livestock!X5+airports!AM5+'ptfire-wild'!AP5+np_solvents!AY5</f>
        <v>2611.2087230640464</v>
      </c>
      <c r="K6" s="21">
        <f>rail!BR5+nonpt!CY5+ptagfire!AY5+nonroad!BH5+'onroad all'!BC5+cmv_c1c2!AO5+'ptfire-rx'!BE5+ptegu!CX5+ptnonipm!DP5+pt_oilgas!CW5+np_oilgas!BW5+rwc!AY5+cmv_c3!AP5+livestock!AH5+airports!BE5+'ptfire-wild'!BA5+np_solvents!BR5</f>
        <v>9704.3372279617215</v>
      </c>
      <c r="L6" s="21">
        <f>rail!CF5+nonpt!DO5+ptagfire!BH5+nonroad!BT5+'onroad all'!BU5+cmv_c1c2!BC5+'ptfire-rx'!BP5+ptegu!DM5+ptnonipm!EH5+pt_oilgas!DM5+np_oilgas!CK5+rwc!BJ5+cmv_c3!BC5+livestock!AN5+airports!BN5+'ptfire-wild'!BL5+np_solvents!CF5</f>
        <v>8028.8385894682397</v>
      </c>
      <c r="M6" s="21">
        <f>rail!CG5+nonpt!DQ5+nonroad!BU5+'onroad all'!BY5+cmv_c1c2!BD5+'ptfire-rx'!BR5+ptegu!DO5+ptnonipm!EJ5+pt_oilgas!DO5+np_oilgas!CL5+rwc!BK5+cmv_c3!BD5+airports!BO5+'ptfire-wild'!BN5+np_solvents!CG5+ptagfire!BJ5</f>
        <v>1062.1994537174457</v>
      </c>
      <c r="N6" s="21">
        <f>rail!AN5+nonpt!BK5+nonroad!AJ5+'onroad all'!G5+cmv_c1c2!M5+'ptfire-rx'!AL5+ptegu!BK5+ptnonipm!BU5+pt_oilgas!BK5+np_oilgas!AT5+rwc!AG5+airports!AH5+cmv_c3!M5+'ptfire-wild'!AJ5+ptagfire!AH5</f>
        <v>1612.323183704171</v>
      </c>
      <c r="O6" s="21">
        <f>rail!AY5+nonpt!O5+ptagfire!AP5+nonroad!AR5+'onroad all'!Z5+cmv_c1c2!V5+'ptfire-rx'!AU5+ptegu!BX5+ptnonipm!CI5+pt_oilgas!BX5+np_oilgas!BD5+rwc!AN5+airports!AO5+cmv_c3!V5+'ptfire-wild'!AR5+np_solvents!AE5</f>
        <v>1385.2327013957888</v>
      </c>
      <c r="P6" s="21">
        <f>rail!AD5+nonroad!AD5+'onroad all'!AK5+'onroad all'!AL5+'onroad all'!AM5+'onroad all'!AN5+'onroad all'!AO5+'onroad all'!AP5+ptnonipm!BI5+SUM(airports!AR5:AW5)+SUM(cmv_c1c2!AC5:AH5)+SUM(cmv_c3!AC5:AH5)</f>
        <v>2421.4203020863033</v>
      </c>
      <c r="Q6" s="21">
        <f>rail!AE5+nonroad!AE5+'onroad all'!AL5+'onroad all'!AM5+'onroad all'!AN5+'onroad all'!AO5+'onroad all'!AP5+ptnonipm!BJ5+SUM(airports!AS5:AW5)+SUM(cmv_c1c2!AD5:AH5)+SUM(cmv_c3!AD5:AH5)</f>
        <v>2295.5685905441615</v>
      </c>
      <c r="R6" s="61">
        <f>rail!P5+nonpt!T5+nonroad!R5+'onroad all'!AC5+ptegu!T5+ptnonipm!T5+pt_oilgas!S5+np_oilgas!Q5+SUM(cmv_c1c2!Z5:AA5)+SUM(cmv_c3!Z5:AA5)</f>
        <v>0.53206490399467166</v>
      </c>
      <c r="S6" s="61">
        <f>rail!K5+nonpt!L5+nonroad!U5+'onroad all'!M5+ptegu!L5+ptnonipm!L5+pt_oilgas!K5+np_oilgas!K5+SUM(cmv_c1c2!R5:S5)+SUM(cmv_c3!R5:S5)</f>
        <v>3.134884525463681</v>
      </c>
      <c r="T6" s="61">
        <f>rail!O5+nonpt!P5+ptegu!P5+ptnonipm!P5+pt_oilgas!O5+np_oilgas!N5+rwc!M5+SUM(cmv_c1c2!W5:X5)+SUM(cmv_c3!W5:X5)</f>
        <v>0.29286464507825077</v>
      </c>
      <c r="U6" s="61">
        <f>rail!V5+nonpt!AI5+nonroad!T5+'onroad all'!CB5+ptegu!AH5+ptnonipm!AL5+pt_oilgas!AG5+np_oilgas!AA5+rwc!R5+SUM(cmv_c1c2!BF5:BG5)+SUM(cmv_c3!BF5:BG5)</f>
        <v>3.0599684223739132</v>
      </c>
      <c r="V6" s="61">
        <f>rail!T5+nonpt!AE5+nonroad!S5+'onroad all'!BS5+'onroad all'!BT5+ptegu!AD5+ptnonipm!AH5+pt_oilgas!AC5+np_oilgas!W5+rwc!P5+SUM(cmv_c1c2!BA5:BB5)+SUM(cmv_c3!BA5:BB5)</f>
        <v>16.303747997243164</v>
      </c>
      <c r="W6" s="61">
        <f>nonpt!CW5+ptegu!BB5+ptnonipm!Z5</f>
        <v>1.3582082892407736</v>
      </c>
      <c r="X6" s="68" t="s">
        <v>526</v>
      </c>
      <c r="AA6" s="23" t="s">
        <v>3</v>
      </c>
      <c r="AB6" s="21">
        <f>B6+beis!H5</f>
        <v>1163001.60749506</v>
      </c>
      <c r="AC6" s="21">
        <f t="shared" si="2"/>
        <v>98336.338964646711</v>
      </c>
      <c r="AD6" s="21">
        <f>D6+beis!T5</f>
        <v>170803.50430839139</v>
      </c>
      <c r="AE6" s="21">
        <f t="shared" si="3"/>
        <v>193824.65407293136</v>
      </c>
      <c r="AF6" s="21">
        <f t="shared" si="4"/>
        <v>95295.256274850675</v>
      </c>
      <c r="AG6" s="21">
        <f t="shared" si="5"/>
        <v>53841.597691652212</v>
      </c>
      <c r="AH6" s="21">
        <f>H6+beis!Z5</f>
        <v>1395192.0744201299</v>
      </c>
      <c r="AI6" s="21">
        <f>I6+beis!E5</f>
        <v>15500.150878764358</v>
      </c>
      <c r="AJ6" s="21">
        <f t="shared" si="6"/>
        <v>2611.2087230640464</v>
      </c>
      <c r="AK6" s="21">
        <f>K6+beis!N5</f>
        <v>25029.441933961723</v>
      </c>
      <c r="AL6" s="21">
        <f>L6+beis!R5</f>
        <v>70463.518733668243</v>
      </c>
      <c r="AM6" s="21">
        <f t="shared" si="7"/>
        <v>1062.1994537174457</v>
      </c>
      <c r="AN6" s="21">
        <f t="shared" si="8"/>
        <v>1612.323183704171</v>
      </c>
      <c r="AO6" s="21">
        <f t="shared" si="9"/>
        <v>1385.2327013957888</v>
      </c>
      <c r="AP6" s="21">
        <f t="shared" si="10"/>
        <v>2421.4203020863033</v>
      </c>
      <c r="AQ6" s="21">
        <f t="shared" si="11"/>
        <v>2295.5685905441615</v>
      </c>
      <c r="AR6" s="61">
        <f t="shared" si="12"/>
        <v>0.53206490399467166</v>
      </c>
      <c r="AS6" s="61">
        <f t="shared" si="13"/>
        <v>3.134884525463681</v>
      </c>
      <c r="AT6" s="61">
        <f t="shared" si="14"/>
        <v>0.29286464507825077</v>
      </c>
      <c r="AU6" s="61">
        <f t="shared" si="15"/>
        <v>3.0599684223739132</v>
      </c>
      <c r="AV6" s="61">
        <f t="shared" si="16"/>
        <v>16.303747997243164</v>
      </c>
      <c r="AX6" s="23" t="s">
        <v>3</v>
      </c>
      <c r="AY6" s="21">
        <f>B6-'ptfire-rx'!B5-'ptfire-wild'!B5</f>
        <v>521228.11306106002</v>
      </c>
      <c r="AZ6" s="21">
        <f>C6-'ptfire-rx'!C5-'ptfire-wild'!C5</f>
        <v>89537.976766646709</v>
      </c>
      <c r="BA6" s="21">
        <f>D6-'ptfire-rx'!D5-'ptfire-wild'!D5</f>
        <v>137689.11840839143</v>
      </c>
      <c r="BB6" s="21">
        <f>E6-'ptfire-rx'!E5-'ptfire-wild'!E5</f>
        <v>138189.83205993136</v>
      </c>
      <c r="BC6" s="21">
        <f>F6-'ptfire-rx'!F5-'ptfire-wild'!F5</f>
        <v>48147.101916850668</v>
      </c>
      <c r="BD6" s="21">
        <f>G6-'ptfire-rx'!G5-'ptfire-wild'!G5</f>
        <v>49390.116851652216</v>
      </c>
      <c r="BE6" s="21">
        <f>H6-'ptfire-rx'!H5-'ptfire-wild'!H5</f>
        <v>116417.21488013001</v>
      </c>
      <c r="BF6" s="21">
        <f>I6-'ptfire-rx'!AO5-'ptfire-wild'!AL5</f>
        <v>1337.8601244031565</v>
      </c>
      <c r="BG6" s="21">
        <f>J6-'ptfire-rx'!AS5-'ptfire-wild'!AP5</f>
        <v>1316.5371454169308</v>
      </c>
      <c r="BH6" s="21">
        <f>K6-'ptfire-rx'!BE5-'ptfire-wild'!BA5</f>
        <v>2050.985566571178</v>
      </c>
      <c r="BI6" s="21">
        <f>L6-'ptfire-rx'!BP5-'ptfire-wild'!BL5</f>
        <v>3535.5217488643239</v>
      </c>
      <c r="BJ6" s="21">
        <f>M6-'ptfire-rx'!BR5-'ptfire-wild'!BN5</f>
        <v>154.94743816620164</v>
      </c>
      <c r="BK6" s="21">
        <f>N6-'ptfire-rx'!AL5-'ptfire-wild'!AJ5</f>
        <v>144.27868476780017</v>
      </c>
      <c r="BL6" s="21">
        <f>O6-'ptfire-rx'!AU5-'ptfire-wild'!AR5</f>
        <v>217.25479579471059</v>
      </c>
      <c r="BM6" s="21">
        <f t="shared" si="17"/>
        <v>2421.4203020863033</v>
      </c>
      <c r="BN6" s="21">
        <f t="shared" si="18"/>
        <v>2295.5685905441615</v>
      </c>
      <c r="BO6" s="61">
        <f t="shared" si="19"/>
        <v>0.53206490399467166</v>
      </c>
      <c r="BP6" s="61">
        <f t="shared" si="20"/>
        <v>3.134884525463681</v>
      </c>
      <c r="BQ6" s="61">
        <f t="shared" si="21"/>
        <v>0.29286464507825077</v>
      </c>
      <c r="BR6" s="61">
        <f t="shared" si="22"/>
        <v>3.0599684223739132</v>
      </c>
      <c r="BS6" s="61">
        <f t="shared" si="23"/>
        <v>16.303747997243164</v>
      </c>
    </row>
    <row r="7" spans="1:71" x14ac:dyDescent="0.3">
      <c r="A7" s="23" t="s">
        <v>4</v>
      </c>
      <c r="B7" s="21">
        <f>rail!B6+nonpt!B6+ptagfire!B6+nonroad!B6+'onroad all'!AG6+cmv_c1c2!B6+'ptfire-rx'!B6+ptegu!B6+ptnonipm!B6+pt_oilgas!B6+np_oilgas!B6+rwc!B6+cmv_c3!B6+airports!B6+'ptfire-wild'!B6+np_solvents!B6</f>
        <v>2158175.8710128102</v>
      </c>
      <c r="C7" s="21">
        <f>rail!C6+nonpt!C6+ptagfire!C6++nonroad!C6+'onroad all'!BZ6+cmv_c1c2!BE6+'ptfire-rx'!C6+ptegu!C6+ptnonipm!C6+pt_oilgas!C6+np_oilgas!C6+rwc!C6+cmv_c3!BE6+livestock!B6+airports!C6+'ptfire-wild'!C6+fertilizer!B6+np_solvents!C6</f>
        <v>480621.83408613724</v>
      </c>
      <c r="D7" s="21">
        <f>rail!D6+nonpt!D6+ptagfire!D6++nonroad!D6+cmv_c1c2!D6+'ptfire-rx'!D6+ptegu!DW6+ptnonipm!D6+pt_oilgas!D6+np_oilgas!D6+rwc!D6+cmv_c3!D6+'onroad all'!CI6+airports!D6+'ptfire-wild'!D6+np_solvents!D6</f>
        <v>411995.34964995296</v>
      </c>
      <c r="E7" s="21">
        <f>rail!E6+nonpt!E6+ptagfire!E6++nonroad!E6+cmv_c1c2!E6+'ptfire-rx'!E6+ptegu!E6+ptnonipm!E6+pt_oilgas!E6+np_oilgas!E6+rwc!E6+cmv_c3!E6+afdust!BA6+'onroad all'!DE6+'onroad all'!DD6+airports!E6+'ptfire-wild'!E6+np_solvents!E6</f>
        <v>336852.36626892083</v>
      </c>
      <c r="F7" s="21">
        <f>rail!F6+nonpt!F6+ptagfire!F6++nonroad!F6+cmv_c1c2!F6+'ptfire-rx'!F6+ptegu!F6+ptnonipm!F6+pt_oilgas!F6+np_oilgas!F6+rwc!F6+cmv_c3!F6+afdust!BB6+'onroad all'!DD6+airports!F6+'ptfire-wild'!F6+np_solvents!F6</f>
        <v>144762.69998444789</v>
      </c>
      <c r="G7" s="21">
        <f>rail!G6+nonpt!G6+ptagfire!G6++nonroad!G6+'onroad all'!DU6+cmv_c1c2!G6+'ptfire-rx'!G6+ptegu!FH6+ptnonipm!G6+pt_oilgas!G6+np_oilgas!G6+rwc!G6+cmv_c3!G6+airports!G6+'ptfire-wild'!G6+np_solvents!G6</f>
        <v>24914.192807730749</v>
      </c>
      <c r="H7" s="21">
        <f>rail!H6+nonpt!H6+ptagfire!H6++nonroad!H6+'onroad all'!EI6+cmv_c1c2!H6+'ptfire-rx'!H6+ptegu!H6+ptnonipm!H6+pt_oilgas!H6+np_oilgas!H6+rwc!H6+cmv_c3!H6+livestock!C6+airports!H6+'ptfire-wild'!H6+np_solvents!H6</f>
        <v>761066.19210026995</v>
      </c>
      <c r="I7" s="21">
        <f>rail!AO6+nonpt!BN6+ptagfire!AJ6+nonroad!AK6+'onroad all'!H6+cmv_c1c2!O6+'ptfire-rx'!AO6+ptegu!BM6+ptnonipm!BX6+pt_oilgas!BM6+np_oilgas!AU6+rwc!AH6+cmv_c3!O6+livestock!U6+airports!AJ6+'ptfire-wild'!AL6+np_solvents!AU6</f>
        <v>9238.4581413082742</v>
      </c>
      <c r="J7" s="21">
        <f>rail!AU6+nonpt!BT6+ptagfire!AN6+nonroad!AP6+'onroad all'!P6+cmv_c1c2!T6+'ptfire-rx'!AS6+ptegu!BS6+ptnonipm!CD6+pt_oilgas!BS6+np_oilgas!BA6+rwc!AL6+cmv_c3!T6+livestock!X6+airports!AM6+'ptfire-wild'!AP6+np_solvents!AY6</f>
        <v>6633.0130103152533</v>
      </c>
      <c r="K7" s="21">
        <f>rail!BR6+nonpt!CY6+ptagfire!AY6+nonroad!BH6+'onroad all'!BC6+cmv_c1c2!AO6+'ptfire-rx'!BE6+ptegu!CX6+ptnonipm!DP6+pt_oilgas!CW6+np_oilgas!BW6+rwc!AY6+cmv_c3!AP6+livestock!AH6+airports!BE6+'ptfire-wild'!BA6+np_solvents!BR6</f>
        <v>12817.498312208249</v>
      </c>
      <c r="L7" s="21">
        <f>rail!CF6+nonpt!DO6+ptagfire!BH6+nonroad!BT6+'onroad all'!BU6+cmv_c1c2!BC6+'ptfire-rx'!BP6+ptegu!DM6+ptnonipm!EH6+pt_oilgas!DM6+np_oilgas!CK6+rwc!BJ6+cmv_c3!BC6+livestock!AN6+airports!BN6+'ptfire-wild'!BL6+np_solvents!CF6</f>
        <v>15708.241098024038</v>
      </c>
      <c r="M7" s="21">
        <f>rail!CG6+nonpt!DQ6+nonroad!BU6+'onroad all'!BY6+cmv_c1c2!BD6+'ptfire-rx'!BR6+ptegu!DO6+ptnonipm!EJ6+pt_oilgas!DO6+np_oilgas!CL6+rwc!BK6+cmv_c3!BD6+airports!BO6+'ptfire-wild'!BN6+np_solvents!CG6+ptagfire!BJ6</f>
        <v>1909.8256382424229</v>
      </c>
      <c r="N7" s="21">
        <f>rail!AN6+nonpt!BK6+nonroad!AJ6+'onroad all'!G6+cmv_c1c2!M6+'ptfire-rx'!AL6+ptegu!BK6+ptnonipm!BU6+pt_oilgas!BK6+np_oilgas!AT6+rwc!AG6+airports!AH6+cmv_c3!M6+'ptfire-wild'!AJ6+ptagfire!AH6</f>
        <v>1660.7437544715408</v>
      </c>
      <c r="O7" s="21">
        <f>rail!AY6+nonpt!O6+ptagfire!AP6+nonroad!AR6+'onroad all'!Z6+cmv_c1c2!V6+'ptfire-rx'!AU6+ptegu!BX6+ptnonipm!CI6+pt_oilgas!BX6+np_oilgas!BD6+rwc!AN6+airports!AO6+cmv_c3!V6+'ptfire-wild'!AR6+np_solvents!AE6</f>
        <v>1440.0544978759256</v>
      </c>
      <c r="P7" s="21">
        <f>rail!AD6+nonroad!AD6+'onroad all'!AK6+'onroad all'!AL6+'onroad all'!AM6+'onroad all'!AN6+'onroad all'!AO6+'onroad all'!AP6+ptnonipm!BI6+SUM(airports!AR6:AW6)+SUM(cmv_c1c2!AC6:AH6)+SUM(cmv_c3!AC6:AH6)</f>
        <v>6281.5668424254209</v>
      </c>
      <c r="Q7" s="21">
        <f>rail!AE6+nonroad!AE6+'onroad all'!AL6+'onroad all'!AM6+'onroad all'!AN6+'onroad all'!AO6+'onroad all'!AP6+ptnonipm!BJ6+SUM(airports!AS6:AW6)+SUM(cmv_c1c2!AD6:AH6)+SUM(cmv_c3!AD6:AH6)</f>
        <v>5842.4339351071803</v>
      </c>
      <c r="R7" s="61">
        <f>rail!P6+nonpt!T6+nonroad!R6+'onroad all'!AC6+ptegu!T6+ptnonipm!T6+pt_oilgas!S6+np_oilgas!Q6+SUM(cmv_c1c2!Z6:AA6)+SUM(cmv_c3!Z6:AA6)</f>
        <v>0.53029896804573562</v>
      </c>
      <c r="S7" s="61">
        <f>rail!K6+nonpt!L6+nonroad!U6+'onroad all'!M6+ptegu!L6+ptnonipm!L6+pt_oilgas!K6+np_oilgas!K6+SUM(cmv_c1c2!R6:S6)+SUM(cmv_c3!R6:S6)</f>
        <v>3.1099804456266837</v>
      </c>
      <c r="T7" s="61">
        <f>rail!O6+nonpt!P6+ptegu!P6+ptnonipm!P6+pt_oilgas!O6+np_oilgas!N6+rwc!M6+SUM(cmv_c1c2!W6:X6)+SUM(cmv_c3!W6:X6)</f>
        <v>0.62353718033246064</v>
      </c>
      <c r="U7" s="61">
        <f>rail!V6+nonpt!AI6+nonroad!T6+'onroad all'!CB6+ptegu!AH6+ptnonipm!AL6+pt_oilgas!AG6+np_oilgas!AA6+rwc!R6+SUM(cmv_c1c2!BF6:BG6)+SUM(cmv_c3!BF6:BG6)</f>
        <v>8.6347892201565557</v>
      </c>
      <c r="V7" s="61">
        <f>rail!T6+nonpt!AE6+nonroad!S6+'onroad all'!BS6+'onroad all'!BT6+ptegu!AD6+ptnonipm!AH6+pt_oilgas!AC6+np_oilgas!W6+rwc!P6+SUM(cmv_c1c2!BA6:BB6)+SUM(cmv_c3!BA6:BB6)</f>
        <v>23.808046427786017</v>
      </c>
      <c r="W7" s="61">
        <f>nonpt!CW6+ptegu!BB6+ptnonipm!Z6</f>
        <v>1.568880636240868</v>
      </c>
      <c r="X7" s="68"/>
      <c r="AA7" s="23" t="s">
        <v>4</v>
      </c>
      <c r="AB7" s="21">
        <f>B7+beis!H6</f>
        <v>2398752.19957281</v>
      </c>
      <c r="AC7" s="21">
        <f t="shared" si="2"/>
        <v>480621.83408613724</v>
      </c>
      <c r="AD7" s="21">
        <f>D7+beis!T6</f>
        <v>451159.96678255295</v>
      </c>
      <c r="AE7" s="21">
        <f t="shared" si="3"/>
        <v>336852.36626892083</v>
      </c>
      <c r="AF7" s="21">
        <f t="shared" si="4"/>
        <v>144762.69998444789</v>
      </c>
      <c r="AG7" s="21">
        <f t="shared" si="5"/>
        <v>24914.192807730749</v>
      </c>
      <c r="AH7" s="21">
        <f>H7+beis!Z6</f>
        <v>2276985.7683002697</v>
      </c>
      <c r="AI7" s="21">
        <f>I7+beis!E6</f>
        <v>34438.433671308274</v>
      </c>
      <c r="AJ7" s="21">
        <f t="shared" si="6"/>
        <v>6633.0130103152533</v>
      </c>
      <c r="AK7" s="21">
        <f>K7+beis!N6</f>
        <v>47181.718261208247</v>
      </c>
      <c r="AL7" s="21">
        <f>L7+beis!R6</f>
        <v>146370.69879492302</v>
      </c>
      <c r="AM7" s="21">
        <f t="shared" si="7"/>
        <v>1909.8256382424229</v>
      </c>
      <c r="AN7" s="21">
        <f t="shared" si="8"/>
        <v>1660.7437544715408</v>
      </c>
      <c r="AO7" s="21">
        <f t="shared" si="9"/>
        <v>1440.0544978759256</v>
      </c>
      <c r="AP7" s="21">
        <f t="shared" si="10"/>
        <v>6281.5668424254209</v>
      </c>
      <c r="AQ7" s="21">
        <f t="shared" si="11"/>
        <v>5842.4339351071803</v>
      </c>
      <c r="AR7" s="61">
        <f t="shared" si="12"/>
        <v>0.53029896804573562</v>
      </c>
      <c r="AS7" s="61">
        <f t="shared" si="13"/>
        <v>3.1099804456266837</v>
      </c>
      <c r="AT7" s="61">
        <f t="shared" si="14"/>
        <v>0.62353718033246064</v>
      </c>
      <c r="AU7" s="61">
        <f t="shared" si="15"/>
        <v>8.6347892201565557</v>
      </c>
      <c r="AV7" s="61">
        <f t="shared" si="16"/>
        <v>23.808046427786017</v>
      </c>
      <c r="AX7" s="23" t="s">
        <v>4</v>
      </c>
      <c r="AY7" s="21">
        <f>B7-'ptfire-rx'!B6-'ptfire-wild'!B6</f>
        <v>1594974.6705008103</v>
      </c>
      <c r="AZ7" s="21">
        <f>C7-'ptfire-rx'!C6-'ptfire-wild'!C6</f>
        <v>471355.96194213722</v>
      </c>
      <c r="BA7" s="21">
        <f>D7-'ptfire-rx'!D6-'ptfire-wild'!D6</f>
        <v>403163.31920095294</v>
      </c>
      <c r="BB7" s="21">
        <f>E7-'ptfire-rx'!E6-'ptfire-wild'!E6</f>
        <v>278533.94366892084</v>
      </c>
      <c r="BC7" s="21">
        <f>F7-'ptfire-rx'!F6-'ptfire-wild'!F6</f>
        <v>95340.307920447871</v>
      </c>
      <c r="BD7" s="21">
        <f>G7-'ptfire-rx'!G6-'ptfire-wild'!G6</f>
        <v>20330.92893773075</v>
      </c>
      <c r="BE7" s="21">
        <f>H7-'ptfire-rx'!H6-'ptfire-wild'!H6</f>
        <v>627869.28126526985</v>
      </c>
      <c r="BF7" s="21">
        <f>I7-'ptfire-rx'!AO6-'ptfire-wild'!AL6</f>
        <v>5311.7184939224462</v>
      </c>
      <c r="BG7" s="21">
        <f>J7-'ptfire-rx'!AS6-'ptfire-wild'!AP6</f>
        <v>5578.6976357387603</v>
      </c>
      <c r="BH7" s="21">
        <f>K7-'ptfire-rx'!BE6-'ptfire-wild'!BA6</f>
        <v>6932.0743198294485</v>
      </c>
      <c r="BI7" s="21">
        <f>L7-'ptfire-rx'!BP6-'ptfire-wild'!BL6</f>
        <v>10310.128363529984</v>
      </c>
      <c r="BJ7" s="21">
        <f>M7-'ptfire-rx'!BR6-'ptfire-wild'!BN6</f>
        <v>771.16494414066199</v>
      </c>
      <c r="BK7" s="21">
        <f>N7-'ptfire-rx'!AL6-'ptfire-wild'!AJ6</f>
        <v>461.16685874254165</v>
      </c>
      <c r="BL7" s="21">
        <f>O7-'ptfire-rx'!AU6-'ptfire-wild'!AR6</f>
        <v>802.77935159826154</v>
      </c>
      <c r="BM7" s="21">
        <f t="shared" si="17"/>
        <v>6281.5668424254209</v>
      </c>
      <c r="BN7" s="21">
        <f t="shared" si="18"/>
        <v>5842.4339351071803</v>
      </c>
      <c r="BO7" s="61">
        <f t="shared" si="19"/>
        <v>0.53029896804573562</v>
      </c>
      <c r="BP7" s="61">
        <f t="shared" si="20"/>
        <v>3.1099804456266837</v>
      </c>
      <c r="BQ7" s="61">
        <f t="shared" si="21"/>
        <v>0.62353718033246064</v>
      </c>
      <c r="BR7" s="61">
        <f t="shared" si="22"/>
        <v>8.6347892201565557</v>
      </c>
      <c r="BS7" s="61">
        <f t="shared" si="23"/>
        <v>23.808046427786017</v>
      </c>
    </row>
    <row r="8" spans="1:71" x14ac:dyDescent="0.3">
      <c r="A8" s="23" t="s">
        <v>5</v>
      </c>
      <c r="B8" s="21">
        <f>rail!B7+nonpt!B7+ptagfire!B7+nonroad!B7+'onroad all'!AG7+cmv_c1c2!B7+'ptfire-rx'!B7+ptegu!B7+ptnonipm!B7+pt_oilgas!B7+np_oilgas!B7+rwc!B7+cmv_c3!B7+airports!B7+'ptfire-wild'!B7+np_solvents!B7</f>
        <v>856856.9196888</v>
      </c>
      <c r="C8" s="21">
        <f>rail!C7+nonpt!C7+ptagfire!C7++nonroad!C7+'onroad all'!BZ7+cmv_c1c2!BE7+'ptfire-rx'!C7+ptegu!C7+ptnonipm!C7+pt_oilgas!C7+np_oilgas!C7+rwc!C7+cmv_c3!BE7+livestock!B7+airports!C7+'ptfire-wild'!C7+fertilizer!B7+np_solvents!C7</f>
        <v>121330.07916030489</v>
      </c>
      <c r="D8" s="21">
        <f>rail!D7+nonpt!D7+ptagfire!D7++nonroad!D7+cmv_c1c2!D7+'ptfire-rx'!D7+ptegu!DW7+ptnonipm!D7+pt_oilgas!D7+np_oilgas!D7+rwc!D7+cmv_c3!D7+'onroad all'!CI7+airports!D7+'ptfire-wild'!D7+np_solvents!D7</f>
        <v>162640.95853992971</v>
      </c>
      <c r="E8" s="21">
        <f>rail!E7+nonpt!E7+ptagfire!E7++nonroad!E7+cmv_c1c2!E7+'ptfire-rx'!E7+ptegu!E7+ptnonipm!E7+pt_oilgas!E7+np_oilgas!E7+rwc!E7+cmv_c3!E7+afdust!BA7+'onroad all'!DE7+'onroad all'!DD7+airports!E7+'ptfire-wild'!E7+np_solvents!E7</f>
        <v>169701.86908101159</v>
      </c>
      <c r="F8" s="21">
        <f>rail!F7+nonpt!F7+ptagfire!F7++nonroad!F7+cmv_c1c2!F7+'ptfire-rx'!F7+ptegu!F7+ptnonipm!F7+pt_oilgas!F7+np_oilgas!F7+rwc!F7+cmv_c3!F7+afdust!BB7+'onroad all'!DD7+airports!F7+'ptfire-wild'!F7+np_solvents!F7</f>
        <v>52154.699767184582</v>
      </c>
      <c r="G8" s="21">
        <f>rail!G7+nonpt!G7+ptagfire!G7++nonroad!G7+'onroad all'!DU7+cmv_c1c2!G7+'ptfire-rx'!G7+ptegu!FH7+ptnonipm!G7+pt_oilgas!G7+np_oilgas!G7+rwc!G7+cmv_c3!G7+airports!G7+'ptfire-wild'!G7+np_solvents!G7</f>
        <v>16440.1610554949</v>
      </c>
      <c r="H8" s="21">
        <f>rail!H7+nonpt!H7+ptagfire!H7++nonroad!H7+'onroad all'!EI7+cmv_c1c2!H7+'ptfire-rx'!H7+ptegu!H7+ptnonipm!H7+pt_oilgas!H7+np_oilgas!H7+rwc!H7+cmv_c3!H7+livestock!C7+airports!H7+'ptfire-wild'!H7+np_solvents!H7</f>
        <v>243890.84441873</v>
      </c>
      <c r="I8" s="21">
        <f>rail!AO7+nonpt!BN7+ptagfire!AJ7+nonroad!AK7+'onroad all'!H7+cmv_c1c2!O7+'ptfire-rx'!AO7+ptegu!BM7+ptnonipm!BX7+pt_oilgas!BM7+np_oilgas!AU7+rwc!AH7+cmv_c3!O7+livestock!U7+airports!AJ7+'ptfire-wild'!AL7+np_solvents!AU7</f>
        <v>2413.9140520066867</v>
      </c>
      <c r="J8" s="21">
        <f>rail!AU7+nonpt!BT7+ptagfire!AN7+nonroad!AP7+'onroad all'!P7+cmv_c1c2!T7+'ptfire-rx'!AS7+ptegu!BS7+ptnonipm!CD7+pt_oilgas!BS7+np_oilgas!BA7+rwc!AL7+cmv_c3!T7+livestock!X7+airports!AM7+'ptfire-wild'!AP7+np_solvents!AY7</f>
        <v>3849.2211073894309</v>
      </c>
      <c r="K8" s="21">
        <f>rail!BR7+nonpt!CY7+ptagfire!AY7+nonroad!BH7+'onroad all'!BC7+cmv_c1c2!AO7+'ptfire-rx'!BE7+ptegu!CX7+ptnonipm!DP7+pt_oilgas!CW7+np_oilgas!BW7+rwc!AY7+cmv_c3!AP7+livestock!AH7+airports!BE7+'ptfire-wild'!BA7+np_solvents!BR7</f>
        <v>5440.0969702444299</v>
      </c>
      <c r="L8" s="21">
        <f>rail!CF7+nonpt!DO7+ptagfire!BH7+nonroad!BT7+'onroad all'!BU7+cmv_c1c2!BC7+'ptfire-rx'!BP7+ptegu!DM7+ptnonipm!EH7+pt_oilgas!DM7+np_oilgas!CK7+rwc!BJ7+cmv_c3!BC7+livestock!AN7+airports!BN7+'ptfire-wild'!BL7+np_solvents!CF7</f>
        <v>4700.4435640945921</v>
      </c>
      <c r="M8" s="21">
        <f>rail!CG7+nonpt!DQ7+nonroad!BU7+'onroad all'!BY7+cmv_c1c2!BD7+'ptfire-rx'!BR7+ptegu!DO7+ptnonipm!EJ7+pt_oilgas!DO7+np_oilgas!CL7+rwc!BK7+cmv_c3!BD7+airports!BO7+'ptfire-wild'!BN7+np_solvents!CG7+ptagfire!BJ7</f>
        <v>525.73761643285252</v>
      </c>
      <c r="N8" s="21">
        <f>rail!AN7+nonpt!BK7+nonroad!AJ7+'onroad all'!G7+cmv_c1c2!M7+'ptfire-rx'!AL7+ptegu!BK7+ptnonipm!BU7+pt_oilgas!BK7+np_oilgas!AT7+rwc!AG7+airports!AH7+cmv_c3!M7+'ptfire-wild'!AJ7+ptagfire!AH7</f>
        <v>726.52121913837414</v>
      </c>
      <c r="O8" s="21">
        <f>rail!AY7+nonpt!O7+ptagfire!AP7+nonroad!AR7+'onroad all'!Z7+cmv_c1c2!V7+'ptfire-rx'!AU7+ptegu!BX7+ptnonipm!CI7+pt_oilgas!BX7+np_oilgas!BD7+rwc!AN7+airports!AO7+cmv_c3!V7+'ptfire-wild'!AR7+np_solvents!AE7</f>
        <v>486.60502959859264</v>
      </c>
      <c r="P8" s="21">
        <f>rail!AD7+nonroad!AD7+'onroad all'!AK7+'onroad all'!AL7+'onroad all'!AM7+'onroad all'!AN7+'onroad all'!AO7+'onroad all'!AP7+ptnonipm!BI7+SUM(airports!AR7:AW7)+SUM(cmv_c1c2!AC7:AH7)+SUM(cmv_c3!AC7:AH7)</f>
        <v>1865.7658677974982</v>
      </c>
      <c r="Q8" s="21">
        <f>rail!AE7+nonroad!AE7+'onroad all'!AL7+'onroad all'!AM7+'onroad all'!AN7+'onroad all'!AO7+'onroad all'!AP7+ptnonipm!BJ7+SUM(airports!AS7:AW7)+SUM(cmv_c1c2!AD7:AH7)+SUM(cmv_c3!AD7:AH7)</f>
        <v>1762.5162461506354</v>
      </c>
      <c r="R8" s="61">
        <f>rail!P7+nonpt!T7+nonroad!R7+'onroad all'!AC7+ptegu!T7+ptnonipm!T7+pt_oilgas!S7+np_oilgas!Q7+SUM(cmv_c1c2!Z7:AA7)+SUM(cmv_c3!Z7:AA7)</f>
        <v>0.86883361201332909</v>
      </c>
      <c r="S8" s="61">
        <f>rail!K7+nonpt!L7+nonroad!U7+'onroad all'!M7+ptegu!L7+ptnonipm!L7+pt_oilgas!K7+np_oilgas!K7+SUM(cmv_c1c2!R7:S7)+SUM(cmv_c3!R7:S7)</f>
        <v>0.60575521500000007</v>
      </c>
      <c r="T8" s="61">
        <f>rail!O7+nonpt!P7+ptegu!P7+ptnonipm!P7+pt_oilgas!O7+np_oilgas!N7+rwc!M7+SUM(cmv_c1c2!W7:X7)+SUM(cmv_c3!W7:X7)</f>
        <v>9.3782949600000012E-2</v>
      </c>
      <c r="U8" s="61">
        <f>rail!V7+nonpt!AI7+nonroad!T7+'onroad all'!CB7+ptegu!AH7+ptnonipm!AL7+pt_oilgas!AG7+np_oilgas!AA7+rwc!R7+SUM(cmv_c1c2!BF7:BG7)+SUM(cmv_c3!BF7:BG7)</f>
        <v>11.030162582500001</v>
      </c>
      <c r="V8" s="61">
        <f>rail!T7+nonpt!AE7+nonroad!S7+'onroad all'!BS7+'onroad all'!BT7+ptegu!AD7+ptnonipm!AH7+pt_oilgas!AC7+np_oilgas!W7+rwc!P7+SUM(cmv_c1c2!BA7:BB7)+SUM(cmv_c3!BA7:BB7)</f>
        <v>41.017111745599998</v>
      </c>
      <c r="W8" s="61">
        <f>nonpt!CW7+ptegu!BB7+ptnonipm!Z7</f>
        <v>0.69814204300000005</v>
      </c>
      <c r="X8" s="68"/>
      <c r="AA8" s="23" t="s">
        <v>5</v>
      </c>
      <c r="AB8" s="21">
        <f>B8+beis!H7</f>
        <v>928498.33891879988</v>
      </c>
      <c r="AC8" s="21">
        <f t="shared" si="2"/>
        <v>121330.07916030489</v>
      </c>
      <c r="AD8" s="21">
        <f>D8+beis!T7</f>
        <v>180428.3986208142</v>
      </c>
      <c r="AE8" s="21">
        <f t="shared" si="3"/>
        <v>169701.86908101159</v>
      </c>
      <c r="AF8" s="21">
        <f t="shared" si="4"/>
        <v>52154.699767184582</v>
      </c>
      <c r="AG8" s="21">
        <f t="shared" si="5"/>
        <v>16440.1610554949</v>
      </c>
      <c r="AH8" s="21">
        <f>H8+beis!Z7</f>
        <v>587504.93116872897</v>
      </c>
      <c r="AI8" s="21">
        <f>I8+beis!E7</f>
        <v>9919.1392780066762</v>
      </c>
      <c r="AJ8" s="21">
        <f t="shared" si="6"/>
        <v>3849.2211073894309</v>
      </c>
      <c r="AK8" s="21">
        <f>K8+beis!N7</f>
        <v>15674.672490244429</v>
      </c>
      <c r="AL8" s="21">
        <f>L8+beis!R7</f>
        <v>48134.688635394588</v>
      </c>
      <c r="AM8" s="21">
        <f t="shared" si="7"/>
        <v>525.73761643285252</v>
      </c>
      <c r="AN8" s="21">
        <f t="shared" si="8"/>
        <v>726.52121913837414</v>
      </c>
      <c r="AO8" s="21">
        <f t="shared" si="9"/>
        <v>486.60502959859264</v>
      </c>
      <c r="AP8" s="21">
        <f t="shared" si="10"/>
        <v>1865.7658677974982</v>
      </c>
      <c r="AQ8" s="21">
        <f t="shared" si="11"/>
        <v>1762.5162461506354</v>
      </c>
      <c r="AR8" s="61">
        <f t="shared" si="12"/>
        <v>0.86883361201332909</v>
      </c>
      <c r="AS8" s="61">
        <f t="shared" si="13"/>
        <v>0.60575521500000007</v>
      </c>
      <c r="AT8" s="61">
        <f t="shared" si="14"/>
        <v>9.3782949600000012E-2</v>
      </c>
      <c r="AU8" s="61">
        <f t="shared" si="15"/>
        <v>11.030162582500001</v>
      </c>
      <c r="AV8" s="61">
        <f t="shared" si="16"/>
        <v>41.017111745599998</v>
      </c>
      <c r="AX8" s="23" t="s">
        <v>5</v>
      </c>
      <c r="AY8" s="21">
        <f>B8-'ptfire-rx'!B7-'ptfire-wild'!B7</f>
        <v>695593.2731778</v>
      </c>
      <c r="AZ8" s="21">
        <f>C8-'ptfire-rx'!C7-'ptfire-wild'!C7</f>
        <v>118688.00634430489</v>
      </c>
      <c r="BA8" s="21">
        <f>D8-'ptfire-rx'!D7-'ptfire-wild'!D7</f>
        <v>160681.5145909297</v>
      </c>
      <c r="BB8" s="21">
        <f>E8-'ptfire-rx'!E7-'ptfire-wild'!E7</f>
        <v>153511.88428401158</v>
      </c>
      <c r="BC8" s="21">
        <f>F8-'ptfire-rx'!F7-'ptfire-wild'!F7</f>
        <v>38434.373702184581</v>
      </c>
      <c r="BD8" s="21">
        <f>G8-'ptfire-rx'!G7-'ptfire-wild'!G7</f>
        <v>15301.951524494902</v>
      </c>
      <c r="BE8" s="21">
        <f>H8-'ptfire-rx'!H7-'ptfire-wild'!H7</f>
        <v>205911.04749472998</v>
      </c>
      <c r="BF8" s="21">
        <f>I8-'ptfire-rx'!AO7-'ptfire-wild'!AL7</f>
        <v>1112.1627421022336</v>
      </c>
      <c r="BG8" s="21">
        <f>J8-'ptfire-rx'!AS7-'ptfire-wild'!AP7</f>
        <v>3500.2260984347122</v>
      </c>
      <c r="BH8" s="21">
        <f>K8-'ptfire-rx'!BE7-'ptfire-wild'!BA7</f>
        <v>2840.0841358009384</v>
      </c>
      <c r="BI8" s="21">
        <f>L8-'ptfire-rx'!BP7-'ptfire-wild'!BL7</f>
        <v>1774.6932197149822</v>
      </c>
      <c r="BJ8" s="21">
        <f>M8-'ptfire-rx'!BR7-'ptfire-wild'!BN7</f>
        <v>147.65975606640751</v>
      </c>
      <c r="BK8" s="21">
        <f>N8-'ptfire-rx'!AL7-'ptfire-wild'!AJ7</f>
        <v>328.66682321195714</v>
      </c>
      <c r="BL8" s="21">
        <f>O8-'ptfire-rx'!AU7-'ptfire-wild'!AR7</f>
        <v>276.04472428938868</v>
      </c>
      <c r="BM8" s="21">
        <f t="shared" si="17"/>
        <v>1865.7658677974982</v>
      </c>
      <c r="BN8" s="21">
        <f t="shared" si="18"/>
        <v>1762.5162461506354</v>
      </c>
      <c r="BO8" s="61">
        <f t="shared" si="19"/>
        <v>0.86883361201332909</v>
      </c>
      <c r="BP8" s="61">
        <f t="shared" si="20"/>
        <v>0.60575521500000007</v>
      </c>
      <c r="BQ8" s="61">
        <f t="shared" si="21"/>
        <v>9.3782949600000012E-2</v>
      </c>
      <c r="BR8" s="61">
        <f t="shared" si="22"/>
        <v>11.030162582500001</v>
      </c>
      <c r="BS8" s="61">
        <f t="shared" si="23"/>
        <v>41.017111745599998</v>
      </c>
    </row>
    <row r="9" spans="1:71" x14ac:dyDescent="0.3">
      <c r="A9" s="23" t="s">
        <v>6</v>
      </c>
      <c r="B9" s="21">
        <f>rail!B8+nonpt!B8+ptagfire!B8+nonroad!B8+'onroad all'!AG8+cmv_c1c2!B8+'ptfire-rx'!B8+ptegu!B8+ptnonipm!B8+pt_oilgas!B8+np_oilgas!B8+rwc!B8+cmv_c3!B8+airports!B8+'ptfire-wild'!B8+np_solvents!B8</f>
        <v>281751.65019931999</v>
      </c>
      <c r="C9" s="21">
        <f>rail!C8+nonpt!C8+ptagfire!C8++nonroad!C8+'onroad all'!BZ8+cmv_c1c2!BE8+'ptfire-rx'!C8+ptegu!C8+ptnonipm!C8+pt_oilgas!C8+np_oilgas!C8+rwc!C8+cmv_c3!BE8+livestock!B8+airports!C8+'ptfire-wild'!C8+fertilizer!B8+np_solvents!C8</f>
        <v>5181.3452534804592</v>
      </c>
      <c r="D9" s="21">
        <f>rail!D8+nonpt!D8+ptagfire!D8++nonroad!D8+cmv_c1c2!D8+'ptfire-rx'!D8+ptegu!DW8+ptnonipm!D8+pt_oilgas!D8+np_oilgas!D8+rwc!D8+cmv_c3!D8+'onroad all'!CI8+airports!D8+'ptfire-wild'!D8+np_solvents!D8</f>
        <v>37131.169072240307</v>
      </c>
      <c r="E9" s="21">
        <f>rail!E8+nonpt!E8+ptagfire!E8++nonroad!E8+cmv_c1c2!E8+'ptfire-rx'!E8+ptegu!E8+ptnonipm!E8+pt_oilgas!E8+np_oilgas!E8+rwc!E8+cmv_c3!E8+afdust!BA8+'onroad all'!DE8+'onroad all'!DD8+airports!E8+'ptfire-wild'!E8+np_solvents!E8</f>
        <v>16168.436527167811</v>
      </c>
      <c r="F9" s="21">
        <f>rail!F8+nonpt!F8+ptagfire!F8++nonroad!F8+cmv_c1c2!F8+'ptfire-rx'!F8+ptegu!F8+ptnonipm!F8+pt_oilgas!F8+np_oilgas!F8+rwc!F8+cmv_c3!F8+afdust!BB8+'onroad all'!DD8+airports!F8+'ptfire-wild'!F8+np_solvents!F8</f>
        <v>9478.439753955081</v>
      </c>
      <c r="G9" s="21">
        <f>rail!G8+nonpt!G8+ptagfire!G8++nonroad!G8+'onroad all'!DU8+cmv_c1c2!G8+'ptfire-rx'!G8+ptegu!FH8+ptnonipm!G8+pt_oilgas!G8+np_oilgas!G8+rwc!G8+cmv_c3!G8+airports!G8+'ptfire-wild'!G8+np_solvents!G8</f>
        <v>2217.1878470156748</v>
      </c>
      <c r="H9" s="21">
        <f>rail!H8+nonpt!H8+ptagfire!H8++nonroad!H8+'onroad all'!EI8+cmv_c1c2!H8+'ptfire-rx'!H8+ptegu!H8+ptnonipm!H8+pt_oilgas!H8+np_oilgas!H8+rwc!H8+cmv_c3!H8+livestock!C8+airports!H8+'ptfire-wild'!H8+np_solvents!H8</f>
        <v>53372.981518645</v>
      </c>
      <c r="I9" s="21">
        <f>rail!AO8+nonpt!BN8+ptagfire!AJ8+nonroad!AK8+'onroad all'!H8+cmv_c1c2!O8+'ptfire-rx'!AO8+ptegu!BM8+ptnonipm!BX8+pt_oilgas!BM8+np_oilgas!AU8+rwc!AH8+cmv_c3!O8+livestock!U8+airports!AJ8+'ptfire-wild'!AL8+np_solvents!AU8</f>
        <v>312.91696133841413</v>
      </c>
      <c r="J9" s="21">
        <f>rail!AU8+nonpt!BT8+ptagfire!AN8+nonroad!AP8+'onroad all'!P8+cmv_c1c2!T8+'ptfire-rx'!AS8+ptegu!BS8+ptnonipm!CD8+pt_oilgas!BS8+np_oilgas!BA8+rwc!AL8+cmv_c3!T8+livestock!X8+airports!AM8+'ptfire-wild'!AP8+np_solvents!AY8</f>
        <v>669.5872799661098</v>
      </c>
      <c r="K9" s="21">
        <f>rail!BR8+nonpt!CY8+ptagfire!AY8+nonroad!BH8+'onroad all'!BC8+cmv_c1c2!AO8+'ptfire-rx'!BE8+ptegu!CX8+ptnonipm!DP8+pt_oilgas!CW8+np_oilgas!BW8+rwc!AY8+cmv_c3!AP8+livestock!AH8+airports!BE8+'ptfire-wild'!BA8+np_solvents!BR8</f>
        <v>571.85480967788862</v>
      </c>
      <c r="L9" s="21">
        <f>rail!CF8+nonpt!DO8+ptagfire!BH8+nonroad!BT8+'onroad all'!BU8+cmv_c1c2!BC8+'ptfire-rx'!BP8+ptegu!DM8+ptnonipm!EH8+pt_oilgas!DM8+np_oilgas!CK8+rwc!BJ8+cmv_c3!BC8+livestock!AN8+airports!BN8+'ptfire-wild'!BL8+np_solvents!CF8</f>
        <v>541.60494953027364</v>
      </c>
      <c r="M9" s="21">
        <f>rail!CG8+nonpt!DQ8+nonroad!BU8+'onroad all'!BY8+cmv_c1c2!BD8+'ptfire-rx'!BR8+ptegu!DO8+ptnonipm!EJ8+pt_oilgas!DO8+np_oilgas!CL8+rwc!BK8+cmv_c3!BD8+airports!BO8+'ptfire-wild'!BN8+np_solvents!CG8+ptagfire!BJ8</f>
        <v>67.422606865583504</v>
      </c>
      <c r="N9" s="21">
        <f>rail!AN8+nonpt!BK8+nonroad!AJ8+'onroad all'!G8+cmv_c1c2!M8+'ptfire-rx'!AL8+ptegu!BK8+ptnonipm!BU8+pt_oilgas!BK8+np_oilgas!AT8+rwc!AG8+airports!AH8+cmv_c3!M8+'ptfire-wild'!AJ8+ptagfire!AH8</f>
        <v>35.425160741192968</v>
      </c>
      <c r="O9" s="21">
        <f>rail!AY8+nonpt!O8+ptagfire!AP8+nonroad!AR8+'onroad all'!Z8+cmv_c1c2!V8+'ptfire-rx'!AU8+ptegu!BX8+ptnonipm!CI8+pt_oilgas!BX8+np_oilgas!BD8+rwc!AN8+airports!AO8+cmv_c3!V8+'ptfire-wild'!AR8+np_solvents!AE8</f>
        <v>103.7519612839459</v>
      </c>
      <c r="P9" s="21">
        <f>rail!AD8+nonroad!AD8+'onroad all'!AK8+'onroad all'!AL8+'onroad all'!AM8+'onroad all'!AN8+'onroad all'!AO8+'onroad all'!AP8+ptnonipm!BI8+SUM(airports!AR8:AW8)+SUM(cmv_c1c2!AC8:AH8)+SUM(cmv_c3!AC8:AH8)</f>
        <v>528.53956155033552</v>
      </c>
      <c r="Q9" s="21">
        <f>rail!AE8+nonroad!AE8+'onroad all'!AL8+'onroad all'!AM8+'onroad all'!AN8+'onroad all'!AO8+'onroad all'!AP8+ptnonipm!BJ8+SUM(airports!AS8:AW8)+SUM(cmv_c1c2!AD8:AH8)+SUM(cmv_c3!AD8:AH8)</f>
        <v>504.00223515792482</v>
      </c>
      <c r="R9" s="61">
        <f>rail!P8+nonpt!T8+nonroad!R8+'onroad all'!AC8+ptegu!T8+ptnonipm!T8+pt_oilgas!S8+np_oilgas!Q8+SUM(cmv_c1c2!Z8:AA8)+SUM(cmv_c3!Z8:AA8)</f>
        <v>0.18660243825386189</v>
      </c>
      <c r="S9" s="61">
        <f>rail!K8+nonpt!L8+nonroad!U8+'onroad all'!M8+ptegu!L8+ptnonipm!L8+pt_oilgas!K8+np_oilgas!K8+SUM(cmv_c1c2!R8:S8)+SUM(cmv_c3!R8:S8)</f>
        <v>0.24035981562735328</v>
      </c>
      <c r="T9" s="61">
        <f>rail!O8+nonpt!P8+ptegu!P8+ptnonipm!P8+pt_oilgas!O8+np_oilgas!N8+rwc!M8+SUM(cmv_c1c2!W8:X8)+SUM(cmv_c3!W8:X8)</f>
        <v>0.12164894018936656</v>
      </c>
      <c r="U9" s="61">
        <f>rail!V8+nonpt!AI8+nonroad!T8+'onroad all'!CB8+ptegu!AH8+ptnonipm!AL8+pt_oilgas!AG8+np_oilgas!AA8+rwc!R8+SUM(cmv_c1c2!BF8:BG8)+SUM(cmv_c3!BF8:BG8)</f>
        <v>3.2594828892515864</v>
      </c>
      <c r="V9" s="61">
        <f>rail!T8+nonpt!AE8+nonroad!S8+'onroad all'!BS8+'onroad all'!BT8+ptegu!AD8+ptnonipm!AH8+pt_oilgas!AC8+np_oilgas!W8+rwc!P8+SUM(cmv_c1c2!BA8:BB8)+SUM(cmv_c3!BA8:BB8)</f>
        <v>1.0216078858529622</v>
      </c>
      <c r="W9" s="61">
        <f>nonpt!CW8+ptegu!BB8+ptnonipm!Z8</f>
        <v>0.17489949004464359</v>
      </c>
      <c r="X9" s="68" t="s">
        <v>526</v>
      </c>
      <c r="AA9" s="23" t="s">
        <v>6</v>
      </c>
      <c r="AB9" s="21">
        <f>B9+beis!H8</f>
        <v>288165.02507932001</v>
      </c>
      <c r="AC9" s="21">
        <f t="shared" si="2"/>
        <v>5181.3452534804592</v>
      </c>
      <c r="AD9" s="21">
        <f>D9+beis!T8</f>
        <v>37724.074373940304</v>
      </c>
      <c r="AE9" s="21">
        <f t="shared" si="3"/>
        <v>16168.436527167811</v>
      </c>
      <c r="AF9" s="21">
        <f t="shared" si="4"/>
        <v>9478.439753955081</v>
      </c>
      <c r="AG9" s="21">
        <f t="shared" si="5"/>
        <v>2217.1878470156748</v>
      </c>
      <c r="AH9" s="21">
        <f>H9+beis!Z8</f>
        <v>122543.876588645</v>
      </c>
      <c r="AI9" s="21">
        <f>I9+beis!E8</f>
        <v>983.20812033841412</v>
      </c>
      <c r="AJ9" s="21">
        <f t="shared" si="6"/>
        <v>669.5872799661098</v>
      </c>
      <c r="AK9" s="21">
        <f>K9+beis!N8</f>
        <v>1485.9050686778876</v>
      </c>
      <c r="AL9" s="21">
        <f>L9+beis!R8</f>
        <v>3405.2236386902637</v>
      </c>
      <c r="AM9" s="21">
        <f t="shared" si="7"/>
        <v>67.422606865583504</v>
      </c>
      <c r="AN9" s="21">
        <f t="shared" si="8"/>
        <v>35.425160741192968</v>
      </c>
      <c r="AO9" s="21">
        <f t="shared" si="9"/>
        <v>103.7519612839459</v>
      </c>
      <c r="AP9" s="21">
        <f t="shared" si="10"/>
        <v>528.53956155033552</v>
      </c>
      <c r="AQ9" s="21">
        <f t="shared" si="11"/>
        <v>504.00223515792482</v>
      </c>
      <c r="AR9" s="61">
        <f t="shared" si="12"/>
        <v>0.18660243825386189</v>
      </c>
      <c r="AS9" s="61">
        <f t="shared" si="13"/>
        <v>0.24035981562735328</v>
      </c>
      <c r="AT9" s="61">
        <f t="shared" si="14"/>
        <v>0.12164894018936656</v>
      </c>
      <c r="AU9" s="61">
        <f t="shared" si="15"/>
        <v>3.2594828892515864</v>
      </c>
      <c r="AV9" s="61">
        <f t="shared" si="16"/>
        <v>1.0216078858529622</v>
      </c>
      <c r="AX9" s="23" t="s">
        <v>6</v>
      </c>
      <c r="AY9" s="21">
        <f>B9-'ptfire-rx'!B8-'ptfire-wild'!B8</f>
        <v>280627.26983131998</v>
      </c>
      <c r="AZ9" s="21">
        <f>C9-'ptfire-rx'!C8-'ptfire-wild'!C8</f>
        <v>5162.8378454804588</v>
      </c>
      <c r="BA9" s="21">
        <f>D9-'ptfire-rx'!D8-'ptfire-wild'!D8</f>
        <v>37113.076977240307</v>
      </c>
      <c r="BB9" s="21">
        <f>E9-'ptfire-rx'!E8-'ptfire-wild'!E8</f>
        <v>16051.59848216781</v>
      </c>
      <c r="BC9" s="21">
        <f>F9-'ptfire-rx'!F8-'ptfire-wild'!F8</f>
        <v>9379.4244659550804</v>
      </c>
      <c r="BD9" s="21">
        <f>G9-'ptfire-rx'!G8-'ptfire-wild'!G8</f>
        <v>2207.8971900156748</v>
      </c>
      <c r="BE9" s="21">
        <f>H9-'ptfire-rx'!H8-'ptfire-wild'!H8</f>
        <v>53106.937539644998</v>
      </c>
      <c r="BF9" s="21">
        <f>I9-'ptfire-rx'!AO8-'ptfire-wild'!AL8</f>
        <v>306.83282190357033</v>
      </c>
      <c r="BG9" s="21">
        <f>J9-'ptfire-rx'!AS8-'ptfire-wild'!AP8</f>
        <v>666.90113841695916</v>
      </c>
      <c r="BH9" s="21">
        <f>K9-'ptfire-rx'!BE8-'ptfire-wild'!BA8</f>
        <v>555.89933693431817</v>
      </c>
      <c r="BI9" s="21">
        <f>L9-'ptfire-rx'!BP8-'ptfire-wild'!BL8</f>
        <v>532.24615455187779</v>
      </c>
      <c r="BJ9" s="21">
        <f>M9-'ptfire-rx'!BR8-'ptfire-wild'!BN8</f>
        <v>65.533770236688525</v>
      </c>
      <c r="BK9" s="21">
        <f>N9-'ptfire-rx'!AL8-'ptfire-wild'!AJ8</f>
        <v>32.359346196446246</v>
      </c>
      <c r="BL9" s="21">
        <f>O9-'ptfire-rx'!AU8-'ptfire-wild'!AR8</f>
        <v>101.30311806086141</v>
      </c>
      <c r="BM9" s="21">
        <f t="shared" si="17"/>
        <v>528.53956155033552</v>
      </c>
      <c r="BN9" s="21">
        <f t="shared" si="18"/>
        <v>504.00223515792482</v>
      </c>
      <c r="BO9" s="61">
        <f t="shared" si="19"/>
        <v>0.18660243825386189</v>
      </c>
      <c r="BP9" s="61">
        <f t="shared" si="20"/>
        <v>0.24035981562735328</v>
      </c>
      <c r="BQ9" s="61">
        <f t="shared" si="21"/>
        <v>0.12164894018936656</v>
      </c>
      <c r="BR9" s="61">
        <f t="shared" si="22"/>
        <v>3.2594828892515864</v>
      </c>
      <c r="BS9" s="61">
        <f t="shared" si="23"/>
        <v>1.0216078858529622</v>
      </c>
    </row>
    <row r="10" spans="1:71" x14ac:dyDescent="0.3">
      <c r="A10" s="23" t="s">
        <v>7</v>
      </c>
      <c r="B10" s="21">
        <f>rail!B9+nonpt!B9+ptagfire!B9+nonroad!B9+'onroad all'!AG9+cmv_c1c2!B9+'ptfire-rx'!B9+ptegu!B9+ptnonipm!B9+pt_oilgas!B9+np_oilgas!B9+rwc!B9+cmv_c3!B9+airports!B9+'ptfire-wild'!B9+np_solvents!B9</f>
        <v>114347.30861180699</v>
      </c>
      <c r="C10" s="21">
        <f>rail!C9+nonpt!C9+ptagfire!C9++nonroad!C9+'onroad all'!BZ9+cmv_c1c2!BE9+'ptfire-rx'!C9+ptegu!C9+ptnonipm!C9+pt_oilgas!C9+np_oilgas!C9+rwc!C9+cmv_c3!BE9+livestock!B9+airports!C9+'ptfire-wild'!C9+fertilizer!B9+np_solvents!C9</f>
        <v>7668.8133114698003</v>
      </c>
      <c r="D10" s="21">
        <f>rail!D9+nonpt!D9+ptagfire!D9++nonroad!D9+cmv_c1c2!D9+'ptfire-rx'!D9+ptegu!DW9+ptnonipm!D9+pt_oilgas!D9+np_oilgas!D9+rwc!D9+cmv_c3!D9+'onroad all'!CI9+airports!D9+'ptfire-wild'!D9+np_solvents!D9</f>
        <v>19322.769762557069</v>
      </c>
      <c r="E10" s="21">
        <f>rail!E9+nonpt!E9+ptagfire!E9++nonroad!E9+cmv_c1c2!E9+'ptfire-rx'!E9+ptegu!E9+ptnonipm!E9+pt_oilgas!E9+np_oilgas!E9+rwc!E9+cmv_c3!E9+afdust!BA9+'onroad all'!DE9+'onroad all'!DD9+airports!E9+'ptfire-wild'!E9+np_solvents!E9</f>
        <v>10061.13339556828</v>
      </c>
      <c r="F10" s="21">
        <f>rail!F9+nonpt!F9+ptagfire!F9++nonroad!F9+cmv_c1c2!F9+'ptfire-rx'!F9+ptegu!F9+ptnonipm!F9+pt_oilgas!F9+np_oilgas!F9+rwc!F9+cmv_c3!F9+afdust!BB9+'onroad all'!DD9+airports!F9+'ptfire-wild'!F9+np_solvents!F9</f>
        <v>3957.7121175435705</v>
      </c>
      <c r="G10" s="21">
        <f>rail!G9+nonpt!G9+ptagfire!G9++nonroad!G9+'onroad all'!DU9+cmv_c1c2!G9+'ptfire-rx'!G9+ptegu!FH9+ptnonipm!G9+pt_oilgas!G9+np_oilgas!G9+rwc!G9+cmv_c3!G9+airports!G9+'ptfire-wild'!G9+np_solvents!G9</f>
        <v>1117.0796157188531</v>
      </c>
      <c r="H10" s="21">
        <f>rail!H9+nonpt!H9+ptagfire!H9++nonroad!H9+'onroad all'!EI9+cmv_c1c2!H9+'ptfire-rx'!H9+ptegu!H9+ptnonipm!H9+pt_oilgas!H9+np_oilgas!H9+rwc!H9+cmv_c3!H9+livestock!C9+airports!H9+'ptfire-wild'!H9+np_solvents!H9</f>
        <v>19752.631707940898</v>
      </c>
      <c r="I10" s="21">
        <f>rail!AO9+nonpt!BN9+ptagfire!AJ9+nonroad!AK9+'onroad all'!H9+cmv_c1c2!O9+'ptfire-rx'!AO9+ptegu!BM9+ptnonipm!BX9+pt_oilgas!BM9+np_oilgas!AU9+rwc!AH9+cmv_c3!O9+livestock!U9+airports!AJ9+'ptfire-wild'!AL9+np_solvents!AU9</f>
        <v>132.90867667857691</v>
      </c>
      <c r="J10" s="21">
        <f>rail!AU9+nonpt!BT9+ptagfire!AN9+nonroad!AP9+'onroad all'!P9+cmv_c1c2!T9+'ptfire-rx'!AS9+ptegu!BS9+ptnonipm!CD9+pt_oilgas!BS9+np_oilgas!BA9+rwc!AL9+cmv_c3!T9+livestock!X9+airports!AM9+'ptfire-wild'!AP9+np_solvents!AY9</f>
        <v>281.05380017659735</v>
      </c>
      <c r="K10" s="21">
        <f>rail!BR9+nonpt!CY9+ptagfire!AY9+nonroad!BH9+'onroad all'!BC9+cmv_c1c2!AO9+'ptfire-rx'!BE9+ptegu!CX9+ptnonipm!DP9+pt_oilgas!CW9+np_oilgas!BW9+rwc!AY9+cmv_c3!AP9+livestock!AH9+airports!BE9+'ptfire-wild'!BA9+np_solvents!BR9</f>
        <v>299.53828467961222</v>
      </c>
      <c r="L10" s="21">
        <f>rail!CF9+nonpt!DO9+ptagfire!BH9+nonroad!BT9+'onroad all'!BU9+cmv_c1c2!BC9+'ptfire-rx'!BP9+ptegu!DM9+ptnonipm!EH9+pt_oilgas!DM9+np_oilgas!CK9+rwc!BJ9+cmv_c3!BC9+livestock!AN9+airports!BN9+'ptfire-wild'!BL9+np_solvents!CF9</f>
        <v>237.41450872889553</v>
      </c>
      <c r="M10" s="21">
        <f>rail!CG9+nonpt!DQ9+nonroad!BU9+'onroad all'!BY9+cmv_c1c2!BD9+'ptfire-rx'!BR9+ptegu!DO9+ptnonipm!EJ9+pt_oilgas!DO9+np_oilgas!CL9+rwc!BK9+cmv_c3!BD9+airports!BO9+'ptfire-wild'!BN9+np_solvents!CG9+ptagfire!BJ9</f>
        <v>30.303897233160022</v>
      </c>
      <c r="N10" s="21">
        <f>rail!AN9+nonpt!BK9+nonroad!AJ9+'onroad all'!G9+cmv_c1c2!M9+'ptfire-rx'!AL9+ptegu!BK9+ptnonipm!BU9+pt_oilgas!BK9+np_oilgas!AT9+rwc!AG9+airports!AH9+cmv_c3!M9+'ptfire-wild'!AJ9+ptagfire!AH9</f>
        <v>21.674524099643847</v>
      </c>
      <c r="O10" s="21">
        <f>rail!AY9+nonpt!O9+ptagfire!AP9+nonroad!AR9+'onroad all'!Z9+cmv_c1c2!V9+'ptfire-rx'!AU9+ptegu!BX9+ptnonipm!CI9+pt_oilgas!BX9+np_oilgas!BD9+rwc!AN9+airports!AO9+cmv_c3!V9+'ptfire-wild'!AR9+np_solvents!AE9</f>
        <v>52.094776672573921</v>
      </c>
      <c r="P10" s="21">
        <f>rail!AD9+nonroad!AD9+'onroad all'!AK9+'onroad all'!AL9+'onroad all'!AM9+'onroad all'!AN9+'onroad all'!AO9+'onroad all'!AP9+ptnonipm!BI9+SUM(airports!AR9:AW9)+SUM(cmv_c1c2!AC9:AH9)+SUM(cmv_c3!AC9:AH9)</f>
        <v>313.14006004808169</v>
      </c>
      <c r="Q10" s="21">
        <f>rail!AE9+nonroad!AE9+'onroad all'!AL9+'onroad all'!AM9+'onroad all'!AN9+'onroad all'!AO9+'onroad all'!AP9+ptnonipm!BJ9+SUM(airports!AS9:AW9)+SUM(cmv_c1c2!AD9:AH9)+SUM(cmv_c3!AD9:AH9)</f>
        <v>293.94357588508802</v>
      </c>
      <c r="R10" s="61">
        <f>rail!P9+nonpt!T9+nonroad!R9+'onroad all'!AC9+ptegu!T9+ptnonipm!T9+pt_oilgas!S9+np_oilgas!Q9+SUM(cmv_c1c2!Z9:AA9)+SUM(cmv_c3!Z9:AA9)</f>
        <v>1.0187129662848604E-2</v>
      </c>
      <c r="S10" s="61">
        <f>rail!K9+nonpt!L9+nonroad!U9+'onroad all'!M9+ptegu!L9+ptnonipm!L9+pt_oilgas!K9+np_oilgas!K9+SUM(cmv_c1c2!R9:S9)+SUM(cmv_c3!R9:S9)</f>
        <v>0.22331917063107193</v>
      </c>
      <c r="T10" s="61">
        <f>rail!O9+nonpt!P9+ptegu!P9+ptnonipm!P9+pt_oilgas!O9+np_oilgas!N9+rwc!M9+SUM(cmv_c1c2!W9:X9)+SUM(cmv_c3!W9:X9)</f>
        <v>0.25475273996606534</v>
      </c>
      <c r="U10" s="61">
        <f>rail!V9+nonpt!AI9+nonroad!T9+'onroad all'!CB9+ptegu!AH9+ptnonipm!AL9+pt_oilgas!AG9+np_oilgas!AA9+rwc!R9+SUM(cmv_c1c2!BF9:BG9)+SUM(cmv_c3!BF9:BG9)</f>
        <v>1.8866354106400307</v>
      </c>
      <c r="V10" s="61">
        <f>rail!T9+nonpt!AE9+nonroad!S9+'onroad all'!BS9+'onroad all'!BT9+ptegu!AD9+ptnonipm!AH9+pt_oilgas!AC9+np_oilgas!W9+rwc!P9+SUM(cmv_c1c2!BA9:BB9)+SUM(cmv_c3!BA9:BB9)</f>
        <v>1.5380422525667086</v>
      </c>
      <c r="W10" s="61">
        <f>nonpt!CW9+ptegu!BB9+ptnonipm!Z9</f>
        <v>0.66240297067745824</v>
      </c>
      <c r="X10" s="68" t="s">
        <v>526</v>
      </c>
      <c r="AA10" s="23" t="s">
        <v>7</v>
      </c>
      <c r="AB10" s="21">
        <f>B10+beis!H9</f>
        <v>116625.02231180698</v>
      </c>
      <c r="AC10" s="21">
        <f t="shared" si="2"/>
        <v>7668.8133114698003</v>
      </c>
      <c r="AD10" s="21">
        <f>D10+beis!T9</f>
        <v>20506.850997157067</v>
      </c>
      <c r="AE10" s="21">
        <f t="shared" si="3"/>
        <v>10061.13339556828</v>
      </c>
      <c r="AF10" s="21">
        <f t="shared" si="4"/>
        <v>3957.7121175435705</v>
      </c>
      <c r="AG10" s="21">
        <f t="shared" si="5"/>
        <v>1117.0796157188531</v>
      </c>
      <c r="AH10" s="21">
        <f>H10+beis!Z9</f>
        <v>34758.944697940897</v>
      </c>
      <c r="AI10" s="21">
        <f>I10+beis!E9</f>
        <v>371.4386256785769</v>
      </c>
      <c r="AJ10" s="21">
        <f t="shared" si="6"/>
        <v>281.05380017659735</v>
      </c>
      <c r="AK10" s="21">
        <f>K10+beis!N9</f>
        <v>624.8135276796113</v>
      </c>
      <c r="AL10" s="21">
        <f>L10+beis!R9</f>
        <v>1581.1315694288855</v>
      </c>
      <c r="AM10" s="21">
        <f t="shared" si="7"/>
        <v>30.303897233160022</v>
      </c>
      <c r="AN10" s="21">
        <f t="shared" si="8"/>
        <v>21.674524099643847</v>
      </c>
      <c r="AO10" s="21">
        <f t="shared" si="9"/>
        <v>52.094776672573921</v>
      </c>
      <c r="AP10" s="21">
        <f t="shared" si="10"/>
        <v>313.14006004808169</v>
      </c>
      <c r="AQ10" s="21">
        <f t="shared" si="11"/>
        <v>293.94357588508802</v>
      </c>
      <c r="AR10" s="61">
        <f t="shared" si="12"/>
        <v>1.0187129662848604E-2</v>
      </c>
      <c r="AS10" s="61">
        <f t="shared" si="13"/>
        <v>0.22331917063107193</v>
      </c>
      <c r="AT10" s="61">
        <f t="shared" si="14"/>
        <v>0.25475273996606534</v>
      </c>
      <c r="AU10" s="61">
        <f t="shared" si="15"/>
        <v>1.8866354106400307</v>
      </c>
      <c r="AV10" s="61">
        <f t="shared" si="16"/>
        <v>1.5380422525667086</v>
      </c>
      <c r="AX10" s="23" t="s">
        <v>7</v>
      </c>
      <c r="AY10" s="21">
        <f>B10-'ptfire-rx'!B9-'ptfire-wild'!B9</f>
        <v>110096.07323080699</v>
      </c>
      <c r="AZ10" s="21">
        <f>C10-'ptfire-rx'!C9-'ptfire-wild'!C9</f>
        <v>7599.5360494698007</v>
      </c>
      <c r="BA10" s="21">
        <f>D10-'ptfire-rx'!D9-'ptfire-wild'!D9</f>
        <v>19290.323653557069</v>
      </c>
      <c r="BB10" s="21">
        <f>E10-'ptfire-rx'!E9-'ptfire-wild'!E9</f>
        <v>9651.4871005682799</v>
      </c>
      <c r="BC10" s="21">
        <f>F10-'ptfire-rx'!F9-'ptfire-wild'!F9</f>
        <v>3610.5542425435706</v>
      </c>
      <c r="BD10" s="21">
        <f>G10-'ptfire-rx'!G9-'ptfire-wild'!G9</f>
        <v>1092.947889718853</v>
      </c>
      <c r="BE10" s="21">
        <f>H10-'ptfire-rx'!H9-'ptfire-wild'!H9</f>
        <v>18756.7710369409</v>
      </c>
      <c r="BF10" s="21">
        <f>I10-'ptfire-rx'!AO9-'ptfire-wild'!AL9</f>
        <v>117.10560729642961</v>
      </c>
      <c r="BG10" s="21">
        <f>J10-'ptfire-rx'!AS9-'ptfire-wild'!AP9</f>
        <v>274.07678252804732</v>
      </c>
      <c r="BH10" s="21">
        <f>K10-'ptfire-rx'!BE9-'ptfire-wild'!BA9</f>
        <v>258.09526603894693</v>
      </c>
      <c r="BI10" s="21">
        <f>L10-'ptfire-rx'!BP9-'ptfire-wild'!BL9</f>
        <v>213.10579033813733</v>
      </c>
      <c r="BJ10" s="21">
        <f>M10-'ptfire-rx'!BR9-'ptfire-wild'!BN9</f>
        <v>25.397801687320811</v>
      </c>
      <c r="BK10" s="21">
        <f>N10-'ptfire-rx'!AL9-'ptfire-wild'!AJ9</f>
        <v>13.711341127754178</v>
      </c>
      <c r="BL10" s="21">
        <f>O10-'ptfire-rx'!AU9-'ptfire-wild'!AR9</f>
        <v>45.734097452560192</v>
      </c>
      <c r="BM10" s="21">
        <f t="shared" si="17"/>
        <v>313.14006004808169</v>
      </c>
      <c r="BN10" s="21">
        <f t="shared" si="18"/>
        <v>293.94357588508802</v>
      </c>
      <c r="BO10" s="61">
        <f t="shared" si="19"/>
        <v>1.0187129662848604E-2</v>
      </c>
      <c r="BP10" s="61">
        <f t="shared" si="20"/>
        <v>0.22331917063107193</v>
      </c>
      <c r="BQ10" s="61">
        <f t="shared" si="21"/>
        <v>0.25475273996606534</v>
      </c>
      <c r="BR10" s="61">
        <f t="shared" si="22"/>
        <v>1.8866354106400307</v>
      </c>
      <c r="BS10" s="61">
        <f t="shared" si="23"/>
        <v>1.5380422525667086</v>
      </c>
    </row>
    <row r="11" spans="1:71" x14ac:dyDescent="0.3">
      <c r="A11" s="23" t="s">
        <v>8</v>
      </c>
      <c r="B11" s="21">
        <f>rail!B10+nonpt!B10+ptagfire!B10+nonroad!B10+'onroad all'!AG10+cmv_c1c2!B10+'ptfire-rx'!B10+ptegu!B10+ptnonipm!B10+pt_oilgas!B10+np_oilgas!B10+rwc!B10+cmv_c3!B10+airports!B10+'ptfire-wild'!B10+np_solvents!B10</f>
        <v>33378.672370161003</v>
      </c>
      <c r="C11" s="21">
        <f>rail!C10+nonpt!C10+ptagfire!C10++nonroad!C10+'onroad all'!BZ10+cmv_c1c2!BE10+'ptfire-rx'!C10+ptegu!C10+ptnonipm!C10+pt_oilgas!C10+np_oilgas!C10+rwc!C10+cmv_c3!BE10+livestock!B10+airports!C10+'ptfire-wild'!C10+fertilizer!B10+np_solvents!C10</f>
        <v>263.53536630038889</v>
      </c>
      <c r="D11" s="21">
        <f>rail!D10+nonpt!D10+ptagfire!D10++nonroad!D10+cmv_c1c2!D10+'ptfire-rx'!D10+ptegu!DW10+ptnonipm!D10+pt_oilgas!D10+np_oilgas!D10+rwc!D10+cmv_c3!D10+'onroad all'!CI10+airports!D10+'ptfire-wild'!D10+np_solvents!D10</f>
        <v>4387.3676506279999</v>
      </c>
      <c r="E11" s="21">
        <f>rail!E10+nonpt!E10+ptagfire!E10++nonroad!E10+cmv_c1c2!E10+'ptfire-rx'!E10+ptegu!E10+ptnonipm!E10+pt_oilgas!E10+np_oilgas!E10+rwc!E10+cmv_c3!E10+afdust!BA10+'onroad all'!DE10+'onroad all'!DD10+airports!E10+'ptfire-wild'!E10+np_solvents!E10</f>
        <v>2012.0469931471112</v>
      </c>
      <c r="F11" s="21">
        <f>rail!F10+nonpt!F10+ptagfire!F10++nonroad!F10+cmv_c1c2!F10+'ptfire-rx'!F10+ptegu!F10+ptnonipm!F10+pt_oilgas!F10+np_oilgas!F10+rwc!F10+cmv_c3!F10+afdust!BB10+'onroad all'!DD10+airports!F10+'ptfire-wild'!F10+np_solvents!F10</f>
        <v>791.98088710144225</v>
      </c>
      <c r="G11" s="21">
        <f>rail!G10+nonpt!G10+ptagfire!G10++nonroad!G10+'onroad all'!DU10+cmv_c1c2!G10+'ptfire-rx'!G10+ptegu!FH10+ptnonipm!G10+pt_oilgas!G10+np_oilgas!G10+rwc!G10+cmv_c3!G10+airports!G10+'ptfire-wild'!G10+np_solvents!G10</f>
        <v>59.931729270779996</v>
      </c>
      <c r="H11" s="21">
        <f>rail!H10+nonpt!H10+ptagfire!H10++nonroad!H10+'onroad all'!EI10+cmv_c1c2!H10+'ptfire-rx'!H10+ptegu!H10+ptnonipm!H10+pt_oilgas!H10+np_oilgas!H10+rwc!H10+cmv_c3!H10+livestock!C10+airports!H10+'ptfire-wild'!H10+np_solvents!H10</f>
        <v>6588.6488270754999</v>
      </c>
      <c r="I11" s="21">
        <f>rail!AO10+nonpt!BN10+ptagfire!AJ10+nonroad!AK10+'onroad all'!H10+cmv_c1c2!O10+'ptfire-rx'!AO10+ptegu!BM10+ptnonipm!BX10+pt_oilgas!BM10+np_oilgas!AU10+rwc!AH10+cmv_c3!O10+livestock!U10+airports!AJ10+'ptfire-wild'!AL10+np_solvents!AU10</f>
        <v>26.509673640408362</v>
      </c>
      <c r="J11" s="21">
        <f>rail!AU10+nonpt!BT10+ptagfire!AN10+nonroad!AP10+'onroad all'!P10+cmv_c1c2!T10+'ptfire-rx'!AS10+ptegu!BS10+ptnonipm!CD10+pt_oilgas!BS10+np_oilgas!BA10+rwc!AL10+cmv_c3!T10+livestock!X10+airports!AM10+'ptfire-wild'!AP10+np_solvents!AY10</f>
        <v>55.277648184231772</v>
      </c>
      <c r="K11" s="21">
        <f>rail!BR10+nonpt!CY10+ptagfire!AY10+nonroad!BH10+'onroad all'!BC10+cmv_c1c2!AO10+'ptfire-rx'!BE10+ptegu!CX10+ptnonipm!DP10+pt_oilgas!CW10+np_oilgas!BW10+rwc!AY10+cmv_c3!AP10+livestock!AH10+airports!BE10+'ptfire-wild'!BA10+np_solvents!BR10</f>
        <v>43.891414164151819</v>
      </c>
      <c r="L11" s="21">
        <f>rail!CF10+nonpt!DO10+ptagfire!BH10+nonroad!BT10+'onroad all'!BU10+cmv_c1c2!BC10+'ptfire-rx'!BP10+ptegu!DM10+ptnonipm!EH10+pt_oilgas!DM10+np_oilgas!CK10+rwc!BJ10+cmv_c3!BC10+livestock!AN10+airports!BN10+'ptfire-wild'!BL10+np_solvents!CF10</f>
        <v>76.039828068029905</v>
      </c>
      <c r="M11" s="21">
        <f>rail!CG10+nonpt!DQ10+nonroad!BU10+'onroad all'!BY10+cmv_c1c2!BD10+'ptfire-rx'!BR10+ptegu!DO10+ptnonipm!EJ10+pt_oilgas!DO10+np_oilgas!CL10+rwc!BK10+cmv_c3!BD10+airports!BO10+'ptfire-wild'!BN10+np_solvents!CG10+ptagfire!BJ10</f>
        <v>4.1498009399550284</v>
      </c>
      <c r="N11" s="21">
        <f>rail!AN10+nonpt!BK10+nonroad!AJ10+'onroad all'!G10+cmv_c1c2!M10+'ptfire-rx'!AL10+ptegu!BK10+ptnonipm!BU10+pt_oilgas!BK10+np_oilgas!AT10+rwc!AG10+airports!AH10+cmv_c3!M10+'ptfire-wild'!AJ10+ptagfire!AH10</f>
        <v>2.6234044961659904</v>
      </c>
      <c r="O11" s="21">
        <f>rail!AY10+nonpt!O10+ptagfire!AP10+nonroad!AR10+'onroad all'!Z10+cmv_c1c2!V10+'ptfire-rx'!AU10+ptegu!BX10+ptnonipm!CI10+pt_oilgas!BX10+np_oilgas!BD10+rwc!AN10+airports!AO10+cmv_c3!V10+'ptfire-wild'!AR10+np_solvents!AE10</f>
        <v>7.3682635896257835</v>
      </c>
      <c r="P11" s="21">
        <f>rail!AD10+nonroad!AD10+'onroad all'!AK10+'onroad all'!AL10+'onroad all'!AM10+'onroad all'!AN10+'onroad all'!AO10+'onroad all'!AP10+ptnonipm!BI10+SUM(airports!AR10:AW10)+SUM(cmv_c1c2!AC10:AH10)+SUM(cmv_c3!AC10:AH10)</f>
        <v>80.633378754136572</v>
      </c>
      <c r="Q11" s="21">
        <f>rail!AE10+nonroad!AE10+'onroad all'!AL10+'onroad all'!AM10+'onroad all'!AN10+'onroad all'!AO10+'onroad all'!AP10+ptnonipm!BJ10+SUM(airports!AS10:AW10)+SUM(cmv_c1c2!AD10:AH10)+SUM(cmv_c3!AD10:AH10)</f>
        <v>76.520508627788629</v>
      </c>
      <c r="R11" s="61">
        <f>rail!P10+nonpt!T10+nonroad!R10+'onroad all'!AC10+ptegu!T10+ptnonipm!T10+pt_oilgas!S10+np_oilgas!Q10+SUM(cmv_c1c2!Z10:AA10)+SUM(cmv_c3!Z10:AA10)</f>
        <v>3.3932457142631551E-4</v>
      </c>
      <c r="S11" s="61">
        <f>rail!K10+nonpt!L10+nonroad!U10+'onroad all'!M10+ptegu!L10+ptnonipm!L10+pt_oilgas!K10+np_oilgas!K10+SUM(cmv_c1c2!R10:S10)+SUM(cmv_c3!R10:S10)</f>
        <v>1.7546773233709224E-2</v>
      </c>
      <c r="T11" s="61">
        <f>rail!O10+nonpt!P10+ptegu!P10+ptnonipm!P10+pt_oilgas!O10+np_oilgas!N10+rwc!M10+SUM(cmv_c1c2!W10:X10)+SUM(cmv_c3!W10:X10)</f>
        <v>4.5554187605354414E-3</v>
      </c>
      <c r="U11" s="61">
        <f>rail!V10+nonpt!AI10+nonroad!T10+'onroad all'!CB10+ptegu!AH10+ptnonipm!AL10+pt_oilgas!AG10+np_oilgas!AA10+rwc!R10+SUM(cmv_c1c2!BF10:BG10)+SUM(cmv_c3!BF10:BG10)</f>
        <v>9.8024656779878275E-2</v>
      </c>
      <c r="V11" s="61">
        <f>rail!T10+nonpt!AE10+nonroad!S10+'onroad all'!BS10+'onroad all'!BT10+ptegu!AD10+ptnonipm!AH10+pt_oilgas!AC10+np_oilgas!W10+rwc!P10+SUM(cmv_c1c2!BA10:BB10)+SUM(cmv_c3!BA10:BB10)</f>
        <v>0.109798499542477</v>
      </c>
      <c r="W11" s="61">
        <f>nonpt!CW10+ptegu!BB10+ptnonipm!Z10</f>
        <v>3.8018575985052701E-3</v>
      </c>
      <c r="X11" s="68"/>
      <c r="AA11" s="23" t="s">
        <v>8</v>
      </c>
      <c r="AB11" s="21">
        <f>B11+beis!H10</f>
        <v>33528.620390160999</v>
      </c>
      <c r="AC11" s="21">
        <f t="shared" si="2"/>
        <v>263.53536630038889</v>
      </c>
      <c r="AD11" s="21">
        <f>D11+beis!T10</f>
        <v>4411.6963869579995</v>
      </c>
      <c r="AE11" s="21">
        <f t="shared" si="3"/>
        <v>2012.0469931471112</v>
      </c>
      <c r="AF11" s="21">
        <f t="shared" si="4"/>
        <v>791.98088710144225</v>
      </c>
      <c r="AG11" s="21">
        <f t="shared" si="5"/>
        <v>59.931729270779996</v>
      </c>
      <c r="AH11" s="21">
        <f>H11+beis!Z10</f>
        <v>7921.8326070755002</v>
      </c>
      <c r="AI11" s="21">
        <f>I11+beis!E10</f>
        <v>42.213228540408366</v>
      </c>
      <c r="AJ11" s="21">
        <f t="shared" si="6"/>
        <v>55.277648184231772</v>
      </c>
      <c r="AK11" s="21">
        <f>K11+beis!N10</f>
        <v>65.305683164151716</v>
      </c>
      <c r="AL11" s="21">
        <f>L11+beis!R10</f>
        <v>156.17181693802979</v>
      </c>
      <c r="AM11" s="21">
        <f t="shared" si="7"/>
        <v>4.1498009399550284</v>
      </c>
      <c r="AN11" s="21">
        <f t="shared" si="8"/>
        <v>2.6234044961659904</v>
      </c>
      <c r="AO11" s="21">
        <f t="shared" si="9"/>
        <v>7.3682635896257835</v>
      </c>
      <c r="AP11" s="21">
        <f t="shared" si="10"/>
        <v>80.633378754136572</v>
      </c>
      <c r="AQ11" s="21">
        <f t="shared" si="11"/>
        <v>76.520508627788629</v>
      </c>
      <c r="AR11" s="61">
        <f t="shared" si="12"/>
        <v>3.3932457142631551E-4</v>
      </c>
      <c r="AS11" s="61">
        <f t="shared" si="13"/>
        <v>1.7546773233709224E-2</v>
      </c>
      <c r="AT11" s="61">
        <f t="shared" si="14"/>
        <v>4.5554187605354414E-3</v>
      </c>
      <c r="AU11" s="61">
        <f t="shared" si="15"/>
        <v>9.8024656779878275E-2</v>
      </c>
      <c r="AV11" s="61">
        <f t="shared" si="16"/>
        <v>0.109798499542477</v>
      </c>
      <c r="AX11" s="23" t="s">
        <v>8</v>
      </c>
      <c r="AY11" s="21">
        <f>B11-'ptfire-rx'!B10-'ptfire-wild'!B10</f>
        <v>33378.672370161003</v>
      </c>
      <c r="AZ11" s="21">
        <f>C11-'ptfire-rx'!C10-'ptfire-wild'!C10</f>
        <v>263.53536630038889</v>
      </c>
      <c r="BA11" s="21">
        <f>D11-'ptfire-rx'!D10-'ptfire-wild'!D10</f>
        <v>4387.3676506279999</v>
      </c>
      <c r="BB11" s="21">
        <f>E11-'ptfire-rx'!E10-'ptfire-wild'!E10</f>
        <v>2012.0469931471112</v>
      </c>
      <c r="BC11" s="21">
        <f>F11-'ptfire-rx'!F10-'ptfire-wild'!F10</f>
        <v>791.98088710144225</v>
      </c>
      <c r="BD11" s="21">
        <f>G11-'ptfire-rx'!G10-'ptfire-wild'!G10</f>
        <v>59.931729270779996</v>
      </c>
      <c r="BE11" s="21">
        <f>H11-'ptfire-rx'!H10-'ptfire-wild'!H10</f>
        <v>6588.6488270754999</v>
      </c>
      <c r="BF11" s="21">
        <f>I11-'ptfire-rx'!AO10-'ptfire-wild'!AL10</f>
        <v>26.509673640408362</v>
      </c>
      <c r="BG11" s="21">
        <f>J11-'ptfire-rx'!AS10-'ptfire-wild'!AP10</f>
        <v>55.277648184231772</v>
      </c>
      <c r="BH11" s="21">
        <f>K11-'ptfire-rx'!BE10-'ptfire-wild'!BA10</f>
        <v>43.891414164151819</v>
      </c>
      <c r="BI11" s="21">
        <f>L11-'ptfire-rx'!BP10-'ptfire-wild'!BL10</f>
        <v>76.039828068029905</v>
      </c>
      <c r="BJ11" s="21">
        <f>M11-'ptfire-rx'!BR10-'ptfire-wild'!BN10</f>
        <v>4.1498009399550284</v>
      </c>
      <c r="BK11" s="21">
        <f>N11-'ptfire-rx'!AL10-'ptfire-wild'!AJ10</f>
        <v>2.6234044961659904</v>
      </c>
      <c r="BL11" s="21">
        <f>O11-'ptfire-rx'!AU10-'ptfire-wild'!AR10</f>
        <v>7.3682635896257835</v>
      </c>
      <c r="BM11" s="21">
        <f t="shared" si="17"/>
        <v>80.633378754136572</v>
      </c>
      <c r="BN11" s="21">
        <f t="shared" si="18"/>
        <v>76.520508627788629</v>
      </c>
      <c r="BO11" s="61">
        <f t="shared" si="19"/>
        <v>3.3932457142631551E-4</v>
      </c>
      <c r="BP11" s="61">
        <f t="shared" si="20"/>
        <v>1.7546773233709224E-2</v>
      </c>
      <c r="BQ11" s="61">
        <f t="shared" si="21"/>
        <v>4.5554187605354414E-3</v>
      </c>
      <c r="BR11" s="61">
        <f t="shared" si="22"/>
        <v>9.8024656779878275E-2</v>
      </c>
      <c r="BS11" s="61">
        <f t="shared" si="23"/>
        <v>0.109798499542477</v>
      </c>
    </row>
    <row r="12" spans="1:71" x14ac:dyDescent="0.3">
      <c r="A12" s="23" t="s">
        <v>9</v>
      </c>
      <c r="B12" s="21">
        <f>rail!B11+nonpt!B11+ptagfire!B11+nonroad!B11+'onroad all'!AG11+cmv_c1c2!B11+'ptfire-rx'!B11+ptegu!B11+ptnonipm!B11+pt_oilgas!B11+np_oilgas!B11+rwc!B11+cmv_c3!B11+airports!B11+'ptfire-wild'!B11+np_solvents!B11</f>
        <v>3913547.5630795932</v>
      </c>
      <c r="C12" s="21">
        <f>rail!C11+nonpt!C11+ptagfire!C11++nonroad!C11+'onroad all'!BZ11+cmv_c1c2!BE11+'ptfire-rx'!C11+ptegu!C11+ptnonipm!C11+pt_oilgas!C11+np_oilgas!C11+rwc!C11+cmv_c3!BE11+livestock!B11+airports!C11+'ptfire-wild'!C11+fertilizer!B11+np_solvents!C11</f>
        <v>131392.0134470792</v>
      </c>
      <c r="D12" s="21">
        <f>rail!D11+nonpt!D11+ptagfire!D11++nonroad!D11+cmv_c1c2!D11+'ptfire-rx'!D11+ptegu!DW11+ptnonipm!D11+pt_oilgas!D11+np_oilgas!D11+rwc!D11+cmv_c3!D11+'onroad all'!CI11+airports!D11+'ptfire-wild'!D11+np_solvents!D11</f>
        <v>367167.84878377547</v>
      </c>
      <c r="E12" s="21">
        <f>rail!E11+nonpt!E11+ptagfire!E11++nonroad!E11+cmv_c1c2!E11+'ptfire-rx'!E11+ptegu!E11+ptnonipm!E11+pt_oilgas!E11+np_oilgas!E11+rwc!E11+cmv_c3!E11+afdust!BA11+'onroad all'!DE11+'onroad all'!DD11+airports!E11+'ptfire-wild'!E11+np_solvents!E11</f>
        <v>439472.30857171054</v>
      </c>
      <c r="F12" s="21">
        <f>rail!F11+nonpt!F11+ptagfire!F11++nonroad!F11+cmv_c1c2!F11+'ptfire-rx'!F11+ptegu!F11+ptnonipm!F11+pt_oilgas!F11+np_oilgas!F11+rwc!F11+cmv_c3!F11+afdust!BB11+'onroad all'!DD11+airports!F11+'ptfire-wild'!F11+np_solvents!F11</f>
        <v>226281.48434838754</v>
      </c>
      <c r="G12" s="21">
        <f>rail!G11+nonpt!G11+ptagfire!G11++nonroad!G11+'onroad all'!DU11+cmv_c1c2!G11+'ptfire-rx'!G11+ptegu!FH11+ptnonipm!G11+pt_oilgas!G11+np_oilgas!G11+rwc!G11+cmv_c3!G11+airports!G11+'ptfire-wild'!G11+np_solvents!G11</f>
        <v>62994.060663362703</v>
      </c>
      <c r="H12" s="21">
        <f>rail!H11+nonpt!H11+ptagfire!H11++nonroad!H11+'onroad all'!EI11+cmv_c1c2!H11+'ptfire-rx'!H11+ptegu!H11+ptnonipm!H11+pt_oilgas!H11+np_oilgas!H11+rwc!H11+cmv_c3!H11+livestock!C11+airports!H11+'ptfire-wild'!H11+np_solvents!H11</f>
        <v>755003.95100966003</v>
      </c>
      <c r="I12" s="21">
        <f>rail!AO11+nonpt!BN11+ptagfire!AJ11+nonroad!AK11+'onroad all'!H11+cmv_c1c2!O11+'ptfire-rx'!AO11+ptegu!BM11+ptnonipm!BX11+pt_oilgas!BM11+np_oilgas!AU11+rwc!AH11+cmv_c3!O11+livestock!U11+airports!AJ11+'ptfire-wild'!AL11+np_solvents!AU11</f>
        <v>12877.633382754253</v>
      </c>
      <c r="J12" s="21">
        <f>rail!AU11+nonpt!BT11+ptagfire!AN11+nonroad!AP11+'onroad all'!P11+cmv_c1c2!T11+'ptfire-rx'!AS11+ptegu!BS11+ptnonipm!CD11+pt_oilgas!BS11+np_oilgas!BA11+rwc!AL11+cmv_c3!T11+livestock!X11+airports!AM11+'ptfire-wild'!AP11+np_solvents!AY11</f>
        <v>9312.2086456157504</v>
      </c>
      <c r="K12" s="21">
        <f>rail!BR11+nonpt!CY11+ptagfire!AY11+nonroad!BH11+'onroad all'!BC11+cmv_c1c2!AO11+'ptfire-rx'!BE11+ptegu!CX11+ptnonipm!DP11+pt_oilgas!CW11+np_oilgas!BW11+rwc!AY11+cmv_c3!AP11+livestock!AH11+airports!BE11+'ptfire-wild'!BA11+np_solvents!BR11</f>
        <v>29626.167864897703</v>
      </c>
      <c r="L12" s="21">
        <f>rail!CF11+nonpt!DO11+ptagfire!BH11+nonroad!BT11+'onroad all'!BU11+cmv_c1c2!BC11+'ptfire-rx'!BP11+ptegu!DM11+ptnonipm!EH11+pt_oilgas!DM11+np_oilgas!CK11+rwc!BJ11+cmv_c3!BC11+livestock!AN11+airports!BN11+'ptfire-wild'!BL11+np_solvents!CF11</f>
        <v>21167.585005640045</v>
      </c>
      <c r="M12" s="21">
        <f>rail!CG11+nonpt!DQ11+nonroad!BU11+'onroad all'!BY11+cmv_c1c2!BD11+'ptfire-rx'!BR11+ptegu!DO11+ptnonipm!EJ11+pt_oilgas!DO11+np_oilgas!CL11+rwc!BK11+cmv_c3!BD11+airports!BO11+'ptfire-wild'!BN11+np_solvents!CG11+ptagfire!BJ11</f>
        <v>3602.1022288875902</v>
      </c>
      <c r="N12" s="21">
        <f>rail!AN11+nonpt!BK11+nonroad!AJ11+'onroad all'!G11+cmv_c1c2!M11+'ptfire-rx'!AL11+ptegu!BK11+ptnonipm!BU11+pt_oilgas!BK11+np_oilgas!AT11+rwc!AG11+airports!AH11+cmv_c3!M11+'ptfire-wild'!AJ11+ptagfire!AH11</f>
        <v>5464.6523728610155</v>
      </c>
      <c r="O12" s="21">
        <f>rail!AY11+nonpt!O11+ptagfire!AP11+nonroad!AR11+'onroad all'!Z11+cmv_c1c2!V11+'ptfire-rx'!AU11+ptegu!BX11+ptnonipm!CI11+pt_oilgas!BX11+np_oilgas!BD11+rwc!AN11+airports!AO11+cmv_c3!V11+'ptfire-wild'!AR11+np_solvents!AE11</f>
        <v>4240.5892226361138</v>
      </c>
      <c r="P12" s="21">
        <f>rail!AD11+nonroad!AD11+'onroad all'!AK11+'onroad all'!AL11+'onroad all'!AM11+'onroad all'!AN11+'onroad all'!AO11+'onroad all'!AP11+ptnonipm!BI11+SUM(airports!AR11:AW11)+SUM(cmv_c1c2!AC11:AH11)+SUM(cmv_c3!AC11:AH11)</f>
        <v>7418.0814406034324</v>
      </c>
      <c r="Q12" s="21">
        <f>rail!AE11+nonroad!AE11+'onroad all'!AL11+'onroad all'!AM11+'onroad all'!AN11+'onroad all'!AO11+'onroad all'!AP11+ptnonipm!BJ11+SUM(airports!AS11:AW11)+SUM(cmv_c1c2!AD11:AH11)+SUM(cmv_c3!AD11:AH11)</f>
        <v>6980.901683502263</v>
      </c>
      <c r="R12" s="61">
        <f>rail!P11+nonpt!T11+nonroad!R11+'onroad all'!AC11+ptegu!T11+ptnonipm!T11+pt_oilgas!S11+np_oilgas!Q11+SUM(cmv_c1c2!Z11:AA11)+SUM(cmv_c3!Z11:AA11)</f>
        <v>0.49781677889109238</v>
      </c>
      <c r="S12" s="61">
        <f>rail!K11+nonpt!L11+nonroad!U11+'onroad all'!M11+ptegu!L11+ptnonipm!L11+pt_oilgas!K11+np_oilgas!K11+SUM(cmv_c1c2!R11:S11)+SUM(cmv_c3!R11:S11)</f>
        <v>1.6210297251758308</v>
      </c>
      <c r="T12" s="61">
        <f>rail!O11+nonpt!P11+ptegu!P11+ptnonipm!P11+pt_oilgas!O11+np_oilgas!N11+rwc!M11+SUM(cmv_c1c2!W11:X11)+SUM(cmv_c3!W11:X11)</f>
        <v>0.39301313615828443</v>
      </c>
      <c r="U12" s="61">
        <f>rail!V11+nonpt!AI11+nonroad!T11+'onroad all'!CB11+ptegu!AH11+ptnonipm!AL11+pt_oilgas!AG11+np_oilgas!AA11+rwc!R11+SUM(cmv_c1c2!BF11:BG11)+SUM(cmv_c3!BF11:BG11)</f>
        <v>3.6900447935032248</v>
      </c>
      <c r="V12" s="61">
        <f>rail!T11+nonpt!AE11+nonroad!S11+'onroad all'!BS11+'onroad all'!BT11+ptegu!AD11+ptnonipm!AH11+pt_oilgas!AC11+np_oilgas!W11+rwc!P11+SUM(cmv_c1c2!BA11:BB11)+SUM(cmv_c3!BA11:BB11)</f>
        <v>12.387905899525196</v>
      </c>
      <c r="W12" s="61">
        <f>nonpt!CW11+ptegu!BB11+ptnonipm!Z11</f>
        <v>1.4647428905955711</v>
      </c>
      <c r="X12" s="68" t="s">
        <v>526</v>
      </c>
      <c r="AA12" s="23" t="s">
        <v>9</v>
      </c>
      <c r="AB12" s="21">
        <f>B12+beis!H11</f>
        <v>4065629.4188795923</v>
      </c>
      <c r="AC12" s="21">
        <f t="shared" si="2"/>
        <v>131392.0134470792</v>
      </c>
      <c r="AD12" s="21">
        <f>D12+beis!T11</f>
        <v>399973.02813377546</v>
      </c>
      <c r="AE12" s="21">
        <f t="shared" si="3"/>
        <v>439472.30857171054</v>
      </c>
      <c r="AF12" s="21">
        <f t="shared" si="4"/>
        <v>226281.48434838754</v>
      </c>
      <c r="AG12" s="21">
        <f t="shared" si="5"/>
        <v>62994.060663362703</v>
      </c>
      <c r="AH12" s="21">
        <f>H12+beis!Z11</f>
        <v>2057859.65850965</v>
      </c>
      <c r="AI12" s="21">
        <f>I12+beis!E11</f>
        <v>28803.921522754252</v>
      </c>
      <c r="AJ12" s="21">
        <f t="shared" si="6"/>
        <v>9312.2086456157504</v>
      </c>
      <c r="AK12" s="21">
        <f>K12+beis!N11</f>
        <v>51344.223284897598</v>
      </c>
      <c r="AL12" s="21">
        <f>L12+beis!R11</f>
        <v>108419.82455564005</v>
      </c>
      <c r="AM12" s="21">
        <f t="shared" si="7"/>
        <v>3602.1022288875902</v>
      </c>
      <c r="AN12" s="21">
        <f t="shared" si="8"/>
        <v>5464.6523728610155</v>
      </c>
      <c r="AO12" s="21">
        <f t="shared" si="9"/>
        <v>4240.5892226361138</v>
      </c>
      <c r="AP12" s="21">
        <f t="shared" si="10"/>
        <v>7418.0814406034324</v>
      </c>
      <c r="AQ12" s="21">
        <f t="shared" si="11"/>
        <v>6980.901683502263</v>
      </c>
      <c r="AR12" s="61">
        <f t="shared" si="12"/>
        <v>0.49781677889109238</v>
      </c>
      <c r="AS12" s="61">
        <f t="shared" si="13"/>
        <v>1.6210297251758308</v>
      </c>
      <c r="AT12" s="61">
        <f t="shared" si="14"/>
        <v>0.39301313615828443</v>
      </c>
      <c r="AU12" s="61">
        <f t="shared" si="15"/>
        <v>3.6900447935032248</v>
      </c>
      <c r="AV12" s="61">
        <f t="shared" si="16"/>
        <v>12.387905899525196</v>
      </c>
      <c r="AX12" s="23" t="s">
        <v>9</v>
      </c>
      <c r="AY12" s="21">
        <f>B12-'ptfire-rx'!B11-'ptfire-wild'!B11</f>
        <v>2446293.8529015933</v>
      </c>
      <c r="AZ12" s="21">
        <f>C12-'ptfire-rx'!C11-'ptfire-wild'!C11</f>
        <v>107134.98202807919</v>
      </c>
      <c r="BA12" s="21">
        <f>D12-'ptfire-rx'!D11-'ptfire-wild'!D11</f>
        <v>338106.82622777543</v>
      </c>
      <c r="BB12" s="21">
        <f>E12-'ptfire-rx'!E11-'ptfire-wild'!E11</f>
        <v>282136.40785671049</v>
      </c>
      <c r="BC12" s="21">
        <f>F12-'ptfire-rx'!F11-'ptfire-wild'!F11</f>
        <v>92945.975273387536</v>
      </c>
      <c r="BD12" s="21">
        <f>G12-'ptfire-rx'!G11-'ptfire-wild'!G11</f>
        <v>49203.175804362705</v>
      </c>
      <c r="BE12" s="21">
        <f>H12-'ptfire-rx'!H11-'ptfire-wild'!H11</f>
        <v>406309.12360866001</v>
      </c>
      <c r="BF12" s="21">
        <f>I12-'ptfire-rx'!AO11-'ptfire-wild'!AL11</f>
        <v>3659.6389881223804</v>
      </c>
      <c r="BG12" s="21">
        <f>J12-'ptfire-rx'!AS11-'ptfire-wild'!AP11</f>
        <v>5164.9690789634305</v>
      </c>
      <c r="BH12" s="21">
        <f>K12-'ptfire-rx'!BE11-'ptfire-wild'!BA11</f>
        <v>5766.6842039839821</v>
      </c>
      <c r="BI12" s="21">
        <f>L12-'ptfire-rx'!BP11-'ptfire-wild'!BL11</f>
        <v>7084.7356522190285</v>
      </c>
      <c r="BJ12" s="21">
        <f>M12-'ptfire-rx'!BR11-'ptfire-wild'!BN11</f>
        <v>751.66535973608597</v>
      </c>
      <c r="BK12" s="21">
        <f>N12-'ptfire-rx'!AL11-'ptfire-wild'!AJ11</f>
        <v>933.18275573481287</v>
      </c>
      <c r="BL12" s="21">
        <f>O12-'ptfire-rx'!AU11-'ptfire-wild'!AR11</f>
        <v>718.44530490594661</v>
      </c>
      <c r="BM12" s="21">
        <f t="shared" si="17"/>
        <v>7418.0814406034324</v>
      </c>
      <c r="BN12" s="21">
        <f t="shared" si="18"/>
        <v>6980.901683502263</v>
      </c>
      <c r="BO12" s="61">
        <f t="shared" si="19"/>
        <v>0.49781677889109238</v>
      </c>
      <c r="BP12" s="61">
        <f t="shared" si="20"/>
        <v>1.6210297251758308</v>
      </c>
      <c r="BQ12" s="61">
        <f t="shared" si="21"/>
        <v>0.39301313615828443</v>
      </c>
      <c r="BR12" s="61">
        <f t="shared" si="22"/>
        <v>3.6900447935032248</v>
      </c>
      <c r="BS12" s="61">
        <f t="shared" si="23"/>
        <v>12.387905899525196</v>
      </c>
    </row>
    <row r="13" spans="1:71" x14ac:dyDescent="0.3">
      <c r="A13" s="23" t="s">
        <v>10</v>
      </c>
      <c r="B13" s="21">
        <f>rail!B12+nonpt!B12+ptagfire!B12+nonroad!B12+'onroad all'!AG12+cmv_c1c2!B12+'ptfire-rx'!B12+ptegu!B12+ptnonipm!B12+pt_oilgas!B12+np_oilgas!B12+rwc!B12+cmv_c3!B12+airports!B12+'ptfire-wild'!B12+np_solvents!B12</f>
        <v>2046315.2973061102</v>
      </c>
      <c r="C13" s="21">
        <f>rail!C12+nonpt!C12+ptagfire!C12++nonroad!C12+'onroad all'!BZ12+cmv_c1c2!BE12+'ptfire-rx'!C12+ptegu!C12+ptnonipm!C12+pt_oilgas!C12+np_oilgas!C12+rwc!C12+cmv_c3!BE12+livestock!B12+airports!C12+'ptfire-wild'!C12+fertilizer!B12+np_solvents!C12</f>
        <v>101097.53638942201</v>
      </c>
      <c r="D13" s="21">
        <f>rail!D12+nonpt!D12+ptagfire!D12++nonroad!D12+cmv_c1c2!D12+'ptfire-rx'!D12+ptegu!DW12+ptnonipm!D12+pt_oilgas!D12+np_oilgas!D12+rwc!D12+cmv_c3!D12+'onroad all'!CI12+airports!D12+'ptfire-wild'!D12+np_solvents!D12</f>
        <v>249703.82221261552</v>
      </c>
      <c r="E13" s="21">
        <f>rail!E12+nonpt!E12+ptagfire!E12++nonroad!E12+cmv_c1c2!E12+'ptfire-rx'!E12+ptegu!E12+ptnonipm!E12+pt_oilgas!E12+np_oilgas!E12+rwc!E12+cmv_c3!E12+afdust!BA12+'onroad all'!DE12+'onroad all'!DD12+airports!E12+'ptfire-wild'!E12+np_solvents!E12</f>
        <v>209597.54067178111</v>
      </c>
      <c r="F13" s="21">
        <f>rail!F12+nonpt!F12+ptagfire!F12++nonroad!F12+cmv_c1c2!F12+'ptfire-rx'!F12+ptegu!F12+ptnonipm!F12+pt_oilgas!F12+np_oilgas!F12+rwc!F12+cmv_c3!F12+afdust!BB12+'onroad all'!DD12+airports!F12+'ptfire-wild'!F12+np_solvents!F12</f>
        <v>124923.31371182791</v>
      </c>
      <c r="G13" s="21">
        <f>rail!G12+nonpt!G12+ptagfire!G12++nonroad!G12+'onroad all'!DU12+cmv_c1c2!G12+'ptfire-rx'!G12+ptegu!FH12+ptnonipm!G12+pt_oilgas!G12+np_oilgas!G12+rwc!G12+cmv_c3!G12+airports!G12+'ptfire-wild'!G12+np_solvents!G12</f>
        <v>39127.073197685408</v>
      </c>
      <c r="H13" s="21">
        <f>rail!H12+nonpt!H12+ptagfire!H12++nonroad!H12+'onroad all'!EI12+cmv_c1c2!H12+'ptfire-rx'!H12+ptegu!H12+ptnonipm!H12+pt_oilgas!H12+np_oilgas!H12+rwc!H12+cmv_c3!H12+livestock!C12+airports!H12+'ptfire-wild'!H12+np_solvents!H12</f>
        <v>392084.19686682004</v>
      </c>
      <c r="I13" s="21">
        <f>rail!AO12+nonpt!BN12+ptagfire!AJ12+nonroad!AK12+'onroad all'!H12+cmv_c1c2!O12+'ptfire-rx'!AO12+ptegu!BM12+ptnonipm!BX12+pt_oilgas!BM12+np_oilgas!AU12+rwc!AH12+cmv_c3!O12+livestock!U12+airports!AJ12+'ptfire-wild'!AL12+np_solvents!AU12</f>
        <v>5907.3878649281569</v>
      </c>
      <c r="J13" s="21">
        <f>rail!AU12+nonpt!BT12+ptagfire!AN12+nonroad!AP12+'onroad all'!P12+cmv_c1c2!T12+'ptfire-rx'!AS12+ptegu!BS12+ptnonipm!CD12+pt_oilgas!BS12+np_oilgas!BA12+rwc!AL12+cmv_c3!T12+livestock!X12+airports!AM12+'ptfire-wild'!AP12+np_solvents!AY12</f>
        <v>4495.6447103001319</v>
      </c>
      <c r="K13" s="21">
        <f>rail!BR12+nonpt!CY12+ptagfire!AY12+nonroad!BH12+'onroad all'!BC12+cmv_c1c2!AO12+'ptfire-rx'!BE12+ptegu!CX12+ptnonipm!DP12+pt_oilgas!CW12+np_oilgas!BW12+rwc!AY12+cmv_c3!AP12+livestock!AH12+airports!BE12+'ptfire-wild'!BA12+np_solvents!BR12</f>
        <v>13526.590830597912</v>
      </c>
      <c r="L13" s="21">
        <f>rail!CF12+nonpt!DO12+ptagfire!BH12+nonroad!BT12+'onroad all'!BU12+cmv_c1c2!BC12+'ptfire-rx'!BP12+ptegu!DM12+ptnonipm!EH12+pt_oilgas!DM12+np_oilgas!CK12+rwc!BJ12+cmv_c3!BC12+livestock!AN12+airports!BN12+'ptfire-wild'!BL12+np_solvents!CF12</f>
        <v>13647.494881436518</v>
      </c>
      <c r="M13" s="21">
        <f>rail!CG12+nonpt!DQ12+nonroad!BU12+'onroad all'!BY12+cmv_c1c2!BD12+'ptfire-rx'!BR12+ptegu!DO12+ptnonipm!EJ12+pt_oilgas!DO12+np_oilgas!CL12+rwc!BK12+cmv_c3!BD12+airports!BO12+'ptfire-wild'!BN12+np_solvents!CG12+ptagfire!BJ12</f>
        <v>1524.3500667293472</v>
      </c>
      <c r="N13" s="21">
        <f>rail!AN12+nonpt!BK12+nonroad!AJ12+'onroad all'!G12+cmv_c1c2!M12+'ptfire-rx'!AL12+ptegu!BK12+ptnonipm!BU12+pt_oilgas!BK12+np_oilgas!AT12+rwc!AG12+airports!AH12+cmv_c3!M12+'ptfire-wild'!AJ12+ptagfire!AH12</f>
        <v>2304.7929382294424</v>
      </c>
      <c r="O13" s="21">
        <f>rail!AY12+nonpt!O12+ptagfire!AP12+nonroad!AR12+'onroad all'!Z12+cmv_c1c2!V12+'ptfire-rx'!AU12+ptegu!BX12+ptnonipm!CI12+pt_oilgas!BX12+np_oilgas!BD12+rwc!AN12+airports!AO12+cmv_c3!V12+'ptfire-wild'!AR12+np_solvents!AE12</f>
        <v>1979.1137520922807</v>
      </c>
      <c r="P13" s="21">
        <f>rail!AD12+nonroad!AD12+'onroad all'!AK12+'onroad all'!AL12+'onroad all'!AM12+'onroad all'!AN12+'onroad all'!AO12+'onroad all'!AP12+ptnonipm!BI12+SUM(airports!AR12:AW12)+SUM(cmv_c1c2!AC12:AH12)+SUM(cmv_c3!AC12:AH12)</f>
        <v>4177.1255932710892</v>
      </c>
      <c r="Q13" s="21">
        <f>rail!AE12+nonroad!AE12+'onroad all'!AL12+'onroad all'!AM12+'onroad all'!AN12+'onroad all'!AO12+'onroad all'!AP12+ptnonipm!BJ12+SUM(airports!AS12:AW12)+SUM(cmv_c1c2!AD12:AH12)+SUM(cmv_c3!AD12:AH12)</f>
        <v>3920.1811894164121</v>
      </c>
      <c r="R13" s="61">
        <f>rail!P12+nonpt!T12+nonroad!R12+'onroad all'!AC12+ptegu!T12+ptnonipm!T12+pt_oilgas!S12+np_oilgas!Q12+SUM(cmv_c1c2!Z12:AA12)+SUM(cmv_c3!Z12:AA12)</f>
        <v>1.1127445285423594</v>
      </c>
      <c r="S13" s="61">
        <f>rail!K12+nonpt!L12+nonroad!U12+'onroad all'!M12+ptegu!L12+ptnonipm!L12+pt_oilgas!K12+np_oilgas!K12+SUM(cmv_c1c2!R12:S12)+SUM(cmv_c3!R12:S12)</f>
        <v>0.92770113892976391</v>
      </c>
      <c r="T13" s="61">
        <f>rail!O12+nonpt!P12+ptegu!P12+ptnonipm!P12+pt_oilgas!O12+np_oilgas!N12+rwc!M12+SUM(cmv_c1c2!W12:X12)+SUM(cmv_c3!W12:X12)</f>
        <v>0.13729180772632207</v>
      </c>
      <c r="U13" s="61">
        <f>rail!V12+nonpt!AI12+nonroad!T12+'onroad all'!CB12+ptegu!AH12+ptnonipm!AL12+pt_oilgas!AG12+np_oilgas!AA12+rwc!R12+SUM(cmv_c1c2!BF12:BG12)+SUM(cmv_c3!BF12:BG12)</f>
        <v>5.1603282065475744</v>
      </c>
      <c r="V13" s="61">
        <f>rail!T12+nonpt!AE12+nonroad!S12+'onroad all'!BS12+'onroad all'!BT12+ptegu!AD12+ptnonipm!AH12+pt_oilgas!AC12+np_oilgas!W12+rwc!P12+SUM(cmv_c1c2!BA12:BB12)+SUM(cmv_c3!BA12:BB12)</f>
        <v>19.749087114402997</v>
      </c>
      <c r="W13" s="61">
        <f>nonpt!CW12+ptegu!BB12+ptnonipm!Z12</f>
        <v>6.0032419909124117</v>
      </c>
      <c r="X13" s="68" t="s">
        <v>526</v>
      </c>
      <c r="AA13" s="23" t="s">
        <v>10</v>
      </c>
      <c r="AB13" s="21">
        <f>B13+beis!H12</f>
        <v>2194338.2056961101</v>
      </c>
      <c r="AC13" s="21">
        <f t="shared" si="2"/>
        <v>101097.53638942201</v>
      </c>
      <c r="AD13" s="21">
        <f>D13+beis!T12</f>
        <v>279519.50887261541</v>
      </c>
      <c r="AE13" s="21">
        <f t="shared" si="3"/>
        <v>209597.54067178111</v>
      </c>
      <c r="AF13" s="21">
        <f t="shared" si="4"/>
        <v>124923.31371182791</v>
      </c>
      <c r="AG13" s="21">
        <f t="shared" si="5"/>
        <v>39127.073197685408</v>
      </c>
      <c r="AH13" s="21">
        <f>H13+beis!Z12</f>
        <v>1902229.3016668102</v>
      </c>
      <c r="AI13" s="21">
        <f>I13+beis!E12</f>
        <v>21405.500350928058</v>
      </c>
      <c r="AJ13" s="21">
        <f t="shared" si="6"/>
        <v>4495.6447103001319</v>
      </c>
      <c r="AK13" s="21">
        <f>K13+beis!N12</f>
        <v>34660.773286597912</v>
      </c>
      <c r="AL13" s="21">
        <f>L13+beis!R12</f>
        <v>104098.22107043651</v>
      </c>
      <c r="AM13" s="21">
        <f t="shared" si="7"/>
        <v>1524.3500667293472</v>
      </c>
      <c r="AN13" s="21">
        <f t="shared" si="8"/>
        <v>2304.7929382294424</v>
      </c>
      <c r="AO13" s="21">
        <f t="shared" si="9"/>
        <v>1979.1137520922807</v>
      </c>
      <c r="AP13" s="21">
        <f t="shared" si="10"/>
        <v>4177.1255932710892</v>
      </c>
      <c r="AQ13" s="21">
        <f t="shared" si="11"/>
        <v>3920.1811894164121</v>
      </c>
      <c r="AR13" s="61">
        <f t="shared" si="12"/>
        <v>1.1127445285423594</v>
      </c>
      <c r="AS13" s="61">
        <f t="shared" si="13"/>
        <v>0.92770113892976391</v>
      </c>
      <c r="AT13" s="61">
        <f t="shared" si="14"/>
        <v>0.13729180772632207</v>
      </c>
      <c r="AU13" s="61">
        <f t="shared" si="15"/>
        <v>5.1603282065475744</v>
      </c>
      <c r="AV13" s="61">
        <f t="shared" si="16"/>
        <v>19.749087114402997</v>
      </c>
      <c r="AX13" s="23" t="s">
        <v>10</v>
      </c>
      <c r="AY13" s="21">
        <f>B13-'ptfire-rx'!B12-'ptfire-wild'!B12</f>
        <v>1413200.9932761102</v>
      </c>
      <c r="AZ13" s="21">
        <f>C13-'ptfire-rx'!C12-'ptfire-wild'!C12</f>
        <v>90614.241790422006</v>
      </c>
      <c r="BA13" s="21">
        <f>D13-'ptfire-rx'!D12-'ptfire-wild'!D12</f>
        <v>236315.70636561551</v>
      </c>
      <c r="BB13" s="21">
        <f>E13-'ptfire-rx'!E12-'ptfire-wild'!E12</f>
        <v>140950.0473517811</v>
      </c>
      <c r="BC13" s="21">
        <f>F13-'ptfire-rx'!F12-'ptfire-wild'!F12</f>
        <v>66747.471673827909</v>
      </c>
      <c r="BD13" s="21">
        <f>G13-'ptfire-rx'!G12-'ptfire-wild'!G12</f>
        <v>32916.932072685413</v>
      </c>
      <c r="BE13" s="21">
        <f>H13-'ptfire-rx'!H12-'ptfire-wild'!H12</f>
        <v>241386.83787982006</v>
      </c>
      <c r="BF13" s="21">
        <f>I13-'ptfire-rx'!AO12-'ptfire-wild'!AL12</f>
        <v>1778.7859402906181</v>
      </c>
      <c r="BG13" s="21">
        <f>J13-'ptfire-rx'!AS12-'ptfire-wild'!AP12</f>
        <v>2647.1438529477109</v>
      </c>
      <c r="BH13" s="21">
        <f>K13-'ptfire-rx'!BE12-'ptfire-wild'!BA12</f>
        <v>2803.8380884636367</v>
      </c>
      <c r="BI13" s="21">
        <f>L13-'ptfire-rx'!BP12-'ptfire-wild'!BL12</f>
        <v>7328.8081728390898</v>
      </c>
      <c r="BJ13" s="21">
        <f>M13-'ptfire-rx'!BR12-'ptfire-wild'!BN12</f>
        <v>246.37029615078131</v>
      </c>
      <c r="BK13" s="21">
        <f>N13-'ptfire-rx'!AL12-'ptfire-wild'!AJ12</f>
        <v>262.06010781043733</v>
      </c>
      <c r="BL13" s="21">
        <f>O13-'ptfire-rx'!AU12-'ptfire-wild'!AR12</f>
        <v>379.79581867920513</v>
      </c>
      <c r="BM13" s="21">
        <f t="shared" si="17"/>
        <v>4177.1255932710892</v>
      </c>
      <c r="BN13" s="21">
        <f t="shared" si="18"/>
        <v>3920.1811894164121</v>
      </c>
      <c r="BO13" s="61">
        <f t="shared" si="19"/>
        <v>1.1127445285423594</v>
      </c>
      <c r="BP13" s="61">
        <f t="shared" si="20"/>
        <v>0.92770113892976391</v>
      </c>
      <c r="BQ13" s="61">
        <f t="shared" si="21"/>
        <v>0.13729180772632207</v>
      </c>
      <c r="BR13" s="61">
        <f t="shared" si="22"/>
        <v>5.1603282065475744</v>
      </c>
      <c r="BS13" s="61">
        <f t="shared" si="23"/>
        <v>19.749087114402997</v>
      </c>
    </row>
    <row r="14" spans="1:71" x14ac:dyDescent="0.3">
      <c r="A14" s="23" t="s">
        <v>12</v>
      </c>
      <c r="B14" s="21">
        <f>rail!B13+nonpt!B13+ptagfire!B13+nonroad!B13+'onroad all'!AG13+cmv_c1c2!B13+'ptfire-rx'!B13+ptegu!B13+ptnonipm!B13+pt_oilgas!B13+np_oilgas!B13+rwc!B13+cmv_c3!B13+airports!B13+'ptfire-wild'!B13+np_solvents!B13</f>
        <v>797480.11057996203</v>
      </c>
      <c r="C14" s="21">
        <f>rail!C13+nonpt!C13+ptagfire!C13++nonroad!C13+'onroad all'!BZ13+cmv_c1c2!BE13+'ptfire-rx'!C13+ptegu!C13+ptnonipm!C13+pt_oilgas!C13+np_oilgas!C13+rwc!C13+cmv_c3!BE13+livestock!B13+airports!C13+'ptfire-wild'!C13+fertilizer!B13+np_solvents!C13</f>
        <v>107599.63661849464</v>
      </c>
      <c r="D14" s="21">
        <f>rail!D13+nonpt!D13+ptagfire!D13++nonroad!D13+cmv_c1c2!D13+'ptfire-rx'!D13+ptegu!DW13+ptnonipm!D13+pt_oilgas!D13+np_oilgas!D13+rwc!D13+cmv_c3!D13+'onroad all'!CI13+airports!D13+'ptfire-wild'!D13+np_solvents!D13</f>
        <v>63459.56619227754</v>
      </c>
      <c r="E14" s="21">
        <f>rail!E13+nonpt!E13+ptagfire!E13++nonroad!E13+cmv_c1c2!E13+'ptfire-rx'!E13+ptegu!E13+ptnonipm!E13+pt_oilgas!E13+np_oilgas!E13+rwc!E13+cmv_c3!E13+afdust!BA13+'onroad all'!DE13+'onroad all'!DD13+airports!E13+'ptfire-wild'!E13+np_solvents!E13</f>
        <v>326158.780644944</v>
      </c>
      <c r="F14" s="21">
        <f>rail!F13+nonpt!F13+ptagfire!F13++nonroad!F13+cmv_c1c2!F13+'ptfire-rx'!F13+ptegu!F13+ptnonipm!F13+pt_oilgas!F13+np_oilgas!F13+rwc!F13+cmv_c3!F13+afdust!BB13+'onroad all'!DD13+airports!F13+'ptfire-wild'!F13+np_solvents!F13</f>
        <v>87463.115142460985</v>
      </c>
      <c r="G14" s="21">
        <f>rail!G13+nonpt!G13+ptagfire!G13++nonroad!G13+'onroad all'!DU13+cmv_c1c2!G13+'ptfire-rx'!G13+ptegu!FH13+ptnonipm!G13+pt_oilgas!G13+np_oilgas!G13+rwc!G13+cmv_c3!G13+airports!G13+'ptfire-wild'!G13+np_solvents!G13</f>
        <v>6611.0578727975526</v>
      </c>
      <c r="H14" s="21">
        <f>rail!H13+nonpt!H13+ptagfire!H13++nonroad!H13+'onroad all'!EI13+cmv_c1c2!H13+'ptfire-rx'!H13+ptegu!H13+ptnonipm!H13+pt_oilgas!H13+np_oilgas!H13+rwc!H13+cmv_c3!H13+livestock!C13+airports!H13+'ptfire-wild'!H13+np_solvents!H13</f>
        <v>190845.531658544</v>
      </c>
      <c r="I14" s="21">
        <f>rail!AO13+nonpt!BN13+ptagfire!AJ13+nonroad!AK13+'onroad all'!H13+cmv_c1c2!O13+'ptfire-rx'!AO13+ptegu!BM13+ptnonipm!BX13+pt_oilgas!BM13+np_oilgas!AU13+rwc!AH13+cmv_c3!O13+livestock!U13+airports!AJ13+'ptfire-wild'!AL13+np_solvents!AU13</f>
        <v>4968.5552572807346</v>
      </c>
      <c r="J14" s="21">
        <f>rail!AU13+nonpt!BT13+ptagfire!AN13+nonroad!AP13+'onroad all'!P13+cmv_c1c2!T13+'ptfire-rx'!AS13+ptegu!BS13+ptnonipm!CD13+pt_oilgas!BS13+np_oilgas!BA13+rwc!AL13+cmv_c3!T13+livestock!X13+airports!AM13+'ptfire-wild'!AP13+np_solvents!AY13</f>
        <v>1984.9818636986411</v>
      </c>
      <c r="K14" s="21">
        <f>rail!BR13+nonpt!CY13+ptagfire!AY13+nonroad!BH13+'onroad all'!BC13+cmv_c1c2!AO13+'ptfire-rx'!BE13+ptegu!CX13+ptnonipm!DP13+pt_oilgas!CW13+np_oilgas!BW13+rwc!AY13+cmv_c3!AP13+livestock!AH13+airports!BE13+'ptfire-wild'!BA13+np_solvents!BR13</f>
        <v>9489.4062503332134</v>
      </c>
      <c r="L14" s="21">
        <f>rail!CF13+nonpt!DO13+ptagfire!BH13+nonroad!BT13+'onroad all'!BU13+cmv_c1c2!BC13+'ptfire-rx'!BP13+ptegu!DM13+ptnonipm!EH13+pt_oilgas!DM13+np_oilgas!CK13+rwc!BJ13+cmv_c3!BC13+livestock!AN13+airports!BN13+'ptfire-wild'!BL13+np_solvents!CF13</f>
        <v>10611.857772086834</v>
      </c>
      <c r="M14" s="21">
        <f>rail!CG13+nonpt!DQ13+nonroad!BU13+'onroad all'!BY13+cmv_c1c2!BD13+'ptfire-rx'!BR13+ptegu!DO13+ptnonipm!EJ13+pt_oilgas!DO13+np_oilgas!CL13+rwc!BK13+cmv_c3!BD13+airports!BO13+'ptfire-wild'!BN13+np_solvents!CG13+ptagfire!BJ13</f>
        <v>1419.0494432216854</v>
      </c>
      <c r="N14" s="21">
        <f>rail!AN13+nonpt!BK13+nonroad!AJ13+'onroad all'!G13+cmv_c1c2!M13+'ptfire-rx'!AL13+ptegu!BK13+ptnonipm!BU13+pt_oilgas!BK13+np_oilgas!AT13+rwc!AG13+airports!AH13+cmv_c3!M13+'ptfire-wild'!AJ13+ptagfire!AH13</f>
        <v>1384.4126445839274</v>
      </c>
      <c r="O14" s="21">
        <f>rail!AY13+nonpt!O13+ptagfire!AP13+nonroad!AR13+'onroad all'!Z13+cmv_c1c2!V13+'ptfire-rx'!AU13+ptegu!BX13+ptnonipm!CI13+pt_oilgas!BX13+np_oilgas!BD13+rwc!AN13+airports!AO13+cmv_c3!V13+'ptfire-wild'!AR13+np_solvents!AE13</f>
        <v>821.7330767883783</v>
      </c>
      <c r="P14" s="21">
        <f>rail!AD13+nonroad!AD13+'onroad all'!AK13+'onroad all'!AL13+'onroad all'!AM13+'onroad all'!AN13+'onroad all'!AO13+'onroad all'!AP13+ptnonipm!BI13+SUM(airports!AR13:AW13)+SUM(cmv_c1c2!AC13:AH13)+SUM(cmv_c3!AC13:AH13)</f>
        <v>1248.4191342108338</v>
      </c>
      <c r="Q14" s="21">
        <f>rail!AE13+nonroad!AE13+'onroad all'!AL13+'onroad all'!AM13+'onroad all'!AN13+'onroad all'!AO13+'onroad all'!AP13+ptnonipm!BJ13+SUM(airports!AS13:AW13)+SUM(cmv_c1c2!AD13:AH13)+SUM(cmv_c3!AD13:AH13)</f>
        <v>1156.8835701104915</v>
      </c>
      <c r="R14" s="61">
        <f>rail!P13+nonpt!T13+nonroad!R13+'onroad all'!AC13+ptegu!T13+ptnonipm!T13+pt_oilgas!S13+np_oilgas!Q13+SUM(cmv_c1c2!Z13:AA13)+SUM(cmv_c3!Z13:AA13)</f>
        <v>0.53482166426197253</v>
      </c>
      <c r="S14" s="61">
        <f>rail!K13+nonpt!L13+nonroad!U13+'onroad all'!M13+ptegu!L13+ptnonipm!L13+pt_oilgas!K13+np_oilgas!K13+SUM(cmv_c1c2!R13:S13)+SUM(cmv_c3!R13:S13)</f>
        <v>0.65096816942701974</v>
      </c>
      <c r="T14" s="61">
        <f>rail!O13+nonpt!P13+ptegu!P13+ptnonipm!P13+pt_oilgas!O13+np_oilgas!N13+rwc!M13+SUM(cmv_c1c2!W13:X13)+SUM(cmv_c3!W13:X13)</f>
        <v>2.3025295411999251</v>
      </c>
      <c r="U14" s="61">
        <f>rail!V13+nonpt!AI13+nonroad!T13+'onroad all'!CB13+ptegu!AH13+ptnonipm!AL13+pt_oilgas!AG13+np_oilgas!AA13+rwc!R13+SUM(cmv_c1c2!BF13:BG13)+SUM(cmv_c3!BF13:BG13)</f>
        <v>1.3896095613582955</v>
      </c>
      <c r="V14" s="61">
        <f>rail!T13+nonpt!AE13+nonroad!S13+'onroad all'!BS13+'onroad all'!BT13+ptegu!AD13+ptnonipm!AH13+pt_oilgas!AC13+np_oilgas!W13+rwc!P13+SUM(cmv_c1c2!BA13:BB13)+SUM(cmv_c3!BA13:BB13)</f>
        <v>10.424935942805424</v>
      </c>
      <c r="W14" s="61">
        <f>nonpt!CW13+ptegu!BB13+ptnonipm!Z13</f>
        <v>6.1433409966091907E-3</v>
      </c>
      <c r="X14" s="68"/>
      <c r="AA14" s="23" t="s">
        <v>12</v>
      </c>
      <c r="AB14" s="21">
        <f>B14+beis!H13</f>
        <v>878090.35486996197</v>
      </c>
      <c r="AC14" s="21">
        <f t="shared" si="2"/>
        <v>107599.63661849464</v>
      </c>
      <c r="AD14" s="21">
        <f>D14+beis!T13</f>
        <v>77253.033658667438</v>
      </c>
      <c r="AE14" s="21">
        <f t="shared" si="3"/>
        <v>326158.780644944</v>
      </c>
      <c r="AF14" s="21">
        <f t="shared" si="4"/>
        <v>87463.115142460985</v>
      </c>
      <c r="AG14" s="21">
        <f t="shared" si="5"/>
        <v>6611.0578727975526</v>
      </c>
      <c r="AH14" s="21">
        <f>H14+beis!Z13</f>
        <v>671157.75275854301</v>
      </c>
      <c r="AI14" s="21">
        <f>I14+beis!E13</f>
        <v>13413.221006280735</v>
      </c>
      <c r="AJ14" s="21">
        <f t="shared" si="6"/>
        <v>1984.9818636986411</v>
      </c>
      <c r="AK14" s="21">
        <f>K14+beis!N13</f>
        <v>21005.060180333214</v>
      </c>
      <c r="AL14" s="21">
        <f>L14+beis!R13</f>
        <v>48624.258859086731</v>
      </c>
      <c r="AM14" s="21">
        <f t="shared" si="7"/>
        <v>1419.0494432216854</v>
      </c>
      <c r="AN14" s="21">
        <f t="shared" si="8"/>
        <v>1384.4126445839274</v>
      </c>
      <c r="AO14" s="21">
        <f t="shared" si="9"/>
        <v>821.7330767883783</v>
      </c>
      <c r="AP14" s="21">
        <f t="shared" si="10"/>
        <v>1248.4191342108338</v>
      </c>
      <c r="AQ14" s="21">
        <f t="shared" si="11"/>
        <v>1156.8835701104915</v>
      </c>
      <c r="AR14" s="61">
        <f t="shared" si="12"/>
        <v>0.53482166426197253</v>
      </c>
      <c r="AS14" s="61">
        <f t="shared" si="13"/>
        <v>0.65096816942701974</v>
      </c>
      <c r="AT14" s="61">
        <f t="shared" si="14"/>
        <v>2.3025295411999251</v>
      </c>
      <c r="AU14" s="61">
        <f t="shared" si="15"/>
        <v>1.3896095613582955</v>
      </c>
      <c r="AV14" s="61">
        <f t="shared" si="16"/>
        <v>10.424935942805424</v>
      </c>
      <c r="AX14" s="23" t="s">
        <v>12</v>
      </c>
      <c r="AY14" s="21">
        <f>B14-'ptfire-rx'!B13-'ptfire-wild'!B13</f>
        <v>271835.26685996202</v>
      </c>
      <c r="AZ14" s="21">
        <f>C14-'ptfire-rx'!C13-'ptfire-wild'!C13</f>
        <v>98982.048582494637</v>
      </c>
      <c r="BA14" s="21">
        <f>D14-'ptfire-rx'!D13-'ptfire-wild'!D13</f>
        <v>56781.609322277545</v>
      </c>
      <c r="BB14" s="21">
        <f>E14-'ptfire-rx'!E13-'ptfire-wild'!E13</f>
        <v>273126.97820094397</v>
      </c>
      <c r="BC14" s="21">
        <f>F14-'ptfire-rx'!F13-'ptfire-wild'!F13</f>
        <v>42520.909828460994</v>
      </c>
      <c r="BD14" s="21">
        <f>G14-'ptfire-rx'!G13-'ptfire-wild'!G13</f>
        <v>2812.0148727975529</v>
      </c>
      <c r="BE14" s="21">
        <f>H14-'ptfire-rx'!H13-'ptfire-wild'!H13</f>
        <v>66967.699476543989</v>
      </c>
      <c r="BF14" s="21">
        <f>I14-'ptfire-rx'!AO13-'ptfire-wild'!AL13</f>
        <v>619.0789012152245</v>
      </c>
      <c r="BG14" s="21">
        <f>J14-'ptfire-rx'!AS13-'ptfire-wild'!AP13</f>
        <v>818.90230960150518</v>
      </c>
      <c r="BH14" s="21">
        <f>K14-'ptfire-rx'!BE13-'ptfire-wild'!BA13</f>
        <v>802.1136107877428</v>
      </c>
      <c r="BI14" s="21">
        <f>L14-'ptfire-rx'!BP13-'ptfire-wild'!BL13</f>
        <v>836.19441175716383</v>
      </c>
      <c r="BJ14" s="21">
        <f>M14-'ptfire-rx'!BR13-'ptfire-wild'!BN13</f>
        <v>155.79675515685938</v>
      </c>
      <c r="BK14" s="21">
        <f>N14-'ptfire-rx'!AL13-'ptfire-wild'!AJ13</f>
        <v>55.08187761815941</v>
      </c>
      <c r="BL14" s="21">
        <f>O14-'ptfire-rx'!AU13-'ptfire-wild'!AR13</f>
        <v>118.19826300096429</v>
      </c>
      <c r="BM14" s="21">
        <f t="shared" si="17"/>
        <v>1248.4191342108338</v>
      </c>
      <c r="BN14" s="21">
        <f t="shared" si="18"/>
        <v>1156.8835701104915</v>
      </c>
      <c r="BO14" s="61">
        <f t="shared" si="19"/>
        <v>0.53482166426197253</v>
      </c>
      <c r="BP14" s="61">
        <f t="shared" si="20"/>
        <v>0.65096816942701974</v>
      </c>
      <c r="BQ14" s="61">
        <f t="shared" si="21"/>
        <v>2.3025295411999251</v>
      </c>
      <c r="BR14" s="61">
        <f t="shared" si="22"/>
        <v>1.3896095613582955</v>
      </c>
      <c r="BS14" s="61">
        <f t="shared" si="23"/>
        <v>10.424935942805424</v>
      </c>
    </row>
    <row r="15" spans="1:71" x14ac:dyDescent="0.3">
      <c r="A15" s="23" t="s">
        <v>13</v>
      </c>
      <c r="B15" s="21">
        <f>rail!B14+nonpt!B14+ptagfire!B14+nonroad!B14+'onroad all'!AG14+cmv_c1c2!B14+'ptfire-rx'!B14+ptegu!B14+ptnonipm!B14+pt_oilgas!B14+np_oilgas!B14+rwc!B14+cmv_c3!B14+airports!B14+'ptfire-wild'!B14+np_solvents!B14</f>
        <v>1325343.2769246902</v>
      </c>
      <c r="C15" s="21">
        <f>rail!C14+nonpt!C14+ptagfire!C14++nonroad!C14+'onroad all'!BZ14+cmv_c1c2!BE14+'ptfire-rx'!C14+ptegu!C14+ptnonipm!C14+pt_oilgas!C14+np_oilgas!C14+rwc!C14+cmv_c3!BE14+livestock!B14+airports!C14+'ptfire-wild'!C14+fertilizer!B14+np_solvents!C14</f>
        <v>74769.565837621107</v>
      </c>
      <c r="D15" s="21">
        <f>rail!D14+nonpt!D14+ptagfire!D14++nonroad!D14+cmv_c1c2!D14+'ptfire-rx'!D14+ptegu!DW14+ptnonipm!D14+pt_oilgas!D14+np_oilgas!D14+rwc!D14+cmv_c3!D14+'onroad all'!CI14+airports!D14+'ptfire-wild'!D14+np_solvents!D14</f>
        <v>288239.53546934552</v>
      </c>
      <c r="E15" s="21">
        <f>rail!E14+nonpt!E14+ptagfire!E14++nonroad!E14+cmv_c1c2!E14+'ptfire-rx'!E14+ptegu!E14+ptnonipm!E14+pt_oilgas!E14+np_oilgas!E14+rwc!E14+cmv_c3!E14+afdust!BA14+'onroad all'!DE14+'onroad all'!DD14+airports!E14+'ptfire-wild'!E14+np_solvents!E14</f>
        <v>383559.6445289781</v>
      </c>
      <c r="F15" s="21">
        <f>rail!F14+nonpt!F14+ptagfire!F14++nonroad!F14+cmv_c1c2!F14+'ptfire-rx'!F14+ptegu!F14+ptnonipm!F14+pt_oilgas!F14+np_oilgas!F14+rwc!F14+cmv_c3!F14+afdust!BB14+'onroad all'!DD14+airports!F14+'ptfire-wild'!F14+np_solvents!F14</f>
        <v>96271.976197177108</v>
      </c>
      <c r="G15" s="21">
        <f>rail!G14+nonpt!G14+ptagfire!G14++nonroad!G14+'onroad all'!DU14+cmv_c1c2!G14+'ptfire-rx'!G14+ptegu!FH14+ptnonipm!G14+pt_oilgas!G14+np_oilgas!G14+rwc!G14+cmv_c3!G14+airports!G14+'ptfire-wild'!G14+np_solvents!G14</f>
        <v>85582.347332032703</v>
      </c>
      <c r="H15" s="21">
        <f>rail!H14+nonpt!H14+ptagfire!H14++nonroad!H14+'onroad all'!EI14+cmv_c1c2!H14+'ptfire-rx'!H14+ptegu!H14+ptnonipm!H14+pt_oilgas!H14+np_oilgas!H14+rwc!H14+cmv_c3!H14+livestock!C14+airports!H14+'ptfire-wild'!H14+np_solvents!H14</f>
        <v>314760.30702608993</v>
      </c>
      <c r="I15" s="21">
        <f>rail!AO14+nonpt!BN14+ptagfire!AJ14+nonroad!AK14+'onroad all'!H14+cmv_c1c2!O14+'ptfire-rx'!AO14+ptegu!BM14+ptnonipm!BX14+pt_oilgas!BM14+np_oilgas!AU14+rwc!AH14+cmv_c3!O14+livestock!U14+airports!AJ14+'ptfire-wild'!AL14+np_solvents!AU14</f>
        <v>2434.2035735403365</v>
      </c>
      <c r="J15" s="21">
        <f>rail!AU14+nonpt!BT14+ptagfire!AN14+nonroad!AP14+'onroad all'!P14+cmv_c1c2!T14+'ptfire-rx'!AS14+ptegu!BS14+ptnonipm!CD14+pt_oilgas!BS14+np_oilgas!BA14+rwc!AL14+cmv_c3!T14+livestock!X14+airports!AM14+'ptfire-wild'!AP14+np_solvents!AY14</f>
        <v>3048.9052048052085</v>
      </c>
      <c r="K15" s="21">
        <f>rail!BR14+nonpt!CY14+ptagfire!AY14+nonroad!BH14+'onroad all'!BC14+cmv_c1c2!AO14+'ptfire-rx'!BE14+ptegu!CX14+ptnonipm!DP14+pt_oilgas!CW14+np_oilgas!BW14+rwc!AY14+cmv_c3!AP14+livestock!AH14+airports!BE14+'ptfire-wild'!BA14+np_solvents!BR14</f>
        <v>4344.4838815925614</v>
      </c>
      <c r="L15" s="21">
        <f>rail!CF14+nonpt!DO14+ptagfire!BH14+nonroad!BT14+'onroad all'!BU14+cmv_c1c2!BC14+'ptfire-rx'!BP14+ptegu!DM14+ptnonipm!EH14+pt_oilgas!DM14+np_oilgas!CK14+rwc!BJ14+cmv_c3!BC14+livestock!AN14+airports!BN14+'ptfire-wild'!BL14+np_solvents!CF14</f>
        <v>3402.5102437291698</v>
      </c>
      <c r="M15" s="21">
        <f>rail!CG14+nonpt!DQ14+nonroad!BU14+'onroad all'!BY14+cmv_c1c2!BD14+'ptfire-rx'!BR14+ptegu!DO14+ptnonipm!EJ14+pt_oilgas!DO14+np_oilgas!CL14+rwc!BK14+cmv_c3!BD14+airports!BO14+'ptfire-wild'!BN14+np_solvents!CG14+ptagfire!BJ14</f>
        <v>489.91065443695504</v>
      </c>
      <c r="N15" s="21">
        <f>rail!AN14+nonpt!BK14+nonroad!AJ14+'onroad all'!G14+cmv_c1c2!M14+'ptfire-rx'!AL14+ptegu!BK14+ptnonipm!BU14+pt_oilgas!BK14+np_oilgas!AT14+rwc!AG14+airports!AH14+cmv_c3!M14+'ptfire-wild'!AJ14+ptagfire!AH14</f>
        <v>497.37565848395292</v>
      </c>
      <c r="O15" s="21">
        <f>rail!AY14+nonpt!O14+ptagfire!AP14+nonroad!AR14+'onroad all'!Z14+cmv_c1c2!V14+'ptfire-rx'!AU14+ptegu!BX14+ptnonipm!CI14+pt_oilgas!BX14+np_oilgas!BD14+rwc!AN14+airports!AO14+cmv_c3!V14+'ptfire-wild'!AR14+np_solvents!AE14</f>
        <v>541.50935727148067</v>
      </c>
      <c r="P15" s="21">
        <f>rail!AD14+nonroad!AD14+'onroad all'!AK14+'onroad all'!AL14+'onroad all'!AM14+'onroad all'!AN14+'onroad all'!AO14+'onroad all'!AP14+ptnonipm!BI14+SUM(airports!AR14:AW14)+SUM(cmv_c1c2!AC14:AH14)+SUM(cmv_c3!AC14:AH14)</f>
        <v>5430.5054895796338</v>
      </c>
      <c r="Q15" s="21">
        <f>rail!AE14+nonroad!AE14+'onroad all'!AL14+'onroad all'!AM14+'onroad all'!AN14+'onroad all'!AO14+'onroad all'!AP14+ptnonipm!BJ14+SUM(airports!AS14:AW14)+SUM(cmv_c1c2!AD14:AH14)+SUM(cmv_c3!AD14:AH14)</f>
        <v>5176.7009817734124</v>
      </c>
      <c r="R15" s="61">
        <f>rail!P14+nonpt!T14+nonroad!R14+'onroad all'!AC14+ptegu!T14+ptnonipm!T14+pt_oilgas!S14+np_oilgas!Q14+SUM(cmv_c1c2!Z14:AA14)+SUM(cmv_c3!Z14:AA14)</f>
        <v>2.4564233666868902</v>
      </c>
      <c r="S15" s="61">
        <f>rail!K14+nonpt!L14+nonroad!U14+'onroad all'!M14+ptegu!L14+ptnonipm!L14+pt_oilgas!K14+np_oilgas!K14+SUM(cmv_c1c2!R14:S14)+SUM(cmv_c3!R14:S14)</f>
        <v>2.1511237597524531</v>
      </c>
      <c r="T15" s="61">
        <f>rail!O14+nonpt!P14+ptegu!P14+ptnonipm!P14+pt_oilgas!O14+np_oilgas!N14+rwc!M14+SUM(cmv_c1c2!W14:X14)+SUM(cmv_c3!W14:X14)</f>
        <v>1.1560718549021827</v>
      </c>
      <c r="U15" s="61">
        <f>rail!V14+nonpt!AI14+nonroad!T14+'onroad all'!CB14+ptegu!AH14+ptnonipm!AL14+pt_oilgas!AG14+np_oilgas!AA14+rwc!R14+SUM(cmv_c1c2!BF14:BG14)+SUM(cmv_c3!BF14:BG14)</f>
        <v>24.564764915901296</v>
      </c>
      <c r="V15" s="61">
        <f>rail!T14+nonpt!AE14+nonroad!S14+'onroad all'!BS14+'onroad all'!BT14+ptegu!AD14+ptnonipm!AH14+pt_oilgas!AC14+np_oilgas!W14+rwc!P14+SUM(cmv_c1c2!BA14:BB14)+SUM(cmv_c3!BA14:BB14)</f>
        <v>65.42264874411164</v>
      </c>
      <c r="W15" s="61">
        <f>nonpt!CW14+ptegu!BB14+ptnonipm!Z14</f>
        <v>3.1489219661688406</v>
      </c>
      <c r="X15" s="68" t="s">
        <v>526</v>
      </c>
      <c r="AA15" s="23" t="s">
        <v>13</v>
      </c>
      <c r="AB15" s="21">
        <f>B15+beis!H14</f>
        <v>1375272.0484846903</v>
      </c>
      <c r="AC15" s="21">
        <f t="shared" si="2"/>
        <v>74769.565837621107</v>
      </c>
      <c r="AD15" s="21">
        <f>D15+beis!T14</f>
        <v>332110.3887034189</v>
      </c>
      <c r="AE15" s="21">
        <f t="shared" si="3"/>
        <v>383559.6445289781</v>
      </c>
      <c r="AF15" s="21">
        <f t="shared" si="4"/>
        <v>96271.976197177108</v>
      </c>
      <c r="AG15" s="21">
        <f t="shared" si="5"/>
        <v>85582.347332032703</v>
      </c>
      <c r="AH15" s="21">
        <f>H15+beis!Z14</f>
        <v>531757.9577910899</v>
      </c>
      <c r="AI15" s="21">
        <f>I15+beis!E14</f>
        <v>7663.9134014403371</v>
      </c>
      <c r="AJ15" s="21">
        <f t="shared" si="6"/>
        <v>3048.9052048052085</v>
      </c>
      <c r="AK15" s="21">
        <f>K15+beis!N14</f>
        <v>11476.035977792562</v>
      </c>
      <c r="AL15" s="21">
        <f>L15+beis!R14</f>
        <v>32049.000245239069</v>
      </c>
      <c r="AM15" s="21">
        <f t="shared" si="7"/>
        <v>489.91065443695504</v>
      </c>
      <c r="AN15" s="21">
        <f t="shared" si="8"/>
        <v>497.37565848395292</v>
      </c>
      <c r="AO15" s="21">
        <f t="shared" si="9"/>
        <v>541.50935727148067</v>
      </c>
      <c r="AP15" s="21">
        <f t="shared" si="10"/>
        <v>5430.5054895796338</v>
      </c>
      <c r="AQ15" s="21">
        <f t="shared" si="11"/>
        <v>5176.7009817734124</v>
      </c>
      <c r="AR15" s="61">
        <f t="shared" si="12"/>
        <v>2.4564233666868902</v>
      </c>
      <c r="AS15" s="61">
        <f t="shared" si="13"/>
        <v>2.1511237597524531</v>
      </c>
      <c r="AT15" s="61">
        <f t="shared" si="14"/>
        <v>1.1560718549021827</v>
      </c>
      <c r="AU15" s="61">
        <f t="shared" si="15"/>
        <v>24.564764915901296</v>
      </c>
      <c r="AV15" s="61">
        <f t="shared" si="16"/>
        <v>65.42264874411164</v>
      </c>
      <c r="AX15" s="23" t="s">
        <v>13</v>
      </c>
      <c r="AY15" s="21">
        <f>B15-'ptfire-rx'!B14-'ptfire-wild'!B14</f>
        <v>1223224.1158996902</v>
      </c>
      <c r="AZ15" s="21">
        <f>C15-'ptfire-rx'!C14-'ptfire-wild'!C14</f>
        <v>73088.831587621098</v>
      </c>
      <c r="BA15" s="21">
        <f>D15-'ptfire-rx'!D14-'ptfire-wild'!D14</f>
        <v>286604.43669234554</v>
      </c>
      <c r="BB15" s="21">
        <f>E15-'ptfire-rx'!E14-'ptfire-wild'!E14</f>
        <v>372955.31779797812</v>
      </c>
      <c r="BC15" s="21">
        <f>F15-'ptfire-rx'!F14-'ptfire-wild'!F14</f>
        <v>87285.258666177106</v>
      </c>
      <c r="BD15" s="21">
        <f>G15-'ptfire-rx'!G14-'ptfire-wild'!G14</f>
        <v>84741.014157032696</v>
      </c>
      <c r="BE15" s="21">
        <f>H15-'ptfire-rx'!H14-'ptfire-wild'!H14</f>
        <v>290599.75200608996</v>
      </c>
      <c r="BF15" s="21">
        <f>I15-'ptfire-rx'!AO14-'ptfire-wild'!AL14</f>
        <v>1713.9063284065685</v>
      </c>
      <c r="BG15" s="21">
        <f>J15-'ptfire-rx'!AS14-'ptfire-wild'!AP14</f>
        <v>2855.508107665803</v>
      </c>
      <c r="BH15" s="21">
        <f>K15-'ptfire-rx'!BE14-'ptfire-wild'!BA14</f>
        <v>3264.8975026298031</v>
      </c>
      <c r="BI15" s="21">
        <f>L15-'ptfire-rx'!BP14-'ptfire-wild'!BL14</f>
        <v>2412.3133970907243</v>
      </c>
      <c r="BJ15" s="21">
        <f>M15-'ptfire-rx'!BR14-'ptfire-wild'!BN14</f>
        <v>281.04171537873157</v>
      </c>
      <c r="BK15" s="21">
        <f>N15-'ptfire-rx'!AL14-'ptfire-wild'!AJ14</f>
        <v>277.33249504926192</v>
      </c>
      <c r="BL15" s="21">
        <f>O15-'ptfire-rx'!AU14-'ptfire-wild'!AR14</f>
        <v>424.61140884877898</v>
      </c>
      <c r="BM15" s="21">
        <f t="shared" si="17"/>
        <v>5430.5054895796338</v>
      </c>
      <c r="BN15" s="21">
        <f t="shared" si="18"/>
        <v>5176.7009817734124</v>
      </c>
      <c r="BO15" s="61">
        <f t="shared" si="19"/>
        <v>2.4564233666868902</v>
      </c>
      <c r="BP15" s="61">
        <f t="shared" si="20"/>
        <v>2.1511237597524531</v>
      </c>
      <c r="BQ15" s="61">
        <f t="shared" si="21"/>
        <v>1.1560718549021827</v>
      </c>
      <c r="BR15" s="61">
        <f t="shared" si="22"/>
        <v>24.564764915901296</v>
      </c>
      <c r="BS15" s="61">
        <f t="shared" si="23"/>
        <v>65.42264874411164</v>
      </c>
    </row>
    <row r="16" spans="1:71" x14ac:dyDescent="0.3">
      <c r="A16" s="23" t="s">
        <v>14</v>
      </c>
      <c r="B16" s="21">
        <f>rail!B15+nonpt!B15+ptagfire!B15+nonroad!B15+'onroad all'!AG15+cmv_c1c2!B15+'ptfire-rx'!B15+ptegu!B15+ptnonipm!B15+pt_oilgas!B15+np_oilgas!B15+rwc!B15+cmv_c3!B15+airports!B15+'ptfire-wild'!B15+np_solvents!B15</f>
        <v>1124486.9967777501</v>
      </c>
      <c r="C16" s="21">
        <f>rail!C15+nonpt!C15+ptagfire!C15++nonroad!C15+'onroad all'!BZ15+cmv_c1c2!BE15+'ptfire-rx'!C15+ptegu!C15+ptnonipm!C15+pt_oilgas!C15+np_oilgas!C15+rwc!C15+cmv_c3!BE15+livestock!B15+airports!C15+'ptfire-wild'!C15+fertilizer!B15+np_solvents!C15</f>
        <v>96500.067805703191</v>
      </c>
      <c r="D16" s="21">
        <f>rail!D15+nonpt!D15+ptagfire!D15++nonroad!D15+cmv_c1c2!D15+'ptfire-rx'!D15+ptegu!DW15+ptnonipm!D15+pt_oilgas!D15+np_oilgas!D15+rwc!D15+cmv_c3!D15+'onroad all'!CI15+airports!D15+'ptfire-wild'!D15+np_solvents!D15</f>
        <v>247078.55563197515</v>
      </c>
      <c r="E16" s="21">
        <f>rail!E15+nonpt!E15+ptagfire!E15++nonroad!E15+cmv_c1c2!E15+'ptfire-rx'!E15+ptegu!E15+ptnonipm!E15+pt_oilgas!E15+np_oilgas!E15+rwc!E15+cmv_c3!E15+afdust!BA15+'onroad all'!DE15+'onroad all'!DD15+airports!E15+'ptfire-wild'!E15+np_solvents!E15</f>
        <v>96276.160503381776</v>
      </c>
      <c r="F16" s="21">
        <f>rail!F15+nonpt!F15+ptagfire!F15++nonroad!F15+cmv_c1c2!F15+'ptfire-rx'!F15+ptegu!F15+ptnonipm!F15+pt_oilgas!F15+np_oilgas!F15+rwc!F15+cmv_c3!F15+afdust!BB15+'onroad all'!DD15+airports!F15+'ptfire-wild'!F15+np_solvents!F15</f>
        <v>54757.465718447675</v>
      </c>
      <c r="G16" s="21">
        <f>rail!G15+nonpt!G15+ptagfire!G15++nonroad!G15+'onroad all'!DU15+cmv_c1c2!G15+'ptfire-rx'!G15+ptegu!FH15+ptnonipm!G15+pt_oilgas!G15+np_oilgas!G15+rwc!G15+cmv_c3!G15+airports!G15+'ptfire-wild'!G15+np_solvents!G15</f>
        <v>86482.605672158315</v>
      </c>
      <c r="H16" s="21">
        <f>rail!H15+nonpt!H15+ptagfire!H15++nonroad!H15+'onroad all'!EI15+cmv_c1c2!H15+'ptfire-rx'!H15+ptegu!H15+ptnonipm!H15+pt_oilgas!H15+np_oilgas!H15+rwc!H15+cmv_c3!H15+livestock!C15+airports!H15+'ptfire-wild'!H15+np_solvents!H15</f>
        <v>196243.45644047004</v>
      </c>
      <c r="I16" s="21">
        <f>rail!AO15+nonpt!BN15+ptagfire!AJ15+nonroad!AK15+'onroad all'!H15+cmv_c1c2!O15+'ptfire-rx'!AO15+ptegu!BM15+ptnonipm!BX15+pt_oilgas!BM15+np_oilgas!AU15+rwc!AH15+cmv_c3!O15+livestock!U15+airports!AJ15+'ptfire-wild'!AL15+np_solvents!AU15</f>
        <v>1534.6815129843762</v>
      </c>
      <c r="J16" s="21">
        <f>rail!AU15+nonpt!BT15+ptagfire!AN15+nonroad!AP15+'onroad all'!P15+cmv_c1c2!T15+'ptfire-rx'!AS15+ptegu!BS15+ptnonipm!CD15+pt_oilgas!BS15+np_oilgas!BA15+rwc!AL15+cmv_c3!T15+livestock!X15+airports!AM15+'ptfire-wild'!AP15+np_solvents!AY15</f>
        <v>2026.3117174122472</v>
      </c>
      <c r="K16" s="21">
        <f>rail!BR15+nonpt!CY15+ptagfire!AY15+nonroad!BH15+'onroad all'!BC15+cmv_c1c2!AO15+'ptfire-rx'!BE15+ptegu!CX15+ptnonipm!DP15+pt_oilgas!CW15+np_oilgas!BW15+rwc!AY15+cmv_c3!AP15+livestock!AH15+airports!BE15+'ptfire-wild'!BA15+np_solvents!BR15</f>
        <v>2790.9437476542894</v>
      </c>
      <c r="L16" s="21">
        <f>rail!CF15+nonpt!DO15+ptagfire!BH15+nonroad!BT15+'onroad all'!BU15+cmv_c1c2!BC15+'ptfire-rx'!BP15+ptegu!DM15+ptnonipm!EH15+pt_oilgas!DM15+np_oilgas!CK15+rwc!BJ15+cmv_c3!BC15+livestock!AN15+airports!BN15+'ptfire-wild'!BL15+np_solvents!CF15</f>
        <v>1984.1408842794917</v>
      </c>
      <c r="M16" s="21">
        <f>rail!CG15+nonpt!DQ15+nonroad!BU15+'onroad all'!BY15+cmv_c1c2!BD15+'ptfire-rx'!BR15+ptegu!DO15+ptnonipm!EJ15+pt_oilgas!DO15+np_oilgas!CL15+rwc!BK15+cmv_c3!BD15+airports!BO15+'ptfire-wild'!BN15+np_solvents!CG15+ptagfire!BJ15</f>
        <v>309.83567270811966</v>
      </c>
      <c r="N16" s="21">
        <f>rail!AN15+nonpt!BK15+nonroad!AJ15+'onroad all'!G15+cmv_c1c2!M15+'ptfire-rx'!AL15+ptegu!BK15+ptnonipm!BU15+pt_oilgas!BK15+np_oilgas!AT15+rwc!AG15+airports!AH15+cmv_c3!M15+'ptfire-wild'!AJ15+ptagfire!AH15</f>
        <v>249.93769995239705</v>
      </c>
      <c r="O16" s="21">
        <f>rail!AY15+nonpt!O15+ptagfire!AP15+nonroad!AR15+'onroad all'!Z15+cmv_c1c2!V15+'ptfire-rx'!AU15+ptegu!BX15+ptnonipm!CI15+pt_oilgas!BX15+np_oilgas!BD15+rwc!AN15+airports!AO15+cmv_c3!V15+'ptfire-wild'!AR15+np_solvents!AE15</f>
        <v>291.75618494844264</v>
      </c>
      <c r="P16" s="21">
        <f>rail!AD15+nonroad!AD15+'onroad all'!AK15+'onroad all'!AL15+'onroad all'!AM15+'onroad all'!AN15+'onroad all'!AO15+'onroad all'!AP15+ptnonipm!BI15+SUM(airports!AR15:AW15)+SUM(cmv_c1c2!AC15:AH15)+SUM(cmv_c3!AC15:AH15)</f>
        <v>3953.2770278286112</v>
      </c>
      <c r="Q16" s="21">
        <f>rail!AE15+nonroad!AE15+'onroad all'!AL15+'onroad all'!AM15+'onroad all'!AN15+'onroad all'!AO15+'onroad all'!AP15+ptnonipm!BJ15+SUM(airports!AS15:AW15)+SUM(cmv_c1c2!AD15:AH15)+SUM(cmv_c3!AD15:AH15)</f>
        <v>3754.9304613664613</v>
      </c>
      <c r="R16" s="61">
        <f>rail!P15+nonpt!T15+nonroad!R15+'onroad all'!AC15+ptegu!T15+ptnonipm!T15+pt_oilgas!S15+np_oilgas!Q15+SUM(cmv_c1c2!Z15:AA15)+SUM(cmv_c3!Z15:AA15)</f>
        <v>1.0265678929703499</v>
      </c>
      <c r="S16" s="61">
        <f>rail!K15+nonpt!L15+nonroad!U15+'onroad all'!M15+ptegu!L15+ptnonipm!L15+pt_oilgas!K15+np_oilgas!K15+SUM(cmv_c1c2!R15:S15)+SUM(cmv_c3!R15:S15)</f>
        <v>1.9402808733153432</v>
      </c>
      <c r="T16" s="61">
        <f>rail!O15+nonpt!P15+ptegu!P15+ptnonipm!P15+pt_oilgas!O15+np_oilgas!N15+rwc!M15+SUM(cmv_c1c2!W15:X15)+SUM(cmv_c3!W15:X15)</f>
        <v>1.441948717393539</v>
      </c>
      <c r="U16" s="61">
        <f>rail!V15+nonpt!AI15+nonroad!T15+'onroad all'!CB15+ptegu!AH15+ptnonipm!AL15+pt_oilgas!AG15+np_oilgas!AA15+rwc!R15+SUM(cmv_c1c2!BF15:BG15)+SUM(cmv_c3!BF15:BG15)</f>
        <v>13.012372587324755</v>
      </c>
      <c r="V16" s="61">
        <f>rail!T15+nonpt!AE15+nonroad!S15+'onroad all'!BS15+'onroad all'!BT15+ptegu!AD15+ptnonipm!AH15+pt_oilgas!AC15+np_oilgas!W15+rwc!P15+SUM(cmv_c1c2!BA15:BB15)+SUM(cmv_c3!BA15:BB15)</f>
        <v>46.358505166533497</v>
      </c>
      <c r="W16" s="61">
        <f>nonpt!CW15+ptegu!BB15+ptnonipm!Z15</f>
        <v>0.22192380376849019</v>
      </c>
      <c r="X16" s="68" t="s">
        <v>526</v>
      </c>
      <c r="AA16" s="23" t="s">
        <v>14</v>
      </c>
      <c r="AB16" s="21">
        <f>B16+beis!H15</f>
        <v>1158998.9820207502</v>
      </c>
      <c r="AC16" s="21">
        <f t="shared" si="2"/>
        <v>96500.067805703191</v>
      </c>
      <c r="AD16" s="21">
        <f>D16+beis!T15</f>
        <v>272467.93464233505</v>
      </c>
      <c r="AE16" s="21">
        <f t="shared" si="3"/>
        <v>96276.160503381776</v>
      </c>
      <c r="AF16" s="21">
        <f t="shared" si="4"/>
        <v>54757.465718447675</v>
      </c>
      <c r="AG16" s="21">
        <f t="shared" si="5"/>
        <v>86482.605672158315</v>
      </c>
      <c r="AH16" s="21">
        <f>H16+beis!Z15</f>
        <v>376972.87243047007</v>
      </c>
      <c r="AI16" s="21">
        <f>I16+beis!E15</f>
        <v>5148.4033399843756</v>
      </c>
      <c r="AJ16" s="21">
        <f t="shared" si="6"/>
        <v>2026.3117174122472</v>
      </c>
      <c r="AK16" s="21">
        <f>K16+beis!N15</f>
        <v>7718.8327598542892</v>
      </c>
      <c r="AL16" s="21">
        <f>L16+beis!R15</f>
        <v>20955.834214899391</v>
      </c>
      <c r="AM16" s="21">
        <f t="shared" si="7"/>
        <v>309.83567270811966</v>
      </c>
      <c r="AN16" s="21">
        <f t="shared" si="8"/>
        <v>249.93769995239705</v>
      </c>
      <c r="AO16" s="21">
        <f t="shared" si="9"/>
        <v>291.75618494844264</v>
      </c>
      <c r="AP16" s="21">
        <f t="shared" si="10"/>
        <v>3953.2770278286112</v>
      </c>
      <c r="AQ16" s="21">
        <f t="shared" si="11"/>
        <v>3754.9304613664613</v>
      </c>
      <c r="AR16" s="61">
        <f t="shared" si="12"/>
        <v>1.0265678929703499</v>
      </c>
      <c r="AS16" s="61">
        <f t="shared" si="13"/>
        <v>1.9402808733153432</v>
      </c>
      <c r="AT16" s="61">
        <f t="shared" si="14"/>
        <v>1.441948717393539</v>
      </c>
      <c r="AU16" s="61">
        <f t="shared" si="15"/>
        <v>13.012372587324755</v>
      </c>
      <c r="AV16" s="61">
        <f t="shared" si="16"/>
        <v>46.358505166533497</v>
      </c>
      <c r="AX16" s="23" t="s">
        <v>14</v>
      </c>
      <c r="AY16" s="21">
        <f>B16-'ptfire-rx'!B15-'ptfire-wild'!B15</f>
        <v>1090625.3323847502</v>
      </c>
      <c r="AZ16" s="21">
        <f>C16-'ptfire-rx'!C15-'ptfire-wild'!C15</f>
        <v>95941.788665703192</v>
      </c>
      <c r="BA16" s="21">
        <f>D16-'ptfire-rx'!D15-'ptfire-wild'!D15</f>
        <v>246486.69625497513</v>
      </c>
      <c r="BB16" s="21">
        <f>E16-'ptfire-rx'!E15-'ptfire-wild'!E15</f>
        <v>92715.510349381773</v>
      </c>
      <c r="BC16" s="21">
        <f>F16-'ptfire-rx'!F15-'ptfire-wild'!F15</f>
        <v>51739.96560644768</v>
      </c>
      <c r="BD16" s="21">
        <f>G16-'ptfire-rx'!G15-'ptfire-wild'!G15</f>
        <v>86188.43762815831</v>
      </c>
      <c r="BE16" s="21">
        <f>H16-'ptfire-rx'!H15-'ptfire-wild'!H15</f>
        <v>188218.19381347002</v>
      </c>
      <c r="BF16" s="21">
        <f>I16-'ptfire-rx'!AO15-'ptfire-wild'!AL15</f>
        <v>1282.8356630568132</v>
      </c>
      <c r="BG16" s="21">
        <f>J16-'ptfire-rx'!AS15-'ptfire-wild'!AP15</f>
        <v>1958.6919778397555</v>
      </c>
      <c r="BH16" s="21">
        <f>K16-'ptfire-rx'!BE15-'ptfire-wild'!BA15</f>
        <v>2413.4753881808911</v>
      </c>
      <c r="BI16" s="21">
        <f>L16-'ptfire-rx'!BP15-'ptfire-wild'!BL15</f>
        <v>1637.9269076915384</v>
      </c>
      <c r="BJ16" s="21">
        <f>M16-'ptfire-rx'!BR15-'ptfire-wild'!BN15</f>
        <v>236.80630323065392</v>
      </c>
      <c r="BK16" s="21">
        <f>N16-'ptfire-rx'!AL15-'ptfire-wild'!AJ15</f>
        <v>173.00145601580562</v>
      </c>
      <c r="BL16" s="21">
        <f>O16-'ptfire-rx'!AU15-'ptfire-wild'!AR15</f>
        <v>250.88385805944844</v>
      </c>
      <c r="BM16" s="21">
        <f t="shared" si="17"/>
        <v>3953.2770278286112</v>
      </c>
      <c r="BN16" s="21">
        <f t="shared" si="18"/>
        <v>3754.9304613664613</v>
      </c>
      <c r="BO16" s="61">
        <f t="shared" si="19"/>
        <v>1.0265678929703499</v>
      </c>
      <c r="BP16" s="61">
        <f t="shared" si="20"/>
        <v>1.9402808733153432</v>
      </c>
      <c r="BQ16" s="61">
        <f t="shared" si="21"/>
        <v>1.441948717393539</v>
      </c>
      <c r="BR16" s="61">
        <f t="shared" si="22"/>
        <v>13.012372587324755</v>
      </c>
      <c r="BS16" s="61">
        <f t="shared" si="23"/>
        <v>46.358505166533497</v>
      </c>
    </row>
    <row r="17" spans="1:71" x14ac:dyDescent="0.3">
      <c r="A17" s="23" t="s">
        <v>15</v>
      </c>
      <c r="B17" s="21">
        <f>rail!B16+nonpt!B16+ptagfire!B16+nonroad!B16+'onroad all'!AG16+cmv_c1c2!B16+'ptfire-rx'!B16+ptegu!B16+ptnonipm!B16+pt_oilgas!B16+np_oilgas!B16+rwc!B16+cmv_c3!B16+airports!B16+'ptfire-wild'!B16+np_solvents!B16</f>
        <v>536711.41698705906</v>
      </c>
      <c r="C17" s="21">
        <f>rail!C16+nonpt!C16+ptagfire!C16++nonroad!C16+'onroad all'!BZ16+cmv_c1c2!BE16+'ptfire-rx'!C16+ptegu!C16+ptnonipm!C16+pt_oilgas!C16+np_oilgas!C16+rwc!C16+cmv_c3!BE16+livestock!B16+airports!C16+'ptfire-wild'!C16+fertilizer!B16+np_solvents!C16</f>
        <v>326986.86633573996</v>
      </c>
      <c r="D17" s="21">
        <f>rail!D16+nonpt!D16+ptagfire!D16++nonroad!D16+cmv_c1c2!D16+'ptfire-rx'!D16+ptegu!DW16+ptnonipm!D16+pt_oilgas!D16+np_oilgas!D16+rwc!D16+cmv_c3!D16+'onroad all'!CI16+airports!D16+'ptfire-wild'!D16+np_solvents!D16</f>
        <v>144666.43928058169</v>
      </c>
      <c r="E17" s="21">
        <f>rail!E16+nonpt!E16+ptagfire!E16++nonroad!E16+cmv_c1c2!E16+'ptfire-rx'!E16+ptegu!E16+ptnonipm!E16+pt_oilgas!E16+np_oilgas!E16+rwc!E16+cmv_c3!E16+afdust!BA16+'onroad all'!DE16+'onroad all'!DD16+airports!E16+'ptfire-wild'!E16+np_solvents!E16</f>
        <v>139766.77533409168</v>
      </c>
      <c r="F17" s="21">
        <f>rail!F16+nonpt!F16+ptagfire!F16++nonroad!F16+cmv_c1c2!F16+'ptfire-rx'!F16+ptegu!F16+ptnonipm!F16+pt_oilgas!F16+np_oilgas!F16+rwc!F16+cmv_c3!F16+afdust!BB16+'onroad all'!DD16+airports!F16+'ptfire-wild'!F16+np_solvents!F16</f>
        <v>43462.299626693166</v>
      </c>
      <c r="G17" s="21">
        <f>rail!G16+nonpt!G16+ptagfire!G16++nonroad!G16+'onroad all'!DU16+cmv_c1c2!G16+'ptfire-rx'!G16+ptegu!FH16+ptnonipm!G16+pt_oilgas!G16+np_oilgas!G16+rwc!G16+cmv_c3!G16+airports!G16+'ptfire-wild'!G16+np_solvents!G16</f>
        <v>64746.143116424304</v>
      </c>
      <c r="H17" s="21">
        <f>rail!H16+nonpt!H16+ptagfire!H16++nonroad!H16+'onroad all'!EI16+cmv_c1c2!H16+'ptfire-rx'!H16+ptegu!H16+ptnonipm!H16+pt_oilgas!H16+np_oilgas!H16+rwc!H16+cmv_c3!H16+livestock!C16+airports!H16+'ptfire-wild'!H16+np_solvents!H16</f>
        <v>144997.79911710991</v>
      </c>
      <c r="I17" s="21">
        <f>rail!AO16+nonpt!BN16+ptagfire!AJ16+nonroad!AK16+'onroad all'!H16+cmv_c1c2!O16+'ptfire-rx'!AO16+ptegu!BM16+ptnonipm!BX16+pt_oilgas!BM16+np_oilgas!AU16+rwc!AH16+cmv_c3!O16+livestock!U16+airports!AJ16+'ptfire-wild'!AL16+np_solvents!AU16</f>
        <v>2092.7462943066721</v>
      </c>
      <c r="J17" s="21">
        <f>rail!AU16+nonpt!BT16+ptagfire!AN16+nonroad!AP16+'onroad all'!P16+cmv_c1c2!T16+'ptfire-rx'!AS16+ptegu!BS16+ptnonipm!CD16+pt_oilgas!BS16+np_oilgas!BA16+rwc!AL16+cmv_c3!T16+livestock!X16+airports!AM16+'ptfire-wild'!AP16+np_solvents!AY16</f>
        <v>1402.3911512129346</v>
      </c>
      <c r="K17" s="21">
        <f>rail!BR16+nonpt!CY16+ptagfire!AY16+nonroad!BH16+'onroad all'!BC16+cmv_c1c2!AO16+'ptfire-rx'!BE16+ptegu!CX16+ptnonipm!DP16+pt_oilgas!CW16+np_oilgas!BW16+rwc!AY16+cmv_c3!AP16+livestock!AH16+airports!BE16+'ptfire-wild'!BA16+np_solvents!BR16</f>
        <v>2467.3353533776376</v>
      </c>
      <c r="L17" s="21">
        <f>rail!CF16+nonpt!DO16+ptagfire!BH16+nonroad!BT16+'onroad all'!BU16+cmv_c1c2!BC16+'ptfire-rx'!BP16+ptegu!DM16+ptnonipm!EH16+pt_oilgas!DM16+np_oilgas!CK16+rwc!BJ16+cmv_c3!BC16+livestock!AN16+airports!BN16+'ptfire-wild'!BL16+np_solvents!CF16</f>
        <v>2000.5321889852148</v>
      </c>
      <c r="M17" s="21">
        <f>rail!CG16+nonpt!DQ16+nonroad!BU16+'onroad all'!BY16+cmv_c1c2!BD16+'ptfire-rx'!BR16+ptegu!DO16+ptnonipm!EJ16+pt_oilgas!DO16+np_oilgas!CL16+rwc!BK16+cmv_c3!BD16+airports!BO16+'ptfire-wild'!BN16+np_solvents!CG16+ptagfire!BJ16</f>
        <v>342.49972478093184</v>
      </c>
      <c r="N17" s="21">
        <f>rail!AN16+nonpt!BK16+nonroad!AJ16+'onroad all'!G16+cmv_c1c2!M16+'ptfire-rx'!AL16+ptegu!BK16+ptnonipm!BU16+pt_oilgas!BK16+np_oilgas!AT16+rwc!AG16+airports!AH16+cmv_c3!M16+'ptfire-wild'!AJ16+ptagfire!AH16</f>
        <v>371.44660948189858</v>
      </c>
      <c r="O17" s="21">
        <f>rail!AY16+nonpt!O16+ptagfire!AP16+nonroad!AR16+'onroad all'!Z16+cmv_c1c2!V16+'ptfire-rx'!AU16+ptegu!BX16+ptnonipm!CI16+pt_oilgas!BX16+np_oilgas!BD16+rwc!AN16+airports!AO16+cmv_c3!V16+'ptfire-wild'!AR16+np_solvents!AE16</f>
        <v>264.28234317802162</v>
      </c>
      <c r="P17" s="21">
        <f>rail!AD16+nonroad!AD16+'onroad all'!AK16+'onroad all'!AL16+'onroad all'!AM16+'onroad all'!AN16+'onroad all'!AO16+'onroad all'!AP16+ptnonipm!BI16+SUM(airports!AR16:AW16)+SUM(cmv_c1c2!AC16:AH16)+SUM(cmv_c3!AC16:AH16)</f>
        <v>3165.2735138105177</v>
      </c>
      <c r="Q17" s="21">
        <f>rail!AE16+nonroad!AE16+'onroad all'!AL16+'onroad all'!AM16+'onroad all'!AN16+'onroad all'!AO16+'onroad all'!AP16+ptnonipm!BJ16+SUM(airports!AS16:AW16)+SUM(cmv_c1c2!AD16:AH16)+SUM(cmv_c3!AD16:AH16)</f>
        <v>3028.2389799039379</v>
      </c>
      <c r="R17" s="61">
        <f>rail!P16+nonpt!T16+nonroad!R16+'onroad all'!AC16+ptegu!T16+ptnonipm!T16+pt_oilgas!S16+np_oilgas!Q16+SUM(cmv_c1c2!Z16:AA16)+SUM(cmv_c3!Z16:AA16)</f>
        <v>0.42417020692054713</v>
      </c>
      <c r="S17" s="61">
        <f>rail!K16+nonpt!L16+nonroad!U16+'onroad all'!M16+ptegu!L16+ptnonipm!L16+pt_oilgas!K16+np_oilgas!K16+SUM(cmv_c1c2!R16:S16)+SUM(cmv_c3!R16:S16)</f>
        <v>1.8742848093349662</v>
      </c>
      <c r="T17" s="61">
        <f>rail!O16+nonpt!P16+ptegu!P16+ptnonipm!P16+pt_oilgas!O16+np_oilgas!N16+rwc!M16+SUM(cmv_c1c2!W16:X16)+SUM(cmv_c3!W16:X16)</f>
        <v>0.33444963995662735</v>
      </c>
      <c r="U17" s="61">
        <f>rail!V16+nonpt!AI16+nonroad!T16+'onroad all'!CB16+ptegu!AH16+ptnonipm!AL16+pt_oilgas!AG16+np_oilgas!AA16+rwc!R16+SUM(cmv_c1c2!BF16:BG16)+SUM(cmv_c3!BF16:BG16)</f>
        <v>5.3317158364925268</v>
      </c>
      <c r="V17" s="61">
        <f>rail!T16+nonpt!AE16+nonroad!S16+'onroad all'!BS16+'onroad all'!BT16+ptegu!AD16+ptnonipm!AH16+pt_oilgas!AC16+np_oilgas!W16+rwc!P16+SUM(cmv_c1c2!BA16:BB16)+SUM(cmv_c3!BA16:BB16)</f>
        <v>16.11751688551789</v>
      </c>
      <c r="W17" s="61">
        <f>nonpt!CW16+ptegu!BB16+ptnonipm!Z16</f>
        <v>1.7855188819302825</v>
      </c>
      <c r="X17" s="68" t="s">
        <v>526</v>
      </c>
      <c r="AA17" s="23" t="s">
        <v>15</v>
      </c>
      <c r="AB17" s="21">
        <f>B17+beis!H16</f>
        <v>576914.25023005891</v>
      </c>
      <c r="AC17" s="21">
        <f t="shared" si="2"/>
        <v>326986.86633573996</v>
      </c>
      <c r="AD17" s="21">
        <f>D17+beis!T16</f>
        <v>185006.0253393098</v>
      </c>
      <c r="AE17" s="21">
        <f t="shared" si="3"/>
        <v>139766.77533409168</v>
      </c>
      <c r="AF17" s="21">
        <f t="shared" si="4"/>
        <v>43462.299626693166</v>
      </c>
      <c r="AG17" s="21">
        <f t="shared" si="5"/>
        <v>64746.143116424304</v>
      </c>
      <c r="AH17" s="21">
        <f>H17+beis!Z16</f>
        <v>274705.66932310991</v>
      </c>
      <c r="AI17" s="21">
        <f>I17+beis!E16</f>
        <v>6304.3759935066719</v>
      </c>
      <c r="AJ17" s="21">
        <f t="shared" si="6"/>
        <v>1402.3911512129346</v>
      </c>
      <c r="AK17" s="21">
        <f>K17+beis!N16</f>
        <v>8210.5630850776379</v>
      </c>
      <c r="AL17" s="21">
        <f>L17+beis!R16</f>
        <v>23991.396520564216</v>
      </c>
      <c r="AM17" s="21">
        <f t="shared" si="7"/>
        <v>342.49972478093184</v>
      </c>
      <c r="AN17" s="21">
        <f t="shared" si="8"/>
        <v>371.44660948189858</v>
      </c>
      <c r="AO17" s="21">
        <f t="shared" si="9"/>
        <v>264.28234317802162</v>
      </c>
      <c r="AP17" s="21">
        <f t="shared" si="10"/>
        <v>3165.2735138105177</v>
      </c>
      <c r="AQ17" s="21">
        <f t="shared" si="11"/>
        <v>3028.2389799039379</v>
      </c>
      <c r="AR17" s="61">
        <f t="shared" si="12"/>
        <v>0.42417020692054713</v>
      </c>
      <c r="AS17" s="61">
        <f t="shared" si="13"/>
        <v>1.8742848093349662</v>
      </c>
      <c r="AT17" s="61">
        <f t="shared" si="14"/>
        <v>0.33444963995662735</v>
      </c>
      <c r="AU17" s="61">
        <f t="shared" si="15"/>
        <v>5.3317158364925268</v>
      </c>
      <c r="AV17" s="61">
        <f t="shared" si="16"/>
        <v>16.11751688551789</v>
      </c>
      <c r="AX17" s="23" t="s">
        <v>15</v>
      </c>
      <c r="AY17" s="21">
        <f>B17-'ptfire-rx'!B16-'ptfire-wild'!B16</f>
        <v>465238.09375205904</v>
      </c>
      <c r="AZ17" s="21">
        <f>C17-'ptfire-rx'!C16-'ptfire-wild'!C16</f>
        <v>325806.98762073996</v>
      </c>
      <c r="BA17" s="21">
        <f>D17-'ptfire-rx'!D16-'ptfire-wild'!D16</f>
        <v>143340.25173758171</v>
      </c>
      <c r="BB17" s="21">
        <f>E17-'ptfire-rx'!E16-'ptfire-wild'!E16</f>
        <v>132182.45610209167</v>
      </c>
      <c r="BC17" s="21">
        <f>F17-'ptfire-rx'!F16-'ptfire-wild'!F16</f>
        <v>37034.910564693171</v>
      </c>
      <c r="BD17" s="21">
        <f>G17-'ptfire-rx'!G16-'ptfire-wild'!G16</f>
        <v>64101.707327424301</v>
      </c>
      <c r="BE17" s="21">
        <f>H17-'ptfire-rx'!H16-'ptfire-wild'!H16</f>
        <v>128037.04138610991</v>
      </c>
      <c r="BF17" s="21">
        <f>I17-'ptfire-rx'!AO16-'ptfire-wild'!AL16</f>
        <v>1541.0259213083709</v>
      </c>
      <c r="BG17" s="21">
        <f>J17-'ptfire-rx'!AS16-'ptfire-wild'!AP16</f>
        <v>1254.2565470616212</v>
      </c>
      <c r="BH17" s="21">
        <f>K17-'ptfire-rx'!BE16-'ptfire-wild'!BA16</f>
        <v>1640.4132149604593</v>
      </c>
      <c r="BI17" s="21">
        <f>L17-'ptfire-rx'!BP16-'ptfire-wild'!BL16</f>
        <v>1242.078901097708</v>
      </c>
      <c r="BJ17" s="21">
        <f>M17-'ptfire-rx'!BR16-'ptfire-wild'!BN16</f>
        <v>182.51390732323233</v>
      </c>
      <c r="BK17" s="21">
        <f>N17-'ptfire-rx'!AL16-'ptfire-wild'!AJ16</f>
        <v>202.90177626667582</v>
      </c>
      <c r="BL17" s="21">
        <f>O17-'ptfire-rx'!AU16-'ptfire-wild'!AR16</f>
        <v>174.74308245571851</v>
      </c>
      <c r="BM17" s="21">
        <f t="shared" si="17"/>
        <v>3165.2735138105177</v>
      </c>
      <c r="BN17" s="21">
        <f t="shared" si="18"/>
        <v>3028.2389799039379</v>
      </c>
      <c r="BO17" s="61">
        <f t="shared" si="19"/>
        <v>0.42417020692054713</v>
      </c>
      <c r="BP17" s="61">
        <f t="shared" si="20"/>
        <v>1.8742848093349662</v>
      </c>
      <c r="BQ17" s="61">
        <f t="shared" si="21"/>
        <v>0.33444963995662735</v>
      </c>
      <c r="BR17" s="61">
        <f t="shared" si="22"/>
        <v>5.3317158364925268</v>
      </c>
      <c r="BS17" s="61">
        <f t="shared" si="23"/>
        <v>16.11751688551789</v>
      </c>
    </row>
    <row r="18" spans="1:71" x14ac:dyDescent="0.3">
      <c r="A18" s="23" t="s">
        <v>16</v>
      </c>
      <c r="B18" s="21">
        <f>rail!B17+nonpt!B17+ptagfire!B17+nonroad!B17+'onroad all'!AG17+cmv_c1c2!B17+'ptfire-rx'!B17+ptegu!B17+ptnonipm!B17+pt_oilgas!B17+np_oilgas!B17+rwc!B17+cmv_c3!B17+airports!B17+'ptfire-wild'!B17+np_solvents!B17</f>
        <v>970566.23621369002</v>
      </c>
      <c r="C18" s="21">
        <f>rail!C17+nonpt!C17+ptagfire!C17++nonroad!C17+'onroad all'!BZ17+cmv_c1c2!BE17+'ptfire-rx'!C17+ptegu!C17+ptnonipm!C17+pt_oilgas!C17+np_oilgas!C17+rwc!C17+cmv_c3!BE17+livestock!B17+airports!C17+'ptfire-wild'!C17+fertilizer!B17+np_solvents!C17</f>
        <v>239439.26152900851</v>
      </c>
      <c r="D18" s="21">
        <f>rail!D17+nonpt!D17+ptagfire!D17++nonroad!D17+cmv_c1c2!D17+'ptfire-rx'!D17+ptegu!DW17+ptnonipm!D17+pt_oilgas!D17+np_oilgas!D17+rwc!D17+cmv_c3!D17+'onroad all'!CI17+airports!D17+'ptfire-wild'!D17+np_solvents!D17</f>
        <v>195238.21310321669</v>
      </c>
      <c r="E18" s="21">
        <f>rail!E17+nonpt!E17+ptagfire!E17++nonroad!E17+cmv_c1c2!E17+'ptfire-rx'!E17+ptegu!E17+ptnonipm!E17+pt_oilgas!E17+np_oilgas!E17+rwc!E17+cmv_c3!E17+afdust!BA17+'onroad all'!DE17+'onroad all'!DD17+airports!E17+'ptfire-wild'!E17+np_solvents!E17</f>
        <v>410243.91418651992</v>
      </c>
      <c r="F18" s="21">
        <f>rail!F17+nonpt!F17+ptagfire!F17++nonroad!F17+cmv_c1c2!F17+'ptfire-rx'!F17+ptegu!F17+ptnonipm!F17+pt_oilgas!F17+np_oilgas!F17+rwc!F17+cmv_c3!F17+afdust!BB17+'onroad all'!DD17+airports!F17+'ptfire-wild'!F17+np_solvents!F17</f>
        <v>130877.36148425289</v>
      </c>
      <c r="G18" s="21">
        <f>rail!G17+nonpt!G17+ptagfire!G17++nonroad!G17+'onroad all'!DU17+cmv_c1c2!G17+'ptfire-rx'!G17+ptegu!FH17+ptnonipm!G17+pt_oilgas!G17+np_oilgas!G17+rwc!G17+cmv_c3!G17+airports!G17+'ptfire-wild'!G17+np_solvents!G17</f>
        <v>17623.384461089227</v>
      </c>
      <c r="H18" s="21">
        <f>rail!H17+nonpt!H17+ptagfire!H17++nonroad!H17+'onroad all'!EI17+cmv_c1c2!H17+'ptfire-rx'!H17+ptegu!H17+ptnonipm!H17+pt_oilgas!H17+np_oilgas!H17+rwc!H17+cmv_c3!H17+livestock!C17+airports!H17+'ptfire-wild'!H17+np_solvents!H17</f>
        <v>304927.16769315995</v>
      </c>
      <c r="I18" s="21">
        <f>rail!AO17+nonpt!BN17+ptagfire!AJ17+nonroad!AK17+'onroad all'!H17+cmv_c1c2!O17+'ptfire-rx'!AO17+ptegu!BM17+ptnonipm!BX17+pt_oilgas!BM17+np_oilgas!AU17+rwc!AH17+cmv_c3!O17+livestock!U17+airports!AJ17+'ptfire-wild'!AL17+np_solvents!AU17</f>
        <v>12816.792139929446</v>
      </c>
      <c r="J18" s="21">
        <f>rail!AU17+nonpt!BT17+ptagfire!AN17+nonroad!AP17+'onroad all'!P17+cmv_c1c2!T17+'ptfire-rx'!AS17+ptegu!BS17+ptnonipm!CD17+pt_oilgas!BS17+np_oilgas!BA17+rwc!AL17+cmv_c3!T17+livestock!X17+airports!AM17+'ptfire-wild'!AP17+np_solvents!AY17</f>
        <v>3028.8729373919955</v>
      </c>
      <c r="K18" s="21">
        <f>rail!BR17+nonpt!CY17+ptagfire!AY17+nonroad!BH17+'onroad all'!BC17+cmv_c1c2!AO17+'ptfire-rx'!BE17+ptegu!CX17+ptnonipm!DP17+pt_oilgas!CW17+np_oilgas!BW17+rwc!AY17+cmv_c3!AP17+livestock!AH17+airports!BE17+'ptfire-wild'!BA17+np_solvents!BR17</f>
        <v>13253.174571744918</v>
      </c>
      <c r="L18" s="21">
        <f>rail!CF17+nonpt!DO17+ptagfire!BH17+nonroad!BT17+'onroad all'!BU17+cmv_c1c2!BC17+'ptfire-rx'!BP17+ptegu!DM17+ptnonipm!EH17+pt_oilgas!DM17+np_oilgas!CK17+rwc!BJ17+cmv_c3!BC17+livestock!AN17+airports!BN17+'ptfire-wild'!BL17+np_solvents!CF17</f>
        <v>9759.0471085038298</v>
      </c>
      <c r="M18" s="21">
        <f>rail!CG17+nonpt!DQ17+nonroad!BU17+'onroad all'!BY17+cmv_c1c2!BD17+'ptfire-rx'!BR17+ptegu!DO17+ptnonipm!EJ17+pt_oilgas!DO17+np_oilgas!CL17+rwc!BK17+cmv_c3!BD17+airports!BO17+'ptfire-wild'!BN17+np_solvents!CG17+ptagfire!BJ17</f>
        <v>865.30200212517525</v>
      </c>
      <c r="N18" s="21">
        <f>rail!AN17+nonpt!BK17+nonroad!AJ17+'onroad all'!G17+cmv_c1c2!M17+'ptfire-rx'!AL17+ptegu!BK17+ptnonipm!BU17+pt_oilgas!BK17+np_oilgas!AT17+rwc!AG17+airports!AH17+cmv_c3!M17+'ptfire-wild'!AJ17+ptagfire!AH17</f>
        <v>4772.3341473825012</v>
      </c>
      <c r="O18" s="21">
        <f>rail!AY17+nonpt!O17+ptagfire!AP17+nonroad!AR17+'onroad all'!Z17+cmv_c1c2!V17+'ptfire-rx'!AU17+ptegu!BX17+ptnonipm!CI17+pt_oilgas!BX17+np_oilgas!BD17+rwc!AN17+airports!AO17+cmv_c3!V17+'ptfire-wild'!AR17+np_solvents!AE17</f>
        <v>917.10916906207956</v>
      </c>
      <c r="P18" s="21">
        <f>rail!AD17+nonroad!AD17+'onroad all'!AK17+'onroad all'!AL17+'onroad all'!AM17+'onroad all'!AN17+'onroad all'!AO17+'onroad all'!AP17+ptnonipm!BI17+SUM(airports!AR17:AW17)+SUM(cmv_c1c2!AC17:AH17)+SUM(cmv_c3!AC17:AH17)</f>
        <v>3022.0119717445532</v>
      </c>
      <c r="Q18" s="21">
        <f>rail!AE17+nonroad!AE17+'onroad all'!AL17+'onroad all'!AM17+'onroad all'!AN17+'onroad all'!AO17+'onroad all'!AP17+ptnonipm!BJ17+SUM(airports!AS17:AW17)+SUM(cmv_c1c2!AD17:AH17)+SUM(cmv_c3!AD17:AH17)</f>
        <v>2884.890442560074</v>
      </c>
      <c r="R18" s="61">
        <f>rail!P17+nonpt!T17+nonroad!R17+'onroad all'!AC17+ptegu!T17+ptnonipm!T17+pt_oilgas!S17+np_oilgas!Q17+SUM(cmv_c1c2!Z17:AA17)+SUM(cmv_c3!Z17:AA17)</f>
        <v>0.74387297238441741</v>
      </c>
      <c r="S18" s="61">
        <f>rail!K17+nonpt!L17+nonroad!U17+'onroad all'!M17+ptegu!L17+ptnonipm!L17+pt_oilgas!K17+np_oilgas!K17+SUM(cmv_c1c2!R17:S17)+SUM(cmv_c3!R17:S17)</f>
        <v>1.0049935726256449</v>
      </c>
      <c r="T18" s="61">
        <f>rail!O17+nonpt!P17+ptegu!P17+ptnonipm!P17+pt_oilgas!O17+np_oilgas!N17+rwc!M17+SUM(cmv_c1c2!W17:X17)+SUM(cmv_c3!W17:X17)</f>
        <v>0.10315395631155939</v>
      </c>
      <c r="U18" s="61">
        <f>rail!V17+nonpt!AI17+nonroad!T17+'onroad all'!CB17+ptegu!AH17+ptnonipm!AL17+pt_oilgas!AG17+np_oilgas!AA17+rwc!R17+SUM(cmv_c1c2!BF17:BG17)+SUM(cmv_c3!BF17:BG17)</f>
        <v>5.5426759753279162</v>
      </c>
      <c r="V18" s="61">
        <f>rail!T17+nonpt!AE17+nonroad!S17+'onroad all'!BS17+'onroad all'!BT17+ptegu!AD17+ptnonipm!AH17+pt_oilgas!AC17+np_oilgas!W17+rwc!P17+SUM(cmv_c1c2!BA17:BB17)+SUM(cmv_c3!BA17:BB17)</f>
        <v>12.123899886703688</v>
      </c>
      <c r="W18" s="61">
        <f>nonpt!CW17+ptegu!BB17+ptnonipm!Z17</f>
        <v>0.31808388643741892</v>
      </c>
      <c r="X18" s="68" t="s">
        <v>526</v>
      </c>
      <c r="AA18" s="23" t="s">
        <v>16</v>
      </c>
      <c r="AB18" s="21">
        <f>B18+beis!H17</f>
        <v>1044090.11110969</v>
      </c>
      <c r="AC18" s="21">
        <f t="shared" si="2"/>
        <v>239439.26152900851</v>
      </c>
      <c r="AD18" s="21">
        <f>D18+beis!T17</f>
        <v>230999.93239010329</v>
      </c>
      <c r="AE18" s="21">
        <f t="shared" si="3"/>
        <v>410243.91418651992</v>
      </c>
      <c r="AF18" s="21">
        <f t="shared" si="4"/>
        <v>130877.36148425289</v>
      </c>
      <c r="AG18" s="21">
        <f t="shared" si="5"/>
        <v>17623.384461089227</v>
      </c>
      <c r="AH18" s="21">
        <f>H18+beis!Z17</f>
        <v>532784.44261316</v>
      </c>
      <c r="AI18" s="21">
        <f>I18+beis!E17</f>
        <v>20519.240629129436</v>
      </c>
      <c r="AJ18" s="21">
        <f t="shared" si="6"/>
        <v>3028.8729373919955</v>
      </c>
      <c r="AK18" s="21">
        <f>K18+beis!N17</f>
        <v>23756.710094744918</v>
      </c>
      <c r="AL18" s="21">
        <f>L18+beis!R17</f>
        <v>55138.26311235383</v>
      </c>
      <c r="AM18" s="21">
        <f t="shared" si="7"/>
        <v>865.30200212517525</v>
      </c>
      <c r="AN18" s="21">
        <f t="shared" si="8"/>
        <v>4772.3341473825012</v>
      </c>
      <c r="AO18" s="21">
        <f t="shared" si="9"/>
        <v>917.10916906207956</v>
      </c>
      <c r="AP18" s="21">
        <f t="shared" si="10"/>
        <v>3022.0119717445532</v>
      </c>
      <c r="AQ18" s="21">
        <f t="shared" si="11"/>
        <v>2884.890442560074</v>
      </c>
      <c r="AR18" s="61">
        <f t="shared" si="12"/>
        <v>0.74387297238441741</v>
      </c>
      <c r="AS18" s="61">
        <f t="shared" si="13"/>
        <v>1.0049935726256449</v>
      </c>
      <c r="AT18" s="61">
        <f t="shared" si="14"/>
        <v>0.10315395631155939</v>
      </c>
      <c r="AU18" s="61">
        <f t="shared" si="15"/>
        <v>5.5426759753279162</v>
      </c>
      <c r="AV18" s="61">
        <f t="shared" si="16"/>
        <v>12.123899886703688</v>
      </c>
      <c r="AX18" s="23" t="s">
        <v>16</v>
      </c>
      <c r="AY18" s="21">
        <f>B18-'ptfire-rx'!B17-'ptfire-wild'!B17</f>
        <v>495750.76049568999</v>
      </c>
      <c r="AZ18" s="21">
        <f>C18-'ptfire-rx'!C17-'ptfire-wild'!C17</f>
        <v>232146.4688804085</v>
      </c>
      <c r="BA18" s="21">
        <f>D18-'ptfire-rx'!D17-'ptfire-wild'!D17</f>
        <v>177925.23654021669</v>
      </c>
      <c r="BB18" s="21">
        <f>E18-'ptfire-rx'!E17-'ptfire-wild'!E17</f>
        <v>336712.22416651994</v>
      </c>
      <c r="BC18" s="21">
        <f>F18-'ptfire-rx'!F17-'ptfire-wild'!F17</f>
        <v>63120.605023252887</v>
      </c>
      <c r="BD18" s="21">
        <f>G18-'ptfire-rx'!G17-'ptfire-wild'!G17</f>
        <v>10866.097163489225</v>
      </c>
      <c r="BE18" s="21">
        <f>H18-'ptfire-rx'!H17-'ptfire-wild'!H17</f>
        <v>169100.91911815995</v>
      </c>
      <c r="BF18" s="21">
        <f>I18-'ptfire-rx'!AO17-'ptfire-wild'!AL17</f>
        <v>1267.6633423974947</v>
      </c>
      <c r="BG18" s="21">
        <f>J18-'ptfire-rx'!AS17-'ptfire-wild'!AP17</f>
        <v>1252.7764050138289</v>
      </c>
      <c r="BH18" s="21">
        <f>K18-'ptfire-rx'!BE17-'ptfire-wild'!BA17</f>
        <v>2658.4832862822877</v>
      </c>
      <c r="BI18" s="21">
        <f>L18-'ptfire-rx'!BP17-'ptfire-wild'!BL17</f>
        <v>885.43380320542531</v>
      </c>
      <c r="BJ18" s="21">
        <f>M18-'ptfire-rx'!BR17-'ptfire-wild'!BN17</f>
        <v>122.79214030143633</v>
      </c>
      <c r="BK18" s="21">
        <f>N18-'ptfire-rx'!AL17-'ptfire-wild'!AJ17</f>
        <v>239.49922393422929</v>
      </c>
      <c r="BL18" s="21">
        <f>O18-'ptfire-rx'!AU17-'ptfire-wild'!AR17</f>
        <v>198.55779092084825</v>
      </c>
      <c r="BM18" s="21">
        <f t="shared" si="17"/>
        <v>3022.0119717445532</v>
      </c>
      <c r="BN18" s="21">
        <f t="shared" si="18"/>
        <v>2884.890442560074</v>
      </c>
      <c r="BO18" s="61">
        <f t="shared" si="19"/>
        <v>0.74387297238441741</v>
      </c>
      <c r="BP18" s="61">
        <f t="shared" si="20"/>
        <v>1.0049935726256449</v>
      </c>
      <c r="BQ18" s="61">
        <f t="shared" si="21"/>
        <v>0.10315395631155939</v>
      </c>
      <c r="BR18" s="61">
        <f t="shared" si="22"/>
        <v>5.5426759753279162</v>
      </c>
      <c r="BS18" s="61">
        <f t="shared" si="23"/>
        <v>12.123899886703688</v>
      </c>
    </row>
    <row r="19" spans="1:71" x14ac:dyDescent="0.3">
      <c r="A19" s="23" t="s">
        <v>17</v>
      </c>
      <c r="B19" s="21">
        <f>rail!B18+nonpt!B18+ptagfire!B18+nonroad!B18+'onroad all'!AG18+cmv_c1c2!B18+'ptfire-rx'!B18+ptegu!B18+ptnonipm!B18+pt_oilgas!B18+np_oilgas!B18+rwc!B18+cmv_c3!B18+airports!B18+'ptfire-wild'!B18+np_solvents!B18</f>
        <v>739974.84646308888</v>
      </c>
      <c r="C19" s="21">
        <f>rail!C18+nonpt!C18+ptagfire!C18++nonroad!C18+'onroad all'!BZ18+cmv_c1c2!BE18+'ptfire-rx'!C18+ptegu!C18+ptnonipm!C18+pt_oilgas!C18+np_oilgas!C18+rwc!C18+cmv_c3!BE18+livestock!B18+airports!C18+'ptfire-wild'!C18+fertilizer!B18+np_solvents!C18</f>
        <v>43807.751456693753</v>
      </c>
      <c r="D19" s="21">
        <f>rail!D18+nonpt!D18+ptagfire!D18++nonroad!D18+cmv_c1c2!D18+'ptfire-rx'!D18+ptegu!DW18+ptnonipm!D18+pt_oilgas!D18+np_oilgas!D18+rwc!D18+cmv_c3!D18+'onroad all'!CI18+airports!D18+'ptfire-wild'!D18+np_solvents!D18</f>
        <v>169841.01719744419</v>
      </c>
      <c r="E19" s="21">
        <f>rail!E18+nonpt!E18+ptagfire!E18++nonroad!E18+cmv_c1c2!E18+'ptfire-rx'!E18+ptegu!E18+ptnonipm!E18+pt_oilgas!E18+np_oilgas!E18+rwc!E18+cmv_c3!E18+afdust!BA18+'onroad all'!DE18+'onroad all'!DD18+airports!E18+'ptfire-wild'!E18+np_solvents!E18</f>
        <v>87478.986284796832</v>
      </c>
      <c r="F19" s="21">
        <f>rail!F18+nonpt!F18+ptagfire!F18++nonroad!F18+cmv_c1c2!F18+'ptfire-rx'!F18+ptegu!F18+ptnonipm!F18+pt_oilgas!F18+np_oilgas!F18+rwc!F18+cmv_c3!F18+afdust!BB18+'onroad all'!DD18+airports!F18+'ptfire-wild'!F18+np_solvents!F18</f>
        <v>44262.177402682923</v>
      </c>
      <c r="G19" s="21">
        <f>rail!G18+nonpt!G18+ptagfire!G18++nonroad!G18+'onroad all'!DU18+cmv_c1c2!G18+'ptfire-rx'!G18+ptegu!FH18+ptnonipm!G18+pt_oilgas!G18+np_oilgas!G18+rwc!G18+cmv_c3!G18+airports!G18+'ptfire-wild'!G18+np_solvents!G18</f>
        <v>62952.133273161795</v>
      </c>
      <c r="H19" s="21">
        <f>rail!H18+nonpt!H18+ptagfire!H18++nonroad!H18+'onroad all'!EI18+cmv_c1c2!H18+'ptfire-rx'!H18+ptegu!H18+ptnonipm!H18+pt_oilgas!H18+np_oilgas!H18+rwc!H18+cmv_c3!H18+livestock!C18+airports!H18+'ptfire-wild'!H18+np_solvents!H18</f>
        <v>212714.61005184002</v>
      </c>
      <c r="I19" s="21">
        <f>rail!AO18+nonpt!BN18+ptagfire!AJ18+nonroad!AK18+'onroad all'!H18+cmv_c1c2!O18+'ptfire-rx'!AO18+ptegu!BM18+ptnonipm!BX18+pt_oilgas!BM18+np_oilgas!AU18+rwc!AH18+cmv_c3!O18+livestock!U18+airports!AJ18+'ptfire-wild'!AL18+np_solvents!AU18</f>
        <v>1543.1395351659301</v>
      </c>
      <c r="J19" s="21">
        <f>rail!AU18+nonpt!BT18+ptagfire!AN18+nonroad!AP18+'onroad all'!P18+cmv_c1c2!T18+'ptfire-rx'!AS18+ptegu!BS18+ptnonipm!CD18+pt_oilgas!BS18+np_oilgas!BA18+rwc!AL18+cmv_c3!T18+livestock!X18+airports!AM18+'ptfire-wild'!AP18+np_solvents!AY18</f>
        <v>2059.7597971763162</v>
      </c>
      <c r="K19" s="21">
        <f>rail!BR18+nonpt!CY18+ptagfire!AY18+nonroad!BH18+'onroad all'!BC18+cmv_c1c2!AO18+'ptfire-rx'!BE18+ptegu!CX18+ptnonipm!DP18+pt_oilgas!CW18+np_oilgas!BW18+rwc!AY18+cmv_c3!AP18+livestock!AH18+airports!BE18+'ptfire-wild'!BA18+np_solvents!BR18</f>
        <v>3484.343260396914</v>
      </c>
      <c r="L19" s="21">
        <f>rail!CF18+nonpt!DO18+ptagfire!BH18+nonroad!BT18+'onroad all'!BU18+cmv_c1c2!BC18+'ptfire-rx'!BP18+ptegu!DM18+ptnonipm!EH18+pt_oilgas!DM18+np_oilgas!CK18+rwc!BJ18+cmv_c3!BC18+livestock!AN18+airports!BN18+'ptfire-wild'!BL18+np_solvents!CF18</f>
        <v>2918.8138767666424</v>
      </c>
      <c r="M19" s="21">
        <f>rail!CG18+nonpt!DQ18+nonroad!BU18+'onroad all'!BY18+cmv_c1c2!BD18+'ptfire-rx'!BR18+ptegu!DO18+ptnonipm!EJ18+pt_oilgas!DO18+np_oilgas!CL18+rwc!BK18+cmv_c3!BD18+airports!BO18+'ptfire-wild'!BN18+np_solvents!CG18+ptagfire!BJ18</f>
        <v>520.6684113092906</v>
      </c>
      <c r="N19" s="21">
        <f>rail!AN18+nonpt!BK18+nonroad!AJ18+'onroad all'!G18+cmv_c1c2!M18+'ptfire-rx'!AL18+ptegu!BK18+ptnonipm!BU18+pt_oilgas!BK18+np_oilgas!AT18+rwc!AG18+airports!AH18+cmv_c3!M18+'ptfire-wild'!AJ18+ptagfire!AH18</f>
        <v>446.21446272199665</v>
      </c>
      <c r="O19" s="21">
        <f>rail!AY18+nonpt!O18+ptagfire!AP18+nonroad!AR18+'onroad all'!Z18+cmv_c1c2!V18+'ptfire-rx'!AU18+ptegu!BX18+ptnonipm!CI18+pt_oilgas!BX18+np_oilgas!BD18+rwc!AN18+airports!AO18+cmv_c3!V18+'ptfire-wild'!AR18+np_solvents!AE18</f>
        <v>450.69637003063337</v>
      </c>
      <c r="P19" s="21">
        <f>rail!AD18+nonroad!AD18+'onroad all'!AK18+'onroad all'!AL18+'onroad all'!AM18+'onroad all'!AN18+'onroad all'!AO18+'onroad all'!AP18+ptnonipm!BI18+SUM(airports!AR18:AW18)+SUM(cmv_c1c2!AC18:AH18)+SUM(cmv_c3!AC18:AH18)</f>
        <v>2230.910200984265</v>
      </c>
      <c r="Q19" s="21">
        <f>rail!AE18+nonroad!AE18+'onroad all'!AL18+'onroad all'!AM18+'onroad all'!AN18+'onroad all'!AO18+'onroad all'!AP18+ptnonipm!BJ18+SUM(airports!AS18:AW18)+SUM(cmv_c1c2!AD18:AH18)+SUM(cmv_c3!AD18:AH18)</f>
        <v>2097.8645452683104</v>
      </c>
      <c r="R19" s="61">
        <f>rail!P18+nonpt!T18+nonroad!R18+'onroad all'!AC18+ptegu!T18+ptnonipm!T18+pt_oilgas!S18+np_oilgas!Q18+SUM(cmv_c1c2!Z18:AA18)+SUM(cmv_c3!Z18:AA18)</f>
        <v>2.1662500929495092</v>
      </c>
      <c r="S19" s="61">
        <f>rail!K18+nonpt!L18+nonroad!U18+'onroad all'!M18+ptegu!L18+ptnonipm!L18+pt_oilgas!K18+np_oilgas!K18+SUM(cmv_c1c2!R18:S18)+SUM(cmv_c3!R18:S18)</f>
        <v>2.81713574523177</v>
      </c>
      <c r="T19" s="61">
        <f>rail!O18+nonpt!P18+ptegu!P18+ptnonipm!P18+pt_oilgas!O18+np_oilgas!N18+rwc!M18+SUM(cmv_c1c2!W18:X18)+SUM(cmv_c3!W18:X18)</f>
        <v>0.42384340219862815</v>
      </c>
      <c r="U19" s="61">
        <f>rail!V18+nonpt!AI18+nonroad!T18+'onroad all'!CB18+ptegu!AH18+ptnonipm!AL18+pt_oilgas!AG18+np_oilgas!AA18+rwc!R18+SUM(cmv_c1c2!BF18:BG18)+SUM(cmv_c3!BF18:BG18)</f>
        <v>16.869697274531369</v>
      </c>
      <c r="V19" s="61">
        <f>rail!T18+nonpt!AE18+nonroad!S18+'onroad all'!BS18+'onroad all'!BT18+ptegu!AD18+ptnonipm!AH18+pt_oilgas!AC18+np_oilgas!W18+rwc!P18+SUM(cmv_c1c2!BA18:BB18)+SUM(cmv_c3!BA18:BB18)</f>
        <v>24.865397952826552</v>
      </c>
      <c r="W19" s="61">
        <f>nonpt!CW18+ptegu!BB18+ptnonipm!Z18</f>
        <v>0.99256174137944098</v>
      </c>
      <c r="X19" s="68" t="s">
        <v>526</v>
      </c>
      <c r="AA19" s="23" t="s">
        <v>17</v>
      </c>
      <c r="AB19" s="21">
        <f>B19+beis!H18</f>
        <v>796839.2284530889</v>
      </c>
      <c r="AC19" s="21">
        <f t="shared" si="2"/>
        <v>43807.751456693753</v>
      </c>
      <c r="AD19" s="21">
        <f>D19+beis!T18</f>
        <v>189604.1229771607</v>
      </c>
      <c r="AE19" s="21">
        <f t="shared" si="3"/>
        <v>87478.986284796832</v>
      </c>
      <c r="AF19" s="21">
        <f t="shared" si="4"/>
        <v>44262.177402682923</v>
      </c>
      <c r="AG19" s="21">
        <f t="shared" si="5"/>
        <v>62952.133273161795</v>
      </c>
      <c r="AH19" s="21">
        <f>H19+beis!Z18</f>
        <v>755019.96405183896</v>
      </c>
      <c r="AI19" s="21">
        <f>I19+beis!E18</f>
        <v>7489.82379596593</v>
      </c>
      <c r="AJ19" s="21">
        <f t="shared" si="6"/>
        <v>2059.7597971763162</v>
      </c>
      <c r="AK19" s="21">
        <f>K19+beis!N18</f>
        <v>11593.596041396904</v>
      </c>
      <c r="AL19" s="21">
        <f>L19+beis!R18</f>
        <v>34980.038630936542</v>
      </c>
      <c r="AM19" s="21">
        <f t="shared" si="7"/>
        <v>520.6684113092906</v>
      </c>
      <c r="AN19" s="21">
        <f t="shared" si="8"/>
        <v>446.21446272199665</v>
      </c>
      <c r="AO19" s="21">
        <f t="shared" si="9"/>
        <v>450.69637003063337</v>
      </c>
      <c r="AP19" s="21">
        <f t="shared" si="10"/>
        <v>2230.910200984265</v>
      </c>
      <c r="AQ19" s="21">
        <f t="shared" si="11"/>
        <v>2097.8645452683104</v>
      </c>
      <c r="AR19" s="61">
        <f t="shared" si="12"/>
        <v>2.1662500929495092</v>
      </c>
      <c r="AS19" s="61">
        <f t="shared" si="13"/>
        <v>2.81713574523177</v>
      </c>
      <c r="AT19" s="61">
        <f t="shared" si="14"/>
        <v>0.42384340219862815</v>
      </c>
      <c r="AU19" s="61">
        <f t="shared" si="15"/>
        <v>16.869697274531369</v>
      </c>
      <c r="AV19" s="61">
        <f t="shared" si="16"/>
        <v>24.865397952826552</v>
      </c>
      <c r="AX19" s="23" t="s">
        <v>17</v>
      </c>
      <c r="AY19" s="21">
        <f>B19-'ptfire-rx'!B18-'ptfire-wild'!B18</f>
        <v>647230.30236108892</v>
      </c>
      <c r="AZ19" s="21">
        <f>C19-'ptfire-rx'!C18-'ptfire-wild'!C18</f>
        <v>42271.202009693749</v>
      </c>
      <c r="BA19" s="21">
        <f>D19-'ptfire-rx'!D18-'ptfire-wild'!D18</f>
        <v>167835.63651844417</v>
      </c>
      <c r="BB19" s="21">
        <f>E19-'ptfire-rx'!E18-'ptfire-wild'!E18</f>
        <v>77383.415168796826</v>
      </c>
      <c r="BC19" s="21">
        <f>F19-'ptfire-rx'!F18-'ptfire-wild'!F18</f>
        <v>35706.608717682924</v>
      </c>
      <c r="BD19" s="21">
        <f>G19-'ptfire-rx'!G18-'ptfire-wild'!G18</f>
        <v>62028.908807161795</v>
      </c>
      <c r="BE19" s="21">
        <f>H19-'ptfire-rx'!H18-'ptfire-wild'!H18</f>
        <v>190626.71086584</v>
      </c>
      <c r="BF19" s="21">
        <f>I19-'ptfire-rx'!AO18-'ptfire-wild'!AL18</f>
        <v>907.69018701804509</v>
      </c>
      <c r="BG19" s="21">
        <f>J19-'ptfire-rx'!AS18-'ptfire-wild'!AP18</f>
        <v>1766.4367279451842</v>
      </c>
      <c r="BH19" s="21">
        <f>K19-'ptfire-rx'!BE18-'ptfire-wild'!BA18</f>
        <v>1869.7035495238028</v>
      </c>
      <c r="BI19" s="21">
        <f>L19-'ptfire-rx'!BP18-'ptfire-wild'!BL18</f>
        <v>1957.2520603973712</v>
      </c>
      <c r="BJ19" s="21">
        <f>M19-'ptfire-rx'!BR18-'ptfire-wild'!BN18</f>
        <v>325.25551779373137</v>
      </c>
      <c r="BK19" s="21">
        <f>N19-'ptfire-rx'!AL18-'ptfire-wild'!AJ18</f>
        <v>144.71069286754175</v>
      </c>
      <c r="BL19" s="21">
        <f>O19-'ptfire-rx'!AU18-'ptfire-wild'!AR18</f>
        <v>225.91987162131613</v>
      </c>
      <c r="BM19" s="21">
        <f t="shared" si="17"/>
        <v>2230.910200984265</v>
      </c>
      <c r="BN19" s="21">
        <f t="shared" si="18"/>
        <v>2097.8645452683104</v>
      </c>
      <c r="BO19" s="61">
        <f t="shared" si="19"/>
        <v>2.1662500929495092</v>
      </c>
      <c r="BP19" s="61">
        <f t="shared" si="20"/>
        <v>2.81713574523177</v>
      </c>
      <c r="BQ19" s="61">
        <f t="shared" si="21"/>
        <v>0.42384340219862815</v>
      </c>
      <c r="BR19" s="61">
        <f t="shared" si="22"/>
        <v>16.869697274531369</v>
      </c>
      <c r="BS19" s="61">
        <f t="shared" si="23"/>
        <v>24.865397952826552</v>
      </c>
    </row>
    <row r="20" spans="1:71" x14ac:dyDescent="0.3">
      <c r="A20" s="23" t="s">
        <v>18</v>
      </c>
      <c r="B20" s="21">
        <f>rail!B19+nonpt!B19+ptagfire!B19+nonroad!B19+'onroad all'!AG19+cmv_c1c2!B19+'ptfire-rx'!B19+ptegu!B19+ptnonipm!B19+pt_oilgas!B19+np_oilgas!B19+rwc!B19+cmv_c3!B19+airports!B19+'ptfire-wild'!B19+np_solvents!B19</f>
        <v>1054789.4052194001</v>
      </c>
      <c r="C20" s="21">
        <f>rail!C19+nonpt!C19+ptagfire!C19++nonroad!C19+'onroad all'!BZ19+cmv_c1c2!BE19+'ptfire-rx'!C19+ptegu!C19+ptnonipm!C19+pt_oilgas!C19+np_oilgas!C19+rwc!C19+cmv_c3!BE19+livestock!B19+airports!C19+'ptfire-wild'!C19+fertilizer!B19+np_solvents!C19</f>
        <v>54973.773308436263</v>
      </c>
      <c r="D20" s="21">
        <f>rail!D19+nonpt!D19+ptagfire!D19++nonroad!D19+cmv_c1c2!D19+'ptfire-rx'!D19+ptegu!DW19+ptnonipm!D19+pt_oilgas!D19+np_oilgas!D19+rwc!D19+cmv_c3!D19+'onroad all'!CI19+airports!D19+'ptfire-wild'!D19+np_solvents!D19</f>
        <v>293419.05243909056</v>
      </c>
      <c r="E20" s="21">
        <f>rail!E19+nonpt!E19+ptagfire!E19++nonroad!E19+cmv_c1c2!E19+'ptfire-rx'!E19+ptegu!E19+ptnonipm!E19+pt_oilgas!E19+np_oilgas!E19+rwc!E19+cmv_c3!E19+afdust!BA19+'onroad all'!DE19+'onroad all'!DD19+airports!E19+'ptfire-wild'!E19+np_solvents!E19</f>
        <v>156782.74689879766</v>
      </c>
      <c r="F20" s="21">
        <f>rail!F19+nonpt!F19+ptagfire!F19++nonroad!F19+cmv_c1c2!F19+'ptfire-rx'!F19+ptegu!F19+ptnonipm!F19+pt_oilgas!F19+np_oilgas!F19+rwc!F19+cmv_c3!F19+afdust!BB19+'onroad all'!DD19+airports!F19+'ptfire-wild'!F19+np_solvents!F19</f>
        <v>87185.126656089764</v>
      </c>
      <c r="G20" s="21">
        <f>rail!G19+nonpt!G19+ptagfire!G19++nonroad!G19+'onroad all'!DU19+cmv_c1c2!G19+'ptfire-rx'!G19+ptegu!FH19+ptnonipm!G19+pt_oilgas!G19+np_oilgas!G19+rwc!G19+cmv_c3!G19+airports!G19+'ptfire-wild'!G19+np_solvents!G19</f>
        <v>116454.66901448321</v>
      </c>
      <c r="H20" s="21">
        <f>rail!H19+nonpt!H19+ptagfire!H19++nonroad!H19+'onroad all'!EI19+cmv_c1c2!H19+'ptfire-rx'!H19+ptegu!H19+ptnonipm!H19+pt_oilgas!H19+np_oilgas!H19+rwc!H19+cmv_c3!H19+livestock!C19+airports!H19+'ptfire-wild'!H19+np_solvents!H19</f>
        <v>318868.60339972994</v>
      </c>
      <c r="I20" s="21">
        <f>rail!AO19+nonpt!BN19+ptagfire!AJ19+nonroad!AK19+'onroad all'!H19+cmv_c1c2!O19+'ptfire-rx'!AO19+ptegu!BM19+ptnonipm!BX19+pt_oilgas!BM19+np_oilgas!AU19+rwc!AH19+cmv_c3!O19+livestock!U19+airports!AJ19+'ptfire-wild'!AL19+np_solvents!AU19</f>
        <v>3451.4764091364309</v>
      </c>
      <c r="J20" s="21">
        <f>rail!AU19+nonpt!BT19+ptagfire!AN19+nonroad!AP19+'onroad all'!P19+cmv_c1c2!T19+'ptfire-rx'!AS19+ptegu!BS19+ptnonipm!CD19+pt_oilgas!BS19+np_oilgas!BA19+rwc!AL19+cmv_c3!T19+livestock!X19+airports!AM19+'ptfire-wild'!AP19+np_solvents!AY19</f>
        <v>4500.8427689462433</v>
      </c>
      <c r="K20" s="21">
        <f>rail!BR19+nonpt!CY19+ptagfire!AY19+nonroad!BH19+'onroad all'!BC19+cmv_c1c2!AO19+'ptfire-rx'!BE19+ptegu!CX19+ptnonipm!DP19+pt_oilgas!CW19+np_oilgas!BW19+rwc!AY19+cmv_c3!AP19+livestock!AH19+airports!BE19+'ptfire-wild'!BA19+np_solvents!BR19</f>
        <v>8370.1583792379952</v>
      </c>
      <c r="L20" s="21">
        <f>rail!CF19+nonpt!DO19+ptagfire!BH19+nonroad!BT19+'onroad all'!BU19+cmv_c1c2!BC19+'ptfire-rx'!BP19+ptegu!DM19+ptnonipm!EH19+pt_oilgas!DM19+np_oilgas!CK19+rwc!BJ19+cmv_c3!BC19+livestock!AN19+airports!BN19+'ptfire-wild'!BL19+np_solvents!CF19</f>
        <v>9423.7061131288574</v>
      </c>
      <c r="M20" s="21">
        <f>rail!CG19+nonpt!DQ19+nonroad!BU19+'onroad all'!BY19+cmv_c1c2!BD19+'ptfire-rx'!BR19+ptegu!DO19+ptnonipm!EJ19+pt_oilgas!DO19+np_oilgas!CL19+rwc!BK19+cmv_c3!BD19+airports!BO19+'ptfire-wild'!BN19+np_solvents!CG19+ptagfire!BJ19</f>
        <v>841.81551455403064</v>
      </c>
      <c r="N20" s="21">
        <f>rail!AN19+nonpt!BK19+nonroad!AJ19+'onroad all'!G19+cmv_c1c2!M19+'ptfire-rx'!AL19+ptegu!BK19+ptnonipm!BU19+pt_oilgas!BK19+np_oilgas!AT19+rwc!AG19+airports!AH19+cmv_c3!M19+'ptfire-wild'!AJ19+ptagfire!AH19</f>
        <v>1253.4968550010526</v>
      </c>
      <c r="O20" s="21">
        <f>rail!AY19+nonpt!O19+ptagfire!AP19+nonroad!AR19+'onroad all'!Z19+cmv_c1c2!V19+'ptfire-rx'!AU19+ptegu!BX19+ptnonipm!CI19+pt_oilgas!BX19+np_oilgas!BD19+rwc!AN19+airports!AO19+cmv_c3!V19+'ptfire-wild'!AR19+np_solvents!AE19</f>
        <v>1038.6367200186</v>
      </c>
      <c r="P20" s="21">
        <f>rail!AD19+nonroad!AD19+'onroad all'!AK19+'onroad all'!AL19+'onroad all'!AM19+'onroad all'!AN19+'onroad all'!AO19+'onroad all'!AP19+ptnonipm!BI19+SUM(airports!AR19:AW19)+SUM(cmv_c1c2!AC19:AH19)+SUM(cmv_c3!AC19:AH19)</f>
        <v>3139.5862815648538</v>
      </c>
      <c r="Q20" s="21">
        <f>rail!AE19+nonroad!AE19+'onroad all'!AL19+'onroad all'!AM19+'onroad all'!AN19+'onroad all'!AO19+'onroad all'!AP19+ptnonipm!BJ19+SUM(airports!AS19:AW19)+SUM(cmv_c1c2!AD19:AH19)+SUM(cmv_c3!AD19:AH19)</f>
        <v>2958.310128296619</v>
      </c>
      <c r="R20" s="61">
        <f>rail!P19+nonpt!T19+nonroad!R19+'onroad all'!AC19+ptegu!T19+ptnonipm!T19+pt_oilgas!S19+np_oilgas!Q19+SUM(cmv_c1c2!Z19:AA19)+SUM(cmv_c3!Z19:AA19)</f>
        <v>0.47847715240384947</v>
      </c>
      <c r="S20" s="61">
        <f>rail!K19+nonpt!L19+nonroad!U19+'onroad all'!M19+ptegu!L19+ptnonipm!L19+pt_oilgas!K19+np_oilgas!K19+SUM(cmv_c1c2!R19:S19)+SUM(cmv_c3!R19:S19)</f>
        <v>1.0059548112551302</v>
      </c>
      <c r="T20" s="61">
        <f>rail!O19+nonpt!P19+ptegu!P19+ptnonipm!P19+pt_oilgas!O19+np_oilgas!N19+rwc!M19+SUM(cmv_c1c2!W19:X19)+SUM(cmv_c3!W19:X19)</f>
        <v>0.70679999762618551</v>
      </c>
      <c r="U20" s="61">
        <f>rail!V19+nonpt!AI19+nonroad!T19+'onroad all'!CB19+ptegu!AH19+ptnonipm!AL19+pt_oilgas!AG19+np_oilgas!AA19+rwc!R19+SUM(cmv_c1c2!BF19:BG19)+SUM(cmv_c3!BF19:BG19)</f>
        <v>15.220887940043172</v>
      </c>
      <c r="V20" s="61">
        <f>rail!T19+nonpt!AE19+nonroad!S19+'onroad all'!BS19+'onroad all'!BT19+ptegu!AD19+ptnonipm!AH19+pt_oilgas!AC19+np_oilgas!W19+rwc!P19+SUM(cmv_c1c2!BA19:BB19)+SUM(cmv_c3!BA19:BB19)</f>
        <v>17.228916893364783</v>
      </c>
      <c r="W20" s="61">
        <f>nonpt!CW19+ptegu!BB19+ptnonipm!Z19</f>
        <v>18.903152573051987</v>
      </c>
      <c r="X20" s="68" t="s">
        <v>526</v>
      </c>
      <c r="AA20" s="23" t="s">
        <v>18</v>
      </c>
      <c r="AB20" s="21">
        <f>B20+beis!H19</f>
        <v>1164294.8132794001</v>
      </c>
      <c r="AC20" s="21">
        <f t="shared" si="2"/>
        <v>54973.773308436263</v>
      </c>
      <c r="AD20" s="21">
        <f>D20+beis!T19</f>
        <v>314169.01542909059</v>
      </c>
      <c r="AE20" s="21">
        <f t="shared" si="3"/>
        <v>156782.74689879766</v>
      </c>
      <c r="AF20" s="21">
        <f t="shared" si="4"/>
        <v>87185.126656089764</v>
      </c>
      <c r="AG20" s="21">
        <f t="shared" si="5"/>
        <v>116454.66901448321</v>
      </c>
      <c r="AH20" s="21">
        <f>H20+beis!Z19</f>
        <v>1389638.3545997199</v>
      </c>
      <c r="AI20" s="21">
        <f>I20+beis!E19</f>
        <v>14915.70566213643</v>
      </c>
      <c r="AJ20" s="21">
        <f t="shared" si="6"/>
        <v>4500.8427689462433</v>
      </c>
      <c r="AK20" s="21">
        <f>K20+beis!N19</f>
        <v>24003.488700237896</v>
      </c>
      <c r="AL20" s="21">
        <f>L20+beis!R19</f>
        <v>74100.864108428854</v>
      </c>
      <c r="AM20" s="21">
        <f t="shared" si="7"/>
        <v>841.81551455403064</v>
      </c>
      <c r="AN20" s="21">
        <f t="shared" si="8"/>
        <v>1253.4968550010526</v>
      </c>
      <c r="AO20" s="21">
        <f t="shared" si="9"/>
        <v>1038.6367200186</v>
      </c>
      <c r="AP20" s="21">
        <f t="shared" si="10"/>
        <v>3139.5862815648538</v>
      </c>
      <c r="AQ20" s="21">
        <f t="shared" si="11"/>
        <v>2958.310128296619</v>
      </c>
      <c r="AR20" s="61">
        <f t="shared" si="12"/>
        <v>0.47847715240384947</v>
      </c>
      <c r="AS20" s="61">
        <f t="shared" si="13"/>
        <v>1.0059548112551302</v>
      </c>
      <c r="AT20" s="61">
        <f t="shared" si="14"/>
        <v>0.70679999762618551</v>
      </c>
      <c r="AU20" s="61">
        <f t="shared" si="15"/>
        <v>15.220887940043172</v>
      </c>
      <c r="AV20" s="61">
        <f t="shared" si="16"/>
        <v>17.228916893364783</v>
      </c>
      <c r="AX20" s="23" t="s">
        <v>18</v>
      </c>
      <c r="AY20" s="21">
        <f>B20-'ptfire-rx'!B19-'ptfire-wild'!B19</f>
        <v>683933.61082340009</v>
      </c>
      <c r="AZ20" s="21">
        <f>C20-'ptfire-rx'!C19-'ptfire-wild'!C19</f>
        <v>48864.228374436265</v>
      </c>
      <c r="BA20" s="21">
        <f>D20-'ptfire-rx'!D19-'ptfire-wild'!D19</f>
        <v>287182.79526509059</v>
      </c>
      <c r="BB20" s="21">
        <f>E20-'ptfire-rx'!E19-'ptfire-wild'!E19</f>
        <v>118005.75050979767</v>
      </c>
      <c r="BC20" s="21">
        <f>F20-'ptfire-rx'!F19-'ptfire-wild'!F19</f>
        <v>54323.265312089767</v>
      </c>
      <c r="BD20" s="21">
        <f>G20-'ptfire-rx'!G19-'ptfire-wild'!G19</f>
        <v>113308.08876248321</v>
      </c>
      <c r="BE20" s="21">
        <f>H20-'ptfire-rx'!H19-'ptfire-wild'!H19</f>
        <v>231043.89437172993</v>
      </c>
      <c r="BF20" s="21">
        <f>I20-'ptfire-rx'!AO19-'ptfire-wild'!AL19</f>
        <v>1317.6670987759969</v>
      </c>
      <c r="BG20" s="21">
        <f>J20-'ptfire-rx'!AS19-'ptfire-wild'!AP19</f>
        <v>3528.451000756208</v>
      </c>
      <c r="BH20" s="21">
        <f>K20-'ptfire-rx'!BE19-'ptfire-wild'!BA19</f>
        <v>2897.2847736026365</v>
      </c>
      <c r="BI20" s="21">
        <f>L20-'ptfire-rx'!BP19-'ptfire-wild'!BL19</f>
        <v>6179.1736176446866</v>
      </c>
      <c r="BJ20" s="21">
        <f>M20-'ptfire-rx'!BR19-'ptfire-wild'!BN19</f>
        <v>183.79375266178653</v>
      </c>
      <c r="BK20" s="21">
        <f>N20-'ptfire-rx'!AL19-'ptfire-wild'!AJ19</f>
        <v>222.6559498922901</v>
      </c>
      <c r="BL20" s="21">
        <f>O20-'ptfire-rx'!AU19-'ptfire-wild'!AR19</f>
        <v>253.34446934641952</v>
      </c>
      <c r="BM20" s="21">
        <f t="shared" si="17"/>
        <v>3139.5862815648538</v>
      </c>
      <c r="BN20" s="21">
        <f t="shared" si="18"/>
        <v>2958.310128296619</v>
      </c>
      <c r="BO20" s="61">
        <f t="shared" si="19"/>
        <v>0.47847715240384947</v>
      </c>
      <c r="BP20" s="61">
        <f t="shared" si="20"/>
        <v>1.0059548112551302</v>
      </c>
      <c r="BQ20" s="61">
        <f t="shared" si="21"/>
        <v>0.70679999762618551</v>
      </c>
      <c r="BR20" s="61">
        <f t="shared" si="22"/>
        <v>15.220887940043172</v>
      </c>
      <c r="BS20" s="61">
        <f t="shared" si="23"/>
        <v>17.228916893364783</v>
      </c>
    </row>
    <row r="21" spans="1:71" x14ac:dyDescent="0.3">
      <c r="A21" s="23" t="s">
        <v>19</v>
      </c>
      <c r="B21" s="21">
        <f>rail!B20+nonpt!B20+ptagfire!B20+nonroad!B20+'onroad all'!AG20+cmv_c1c2!B20+'ptfire-rx'!B20+ptegu!B20+ptnonipm!B20+pt_oilgas!B20+np_oilgas!B20+rwc!B20+cmv_c3!B20+airports!B20+'ptfire-wild'!B20+np_solvents!B20</f>
        <v>254066.27653106002</v>
      </c>
      <c r="C21" s="21">
        <f>rail!C20+nonpt!C20+ptagfire!C20++nonroad!C20+'onroad all'!BZ20+cmv_c1c2!BE20+'ptfire-rx'!C20+ptegu!C20+ptnonipm!C20+pt_oilgas!C20+np_oilgas!C20+rwc!C20+cmv_c3!BE20+livestock!B20+airports!C20+'ptfire-wild'!C20+fertilizer!B20+np_solvents!C20</f>
        <v>4425.8981308157563</v>
      </c>
      <c r="D21" s="21">
        <f>rail!D20+nonpt!D20+ptagfire!D20++nonroad!D20+cmv_c1c2!D20+'ptfire-rx'!D20+ptegu!DW20+ptnonipm!D20+pt_oilgas!D20+np_oilgas!D20+rwc!D20+cmv_c3!D20+'onroad all'!CI20+airports!D20+'ptfire-wild'!D20+np_solvents!D20</f>
        <v>42911.642227531549</v>
      </c>
      <c r="E21" s="21">
        <f>rail!E20+nonpt!E20+ptagfire!E20++nonroad!E20+cmv_c1c2!E20+'ptfire-rx'!E20+ptegu!E20+ptnonipm!E20+pt_oilgas!E20+np_oilgas!E20+rwc!E20+cmv_c3!E20+afdust!BA20+'onroad all'!DE20+'onroad all'!DD20+airports!E20+'ptfire-wild'!E20+np_solvents!E20</f>
        <v>36716.655514487255</v>
      </c>
      <c r="F21" s="21">
        <f>rail!F20+nonpt!F20+ptagfire!F20++nonroad!F20+cmv_c1c2!F20+'ptfire-rx'!F20+ptegu!F20+ptnonipm!F20+pt_oilgas!F20+np_oilgas!F20+rwc!F20+cmv_c3!F20+afdust!BB20+'onroad all'!DD20+airports!F20+'ptfire-wild'!F20+np_solvents!F20</f>
        <v>22917.424952562851</v>
      </c>
      <c r="G21" s="21">
        <f>rail!G20+nonpt!G20+ptagfire!G20++nonroad!G20+'onroad all'!DU20+cmv_c1c2!G20+'ptfire-rx'!G20+ptegu!FH20+ptnonipm!G20+pt_oilgas!G20+np_oilgas!G20+rwc!G20+cmv_c3!G20+airports!G20+'ptfire-wild'!G20+np_solvents!G20</f>
        <v>5073.9597315392502</v>
      </c>
      <c r="H21" s="21">
        <f>rail!H20+nonpt!H20+ptagfire!H20++nonroad!H20+'onroad all'!EI20+cmv_c1c2!H20+'ptfire-rx'!H20+ptegu!H20+ptnonipm!H20+pt_oilgas!H20+np_oilgas!H20+rwc!H20+cmv_c3!H20+livestock!C20+airports!H20+'ptfire-wild'!H20+np_solvents!H20</f>
        <v>44165.712095314004</v>
      </c>
      <c r="I21" s="21">
        <f>rail!AO20+nonpt!BN20+ptagfire!AJ20+nonroad!AK20+'onroad all'!H20+cmv_c1c2!O20+'ptfire-rx'!AO20+ptegu!BM20+ptnonipm!BX20+pt_oilgas!BM20+np_oilgas!AU20+rwc!AH20+cmv_c3!O20+livestock!U20+airports!AJ20+'ptfire-wild'!AL20+np_solvents!AU20</f>
        <v>523.22841602672986</v>
      </c>
      <c r="J21" s="21">
        <f>rail!AU20+nonpt!BT20+ptagfire!AN20+nonroad!AP20+'onroad all'!P20+cmv_c1c2!T20+'ptfire-rx'!AS20+ptegu!BS20+ptnonipm!CD20+pt_oilgas!BS20+np_oilgas!BA20+rwc!AL20+cmv_c3!T20+livestock!X20+airports!AM20+'ptfire-wild'!AP20+np_solvents!AY20</f>
        <v>1010.0676746290048</v>
      </c>
      <c r="K21" s="21">
        <f>rail!BR20+nonpt!CY20+ptagfire!AY20+nonroad!BH20+'onroad all'!BC20+cmv_c1c2!AO20+'ptfire-rx'!BE20+ptegu!CX20+ptnonipm!DP20+pt_oilgas!CW20+np_oilgas!BW20+rwc!AY20+cmv_c3!AP20+livestock!AH20+airports!BE20+'ptfire-wild'!BA20+np_solvents!BR20</f>
        <v>819.2318990369555</v>
      </c>
      <c r="L21" s="21">
        <f>rail!CF20+nonpt!DO20+ptagfire!BH20+nonroad!BT20+'onroad all'!BU20+cmv_c1c2!BC20+'ptfire-rx'!BP20+ptegu!DM20+ptnonipm!EH20+pt_oilgas!DM20+np_oilgas!CK20+rwc!BJ20+cmv_c3!BC20+livestock!AN20+airports!BN20+'ptfire-wild'!BL20+np_solvents!CF20</f>
        <v>887.96290014354815</v>
      </c>
      <c r="M21" s="21">
        <f>rail!CG20+nonpt!DQ20+nonroad!BU20+'onroad all'!BY20+cmv_c1c2!BD20+'ptfire-rx'!BR20+ptegu!DO20+ptnonipm!EJ20+pt_oilgas!DO20+np_oilgas!CL20+rwc!BK20+cmv_c3!BD20+airports!BO20+'ptfire-wild'!BN20+np_solvents!CG20+ptagfire!BJ20</f>
        <v>116.93979417784195</v>
      </c>
      <c r="N21" s="21">
        <f>rail!AN20+nonpt!BK20+nonroad!AJ20+'onroad all'!G20+cmv_c1c2!M20+'ptfire-rx'!AL20+ptegu!BK20+ptnonipm!BU20+pt_oilgas!BK20+np_oilgas!AT20+rwc!AG20+airports!AH20+cmv_c3!M20+'ptfire-wild'!AJ20+ptagfire!AH20</f>
        <v>71.981006623328767</v>
      </c>
      <c r="O21" s="21">
        <f>rail!AY20+nonpt!O20+ptagfire!AP20+nonroad!AR20+'onroad all'!Z20+cmv_c1c2!V20+'ptfire-rx'!AU20+ptegu!BX20+ptnonipm!CI20+pt_oilgas!BX20+np_oilgas!BD20+rwc!AN20+airports!AO20+cmv_c3!V20+'ptfire-wild'!AR20+np_solvents!AE20</f>
        <v>138.54281649343531</v>
      </c>
      <c r="P21" s="21">
        <f>rail!AD20+nonroad!AD20+'onroad all'!AK20+'onroad all'!AL20+'onroad all'!AM20+'onroad all'!AN20+'onroad all'!AO20+'onroad all'!AP20+ptnonipm!BI20+SUM(airports!AR20:AW20)+SUM(cmv_c1c2!AC20:AH20)+SUM(cmv_c3!AC20:AH20)</f>
        <v>504.83470120571917</v>
      </c>
      <c r="Q21" s="21">
        <f>rail!AE20+nonroad!AE20+'onroad all'!AL20+'onroad all'!AM20+'onroad all'!AN20+'onroad all'!AO20+'onroad all'!AP20+ptnonipm!BJ20+SUM(airports!AS20:AW20)+SUM(cmv_c1c2!AD20:AH20)+SUM(cmv_c3!AD20:AH20)</f>
        <v>476.21805844629358</v>
      </c>
      <c r="R21" s="61">
        <f>rail!P20+nonpt!T20+nonroad!R20+'onroad all'!AC20+ptegu!T20+ptnonipm!T20+pt_oilgas!S20+np_oilgas!Q20+SUM(cmv_c1c2!Z20:AA20)+SUM(cmv_c3!Z20:AA20)</f>
        <v>6.6471810086355901E-2</v>
      </c>
      <c r="S21" s="61">
        <f>rail!K20+nonpt!L20+nonroad!U20+'onroad all'!M20+ptegu!L20+ptnonipm!L20+pt_oilgas!K20+np_oilgas!K20+SUM(cmv_c1c2!R20:S20)+SUM(cmv_c3!R20:S20)</f>
        <v>0.24976687912429055</v>
      </c>
      <c r="T21" s="61">
        <f>rail!O20+nonpt!P20+ptegu!P20+ptnonipm!P20+pt_oilgas!O20+np_oilgas!N20+rwc!M20+SUM(cmv_c1c2!W20:X20)+SUM(cmv_c3!W20:X20)</f>
        <v>0.1393996488059569</v>
      </c>
      <c r="U21" s="61">
        <f>rail!V20+nonpt!AI20+nonroad!T20+'onroad all'!CB20+ptegu!AH20+ptnonipm!AL20+pt_oilgas!AG20+np_oilgas!AA20+rwc!R20+SUM(cmv_c1c2!BF20:BG20)+SUM(cmv_c3!BF20:BG20)</f>
        <v>2.5198797959303927</v>
      </c>
      <c r="V21" s="61">
        <f>rail!T20+nonpt!AE20+nonroad!S20+'onroad all'!BS20+'onroad all'!BT20+ptegu!AD20+ptnonipm!AH20+pt_oilgas!AC20+np_oilgas!W20+rwc!P20+SUM(cmv_c1c2!BA20:BB20)+SUM(cmv_c3!BA20:BB20)</f>
        <v>5.2847262947276663</v>
      </c>
      <c r="W21" s="61">
        <f>nonpt!CW20+ptegu!BB20+ptnonipm!Z20</f>
        <v>4.7079012039815396E-3</v>
      </c>
      <c r="X21" s="68" t="s">
        <v>526</v>
      </c>
      <c r="AA21" s="23" t="s">
        <v>19</v>
      </c>
      <c r="AB21" s="21">
        <f>B21+beis!H20</f>
        <v>297396.03775106004</v>
      </c>
      <c r="AC21" s="21">
        <f t="shared" si="2"/>
        <v>4425.8981308157563</v>
      </c>
      <c r="AD21" s="21">
        <f>D21+beis!T20</f>
        <v>45112.554455170546</v>
      </c>
      <c r="AE21" s="21">
        <f t="shared" si="3"/>
        <v>36716.655514487255</v>
      </c>
      <c r="AF21" s="21">
        <f t="shared" si="4"/>
        <v>22917.424952562851</v>
      </c>
      <c r="AG21" s="21">
        <f t="shared" si="5"/>
        <v>5073.9597315392502</v>
      </c>
      <c r="AH21" s="21">
        <f>H21+beis!Z20</f>
        <v>296050.15909531299</v>
      </c>
      <c r="AI21" s="21">
        <f>I21+beis!E20</f>
        <v>5058.8373270267302</v>
      </c>
      <c r="AJ21" s="21">
        <f t="shared" si="6"/>
        <v>1010.0676746290048</v>
      </c>
      <c r="AK21" s="21">
        <f>K21+beis!N20</f>
        <v>7004.2691690369556</v>
      </c>
      <c r="AL21" s="21">
        <f>L21+beis!R20</f>
        <v>16287.932355943547</v>
      </c>
      <c r="AM21" s="21">
        <f t="shared" si="7"/>
        <v>116.93979417784195</v>
      </c>
      <c r="AN21" s="21">
        <f t="shared" si="8"/>
        <v>71.981006623328767</v>
      </c>
      <c r="AO21" s="21">
        <f t="shared" si="9"/>
        <v>138.54281649343531</v>
      </c>
      <c r="AP21" s="21">
        <f t="shared" si="10"/>
        <v>504.83470120571917</v>
      </c>
      <c r="AQ21" s="21">
        <f t="shared" si="11"/>
        <v>476.21805844629358</v>
      </c>
      <c r="AR21" s="61">
        <f t="shared" si="12"/>
        <v>6.6471810086355901E-2</v>
      </c>
      <c r="AS21" s="61">
        <f t="shared" si="13"/>
        <v>0.24976687912429055</v>
      </c>
      <c r="AT21" s="61">
        <f t="shared" si="14"/>
        <v>0.1393996488059569</v>
      </c>
      <c r="AU21" s="61">
        <f t="shared" si="15"/>
        <v>2.5198797959303927</v>
      </c>
      <c r="AV21" s="61">
        <f t="shared" si="16"/>
        <v>5.2847262947276663</v>
      </c>
      <c r="AX21" s="23" t="s">
        <v>19</v>
      </c>
      <c r="AY21" s="21">
        <f>B21-'ptfire-rx'!B20-'ptfire-wild'!B20</f>
        <v>250114.43661506003</v>
      </c>
      <c r="AZ21" s="21">
        <f>C21-'ptfire-rx'!C20-'ptfire-wild'!C20</f>
        <v>4361.1583768157561</v>
      </c>
      <c r="BA21" s="21">
        <f>D21-'ptfire-rx'!D20-'ptfire-wild'!D20</f>
        <v>42863.906427531547</v>
      </c>
      <c r="BB21" s="21">
        <f>E21-'ptfire-rx'!E20-'ptfire-wild'!E20</f>
        <v>36320.163685487256</v>
      </c>
      <c r="BC21" s="21">
        <f>F21-'ptfire-rx'!F20-'ptfire-wild'!F20</f>
        <v>22581.414925562851</v>
      </c>
      <c r="BD21" s="21">
        <f>G21-'ptfire-rx'!G20-'ptfire-wild'!G20</f>
        <v>5046.1533955392506</v>
      </c>
      <c r="BE21" s="21">
        <f>H21-'ptfire-rx'!H20-'ptfire-wild'!H20</f>
        <v>43235.078222313998</v>
      </c>
      <c r="BF21" s="21">
        <f>I21-'ptfire-rx'!AO20-'ptfire-wild'!AL20</f>
        <v>504.98015008346135</v>
      </c>
      <c r="BG21" s="21">
        <f>J21-'ptfire-rx'!AS20-'ptfire-wild'!AP20</f>
        <v>1001.9950281982391</v>
      </c>
      <c r="BH21" s="21">
        <f>K21-'ptfire-rx'!BE20-'ptfire-wild'!BA20</f>
        <v>771.44165672372731</v>
      </c>
      <c r="BI21" s="21">
        <f>L21-'ptfire-rx'!BP20-'ptfire-wild'!BL20</f>
        <v>859.91296717852788</v>
      </c>
      <c r="BJ21" s="21">
        <f>M21-'ptfire-rx'!BR20-'ptfire-wild'!BN20</f>
        <v>111.27693390476601</v>
      </c>
      <c r="BK21" s="21">
        <f>N21-'ptfire-rx'!AL20-'ptfire-wild'!AJ20</f>
        <v>62.809228187348779</v>
      </c>
      <c r="BL21" s="21">
        <f>O21-'ptfire-rx'!AU20-'ptfire-wild'!AR20</f>
        <v>131.23694585852272</v>
      </c>
      <c r="BM21" s="21">
        <f t="shared" si="17"/>
        <v>504.83470120571917</v>
      </c>
      <c r="BN21" s="21">
        <f t="shared" si="18"/>
        <v>476.21805844629358</v>
      </c>
      <c r="BO21" s="61">
        <f t="shared" si="19"/>
        <v>6.6471810086355901E-2</v>
      </c>
      <c r="BP21" s="61">
        <f t="shared" si="20"/>
        <v>0.24976687912429055</v>
      </c>
      <c r="BQ21" s="61">
        <f t="shared" si="21"/>
        <v>0.1393996488059569</v>
      </c>
      <c r="BR21" s="61">
        <f t="shared" si="22"/>
        <v>2.5198797959303927</v>
      </c>
      <c r="BS21" s="61">
        <f t="shared" si="23"/>
        <v>5.2847262947276663</v>
      </c>
    </row>
    <row r="22" spans="1:71" x14ac:dyDescent="0.3">
      <c r="A22" s="23" t="s">
        <v>20</v>
      </c>
      <c r="B22" s="21">
        <f>rail!B21+nonpt!B21+ptagfire!B21+nonroad!B21+'onroad all'!AG21+cmv_c1c2!B21+'ptfire-rx'!B21+ptegu!B21+ptnonipm!B21+pt_oilgas!B21+np_oilgas!B21+rwc!B21+cmv_c3!B21+airports!B21+'ptfire-wild'!B21+np_solvents!B21</f>
        <v>544268.28058783908</v>
      </c>
      <c r="C22" s="21">
        <f>rail!C21+nonpt!C21+ptagfire!C21++nonroad!C21+'onroad all'!BZ21+cmv_c1c2!BE21+'ptfire-rx'!C21+ptegu!C21+ptnonipm!C21+pt_oilgas!C21+np_oilgas!C21+rwc!C21+cmv_c3!BE21+livestock!B21+airports!C21+'ptfire-wild'!C21+fertilizer!B21+np_solvents!C21</f>
        <v>6509.0771166689265</v>
      </c>
      <c r="D22" s="21">
        <f>rail!D21+nonpt!D21+ptagfire!D21++nonroad!D21+cmv_c1c2!D21+'ptfire-rx'!D21+ptegu!DW21+ptnonipm!D21+pt_oilgas!D21+np_oilgas!D21+rwc!D21+cmv_c3!D21+'onroad all'!CI21+airports!D21+'ptfire-wild'!D21+np_solvents!D21</f>
        <v>79793.361114054831</v>
      </c>
      <c r="E22" s="21">
        <f>rail!E21+nonpt!E21+ptagfire!E21++nonroad!E21+cmv_c1c2!E21+'ptfire-rx'!E21+ptegu!E21+ptnonipm!E21+pt_oilgas!E21+np_oilgas!E21+rwc!E21+cmv_c3!E21+afdust!BA21+'onroad all'!DE21+'onroad all'!DD21+airports!E21+'ptfire-wild'!E21+np_solvents!E21</f>
        <v>50388.712528909811</v>
      </c>
      <c r="F22" s="21">
        <f>rail!F21+nonpt!F21+ptagfire!F21++nonroad!F21+cmv_c1c2!F21+'ptfire-rx'!F21+ptegu!F21+ptnonipm!F21+pt_oilgas!F21+np_oilgas!F21+rwc!F21+cmv_c3!F21+afdust!BB21+'onroad all'!DD21+airports!F21+'ptfire-wild'!F21+np_solvents!F21</f>
        <v>23597.723763016424</v>
      </c>
      <c r="G22" s="21">
        <f>rail!G21+nonpt!G21+ptagfire!G21++nonroad!G21+'onroad all'!DU21+cmv_c1c2!G21+'ptfire-rx'!G21+ptegu!FH21+ptnonipm!G21+pt_oilgas!G21+np_oilgas!G21+rwc!G21+cmv_c3!G21+airports!G21+'ptfire-wild'!G21+np_solvents!G21</f>
        <v>12043.07774019172</v>
      </c>
      <c r="H22" s="21">
        <f>rail!H21+nonpt!H21+ptagfire!H21++nonroad!H21+'onroad all'!EI21+cmv_c1c2!H21+'ptfire-rx'!H21+ptegu!H21+ptnonipm!H21+pt_oilgas!H21+np_oilgas!H21+rwc!H21+cmv_c3!H21+livestock!C21+airports!H21+'ptfire-wild'!H21+np_solvents!H21</f>
        <v>94356.846580087004</v>
      </c>
      <c r="I22" s="21">
        <f>rail!AO21+nonpt!BN21+ptagfire!AJ21+nonroad!AK21+'onroad all'!H21+cmv_c1c2!O21+'ptfire-rx'!AO21+ptegu!BM21+ptnonipm!BX21+pt_oilgas!BM21+np_oilgas!AU21+rwc!AH21+cmv_c3!O21+livestock!U21+airports!AJ21+'ptfire-wild'!AL21+np_solvents!AU21</f>
        <v>702.75544573949901</v>
      </c>
      <c r="J22" s="21">
        <f>rail!AU21+nonpt!BT21+ptagfire!AN21+nonroad!AP21+'onroad all'!P21+cmv_c1c2!T21+'ptfire-rx'!AS21+ptegu!BS21+ptnonipm!CD21+pt_oilgas!BS21+np_oilgas!BA21+rwc!AL21+cmv_c3!T21+livestock!X21+airports!AM21+'ptfire-wild'!AP21+np_solvents!AY21</f>
        <v>1156.1702238497255</v>
      </c>
      <c r="K22" s="21">
        <f>rail!BR21+nonpt!CY21+ptagfire!AY21+nonroad!BH21+'onroad all'!BC21+cmv_c1c2!AO21+'ptfire-rx'!BE21+ptegu!CX21+ptnonipm!DP21+pt_oilgas!CW21+np_oilgas!BW21+rwc!AY21+cmv_c3!AP21+livestock!AH21+airports!BE21+'ptfire-wild'!BA21+np_solvents!BR21</f>
        <v>1344.2210136873573</v>
      </c>
      <c r="L22" s="21">
        <f>rail!CF21+nonpt!DO21+ptagfire!BH21+nonroad!BT21+'onroad all'!BU21+cmv_c1c2!BC21+'ptfire-rx'!BP21+ptegu!DM21+ptnonipm!EH21+pt_oilgas!DM21+np_oilgas!CK21+rwc!BJ21+cmv_c3!BC21+livestock!AN21+airports!BN21+'ptfire-wild'!BL21+np_solvents!CF21</f>
        <v>1069.1742322807449</v>
      </c>
      <c r="M22" s="21">
        <f>rail!CG21+nonpt!DQ21+nonroad!BU21+'onroad all'!BY21+cmv_c1c2!BD21+'ptfire-rx'!BR21+ptegu!DO21+ptnonipm!EJ21+pt_oilgas!DO21+np_oilgas!CL21+rwc!BK21+cmv_c3!BD21+airports!BO21+'ptfire-wild'!BN21+np_solvents!CG21+ptagfire!BJ21</f>
        <v>152.69660559080685</v>
      </c>
      <c r="N22" s="21">
        <f>rail!AN21+nonpt!BK21+nonroad!AJ21+'onroad all'!G21+cmv_c1c2!M21+'ptfire-rx'!AL21+ptegu!BK21+ptnonipm!BU21+pt_oilgas!BK21+np_oilgas!AT21+rwc!AG21+airports!AH21+cmv_c3!M21+'ptfire-wild'!AJ21+ptagfire!AH21</f>
        <v>116.5616106517766</v>
      </c>
      <c r="O22" s="21">
        <f>rail!AY21+nonpt!O21+ptagfire!AP21+nonroad!AR21+'onroad all'!Z21+cmv_c1c2!V21+'ptfire-rx'!AU21+ptegu!BX21+ptnonipm!CI21+pt_oilgas!BX21+np_oilgas!BD21+rwc!AN21+airports!AO21+cmv_c3!V21+'ptfire-wild'!AR21+np_solvents!AE21</f>
        <v>221.98415359034132</v>
      </c>
      <c r="P22" s="21">
        <f>rail!AD21+nonroad!AD21+'onroad all'!AK21+'onroad all'!AL21+'onroad all'!AM21+'onroad all'!AN21+'onroad all'!AO21+'onroad all'!AP21+ptnonipm!BI21+SUM(airports!AR21:AW21)+SUM(cmv_c1c2!AC21:AH21)+SUM(cmv_c3!AC21:AH21)</f>
        <v>1393.9488492682767</v>
      </c>
      <c r="Q22" s="21">
        <f>rail!AE21+nonroad!AE21+'onroad all'!AL21+'onroad all'!AM21+'onroad all'!AN21+'onroad all'!AO21+'onroad all'!AP21+ptnonipm!BJ21+SUM(airports!AS21:AW21)+SUM(cmv_c1c2!AD21:AH21)+SUM(cmv_c3!AD21:AH21)</f>
        <v>1309.880163256958</v>
      </c>
      <c r="R22" s="61">
        <f>rail!P21+nonpt!T21+nonroad!R21+'onroad all'!AC21+ptegu!T21+ptnonipm!T21+pt_oilgas!S21+np_oilgas!Q21+SUM(cmv_c1c2!Z21:AA21)+SUM(cmv_c3!Z21:AA21)</f>
        <v>9.4569277350498346E-2</v>
      </c>
      <c r="S22" s="61">
        <f>rail!K21+nonpt!L21+nonroad!U21+'onroad all'!M21+ptegu!L21+ptnonipm!L21+pt_oilgas!K21+np_oilgas!K21+SUM(cmv_c1c2!R21:S21)+SUM(cmv_c3!R21:S21)</f>
        <v>0.37816411415755669</v>
      </c>
      <c r="T22" s="61">
        <f>rail!O21+nonpt!P21+ptegu!P21+ptnonipm!P21+pt_oilgas!O21+np_oilgas!N21+rwc!M21+SUM(cmv_c1c2!W21:X21)+SUM(cmv_c3!W21:X21)</f>
        <v>9.5900118764647171E-2</v>
      </c>
      <c r="U22" s="61">
        <f>rail!V21+nonpt!AI21+nonroad!T21+'onroad all'!CB21+ptegu!AH21+ptnonipm!AL21+pt_oilgas!AG21+np_oilgas!AA21+rwc!R21+SUM(cmv_c1c2!BF21:BG21)+SUM(cmv_c3!BF21:BG21)</f>
        <v>1.2652853790497478</v>
      </c>
      <c r="V22" s="61">
        <f>rail!T21+nonpt!AE21+nonroad!S21+'onroad all'!BS21+'onroad all'!BT21+ptegu!AD21+ptnonipm!AH21+pt_oilgas!AC21+np_oilgas!W21+rwc!P21+SUM(cmv_c1c2!BA21:BB21)+SUM(cmv_c3!BA21:BB21)</f>
        <v>5.1981001699269873</v>
      </c>
      <c r="W22" s="61">
        <f>nonpt!CW21+ptegu!BB21+ptnonipm!Z21</f>
        <v>0.80988540409129472</v>
      </c>
      <c r="X22" s="68" t="s">
        <v>526</v>
      </c>
      <c r="AA22" s="23" t="s">
        <v>20</v>
      </c>
      <c r="AB22" s="21">
        <f>B22+beis!H21</f>
        <v>558951.48883783899</v>
      </c>
      <c r="AC22" s="21">
        <f t="shared" si="2"/>
        <v>6509.0771166689265</v>
      </c>
      <c r="AD22" s="21">
        <f>D22+beis!T21</f>
        <v>84218.41782520483</v>
      </c>
      <c r="AE22" s="21">
        <f t="shared" si="3"/>
        <v>50388.712528909811</v>
      </c>
      <c r="AF22" s="21">
        <f t="shared" si="4"/>
        <v>23597.723763016424</v>
      </c>
      <c r="AG22" s="21">
        <f t="shared" si="5"/>
        <v>12043.07774019172</v>
      </c>
      <c r="AH22" s="21">
        <f>H22+beis!Z21</f>
        <v>226520.21708008699</v>
      </c>
      <c r="AI22" s="21">
        <f>I22+beis!E21</f>
        <v>2239.3601597394891</v>
      </c>
      <c r="AJ22" s="21">
        <f t="shared" si="6"/>
        <v>1156.1702238497255</v>
      </c>
      <c r="AK22" s="21">
        <f>K22+beis!N21</f>
        <v>3439.6304616873572</v>
      </c>
      <c r="AL22" s="21">
        <f>L22+beis!R21</f>
        <v>9037.4125568007439</v>
      </c>
      <c r="AM22" s="21">
        <f t="shared" si="7"/>
        <v>152.69660559080685</v>
      </c>
      <c r="AN22" s="21">
        <f t="shared" si="8"/>
        <v>116.5616106517766</v>
      </c>
      <c r="AO22" s="21">
        <f t="shared" si="9"/>
        <v>221.98415359034132</v>
      </c>
      <c r="AP22" s="21">
        <f t="shared" si="10"/>
        <v>1393.9488492682767</v>
      </c>
      <c r="AQ22" s="21">
        <f t="shared" si="11"/>
        <v>1309.880163256958</v>
      </c>
      <c r="AR22" s="61">
        <f t="shared" si="12"/>
        <v>9.4569277350498346E-2</v>
      </c>
      <c r="AS22" s="61">
        <f t="shared" si="13"/>
        <v>0.37816411415755669</v>
      </c>
      <c r="AT22" s="61">
        <f t="shared" si="14"/>
        <v>9.5900118764647171E-2</v>
      </c>
      <c r="AU22" s="61">
        <f t="shared" si="15"/>
        <v>1.2652853790497478</v>
      </c>
      <c r="AV22" s="61">
        <f t="shared" si="16"/>
        <v>5.1981001699269873</v>
      </c>
      <c r="AX22" s="23" t="s">
        <v>20</v>
      </c>
      <c r="AY22" s="21">
        <f>B22-'ptfire-rx'!B21-'ptfire-wild'!B21</f>
        <v>529178.61998983903</v>
      </c>
      <c r="AZ22" s="21">
        <f>C22-'ptfire-rx'!C21-'ptfire-wild'!C21</f>
        <v>6261.1597416689265</v>
      </c>
      <c r="BA22" s="21">
        <f>D22-'ptfire-rx'!D21-'ptfire-wild'!D21</f>
        <v>79574.233093054834</v>
      </c>
      <c r="BB22" s="21">
        <f>E22-'ptfire-rx'!E21-'ptfire-wild'!E21</f>
        <v>48841.839992909809</v>
      </c>
      <c r="BC22" s="21">
        <f>F22-'ptfire-rx'!F21-'ptfire-wild'!F21</f>
        <v>22286.814836016423</v>
      </c>
      <c r="BD22" s="21">
        <f>G22-'ptfire-rx'!G21-'ptfire-wild'!G21</f>
        <v>11925.632860191721</v>
      </c>
      <c r="BE22" s="21">
        <f>H22-'ptfire-rx'!H21-'ptfire-wild'!H21</f>
        <v>90793.034395087001</v>
      </c>
      <c r="BF22" s="21">
        <f>I22-'ptfire-rx'!AO21-'ptfire-wild'!AL21</f>
        <v>623.01384303791156</v>
      </c>
      <c r="BG22" s="21">
        <f>J22-'ptfire-rx'!AS21-'ptfire-wild'!AP21</f>
        <v>1119.7917740517196</v>
      </c>
      <c r="BH22" s="21">
        <f>K22-'ptfire-rx'!BE21-'ptfire-wild'!BA21</f>
        <v>1139.8576273105796</v>
      </c>
      <c r="BI22" s="21">
        <f>L22-'ptfire-rx'!BP21-'ptfire-wild'!BL21</f>
        <v>947.97370725377141</v>
      </c>
      <c r="BJ22" s="21">
        <f>M22-'ptfire-rx'!BR21-'ptfire-wild'!BN21</f>
        <v>128.11177314852137</v>
      </c>
      <c r="BK22" s="21">
        <f>N22-'ptfire-rx'!AL21-'ptfire-wild'!AJ21</f>
        <v>78.096585855046939</v>
      </c>
      <c r="BL22" s="21">
        <f>O22-'ptfire-rx'!AU21-'ptfire-wild'!AR21</f>
        <v>192.73357553958621</v>
      </c>
      <c r="BM22" s="21">
        <f t="shared" si="17"/>
        <v>1393.9488492682767</v>
      </c>
      <c r="BN22" s="21">
        <f t="shared" si="18"/>
        <v>1309.880163256958</v>
      </c>
      <c r="BO22" s="61">
        <f t="shared" si="19"/>
        <v>9.4569277350498346E-2</v>
      </c>
      <c r="BP22" s="61">
        <f t="shared" si="20"/>
        <v>0.37816411415755669</v>
      </c>
      <c r="BQ22" s="61">
        <f t="shared" si="21"/>
        <v>9.5900118764647171E-2</v>
      </c>
      <c r="BR22" s="61">
        <f t="shared" si="22"/>
        <v>1.2652853790497478</v>
      </c>
      <c r="BS22" s="61">
        <f t="shared" si="23"/>
        <v>5.1981001699269873</v>
      </c>
    </row>
    <row r="23" spans="1:71" x14ac:dyDescent="0.3">
      <c r="A23" s="23" t="s">
        <v>125</v>
      </c>
      <c r="B23" s="21">
        <f>rail!B22+nonpt!B22+ptagfire!B22+nonroad!B22+'onroad all'!AG22+cmv_c1c2!B22+'ptfire-rx'!B22+ptegu!B22+ptnonipm!B22+pt_oilgas!B22+np_oilgas!B22+rwc!B22+cmv_c3!B22+airports!B22+'ptfire-wild'!B22+np_solvents!B22</f>
        <v>554021.4663739549</v>
      </c>
      <c r="C23" s="21">
        <f>rail!C22+nonpt!C22+ptagfire!C22++nonroad!C22+'onroad all'!BZ22+cmv_c1c2!BE22+'ptfire-rx'!C22+ptegu!C22+ptnonipm!C22+pt_oilgas!C22+np_oilgas!C22+rwc!C22+cmv_c3!BE22+livestock!B22+airports!C22+'ptfire-wild'!C22+fertilizer!B22+np_solvents!C22</f>
        <v>14352.893857788224</v>
      </c>
      <c r="D23" s="21">
        <f>rail!D22+nonpt!D22+ptagfire!D22++nonroad!D22+cmv_c1c2!D22+'ptfire-rx'!D22+ptegu!DW22+ptnonipm!D22+pt_oilgas!D22+np_oilgas!D22+rwc!D22+cmv_c3!D22+'onroad all'!CI22+airports!D22+'ptfire-wild'!D22+np_solvents!D22</f>
        <v>89056.584842946802</v>
      </c>
      <c r="E23" s="21">
        <f>rail!E22+nonpt!E22+ptagfire!E22++nonroad!E22+cmv_c1c2!E22+'ptfire-rx'!E22+ptegu!E22+ptnonipm!E22+pt_oilgas!E22+np_oilgas!E22+rwc!E22+cmv_c3!E22+afdust!BA22+'onroad all'!DE22+'onroad all'!DD22+airports!E22+'ptfire-wild'!E22+np_solvents!E22</f>
        <v>39205.985776713853</v>
      </c>
      <c r="F23" s="21">
        <f>rail!F22+nonpt!F22+ptagfire!F22++nonroad!F22+cmv_c1c2!F22+'ptfire-rx'!F22+ptegu!F22+ptnonipm!F22+pt_oilgas!F22+np_oilgas!F22+rwc!F22+cmv_c3!F22+afdust!BB22+'onroad all'!DD22+airports!F22+'ptfire-wild'!F22+np_solvents!F22</f>
        <v>20907.123208617144</v>
      </c>
      <c r="G23" s="21">
        <f>rail!G22+nonpt!G22+ptagfire!G22++nonroad!G22+'onroad all'!DU22+cmv_c1c2!G22+'ptfire-rx'!G22+ptegu!FH22+ptnonipm!G22+pt_oilgas!G22+np_oilgas!G22+rwc!G22+cmv_c3!G22+airports!G22+'ptfire-wild'!G22+np_solvents!G22</f>
        <v>5001.6775366851398</v>
      </c>
      <c r="H23" s="21">
        <f>rail!H22+nonpt!H22+ptagfire!H22++nonroad!H22+'onroad all'!EI22+cmv_c1c2!H22+'ptfire-rx'!H22+ptegu!H22+ptnonipm!H22+pt_oilgas!H22+np_oilgas!H22+rwc!H22+cmv_c3!H22+livestock!C22+airports!H22+'ptfire-wild'!H22+np_solvents!H22</f>
        <v>108671.04986674999</v>
      </c>
      <c r="I23" s="21">
        <f>rail!AO22+nonpt!BN22+ptagfire!AJ22+nonroad!AK22+'onroad all'!H22+cmv_c1c2!O22+'ptfire-rx'!AO22+ptegu!BM22+ptnonipm!BX22+pt_oilgas!BM22+np_oilgas!AU22+rwc!AH22+cmv_c3!O22+livestock!U22+airports!AJ22+'ptfire-wild'!AL22+np_solvents!AU22</f>
        <v>645.48229180075032</v>
      </c>
      <c r="J23" s="21">
        <f>rail!AU22+nonpt!BT22+ptagfire!AN22+nonroad!AP22+'onroad all'!P22+cmv_c1c2!T22+'ptfire-rx'!AS22+ptegu!BS22+ptnonipm!CD22+pt_oilgas!BS22+np_oilgas!BA22+rwc!AL22+cmv_c3!T22+livestock!X22+airports!AM22+'ptfire-wild'!AP22+np_solvents!AY22</f>
        <v>1272.173502695246</v>
      </c>
      <c r="K23" s="21">
        <f>rail!BR22+nonpt!CY22+ptagfire!AY22+nonroad!BH22+'onroad all'!BC22+cmv_c1c2!AO22+'ptfire-rx'!BE22+ptegu!CX22+ptnonipm!DP22+pt_oilgas!CW22+np_oilgas!BW22+rwc!AY22+cmv_c3!AP22+livestock!AH22+airports!BE22+'ptfire-wild'!BA22+np_solvents!BR22</f>
        <v>1221.6228315150324</v>
      </c>
      <c r="L23" s="21">
        <f>rail!CF22+nonpt!DO22+ptagfire!BH22+nonroad!BT22+'onroad all'!BU22+cmv_c1c2!BC22+'ptfire-rx'!BP22+ptegu!DM22+ptnonipm!EH22+pt_oilgas!DM22+np_oilgas!CK22+rwc!BJ22+cmv_c3!BC22+livestock!AN22+airports!BN22+'ptfire-wild'!BL22+np_solvents!CF22</f>
        <v>1550.7057053554554</v>
      </c>
      <c r="M23" s="21">
        <f>rail!CG22+nonpt!DQ22+nonroad!BU22+'onroad all'!BY22+cmv_c1c2!BD22+'ptfire-rx'!BR22+ptegu!DO22+ptnonipm!EJ22+pt_oilgas!DO22+np_oilgas!CL22+rwc!BK22+cmv_c3!BD22+airports!BO22+'ptfire-wild'!BN22+np_solvents!CG22+ptagfire!BJ22</f>
        <v>135.05309767761042</v>
      </c>
      <c r="N23" s="21">
        <f>rail!AN22+nonpt!BK22+nonroad!AJ22+'onroad all'!G22+cmv_c1c2!M22+'ptfire-rx'!AL22+ptegu!BK22+ptnonipm!BU22+pt_oilgas!BK22+np_oilgas!AT22+rwc!AG22+airports!AH22+cmv_c3!M22+'ptfire-wild'!AJ22+ptagfire!AH22</f>
        <v>85.082876307845794</v>
      </c>
      <c r="O23" s="21">
        <f>rail!AY22+nonpt!O22+ptagfire!AP22+nonroad!AR22+'onroad all'!Z22+cmv_c1c2!V22+'ptfire-rx'!AU22+ptegu!BX22+ptnonipm!CI22+pt_oilgas!BX22+np_oilgas!BD22+rwc!AN22+airports!AO22+cmv_c3!V22+'ptfire-wild'!AR22+np_solvents!AE22</f>
        <v>209.10197046598185</v>
      </c>
      <c r="P23" s="21">
        <f>rail!AD22+nonroad!AD22+'onroad all'!AK22+'onroad all'!AL22+'onroad all'!AM22+'onroad all'!AN22+'onroad all'!AO22+'onroad all'!AP22+ptnonipm!BI22+SUM(airports!AR22:AW22)+SUM(cmv_c1c2!AC22:AH22)+SUM(cmv_c3!AC22:AH22)</f>
        <v>1509.4549051385889</v>
      </c>
      <c r="Q23" s="21">
        <f>rail!AE22+nonroad!AE22+'onroad all'!AL22+'onroad all'!AM22+'onroad all'!AN22+'onroad all'!AO22+'onroad all'!AP22+ptnonipm!BJ22+SUM(airports!AS22:AW22)+SUM(cmv_c1c2!AD22:AH22)+SUM(cmv_c3!AD22:AH22)</f>
        <v>1429.0740053522211</v>
      </c>
      <c r="R23" s="61">
        <f>rail!P22+nonpt!T22+nonroad!R22+'onroad all'!AC22+ptegu!T22+ptnonipm!T22+pt_oilgas!S22+np_oilgas!Q22+SUM(cmv_c1c2!Z22:AA22)+SUM(cmv_c3!Z22:AA22)</f>
        <v>0.22747762362681448</v>
      </c>
      <c r="S23" s="61">
        <f>rail!K22+nonpt!L22+nonroad!U22+'onroad all'!M22+ptegu!L22+ptnonipm!L22+pt_oilgas!K22+np_oilgas!K22+SUM(cmv_c1c2!R22:S22)+SUM(cmv_c3!R22:S22)</f>
        <v>0.51141624976143507</v>
      </c>
      <c r="T23" s="61">
        <f>rail!O22+nonpt!P22+ptegu!P22+ptnonipm!P22+pt_oilgas!O22+np_oilgas!N22+rwc!M22+SUM(cmv_c1c2!W22:X22)+SUM(cmv_c3!W22:X22)</f>
        <v>0.22220659528702796</v>
      </c>
      <c r="U23" s="61">
        <f>rail!V22+nonpt!AI22+nonroad!T22+'onroad all'!CB22+ptegu!AH22+ptnonipm!AL22+pt_oilgas!AG22+np_oilgas!AA22+rwc!R22+SUM(cmv_c1c2!BF22:BG22)+SUM(cmv_c3!BF22:BG22)</f>
        <v>6.0769085615140881</v>
      </c>
      <c r="V23" s="61">
        <f>rail!T22+nonpt!AE22+nonroad!S22+'onroad all'!BS22+'onroad all'!BT22+ptegu!AD22+ptnonipm!AH22+pt_oilgas!AC22+np_oilgas!W22+rwc!P22+SUM(cmv_c1c2!BA22:BB22)+SUM(cmv_c3!BA22:BB22)</f>
        <v>1.685719318484187</v>
      </c>
      <c r="W23" s="61">
        <f>nonpt!CW22+ptegu!BB22+ptnonipm!Z22</f>
        <v>0.25512226156526902</v>
      </c>
      <c r="X23" s="68" t="s">
        <v>526</v>
      </c>
      <c r="AA23" s="23" t="s">
        <v>125</v>
      </c>
      <c r="AB23" s="21">
        <f>B23+beis!H22</f>
        <v>565249.61812595488</v>
      </c>
      <c r="AC23" s="21">
        <f t="shared" si="2"/>
        <v>14352.893857788224</v>
      </c>
      <c r="AD23" s="21">
        <f>D23+beis!T22</f>
        <v>89943.4121857188</v>
      </c>
      <c r="AE23" s="21">
        <f t="shared" si="3"/>
        <v>39205.985776713853</v>
      </c>
      <c r="AF23" s="21">
        <f t="shared" si="4"/>
        <v>20907.123208617144</v>
      </c>
      <c r="AG23" s="21">
        <f t="shared" si="5"/>
        <v>5001.6775366851398</v>
      </c>
      <c r="AH23" s="21">
        <f>H23+beis!Z22</f>
        <v>204258.27860675001</v>
      </c>
      <c r="AI23" s="21">
        <f>I23+beis!E22</f>
        <v>1820.0512758007403</v>
      </c>
      <c r="AJ23" s="21">
        <f t="shared" si="6"/>
        <v>1272.173502695246</v>
      </c>
      <c r="AK23" s="21">
        <f>K23+beis!N22</f>
        <v>2823.3379715150222</v>
      </c>
      <c r="AL23" s="21">
        <f>L23+beis!R22</f>
        <v>6372.4068988654553</v>
      </c>
      <c r="AM23" s="21">
        <f t="shared" si="7"/>
        <v>135.05309767761042</v>
      </c>
      <c r="AN23" s="21">
        <f t="shared" si="8"/>
        <v>85.082876307845794</v>
      </c>
      <c r="AO23" s="21">
        <f t="shared" si="9"/>
        <v>209.10197046598185</v>
      </c>
      <c r="AP23" s="21">
        <f t="shared" si="10"/>
        <v>1509.4549051385889</v>
      </c>
      <c r="AQ23" s="21">
        <f t="shared" si="11"/>
        <v>1429.0740053522211</v>
      </c>
      <c r="AR23" s="61">
        <f t="shared" si="12"/>
        <v>0.22747762362681448</v>
      </c>
      <c r="AS23" s="61">
        <f t="shared" si="13"/>
        <v>0.51141624976143507</v>
      </c>
      <c r="AT23" s="61">
        <f t="shared" si="14"/>
        <v>0.22220659528702796</v>
      </c>
      <c r="AU23" s="61">
        <f t="shared" si="15"/>
        <v>6.0769085615140881</v>
      </c>
      <c r="AV23" s="61">
        <f t="shared" si="16"/>
        <v>1.685719318484187</v>
      </c>
      <c r="AX23" s="23" t="s">
        <v>125</v>
      </c>
      <c r="AY23" s="21">
        <f>B23-'ptfire-rx'!B22-'ptfire-wild'!B22</f>
        <v>550015.81323995499</v>
      </c>
      <c r="AZ23" s="21">
        <f>C23-'ptfire-rx'!C22-'ptfire-wild'!C22</f>
        <v>14287.004700788224</v>
      </c>
      <c r="BA23" s="21">
        <f>D23-'ptfire-rx'!D22-'ptfire-wild'!D22</f>
        <v>88994.410734946796</v>
      </c>
      <c r="BB23" s="21">
        <f>E23-'ptfire-rx'!E22-'ptfire-wild'!E22</f>
        <v>38791.781192713854</v>
      </c>
      <c r="BC23" s="21">
        <f>F23-'ptfire-rx'!F22-'ptfire-wild'!F22</f>
        <v>20556.102377617146</v>
      </c>
      <c r="BD23" s="21">
        <f>G23-'ptfire-rx'!G22-'ptfire-wild'!G22</f>
        <v>4969.2762886851397</v>
      </c>
      <c r="BE23" s="21">
        <f>H23-'ptfire-rx'!H22-'ptfire-wild'!H22</f>
        <v>107723.89336174999</v>
      </c>
      <c r="BF23" s="21">
        <f>I23-'ptfire-rx'!AO22-'ptfire-wild'!AL22</f>
        <v>624.26324120918821</v>
      </c>
      <c r="BG23" s="21">
        <f>J23-'ptfire-rx'!AS22-'ptfire-wild'!AP22</f>
        <v>1262.8050966727944</v>
      </c>
      <c r="BH23" s="21">
        <f>K23-'ptfire-rx'!BE22-'ptfire-wild'!BA22</f>
        <v>1165.9775077814679</v>
      </c>
      <c r="BI23" s="21">
        <f>L23-'ptfire-rx'!BP22-'ptfire-wild'!BL22</f>
        <v>1518.0662692826152</v>
      </c>
      <c r="BJ23" s="21">
        <f>M23-'ptfire-rx'!BR22-'ptfire-wild'!BN22</f>
        <v>128.46563618624594</v>
      </c>
      <c r="BK23" s="21">
        <f>N23-'ptfire-rx'!AL22-'ptfire-wild'!AJ22</f>
        <v>74.390931991667102</v>
      </c>
      <c r="BL23" s="21">
        <f>O23-'ptfire-rx'!AU22-'ptfire-wild'!AR22</f>
        <v>200.56193669282484</v>
      </c>
      <c r="BM23" s="21">
        <f t="shared" si="17"/>
        <v>1509.4549051385889</v>
      </c>
      <c r="BN23" s="21">
        <f t="shared" si="18"/>
        <v>1429.0740053522211</v>
      </c>
      <c r="BO23" s="61">
        <f t="shared" si="19"/>
        <v>0.22747762362681448</v>
      </c>
      <c r="BP23" s="61">
        <f t="shared" si="20"/>
        <v>0.51141624976143507</v>
      </c>
      <c r="BQ23" s="61">
        <f t="shared" si="21"/>
        <v>0.22220659528702796</v>
      </c>
      <c r="BR23" s="61">
        <f t="shared" si="22"/>
        <v>6.0769085615140881</v>
      </c>
      <c r="BS23" s="61">
        <f t="shared" si="23"/>
        <v>1.685719318484187</v>
      </c>
    </row>
    <row r="24" spans="1:71" x14ac:dyDescent="0.3">
      <c r="A24" s="23" t="s">
        <v>21</v>
      </c>
      <c r="B24" s="21">
        <f>rail!B23+nonpt!B23+ptagfire!B23+nonroad!B23+'onroad all'!AG23+cmv_c1c2!B23+'ptfire-rx'!B23+ptegu!B23+ptnonipm!B23+pt_oilgas!B23+np_oilgas!B23+rwc!B23+cmv_c3!B23+airports!B23+'ptfire-wild'!B23+np_solvents!B23</f>
        <v>1214803.86424851</v>
      </c>
      <c r="C24" s="21">
        <f>rail!C23+nonpt!C23+ptagfire!C23++nonroad!C23+'onroad all'!BZ23+cmv_c1c2!BE23+'ptfire-rx'!C23+ptegu!C23+ptnonipm!C23+pt_oilgas!C23+np_oilgas!C23+rwc!C23+cmv_c3!BE23+livestock!B23+airports!C23+'ptfire-wild'!C23+fertilizer!B23+np_solvents!C23</f>
        <v>57179.546263160337</v>
      </c>
      <c r="D24" s="21">
        <f>rail!D23+nonpt!D23+ptagfire!D23++nonroad!D23+cmv_c1c2!D23+'ptfire-rx'!D23+ptegu!DW23+ptnonipm!D23+pt_oilgas!D23+np_oilgas!D23+rwc!D23+cmv_c3!D23+'onroad all'!CI23+airports!D23+'ptfire-wild'!D23+np_solvents!D23</f>
        <v>244050.42453635152</v>
      </c>
      <c r="E24" s="21">
        <f>rail!E23+nonpt!E23+ptagfire!E23++nonroad!E23+cmv_c1c2!E23+'ptfire-rx'!E23+ptegu!E23+ptnonipm!E23+pt_oilgas!E23+np_oilgas!E23+rwc!E23+cmv_c3!E23+afdust!BA23+'onroad all'!DE23+'onroad all'!DD23+airports!E23+'ptfire-wild'!E23+np_solvents!E23</f>
        <v>141146.80072803778</v>
      </c>
      <c r="F24" s="21">
        <f>rail!F23+nonpt!F23+ptagfire!F23++nonroad!F23+cmv_c1c2!F23+'ptfire-rx'!F23+ptegu!F23+ptnonipm!F23+pt_oilgas!F23+np_oilgas!F23+rwc!F23+cmv_c3!F23+afdust!BB23+'onroad all'!DD23+airports!F23+'ptfire-wild'!F23+np_solvents!F23</f>
        <v>61626.723538731283</v>
      </c>
      <c r="G24" s="21">
        <f>rail!G23+nonpt!G23+ptagfire!G23++nonroad!G23+'onroad all'!DU23+cmv_c1c2!G23+'ptfire-rx'!G23+ptegu!FH23+ptnonipm!G23+pt_oilgas!G23+np_oilgas!G23+rwc!G23+cmv_c3!G23+airports!G23+'ptfire-wild'!G23+np_solvents!G23</f>
        <v>69519.012084351314</v>
      </c>
      <c r="H24" s="21">
        <f>rail!H23+nonpt!H23+ptagfire!H23++nonroad!H23+'onroad all'!EI23+cmv_c1c2!H23+'ptfire-rx'!H23+ptegu!H23+ptnonipm!H23+pt_oilgas!H23+np_oilgas!H23+rwc!H23+cmv_c3!H23+livestock!C23+airports!H23+'ptfire-wild'!H23+np_solvents!H23</f>
        <v>250704.26157454998</v>
      </c>
      <c r="I24" s="21">
        <f>rail!AO23+nonpt!BN23+ptagfire!AJ23+nonroad!AK23+'onroad all'!H23+cmv_c1c2!O23+'ptfire-rx'!AO23+ptegu!BM23+ptnonipm!BX23+pt_oilgas!BM23+np_oilgas!AU23+rwc!AH23+cmv_c3!O23+livestock!U23+airports!AJ23+'ptfire-wild'!AL23+np_solvents!AU23</f>
        <v>1731.488469969735</v>
      </c>
      <c r="J24" s="21">
        <f>rail!AU23+nonpt!BT23+ptagfire!AN23+nonroad!AP23+'onroad all'!P23+cmv_c1c2!T23+'ptfire-rx'!AS23+ptegu!BS23+ptnonipm!CD23+pt_oilgas!BS23+np_oilgas!BA23+rwc!AL23+cmv_c3!T23+livestock!X23+airports!AM23+'ptfire-wild'!AP23+np_solvents!AY23</f>
        <v>3097.7111728714594</v>
      </c>
      <c r="K24" s="21">
        <f>rail!BR23+nonpt!CY23+ptagfire!AY23+nonroad!BH23+'onroad all'!BC23+cmv_c1c2!AO23+'ptfire-rx'!BE23+ptegu!CX23+ptnonipm!DP23+pt_oilgas!CW23+np_oilgas!BW23+rwc!AY23+cmv_c3!AP23+livestock!AH23+airports!BE23+'ptfire-wild'!BA23+np_solvents!BR23</f>
        <v>3420.0654358405409</v>
      </c>
      <c r="L24" s="21">
        <f>rail!CF23+nonpt!DO23+ptagfire!BH23+nonroad!BT23+'onroad all'!BU23+cmv_c1c2!BC23+'ptfire-rx'!BP23+ptegu!DM23+ptnonipm!EH23+pt_oilgas!DM23+np_oilgas!CK23+rwc!BJ23+cmv_c3!BC23+livestock!AN23+airports!BN23+'ptfire-wild'!BL23+np_solvents!CF23</f>
        <v>2721.5780505696434</v>
      </c>
      <c r="M24" s="21">
        <f>rail!CG23+nonpt!DQ23+nonroad!BU23+'onroad all'!BY23+cmv_c1c2!BD23+'ptfire-rx'!BR23+ptegu!DO23+ptnonipm!EJ23+pt_oilgas!DO23+np_oilgas!CL23+rwc!BK23+cmv_c3!BD23+airports!BO23+'ptfire-wild'!BN23+np_solvents!CG23+ptagfire!BJ23</f>
        <v>457.08932450274506</v>
      </c>
      <c r="N24" s="21">
        <f>rail!AN23+nonpt!BK23+nonroad!AJ23+'onroad all'!G23+cmv_c1c2!M23+'ptfire-rx'!AL23+ptegu!BK23+ptnonipm!BU23+pt_oilgas!BK23+np_oilgas!AT23+rwc!AG23+airports!AH23+cmv_c3!M23+'ptfire-wild'!AJ23+ptagfire!AH23</f>
        <v>370.75785562954252</v>
      </c>
      <c r="O24" s="21">
        <f>rail!AY23+nonpt!O23+ptagfire!AP23+nonroad!AR23+'onroad all'!Z23+cmv_c1c2!V23+'ptfire-rx'!AU23+ptegu!BX23+ptnonipm!CI23+pt_oilgas!BX23+np_oilgas!BD23+rwc!AN23+airports!AO23+cmv_c3!V23+'ptfire-wild'!AR23+np_solvents!AE23</f>
        <v>524.55497902501213</v>
      </c>
      <c r="P24" s="21">
        <f>rail!AD23+nonroad!AD23+'onroad all'!AK23+'onroad all'!AL23+'onroad all'!AM23+'onroad all'!AN23+'onroad all'!AO23+'onroad all'!AP23+ptnonipm!BI23+SUM(airports!AR23:AW23)+SUM(cmv_c1c2!AC23:AH23)+SUM(cmv_c3!AC23:AH23)</f>
        <v>2812.7859113947966</v>
      </c>
      <c r="Q24" s="21">
        <f>rail!AE23+nonroad!AE23+'onroad all'!AL23+'onroad all'!AM23+'onroad all'!AN23+'onroad all'!AO23+'onroad all'!AP23+ptnonipm!BJ23+SUM(airports!AS23:AW23)+SUM(cmv_c1c2!AD23:AH23)+SUM(cmv_c3!AD23:AH23)</f>
        <v>2650.1481411700506</v>
      </c>
      <c r="R24" s="61">
        <f>rail!P23+nonpt!T23+nonroad!R23+'onroad all'!AC23+ptegu!T23+ptnonipm!T23+pt_oilgas!S23+np_oilgas!Q23+SUM(cmv_c1c2!Z23:AA23)+SUM(cmv_c3!Z23:AA23)</f>
        <v>1.049024077169233</v>
      </c>
      <c r="S24" s="61">
        <f>rail!K23+nonpt!L23+nonroad!U23+'onroad all'!M23+ptegu!L23+ptnonipm!L23+pt_oilgas!K23+np_oilgas!K23+SUM(cmv_c1c2!R23:S23)+SUM(cmv_c3!R23:S23)</f>
        <v>0.69655202225460344</v>
      </c>
      <c r="T24" s="61">
        <f>rail!O23+nonpt!P23+ptegu!P23+ptnonipm!P23+pt_oilgas!O23+np_oilgas!N23+rwc!M23+SUM(cmv_c1c2!W23:X23)+SUM(cmv_c3!W23:X23)</f>
        <v>1.1594266638997284</v>
      </c>
      <c r="U24" s="61">
        <f>rail!V23+nonpt!AI23+nonroad!T23+'onroad all'!CB23+ptegu!AH23+ptnonipm!AL23+pt_oilgas!AG23+np_oilgas!AA23+rwc!R23+SUM(cmv_c1c2!BF23:BG23)+SUM(cmv_c3!BF23:BG23)</f>
        <v>15.421336330466588</v>
      </c>
      <c r="V24" s="61">
        <f>rail!T23+nonpt!AE23+nonroad!S23+'onroad all'!BS23+'onroad all'!BT23+ptegu!AD23+ptnonipm!AH23+pt_oilgas!AC23+np_oilgas!W23+rwc!P23+SUM(cmv_c1c2!BA23:BB23)+SUM(cmv_c3!BA23:BB23)</f>
        <v>40.749747997977231</v>
      </c>
      <c r="W24" s="61">
        <f>nonpt!CW23+ptegu!BB23+ptnonipm!Z23</f>
        <v>0.33315936494331599</v>
      </c>
      <c r="X24" s="68" t="s">
        <v>526</v>
      </c>
      <c r="AA24" s="23" t="s">
        <v>21</v>
      </c>
      <c r="AB24" s="21">
        <f>B24+beis!H23</f>
        <v>1269939.53866351</v>
      </c>
      <c r="AC24" s="21">
        <f t="shared" si="2"/>
        <v>57179.546263160337</v>
      </c>
      <c r="AD24" s="21">
        <f>D24+beis!T23</f>
        <v>261456.65759290833</v>
      </c>
      <c r="AE24" s="21">
        <f t="shared" si="3"/>
        <v>141146.80072803778</v>
      </c>
      <c r="AF24" s="21">
        <f t="shared" si="4"/>
        <v>61626.723538731283</v>
      </c>
      <c r="AG24" s="21">
        <f t="shared" si="5"/>
        <v>69519.012084351314</v>
      </c>
      <c r="AH24" s="21">
        <f>H24+beis!Z23</f>
        <v>592171.65069455002</v>
      </c>
      <c r="AI24" s="21">
        <f>I24+beis!E23</f>
        <v>7502.8906286697347</v>
      </c>
      <c r="AJ24" s="21">
        <f t="shared" si="6"/>
        <v>3097.7111728714594</v>
      </c>
      <c r="AK24" s="21">
        <f>K24+beis!N23</f>
        <v>11290.307815840541</v>
      </c>
      <c r="AL24" s="21">
        <f>L24+beis!R23</f>
        <v>26951.338040679642</v>
      </c>
      <c r="AM24" s="21">
        <f t="shared" si="7"/>
        <v>457.08932450274506</v>
      </c>
      <c r="AN24" s="21">
        <f t="shared" si="8"/>
        <v>370.75785562954252</v>
      </c>
      <c r="AO24" s="21">
        <f t="shared" si="9"/>
        <v>524.55497902501213</v>
      </c>
      <c r="AP24" s="21">
        <f t="shared" si="10"/>
        <v>2812.7859113947966</v>
      </c>
      <c r="AQ24" s="21">
        <f t="shared" si="11"/>
        <v>2650.1481411700506</v>
      </c>
      <c r="AR24" s="61">
        <f t="shared" si="12"/>
        <v>1.049024077169233</v>
      </c>
      <c r="AS24" s="61">
        <f t="shared" si="13"/>
        <v>0.69655202225460344</v>
      </c>
      <c r="AT24" s="61">
        <f t="shared" si="14"/>
        <v>1.1594266638997284</v>
      </c>
      <c r="AU24" s="61">
        <f t="shared" si="15"/>
        <v>15.421336330466588</v>
      </c>
      <c r="AV24" s="61">
        <f t="shared" si="16"/>
        <v>40.749747997977231</v>
      </c>
      <c r="AX24" s="23" t="s">
        <v>21</v>
      </c>
      <c r="AY24" s="21">
        <f>B24-'ptfire-rx'!B23-'ptfire-wild'!B23</f>
        <v>1146068.7033655099</v>
      </c>
      <c r="AZ24" s="21">
        <f>C24-'ptfire-rx'!C23-'ptfire-wild'!C23</f>
        <v>56056.087993160341</v>
      </c>
      <c r="BA24" s="21">
        <f>D24-'ptfire-rx'!D23-'ptfire-wild'!D23</f>
        <v>243352.6326043515</v>
      </c>
      <c r="BB24" s="21">
        <f>E24-'ptfire-rx'!E23-'ptfire-wild'!E23</f>
        <v>134368.85411903777</v>
      </c>
      <c r="BC24" s="21">
        <f>F24-'ptfire-rx'!F23-'ptfire-wild'!F23</f>
        <v>55882.701020731285</v>
      </c>
      <c r="BD24" s="21">
        <f>G24-'ptfire-rx'!G23-'ptfire-wild'!G23</f>
        <v>69075.883299351306</v>
      </c>
      <c r="BE24" s="21">
        <f>H24-'ptfire-rx'!H23-'ptfire-wild'!H23</f>
        <v>234554.54890354999</v>
      </c>
      <c r="BF24" s="21">
        <f>I24-'ptfire-rx'!AO23-'ptfire-wild'!AL23</f>
        <v>1437.7168343951148</v>
      </c>
      <c r="BG24" s="21">
        <f>J24-'ptfire-rx'!AS23-'ptfire-wild'!AP23</f>
        <v>2966.5281525156201</v>
      </c>
      <c r="BH24" s="21">
        <f>K24-'ptfire-rx'!BE23-'ptfire-wild'!BA23</f>
        <v>2655.6764389560008</v>
      </c>
      <c r="BI24" s="21">
        <f>L24-'ptfire-rx'!BP23-'ptfire-wild'!BL23</f>
        <v>2271.5379248674731</v>
      </c>
      <c r="BJ24" s="21">
        <f>M24-'ptfire-rx'!BR23-'ptfire-wild'!BN23</f>
        <v>366.10369737757208</v>
      </c>
      <c r="BK24" s="21">
        <f>N24-'ptfire-rx'!AL23-'ptfire-wild'!AJ23</f>
        <v>224.8981227214604</v>
      </c>
      <c r="BL24" s="21">
        <f>O24-'ptfire-rx'!AU23-'ptfire-wild'!AR23</f>
        <v>409.91227172778133</v>
      </c>
      <c r="BM24" s="21">
        <f t="shared" si="17"/>
        <v>2812.7859113947966</v>
      </c>
      <c r="BN24" s="21">
        <f t="shared" si="18"/>
        <v>2650.1481411700506</v>
      </c>
      <c r="BO24" s="61">
        <f t="shared" si="19"/>
        <v>1.049024077169233</v>
      </c>
      <c r="BP24" s="61">
        <f t="shared" si="20"/>
        <v>0.69655202225460344</v>
      </c>
      <c r="BQ24" s="61">
        <f t="shared" si="21"/>
        <v>1.1594266638997284</v>
      </c>
      <c r="BR24" s="61">
        <f t="shared" si="22"/>
        <v>15.421336330466588</v>
      </c>
      <c r="BS24" s="61">
        <f t="shared" si="23"/>
        <v>40.749747997977231</v>
      </c>
    </row>
    <row r="25" spans="1:71" x14ac:dyDescent="0.3">
      <c r="A25" s="23" t="s">
        <v>22</v>
      </c>
      <c r="B25" s="21">
        <f>rail!B24+nonpt!B24+ptagfire!B24+nonroad!B24+'onroad all'!AG24+cmv_c1c2!B24+'ptfire-rx'!B24+ptegu!B24+ptnonipm!B24+pt_oilgas!B24+np_oilgas!B24+rwc!B24+cmv_c3!B24+airports!B24+'ptfire-wild'!B24+np_solvents!B24</f>
        <v>1316210.3011939405</v>
      </c>
      <c r="C25" s="21">
        <f>rail!C24+nonpt!C24+ptagfire!C24++nonroad!C24+'onroad all'!BZ24+cmv_c1c2!BE24+'ptfire-rx'!C24+ptegu!C24+ptnonipm!C24+pt_oilgas!C24+np_oilgas!C24+rwc!C24+cmv_c3!BE24+livestock!B24+airports!C24+'ptfire-wild'!C24+fertilizer!B24+np_solvents!C24</f>
        <v>172978.02735824944</v>
      </c>
      <c r="D25" s="21">
        <f>rail!D24+nonpt!D24+ptagfire!D24++nonroad!D24+cmv_c1c2!D24+'ptfire-rx'!D24+ptegu!DW24+ptnonipm!D24+pt_oilgas!D24+np_oilgas!D24+rwc!D24+cmv_c3!D24+'onroad all'!CI24+airports!D24+'ptfire-wild'!D24+np_solvents!D24</f>
        <v>185271.6533962946</v>
      </c>
      <c r="E25" s="21">
        <f>rail!E24+nonpt!E24+ptagfire!E24++nonroad!E24+cmv_c1c2!E24+'ptfire-rx'!E24+ptegu!E24+ptnonipm!E24+pt_oilgas!E24+np_oilgas!E24+rwc!E24+cmv_c3!E24+afdust!BA24+'onroad all'!DE24+'onroad all'!DD24+airports!E24+'ptfire-wild'!E24+np_solvents!E24</f>
        <v>222858.47197937244</v>
      </c>
      <c r="F25" s="21">
        <f>rail!F24+nonpt!F24+ptagfire!F24++nonroad!F24+cmv_c1c2!F24+'ptfire-rx'!F24+ptegu!F24+ptnonipm!F24+pt_oilgas!F24+np_oilgas!F24+rwc!F24+cmv_c3!F24+afdust!BB24+'onroad all'!DD24+airports!F24+'ptfire-wild'!F24+np_solvents!F24</f>
        <v>105811.55745321835</v>
      </c>
      <c r="G25" s="21">
        <f>rail!G24+nonpt!G24+ptagfire!G24++nonroad!G24+'onroad all'!DU24+cmv_c1c2!G24+'ptfire-rx'!G24+ptegu!FH24+ptnonipm!G24+pt_oilgas!G24+np_oilgas!G24+rwc!G24+cmv_c3!G24+airports!G24+'ptfire-wild'!G24+np_solvents!G24</f>
        <v>29129.724839268238</v>
      </c>
      <c r="H25" s="21">
        <f>rail!H24+nonpt!H24+ptagfire!H24++nonroad!H24+'onroad all'!EI24+cmv_c1c2!H24+'ptfire-rx'!H24+ptegu!H24+ptnonipm!H24+pt_oilgas!H24+np_oilgas!H24+rwc!H24+cmv_c3!H24+livestock!C24+airports!H24+'ptfire-wild'!H24+np_solvents!H24</f>
        <v>281280.82509361004</v>
      </c>
      <c r="I25" s="21">
        <f>rail!AO24+nonpt!BN24+ptagfire!AJ24+nonroad!AK24+'onroad all'!H24+cmv_c1c2!O24+'ptfire-rx'!AO24+ptegu!BM24+ptnonipm!BX24+pt_oilgas!BM24+np_oilgas!AU24+rwc!AH24+cmv_c3!O24+livestock!U24+airports!AJ24+'ptfire-wild'!AL24+np_solvents!AU24</f>
        <v>3418.5839914114026</v>
      </c>
      <c r="J25" s="21">
        <f>rail!AU24+nonpt!BT24+ptagfire!AN24+nonroad!AP24+'onroad all'!P24+cmv_c1c2!T24+'ptfire-rx'!AS24+ptegu!BS24+ptnonipm!CD24+pt_oilgas!BS24+np_oilgas!BA24+rwc!AL24+cmv_c3!T24+livestock!X24+airports!AM24+'ptfire-wild'!AP24+np_solvents!AY24</f>
        <v>4131.0523492261782</v>
      </c>
      <c r="K25" s="21">
        <f>rail!BR24+nonpt!CY24+ptagfire!AY24+nonroad!BH24+'onroad all'!BC24+cmv_c1c2!AO24+'ptfire-rx'!BE24+ptegu!CX24+ptnonipm!DP24+pt_oilgas!CW24+np_oilgas!BW24+rwc!AY24+cmv_c3!AP24+livestock!AH24+airports!BE24+'ptfire-wild'!BA24+np_solvents!BR24</f>
        <v>6889.283791476917</v>
      </c>
      <c r="L25" s="21">
        <f>rail!CF24+nonpt!DO24+ptagfire!BH24+nonroad!BT24+'onroad all'!BU24+cmv_c1c2!BC24+'ptfire-rx'!BP24+ptegu!DM24+ptnonipm!EH24+pt_oilgas!DM24+np_oilgas!CK24+rwc!BJ24+cmv_c3!BC24+livestock!AN24+airports!BN24+'ptfire-wild'!BL24+np_solvents!CF24</f>
        <v>3742.0172234093484</v>
      </c>
      <c r="M25" s="21">
        <f>rail!CG24+nonpt!DQ24+nonroad!BU24+'onroad all'!BY24+cmv_c1c2!BD24+'ptfire-rx'!BR24+ptegu!DO24+ptnonipm!EJ24+pt_oilgas!DO24+np_oilgas!CL24+rwc!BK24+cmv_c3!BD24+airports!BO24+'ptfire-wild'!BN24+np_solvents!CG24+ptagfire!BJ24</f>
        <v>954.89188428812884</v>
      </c>
      <c r="N25" s="21">
        <f>rail!AN24+nonpt!BK24+nonroad!AJ24+'onroad all'!G24+cmv_c1c2!M24+'ptfire-rx'!AL24+ptegu!BK24+ptnonipm!BU24+pt_oilgas!BK24+np_oilgas!AT24+rwc!AG24+airports!AH24+cmv_c3!M24+'ptfire-wild'!AJ24+ptagfire!AH24</f>
        <v>910.37853274654606</v>
      </c>
      <c r="O25" s="21">
        <f>rail!AY24+nonpt!O24+ptagfire!AP24+nonroad!AR24+'onroad all'!Z24+cmv_c1c2!V24+'ptfire-rx'!AU24+ptegu!BX24+ptnonipm!CI24+pt_oilgas!BX24+np_oilgas!BD24+rwc!AN24+airports!AO24+cmv_c3!V24+'ptfire-wild'!AR24+np_solvents!AE24</f>
        <v>935.76077014517637</v>
      </c>
      <c r="P25" s="21">
        <f>rail!AD24+nonroad!AD24+'onroad all'!AK24+'onroad all'!AL24+'onroad all'!AM24+'onroad all'!AN24+'onroad all'!AO24+'onroad all'!AP24+ptnonipm!BI24+SUM(airports!AR24:AW24)+SUM(cmv_c1c2!AC24:AH24)+SUM(cmv_c3!AC24:AH24)</f>
        <v>3655.4365549733011</v>
      </c>
      <c r="Q25" s="21">
        <f>rail!AE24+nonroad!AE24+'onroad all'!AL24+'onroad all'!AM24+'onroad all'!AN24+'onroad all'!AO24+'onroad all'!AP24+ptnonipm!BJ24+SUM(airports!AS24:AW24)+SUM(cmv_c1c2!AD24:AH24)+SUM(cmv_c3!AD24:AH24)</f>
        <v>3500.9882910914398</v>
      </c>
      <c r="R25" s="61">
        <f>rail!P24+nonpt!T24+nonroad!R24+'onroad all'!AC24+ptegu!T24+ptnonipm!T24+pt_oilgas!S24+np_oilgas!Q24+SUM(cmv_c1c2!Z24:AA24)+SUM(cmv_c3!Z24:AA24)</f>
        <v>0.86415866977893763</v>
      </c>
      <c r="S25" s="61">
        <f>rail!K24+nonpt!L24+nonroad!U24+'onroad all'!M24+ptegu!L24+ptnonipm!L24+pt_oilgas!K24+np_oilgas!K24+SUM(cmv_c1c2!R24:S24)+SUM(cmv_c3!R24:S24)</f>
        <v>7.423779459794428</v>
      </c>
      <c r="T25" s="61">
        <f>rail!O24+nonpt!P24+ptegu!P24+ptnonipm!P24+pt_oilgas!O24+np_oilgas!N24+rwc!M24+SUM(cmv_c1c2!W24:X24)+SUM(cmv_c3!W24:X24)</f>
        <v>0.51587906981356724</v>
      </c>
      <c r="U25" s="61">
        <f>rail!V24+nonpt!AI24+nonroad!T24+'onroad all'!CB24+ptegu!AH24+ptnonipm!AL24+pt_oilgas!AG24+np_oilgas!AA24+rwc!R24+SUM(cmv_c1c2!BF24:BG24)+SUM(cmv_c3!BF24:BG24)</f>
        <v>8.2037518542694876</v>
      </c>
      <c r="V25" s="61">
        <f>rail!T24+nonpt!AE24+nonroad!S24+'onroad all'!BS24+'onroad all'!BT24+ptegu!AD24+ptnonipm!AH24+pt_oilgas!AC24+np_oilgas!W24+rwc!P24+SUM(cmv_c1c2!BA24:BB24)+SUM(cmv_c3!BA24:BB24)</f>
        <v>32.989062305907289</v>
      </c>
      <c r="W25" s="61">
        <f>nonpt!CW24+ptegu!BB24+ptnonipm!Z24</f>
        <v>0.88278595849999997</v>
      </c>
      <c r="X25" s="68" t="s">
        <v>526</v>
      </c>
      <c r="AA25" s="23" t="s">
        <v>22</v>
      </c>
      <c r="AB25" s="21">
        <f>B25+beis!H24</f>
        <v>1376495.8939416404</v>
      </c>
      <c r="AC25" s="21">
        <f t="shared" si="2"/>
        <v>172978.02735824944</v>
      </c>
      <c r="AD25" s="21">
        <f>D25+beis!T24</f>
        <v>217183.4282547633</v>
      </c>
      <c r="AE25" s="21">
        <f t="shared" si="3"/>
        <v>222858.47197937244</v>
      </c>
      <c r="AF25" s="21">
        <f t="shared" si="4"/>
        <v>105811.55745321835</v>
      </c>
      <c r="AG25" s="21">
        <f t="shared" si="5"/>
        <v>29129.724839268238</v>
      </c>
      <c r="AH25" s="21">
        <f>H25+beis!Z24</f>
        <v>612588.02629060904</v>
      </c>
      <c r="AI25" s="21">
        <f>I25+beis!E24</f>
        <v>9732.043351751403</v>
      </c>
      <c r="AJ25" s="21">
        <f t="shared" si="6"/>
        <v>4131.0523492261782</v>
      </c>
      <c r="AK25" s="21">
        <f>K25+beis!N24</f>
        <v>15498.700730776907</v>
      </c>
      <c r="AL25" s="21">
        <f>L25+beis!R24</f>
        <v>31637.008212183249</v>
      </c>
      <c r="AM25" s="21">
        <f t="shared" si="7"/>
        <v>954.89188428812884</v>
      </c>
      <c r="AN25" s="21">
        <f t="shared" si="8"/>
        <v>910.37853274654606</v>
      </c>
      <c r="AO25" s="21">
        <f t="shared" si="9"/>
        <v>935.76077014517637</v>
      </c>
      <c r="AP25" s="21">
        <f t="shared" si="10"/>
        <v>3655.4365549733011</v>
      </c>
      <c r="AQ25" s="21">
        <f t="shared" si="11"/>
        <v>3500.9882910914398</v>
      </c>
      <c r="AR25" s="61">
        <f t="shared" si="12"/>
        <v>0.86415866977893763</v>
      </c>
      <c r="AS25" s="61">
        <f t="shared" si="13"/>
        <v>7.423779459794428</v>
      </c>
      <c r="AT25" s="61">
        <f t="shared" si="14"/>
        <v>0.51587906981356724</v>
      </c>
      <c r="AU25" s="61">
        <f t="shared" si="15"/>
        <v>8.2037518542694876</v>
      </c>
      <c r="AV25" s="61">
        <f t="shared" si="16"/>
        <v>32.989062305907289</v>
      </c>
      <c r="AX25" s="23" t="s">
        <v>22</v>
      </c>
      <c r="AY25" s="21">
        <f>B25-'ptfire-rx'!B24-'ptfire-wild'!B24</f>
        <v>983468.95760194049</v>
      </c>
      <c r="AZ25" s="21">
        <f>C25-'ptfire-rx'!C24-'ptfire-wild'!C24</f>
        <v>167552.39937624946</v>
      </c>
      <c r="BA25" s="21">
        <f>D25-'ptfire-rx'!D24-'ptfire-wild'!D24</f>
        <v>182560.0118242946</v>
      </c>
      <c r="BB25" s="21">
        <f>E25-'ptfire-rx'!E24-'ptfire-wild'!E24</f>
        <v>190642.03195437245</v>
      </c>
      <c r="BC25" s="21">
        <f>F25-'ptfire-rx'!F24-'ptfire-wild'!F24</f>
        <v>78509.489684218352</v>
      </c>
      <c r="BD25" s="21">
        <f>G25-'ptfire-rx'!G24-'ptfire-wild'!G24</f>
        <v>27188.323231268241</v>
      </c>
      <c r="BE25" s="21">
        <f>H25-'ptfire-rx'!H24-'ptfire-wild'!H24</f>
        <v>203287.42217861005</v>
      </c>
      <c r="BF25" s="21">
        <f>I25-'ptfire-rx'!AO24-'ptfire-wild'!AL24</f>
        <v>2135.0662772548317</v>
      </c>
      <c r="BG25" s="21">
        <f>J25-'ptfire-rx'!AS24-'ptfire-wild'!AP24</f>
        <v>3559.3458492818449</v>
      </c>
      <c r="BH25" s="21">
        <f>K25-'ptfire-rx'!BE24-'ptfire-wild'!BA24</f>
        <v>3543.7295139776566</v>
      </c>
      <c r="BI25" s="21">
        <f>L25-'ptfire-rx'!BP24-'ptfire-wild'!BL24</f>
        <v>1773.9471488771528</v>
      </c>
      <c r="BJ25" s="21">
        <f>M25-'ptfire-rx'!BR24-'ptfire-wild'!BN24</f>
        <v>557.15552393899918</v>
      </c>
      <c r="BK25" s="21">
        <f>N25-'ptfire-rx'!AL24-'ptfire-wild'!AJ24</f>
        <v>270.98689387681054</v>
      </c>
      <c r="BL25" s="21">
        <f>O25-'ptfire-rx'!AU24-'ptfire-wild'!AR24</f>
        <v>431.36872220638924</v>
      </c>
      <c r="BM25" s="21">
        <f t="shared" si="17"/>
        <v>3655.4365549733011</v>
      </c>
      <c r="BN25" s="21">
        <f t="shared" si="18"/>
        <v>3500.9882910914398</v>
      </c>
      <c r="BO25" s="61">
        <f t="shared" si="19"/>
        <v>0.86415866977893763</v>
      </c>
      <c r="BP25" s="61">
        <f t="shared" si="20"/>
        <v>7.423779459794428</v>
      </c>
      <c r="BQ25" s="61">
        <f t="shared" si="21"/>
        <v>0.51587906981356724</v>
      </c>
      <c r="BR25" s="61">
        <f t="shared" si="22"/>
        <v>8.2037518542694876</v>
      </c>
      <c r="BS25" s="61">
        <f t="shared" si="23"/>
        <v>32.989062305907289</v>
      </c>
    </row>
    <row r="26" spans="1:71" x14ac:dyDescent="0.3">
      <c r="A26" s="23" t="s">
        <v>23</v>
      </c>
      <c r="B26" s="21">
        <f>rail!B25+nonpt!B25+ptagfire!B25+nonroad!B25+'onroad all'!AG25+cmv_c1c2!B25+'ptfire-rx'!B25+ptegu!B25+ptnonipm!B25+pt_oilgas!B25+np_oilgas!B25+rwc!B25+cmv_c3!B25+airports!B25+'ptfire-wild'!B25+np_solvents!B25</f>
        <v>679933.25050035992</v>
      </c>
      <c r="C26" s="21">
        <f>rail!C25+nonpt!C25+ptagfire!C25++nonroad!C25+'onroad all'!BZ25+cmv_c1c2!BE25+'ptfire-rx'!C25+ptegu!C25+ptnonipm!C25+pt_oilgas!C25+np_oilgas!C25+rwc!C25+cmv_c3!BE25+livestock!B25+airports!C25+'ptfire-wild'!C25+fertilizer!B25+np_solvents!C25</f>
        <v>63757.931380706046</v>
      </c>
      <c r="D26" s="21">
        <f>rail!D25+nonpt!D25+ptagfire!D25++nonroad!D25+cmv_c1c2!D25+'ptfire-rx'!D25+ptegu!DW25+ptnonipm!D25+pt_oilgas!D25+np_oilgas!D25+rwc!D25+cmv_c3!D25+'onroad all'!CI25+airports!D25+'ptfire-wild'!D25+np_solvents!D25</f>
        <v>124119.68530060168</v>
      </c>
      <c r="E26" s="21">
        <f>rail!E25+nonpt!E25+ptagfire!E25++nonroad!E25+cmv_c1c2!E25+'ptfire-rx'!E25+ptegu!E25+ptnonipm!E25+pt_oilgas!E25+np_oilgas!E25+rwc!E25+cmv_c3!E25+afdust!BA25+'onroad all'!DE25+'onroad all'!DD25+airports!E25+'ptfire-wild'!E25+np_solvents!E25</f>
        <v>169005.45317913304</v>
      </c>
      <c r="F26" s="21">
        <f>rail!F25+nonpt!F25+ptagfire!F25++nonroad!F25+cmv_c1c2!F25+'ptfire-rx'!F25+ptegu!F25+ptnonipm!F25+pt_oilgas!F25+np_oilgas!F25+rwc!F25+cmv_c3!F25+afdust!BB25+'onroad all'!DD25+airports!F25+'ptfire-wild'!F25+np_solvents!F25</f>
        <v>65187.269692398026</v>
      </c>
      <c r="G26" s="21">
        <f>rail!G25+nonpt!G25+ptagfire!G25++nonroad!G25+'onroad all'!DU25+cmv_c1c2!G25+'ptfire-rx'!G25+ptegu!FH25+ptnonipm!G25+pt_oilgas!G25+np_oilgas!G25+rwc!G25+cmv_c3!G25+airports!G25+'ptfire-wild'!G25+np_solvents!G25</f>
        <v>12169.647442140111</v>
      </c>
      <c r="H26" s="21">
        <f>rail!H25+nonpt!H25+ptagfire!H25++nonroad!H25+'onroad all'!EI25+cmv_c1c2!H25+'ptfire-rx'!H25+ptegu!H25+ptnonipm!H25+pt_oilgas!H25+np_oilgas!H25+rwc!H25+cmv_c3!H25+livestock!C25+airports!H25+'ptfire-wild'!H25+np_solvents!H25</f>
        <v>173491.63201822998</v>
      </c>
      <c r="I26" s="21">
        <f>rail!AO25+nonpt!BN25+ptagfire!AJ25+nonroad!AK25+'onroad all'!H25+cmv_c1c2!O25+'ptfire-rx'!AO25+ptegu!BM25+ptnonipm!BX25+pt_oilgas!BM25+np_oilgas!AU25+rwc!AH25+cmv_c3!O25+livestock!U25+airports!AJ25+'ptfire-wild'!AL25+np_solvents!AU25</f>
        <v>2450.9265237700029</v>
      </c>
      <c r="J26" s="21">
        <f>rail!AU25+nonpt!BT25+ptagfire!AN25+nonroad!AP25+'onroad all'!P25+cmv_c1c2!T25+'ptfire-rx'!AS25+ptegu!BS25+ptnonipm!CD25+pt_oilgas!BS25+np_oilgas!BA25+rwc!AL25+cmv_c3!T25+livestock!X25+airports!AM25+'ptfire-wild'!AP25+np_solvents!AY25</f>
        <v>1738.8566394723505</v>
      </c>
      <c r="K26" s="21">
        <f>rail!BR25+nonpt!CY25+ptagfire!AY25+nonroad!BH25+'onroad all'!BC25+cmv_c1c2!AO25+'ptfire-rx'!BE25+ptegu!CX25+ptnonipm!DP25+pt_oilgas!CW25+np_oilgas!BW25+rwc!AY25+cmv_c3!AP25+livestock!AH25+airports!BE25+'ptfire-wild'!BA25+np_solvents!BR25</f>
        <v>5359.3365937951085</v>
      </c>
      <c r="L26" s="21">
        <f>rail!CF25+nonpt!DO25+ptagfire!BH25+nonroad!BT25+'onroad all'!BU25+cmv_c1c2!BC25+'ptfire-rx'!BP25+ptegu!DM25+ptnonipm!EH25+pt_oilgas!DM25+np_oilgas!CK25+rwc!BJ25+cmv_c3!BC25+livestock!AN25+airports!BN25+'ptfire-wild'!BL25+np_solvents!CF25</f>
        <v>6162.0777155244923</v>
      </c>
      <c r="M26" s="21">
        <f>rail!CG25+nonpt!DQ25+nonroad!BU25+'onroad all'!BY25+cmv_c1c2!BD25+'ptfire-rx'!BR25+ptegu!DO25+ptnonipm!EJ25+pt_oilgas!DO25+np_oilgas!CL25+rwc!BK25+cmv_c3!BD25+airports!BO25+'ptfire-wild'!BN25+np_solvents!CG25+ptagfire!BJ25</f>
        <v>677.25456011488484</v>
      </c>
      <c r="N26" s="21">
        <f>rail!AN25+nonpt!BK25+nonroad!AJ25+'onroad all'!G25+cmv_c1c2!M25+'ptfire-rx'!AL25+ptegu!BK25+ptnonipm!BU25+pt_oilgas!BK25+np_oilgas!AT25+rwc!AG25+airports!AH25+cmv_c3!M25+'ptfire-wild'!AJ25+ptagfire!AH25</f>
        <v>832.06264612144503</v>
      </c>
      <c r="O26" s="21">
        <f>rail!AY25+nonpt!O25+ptagfire!AP25+nonroad!AR25+'onroad all'!Z25+cmv_c1c2!V25+'ptfire-rx'!AU25+ptegu!BX25+ptnonipm!CI25+pt_oilgas!BX25+np_oilgas!BD25+rwc!AN25+airports!AO25+cmv_c3!V25+'ptfire-wild'!AR25+np_solvents!AE25</f>
        <v>688.39316217603493</v>
      </c>
      <c r="P26" s="21">
        <f>rail!AD25+nonroad!AD25+'onroad all'!AK25+'onroad all'!AL25+'onroad all'!AM25+'onroad all'!AN25+'onroad all'!AO25+'onroad all'!AP25+ptnonipm!BI25+SUM(airports!AR25:AW25)+SUM(cmv_c1c2!AC25:AH25)+SUM(cmv_c3!AC25:AH25)</f>
        <v>1639.5604125751429</v>
      </c>
      <c r="Q26" s="21">
        <f>rail!AE25+nonroad!AE25+'onroad all'!AL25+'onroad all'!AM25+'onroad all'!AN25+'onroad all'!AO25+'onroad all'!AP25+ptnonipm!BJ25+SUM(airports!AS25:AW25)+SUM(cmv_c1c2!AD25:AH25)+SUM(cmv_c3!AD25:AH25)</f>
        <v>1546.8165759761941</v>
      </c>
      <c r="R26" s="61">
        <f>rail!P25+nonpt!T25+nonroad!R25+'onroad all'!AC25+ptegu!T25+ptnonipm!T25+pt_oilgas!S25+np_oilgas!Q25+SUM(cmv_c1c2!Z25:AA25)+SUM(cmv_c3!Z25:AA25)</f>
        <v>0.49194099166690741</v>
      </c>
      <c r="S26" s="61">
        <f>rail!K25+nonpt!L25+nonroad!U25+'onroad all'!M25+ptegu!L25+ptnonipm!L25+pt_oilgas!K25+np_oilgas!K25+SUM(cmv_c1c2!R25:S25)+SUM(cmv_c3!R25:S25)</f>
        <v>0.53663936320401806</v>
      </c>
      <c r="T26" s="61">
        <f>rail!O25+nonpt!P25+ptegu!P25+ptnonipm!P25+pt_oilgas!O25+np_oilgas!N25+rwc!M25+SUM(cmv_c1c2!W25:X25)+SUM(cmv_c3!W25:X25)</f>
        <v>0.44803042484869671</v>
      </c>
      <c r="U26" s="61">
        <f>rail!V25+nonpt!AI25+nonroad!T25+'onroad all'!CB25+ptegu!AH25+ptnonipm!AL25+pt_oilgas!AG25+np_oilgas!AA25+rwc!R25+SUM(cmv_c1c2!BF25:BG25)+SUM(cmv_c3!BF25:BG25)</f>
        <v>5.965806843286237</v>
      </c>
      <c r="V26" s="61">
        <f>rail!T25+nonpt!AE25+nonroad!S25+'onroad all'!BS25+'onroad all'!BT25+ptegu!AD25+ptnonipm!AH25+pt_oilgas!AC25+np_oilgas!W25+rwc!P25+SUM(cmv_c1c2!BA25:BB25)+SUM(cmv_c3!BA25:BB25)</f>
        <v>47.352405435050358</v>
      </c>
      <c r="W26" s="61">
        <f>nonpt!CW25+ptegu!BB25+ptnonipm!Z25</f>
        <v>1.47119060320656E-2</v>
      </c>
      <c r="X26" s="68" t="s">
        <v>526</v>
      </c>
      <c r="AA26" s="23" t="s">
        <v>23</v>
      </c>
      <c r="AB26" s="21">
        <f>B26+beis!H25</f>
        <v>793172.75303035893</v>
      </c>
      <c r="AC26" s="21">
        <f t="shared" si="2"/>
        <v>63757.931380706046</v>
      </c>
      <c r="AD26" s="21">
        <f>D26+beis!T25</f>
        <v>147763.78421060168</v>
      </c>
      <c r="AE26" s="21">
        <f t="shared" si="3"/>
        <v>169005.45317913304</v>
      </c>
      <c r="AF26" s="21">
        <f t="shared" si="4"/>
        <v>65187.269692398026</v>
      </c>
      <c r="AG26" s="21">
        <f t="shared" si="5"/>
        <v>12169.647442140111</v>
      </c>
      <c r="AH26" s="21">
        <f>H26+beis!Z25</f>
        <v>1408220.99687822</v>
      </c>
      <c r="AI26" s="21">
        <f>I26+beis!E25</f>
        <v>14305.194455770004</v>
      </c>
      <c r="AJ26" s="21">
        <f t="shared" si="6"/>
        <v>1738.8566394723505</v>
      </c>
      <c r="AK26" s="21">
        <f>K26+beis!N25</f>
        <v>21524.542800795109</v>
      </c>
      <c r="AL26" s="21">
        <f>L26+beis!R25</f>
        <v>74895.668975524386</v>
      </c>
      <c r="AM26" s="21">
        <f t="shared" si="7"/>
        <v>677.25456011488484</v>
      </c>
      <c r="AN26" s="21">
        <f t="shared" si="8"/>
        <v>832.06264612144503</v>
      </c>
      <c r="AO26" s="21">
        <f t="shared" si="9"/>
        <v>688.39316217603493</v>
      </c>
      <c r="AP26" s="21">
        <f t="shared" si="10"/>
        <v>1639.5604125751429</v>
      </c>
      <c r="AQ26" s="21">
        <f t="shared" si="11"/>
        <v>1546.8165759761941</v>
      </c>
      <c r="AR26" s="61">
        <f t="shared" si="12"/>
        <v>0.49194099166690741</v>
      </c>
      <c r="AS26" s="61">
        <f t="shared" si="13"/>
        <v>0.53663936320401806</v>
      </c>
      <c r="AT26" s="61">
        <f t="shared" si="14"/>
        <v>0.44803042484869671</v>
      </c>
      <c r="AU26" s="61">
        <f t="shared" si="15"/>
        <v>5.965806843286237</v>
      </c>
      <c r="AV26" s="61">
        <f t="shared" si="16"/>
        <v>47.352405435050358</v>
      </c>
      <c r="AX26" s="23" t="s">
        <v>23</v>
      </c>
      <c r="AY26" s="21">
        <f>B26-'ptfire-rx'!B25-'ptfire-wild'!B25</f>
        <v>474503.79930235993</v>
      </c>
      <c r="AZ26" s="21">
        <f>C26-'ptfire-rx'!C25-'ptfire-wild'!C25</f>
        <v>60354.875459706047</v>
      </c>
      <c r="BA26" s="21">
        <f>D26-'ptfire-rx'!D25-'ptfire-wild'!D25</f>
        <v>119698.66038060168</v>
      </c>
      <c r="BB26" s="21">
        <f>E26-'ptfire-rx'!E25-'ptfire-wild'!E25</f>
        <v>146662.39543513305</v>
      </c>
      <c r="BC26" s="21">
        <f>F26-'ptfire-rx'!F25-'ptfire-wild'!F25</f>
        <v>46252.475186398027</v>
      </c>
      <c r="BD26" s="21">
        <f>G26-'ptfire-rx'!G25-'ptfire-wild'!G25</f>
        <v>10131.092937140111</v>
      </c>
      <c r="BE26" s="21">
        <f>H26-'ptfire-rx'!H25-'ptfire-wild'!H25</f>
        <v>124572.70256522999</v>
      </c>
      <c r="BF26" s="21">
        <f>I26-'ptfire-rx'!AO25-'ptfire-wild'!AL25</f>
        <v>1076.9306786576258</v>
      </c>
      <c r="BG26" s="21">
        <f>J26-'ptfire-rx'!AS25-'ptfire-wild'!AP25</f>
        <v>1116.0602870154544</v>
      </c>
      <c r="BH26" s="21">
        <f>K26-'ptfire-rx'!BE25-'ptfire-wild'!BA25</f>
        <v>1821.7032148623587</v>
      </c>
      <c r="BI26" s="21">
        <f>L26-'ptfire-rx'!BP25-'ptfire-wild'!BL25</f>
        <v>4068.7061109409606</v>
      </c>
      <c r="BJ26" s="21">
        <f>M26-'ptfire-rx'!BR25-'ptfire-wild'!BN25</f>
        <v>253.05556189676503</v>
      </c>
      <c r="BK26" s="21">
        <f>N26-'ptfire-rx'!AL25-'ptfire-wild'!AJ25</f>
        <v>163.39319324922911</v>
      </c>
      <c r="BL26" s="21">
        <f>O26-'ptfire-rx'!AU25-'ptfire-wild'!AR25</f>
        <v>174.62004336347687</v>
      </c>
      <c r="BM26" s="21">
        <f t="shared" si="17"/>
        <v>1639.5604125751429</v>
      </c>
      <c r="BN26" s="21">
        <f t="shared" si="18"/>
        <v>1546.8165759761941</v>
      </c>
      <c r="BO26" s="61">
        <f t="shared" si="19"/>
        <v>0.49194099166690741</v>
      </c>
      <c r="BP26" s="61">
        <f t="shared" si="20"/>
        <v>0.53663936320401806</v>
      </c>
      <c r="BQ26" s="61">
        <f t="shared" si="21"/>
        <v>0.44803042484869671</v>
      </c>
      <c r="BR26" s="61">
        <f t="shared" si="22"/>
        <v>5.965806843286237</v>
      </c>
      <c r="BS26" s="61">
        <f t="shared" si="23"/>
        <v>47.352405435050358</v>
      </c>
    </row>
    <row r="27" spans="1:71" x14ac:dyDescent="0.3">
      <c r="A27" s="23" t="s">
        <v>24</v>
      </c>
      <c r="B27" s="21">
        <f>rail!B26+nonpt!B26+ptagfire!B26+nonroad!B26+'onroad all'!AG26+cmv_c1c2!B26+'ptfire-rx'!B26+ptegu!B26+ptnonipm!B26+pt_oilgas!B26+np_oilgas!B26+rwc!B26+cmv_c3!B26+airports!B26+'ptfire-wild'!B26+np_solvents!B26</f>
        <v>1449631.9994466798</v>
      </c>
      <c r="C27" s="21">
        <f>rail!C26+nonpt!C26+ptagfire!C26++nonroad!C26+'onroad all'!BZ26+cmv_c1c2!BE26+'ptfire-rx'!C26+ptegu!C26+ptnonipm!C26+pt_oilgas!C26+np_oilgas!C26+rwc!C26+cmv_c3!BE26+livestock!B26+airports!C26+'ptfire-wild'!C26+fertilizer!B26+np_solvents!C26</f>
        <v>135603.37691525492</v>
      </c>
      <c r="D27" s="21">
        <f>rail!D26+nonpt!D26+ptagfire!D26++nonroad!D26+cmv_c1c2!D26+'ptfire-rx'!D26+ptegu!DW26+ptnonipm!D26+pt_oilgas!D26+np_oilgas!D26+rwc!D26+cmv_c3!D26+'onroad all'!CI26+airports!D26+'ptfire-wild'!D26+np_solvents!D26</f>
        <v>248300.42863390158</v>
      </c>
      <c r="E27" s="21">
        <f>rail!E26+nonpt!E26+ptagfire!E26++nonroad!E26+cmv_c1c2!E26+'ptfire-rx'!E26+ptegu!E26+ptnonipm!E26+pt_oilgas!E26+np_oilgas!E26+rwc!E26+cmv_c3!E26+afdust!BA26+'onroad all'!DE26+'onroad all'!DD26+airports!E26+'ptfire-wild'!E26+np_solvents!E26</f>
        <v>435298.74498421012</v>
      </c>
      <c r="F27" s="21">
        <f>rail!F26+nonpt!F26+ptagfire!F26++nonroad!F26+cmv_c1c2!F26+'ptfire-rx'!F26+ptegu!F26+ptnonipm!F26+pt_oilgas!F26+np_oilgas!F26+rwc!F26+cmv_c3!F26+afdust!BB26+'onroad all'!DD26+airports!F26+'ptfire-wild'!F26+np_solvents!F26</f>
        <v>121808.0552826722</v>
      </c>
      <c r="G27" s="21">
        <f>rail!G26+nonpt!G26+ptagfire!G26++nonroad!G26+'onroad all'!DU26+cmv_c1c2!G26+'ptfire-rx'!G26+ptegu!FH26+ptnonipm!G26+pt_oilgas!G26+np_oilgas!G26+rwc!G26+cmv_c3!G26+airports!G26+'ptfire-wild'!G26+np_solvents!G26</f>
        <v>109111.66438184942</v>
      </c>
      <c r="H27" s="21">
        <f>rail!H26+nonpt!H26+ptagfire!H26++nonroad!H26+'onroad all'!EI26+cmv_c1c2!H26+'ptfire-rx'!H26+ptegu!H26+ptnonipm!H26+pt_oilgas!H26+np_oilgas!H26+rwc!H26+cmv_c3!H26+livestock!C26+airports!H26+'ptfire-wild'!H26+np_solvents!H26</f>
        <v>278745.85605874995</v>
      </c>
      <c r="I27" s="21">
        <f>rail!AO26+nonpt!BN26+ptagfire!AJ26+nonroad!AK26+'onroad all'!H26+cmv_c1c2!O26+'ptfire-rx'!AO26+ptegu!BM26+ptnonipm!BX26+pt_oilgas!BM26+np_oilgas!AU26+rwc!AH26+cmv_c3!O26+livestock!U26+airports!AJ26+'ptfire-wild'!AL26+np_solvents!AU26</f>
        <v>4922.6937005680857</v>
      </c>
      <c r="J27" s="21">
        <f>rail!AU26+nonpt!BT26+ptagfire!AN26+nonroad!AP26+'onroad all'!P26+cmv_c1c2!T26+'ptfire-rx'!AS26+ptegu!BS26+ptnonipm!CD26+pt_oilgas!BS26+np_oilgas!BA26+rwc!AL26+cmv_c3!T26+livestock!X26+airports!AM26+'ptfire-wild'!AP26+np_solvents!AY26</f>
        <v>3293.588915900355</v>
      </c>
      <c r="K27" s="21">
        <f>rail!BR26+nonpt!CY26+ptagfire!AY26+nonroad!BH26+'onroad all'!BC26+cmv_c1c2!AO26+'ptfire-rx'!BE26+ptegu!CX26+ptnonipm!DP26+pt_oilgas!CW26+np_oilgas!BW26+rwc!AY26+cmv_c3!AP26+livestock!AH26+airports!BE26+'ptfire-wild'!BA26+np_solvents!BR26</f>
        <v>7814.5675935020026</v>
      </c>
      <c r="L27" s="21">
        <f>rail!CF26+nonpt!DO26+ptagfire!BH26+nonroad!BT26+'onroad all'!BU26+cmv_c1c2!BC26+'ptfire-rx'!BP26+ptegu!DM26+ptnonipm!EH26+pt_oilgas!DM26+np_oilgas!CK26+rwc!BJ26+cmv_c3!BC26+livestock!AN26+airports!BN26+'ptfire-wild'!BL26+np_solvents!CF26</f>
        <v>5942.6900417773941</v>
      </c>
      <c r="M27" s="21">
        <f>rail!CG26+nonpt!DQ26+nonroad!BU26+'onroad all'!BY26+cmv_c1c2!BD26+'ptfire-rx'!BR26+ptegu!DO26+ptnonipm!EJ26+pt_oilgas!DO26+np_oilgas!CL26+rwc!BK26+cmv_c3!BD26+airports!BO26+'ptfire-wild'!BN26+np_solvents!CG26+ptagfire!BJ26</f>
        <v>1381.4943400894729</v>
      </c>
      <c r="N27" s="21">
        <f>rail!AN26+nonpt!BK26+nonroad!AJ26+'onroad all'!G26+cmv_c1c2!M26+'ptfire-rx'!AL26+ptegu!BK26+ptnonipm!BU26+pt_oilgas!BK26+np_oilgas!AT26+rwc!AG26+airports!AH26+cmv_c3!M26+'ptfire-wild'!AJ26+ptagfire!AH26</f>
        <v>1187.3167342846534</v>
      </c>
      <c r="O27" s="21">
        <f>rail!AY26+nonpt!O26+ptagfire!AP26+nonroad!AR26+'onroad all'!Z26+cmv_c1c2!V26+'ptfire-rx'!AU26+ptegu!BX26+ptnonipm!CI26+pt_oilgas!BX26+np_oilgas!BD26+rwc!AN26+airports!AO26+cmv_c3!V26+'ptfire-wild'!AR26+np_solvents!AE26</f>
        <v>877.35491285677847</v>
      </c>
      <c r="P27" s="21">
        <f>rail!AD26+nonroad!AD26+'onroad all'!AK26+'onroad all'!AL26+'onroad all'!AM26+'onroad all'!AN26+'onroad all'!AO26+'onroad all'!AP26+ptnonipm!BI26+SUM(airports!AR26:AW26)+SUM(cmv_c1c2!AC26:AH26)+SUM(cmv_c3!AC26:AH26)</f>
        <v>4709.5567940821165</v>
      </c>
      <c r="Q27" s="21">
        <f>rail!AE26+nonroad!AE26+'onroad all'!AL26+'onroad all'!AM26+'onroad all'!AN26+'onroad all'!AO26+'onroad all'!AP26+ptnonipm!BJ26+SUM(airports!AS26:AW26)+SUM(cmv_c1c2!AD26:AH26)+SUM(cmv_c3!AD26:AH26)</f>
        <v>4453.9936750620527</v>
      </c>
      <c r="R27" s="61">
        <f>rail!P26+nonpt!T26+nonroad!R26+'onroad all'!AC26+ptegu!T26+ptnonipm!T26+pt_oilgas!S26+np_oilgas!Q26+SUM(cmv_c1c2!Z26:AA26)+SUM(cmv_c3!Z26:AA26)</f>
        <v>1.0380014591077416</v>
      </c>
      <c r="S27" s="61">
        <f>rail!K26+nonpt!L26+nonroad!U26+'onroad all'!M26+ptegu!L26+ptnonipm!L26+pt_oilgas!K26+np_oilgas!K26+SUM(cmv_c1c2!R26:S26)+SUM(cmv_c3!R26:S26)</f>
        <v>1.4470989944049064</v>
      </c>
      <c r="T27" s="61">
        <f>rail!O26+nonpt!P26+ptegu!P26+ptnonipm!P26+pt_oilgas!O26+np_oilgas!N26+rwc!M26+SUM(cmv_c1c2!W26:X26)+SUM(cmv_c3!W26:X26)</f>
        <v>0.25663292862422371</v>
      </c>
      <c r="U27" s="61">
        <f>rail!V26+nonpt!AI26+nonroad!T26+'onroad all'!CB26+ptegu!AH26+ptnonipm!AL26+pt_oilgas!AG26+np_oilgas!AA26+rwc!R26+SUM(cmv_c1c2!BF26:BG26)+SUM(cmv_c3!BF26:BG26)</f>
        <v>18.429587465044825</v>
      </c>
      <c r="V27" s="61">
        <f>rail!T26+nonpt!AE26+nonroad!S26+'onroad all'!BS26+'onroad all'!BT26+ptegu!AD26+ptnonipm!AH26+pt_oilgas!AC26+np_oilgas!W26+rwc!P26+SUM(cmv_c1c2!BA26:BB26)+SUM(cmv_c3!BA26:BB26)</f>
        <v>33.805816872465542</v>
      </c>
      <c r="W27" s="61">
        <f>nonpt!CW26+ptegu!BB26+ptnonipm!Z26</f>
        <v>2.9664017169227539</v>
      </c>
      <c r="X27" s="68" t="s">
        <v>526</v>
      </c>
      <c r="AA27" s="23" t="s">
        <v>24</v>
      </c>
      <c r="AB27" s="21">
        <f>B27+beis!H26</f>
        <v>1530629.6421886799</v>
      </c>
      <c r="AC27" s="21">
        <f t="shared" si="2"/>
        <v>135603.37691525492</v>
      </c>
      <c r="AD27" s="21">
        <f>D27+beis!T26</f>
        <v>288108.40502751147</v>
      </c>
      <c r="AE27" s="21">
        <f t="shared" si="3"/>
        <v>435298.74498421012</v>
      </c>
      <c r="AF27" s="21">
        <f t="shared" si="4"/>
        <v>121808.0552826722</v>
      </c>
      <c r="AG27" s="21">
        <f t="shared" si="5"/>
        <v>109111.66438184942</v>
      </c>
      <c r="AH27" s="21">
        <f>H27+beis!Z26</f>
        <v>980040.617308749</v>
      </c>
      <c r="AI27" s="21">
        <f>I27+beis!E26</f>
        <v>13400.559875468087</v>
      </c>
      <c r="AJ27" s="21">
        <f t="shared" si="6"/>
        <v>3293.588915900355</v>
      </c>
      <c r="AK27" s="21">
        <f>K27+beis!N26</f>
        <v>19375.496812702004</v>
      </c>
      <c r="AL27" s="21">
        <f>L27+beis!R26</f>
        <v>51700.481019887397</v>
      </c>
      <c r="AM27" s="21">
        <f t="shared" si="7"/>
        <v>1381.4943400894729</v>
      </c>
      <c r="AN27" s="21">
        <f t="shared" si="8"/>
        <v>1187.3167342846534</v>
      </c>
      <c r="AO27" s="21">
        <f t="shared" si="9"/>
        <v>877.35491285677847</v>
      </c>
      <c r="AP27" s="21">
        <f t="shared" si="10"/>
        <v>4709.5567940821165</v>
      </c>
      <c r="AQ27" s="21">
        <f t="shared" si="11"/>
        <v>4453.9936750620527</v>
      </c>
      <c r="AR27" s="61">
        <f t="shared" si="12"/>
        <v>1.0380014591077416</v>
      </c>
      <c r="AS27" s="61">
        <f t="shared" si="13"/>
        <v>1.4470989944049064</v>
      </c>
      <c r="AT27" s="61">
        <f t="shared" si="14"/>
        <v>0.25663292862422371</v>
      </c>
      <c r="AU27" s="61">
        <f t="shared" si="15"/>
        <v>18.429587465044825</v>
      </c>
      <c r="AV27" s="61">
        <f t="shared" si="16"/>
        <v>33.805816872465542</v>
      </c>
      <c r="AX27" s="23" t="s">
        <v>24</v>
      </c>
      <c r="AY27" s="21">
        <f>B27-'ptfire-rx'!B26-'ptfire-wild'!B26</f>
        <v>978187.39751967986</v>
      </c>
      <c r="AZ27" s="21">
        <f>C27-'ptfire-rx'!C26-'ptfire-wild'!C26</f>
        <v>127845.09414025492</v>
      </c>
      <c r="BA27" s="21">
        <f>D27-'ptfire-rx'!D26-'ptfire-wild'!D26</f>
        <v>240804.12154290159</v>
      </c>
      <c r="BB27" s="21">
        <f>E27-'ptfire-rx'!E26-'ptfire-wild'!E26</f>
        <v>386389.39229121013</v>
      </c>
      <c r="BC27" s="21">
        <f>F27-'ptfire-rx'!F26-'ptfire-wild'!F26</f>
        <v>80359.451183672209</v>
      </c>
      <c r="BD27" s="21">
        <f>G27-'ptfire-rx'!G26-'ptfire-wild'!G26</f>
        <v>105243.55034484941</v>
      </c>
      <c r="BE27" s="21">
        <f>H27-'ptfire-rx'!H26-'ptfire-wild'!H26</f>
        <v>167220.54021274994</v>
      </c>
      <c r="BF27" s="21">
        <f>I27-'ptfire-rx'!AO26-'ptfire-wild'!AL26</f>
        <v>1610.8698574808504</v>
      </c>
      <c r="BG27" s="21">
        <f>J27-'ptfire-rx'!AS26-'ptfire-wild'!AP26</f>
        <v>2404.3767121330479</v>
      </c>
      <c r="BH27" s="21">
        <f>K27-'ptfire-rx'!BE26-'ptfire-wild'!BA26</f>
        <v>2850.7851183997104</v>
      </c>
      <c r="BI27" s="21">
        <f>L27-'ptfire-rx'!BP26-'ptfire-wild'!BL26</f>
        <v>1389.9074415210171</v>
      </c>
      <c r="BJ27" s="21">
        <f>M27-'ptfire-rx'!BR26-'ptfire-wild'!BN26</f>
        <v>421.14494517115367</v>
      </c>
      <c r="BK27" s="21">
        <f>N27-'ptfire-rx'!AL26-'ptfire-wild'!AJ26</f>
        <v>175.5904951827934</v>
      </c>
      <c r="BL27" s="21">
        <f>O27-'ptfire-rx'!AU26-'ptfire-wild'!AR26</f>
        <v>339.87469200239377</v>
      </c>
      <c r="BM27" s="21">
        <f t="shared" si="17"/>
        <v>4709.5567940821165</v>
      </c>
      <c r="BN27" s="21">
        <f t="shared" si="18"/>
        <v>4453.9936750620527</v>
      </c>
      <c r="BO27" s="61">
        <f t="shared" si="19"/>
        <v>1.0380014591077416</v>
      </c>
      <c r="BP27" s="61">
        <f t="shared" si="20"/>
        <v>1.4470989944049064</v>
      </c>
      <c r="BQ27" s="61">
        <f t="shared" si="21"/>
        <v>0.25663292862422371</v>
      </c>
      <c r="BR27" s="61">
        <f t="shared" si="22"/>
        <v>18.429587465044825</v>
      </c>
      <c r="BS27" s="61">
        <f t="shared" si="23"/>
        <v>33.805816872465542</v>
      </c>
    </row>
    <row r="28" spans="1:71" x14ac:dyDescent="0.3">
      <c r="A28" s="23" t="s">
        <v>25</v>
      </c>
      <c r="B28" s="21">
        <f>rail!B27+nonpt!B27+ptagfire!B27+nonroad!B27+'onroad all'!AG27+cmv_c1c2!B27+'ptfire-rx'!B27+ptegu!B27+ptnonipm!B27+pt_oilgas!B27+np_oilgas!B27+rwc!B27+cmv_c3!B27+airports!B27+'ptfire-wild'!B27+np_solvents!B27</f>
        <v>414757.65260770003</v>
      </c>
      <c r="C28" s="21">
        <f>rail!C27+nonpt!C27+ptagfire!C27++nonroad!C27+'onroad all'!BZ27+cmv_c1c2!BE27+'ptfire-rx'!C27+ptegu!C27+ptnonipm!C27+pt_oilgas!C27+np_oilgas!C27+rwc!C27+cmv_c3!BE27+livestock!B27+airports!C27+'ptfire-wild'!C27+fertilizer!B27+np_solvents!C27</f>
        <v>55135.987720278994</v>
      </c>
      <c r="D28" s="21">
        <f>rail!D27+nonpt!D27+ptagfire!D27++nonroad!D27+cmv_c1c2!D27+'ptfire-rx'!D27+ptegu!DW27+ptnonipm!D27+pt_oilgas!D27+np_oilgas!D27+rwc!D27+cmv_c3!D27+'onroad all'!CI27+airports!D27+'ptfire-wild'!D27+np_solvents!D27</f>
        <v>85979.502999132499</v>
      </c>
      <c r="E28" s="21">
        <f>rail!E27+nonpt!E27+ptagfire!E27++nonroad!E27+cmv_c1c2!E27+'ptfire-rx'!E27+ptegu!E27+ptnonipm!E27+pt_oilgas!E27+np_oilgas!E27+rwc!E27+cmv_c3!E27+afdust!BA27+'onroad all'!DE27+'onroad all'!DD27+airports!E27+'ptfire-wild'!E27+np_solvents!E27</f>
        <v>200349.38442335348</v>
      </c>
      <c r="F28" s="21">
        <f>rail!F27+nonpt!F27+ptagfire!F27++nonroad!F27+cmv_c1c2!F27+'ptfire-rx'!F27+ptegu!F27+ptnonipm!F27+pt_oilgas!F27+np_oilgas!F27+rwc!F27+cmv_c3!F27+afdust!BB27+'onroad all'!DD27+airports!F27+'ptfire-wild'!F27+np_solvents!F27</f>
        <v>50252.74780569748</v>
      </c>
      <c r="G28" s="21">
        <f>rail!G27+nonpt!G27+ptagfire!G27++nonroad!G27+'onroad all'!DU27+cmv_c1c2!G27+'ptfire-rx'!G27+ptegu!FH27+ptnonipm!G27+pt_oilgas!G27+np_oilgas!G27+rwc!G27+cmv_c3!G27+airports!G27+'ptfire-wild'!G27+np_solvents!G27</f>
        <v>19396.301605282002</v>
      </c>
      <c r="H28" s="21">
        <f>rail!H27+nonpt!H27+ptagfire!H27++nonroad!H27+'onroad all'!EI27+cmv_c1c2!H27+'ptfire-rx'!H27+ptegu!H27+ptnonipm!H27+pt_oilgas!H27+np_oilgas!H27+rwc!H27+cmv_c3!H27+livestock!C27+airports!H27+'ptfire-wild'!H27+np_solvents!H27</f>
        <v>123533.46836706002</v>
      </c>
      <c r="I28" s="21">
        <f>rail!AO27+nonpt!BN27+ptagfire!AJ27+nonroad!AK27+'onroad all'!H27+cmv_c1c2!O27+'ptfire-rx'!AO27+ptegu!BM27+ptnonipm!BX27+pt_oilgas!BM27+np_oilgas!AU27+rwc!AH27+cmv_c3!O27+livestock!U27+airports!AJ27+'ptfire-wild'!AL27+np_solvents!AU27</f>
        <v>2063.6118389133735</v>
      </c>
      <c r="J28" s="21">
        <f>rail!AU27+nonpt!BT27+ptagfire!AN27+nonroad!AP27+'onroad all'!P27+cmv_c1c2!T27+'ptfire-rx'!AS27+ptegu!BS27+ptnonipm!CD27+pt_oilgas!BS27+np_oilgas!BA27+rwc!AL27+cmv_c3!T27+livestock!X27+airports!AM27+'ptfire-wild'!AP27+np_solvents!AY27</f>
        <v>1535.335442967453</v>
      </c>
      <c r="K28" s="21">
        <f>rail!BR27+nonpt!CY27+ptagfire!AY27+nonroad!BH27+'onroad all'!BC27+cmv_c1c2!AO27+'ptfire-rx'!BE27+ptegu!CX27+ptnonipm!DP27+pt_oilgas!CW27+np_oilgas!BW27+rwc!AY27+cmv_c3!AP27+livestock!AH27+airports!BE27+'ptfire-wild'!BA27+np_solvents!BR27</f>
        <v>4311.365460736778</v>
      </c>
      <c r="L28" s="21">
        <f>rail!CF27+nonpt!DO27+ptagfire!BH27+nonroad!BT27+'onroad all'!BU27+cmv_c1c2!BC27+'ptfire-rx'!BP27+ptegu!DM27+ptnonipm!EH27+pt_oilgas!DM27+np_oilgas!CK27+rwc!BJ27+cmv_c3!BC27+livestock!AN27+airports!BN27+'ptfire-wild'!BL27+np_solvents!CF27</f>
        <v>3810.8935587013598</v>
      </c>
      <c r="M28" s="21">
        <f>rail!CG27+nonpt!DQ27+nonroad!BU27+'onroad all'!BY27+cmv_c1c2!BD27+'ptfire-rx'!BR27+ptegu!DO27+ptnonipm!EJ27+pt_oilgas!DO27+np_oilgas!CL27+rwc!BK27+cmv_c3!BD27+airports!BO27+'ptfire-wild'!BN27+np_solvents!CG27+ptagfire!BJ27</f>
        <v>566.16593593922471</v>
      </c>
      <c r="N28" s="21">
        <f>rail!AN27+nonpt!BK27+nonroad!AJ27+'onroad all'!G27+cmv_c1c2!M27+'ptfire-rx'!AL27+ptegu!BK27+ptnonipm!BU27+pt_oilgas!BK27+np_oilgas!AT27+rwc!AG27+airports!AH27+cmv_c3!M27+'ptfire-wild'!AJ27+ptagfire!AH27</f>
        <v>575.41682281956923</v>
      </c>
      <c r="O28" s="21">
        <f>rail!AY27+nonpt!O27+ptagfire!AP27+nonroad!AR27+'onroad all'!Z27+cmv_c1c2!V27+'ptfire-rx'!AU27+ptegu!BX27+ptnonipm!CI27+pt_oilgas!BX27+np_oilgas!BD27+rwc!AN27+airports!AO27+cmv_c3!V27+'ptfire-wild'!AR27+np_solvents!AE27</f>
        <v>348.3916600042113</v>
      </c>
      <c r="P28" s="21">
        <f>rail!AD27+nonroad!AD27+'onroad all'!AK27+'onroad all'!AL27+'onroad all'!AM27+'onroad all'!AN27+'onroad all'!AO27+'onroad all'!AP27+ptnonipm!BI27+SUM(airports!AR27:AW27)+SUM(cmv_c1c2!AC27:AH27)+SUM(cmv_c3!AC27:AH27)</f>
        <v>1669.8340638770562</v>
      </c>
      <c r="Q28" s="21">
        <f>rail!AE27+nonroad!AE27+'onroad all'!AL27+'onroad all'!AM27+'onroad all'!AN27+'onroad all'!AO27+'onroad all'!AP27+ptnonipm!BJ27+SUM(airports!AS27:AW27)+SUM(cmv_c1c2!AD27:AH27)+SUM(cmv_c3!AD27:AH27)</f>
        <v>1596.5528674741913</v>
      </c>
      <c r="R28" s="61">
        <f>rail!P27+nonpt!T27+nonroad!R27+'onroad all'!AC27+ptegu!T27+ptnonipm!T27+pt_oilgas!S27+np_oilgas!Q27+SUM(cmv_c1c2!Z27:AA27)+SUM(cmv_c3!Z27:AA27)</f>
        <v>0.13192863308275002</v>
      </c>
      <c r="S28" s="61">
        <f>rail!K27+nonpt!L27+nonroad!U27+'onroad all'!M27+ptegu!L27+ptnonipm!L27+pt_oilgas!K27+np_oilgas!K27+SUM(cmv_c1c2!R27:S27)+SUM(cmv_c3!R27:S27)</f>
        <v>0.94153782590229995</v>
      </c>
      <c r="T28" s="61">
        <f>rail!O27+nonpt!P27+ptegu!P27+ptnonipm!P27+pt_oilgas!O27+np_oilgas!N27+rwc!M27+SUM(cmv_c1c2!W27:X27)+SUM(cmv_c3!W27:X27)</f>
        <v>4.2794704982800004E-2</v>
      </c>
      <c r="U28" s="61">
        <f>rail!V27+nonpt!AI27+nonroad!T27+'onroad all'!CB27+ptegu!AH27+ptnonipm!AL27+pt_oilgas!AG27+np_oilgas!AA27+rwc!R27+SUM(cmv_c1c2!BF27:BG27)+SUM(cmv_c3!BF27:BG27)</f>
        <v>3.0140727760999999</v>
      </c>
      <c r="V28" s="61">
        <f>rail!T27+nonpt!AE27+nonroad!S27+'onroad all'!BS27+'onroad all'!BT27+ptegu!AD27+ptnonipm!AH27+pt_oilgas!AC27+np_oilgas!W27+rwc!P27+SUM(cmv_c1c2!BA27:BB27)+SUM(cmv_c3!BA27:BB27)</f>
        <v>3.4730337755600003</v>
      </c>
      <c r="W28" s="61">
        <f>nonpt!CW27+ptegu!BB27+ptnonipm!Z27</f>
        <v>2.6073919278774399E-3</v>
      </c>
      <c r="X28" s="68"/>
      <c r="AA28" s="23" t="s">
        <v>25</v>
      </c>
      <c r="AB28" s="21">
        <f>B28+beis!H27</f>
        <v>518634.67718770006</v>
      </c>
      <c r="AC28" s="21">
        <f t="shared" si="2"/>
        <v>55135.987720278994</v>
      </c>
      <c r="AD28" s="21">
        <f>D28+beis!T27</f>
        <v>105371.98022594559</v>
      </c>
      <c r="AE28" s="21">
        <f t="shared" si="3"/>
        <v>200349.38442335348</v>
      </c>
      <c r="AF28" s="21">
        <f t="shared" si="4"/>
        <v>50252.74780569748</v>
      </c>
      <c r="AG28" s="21">
        <f t="shared" si="5"/>
        <v>19396.301605282002</v>
      </c>
      <c r="AH28" s="21">
        <f>H28+beis!Z27</f>
        <v>680330.34530706005</v>
      </c>
      <c r="AI28" s="21">
        <f>I28+beis!E27</f>
        <v>12945.801481913373</v>
      </c>
      <c r="AJ28" s="21">
        <f t="shared" si="6"/>
        <v>1535.335442967453</v>
      </c>
      <c r="AK28" s="21">
        <f>K28+beis!N27</f>
        <v>19150.979651736779</v>
      </c>
      <c r="AL28" s="21">
        <f>L28+beis!R27</f>
        <v>52450.734506301262</v>
      </c>
      <c r="AM28" s="21">
        <f t="shared" si="7"/>
        <v>566.16593593922471</v>
      </c>
      <c r="AN28" s="21">
        <f t="shared" si="8"/>
        <v>575.41682281956923</v>
      </c>
      <c r="AO28" s="21">
        <f t="shared" si="9"/>
        <v>348.3916600042113</v>
      </c>
      <c r="AP28" s="21">
        <f t="shared" si="10"/>
        <v>1669.8340638770562</v>
      </c>
      <c r="AQ28" s="21">
        <f t="shared" si="11"/>
        <v>1596.5528674741913</v>
      </c>
      <c r="AR28" s="61">
        <f t="shared" si="12"/>
        <v>0.13192863308275002</v>
      </c>
      <c r="AS28" s="61">
        <f t="shared" si="13"/>
        <v>0.94153782590229995</v>
      </c>
      <c r="AT28" s="61">
        <f t="shared" si="14"/>
        <v>4.2794704982800004E-2</v>
      </c>
      <c r="AU28" s="61">
        <f t="shared" si="15"/>
        <v>3.0140727760999999</v>
      </c>
      <c r="AV28" s="61">
        <f t="shared" si="16"/>
        <v>3.4730337755600003</v>
      </c>
      <c r="AX28" s="23" t="s">
        <v>25</v>
      </c>
      <c r="AY28" s="21">
        <f>B28-'ptfire-rx'!B27-'ptfire-wild'!B27</f>
        <v>228925.31350570003</v>
      </c>
      <c r="AZ28" s="21">
        <f>C28-'ptfire-rx'!C27-'ptfire-wild'!C27</f>
        <v>52089.023658278995</v>
      </c>
      <c r="BA28" s="21">
        <f>D28-'ptfire-rx'!D27-'ptfire-wild'!D27</f>
        <v>83599.593900132488</v>
      </c>
      <c r="BB28" s="21">
        <f>E28-'ptfire-rx'!E27-'ptfire-wild'!E27</f>
        <v>181583.93786235349</v>
      </c>
      <c r="BC28" s="21">
        <f>F28-'ptfire-rx'!F27-'ptfire-wild'!F27</f>
        <v>34349.826988697474</v>
      </c>
      <c r="BD28" s="21">
        <f>G28-'ptfire-rx'!G27-'ptfire-wild'!G27</f>
        <v>18047.396710282002</v>
      </c>
      <c r="BE28" s="21">
        <f>H28-'ptfire-rx'!H27-'ptfire-wild'!H27</f>
        <v>79733.359565060018</v>
      </c>
      <c r="BF28" s="21">
        <f>I28-'ptfire-rx'!AO27-'ptfire-wild'!AL27</f>
        <v>520.82353752038864</v>
      </c>
      <c r="BG28" s="21">
        <f>J28-'ptfire-rx'!AS27-'ptfire-wild'!AP27</f>
        <v>1121.7192763562189</v>
      </c>
      <c r="BH28" s="21">
        <f>K28-'ptfire-rx'!BE27-'ptfire-wild'!BA27</f>
        <v>1229.9245530344781</v>
      </c>
      <c r="BI28" s="21">
        <f>L28-'ptfire-rx'!BP27-'ptfire-wild'!BL27</f>
        <v>343.40028930233962</v>
      </c>
      <c r="BJ28" s="21">
        <f>M28-'ptfire-rx'!BR27-'ptfire-wild'!BN27</f>
        <v>118.08159073485373</v>
      </c>
      <c r="BK28" s="21">
        <f>N28-'ptfire-rx'!AL27-'ptfire-wild'!AJ27</f>
        <v>103.89434594556522</v>
      </c>
      <c r="BL28" s="21">
        <f>O28-'ptfire-rx'!AU27-'ptfire-wild'!AR27</f>
        <v>98.843198086685518</v>
      </c>
      <c r="BM28" s="21">
        <f t="shared" si="17"/>
        <v>1669.8340638770562</v>
      </c>
      <c r="BN28" s="21">
        <f t="shared" si="18"/>
        <v>1596.5528674741913</v>
      </c>
      <c r="BO28" s="61">
        <f t="shared" si="19"/>
        <v>0.13192863308275002</v>
      </c>
      <c r="BP28" s="61">
        <f t="shared" si="20"/>
        <v>0.94153782590229995</v>
      </c>
      <c r="BQ28" s="61">
        <f t="shared" si="21"/>
        <v>4.2794704982800004E-2</v>
      </c>
      <c r="BR28" s="61">
        <f t="shared" si="22"/>
        <v>3.0140727760999999</v>
      </c>
      <c r="BS28" s="61">
        <f t="shared" si="23"/>
        <v>3.4730337755600003</v>
      </c>
    </row>
    <row r="29" spans="1:71" x14ac:dyDescent="0.3">
      <c r="A29" s="23" t="s">
        <v>26</v>
      </c>
      <c r="B29" s="21">
        <f>rail!B28+nonpt!B28+ptagfire!B28+nonroad!B28+'onroad all'!AG28+cmv_c1c2!B28+'ptfire-rx'!B28+ptegu!B28+ptnonipm!B28+pt_oilgas!B28+np_oilgas!B28+rwc!B28+cmv_c3!B28+airports!B28+'ptfire-wild'!B28+np_solvents!B28</f>
        <v>379179.35500396002</v>
      </c>
      <c r="C29" s="21">
        <f>rail!C28+nonpt!C28+ptagfire!C28++nonroad!C28+'onroad all'!BZ28+cmv_c1c2!BE28+'ptfire-rx'!C28+ptegu!C28+ptnonipm!C28+pt_oilgas!C28+np_oilgas!C28+rwc!C28+cmv_c3!BE28+livestock!B28+airports!C28+'ptfire-wild'!C28+fertilizer!B28+np_solvents!C28</f>
        <v>190765.62922756938</v>
      </c>
      <c r="D29" s="21">
        <f>rail!D28+nonpt!D28+ptagfire!D28++nonroad!D28+cmv_c1c2!D28+'ptfire-rx'!D28+ptegu!DW28+ptnonipm!D28+pt_oilgas!D28+np_oilgas!D28+rwc!D28+cmv_c3!D28+'onroad all'!CI28+airports!D28+'ptfire-wild'!D28+np_solvents!D28</f>
        <v>127127.36932902619</v>
      </c>
      <c r="E29" s="21">
        <f>rail!E28+nonpt!E28+ptagfire!E28++nonroad!E28+cmv_c1c2!E28+'ptfire-rx'!E28+ptegu!E28+ptnonipm!E28+pt_oilgas!E28+np_oilgas!E28+rwc!E28+cmv_c3!E28+afdust!BA28+'onroad all'!DE28+'onroad all'!DD28+airports!E28+'ptfire-wild'!E28+np_solvents!E28</f>
        <v>270069.5501772571</v>
      </c>
      <c r="F29" s="21">
        <f>rail!F28+nonpt!F28+ptagfire!F28++nonroad!F28+cmv_c1c2!F28+'ptfire-rx'!F28+ptegu!F28+ptnonipm!F28+pt_oilgas!F28+np_oilgas!F28+rwc!F28+cmv_c3!F28+afdust!BB28+'onroad all'!DD28+airports!F28+'ptfire-wild'!F28+np_solvents!F28</f>
        <v>52985.836879032096</v>
      </c>
      <c r="G29" s="21">
        <f>rail!G28+nonpt!G28+ptagfire!G28++nonroad!G28+'onroad all'!DU28+cmv_c1c2!G28+'ptfire-rx'!G28+ptegu!FH28+ptnonipm!G28+pt_oilgas!G28+np_oilgas!G28+rwc!G28+cmv_c3!G28+airports!G28+'ptfire-wild'!G28+np_solvents!G28</f>
        <v>52511.837301675099</v>
      </c>
      <c r="H29" s="21">
        <f>rail!H28+nonpt!H28+ptagfire!H28++nonroad!H28+'onroad all'!EI28+cmv_c1c2!H28+'ptfire-rx'!H28+ptegu!H28+ptnonipm!H28+pt_oilgas!H28+np_oilgas!H28+rwc!H28+cmv_c3!H28+livestock!C28+airports!H28+'ptfire-wild'!H28+np_solvents!H28</f>
        <v>93849.881345369999</v>
      </c>
      <c r="I29" s="21">
        <f>rail!AO28+nonpt!BN28+ptagfire!AJ28+nonroad!AK28+'onroad all'!H28+cmv_c1c2!O28+'ptfire-rx'!AO28+ptegu!BM28+ptnonipm!BX28+pt_oilgas!BM28+np_oilgas!AU28+rwc!AH28+cmv_c3!O28+livestock!U28+airports!AJ28+'ptfire-wild'!AL28+np_solvents!AU28</f>
        <v>1545.4120232927087</v>
      </c>
      <c r="J29" s="21">
        <f>rail!AU28+nonpt!BT28+ptagfire!AN28+nonroad!AP28+'onroad all'!P28+cmv_c1c2!T28+'ptfire-rx'!AS28+ptegu!BS28+ptnonipm!CD28+pt_oilgas!BS28+np_oilgas!BA28+rwc!AL28+cmv_c3!T28+livestock!X28+airports!AM28+'ptfire-wild'!AP28+np_solvents!AY28</f>
        <v>897.30635567409581</v>
      </c>
      <c r="K29" s="21">
        <f>rail!BR28+nonpt!CY28+ptagfire!AY28+nonroad!BH28+'onroad all'!BC28+cmv_c1c2!AO28+'ptfire-rx'!BE28+ptegu!CX28+ptnonipm!DP28+pt_oilgas!CW28+np_oilgas!BW28+rwc!AY28+cmv_c3!AP28+livestock!AH28+airports!BE28+'ptfire-wild'!BA28+np_solvents!BR28</f>
        <v>2591.7895979964651</v>
      </c>
      <c r="L29" s="21">
        <f>rail!CF28+nonpt!DO28+ptagfire!BH28+nonroad!BT28+'onroad all'!BU28+cmv_c1c2!BC28+'ptfire-rx'!BP28+ptegu!DM28+ptnonipm!EH28+pt_oilgas!DM28+np_oilgas!CK28+rwc!BJ28+cmv_c3!BC28+livestock!AN28+airports!BN28+'ptfire-wild'!BL28+np_solvents!CF28</f>
        <v>1926.9941962817102</v>
      </c>
      <c r="M29" s="21">
        <f>rail!CG28+nonpt!DQ28+nonroad!BU28+'onroad all'!BY28+cmv_c1c2!BD28+'ptfire-rx'!BR28+ptegu!DO28+ptnonipm!EJ28+pt_oilgas!DO28+np_oilgas!CL28+rwc!BK28+cmv_c3!BD28+airports!BO28+'ptfire-wild'!BN28+np_solvents!CG28+ptagfire!BJ28</f>
        <v>369.1845833399754</v>
      </c>
      <c r="N29" s="21">
        <f>rail!AN28+nonpt!BK28+nonroad!AJ28+'onroad all'!G28+cmv_c1c2!M28+'ptfire-rx'!AL28+ptegu!BK28+ptnonipm!BU28+pt_oilgas!BK28+np_oilgas!AT28+rwc!AG28+airports!AH28+cmv_c3!M28+'ptfire-wild'!AJ28+ptagfire!AH28</f>
        <v>318.30929278551946</v>
      </c>
      <c r="O29" s="21">
        <f>rail!AY28+nonpt!O28+ptagfire!AP28+nonroad!AR28+'onroad all'!Z28+cmv_c1c2!V28+'ptfire-rx'!AU28+ptegu!BX28+ptnonipm!CI28+pt_oilgas!BX28+np_oilgas!BD28+rwc!AN28+airports!AO28+cmv_c3!V28+'ptfire-wild'!AR28+np_solvents!AE28</f>
        <v>220.87129330328747</v>
      </c>
      <c r="P29" s="21">
        <f>rail!AD28+nonroad!AD28+'onroad all'!AK28+'onroad all'!AL28+'onroad all'!AM28+'onroad all'!AN28+'onroad all'!AO28+'onroad all'!AP28+ptnonipm!BI28+SUM(airports!AR28:AW28)+SUM(cmv_c1c2!AC28:AH28)+SUM(cmv_c3!AC28:AH28)</f>
        <v>2822.2894219985205</v>
      </c>
      <c r="Q29" s="21">
        <f>rail!AE28+nonroad!AE28+'onroad all'!AL28+'onroad all'!AM28+'onroad all'!AN28+'onroad all'!AO28+'onroad all'!AP28+ptnonipm!BJ28+SUM(airports!AS28:AW28)+SUM(cmv_c1c2!AD28:AH28)+SUM(cmv_c3!AD28:AH28)</f>
        <v>2710.3903811866476</v>
      </c>
      <c r="R29" s="61">
        <f>rail!P28+nonpt!T28+nonroad!R28+'onroad all'!AC28+ptegu!T28+ptnonipm!T28+pt_oilgas!S28+np_oilgas!Q28+SUM(cmv_c1c2!Z28:AA28)+SUM(cmv_c3!Z28:AA28)</f>
        <v>5.1611961696800002</v>
      </c>
      <c r="S29" s="61">
        <f>rail!K28+nonpt!L28+nonroad!U28+'onroad all'!M28+ptegu!L28+ptnonipm!L28+pt_oilgas!K28+np_oilgas!K28+SUM(cmv_c1c2!R28:S28)+SUM(cmv_c3!R28:S28)</f>
        <v>1.8372128861499999</v>
      </c>
      <c r="T29" s="61">
        <f>rail!O28+nonpt!P28+ptegu!P28+ptnonipm!P28+pt_oilgas!O28+np_oilgas!N28+rwc!M28+SUM(cmv_c1c2!W28:X28)+SUM(cmv_c3!W28:X28)</f>
        <v>0.21787174453399999</v>
      </c>
      <c r="U29" s="61">
        <f>rail!V28+nonpt!AI28+nonroad!T28+'onroad all'!CB28+ptegu!AH28+ptnonipm!AL28+pt_oilgas!AG28+np_oilgas!AA28+rwc!R28+SUM(cmv_c1c2!BF28:BG28)+SUM(cmv_c3!BF28:BG28)</f>
        <v>5.8564454243619997</v>
      </c>
      <c r="V29" s="61">
        <f>rail!T28+nonpt!AE28+nonroad!S28+'onroad all'!BS28+'onroad all'!BT28+ptegu!AD28+ptnonipm!AH28+pt_oilgas!AC28+np_oilgas!W28+rwc!P28+SUM(cmv_c1c2!BA28:BB28)+SUM(cmv_c3!BA28:BB28)</f>
        <v>24.647056804312001</v>
      </c>
      <c r="W29" s="61">
        <f>nonpt!CW28+ptegu!BB28+ptnonipm!Z28</f>
        <v>1.2404550061539661</v>
      </c>
      <c r="X29" s="68" t="s">
        <v>526</v>
      </c>
      <c r="AA29" s="23" t="s">
        <v>26</v>
      </c>
      <c r="AB29" s="21">
        <f>B29+beis!H28</f>
        <v>431483.84898296004</v>
      </c>
      <c r="AC29" s="21">
        <f t="shared" si="2"/>
        <v>190765.62922756938</v>
      </c>
      <c r="AD29" s="21">
        <f>D29+beis!T28</f>
        <v>160302.01295742608</v>
      </c>
      <c r="AE29" s="21">
        <f t="shared" si="3"/>
        <v>270069.5501772571</v>
      </c>
      <c r="AF29" s="21">
        <f t="shared" si="4"/>
        <v>52985.836879032096</v>
      </c>
      <c r="AG29" s="21">
        <f t="shared" si="5"/>
        <v>52511.837301675099</v>
      </c>
      <c r="AH29" s="21">
        <f>H29+beis!Z28</f>
        <v>247614.27921137001</v>
      </c>
      <c r="AI29" s="21">
        <f>I29+beis!E28</f>
        <v>7024.9058037927089</v>
      </c>
      <c r="AJ29" s="21">
        <f t="shared" si="6"/>
        <v>897.30635567409581</v>
      </c>
      <c r="AK29" s="21">
        <f>K29+beis!N28</f>
        <v>10063.955917296455</v>
      </c>
      <c r="AL29" s="21">
        <f>L29+beis!R28</f>
        <v>32689.967073611711</v>
      </c>
      <c r="AM29" s="21">
        <f t="shared" si="7"/>
        <v>369.1845833399754</v>
      </c>
      <c r="AN29" s="21">
        <f t="shared" si="8"/>
        <v>318.30929278551946</v>
      </c>
      <c r="AO29" s="21">
        <f t="shared" si="9"/>
        <v>220.87129330328747</v>
      </c>
      <c r="AP29" s="21">
        <f t="shared" si="10"/>
        <v>2822.2894219985205</v>
      </c>
      <c r="AQ29" s="21">
        <f t="shared" si="11"/>
        <v>2710.3903811866476</v>
      </c>
      <c r="AR29" s="61">
        <f t="shared" si="12"/>
        <v>5.1611961696800002</v>
      </c>
      <c r="AS29" s="61">
        <f t="shared" si="13"/>
        <v>1.8372128861499999</v>
      </c>
      <c r="AT29" s="61">
        <f t="shared" si="14"/>
        <v>0.21787174453399999</v>
      </c>
      <c r="AU29" s="61">
        <f t="shared" si="15"/>
        <v>5.8564454243619997</v>
      </c>
      <c r="AV29" s="61">
        <f t="shared" si="16"/>
        <v>24.647056804312001</v>
      </c>
      <c r="AX29" s="23" t="s">
        <v>26</v>
      </c>
      <c r="AY29" s="21">
        <f>B29-'ptfire-rx'!B28-'ptfire-wild'!B28</f>
        <v>311306.46842596005</v>
      </c>
      <c r="AZ29" s="21">
        <f>C29-'ptfire-rx'!C28-'ptfire-wild'!C28</f>
        <v>189648.57460256937</v>
      </c>
      <c r="BA29" s="21">
        <f>D29-'ptfire-rx'!D28-'ptfire-wild'!D28</f>
        <v>126042.42835802618</v>
      </c>
      <c r="BB29" s="21">
        <f>E29-'ptfire-rx'!E28-'ptfire-wild'!E28</f>
        <v>263023.0713132571</v>
      </c>
      <c r="BC29" s="21">
        <f>F29-'ptfire-rx'!F28-'ptfire-wild'!F28</f>
        <v>47014.244596032098</v>
      </c>
      <c r="BD29" s="21">
        <f>G29-'ptfire-rx'!G28-'ptfire-wild'!G28</f>
        <v>51953.205993675103</v>
      </c>
      <c r="BE29" s="21">
        <f>H29-'ptfire-rx'!H28-'ptfire-wild'!H28</f>
        <v>77792.221108369995</v>
      </c>
      <c r="BF29" s="21">
        <f>I29-'ptfire-rx'!AO28-'ptfire-wild'!AL28</f>
        <v>906.77048092028019</v>
      </c>
      <c r="BG29" s="21">
        <f>J29-'ptfire-rx'!AS28-'ptfire-wild'!AP28</f>
        <v>726.08880989374211</v>
      </c>
      <c r="BH29" s="21">
        <f>K29-'ptfire-rx'!BE28-'ptfire-wild'!BA28</f>
        <v>1316.2186851276651</v>
      </c>
      <c r="BI29" s="21">
        <f>L29-'ptfire-rx'!BP28-'ptfire-wild'!BL28</f>
        <v>491.61589991788526</v>
      </c>
      <c r="BJ29" s="21">
        <f>M29-'ptfire-rx'!BR28-'ptfire-wild'!BN28</f>
        <v>183.69904755648028</v>
      </c>
      <c r="BK29" s="21">
        <f>N29-'ptfire-rx'!AL28-'ptfire-wild'!AJ28</f>
        <v>123.12135501039351</v>
      </c>
      <c r="BL29" s="21">
        <f>O29-'ptfire-rx'!AU28-'ptfire-wild'!AR28</f>
        <v>117.56996100433562</v>
      </c>
      <c r="BM29" s="21">
        <f t="shared" si="17"/>
        <v>2822.2894219985205</v>
      </c>
      <c r="BN29" s="21">
        <f t="shared" si="18"/>
        <v>2710.3903811866476</v>
      </c>
      <c r="BO29" s="61">
        <f t="shared" si="19"/>
        <v>5.1611961696800002</v>
      </c>
      <c r="BP29" s="61">
        <f t="shared" si="20"/>
        <v>1.8372128861499999</v>
      </c>
      <c r="BQ29" s="61">
        <f t="shared" si="21"/>
        <v>0.21787174453399999</v>
      </c>
      <c r="BR29" s="61">
        <f t="shared" si="22"/>
        <v>5.8564454243619997</v>
      </c>
      <c r="BS29" s="61">
        <f t="shared" si="23"/>
        <v>24.647056804312001</v>
      </c>
    </row>
    <row r="30" spans="1:71" x14ac:dyDescent="0.3">
      <c r="A30" s="23" t="s">
        <v>27</v>
      </c>
      <c r="B30" s="21">
        <f>rail!B29+nonpt!B29+ptagfire!B29+nonroad!B29+'onroad all'!AG29+cmv_c1c2!B29+'ptfire-rx'!B29+ptegu!B29+ptnonipm!B29+pt_oilgas!B29+np_oilgas!B29+rwc!B29+cmv_c3!B29+airports!B29+'ptfire-wild'!B29+np_solvents!B29</f>
        <v>330101.78161198291</v>
      </c>
      <c r="C30" s="21">
        <f>rail!C29+nonpt!C29+ptagfire!C29++nonroad!C29+'onroad all'!BZ29+cmv_c1c2!BE29+'ptfire-rx'!C29+ptegu!C29+ptnonipm!C29+pt_oilgas!C29+np_oilgas!C29+rwc!C29+cmv_c3!BE29+livestock!B29+airports!C29+'ptfire-wild'!C29+fertilizer!B29+np_solvents!C29</f>
        <v>31484.128972533796</v>
      </c>
      <c r="D30" s="21">
        <f>rail!D29+nonpt!D29+ptagfire!D29++nonroad!D29+cmv_c1c2!D29+'ptfire-rx'!D29+ptegu!DW29+ptnonipm!D29+pt_oilgas!D29+np_oilgas!D29+rwc!D29+cmv_c3!D29+'onroad all'!CI29+airports!D29+'ptfire-wild'!D29+np_solvents!D29</f>
        <v>63356.254820527553</v>
      </c>
      <c r="E30" s="21">
        <f>rail!E29+nonpt!E29+ptagfire!E29++nonroad!E29+cmv_c1c2!E29+'ptfire-rx'!E29+ptegu!E29+ptnonipm!E29+pt_oilgas!E29+np_oilgas!E29+rwc!E29+cmv_c3!E29+afdust!BA29+'onroad all'!DE29+'onroad all'!DD29+airports!E29+'ptfire-wild'!E29+np_solvents!E29</f>
        <v>98017.462470634244</v>
      </c>
      <c r="F30" s="21">
        <f>rail!F29+nonpt!F29+ptagfire!F29++nonroad!F29+cmv_c1c2!F29+'ptfire-rx'!F29+ptegu!F29+ptnonipm!F29+pt_oilgas!F29+np_oilgas!F29+rwc!F29+cmv_c3!F29+afdust!BB29+'onroad all'!DD29+airports!F29+'ptfire-wild'!F29+np_solvents!F29</f>
        <v>22238.88370201227</v>
      </c>
      <c r="G30" s="21">
        <f>rail!G29+nonpt!G29+ptagfire!G29++nonroad!G29+'onroad all'!DU29+cmv_c1c2!G29+'ptfire-rx'!G29+ptegu!FH29+ptnonipm!G29+pt_oilgas!G29+np_oilgas!G29+rwc!G29+cmv_c3!G29+airports!G29+'ptfire-wild'!G29+np_solvents!G29</f>
        <v>6689.5955732929597</v>
      </c>
      <c r="H30" s="21">
        <f>rail!H29+nonpt!H29+ptagfire!H29++nonroad!H29+'onroad all'!EI29+cmv_c1c2!H29+'ptfire-rx'!H29+ptegu!H29+ptnonipm!H29+pt_oilgas!H29+np_oilgas!H29+rwc!H29+cmv_c3!H29+livestock!C29+airports!H29+'ptfire-wild'!H29+np_solvents!H29</f>
        <v>65019.443852862998</v>
      </c>
      <c r="I30" s="21">
        <f>rail!AO29+nonpt!BN29+ptagfire!AJ29+nonroad!AK29+'onroad all'!H29+cmv_c1c2!O29+'ptfire-rx'!AO29+ptegu!BM29+ptnonipm!BX29+pt_oilgas!BM29+np_oilgas!AU29+rwc!AH29+cmv_c3!O29+livestock!U29+airports!AJ29+'ptfire-wild'!AL29+np_solvents!AU29</f>
        <v>919.41574680666429</v>
      </c>
      <c r="J30" s="21">
        <f>rail!AU29+nonpt!BT29+ptagfire!AN29+nonroad!AP29+'onroad all'!P29+cmv_c1c2!T29+'ptfire-rx'!AS29+ptegu!BS29+ptnonipm!CD29+pt_oilgas!BS29+np_oilgas!BA29+rwc!AL29+cmv_c3!T29+livestock!X29+airports!AM29+'ptfire-wild'!AP29+np_solvents!AY29</f>
        <v>733.89130738897393</v>
      </c>
      <c r="K30" s="21">
        <f>rail!BR29+nonpt!CY29+ptagfire!AY29+nonroad!BH29+'onroad all'!BC29+cmv_c1c2!AO29+'ptfire-rx'!BE29+ptegu!CX29+ptnonipm!DP29+pt_oilgas!CW29+np_oilgas!BW29+rwc!AY29+cmv_c3!AP29+livestock!AH29+airports!BE29+'ptfire-wild'!BA29+np_solvents!BR29</f>
        <v>1380.2623838022248</v>
      </c>
      <c r="L30" s="21">
        <f>rail!CF29+nonpt!DO29+ptagfire!BH29+nonroad!BT29+'onroad all'!BU29+cmv_c1c2!BC29+'ptfire-rx'!BP29+ptegu!DM29+ptnonipm!EH29+pt_oilgas!DM29+np_oilgas!CK29+rwc!BJ29+cmv_c3!BC29+livestock!AN29+airports!BN29+'ptfire-wild'!BL29+np_solvents!CF29</f>
        <v>824.49010172435828</v>
      </c>
      <c r="M30" s="21">
        <f>rail!CG29+nonpt!DQ29+nonroad!BU29+'onroad all'!BY29+cmv_c1c2!BD29+'ptfire-rx'!BR29+ptegu!DO29+ptnonipm!EJ29+pt_oilgas!DO29+np_oilgas!CL29+rwc!BK29+cmv_c3!BD29+airports!BO29+'ptfire-wild'!BN29+np_solvents!CG29+ptagfire!BJ29</f>
        <v>200.07658531116934</v>
      </c>
      <c r="N30" s="21">
        <f>rail!AN29+nonpt!BK29+nonroad!AJ29+'onroad all'!G29+cmv_c1c2!M29+'ptfire-rx'!AL29+ptegu!BK29+ptnonipm!BU29+pt_oilgas!BK29+np_oilgas!AT29+rwc!AG29+airports!AH29+cmv_c3!M29+'ptfire-wild'!AJ29+ptagfire!AH29</f>
        <v>124.16031127336043</v>
      </c>
      <c r="O30" s="21">
        <f>rail!AY29+nonpt!O29+ptagfire!AP29+nonroad!AR29+'onroad all'!Z29+cmv_c1c2!V29+'ptfire-rx'!AU29+ptegu!BX29+ptnonipm!CI29+pt_oilgas!BX29+np_oilgas!BD29+rwc!AN29+airports!AO29+cmv_c3!V29+'ptfire-wild'!AR29+np_solvents!AE29</f>
        <v>149.74652494434807</v>
      </c>
      <c r="P30" s="21">
        <f>rail!AD29+nonroad!AD29+'onroad all'!AK29+'onroad all'!AL29+'onroad all'!AM29+'onroad all'!AN29+'onroad all'!AO29+'onroad all'!AP29+ptnonipm!BI29+SUM(airports!AR29:AW29)+SUM(cmv_c1c2!AC29:AH29)+SUM(cmv_c3!AC29:AH29)</f>
        <v>1463.4524181019822</v>
      </c>
      <c r="Q30" s="21">
        <f>rail!AE29+nonroad!AE29+'onroad all'!AL29+'onroad all'!AM29+'onroad all'!AN29+'onroad all'!AO29+'onroad all'!AP29+ptnonipm!BJ29+SUM(airports!AS29:AW29)+SUM(cmv_c1c2!AD29:AH29)+SUM(cmv_c3!AD29:AH29)</f>
        <v>1398.1822850334725</v>
      </c>
      <c r="R30" s="61">
        <f>rail!P29+nonpt!T29+nonroad!R29+'onroad all'!AC29+ptegu!T29+ptnonipm!T29+pt_oilgas!S29+np_oilgas!Q29+SUM(cmv_c1c2!Z29:AA29)+SUM(cmv_c3!Z29:AA29)</f>
        <v>1.9210705369063701</v>
      </c>
      <c r="S30" s="61">
        <f>rail!K29+nonpt!L29+nonroad!U29+'onroad all'!M29+ptegu!L29+ptnonipm!L29+pt_oilgas!K29+np_oilgas!K29+SUM(cmv_c1c2!R29:S29)+SUM(cmv_c3!R29:S29)</f>
        <v>4.3035320820778002</v>
      </c>
      <c r="T30" s="61">
        <f>rail!O29+nonpt!P29+ptegu!P29+ptnonipm!P29+pt_oilgas!O29+np_oilgas!N29+rwc!M29+SUM(cmv_c1c2!W29:X29)+SUM(cmv_c3!W29:X29)</f>
        <v>0.1011734709911</v>
      </c>
      <c r="U30" s="61">
        <f>rail!V29+nonpt!AI29+nonroad!T29+'onroad all'!CB29+ptegu!AH29+ptnonipm!AL29+pt_oilgas!AG29+np_oilgas!AA29+rwc!R29+SUM(cmv_c1c2!BF29:BG29)+SUM(cmv_c3!BF29:BG29)</f>
        <v>2.0986553438630002</v>
      </c>
      <c r="V30" s="61">
        <f>rail!T29+nonpt!AE29+nonroad!S29+'onroad all'!BS29+'onroad all'!BT29+ptegu!AD29+ptnonipm!AH29+pt_oilgas!AC29+np_oilgas!W29+rwc!P29+SUM(cmv_c1c2!BA29:BB29)+SUM(cmv_c3!BA29:BB29)</f>
        <v>41.957635592659599</v>
      </c>
      <c r="W30" s="61">
        <f>nonpt!CW29+ptegu!BB29+ptnonipm!Z29</f>
        <v>3.7983717417803299E-2</v>
      </c>
      <c r="X30" s="68"/>
      <c r="AA30" s="23" t="s">
        <v>27</v>
      </c>
      <c r="AB30" s="21">
        <f>B30+beis!H29</f>
        <v>409217.68222198292</v>
      </c>
      <c r="AC30" s="21">
        <f t="shared" si="2"/>
        <v>31484.128972533796</v>
      </c>
      <c r="AD30" s="21">
        <f>D30+beis!T29</f>
        <v>76901.226876527449</v>
      </c>
      <c r="AE30" s="21">
        <f t="shared" si="3"/>
        <v>98017.462470634244</v>
      </c>
      <c r="AF30" s="21">
        <f t="shared" si="4"/>
        <v>22238.88370201227</v>
      </c>
      <c r="AG30" s="21">
        <f t="shared" si="5"/>
        <v>6689.5955732929597</v>
      </c>
      <c r="AH30" s="21">
        <f>H30+beis!Z29</f>
        <v>375407.76885286201</v>
      </c>
      <c r="AI30" s="21">
        <f>I30+beis!E29</f>
        <v>9207.7130048066647</v>
      </c>
      <c r="AJ30" s="21">
        <f t="shared" si="6"/>
        <v>733.89130738897393</v>
      </c>
      <c r="AK30" s="21">
        <f>K30+beis!N29</f>
        <v>12682.690497802225</v>
      </c>
      <c r="AL30" s="21">
        <f>L30+beis!R29</f>
        <v>51588.923198324359</v>
      </c>
      <c r="AM30" s="21">
        <f t="shared" si="7"/>
        <v>200.07658531116934</v>
      </c>
      <c r="AN30" s="21">
        <f t="shared" si="8"/>
        <v>124.16031127336043</v>
      </c>
      <c r="AO30" s="21">
        <f t="shared" si="9"/>
        <v>149.74652494434807</v>
      </c>
      <c r="AP30" s="21">
        <f t="shared" si="10"/>
        <v>1463.4524181019822</v>
      </c>
      <c r="AQ30" s="21">
        <f t="shared" si="11"/>
        <v>1398.1822850334725</v>
      </c>
      <c r="AR30" s="61">
        <f t="shared" si="12"/>
        <v>1.9210705369063701</v>
      </c>
      <c r="AS30" s="61">
        <f t="shared" si="13"/>
        <v>4.3035320820778002</v>
      </c>
      <c r="AT30" s="61">
        <f t="shared" si="14"/>
        <v>0.1011734709911</v>
      </c>
      <c r="AU30" s="61">
        <f t="shared" si="15"/>
        <v>2.0986553438630002</v>
      </c>
      <c r="AV30" s="61">
        <f t="shared" si="16"/>
        <v>41.957635592659599</v>
      </c>
      <c r="AX30" s="23" t="s">
        <v>27</v>
      </c>
      <c r="AY30" s="21">
        <f>B30-'ptfire-rx'!B29-'ptfire-wild'!B29</f>
        <v>311308.50092998293</v>
      </c>
      <c r="AZ30" s="21">
        <f>C30-'ptfire-rx'!C29-'ptfire-wild'!C29</f>
        <v>31171.457173533796</v>
      </c>
      <c r="BA30" s="21">
        <f>D30-'ptfire-rx'!D29-'ptfire-wild'!D29</f>
        <v>62882.284723527548</v>
      </c>
      <c r="BB30" s="21">
        <f>E30-'ptfire-rx'!E29-'ptfire-wild'!E29</f>
        <v>95911.368405634246</v>
      </c>
      <c r="BC30" s="21">
        <f>F30-'ptfire-rx'!F29-'ptfire-wild'!F29</f>
        <v>20454.058222012271</v>
      </c>
      <c r="BD30" s="21">
        <f>G30-'ptfire-rx'!G29-'ptfire-wild'!G29</f>
        <v>6481.8438932929594</v>
      </c>
      <c r="BE30" s="21">
        <f>H30-'ptfire-rx'!H29-'ptfire-wild'!H29</f>
        <v>60524.786753862994</v>
      </c>
      <c r="BF30" s="21">
        <f>I30-'ptfire-rx'!AO29-'ptfire-wild'!AL29</f>
        <v>741.48762580177174</v>
      </c>
      <c r="BG30" s="21">
        <f>J30-'ptfire-rx'!AS29-'ptfire-wild'!AP29</f>
        <v>686.11823610285728</v>
      </c>
      <c r="BH30" s="21">
        <f>K30-'ptfire-rx'!BE29-'ptfire-wild'!BA29</f>
        <v>1113.582526038819</v>
      </c>
      <c r="BI30" s="21">
        <f>L30-'ptfire-rx'!BP29-'ptfire-wild'!BL29</f>
        <v>579.89125942889848</v>
      </c>
      <c r="BJ30" s="21">
        <f>M30-'ptfire-rx'!BR29-'ptfire-wild'!BN29</f>
        <v>148.48159965063991</v>
      </c>
      <c r="BK30" s="21">
        <f>N30-'ptfire-rx'!AL29-'ptfire-wild'!AJ29</f>
        <v>69.805177267826451</v>
      </c>
      <c r="BL30" s="21">
        <f>O30-'ptfire-rx'!AU29-'ptfire-wild'!AR29</f>
        <v>120.87038229143184</v>
      </c>
      <c r="BM30" s="21">
        <f t="shared" si="17"/>
        <v>1463.4524181019822</v>
      </c>
      <c r="BN30" s="21">
        <f t="shared" si="18"/>
        <v>1398.1822850334725</v>
      </c>
      <c r="BO30" s="61">
        <f t="shared" si="19"/>
        <v>1.9210705369063701</v>
      </c>
      <c r="BP30" s="61">
        <f t="shared" si="20"/>
        <v>4.3035320820778002</v>
      </c>
      <c r="BQ30" s="61">
        <f t="shared" si="21"/>
        <v>0.1011734709911</v>
      </c>
      <c r="BR30" s="61">
        <f t="shared" si="22"/>
        <v>2.0986553438630002</v>
      </c>
      <c r="BS30" s="61">
        <f t="shared" si="23"/>
        <v>41.957635592659599</v>
      </c>
    </row>
    <row r="31" spans="1:71" x14ac:dyDescent="0.3">
      <c r="A31" s="23" t="s">
        <v>28</v>
      </c>
      <c r="B31" s="21">
        <f>rail!B30+nonpt!B30+ptagfire!B30+nonroad!B30+'onroad all'!AG30+cmv_c1c2!B30+'ptfire-rx'!B30+ptegu!B30+ptnonipm!B30+pt_oilgas!B30+np_oilgas!B30+rwc!B30+cmv_c3!B30+airports!B30+'ptfire-wild'!B30+np_solvents!B30</f>
        <v>183822.89448610003</v>
      </c>
      <c r="C31" s="21">
        <f>rail!C30+nonpt!C30+ptagfire!C30++nonroad!C30+'onroad all'!BZ30+cmv_c1c2!BE30+'ptfire-rx'!C30+ptegu!C30+ptnonipm!C30+pt_oilgas!C30+np_oilgas!C30+rwc!C30+cmv_c3!BE30+livestock!B30+airports!C30+'ptfire-wild'!C30+fertilizer!B30+np_solvents!C30</f>
        <v>1717.4424788716049</v>
      </c>
      <c r="D31" s="21">
        <f>rail!D30+nonpt!D30+ptagfire!D30++nonroad!D30+cmv_c1c2!D30+'ptfire-rx'!D30+ptegu!DW30+ptnonipm!D30+pt_oilgas!D30+np_oilgas!D30+rwc!D30+cmv_c3!D30+'onroad all'!CI30+airports!D30+'ptfire-wild'!D30+np_solvents!D30</f>
        <v>24050.863991967402</v>
      </c>
      <c r="E31" s="21">
        <f>rail!E30+nonpt!E30+ptagfire!E30++nonroad!E30+cmv_c1c2!E30+'ptfire-rx'!E30+ptegu!E30+ptnonipm!E30+pt_oilgas!E30+np_oilgas!E30+rwc!E30+cmv_c3!E30+afdust!BA30+'onroad all'!DE30+'onroad all'!DD30+airports!E30+'ptfire-wild'!E30+np_solvents!E30</f>
        <v>13037.713022305395</v>
      </c>
      <c r="F31" s="21">
        <f>rail!F30+nonpt!F30+ptagfire!F30++nonroad!F30+cmv_c1c2!F30+'ptfire-rx'!F30+ptegu!F30+ptnonipm!F30+pt_oilgas!F30+np_oilgas!F30+rwc!F30+cmv_c3!F30+afdust!BB30+'onroad all'!DD30+airports!F30+'ptfire-wild'!F30+np_solvents!F30</f>
        <v>9266.6531417679653</v>
      </c>
      <c r="G31" s="21">
        <f>rail!G30+nonpt!G30+ptagfire!G30++nonroad!G30+'onroad all'!DU30+cmv_c1c2!G30+'ptfire-rx'!G30+ptegu!FH30+ptnonipm!G30+pt_oilgas!G30+np_oilgas!G30+rwc!G30+cmv_c3!G30+airports!G30+'ptfire-wild'!G30+np_solvents!G30</f>
        <v>5832.8459518419222</v>
      </c>
      <c r="H31" s="21">
        <f>rail!H30+nonpt!H30+ptagfire!H30++nonroad!H30+'onroad all'!EI30+cmv_c1c2!H30+'ptfire-rx'!H30+ptegu!H30+ptnonipm!H30+pt_oilgas!H30+np_oilgas!H30+rwc!H30+cmv_c3!H30+livestock!C30+airports!H30+'ptfire-wild'!H30+np_solvents!H30</f>
        <v>30879.643728716997</v>
      </c>
      <c r="I31" s="21">
        <f>rail!AO30+nonpt!BN30+ptagfire!AJ30+nonroad!AK30+'onroad all'!H30+cmv_c1c2!O30+'ptfire-rx'!AO30+ptegu!BM30+ptnonipm!BX30+pt_oilgas!BM30+np_oilgas!AU30+rwc!AH30+cmv_c3!O30+livestock!U30+airports!AJ30+'ptfire-wild'!AL30+np_solvents!AU30</f>
        <v>246.75365864506756</v>
      </c>
      <c r="J31" s="21">
        <f>rail!AU30+nonpt!BT30+ptagfire!AN30+nonroad!AP30+'onroad all'!P30+cmv_c1c2!T30+'ptfire-rx'!AS30+ptegu!BS30+ptnonipm!CD30+pt_oilgas!BS30+np_oilgas!BA30+rwc!AL30+cmv_c3!T30+livestock!X30+airports!AM30+'ptfire-wild'!AP30+np_solvents!AY30</f>
        <v>574.50830948306282</v>
      </c>
      <c r="K31" s="21">
        <f>rail!BR30+nonpt!CY30+ptagfire!AY30+nonroad!BH30+'onroad all'!BC30+cmv_c1c2!AO30+'ptfire-rx'!BE30+ptegu!CX30+ptnonipm!DP30+pt_oilgas!CW30+np_oilgas!BW30+rwc!AY30+cmv_c3!AP30+livestock!AH30+airports!BE30+'ptfire-wild'!BA30+np_solvents!BR30</f>
        <v>522.47240958862142</v>
      </c>
      <c r="L31" s="21">
        <f>rail!CF30+nonpt!DO30+ptagfire!BH30+nonroad!BT30+'onroad all'!BU30+cmv_c1c2!BC30+'ptfire-rx'!BP30+ptegu!DM30+ptnonipm!EH30+pt_oilgas!DM30+np_oilgas!CK30+rwc!BJ30+cmv_c3!BC30+livestock!AN30+airports!BN30+'ptfire-wild'!BL30+np_solvents!CF30</f>
        <v>241.06789312471147</v>
      </c>
      <c r="M31" s="21">
        <f>rail!CG30+nonpt!DQ30+nonroad!BU30+'onroad all'!BY30+cmv_c1c2!BD30+'ptfire-rx'!BR30+ptegu!DO30+ptnonipm!EJ30+pt_oilgas!DO30+np_oilgas!CL30+rwc!BK30+cmv_c3!BD30+airports!BO30+'ptfire-wild'!BN30+np_solvents!CG30+ptagfire!BJ30</f>
        <v>89.818096215047674</v>
      </c>
      <c r="N31" s="21">
        <f>rail!AN30+nonpt!BK30+nonroad!AJ30+'onroad all'!G30+cmv_c1c2!M30+'ptfire-rx'!AL30+ptegu!BK30+ptnonipm!BU30+pt_oilgas!BK30+np_oilgas!AT30+rwc!AG30+airports!AH30+cmv_c3!M30+'ptfire-wild'!AJ30+ptagfire!AH30</f>
        <v>29.530282572959166</v>
      </c>
      <c r="O31" s="21">
        <f>rail!AY30+nonpt!O30+ptagfire!AP30+nonroad!AR30+'onroad all'!Z30+cmv_c1c2!V30+'ptfire-rx'!AU30+ptegu!BX30+ptnonipm!CI30+pt_oilgas!BX30+np_oilgas!BD30+rwc!AN30+airports!AO30+cmv_c3!V30+'ptfire-wild'!AR30+np_solvents!AE30</f>
        <v>80.332386173936385</v>
      </c>
      <c r="P31" s="21">
        <f>rail!AD30+nonroad!AD30+'onroad all'!AK30+'onroad all'!AL30+'onroad all'!AM30+'onroad all'!AN30+'onroad all'!AO30+'onroad all'!AP30+ptnonipm!BI30+SUM(airports!AR30:AW30)+SUM(cmv_c1c2!AC30:AH30)+SUM(cmv_c3!AC30:AH30)</f>
        <v>312.00126747078804</v>
      </c>
      <c r="Q31" s="21">
        <f>rail!AE30+nonroad!AE30+'onroad all'!AL30+'onroad all'!AM30+'onroad all'!AN30+'onroad all'!AO30+'onroad all'!AP30+ptnonipm!BJ30+SUM(airports!AS30:AW30)+SUM(cmv_c1c2!AD30:AH30)+SUM(cmv_c3!AD30:AH30)</f>
        <v>295.40702997987194</v>
      </c>
      <c r="R31" s="61">
        <f>rail!P30+nonpt!T30+nonroad!R30+'onroad all'!AC30+ptegu!T30+ptnonipm!T30+pt_oilgas!S30+np_oilgas!Q30+SUM(cmv_c1c2!Z30:AA30)+SUM(cmv_c3!Z30:AA30)</f>
        <v>7.5246914023343645E-2</v>
      </c>
      <c r="S31" s="61">
        <f>rail!K30+nonpt!L30+nonroad!U30+'onroad all'!M30+ptegu!L30+ptnonipm!L30+pt_oilgas!K30+np_oilgas!K30+SUM(cmv_c1c2!R30:S30)+SUM(cmv_c3!R30:S30)</f>
        <v>0.80282343158149427</v>
      </c>
      <c r="T31" s="61">
        <f>rail!O30+nonpt!P30+ptegu!P30+ptnonipm!P30+pt_oilgas!O30+np_oilgas!N30+rwc!M30+SUM(cmv_c1c2!W30:X30)+SUM(cmv_c3!W30:X30)</f>
        <v>0.51239763581718112</v>
      </c>
      <c r="U31" s="61">
        <f>rail!V30+nonpt!AI30+nonroad!T30+'onroad all'!CB30+ptegu!AH30+ptnonipm!AL30+pt_oilgas!AG30+np_oilgas!AA30+rwc!R30+SUM(cmv_c1c2!BF30:BG30)+SUM(cmv_c3!BF30:BG30)</f>
        <v>1.1138235432612693</v>
      </c>
      <c r="V31" s="61">
        <f>rail!T30+nonpt!AE30+nonroad!S30+'onroad all'!BS30+'onroad all'!BT30+ptegu!AD30+ptnonipm!AH30+pt_oilgas!AC30+np_oilgas!W30+rwc!P30+SUM(cmv_c1c2!BA30:BB30)+SUM(cmv_c3!BA30:BB30)</f>
        <v>7.5803220106606943</v>
      </c>
      <c r="W31" s="61">
        <f>nonpt!CW30+ptegu!BB30+ptnonipm!Z30</f>
        <v>9.4663758359827405E-3</v>
      </c>
      <c r="X31" s="68" t="s">
        <v>526</v>
      </c>
      <c r="AA31" s="23" t="s">
        <v>28</v>
      </c>
      <c r="AB31" s="21">
        <f>B31+beis!H30</f>
        <v>196833.82861609993</v>
      </c>
      <c r="AC31" s="21">
        <f t="shared" si="2"/>
        <v>1717.4424788716049</v>
      </c>
      <c r="AD31" s="21">
        <f>D31+beis!T30</f>
        <v>24632.765510956302</v>
      </c>
      <c r="AE31" s="21">
        <f t="shared" si="3"/>
        <v>13037.713022305395</v>
      </c>
      <c r="AF31" s="21">
        <f t="shared" si="4"/>
        <v>9266.6531417679653</v>
      </c>
      <c r="AG31" s="21">
        <f t="shared" si="5"/>
        <v>5832.8459518419222</v>
      </c>
      <c r="AH31" s="21">
        <f>H31+beis!Z30</f>
        <v>117207.67582871689</v>
      </c>
      <c r="AI31" s="21">
        <f>I31+beis!E30</f>
        <v>1608.0039476450677</v>
      </c>
      <c r="AJ31" s="21">
        <f t="shared" si="6"/>
        <v>574.50830948306282</v>
      </c>
      <c r="AK31" s="21">
        <f>K31+beis!N30</f>
        <v>2378.7571495886114</v>
      </c>
      <c r="AL31" s="21">
        <f>L31+beis!R30</f>
        <v>5413.7723314247114</v>
      </c>
      <c r="AM31" s="21">
        <f t="shared" si="7"/>
        <v>89.818096215047674</v>
      </c>
      <c r="AN31" s="21">
        <f t="shared" si="8"/>
        <v>29.530282572959166</v>
      </c>
      <c r="AO31" s="21">
        <f t="shared" si="9"/>
        <v>80.332386173936385</v>
      </c>
      <c r="AP31" s="21">
        <f t="shared" si="10"/>
        <v>312.00126747078804</v>
      </c>
      <c r="AQ31" s="21">
        <f t="shared" si="11"/>
        <v>295.40702997987194</v>
      </c>
      <c r="AR31" s="61">
        <f t="shared" si="12"/>
        <v>7.5246914023343645E-2</v>
      </c>
      <c r="AS31" s="61">
        <f t="shared" si="13"/>
        <v>0.80282343158149427</v>
      </c>
      <c r="AT31" s="61">
        <f t="shared" si="14"/>
        <v>0.51239763581718112</v>
      </c>
      <c r="AU31" s="61">
        <f t="shared" si="15"/>
        <v>1.1138235432612693</v>
      </c>
      <c r="AV31" s="61">
        <f t="shared" si="16"/>
        <v>7.5803220106606943</v>
      </c>
      <c r="AX31" s="23" t="s">
        <v>28</v>
      </c>
      <c r="AY31" s="21">
        <f>B31-'ptfire-rx'!B30-'ptfire-wild'!B30</f>
        <v>183113.20511110005</v>
      </c>
      <c r="AZ31" s="21">
        <f>C31-'ptfire-rx'!C30-'ptfire-wild'!C30</f>
        <v>1705.7675868716049</v>
      </c>
      <c r="BA31" s="21">
        <f>D31-'ptfire-rx'!D30-'ptfire-wild'!D30</f>
        <v>24039.7876019674</v>
      </c>
      <c r="BB31" s="21">
        <f>E31-'ptfire-rx'!E30-'ptfire-wild'!E30</f>
        <v>12964.273218305396</v>
      </c>
      <c r="BC31" s="21">
        <f>F31-'ptfire-rx'!F30-'ptfire-wild'!F30</f>
        <v>9204.4160207679652</v>
      </c>
      <c r="BD31" s="21">
        <f>G31-'ptfire-rx'!G30-'ptfire-wild'!G30</f>
        <v>5827.0867438419227</v>
      </c>
      <c r="BE31" s="21">
        <f>H31-'ptfire-rx'!H30-'ptfire-wild'!H30</f>
        <v>30711.817166716999</v>
      </c>
      <c r="BF31" s="21">
        <f>I31-'ptfire-rx'!AO30-'ptfire-wild'!AL30</f>
        <v>242.95967273341651</v>
      </c>
      <c r="BG31" s="21">
        <f>J31-'ptfire-rx'!AS30-'ptfire-wild'!AP30</f>
        <v>572.82397553993485</v>
      </c>
      <c r="BH31" s="21">
        <f>K31-'ptfire-rx'!BE30-'ptfire-wild'!BA30</f>
        <v>512.56056963520064</v>
      </c>
      <c r="BI31" s="21">
        <f>L31-'ptfire-rx'!BP30-'ptfire-wild'!BL30</f>
        <v>235.24347045909221</v>
      </c>
      <c r="BJ31" s="21">
        <f>M31-'ptfire-rx'!BR30-'ptfire-wild'!BN30</f>
        <v>88.641603698839404</v>
      </c>
      <c r="BK31" s="21">
        <f>N31-'ptfire-rx'!AL30-'ptfire-wild'!AJ30</f>
        <v>27.632111268932892</v>
      </c>
      <c r="BL31" s="21">
        <f>O31-'ptfire-rx'!AU30-'ptfire-wild'!AR30</f>
        <v>78.827901650784796</v>
      </c>
      <c r="BM31" s="21">
        <f t="shared" si="17"/>
        <v>312.00126747078804</v>
      </c>
      <c r="BN31" s="21">
        <f t="shared" si="18"/>
        <v>295.40702997987194</v>
      </c>
      <c r="BO31" s="61">
        <f t="shared" si="19"/>
        <v>7.5246914023343645E-2</v>
      </c>
      <c r="BP31" s="61">
        <f t="shared" si="20"/>
        <v>0.80282343158149427</v>
      </c>
      <c r="BQ31" s="61">
        <f t="shared" si="21"/>
        <v>0.51239763581718112</v>
      </c>
      <c r="BR31" s="61">
        <f t="shared" si="22"/>
        <v>1.1138235432612693</v>
      </c>
      <c r="BS31" s="61">
        <f t="shared" si="23"/>
        <v>7.5803220106606943</v>
      </c>
    </row>
    <row r="32" spans="1:71" x14ac:dyDescent="0.3">
      <c r="A32" s="23" t="s">
        <v>29</v>
      </c>
      <c r="B32" s="21">
        <f>rail!B31+nonpt!B31+ptagfire!B31+nonroad!B31+'onroad all'!AG31+cmv_c1c2!B31+'ptfire-rx'!B31+ptegu!B31+ptnonipm!B31+pt_oilgas!B31+np_oilgas!B31+rwc!B31+cmv_c3!B31+airports!B31+'ptfire-wild'!B31+np_solvents!B31</f>
        <v>716750.68264657003</v>
      </c>
      <c r="C32" s="21">
        <f>rail!C31+nonpt!C31+ptagfire!C31++nonroad!C31+'onroad all'!BZ31+cmv_c1c2!BE31+'ptfire-rx'!C31+ptegu!C31+ptnonipm!C31+pt_oilgas!C31+np_oilgas!C31+rwc!C31+cmv_c3!BE31+livestock!B31+airports!C31+'ptfire-wild'!C31+fertilizer!B31+np_solvents!C31</f>
        <v>6589.6187746899914</v>
      </c>
      <c r="D32" s="21">
        <f>rail!D31+nonpt!D31+ptagfire!D31++nonroad!D31+cmv_c1c2!D31+'ptfire-rx'!D31+ptegu!DW31+ptnonipm!D31+pt_oilgas!D31+np_oilgas!D31+rwc!D31+cmv_c3!D31+'onroad all'!CI31+airports!D31+'ptfire-wild'!D31+np_solvents!D31</f>
        <v>114700.86957655313</v>
      </c>
      <c r="E32" s="21">
        <f>rail!E31+nonpt!E31+ptagfire!E31++nonroad!E31+cmv_c1c2!E31+'ptfire-rx'!E31+ptegu!E31+ptnonipm!E31+pt_oilgas!E31+np_oilgas!E31+rwc!E31+cmv_c3!E31+afdust!BA31+'onroad all'!DE31+'onroad all'!DD31+airports!E31+'ptfire-wild'!E31+np_solvents!E31</f>
        <v>35683.03568847209</v>
      </c>
      <c r="F32" s="21">
        <f>rail!F31+nonpt!F31+ptagfire!F31++nonroad!F31+cmv_c1c2!F31+'ptfire-rx'!F31+ptegu!F31+ptnonipm!F31+pt_oilgas!F31+np_oilgas!F31+rwc!F31+cmv_c3!F31+afdust!BB31+'onroad all'!DD31+airports!F31+'ptfire-wild'!F31+np_solvents!F31</f>
        <v>22160.145755202808</v>
      </c>
      <c r="G32" s="21">
        <f>rail!G31+nonpt!G31+ptagfire!G31++nonroad!G31+'onroad all'!DU31+cmv_c1c2!G31+'ptfire-rx'!G31+ptegu!FH31+ptnonipm!G31+pt_oilgas!G31+np_oilgas!G31+rwc!G31+cmv_c3!G31+airports!G31+'ptfire-wild'!G31+np_solvents!G31</f>
        <v>3857.5282989987199</v>
      </c>
      <c r="H32" s="21">
        <f>rail!H31+nonpt!H31+ptagfire!H31++nonroad!H31+'onroad all'!EI31+cmv_c1c2!H31+'ptfire-rx'!H31+ptegu!H31+ptnonipm!H31+pt_oilgas!H31+np_oilgas!H31+rwc!H31+cmv_c3!H31+livestock!C31+airports!H31+'ptfire-wild'!H31+np_solvents!H31</f>
        <v>146865.45724521001</v>
      </c>
      <c r="I32" s="21">
        <f>rail!AO31+nonpt!BN31+ptagfire!AJ31+nonroad!AK31+'onroad all'!H31+cmv_c1c2!O31+'ptfire-rx'!AO31+ptegu!BM31+ptnonipm!BX31+pt_oilgas!BM31+np_oilgas!AU31+rwc!AH31+cmv_c3!O31+livestock!U31+airports!AJ31+'ptfire-wild'!AL31+np_solvents!AU31</f>
        <v>934.35748907791049</v>
      </c>
      <c r="J32" s="21">
        <f>rail!AU31+nonpt!BT31+ptagfire!AN31+nonroad!AP31+'onroad all'!P31+cmv_c1c2!T31+'ptfire-rx'!AS31+ptegu!BS31+ptnonipm!CD31+pt_oilgas!BS31+np_oilgas!BA31+rwc!AL31+cmv_c3!T31+livestock!X31+airports!AM31+'ptfire-wild'!AP31+np_solvents!AY31</f>
        <v>1575.6139462327619</v>
      </c>
      <c r="K32" s="21">
        <f>rail!BR31+nonpt!CY31+ptagfire!AY31+nonroad!BH31+'onroad all'!BC31+cmv_c1c2!AO31+'ptfire-rx'!BE31+ptegu!CX31+ptnonipm!DP31+pt_oilgas!CW31+np_oilgas!BW31+rwc!AY31+cmv_c3!AP31+livestock!AH31+airports!BE31+'ptfire-wild'!BA31+np_solvents!BR31</f>
        <v>1970.7713410988438</v>
      </c>
      <c r="L32" s="21">
        <f>rail!CF31+nonpt!DO31+ptagfire!BH31+nonroad!BT31+'onroad all'!BU31+cmv_c1c2!BC31+'ptfire-rx'!BP31+ptegu!DM31+ptnonipm!EH31+pt_oilgas!DM31+np_oilgas!CK31+rwc!BJ31+cmv_c3!BC31+livestock!AN31+airports!BN31+'ptfire-wild'!BL31+np_solvents!CF31</f>
        <v>1610.0883974765643</v>
      </c>
      <c r="M32" s="21">
        <f>rail!CG31+nonpt!DQ31+nonroad!BU31+'onroad all'!BY31+cmv_c1c2!BD31+'ptfire-rx'!BR31+ptegu!DO31+ptnonipm!EJ31+pt_oilgas!DO31+np_oilgas!CL31+rwc!BK31+cmv_c3!BD31+airports!BO31+'ptfire-wild'!BN31+np_solvents!CG31+ptagfire!BJ31</f>
        <v>273.38766344914751</v>
      </c>
      <c r="N32" s="21">
        <f>rail!AN31+nonpt!BK31+nonroad!AJ31+'onroad all'!G31+cmv_c1c2!M31+'ptfire-rx'!AL31+ptegu!BK31+ptnonipm!BU31+pt_oilgas!BK31+np_oilgas!AT31+rwc!AG31+airports!AH31+cmv_c3!M31+'ptfire-wild'!AJ31+ptagfire!AH31</f>
        <v>175.62484200581559</v>
      </c>
      <c r="O32" s="21">
        <f>rail!AY31+nonpt!O31+ptagfire!AP31+nonroad!AR31+'onroad all'!Z31+cmv_c1c2!V31+'ptfire-rx'!AU31+ptegu!BX31+ptnonipm!CI31+pt_oilgas!BX31+np_oilgas!BD31+rwc!AN31+airports!AO31+cmv_c3!V31+'ptfire-wild'!AR31+np_solvents!AE31</f>
        <v>276.67850649848617</v>
      </c>
      <c r="P32" s="21">
        <f>rail!AD31+nonroad!AD31+'onroad all'!AK31+'onroad all'!AL31+'onroad all'!AM31+'onroad all'!AN31+'onroad all'!AO31+'onroad all'!AP31+ptnonipm!BI31+SUM(airports!AR31:AW31)+SUM(cmv_c1c2!AC31:AH31)+SUM(cmv_c3!AC31:AH31)</f>
        <v>2174.479758539002</v>
      </c>
      <c r="Q32" s="21">
        <f>rail!AE31+nonroad!AE31+'onroad all'!AL31+'onroad all'!AM31+'onroad all'!AN31+'onroad all'!AO31+'onroad all'!AP31+ptnonipm!BJ31+SUM(airports!AS31:AW31)+SUM(cmv_c1c2!AD31:AH31)+SUM(cmv_c3!AD31:AH31)</f>
        <v>2056.8326257595904</v>
      </c>
      <c r="R32" s="61">
        <f>rail!P31+nonpt!T31+nonroad!R31+'onroad all'!AC31+ptegu!T31+ptnonipm!T31+pt_oilgas!S31+np_oilgas!Q31+SUM(cmv_c1c2!Z31:AA31)+SUM(cmv_c3!Z31:AA31)</f>
        <v>0.14029367303261206</v>
      </c>
      <c r="S32" s="61">
        <f>rail!K31+nonpt!L31+nonroad!U31+'onroad all'!M31+ptegu!L31+ptnonipm!L31+pt_oilgas!K31+np_oilgas!K31+SUM(cmv_c1c2!R31:S31)+SUM(cmv_c3!R31:S31)</f>
        <v>0.49368662801472196</v>
      </c>
      <c r="T32" s="61">
        <f>rail!O31+nonpt!P31+ptegu!P31+ptnonipm!P31+pt_oilgas!O31+np_oilgas!N31+rwc!M31+SUM(cmv_c1c2!W31:X31)+SUM(cmv_c3!W31:X31)</f>
        <v>0.20782154298992481</v>
      </c>
      <c r="U32" s="61">
        <f>rail!V31+nonpt!AI31+nonroad!T31+'onroad all'!CB31+ptegu!AH31+ptnonipm!AL31+pt_oilgas!AG31+np_oilgas!AA31+rwc!R31+SUM(cmv_c1c2!BF31:BG31)+SUM(cmv_c3!BF31:BG31)</f>
        <v>1.8729430467276789</v>
      </c>
      <c r="V32" s="61">
        <f>rail!T31+nonpt!AE31+nonroad!S31+'onroad all'!BS31+'onroad all'!BT31+ptegu!AD31+ptnonipm!AH31+pt_oilgas!AC31+np_oilgas!W31+rwc!P31+SUM(cmv_c1c2!BA31:BB31)+SUM(cmv_c3!BA31:BB31)</f>
        <v>2.3679940556807662</v>
      </c>
      <c r="W32" s="61">
        <f>nonpt!CW31+ptegu!BB31+ptnonipm!Z31</f>
        <v>1.5444663325723837</v>
      </c>
      <c r="X32" s="68" t="s">
        <v>526</v>
      </c>
      <c r="AA32" s="23" t="s">
        <v>29</v>
      </c>
      <c r="AB32" s="21">
        <f>B32+beis!H31</f>
        <v>727183.93809856998</v>
      </c>
      <c r="AC32" s="21">
        <f t="shared" si="2"/>
        <v>6589.6187746899914</v>
      </c>
      <c r="AD32" s="21">
        <f>D32+beis!T31</f>
        <v>116765.17062813912</v>
      </c>
      <c r="AE32" s="21">
        <f t="shared" si="3"/>
        <v>35683.03568847209</v>
      </c>
      <c r="AF32" s="21">
        <f t="shared" si="4"/>
        <v>22160.145755202808</v>
      </c>
      <c r="AG32" s="21">
        <f t="shared" si="5"/>
        <v>3857.5282989987199</v>
      </c>
      <c r="AH32" s="21">
        <f>H32+beis!Z31</f>
        <v>242205.47123521002</v>
      </c>
      <c r="AI32" s="21">
        <f>I32+beis!E31</f>
        <v>2026.1925381779006</v>
      </c>
      <c r="AJ32" s="21">
        <f t="shared" si="6"/>
        <v>1575.6139462327619</v>
      </c>
      <c r="AK32" s="21">
        <f>K32+beis!N31</f>
        <v>3459.6602679988437</v>
      </c>
      <c r="AL32" s="21">
        <f>L32+beis!R31</f>
        <v>6832.357154276564</v>
      </c>
      <c r="AM32" s="21">
        <f t="shared" si="7"/>
        <v>273.38766344914751</v>
      </c>
      <c r="AN32" s="21">
        <f t="shared" si="8"/>
        <v>175.62484200581559</v>
      </c>
      <c r="AO32" s="21">
        <f t="shared" si="9"/>
        <v>276.67850649848617</v>
      </c>
      <c r="AP32" s="21">
        <f t="shared" si="10"/>
        <v>2174.479758539002</v>
      </c>
      <c r="AQ32" s="21">
        <f t="shared" si="11"/>
        <v>2056.8326257595904</v>
      </c>
      <c r="AR32" s="61">
        <f t="shared" si="12"/>
        <v>0.14029367303261206</v>
      </c>
      <c r="AS32" s="61">
        <f t="shared" si="13"/>
        <v>0.49368662801472196</v>
      </c>
      <c r="AT32" s="61">
        <f t="shared" si="14"/>
        <v>0.20782154298992481</v>
      </c>
      <c r="AU32" s="61">
        <f t="shared" si="15"/>
        <v>1.8729430467276789</v>
      </c>
      <c r="AV32" s="61">
        <f t="shared" si="16"/>
        <v>2.3679940556807662</v>
      </c>
      <c r="AX32" s="23" t="s">
        <v>29</v>
      </c>
      <c r="AY32" s="21">
        <f>B32-'ptfire-rx'!B31-'ptfire-wild'!B31</f>
        <v>684345.9657715701</v>
      </c>
      <c r="AZ32" s="21">
        <f>C32-'ptfire-rx'!C31-'ptfire-wild'!C31</f>
        <v>6058.8605876899919</v>
      </c>
      <c r="BA32" s="21">
        <f>D32-'ptfire-rx'!D31-'ptfire-wild'!D31</f>
        <v>114314.67544055312</v>
      </c>
      <c r="BB32" s="21">
        <f>E32-'ptfire-rx'!E31-'ptfire-wild'!E31</f>
        <v>32436.514834472095</v>
      </c>
      <c r="BC32" s="21">
        <f>F32-'ptfire-rx'!F31-'ptfire-wild'!F31</f>
        <v>19408.856923202806</v>
      </c>
      <c r="BD32" s="21">
        <f>G32-'ptfire-rx'!G31-'ptfire-wild'!G31</f>
        <v>3631.11971599872</v>
      </c>
      <c r="BE32" s="21">
        <f>H32-'ptfire-rx'!H31-'ptfire-wild'!H31</f>
        <v>139235.80840521</v>
      </c>
      <c r="BF32" s="21">
        <f>I32-'ptfire-rx'!AO31-'ptfire-wild'!AL31</f>
        <v>748.0642574854744</v>
      </c>
      <c r="BG32" s="21">
        <f>J32-'ptfire-rx'!AS31-'ptfire-wild'!AP31</f>
        <v>1477.6127765845199</v>
      </c>
      <c r="BH32" s="21">
        <f>K32-'ptfire-rx'!BE31-'ptfire-wild'!BA31</f>
        <v>1546.1138293324198</v>
      </c>
      <c r="BI32" s="21">
        <f>L32-'ptfire-rx'!BP31-'ptfire-wild'!BL31</f>
        <v>1343.1406756143401</v>
      </c>
      <c r="BJ32" s="21">
        <f>M32-'ptfire-rx'!BR31-'ptfire-wild'!BN31</f>
        <v>217.85125899698073</v>
      </c>
      <c r="BK32" s="21">
        <f>N32-'ptfire-rx'!AL31-'ptfire-wild'!AJ31</f>
        <v>104.8132082289667</v>
      </c>
      <c r="BL32" s="21">
        <f>O32-'ptfire-rx'!AU31-'ptfire-wild'!AR31</f>
        <v>239.91484829645427</v>
      </c>
      <c r="BM32" s="21">
        <f t="shared" si="17"/>
        <v>2174.479758539002</v>
      </c>
      <c r="BN32" s="21">
        <f t="shared" si="18"/>
        <v>2056.8326257595904</v>
      </c>
      <c r="BO32" s="61">
        <f t="shared" si="19"/>
        <v>0.14029367303261206</v>
      </c>
      <c r="BP32" s="61">
        <f t="shared" si="20"/>
        <v>0.49368662801472196</v>
      </c>
      <c r="BQ32" s="61">
        <f t="shared" si="21"/>
        <v>0.20782154298992481</v>
      </c>
      <c r="BR32" s="61">
        <f t="shared" si="22"/>
        <v>1.8729430467276789</v>
      </c>
      <c r="BS32" s="61">
        <f t="shared" si="23"/>
        <v>2.3679940556807662</v>
      </c>
    </row>
    <row r="33" spans="1:71" x14ac:dyDescent="0.3">
      <c r="A33" s="23" t="s">
        <v>30</v>
      </c>
      <c r="B33" s="21">
        <f>rail!B32+nonpt!B32+ptagfire!B32+nonroad!B32+'onroad all'!AG32+cmv_c1c2!B32+'ptfire-rx'!B32+ptegu!B32+ptnonipm!B32+pt_oilgas!B32+np_oilgas!B32+rwc!B32+cmv_c3!B32+airports!B32+'ptfire-wild'!B32+np_solvents!B32</f>
        <v>477192.8060018</v>
      </c>
      <c r="C33" s="21">
        <f>rail!C32+nonpt!C32+ptagfire!C32++nonroad!C32+'onroad all'!BZ32+cmv_c1c2!BE32+'ptfire-rx'!C32+ptegu!C32+ptnonipm!C32+pt_oilgas!C32+np_oilgas!C32+rwc!C32+cmv_c3!BE32+livestock!B32+airports!C32+'ptfire-wild'!C32+fertilizer!B32+np_solvents!C32</f>
        <v>40986.277424685402</v>
      </c>
      <c r="D33" s="21">
        <f>rail!D32+nonpt!D32+ptagfire!D32++nonroad!D32+cmv_c1c2!D32+'ptfire-rx'!D32+ptegu!DW32+ptnonipm!D32+pt_oilgas!D32+np_oilgas!D32+rwc!D32+cmv_c3!D32+'onroad all'!CI32+airports!D32+'ptfire-wild'!D32+np_solvents!D32</f>
        <v>152733.09001950789</v>
      </c>
      <c r="E33" s="21">
        <f>rail!E32+nonpt!E32+ptagfire!E32++nonroad!E32+cmv_c1c2!E32+'ptfire-rx'!E32+ptegu!E32+ptnonipm!E32+pt_oilgas!E32+np_oilgas!E32+rwc!E32+cmv_c3!E32+afdust!BA32+'onroad all'!DE32+'onroad all'!DD32+airports!E32+'ptfire-wild'!E32+np_solvents!E32</f>
        <v>149787.87870648631</v>
      </c>
      <c r="F33" s="21">
        <f>rail!F32+nonpt!F32+ptagfire!F32++nonroad!F32+cmv_c1c2!F32+'ptfire-rx'!F32+ptegu!F32+ptnonipm!F32+pt_oilgas!F32+np_oilgas!F32+rwc!F32+cmv_c3!F32+afdust!BB32+'onroad all'!DD32+airports!F32+'ptfire-wild'!F32+np_solvents!F32</f>
        <v>35974.343716192321</v>
      </c>
      <c r="G33" s="21">
        <f>rail!G32+nonpt!G32+ptagfire!G32++nonroad!G32+'onroad all'!DU32+cmv_c1c2!G32+'ptfire-rx'!G32+ptegu!FH32+ptnonipm!G32+pt_oilgas!G32+np_oilgas!G32+rwc!G32+cmv_c3!G32+airports!G32+'ptfire-wild'!G32+np_solvents!G32</f>
        <v>13355.617847918658</v>
      </c>
      <c r="H33" s="21">
        <f>rail!H32+nonpt!H32+ptagfire!H32++nonroad!H32+'onroad all'!EI32+cmv_c1c2!H32+'ptfire-rx'!H32+ptegu!H32+ptnonipm!H32+pt_oilgas!H32+np_oilgas!H32+rwc!H32+cmv_c3!H32+livestock!C32+airports!H32+'ptfire-wild'!H32+np_solvents!H32</f>
        <v>297056.06116515998</v>
      </c>
      <c r="I33" s="21">
        <f>rail!AO32+nonpt!BN32+ptagfire!AJ32+nonroad!AK32+'onroad all'!H32+cmv_c1c2!O32+'ptfire-rx'!AO32+ptegu!BM32+ptnonipm!BX32+pt_oilgas!BM32+np_oilgas!AU32+rwc!AH32+cmv_c3!O32+livestock!U32+airports!AJ32+'ptfire-wild'!AL32+np_solvents!AU32</f>
        <v>1562.3606056562501</v>
      </c>
      <c r="J33" s="21">
        <f>rail!AU32+nonpt!BT32+ptagfire!AN32+nonroad!AP32+'onroad all'!P32+cmv_c1c2!T32+'ptfire-rx'!AS32+ptegu!BS32+ptnonipm!CD32+pt_oilgas!BS32+np_oilgas!BA32+rwc!AL32+cmv_c3!T32+livestock!X32+airports!AM32+'ptfire-wild'!AP32+np_solvents!AY32</f>
        <v>2889.9617468441925</v>
      </c>
      <c r="K33" s="21">
        <f>rail!BR32+nonpt!CY32+ptagfire!AY32+nonroad!BH32+'onroad all'!BC32+cmv_c1c2!AO32+'ptfire-rx'!BE32+ptegu!CX32+ptnonipm!DP32+pt_oilgas!CW32+np_oilgas!BW32+rwc!AY32+cmv_c3!AP32+livestock!AH32+airports!BE32+'ptfire-wild'!BA32+np_solvents!BR32</f>
        <v>3460.7243522971698</v>
      </c>
      <c r="L33" s="21">
        <f>rail!CF32+nonpt!DO32+ptagfire!BH32+nonroad!BT32+'onroad all'!BU32+cmv_c1c2!BC32+'ptfire-rx'!BP32+ptegu!DM32+ptnonipm!EH32+pt_oilgas!DM32+np_oilgas!CK32+rwc!BJ32+cmv_c3!BC32+livestock!AN32+airports!BN32+'ptfire-wild'!BL32+np_solvents!CF32</f>
        <v>2076.8604445562155</v>
      </c>
      <c r="M33" s="21">
        <f>rail!CG32+nonpt!DQ32+nonroad!BU32+'onroad all'!BY32+cmv_c1c2!BD32+'ptfire-rx'!BR32+ptegu!DO32+ptnonipm!EJ32+pt_oilgas!DO32+np_oilgas!CL32+rwc!BK32+cmv_c3!BD32+airports!BO32+'ptfire-wild'!BN32+np_solvents!CG32+ptagfire!BJ32</f>
        <v>508.59041054572384</v>
      </c>
      <c r="N33" s="21">
        <f>rail!AN32+nonpt!BK32+nonroad!AJ32+'onroad all'!G32+cmv_c1c2!M32+'ptfire-rx'!AL32+ptegu!BK32+ptnonipm!BU32+pt_oilgas!BK32+np_oilgas!AT32+rwc!AG32+airports!AH32+cmv_c3!M32+'ptfire-wild'!AJ32+ptagfire!AH32</f>
        <v>481.12225580500296</v>
      </c>
      <c r="O33" s="21">
        <f>rail!AY32+nonpt!O32+ptagfire!AP32+nonroad!AR32+'onroad all'!Z32+cmv_c1c2!V32+'ptfire-rx'!AU32+ptegu!BX32+ptnonipm!CI32+pt_oilgas!BX32+np_oilgas!BD32+rwc!AN32+airports!AO32+cmv_c3!V32+'ptfire-wild'!AR32+np_solvents!AE32</f>
        <v>263.22856355772689</v>
      </c>
      <c r="P33" s="21">
        <f>rail!AD32+nonroad!AD32+'onroad all'!AK32+'onroad all'!AL32+'onroad all'!AM32+'onroad all'!AN32+'onroad all'!AO32+'onroad all'!AP32+ptnonipm!BI32+SUM(airports!AR32:AW32)+SUM(cmv_c1c2!AC32:AH32)+SUM(cmv_c3!AC32:AH32)</f>
        <v>1736.8257470902042</v>
      </c>
      <c r="Q33" s="21">
        <f>rail!AE32+nonroad!AE32+'onroad all'!AL32+'onroad all'!AM32+'onroad all'!AN32+'onroad all'!AO32+'onroad all'!AP32+ptnonipm!BJ32+SUM(airports!AS32:AW32)+SUM(cmv_c1c2!AD32:AH32)+SUM(cmv_c3!AD32:AH32)</f>
        <v>1641.5919417945706</v>
      </c>
      <c r="R33" s="61">
        <f>rail!P32+nonpt!T32+nonroad!R32+'onroad all'!AC32+ptegu!T32+ptnonipm!T32+pt_oilgas!S32+np_oilgas!Q32+SUM(cmv_c1c2!Z32:AA32)+SUM(cmv_c3!Z32:AA32)</f>
        <v>3.236830735981E-2</v>
      </c>
      <c r="S33" s="61">
        <f>rail!K32+nonpt!L32+nonroad!U32+'onroad all'!M32+ptegu!L32+ptnonipm!L32+pt_oilgas!K32+np_oilgas!K32+SUM(cmv_c1c2!R32:S32)+SUM(cmv_c3!R32:S32)</f>
        <v>0.70006949239999983</v>
      </c>
      <c r="T33" s="61">
        <f>rail!O32+nonpt!P32+ptegu!P32+ptnonipm!P32+pt_oilgas!O32+np_oilgas!N32+rwc!M32+SUM(cmv_c1c2!W32:X32)+SUM(cmv_c3!W32:X32)</f>
        <v>4.8599256900000005E-2</v>
      </c>
      <c r="U33" s="61">
        <f>rail!V32+nonpt!AI32+nonroad!T32+'onroad all'!CB32+ptegu!AH32+ptnonipm!AL32+pt_oilgas!AG32+np_oilgas!AA32+rwc!R32+SUM(cmv_c1c2!BF32:BG32)+SUM(cmv_c3!BF32:BG32)</f>
        <v>2.9128685469</v>
      </c>
      <c r="V33" s="61">
        <f>rail!T32+nonpt!AE32+nonroad!S32+'onroad all'!BS32+'onroad all'!BT32+ptegu!AD32+ptnonipm!AH32+pt_oilgas!AC32+np_oilgas!W32+rwc!P32+SUM(cmv_c1c2!BA32:BB32)+SUM(cmv_c3!BA32:BB32)</f>
        <v>1.7678252446999998</v>
      </c>
      <c r="W33" s="61">
        <f>nonpt!CW32+ptegu!BB32+ptnonipm!Z32</f>
        <v>3.7329456432144541</v>
      </c>
      <c r="X33" s="68"/>
      <c r="AA33" s="23" t="s">
        <v>30</v>
      </c>
      <c r="AB33" s="21">
        <f>B33+beis!H32</f>
        <v>592059.50740179897</v>
      </c>
      <c r="AC33" s="21">
        <f t="shared" si="2"/>
        <v>40986.277424685402</v>
      </c>
      <c r="AD33" s="21">
        <f>D33+beis!T32</f>
        <v>168588.36285350777</v>
      </c>
      <c r="AE33" s="21">
        <f t="shared" si="3"/>
        <v>149787.87870648631</v>
      </c>
      <c r="AF33" s="21">
        <f t="shared" si="4"/>
        <v>35974.343716192321</v>
      </c>
      <c r="AG33" s="21">
        <f t="shared" si="5"/>
        <v>13355.617847918658</v>
      </c>
      <c r="AH33" s="21">
        <f>H33+beis!Z32</f>
        <v>795529.67796515906</v>
      </c>
      <c r="AI33" s="21">
        <f>I33+beis!E32</f>
        <v>13595.97276465615</v>
      </c>
      <c r="AJ33" s="21">
        <f t="shared" si="6"/>
        <v>2889.9617468441925</v>
      </c>
      <c r="AK33" s="21">
        <f>K33+beis!N32</f>
        <v>19870.482762297168</v>
      </c>
      <c r="AL33" s="21">
        <f>L33+beis!R32</f>
        <v>77023.748062556115</v>
      </c>
      <c r="AM33" s="21">
        <f t="shared" si="7"/>
        <v>508.59041054572384</v>
      </c>
      <c r="AN33" s="21">
        <f t="shared" si="8"/>
        <v>481.12225580500296</v>
      </c>
      <c r="AO33" s="21">
        <f t="shared" si="9"/>
        <v>263.22856355772689</v>
      </c>
      <c r="AP33" s="21">
        <f t="shared" si="10"/>
        <v>1736.8257470902042</v>
      </c>
      <c r="AQ33" s="21">
        <f t="shared" si="11"/>
        <v>1641.5919417945706</v>
      </c>
      <c r="AR33" s="61">
        <f t="shared" si="12"/>
        <v>3.236830735981E-2</v>
      </c>
      <c r="AS33" s="61">
        <f t="shared" si="13"/>
        <v>0.70006949239999983</v>
      </c>
      <c r="AT33" s="61">
        <f t="shared" si="14"/>
        <v>4.8599256900000005E-2</v>
      </c>
      <c r="AU33" s="61">
        <f t="shared" si="15"/>
        <v>2.9128685469</v>
      </c>
      <c r="AV33" s="61">
        <f t="shared" si="16"/>
        <v>1.7678252446999998</v>
      </c>
      <c r="AX33" s="23" t="s">
        <v>30</v>
      </c>
      <c r="AY33" s="21">
        <f>B33-'ptfire-rx'!B32-'ptfire-wild'!B32</f>
        <v>364296.79341380001</v>
      </c>
      <c r="AZ33" s="21">
        <f>C33-'ptfire-rx'!C32-'ptfire-wild'!C32</f>
        <v>39122.250825685398</v>
      </c>
      <c r="BA33" s="21">
        <f>D33-'ptfire-rx'!D32-'ptfire-wild'!D32</f>
        <v>150620.6106875079</v>
      </c>
      <c r="BB33" s="21">
        <f>E33-'ptfire-rx'!E32-'ptfire-wild'!E32</f>
        <v>137792.23090048632</v>
      </c>
      <c r="BC33" s="21">
        <f>F33-'ptfire-rx'!F32-'ptfire-wild'!F32</f>
        <v>25808.540512192321</v>
      </c>
      <c r="BD33" s="21">
        <f>G33-'ptfire-rx'!G32-'ptfire-wild'!G32</f>
        <v>12332.285891918658</v>
      </c>
      <c r="BE33" s="21">
        <f>H33-'ptfire-rx'!H32-'ptfire-wild'!H32</f>
        <v>270260.67848315998</v>
      </c>
      <c r="BF33" s="21">
        <f>I33-'ptfire-rx'!AO32-'ptfire-wild'!AL32</f>
        <v>686.25874967426512</v>
      </c>
      <c r="BG33" s="21">
        <f>J33-'ptfire-rx'!AS32-'ptfire-wild'!AP32</f>
        <v>2654.7315678468326</v>
      </c>
      <c r="BH33" s="21">
        <f>K33-'ptfire-rx'!BE32-'ptfire-wild'!BA32</f>
        <v>2147.6169494789178</v>
      </c>
      <c r="BI33" s="21">
        <f>L33-'ptfire-rx'!BP32-'ptfire-wild'!BL32</f>
        <v>872.47806759854438</v>
      </c>
      <c r="BJ33" s="21">
        <f>M33-'ptfire-rx'!BR32-'ptfire-wild'!BN32</f>
        <v>254.54174574569325</v>
      </c>
      <c r="BK33" s="21">
        <f>N33-'ptfire-rx'!AL32-'ptfire-wild'!AJ32</f>
        <v>213.48260011401575</v>
      </c>
      <c r="BL33" s="21">
        <f>O33-'ptfire-rx'!AU32-'ptfire-wild'!AR32</f>
        <v>121.04503450256999</v>
      </c>
      <c r="BM33" s="21">
        <f t="shared" si="17"/>
        <v>1736.8257470902042</v>
      </c>
      <c r="BN33" s="21">
        <f t="shared" si="18"/>
        <v>1641.5919417945706</v>
      </c>
      <c r="BO33" s="61">
        <f t="shared" si="19"/>
        <v>3.236830735981E-2</v>
      </c>
      <c r="BP33" s="61">
        <f t="shared" si="20"/>
        <v>0.70006949239999983</v>
      </c>
      <c r="BQ33" s="61">
        <f t="shared" si="21"/>
        <v>4.8599256900000005E-2</v>
      </c>
      <c r="BR33" s="61">
        <f t="shared" si="22"/>
        <v>2.9128685469</v>
      </c>
      <c r="BS33" s="61">
        <f t="shared" si="23"/>
        <v>1.7678252446999998</v>
      </c>
    </row>
    <row r="34" spans="1:71" x14ac:dyDescent="0.3">
      <c r="A34" s="23" t="s">
        <v>31</v>
      </c>
      <c r="B34" s="21">
        <f>rail!B33+nonpt!B33+ptagfire!B33+nonroad!B33+'onroad all'!AG33+cmv_c1c2!B33+'ptfire-rx'!B33+ptegu!B33+ptnonipm!B33+pt_oilgas!B33+np_oilgas!B33+rwc!B33+cmv_c3!B33+airports!B33+'ptfire-wild'!B33+np_solvents!B33</f>
        <v>1212208.7436045301</v>
      </c>
      <c r="C34" s="21">
        <f>rail!C33+nonpt!C33+ptagfire!C33++nonroad!C33+'onroad all'!BZ33+cmv_c1c2!BE33+'ptfire-rx'!C33+ptegu!C33+ptnonipm!C33+pt_oilgas!C33+np_oilgas!C33+rwc!C33+cmv_c3!BE33+livestock!B33+airports!C33+'ptfire-wild'!C33+fertilizer!B33+np_solvents!C33</f>
        <v>40307.363196486796</v>
      </c>
      <c r="D34" s="21">
        <f>rail!D33+nonpt!D33+ptagfire!D33++nonroad!D33+cmv_c1c2!D33+'ptfire-rx'!D33+ptegu!DW33+ptnonipm!D33+pt_oilgas!D33+np_oilgas!D33+rwc!D33+cmv_c3!D33+'onroad all'!CI33+airports!D33+'ptfire-wild'!D33+np_solvents!D33</f>
        <v>209912.35499107395</v>
      </c>
      <c r="E34" s="21">
        <f>rail!E33+nonpt!E33+ptagfire!E33++nonroad!E33+cmv_c1c2!E33+'ptfire-rx'!E33+ptegu!E33+ptnonipm!E33+pt_oilgas!E33+np_oilgas!E33+rwc!E33+cmv_c3!E33+afdust!BA33+'onroad all'!DE33+'onroad all'!DD33+airports!E33+'ptfire-wild'!E33+np_solvents!E33</f>
        <v>102355.98266919603</v>
      </c>
      <c r="F34" s="21">
        <f>rail!F33+nonpt!F33+ptagfire!F33++nonroad!F33+cmv_c1c2!F33+'ptfire-rx'!F33+ptegu!F33+ptnonipm!F33+pt_oilgas!F33+np_oilgas!F33+rwc!F33+cmv_c3!F33+afdust!BB33+'onroad all'!DD33+airports!F33+'ptfire-wild'!F33+np_solvents!F33</f>
        <v>48096.112779732917</v>
      </c>
      <c r="G34" s="21">
        <f>rail!G33+nonpt!G33+ptagfire!G33++nonroad!G33+'onroad all'!DU33+cmv_c1c2!G33+'ptfire-rx'!G33+ptegu!FH33+ptnonipm!G33+pt_oilgas!G33+np_oilgas!G33+rwc!G33+cmv_c3!G33+airports!G33+'ptfire-wild'!G33+np_solvents!G33</f>
        <v>15898.56449265785</v>
      </c>
      <c r="H34" s="21">
        <f>rail!H33+nonpt!H33+ptagfire!H33++nonroad!H33+'onroad all'!EI33+cmv_c1c2!H33+'ptfire-rx'!H33+ptegu!H33+ptnonipm!H33+pt_oilgas!H33+np_oilgas!H33+rwc!H33+cmv_c3!H33+livestock!C33+airports!H33+'ptfire-wild'!H33+np_solvents!H33</f>
        <v>278774.95103180991</v>
      </c>
      <c r="I34" s="21">
        <f>rail!AO33+nonpt!BN33+ptagfire!AJ33+nonroad!AK33+'onroad all'!H33+cmv_c1c2!O33+'ptfire-rx'!AO33+ptegu!BM33+ptnonipm!BX33+pt_oilgas!BM33+np_oilgas!AU33+rwc!AH33+cmv_c3!O33+livestock!U33+airports!AJ33+'ptfire-wild'!AL33+np_solvents!AU33</f>
        <v>1352.25647950344</v>
      </c>
      <c r="J34" s="21">
        <f>rail!AU33+nonpt!BT33+ptagfire!AN33+nonroad!AP33+'onroad all'!P33+cmv_c1c2!T33+'ptfire-rx'!AS33+ptegu!BS33+ptnonipm!CD33+pt_oilgas!BS33+np_oilgas!BA33+rwc!AL33+cmv_c3!T33+livestock!X33+airports!AM33+'ptfire-wild'!AP33+np_solvents!AY33</f>
        <v>2786.4019916284888</v>
      </c>
      <c r="K34" s="21">
        <f>rail!BR33+nonpt!CY33+ptagfire!AY33+nonroad!BH33+'onroad all'!BC33+cmv_c1c2!AO33+'ptfire-rx'!BE33+ptegu!CX33+ptnonipm!DP33+pt_oilgas!CW33+np_oilgas!BW33+rwc!AY33+cmv_c3!AP33+livestock!AH33+airports!BE33+'ptfire-wild'!BA33+np_solvents!BR33</f>
        <v>2847.4716325479658</v>
      </c>
      <c r="L34" s="21">
        <f>rail!CF33+nonpt!DO33+ptagfire!BH33+nonroad!BT33+'onroad all'!BU33+cmv_c1c2!BC33+'ptfire-rx'!BP33+ptegu!DM33+ptnonipm!EH33+pt_oilgas!DM33+np_oilgas!CK33+rwc!BJ33+cmv_c3!BC33+livestock!AN33+airports!BN33+'ptfire-wild'!BL33+np_solvents!CF33</f>
        <v>4116.5200453193438</v>
      </c>
      <c r="M34" s="21">
        <f>rail!CG33+nonpt!DQ33+nonroad!BU33+'onroad all'!BY33+cmv_c1c2!BD33+'ptfire-rx'!BR33+ptegu!DO33+ptnonipm!EJ33+pt_oilgas!DO33+np_oilgas!CL33+rwc!BK33+cmv_c3!BD33+airports!BO33+'ptfire-wild'!BN33+np_solvents!CG33+ptagfire!BJ33</f>
        <v>383.97329783636587</v>
      </c>
      <c r="N34" s="21">
        <f>rail!AN33+nonpt!BK33+nonroad!AJ33+'onroad all'!G33+cmv_c1c2!M33+'ptfire-rx'!AL33+ptegu!BK33+ptnonipm!BU33+pt_oilgas!BK33+np_oilgas!AT33+rwc!AG33+airports!AH33+cmv_c3!M33+'ptfire-wild'!AJ33+ptagfire!AH33</f>
        <v>190.47690269636399</v>
      </c>
      <c r="O34" s="21">
        <f>rail!AY33+nonpt!O33+ptagfire!AP33+nonroad!AR33+'onroad all'!Z33+cmv_c1c2!V33+'ptfire-rx'!AU33+ptegu!BX33+ptnonipm!CI33+pt_oilgas!BX33+np_oilgas!BD33+rwc!AN33+airports!AO33+cmv_c3!V33+'ptfire-wild'!AR33+np_solvents!AE33</f>
        <v>429.6787516996863</v>
      </c>
      <c r="P34" s="21">
        <f>rail!AD33+nonroad!AD33+'onroad all'!AK33+'onroad all'!AL33+'onroad all'!AM33+'onroad all'!AN33+'onroad all'!AO33+'onroad all'!AP33+ptnonipm!BI33+SUM(airports!AR33:AW33)+SUM(cmv_c1c2!AC33:AH33)+SUM(cmv_c3!AC33:AH33)</f>
        <v>3701.5373067589667</v>
      </c>
      <c r="Q34" s="21">
        <f>rail!AE33+nonroad!AE33+'onroad all'!AL33+'onroad all'!AM33+'onroad all'!AN33+'onroad all'!AO33+'onroad all'!AP33+ptnonipm!BJ33+SUM(airports!AS33:AW33)+SUM(cmv_c1c2!AD33:AH33)+SUM(cmv_c3!AD33:AH33)</f>
        <v>3501.6774447800467</v>
      </c>
      <c r="R34" s="61">
        <f>rail!P33+nonpt!T33+nonroad!R33+'onroad all'!AC33+ptegu!T33+ptnonipm!T33+pt_oilgas!S33+np_oilgas!Q33+SUM(cmv_c1c2!Z33:AA33)+SUM(cmv_c3!Z33:AA33)</f>
        <v>0.18159156355536357</v>
      </c>
      <c r="S34" s="61">
        <f>rail!K33+nonpt!L33+nonroad!U33+'onroad all'!M33+ptegu!L33+ptnonipm!L33+pt_oilgas!K33+np_oilgas!K33+SUM(cmv_c1c2!R33:S33)+SUM(cmv_c3!R33:S33)</f>
        <v>1.2752860841186562</v>
      </c>
      <c r="T34" s="61">
        <f>rail!O33+nonpt!P33+ptegu!P33+ptnonipm!P33+pt_oilgas!O33+np_oilgas!N33+rwc!M33+SUM(cmv_c1c2!W33:X33)+SUM(cmv_c3!W33:X33)</f>
        <v>0.57786289344499997</v>
      </c>
      <c r="U34" s="61">
        <f>rail!V33+nonpt!AI33+nonroad!T33+'onroad all'!CB33+ptegu!AH33+ptnonipm!AL33+pt_oilgas!AG33+np_oilgas!AA33+rwc!R33+SUM(cmv_c1c2!BF33:BG33)+SUM(cmv_c3!BF33:BG33)</f>
        <v>9.324823047131904</v>
      </c>
      <c r="V34" s="61">
        <f>rail!T33+nonpt!AE33+nonroad!S33+'onroad all'!BS33+'onroad all'!BT33+ptegu!AD33+ptnonipm!AH33+pt_oilgas!AC33+np_oilgas!W33+rwc!P33+SUM(cmv_c1c2!BA33:BB33)+SUM(cmv_c3!BA33:BB33)</f>
        <v>9.1272273227193637</v>
      </c>
      <c r="W34" s="61">
        <f>nonpt!CW33+ptegu!BB33+ptnonipm!Z33</f>
        <v>1.3897252237328228</v>
      </c>
      <c r="X34" s="68" t="s">
        <v>526</v>
      </c>
      <c r="AA34" s="23" t="s">
        <v>31</v>
      </c>
      <c r="AB34" s="21">
        <f>B34+beis!H33</f>
        <v>1260150.4992095302</v>
      </c>
      <c r="AC34" s="21">
        <f t="shared" si="2"/>
        <v>40307.363196486796</v>
      </c>
      <c r="AD34" s="21">
        <f>D34+beis!T33</f>
        <v>220877.80577846925</v>
      </c>
      <c r="AE34" s="21">
        <f t="shared" si="3"/>
        <v>102355.98266919603</v>
      </c>
      <c r="AF34" s="21">
        <f t="shared" si="4"/>
        <v>48096.112779732917</v>
      </c>
      <c r="AG34" s="21">
        <f t="shared" si="5"/>
        <v>15898.56449265785</v>
      </c>
      <c r="AH34" s="21">
        <f>H34+beis!Z33</f>
        <v>593621.29071180988</v>
      </c>
      <c r="AI34" s="21">
        <f>I34+beis!E33</f>
        <v>6365.82102490344</v>
      </c>
      <c r="AJ34" s="21">
        <f t="shared" si="6"/>
        <v>2786.4019916284888</v>
      </c>
      <c r="AK34" s="21">
        <f>K34+beis!N33</f>
        <v>9684.2667057479557</v>
      </c>
      <c r="AL34" s="21">
        <f>L34+beis!R33</f>
        <v>24561.306868859341</v>
      </c>
      <c r="AM34" s="21">
        <f t="shared" si="7"/>
        <v>383.97329783636587</v>
      </c>
      <c r="AN34" s="21">
        <f t="shared" si="8"/>
        <v>190.47690269636399</v>
      </c>
      <c r="AO34" s="21">
        <f t="shared" si="9"/>
        <v>429.6787516996863</v>
      </c>
      <c r="AP34" s="21">
        <f t="shared" si="10"/>
        <v>3701.5373067589667</v>
      </c>
      <c r="AQ34" s="21">
        <f t="shared" si="11"/>
        <v>3501.6774447800467</v>
      </c>
      <c r="AR34" s="61">
        <f t="shared" si="12"/>
        <v>0.18159156355536357</v>
      </c>
      <c r="AS34" s="61">
        <f t="shared" si="13"/>
        <v>1.2752860841186562</v>
      </c>
      <c r="AT34" s="61">
        <f t="shared" si="14"/>
        <v>0.57786289344499997</v>
      </c>
      <c r="AU34" s="61">
        <f t="shared" si="15"/>
        <v>9.324823047131904</v>
      </c>
      <c r="AV34" s="61">
        <f t="shared" si="16"/>
        <v>9.1272273227193637</v>
      </c>
      <c r="AX34" s="23" t="s">
        <v>31</v>
      </c>
      <c r="AY34" s="21">
        <f>B34-'ptfire-rx'!B33-'ptfire-wild'!B33</f>
        <v>1203895.08825553</v>
      </c>
      <c r="AZ34" s="21">
        <f>C34-'ptfire-rx'!C33-'ptfire-wild'!C33</f>
        <v>40170.686716486802</v>
      </c>
      <c r="BA34" s="21">
        <f>D34-'ptfire-rx'!D33-'ptfire-wild'!D33</f>
        <v>209787.18404107395</v>
      </c>
      <c r="BB34" s="21">
        <f>E34-'ptfire-rx'!E33-'ptfire-wild'!E33</f>
        <v>101499.76537919603</v>
      </c>
      <c r="BC34" s="21">
        <f>F34-'ptfire-rx'!F33-'ptfire-wild'!F33</f>
        <v>47370.504915732919</v>
      </c>
      <c r="BD34" s="21">
        <f>G34-'ptfire-rx'!G33-'ptfire-wild'!G33</f>
        <v>15832.49980665785</v>
      </c>
      <c r="BE34" s="21">
        <f>H34-'ptfire-rx'!H33-'ptfire-wild'!H33</f>
        <v>276810.22672180989</v>
      </c>
      <c r="BF34" s="21">
        <f>I34-'ptfire-rx'!AO33-'ptfire-wild'!AL33</f>
        <v>1308.9923671616355</v>
      </c>
      <c r="BG34" s="21">
        <f>J34-'ptfire-rx'!AS33-'ptfire-wild'!AP33</f>
        <v>2767.3007971863735</v>
      </c>
      <c r="BH34" s="21">
        <f>K34-'ptfire-rx'!BE33-'ptfire-wild'!BA33</f>
        <v>2734.0138610355275</v>
      </c>
      <c r="BI34" s="21">
        <f>L34-'ptfire-rx'!BP33-'ptfire-wild'!BL33</f>
        <v>4049.970338365581</v>
      </c>
      <c r="BJ34" s="21">
        <f>M34-'ptfire-rx'!BR33-'ptfire-wild'!BN33</f>
        <v>370.54186961551449</v>
      </c>
      <c r="BK34" s="21">
        <f>N34-'ptfire-rx'!AL33-'ptfire-wild'!AJ33</f>
        <v>168.67642606603911</v>
      </c>
      <c r="BL34" s="21">
        <f>O34-'ptfire-rx'!AU33-'ptfire-wild'!AR33</f>
        <v>412.26559336423708</v>
      </c>
      <c r="BM34" s="21">
        <f t="shared" si="17"/>
        <v>3701.5373067589667</v>
      </c>
      <c r="BN34" s="21">
        <f t="shared" si="18"/>
        <v>3501.6774447800467</v>
      </c>
      <c r="BO34" s="61">
        <f t="shared" si="19"/>
        <v>0.18159156355536357</v>
      </c>
      <c r="BP34" s="61">
        <f t="shared" si="20"/>
        <v>1.2752860841186562</v>
      </c>
      <c r="BQ34" s="61">
        <f t="shared" si="21"/>
        <v>0.57786289344499997</v>
      </c>
      <c r="BR34" s="61">
        <f t="shared" si="22"/>
        <v>9.324823047131904</v>
      </c>
      <c r="BS34" s="61">
        <f t="shared" si="23"/>
        <v>9.1272273227193637</v>
      </c>
    </row>
    <row r="35" spans="1:71" x14ac:dyDescent="0.3">
      <c r="A35" s="23" t="s">
        <v>32</v>
      </c>
      <c r="B35" s="21">
        <f>rail!B34+nonpt!B34+ptagfire!B34+nonroad!B34+'onroad all'!AG34+cmv_c1c2!B34+'ptfire-rx'!B34+ptegu!B34+ptnonipm!B34+pt_oilgas!B34+np_oilgas!B34+rwc!B34+cmv_c3!B34+airports!B34+'ptfire-wild'!B34+np_solvents!B34</f>
        <v>1399014.9007989301</v>
      </c>
      <c r="C35" s="21">
        <f>rail!C34+nonpt!C34+ptagfire!C34++nonroad!C34+'onroad all'!BZ34+cmv_c1c2!BE34+'ptfire-rx'!C34+ptegu!C34+ptnonipm!C34+pt_oilgas!C34+np_oilgas!C34+rwc!C34+cmv_c3!BE34+livestock!B34+airports!C34+'ptfire-wild'!C34+fertilizer!B34+np_solvents!C34</f>
        <v>213382.89309943747</v>
      </c>
      <c r="D35" s="21">
        <f>rail!D34+nonpt!D34+ptagfire!D34++nonroad!D34+cmv_c1c2!D34+'ptfire-rx'!D34+ptegu!DW34+ptnonipm!D34+pt_oilgas!D34+np_oilgas!D34+rwc!D34+cmv_c3!D34+'onroad all'!CI34+airports!D34+'ptfire-wild'!D34+np_solvents!D34</f>
        <v>200963.1255143224</v>
      </c>
      <c r="E35" s="21">
        <f>rail!E34+nonpt!E34+ptagfire!E34++nonroad!E34+cmv_c1c2!E34+'ptfire-rx'!E34+ptegu!E34+ptnonipm!E34+pt_oilgas!E34+np_oilgas!E34+rwc!E34+cmv_c3!E34+afdust!BA34+'onroad all'!DE34+'onroad all'!DD34+airports!E34+'ptfire-wild'!E34+np_solvents!E34</f>
        <v>129980.59931396214</v>
      </c>
      <c r="F35" s="21">
        <f>rail!F34+nonpt!F34+ptagfire!F34++nonroad!F34+cmv_c1c2!F34+'ptfire-rx'!F34+ptegu!F34+ptnonipm!F34+pt_oilgas!F34+np_oilgas!F34+rwc!F34+cmv_c3!F34+afdust!BB34+'onroad all'!DD34+airports!F34+'ptfire-wild'!F34+np_solvents!F34</f>
        <v>60285.282866390859</v>
      </c>
      <c r="G35" s="21">
        <f>rail!G34+nonpt!G34+ptagfire!G34++nonroad!G34+'onroad all'!DU34+cmv_c1c2!G34+'ptfire-rx'!G34+ptegu!FH34+ptnonipm!G34+pt_oilgas!G34+np_oilgas!G34+rwc!G34+cmv_c3!G34+airports!G34+'ptfire-wild'!G34+np_solvents!G34</f>
        <v>36940.608667913599</v>
      </c>
      <c r="H35" s="21">
        <f>rail!H34+nonpt!H34+ptagfire!H34++nonroad!H34+'onroad all'!EI34+cmv_c1c2!H34+'ptfire-rx'!H34+ptegu!H34+ptnonipm!H34+pt_oilgas!H34+np_oilgas!H34+rwc!H34+cmv_c3!H34+livestock!C34+airports!H34+'ptfire-wild'!H34+np_solvents!H34</f>
        <v>275678.09223160997</v>
      </c>
      <c r="I35" s="21">
        <f>rail!AO34+nonpt!BN34+ptagfire!AJ34+nonroad!AK34+'onroad all'!H34+cmv_c1c2!O34+'ptfire-rx'!AO34+ptegu!BM34+ptnonipm!BX34+pt_oilgas!BM34+np_oilgas!AU34+rwc!AH34+cmv_c3!O34+livestock!U34+airports!AJ34+'ptfire-wild'!AL34+np_solvents!AU34</f>
        <v>2872.1648520829444</v>
      </c>
      <c r="J35" s="21">
        <f>rail!AU34+nonpt!BT34+ptagfire!AN34+nonroad!AP34+'onroad all'!P34+cmv_c1c2!T34+'ptfire-rx'!AS34+ptegu!BS34+ptnonipm!CD34+pt_oilgas!BS34+np_oilgas!BA34+rwc!AL34+cmv_c3!T34+livestock!X34+airports!AM34+'ptfire-wild'!AP34+np_solvents!AY34</f>
        <v>3153.7087342553377</v>
      </c>
      <c r="K35" s="21">
        <f>rail!BR34+nonpt!CY34+ptagfire!AY34+nonroad!BH34+'onroad all'!BC34+cmv_c1c2!AO34+'ptfire-rx'!BE34+ptegu!CX34+ptnonipm!DP34+pt_oilgas!CW34+np_oilgas!BW34+rwc!AY34+cmv_c3!AP34+livestock!AH34+airports!BE34+'ptfire-wild'!BA34+np_solvents!BR34</f>
        <v>5646.2156114145682</v>
      </c>
      <c r="L35" s="21">
        <f>rail!CF34+nonpt!DO34+ptagfire!BH34+nonroad!BT34+'onroad all'!BU34+cmv_c1c2!BC34+'ptfire-rx'!BP34+ptegu!DM34+ptnonipm!EH34+pt_oilgas!DM34+np_oilgas!CK34+rwc!BJ34+cmv_c3!BC34+livestock!AN34+airports!BN34+'ptfire-wild'!BL34+np_solvents!CF34</f>
        <v>6771.4642358256506</v>
      </c>
      <c r="M35" s="21">
        <f>rail!CG34+nonpt!DQ34+nonroad!BU34+'onroad all'!BY34+cmv_c1c2!BD34+'ptfire-rx'!BR34+ptegu!DO34+ptnonipm!EJ34+pt_oilgas!DO34+np_oilgas!CL34+rwc!BK34+cmv_c3!BD34+airports!BO34+'ptfire-wild'!BN34+np_solvents!CG34+ptagfire!BJ34</f>
        <v>562.96140286771663</v>
      </c>
      <c r="N35" s="21">
        <f>rail!AN34+nonpt!BK34+nonroad!AJ34+'onroad all'!G34+cmv_c1c2!M34+'ptfire-rx'!AL34+ptegu!BK34+ptnonipm!BU34+pt_oilgas!BK34+np_oilgas!AT34+rwc!AG34+airports!AH34+cmv_c3!M34+'ptfire-wild'!AJ34+ptagfire!AH34</f>
        <v>786.97267338576796</v>
      </c>
      <c r="O35" s="21">
        <f>rail!AY34+nonpt!O34+ptagfire!AP34+nonroad!AR34+'onroad all'!Z34+cmv_c1c2!V34+'ptfire-rx'!AU34+ptegu!BX34+ptnonipm!CI34+pt_oilgas!BX34+np_oilgas!BD34+rwc!AN34+airports!AO34+cmv_c3!V34+'ptfire-wild'!AR34+np_solvents!AE34</f>
        <v>816.01568526095286</v>
      </c>
      <c r="P35" s="21">
        <f>rail!AD34+nonroad!AD34+'onroad all'!AK34+'onroad all'!AL34+'onroad all'!AM34+'onroad all'!AN34+'onroad all'!AO34+'onroad all'!AP34+ptnonipm!BI34+SUM(airports!AR34:AW34)+SUM(cmv_c1c2!AC34:AH34)+SUM(cmv_c3!AC34:AH34)</f>
        <v>2979.0562923764642</v>
      </c>
      <c r="Q35" s="21">
        <f>rail!AE34+nonroad!AE34+'onroad all'!AL34+'onroad all'!AM34+'onroad all'!AN34+'onroad all'!AO34+'onroad all'!AP34+ptnonipm!BJ34+SUM(airports!AS34:AW34)+SUM(cmv_c1c2!AD34:AH34)+SUM(cmv_c3!AD34:AH34)</f>
        <v>2807.1567769567823</v>
      </c>
      <c r="R35" s="61">
        <f>rail!P34+nonpt!T34+nonroad!R34+'onroad all'!AC34+ptegu!T34+ptnonipm!T34+pt_oilgas!S34+np_oilgas!Q34+SUM(cmv_c1c2!Z34:AA34)+SUM(cmv_c3!Z34:AA34)</f>
        <v>1.8737213276269451</v>
      </c>
      <c r="S35" s="61">
        <f>rail!K34+nonpt!L34+nonroad!U34+'onroad all'!M34+ptegu!L34+ptnonipm!L34+pt_oilgas!K34+np_oilgas!K34+SUM(cmv_c1c2!R34:S34)+SUM(cmv_c3!R34:S34)</f>
        <v>1.265021196787985</v>
      </c>
      <c r="T35" s="61">
        <f>rail!O34+nonpt!P34+ptegu!P34+ptnonipm!P34+pt_oilgas!O34+np_oilgas!N34+rwc!M34+SUM(cmv_c1c2!W34:X34)+SUM(cmv_c3!W34:X34)</f>
        <v>0.45638092833853189</v>
      </c>
      <c r="U35" s="61">
        <f>rail!V34+nonpt!AI34+nonroad!T34+'onroad all'!CB34+ptegu!AH34+ptnonipm!AL34+pt_oilgas!AG34+np_oilgas!AA34+rwc!R34+SUM(cmv_c1c2!BF34:BG34)+SUM(cmv_c3!BF34:BG34)</f>
        <v>4.7429021781719873</v>
      </c>
      <c r="V35" s="61">
        <f>rail!T34+nonpt!AE34+nonroad!S34+'onroad all'!BS34+'onroad all'!BT34+ptegu!AD34+ptnonipm!AH34+pt_oilgas!AC34+np_oilgas!W34+rwc!P34+SUM(cmv_c1c2!BA34:BB34)+SUM(cmv_c3!BA34:BB34)</f>
        <v>21.372724818976685</v>
      </c>
      <c r="W35" s="61">
        <f>nonpt!CW34+ptegu!BB34+ptnonipm!Z34</f>
        <v>1.0903400281092333</v>
      </c>
      <c r="X35" s="68" t="s">
        <v>526</v>
      </c>
      <c r="AA35" s="23" t="s">
        <v>32</v>
      </c>
      <c r="AB35" s="21">
        <f>B35+beis!H34</f>
        <v>1494956.6084589299</v>
      </c>
      <c r="AC35" s="21">
        <f t="shared" si="2"/>
        <v>213382.89309943747</v>
      </c>
      <c r="AD35" s="21">
        <f>D35+beis!T34</f>
        <v>222849.39006442239</v>
      </c>
      <c r="AE35" s="21">
        <f t="shared" si="3"/>
        <v>129980.59931396214</v>
      </c>
      <c r="AF35" s="21">
        <f t="shared" si="4"/>
        <v>60285.282866390859</v>
      </c>
      <c r="AG35" s="21">
        <f t="shared" si="5"/>
        <v>36940.608667913599</v>
      </c>
      <c r="AH35" s="21">
        <f>H35+beis!Z34</f>
        <v>1192387.20046161</v>
      </c>
      <c r="AI35" s="21">
        <f>I35+beis!E34</f>
        <v>12913.836880082845</v>
      </c>
      <c r="AJ35" s="21">
        <f t="shared" si="6"/>
        <v>3153.7087342553377</v>
      </c>
      <c r="AK35" s="21">
        <f>K35+beis!N34</f>
        <v>19339.657164414468</v>
      </c>
      <c r="AL35" s="21">
        <f>L35+beis!R34</f>
        <v>61678.071725925656</v>
      </c>
      <c r="AM35" s="21">
        <f t="shared" si="7"/>
        <v>562.96140286771663</v>
      </c>
      <c r="AN35" s="21">
        <f t="shared" si="8"/>
        <v>786.97267338576796</v>
      </c>
      <c r="AO35" s="21">
        <f t="shared" si="9"/>
        <v>816.01568526095286</v>
      </c>
      <c r="AP35" s="21">
        <f t="shared" si="10"/>
        <v>2979.0562923764642</v>
      </c>
      <c r="AQ35" s="21">
        <f t="shared" si="11"/>
        <v>2807.1567769567823</v>
      </c>
      <c r="AR35" s="61">
        <f t="shared" si="12"/>
        <v>1.8737213276269451</v>
      </c>
      <c r="AS35" s="61">
        <f t="shared" si="13"/>
        <v>1.265021196787985</v>
      </c>
      <c r="AT35" s="61">
        <f t="shared" si="14"/>
        <v>0.45638092833853189</v>
      </c>
      <c r="AU35" s="61">
        <f t="shared" si="15"/>
        <v>4.7429021781719873</v>
      </c>
      <c r="AV35" s="61">
        <f t="shared" si="16"/>
        <v>21.372724818976685</v>
      </c>
      <c r="AX35" s="23" t="s">
        <v>32</v>
      </c>
      <c r="AY35" s="21">
        <f>B35-'ptfire-rx'!B34-'ptfire-wild'!B34</f>
        <v>1216423.0597059301</v>
      </c>
      <c r="AZ35" s="21">
        <f>C35-'ptfire-rx'!C34-'ptfire-wild'!C34</f>
        <v>210369.03143943744</v>
      </c>
      <c r="BA35" s="21">
        <f>D35-'ptfire-rx'!D34-'ptfire-wild'!D34</f>
        <v>197593.52703832241</v>
      </c>
      <c r="BB35" s="21">
        <f>E35-'ptfire-rx'!E34-'ptfire-wild'!E34</f>
        <v>110621.47615996214</v>
      </c>
      <c r="BC35" s="21">
        <f>F35-'ptfire-rx'!F34-'ptfire-wild'!F34</f>
        <v>43879.246358390854</v>
      </c>
      <c r="BD35" s="21">
        <f>G35-'ptfire-rx'!G34-'ptfire-wild'!G34</f>
        <v>35299.902365913593</v>
      </c>
      <c r="BE35" s="21">
        <f>H35-'ptfire-rx'!H34-'ptfire-wild'!H34</f>
        <v>232353.83067960996</v>
      </c>
      <c r="BF35" s="21">
        <f>I35-'ptfire-rx'!AO34-'ptfire-wild'!AL34</f>
        <v>1787.6390385482573</v>
      </c>
      <c r="BG35" s="21">
        <f>J35-'ptfire-rx'!AS34-'ptfire-wild'!AP34</f>
        <v>2670.7163533786165</v>
      </c>
      <c r="BH35" s="21">
        <f>K35-'ptfire-rx'!BE34-'ptfire-wild'!BA34</f>
        <v>2819.0226974540401</v>
      </c>
      <c r="BI35" s="21">
        <f>L35-'ptfire-rx'!BP34-'ptfire-wild'!BL34</f>
        <v>5108.4175771481378</v>
      </c>
      <c r="BJ35" s="21">
        <f>M35-'ptfire-rx'!BR34-'ptfire-wild'!BN34</f>
        <v>226.8770155301427</v>
      </c>
      <c r="BK35" s="21">
        <f>N35-'ptfire-rx'!AL34-'ptfire-wild'!AJ34</f>
        <v>246.5940502192972</v>
      </c>
      <c r="BL35" s="21">
        <f>O35-'ptfire-rx'!AU34-'ptfire-wild'!AR34</f>
        <v>389.63052620103542</v>
      </c>
      <c r="BM35" s="21">
        <f t="shared" si="17"/>
        <v>2979.0562923764642</v>
      </c>
      <c r="BN35" s="21">
        <f t="shared" si="18"/>
        <v>2807.1567769567823</v>
      </c>
      <c r="BO35" s="61">
        <f t="shared" si="19"/>
        <v>1.8737213276269451</v>
      </c>
      <c r="BP35" s="61">
        <f t="shared" si="20"/>
        <v>1.265021196787985</v>
      </c>
      <c r="BQ35" s="61">
        <f t="shared" si="21"/>
        <v>0.45638092833853189</v>
      </c>
      <c r="BR35" s="61">
        <f t="shared" si="22"/>
        <v>4.7429021781719873</v>
      </c>
      <c r="BS35" s="61">
        <f t="shared" si="23"/>
        <v>21.372724818976685</v>
      </c>
    </row>
    <row r="36" spans="1:71" x14ac:dyDescent="0.3">
      <c r="A36" s="23" t="s">
        <v>33</v>
      </c>
      <c r="B36" s="21">
        <f>rail!B35+nonpt!B35+ptagfire!B35+nonroad!B35+'onroad all'!AG35+cmv_c1c2!B35+'ptfire-rx'!B35+ptegu!B35+ptnonipm!B35+pt_oilgas!B35+np_oilgas!B35+rwc!B35+cmv_c3!B35+airports!B35+'ptfire-wild'!B35+np_solvents!B35</f>
        <v>264913.39815069997</v>
      </c>
      <c r="C36" s="21">
        <f>rail!C35+nonpt!C35+ptagfire!C35++nonroad!C35+'onroad all'!BZ35+cmv_c1c2!BE35+'ptfire-rx'!C35+ptegu!C35+ptnonipm!C35+pt_oilgas!C35+np_oilgas!C35+rwc!C35+cmv_c3!BE35+livestock!B35+airports!C35+'ptfire-wild'!C35+fertilizer!B35+np_solvents!C35</f>
        <v>66882.269977810298</v>
      </c>
      <c r="D36" s="21">
        <f>rail!D35+nonpt!D35+ptagfire!D35++nonroad!D35+cmv_c1c2!D35+'ptfire-rx'!D35+ptegu!DW35+ptnonipm!D35+pt_oilgas!D35+np_oilgas!D35+rwc!D35+cmv_c3!D35+'onroad all'!CI35+airports!D35+'ptfire-wild'!D35+np_solvents!D35</f>
        <v>143470.31475252091</v>
      </c>
      <c r="E36" s="21">
        <f>rail!E35+nonpt!E35+ptagfire!E35++nonroad!E35+cmv_c1c2!E35+'ptfire-rx'!E35+ptegu!E35+ptnonipm!E35+pt_oilgas!E35+np_oilgas!E35+rwc!E35+cmv_c3!E35+afdust!BA35+'onroad all'!DE35+'onroad all'!DD35+airports!E35+'ptfire-wild'!E35+np_solvents!E35</f>
        <v>165560.77905633996</v>
      </c>
      <c r="F36" s="21">
        <f>rail!F35+nonpt!F35+ptagfire!F35++nonroad!F35+cmv_c1c2!F35+'ptfire-rx'!F35+ptegu!F35+ptnonipm!F35+pt_oilgas!F35+np_oilgas!F35+rwc!F35+cmv_c3!F35+afdust!BB35+'onroad all'!DD35+airports!F35+'ptfire-wild'!F35+np_solvents!F35</f>
        <v>40537.88127091396</v>
      </c>
      <c r="G36" s="21">
        <f>rail!G35+nonpt!G35+ptagfire!G35++nonroad!G35+'onroad all'!DU35+cmv_c1c2!G35+'ptfire-rx'!G35+ptegu!FH35+ptnonipm!G35+pt_oilgas!G35+np_oilgas!G35+rwc!G35+cmv_c3!G35+airports!G35+'ptfire-wild'!G35+np_solvents!G35</f>
        <v>101637.27137888852</v>
      </c>
      <c r="H36" s="21">
        <f>rail!H35+nonpt!H35+ptagfire!H35++nonroad!H35+'onroad all'!EI35+cmv_c1c2!H35+'ptfire-rx'!H35+ptegu!H35+ptnonipm!H35+pt_oilgas!H35+np_oilgas!H35+rwc!H35+cmv_c3!H35+livestock!C35+airports!H35+'ptfire-wild'!H35+np_solvents!H35</f>
        <v>520947.75686843996</v>
      </c>
      <c r="I36" s="21">
        <f>rail!AO35+nonpt!BN35+ptagfire!AJ35+nonroad!AK35+'onroad all'!H35+cmv_c1c2!O35+'ptfire-rx'!AO35+ptegu!BM35+ptnonipm!BX35+pt_oilgas!BM35+np_oilgas!AU35+rwc!AH35+cmv_c3!O35+livestock!U35+airports!AJ35+'ptfire-wild'!AL35+np_solvents!AU35</f>
        <v>1086.6153791210274</v>
      </c>
      <c r="J36" s="21">
        <f>rail!AU35+nonpt!BT35+ptagfire!AN35+nonroad!AP35+'onroad all'!P35+cmv_c1c2!T35+'ptfire-rx'!AS35+ptegu!BS35+ptnonipm!CD35+pt_oilgas!BS35+np_oilgas!BA35+rwc!AL35+cmv_c3!T35+livestock!X35+airports!AM35+'ptfire-wild'!AP35+np_solvents!AY35</f>
        <v>6231.5662094733698</v>
      </c>
      <c r="K36" s="21">
        <f>rail!BR35+nonpt!CY35+ptagfire!AY35+nonroad!BH35+'onroad all'!BC35+cmv_c1c2!AO35+'ptfire-rx'!BE35+ptegu!CX35+ptnonipm!DP35+pt_oilgas!CW35+np_oilgas!BW35+rwc!AY35+cmv_c3!AP35+livestock!AH35+airports!BE35+'ptfire-wild'!BA35+np_solvents!BR35</f>
        <v>5142.4558499151308</v>
      </c>
      <c r="L36" s="21">
        <f>rail!CF35+nonpt!DO35+ptagfire!BH35+nonroad!BT35+'onroad all'!BU35+cmv_c1c2!BC35+'ptfire-rx'!BP35+ptegu!DM35+ptnonipm!EH35+pt_oilgas!DM35+np_oilgas!CK35+rwc!BJ35+cmv_c3!BC35+livestock!AN35+airports!BN35+'ptfire-wild'!BL35+np_solvents!CF35</f>
        <v>1329.0770933768699</v>
      </c>
      <c r="M36" s="21">
        <f>rail!CG35+nonpt!DQ35+nonroad!BU35+'onroad all'!BY35+cmv_c1c2!BD35+'ptfire-rx'!BR35+ptegu!DO35+ptnonipm!EJ35+pt_oilgas!DO35+np_oilgas!CL35+rwc!BK35+cmv_c3!BD35+airports!BO35+'ptfire-wild'!BN35+np_solvents!CG35+ptagfire!BJ35</f>
        <v>229.72067604174504</v>
      </c>
      <c r="N36" s="21">
        <f>rail!AN35+nonpt!BK35+nonroad!AJ35+'onroad all'!G35+cmv_c1c2!M35+'ptfire-rx'!AL35+ptegu!BK35+ptnonipm!BU35+pt_oilgas!BK35+np_oilgas!AT35+rwc!AG35+airports!AH35+cmv_c3!M35+'ptfire-wild'!AJ35+ptagfire!AH35</f>
        <v>168.29696552065883</v>
      </c>
      <c r="O36" s="21">
        <f>rail!AY35+nonpt!O35+ptagfire!AP35+nonroad!AR35+'onroad all'!Z35+cmv_c1c2!V35+'ptfire-rx'!AU35+ptegu!BX35+ptnonipm!CI35+pt_oilgas!BX35+np_oilgas!BD35+rwc!AN35+airports!AO35+cmv_c3!V35+'ptfire-wild'!AR35+np_solvents!AE35</f>
        <v>141.03575388155662</v>
      </c>
      <c r="P36" s="21">
        <f>rail!AD35+nonroad!AD35+'onroad all'!AK35+'onroad all'!AL35+'onroad all'!AM35+'onroad all'!AN35+'onroad all'!AO35+'onroad all'!AP35+ptnonipm!BI35+SUM(airports!AR35:AW35)+SUM(cmv_c1c2!AC35:AH35)+SUM(cmv_c3!AC35:AH35)</f>
        <v>2445.7772890485489</v>
      </c>
      <c r="Q36" s="21">
        <f>rail!AE35+nonroad!AE35+'onroad all'!AL35+'onroad all'!AM35+'onroad all'!AN35+'onroad all'!AO35+'onroad all'!AP35+ptnonipm!BJ35+SUM(airports!AS35:AW35)+SUM(cmv_c1c2!AD35:AH35)+SUM(cmv_c3!AD35:AH35)</f>
        <v>2354.4514052085651</v>
      </c>
      <c r="R36" s="61">
        <f>rail!P35+nonpt!T35+nonroad!R35+'onroad all'!AC35+ptegu!T35+ptnonipm!T35+pt_oilgas!S35+np_oilgas!Q35+SUM(cmv_c1c2!Z35:AA35)+SUM(cmv_c3!Z35:AA35)</f>
        <v>0.34948726394000001</v>
      </c>
      <c r="S36" s="61">
        <f>rail!K35+nonpt!L35+nonroad!U35+'onroad all'!M35+ptegu!L35+ptnonipm!L35+pt_oilgas!K35+np_oilgas!K35+SUM(cmv_c1c2!R35:S35)+SUM(cmv_c3!R35:S35)</f>
        <v>4.1314985527000001</v>
      </c>
      <c r="T36" s="61">
        <f>rail!O35+nonpt!P35+ptegu!P35+ptnonipm!P35+pt_oilgas!O35+np_oilgas!N35+rwc!M35+SUM(cmv_c1c2!W35:X35)+SUM(cmv_c3!W35:X35)</f>
        <v>0.17156194289999999</v>
      </c>
      <c r="U36" s="61">
        <f>rail!V35+nonpt!AI35+nonroad!T35+'onroad all'!CB35+ptegu!AH35+ptnonipm!AL35+pt_oilgas!AG35+np_oilgas!AA35+rwc!R35+SUM(cmv_c1c2!BF35:BG35)+SUM(cmv_c3!BF35:BG35)</f>
        <v>6.0941340373000008</v>
      </c>
      <c r="V36" s="61">
        <f>rail!T35+nonpt!AE35+nonroad!S35+'onroad all'!BS35+'onroad all'!BT35+ptegu!AD35+ptnonipm!AH35+pt_oilgas!AC35+np_oilgas!W35+rwc!P35+SUM(cmv_c1c2!BA35:BB35)+SUM(cmv_c3!BA35:BB35)</f>
        <v>7.9435787170000003</v>
      </c>
      <c r="W36" s="61">
        <f>nonpt!CW35+ptegu!BB35+ptnonipm!Z35</f>
        <v>2.6145317987231599E-3</v>
      </c>
      <c r="X36" s="68" t="s">
        <v>526</v>
      </c>
      <c r="AA36" s="23" t="s">
        <v>33</v>
      </c>
      <c r="AB36" s="21">
        <f>B36+beis!H35</f>
        <v>300221.91128369997</v>
      </c>
      <c r="AC36" s="21">
        <f t="shared" si="2"/>
        <v>66882.269977810298</v>
      </c>
      <c r="AD36" s="21">
        <f>D36+beis!T35</f>
        <v>171384.99775442312</v>
      </c>
      <c r="AE36" s="21">
        <f t="shared" si="3"/>
        <v>165560.77905633996</v>
      </c>
      <c r="AF36" s="21">
        <f t="shared" si="4"/>
        <v>40537.88127091396</v>
      </c>
      <c r="AG36" s="21">
        <f t="shared" si="5"/>
        <v>101637.27137888852</v>
      </c>
      <c r="AH36" s="21">
        <f>H36+beis!Z35</f>
        <v>624587.27503343998</v>
      </c>
      <c r="AI36" s="21">
        <f>I36+beis!E35</f>
        <v>4785.5101182210174</v>
      </c>
      <c r="AJ36" s="21">
        <f t="shared" si="6"/>
        <v>6231.5662094733698</v>
      </c>
      <c r="AK36" s="21">
        <f>K36+beis!N35</f>
        <v>10186.49265091513</v>
      </c>
      <c r="AL36" s="21">
        <f>L36+beis!R35</f>
        <v>19362.833783266768</v>
      </c>
      <c r="AM36" s="21">
        <f t="shared" si="7"/>
        <v>229.72067604174504</v>
      </c>
      <c r="AN36" s="21">
        <f t="shared" si="8"/>
        <v>168.29696552065883</v>
      </c>
      <c r="AO36" s="21">
        <f t="shared" si="9"/>
        <v>141.03575388155662</v>
      </c>
      <c r="AP36" s="21">
        <f t="shared" si="10"/>
        <v>2445.7772890485489</v>
      </c>
      <c r="AQ36" s="21">
        <f t="shared" si="11"/>
        <v>2354.4514052085651</v>
      </c>
      <c r="AR36" s="61">
        <f t="shared" si="12"/>
        <v>0.34948726394000001</v>
      </c>
      <c r="AS36" s="61">
        <f t="shared" si="13"/>
        <v>4.1314985527000001</v>
      </c>
      <c r="AT36" s="61">
        <f t="shared" si="14"/>
        <v>0.17156194289999999</v>
      </c>
      <c r="AU36" s="61">
        <f t="shared" si="15"/>
        <v>6.0941340373000008</v>
      </c>
      <c r="AV36" s="61">
        <f t="shared" si="16"/>
        <v>7.9435787170000003</v>
      </c>
      <c r="AX36" s="23" t="s">
        <v>33</v>
      </c>
      <c r="AY36" s="21">
        <f>B36-'ptfire-rx'!B35-'ptfire-wild'!B35</f>
        <v>237108.00985069998</v>
      </c>
      <c r="AZ36" s="21">
        <f>C36-'ptfire-rx'!C35-'ptfire-wild'!C35</f>
        <v>66424.191823810295</v>
      </c>
      <c r="BA36" s="21">
        <f>D36-'ptfire-rx'!D35-'ptfire-wild'!D35</f>
        <v>143002.3723015209</v>
      </c>
      <c r="BB36" s="21">
        <f>E36-'ptfire-rx'!E35-'ptfire-wild'!E35</f>
        <v>162653.09273133997</v>
      </c>
      <c r="BC36" s="21">
        <f>F36-'ptfire-rx'!F35-'ptfire-wild'!F35</f>
        <v>38073.740336913965</v>
      </c>
      <c r="BD36" s="21">
        <f>G36-'ptfire-rx'!G35-'ptfire-wild'!G35</f>
        <v>101401.23900488853</v>
      </c>
      <c r="BE36" s="21">
        <f>H36-'ptfire-rx'!H35-'ptfire-wild'!H35</f>
        <v>514362.88320243999</v>
      </c>
      <c r="BF36" s="21">
        <f>I36-'ptfire-rx'!AO35-'ptfire-wild'!AL35</f>
        <v>816.78118940413617</v>
      </c>
      <c r="BG36" s="21">
        <f>J36-'ptfire-rx'!AS35-'ptfire-wild'!AP35</f>
        <v>6159.2245949539601</v>
      </c>
      <c r="BH36" s="21">
        <f>K36-'ptfire-rx'!BE35-'ptfire-wild'!BA35</f>
        <v>4603.510956942835</v>
      </c>
      <c r="BI36" s="21">
        <f>L36-'ptfire-rx'!BP35-'ptfire-wild'!BL35</f>
        <v>722.61150757797077</v>
      </c>
      <c r="BJ36" s="21">
        <f>M36-'ptfire-rx'!BR35-'ptfire-wild'!BN35</f>
        <v>151.35060606641275</v>
      </c>
      <c r="BK36" s="21">
        <f>N36-'ptfire-rx'!AL35-'ptfire-wild'!AJ35</f>
        <v>85.827551775145949</v>
      </c>
      <c r="BL36" s="21">
        <f>O36-'ptfire-rx'!AU35-'ptfire-wild'!AR35</f>
        <v>97.389709824783338</v>
      </c>
      <c r="BM36" s="21">
        <f t="shared" si="17"/>
        <v>2445.7772890485489</v>
      </c>
      <c r="BN36" s="21">
        <f t="shared" si="18"/>
        <v>2354.4514052085651</v>
      </c>
      <c r="BO36" s="61">
        <f t="shared" si="19"/>
        <v>0.34948726394000001</v>
      </c>
      <c r="BP36" s="61">
        <f t="shared" si="20"/>
        <v>4.1314985527000001</v>
      </c>
      <c r="BQ36" s="61">
        <f t="shared" si="21"/>
        <v>0.17156194289999999</v>
      </c>
      <c r="BR36" s="61">
        <f t="shared" si="22"/>
        <v>6.0941340373000008</v>
      </c>
      <c r="BS36" s="61">
        <f t="shared" si="23"/>
        <v>7.9435787170000003</v>
      </c>
    </row>
    <row r="37" spans="1:71" x14ac:dyDescent="0.3">
      <c r="A37" s="23" t="s">
        <v>34</v>
      </c>
      <c r="B37" s="21">
        <f>rail!B36+nonpt!B36+ptagfire!B36+nonroad!B36+'onroad all'!AG36+cmv_c1c2!B36+'ptfire-rx'!B36+ptegu!B36+ptnonipm!B36+pt_oilgas!B36+np_oilgas!B36+rwc!B36+cmv_c3!B36+airports!B36+'ptfire-wild'!B36+np_solvents!B36</f>
        <v>1390232.2804804298</v>
      </c>
      <c r="C37" s="21">
        <f>rail!C36+nonpt!C36+ptagfire!C36++nonroad!C36+'onroad all'!BZ36+cmv_c1c2!BE36+'ptfire-rx'!C36+ptegu!C36+ptnonipm!C36+pt_oilgas!C36+np_oilgas!C36+rwc!C36+cmv_c3!BE36+livestock!B36+airports!C36+'ptfire-wild'!C36+fertilizer!B36+np_solvents!C36</f>
        <v>85802.551193684616</v>
      </c>
      <c r="D37" s="21">
        <f>rail!D36+nonpt!D36+ptagfire!D36++nonroad!D36+cmv_c1c2!D36+'ptfire-rx'!D36+ptegu!DW36+ptnonipm!D36+pt_oilgas!D36+np_oilgas!D36+rwc!D36+cmv_c3!D36+'onroad all'!CI36+airports!D36+'ptfire-wild'!D36+np_solvents!D36</f>
        <v>275647.61626037897</v>
      </c>
      <c r="E37" s="21">
        <f>rail!E36+nonpt!E36+ptagfire!E36++nonroad!E36+cmv_c1c2!E36+'ptfire-rx'!E36+ptegu!E36+ptnonipm!E36+pt_oilgas!E36+np_oilgas!E36+rwc!E36+cmv_c3!E36+afdust!BA36+'onroad all'!DE36+'onroad all'!DD36+airports!E36+'ptfire-wild'!E36+np_solvents!E36</f>
        <v>126926.29761931462</v>
      </c>
      <c r="F37" s="21">
        <f>rail!F36+nonpt!F36+ptagfire!F36++nonroad!F36+cmv_c1c2!F36+'ptfire-rx'!F36+ptegu!F36+ptnonipm!F36+pt_oilgas!F36+np_oilgas!F36+rwc!F36+cmv_c3!F36+afdust!BB36+'onroad all'!DD36+airports!F36+'ptfire-wild'!F36+np_solvents!F36</f>
        <v>63616.126914362321</v>
      </c>
      <c r="G37" s="21">
        <f>rail!G36+nonpt!G36+ptagfire!G36++nonroad!G36+'onroad all'!DU36+cmv_c1c2!G36+'ptfire-rx'!G36+ptegu!FH36+ptnonipm!G36+pt_oilgas!G36+np_oilgas!G36+rwc!G36+cmv_c3!G36+airports!G36+'ptfire-wild'!G36+np_solvents!G36</f>
        <v>102158.03022349553</v>
      </c>
      <c r="H37" s="21">
        <f>rail!H36+nonpt!H36+ptagfire!H36++nonroad!H36+'onroad all'!EI36+cmv_c1c2!H36+'ptfire-rx'!H36+ptegu!H36+ptnonipm!H36+pt_oilgas!H36+np_oilgas!H36+rwc!H36+cmv_c3!H36+livestock!C36+airports!H36+'ptfire-wild'!H36+np_solvents!H36</f>
        <v>275746.10992842994</v>
      </c>
      <c r="I37" s="21">
        <f>rail!AO36+nonpt!BN36+ptagfire!AJ36+nonroad!AK36+'onroad all'!H36+cmv_c1c2!O36+'ptfire-rx'!AO36+ptegu!BM36+ptnonipm!BX36+pt_oilgas!BM36+np_oilgas!AU36+rwc!AH36+cmv_c3!O36+livestock!U36+airports!AJ36+'ptfire-wild'!AL36+np_solvents!AU36</f>
        <v>1839.7049170084777</v>
      </c>
      <c r="J37" s="21">
        <f>rail!AU36+nonpt!BT36+ptagfire!AN36+nonroad!AP36+'onroad all'!P36+cmv_c1c2!T36+'ptfire-rx'!AS36+ptegu!BS36+ptnonipm!CD36+pt_oilgas!BS36+np_oilgas!BA36+rwc!AL36+cmv_c3!T36+livestock!X36+airports!AM36+'ptfire-wild'!AP36+np_solvents!AY36</f>
        <v>3170.9466483300571</v>
      </c>
      <c r="K37" s="21">
        <f>rail!BR36+nonpt!CY36+ptagfire!AY36+nonroad!BH36+'onroad all'!BC36+cmv_c1c2!AO36+'ptfire-rx'!BE36+ptegu!CX36+ptnonipm!DP36+pt_oilgas!CW36+np_oilgas!BW36+rwc!AY36+cmv_c3!AP36+livestock!AH36+airports!BE36+'ptfire-wild'!BA36+np_solvents!BR36</f>
        <v>3521.0268968611549</v>
      </c>
      <c r="L37" s="21">
        <f>rail!CF36+nonpt!DO36+ptagfire!BH36+nonroad!BT36+'onroad all'!BU36+cmv_c1c2!BC36+'ptfire-rx'!BP36+ptegu!DM36+ptnonipm!EH36+pt_oilgas!DM36+np_oilgas!CK36+rwc!BJ36+cmv_c3!BC36+livestock!AN36+airports!BN36+'ptfire-wild'!BL36+np_solvents!CF36</f>
        <v>2541.9742618925738</v>
      </c>
      <c r="M37" s="21">
        <f>rail!CG36+nonpt!DQ36+nonroad!BU36+'onroad all'!BY36+cmv_c1c2!BD36+'ptfire-rx'!BR36+ptegu!DO36+ptnonipm!EJ36+pt_oilgas!DO36+np_oilgas!CL36+rwc!BK36+cmv_c3!BD36+airports!BO36+'ptfire-wild'!BN36+np_solvents!CG36+ptagfire!BJ36</f>
        <v>414.94198347386555</v>
      </c>
      <c r="N37" s="21">
        <f>rail!AN36+nonpt!BK36+nonroad!AJ36+'onroad all'!G36+cmv_c1c2!M36+'ptfire-rx'!AL36+ptegu!BK36+ptnonipm!BU36+pt_oilgas!BK36+np_oilgas!AT36+rwc!AG36+airports!AH36+cmv_c3!M36+'ptfire-wild'!AJ36+ptagfire!AH36</f>
        <v>257.39785603447967</v>
      </c>
      <c r="O37" s="21">
        <f>rail!AY36+nonpt!O36+ptagfire!AP36+nonroad!AR36+'onroad all'!Z36+cmv_c1c2!V36+'ptfire-rx'!AU36+ptegu!BX36+ptnonipm!CI36+pt_oilgas!BX36+np_oilgas!BD36+rwc!AN36+airports!AO36+cmv_c3!V36+'ptfire-wild'!AR36+np_solvents!AE36</f>
        <v>432.82722765504144</v>
      </c>
      <c r="P37" s="21">
        <f>rail!AD36+nonroad!AD36+'onroad all'!AK36+'onroad all'!AL36+'onroad all'!AM36+'onroad all'!AN36+'onroad all'!AO36+'onroad all'!AP36+ptnonipm!BI36+SUM(airports!AR36:AW36)+SUM(cmv_c1c2!AC36:AH36)+SUM(cmv_c3!AC36:AH36)</f>
        <v>4974.2886482029571</v>
      </c>
      <c r="Q37" s="21">
        <f>rail!AE36+nonroad!AE36+'onroad all'!AL36+'onroad all'!AM36+'onroad all'!AN36+'onroad all'!AO36+'onroad all'!AP36+ptnonipm!BJ36+SUM(airports!AS36:AW36)+SUM(cmv_c1c2!AD36:AH36)+SUM(cmv_c3!AD36:AH36)</f>
        <v>4702.6209714546085</v>
      </c>
      <c r="R37" s="61">
        <f>rail!P36+nonpt!T36+nonroad!R36+'onroad all'!AC36+ptegu!T36+ptnonipm!T36+pt_oilgas!S36+np_oilgas!Q36+SUM(cmv_c1c2!Z36:AA36)+SUM(cmv_c3!Z36:AA36)</f>
        <v>1.886485485846505</v>
      </c>
      <c r="S37" s="61">
        <f>rail!K36+nonpt!L36+nonroad!U36+'onroad all'!M36+ptegu!L36+ptnonipm!L36+pt_oilgas!K36+np_oilgas!K36+SUM(cmv_c1c2!R36:S36)+SUM(cmv_c3!R36:S36)</f>
        <v>1.724258725942631</v>
      </c>
      <c r="T37" s="61">
        <f>rail!O36+nonpt!P36+ptegu!P36+ptnonipm!P36+pt_oilgas!O36+np_oilgas!N36+rwc!M36+SUM(cmv_c1c2!W36:X36)+SUM(cmv_c3!W36:X36)</f>
        <v>1.8950030604513384</v>
      </c>
      <c r="U37" s="61">
        <f>rail!V36+nonpt!AI36+nonroad!T36+'onroad all'!CB36+ptegu!AH36+ptnonipm!AL36+pt_oilgas!AG36+np_oilgas!AA36+rwc!R36+SUM(cmv_c1c2!BF36:BG36)+SUM(cmv_c3!BF36:BG36)</f>
        <v>40.993660985630008</v>
      </c>
      <c r="V37" s="61">
        <f>rail!T36+nonpt!AE36+nonroad!S36+'onroad all'!BS36+'onroad all'!BT36+ptegu!AD36+ptnonipm!AH36+pt_oilgas!AC36+np_oilgas!W36+rwc!P36+SUM(cmv_c1c2!BA36:BB36)+SUM(cmv_c3!BA36:BB36)</f>
        <v>64.291581792353071</v>
      </c>
      <c r="W37" s="61">
        <f>nonpt!CW36+ptegu!BB36+ptnonipm!Z36</f>
        <v>0.1002259369001022</v>
      </c>
      <c r="X37" s="68" t="s">
        <v>526</v>
      </c>
      <c r="AA37" s="23" t="s">
        <v>34</v>
      </c>
      <c r="AB37" s="21">
        <f>B37+beis!H36</f>
        <v>1431339.3430124298</v>
      </c>
      <c r="AC37" s="21">
        <f t="shared" si="2"/>
        <v>85802.551193684616</v>
      </c>
      <c r="AD37" s="21">
        <f>D37+beis!T36</f>
        <v>297964.91924016998</v>
      </c>
      <c r="AE37" s="21">
        <f t="shared" si="3"/>
        <v>126926.29761931462</v>
      </c>
      <c r="AF37" s="21">
        <f t="shared" si="4"/>
        <v>63616.126914362321</v>
      </c>
      <c r="AG37" s="21">
        <f t="shared" si="5"/>
        <v>102158.03022349553</v>
      </c>
      <c r="AH37" s="21">
        <f>H37+beis!Z36</f>
        <v>538513.29657342995</v>
      </c>
      <c r="AI37" s="21">
        <f>I37+beis!E36</f>
        <v>6142.0072680084777</v>
      </c>
      <c r="AJ37" s="21">
        <f t="shared" si="6"/>
        <v>3170.9466483300571</v>
      </c>
      <c r="AK37" s="21">
        <f>K37+beis!N36</f>
        <v>9387.9131018611552</v>
      </c>
      <c r="AL37" s="21">
        <f>L37+beis!R36</f>
        <v>24215.711901772574</v>
      </c>
      <c r="AM37" s="21">
        <f t="shared" si="7"/>
        <v>414.94198347386555</v>
      </c>
      <c r="AN37" s="21">
        <f t="shared" si="8"/>
        <v>257.39785603447967</v>
      </c>
      <c r="AO37" s="21">
        <f t="shared" si="9"/>
        <v>432.82722765504144</v>
      </c>
      <c r="AP37" s="21">
        <f t="shared" si="10"/>
        <v>4974.2886482029571</v>
      </c>
      <c r="AQ37" s="21">
        <f t="shared" si="11"/>
        <v>4702.6209714546085</v>
      </c>
      <c r="AR37" s="61">
        <f t="shared" si="12"/>
        <v>1.886485485846505</v>
      </c>
      <c r="AS37" s="61">
        <f t="shared" si="13"/>
        <v>1.724258725942631</v>
      </c>
      <c r="AT37" s="61">
        <f t="shared" si="14"/>
        <v>1.8950030604513384</v>
      </c>
      <c r="AU37" s="61">
        <f t="shared" si="15"/>
        <v>40.993660985630008</v>
      </c>
      <c r="AV37" s="61">
        <f t="shared" si="16"/>
        <v>64.291581792353071</v>
      </c>
      <c r="AX37" s="23" t="s">
        <v>34</v>
      </c>
      <c r="AY37" s="21">
        <f>B37-'ptfire-rx'!B36-'ptfire-wild'!B36</f>
        <v>1370361.4068214297</v>
      </c>
      <c r="AZ37" s="21">
        <f>C37-'ptfire-rx'!C36-'ptfire-wild'!C36</f>
        <v>85474.579257684614</v>
      </c>
      <c r="BA37" s="21">
        <f>D37-'ptfire-rx'!D36-'ptfire-wild'!D36</f>
        <v>275281.77693737898</v>
      </c>
      <c r="BB37" s="21">
        <f>E37-'ptfire-rx'!E36-'ptfire-wild'!E36</f>
        <v>124820.27830731461</v>
      </c>
      <c r="BC37" s="21">
        <f>F37-'ptfire-rx'!F36-'ptfire-wild'!F36</f>
        <v>61831.364781362317</v>
      </c>
      <c r="BD37" s="21">
        <f>G37-'ptfire-rx'!G36-'ptfire-wild'!G36</f>
        <v>101979.74146949552</v>
      </c>
      <c r="BE37" s="21">
        <f>H37-'ptfire-rx'!H36-'ptfire-wild'!H36</f>
        <v>271031.51303942996</v>
      </c>
      <c r="BF37" s="21">
        <f>I37-'ptfire-rx'!AO36-'ptfire-wild'!AL36</f>
        <v>1687.0662339130979</v>
      </c>
      <c r="BG37" s="21">
        <f>J37-'ptfire-rx'!AS36-'ptfire-wild'!AP36</f>
        <v>3129.9637216094025</v>
      </c>
      <c r="BH37" s="21">
        <f>K37-'ptfire-rx'!BE36-'ptfire-wild'!BA36</f>
        <v>3292.2509941847811</v>
      </c>
      <c r="BI37" s="21">
        <f>L37-'ptfire-rx'!BP36-'ptfire-wild'!BL36</f>
        <v>2332.1410428070694</v>
      </c>
      <c r="BJ37" s="21">
        <f>M37-'ptfire-rx'!BR36-'ptfire-wild'!BN36</f>
        <v>370.68036334228123</v>
      </c>
      <c r="BK37" s="21">
        <f>N37-'ptfire-rx'!AL36-'ptfire-wild'!AJ36</f>
        <v>210.76835815624923</v>
      </c>
      <c r="BL37" s="21">
        <f>O37-'ptfire-rx'!AU36-'ptfire-wild'!AR36</f>
        <v>408.05526877369033</v>
      </c>
      <c r="BM37" s="21">
        <f t="shared" si="17"/>
        <v>4974.2886482029571</v>
      </c>
      <c r="BN37" s="21">
        <f t="shared" si="18"/>
        <v>4702.6209714546085</v>
      </c>
      <c r="BO37" s="61">
        <f t="shared" si="19"/>
        <v>1.886485485846505</v>
      </c>
      <c r="BP37" s="61">
        <f t="shared" si="20"/>
        <v>1.724258725942631</v>
      </c>
      <c r="BQ37" s="61">
        <f t="shared" si="21"/>
        <v>1.8950030604513384</v>
      </c>
      <c r="BR37" s="61">
        <f t="shared" si="22"/>
        <v>40.993660985630008</v>
      </c>
      <c r="BS37" s="61">
        <f t="shared" si="23"/>
        <v>64.291581792353071</v>
      </c>
    </row>
    <row r="38" spans="1:71" x14ac:dyDescent="0.3">
      <c r="A38" s="23" t="s">
        <v>35</v>
      </c>
      <c r="B38" s="21">
        <f>rail!B37+nonpt!B37+ptagfire!B37+nonroad!B37+'onroad all'!AG37+cmv_c1c2!B37+'ptfire-rx'!B37+ptegu!B37+ptnonipm!B37+pt_oilgas!B37+np_oilgas!B37+rwc!B37+cmv_c3!B37+airports!B37+'ptfire-wild'!B37+np_solvents!B37</f>
        <v>1257727.6083666503</v>
      </c>
      <c r="C38" s="21">
        <f>rail!C37+nonpt!C37+ptagfire!C37++nonroad!C37+'onroad all'!BZ37+cmv_c1c2!BE37+'ptfire-rx'!C37+ptegu!C37+ptnonipm!C37+pt_oilgas!C37+np_oilgas!C37+rwc!C37+cmv_c3!BE37+livestock!B37+airports!C37+'ptfire-wild'!C37+fertilizer!B37+np_solvents!C37</f>
        <v>189440.79351724306</v>
      </c>
      <c r="D38" s="21">
        <f>rail!D37+nonpt!D37+ptagfire!D37++nonroad!D37+cmv_c1c2!D37+'ptfire-rx'!D37+ptegu!DW37+ptnonipm!D37+pt_oilgas!D37+np_oilgas!D37+rwc!D37+cmv_c3!D37+'onroad all'!CI37+airports!D37+'ptfire-wild'!D37+np_solvents!D37</f>
        <v>242261.58047375214</v>
      </c>
      <c r="E38" s="21">
        <f>rail!E37+nonpt!E37+ptagfire!E37++nonroad!E37+cmv_c1c2!E37+'ptfire-rx'!E37+ptegu!E37+ptnonipm!E37+pt_oilgas!E37+np_oilgas!E37+rwc!E37+cmv_c3!E37+afdust!BA37+'onroad all'!DE37+'onroad all'!DD37+airports!E37+'ptfire-wild'!E37+np_solvents!E37</f>
        <v>367044.82865800487</v>
      </c>
      <c r="F38" s="21">
        <f>rail!F37+nonpt!F37+ptagfire!F37++nonroad!F37+cmv_c1c2!F37+'ptfire-rx'!F37+ptegu!F37+ptnonipm!F37+pt_oilgas!F37+np_oilgas!F37+rwc!F37+cmv_c3!F37+afdust!BB37+'onroad all'!DD37+airports!F37+'ptfire-wild'!F37+np_solvents!F37</f>
        <v>119202.02898143888</v>
      </c>
      <c r="G38" s="21">
        <f>rail!G37+nonpt!G37+ptagfire!G37++nonroad!G37+'onroad all'!DU37+cmv_c1c2!G37+'ptfire-rx'!G37+ptegu!FH37+ptnonipm!G37+pt_oilgas!G37+np_oilgas!G37+rwc!G37+cmv_c3!G37+airports!G37+'ptfire-wild'!G37+np_solvents!G37</f>
        <v>38440.354832567224</v>
      </c>
      <c r="H38" s="21">
        <f>rail!H37+nonpt!H37+ptagfire!H37++nonroad!H37+'onroad all'!EI37+cmv_c1c2!H37+'ptfire-rx'!H37+ptegu!H37+ptnonipm!H37+pt_oilgas!H37+np_oilgas!H37+rwc!H37+cmv_c3!H37+livestock!C37+airports!H37+'ptfire-wild'!H37+np_solvents!H37</f>
        <v>472726.55526325991</v>
      </c>
      <c r="I38" s="21">
        <f>rail!AO37+nonpt!BN37+ptagfire!AJ37+nonroad!AK37+'onroad all'!H37+cmv_c1c2!O37+'ptfire-rx'!AO37+ptegu!BM37+ptnonipm!BX37+pt_oilgas!BM37+np_oilgas!AU37+rwc!AH37+cmv_c3!O37+livestock!U37+airports!AJ37+'ptfire-wild'!AL37+np_solvents!AU37</f>
        <v>7756.6078247740388</v>
      </c>
      <c r="J38" s="21">
        <f>rail!AU37+nonpt!BT37+ptagfire!AN37+nonroad!AP37+'onroad all'!P37+cmv_c1c2!T37+'ptfire-rx'!AS37+ptegu!BS37+ptnonipm!CD37+pt_oilgas!BS37+np_oilgas!BA37+rwc!AL37+cmv_c3!T37+livestock!X37+airports!AM37+'ptfire-wild'!AP37+np_solvents!AY37</f>
        <v>3729.970441874249</v>
      </c>
      <c r="K38" s="21">
        <f>rail!BR37+nonpt!CY37+ptagfire!AY37+nonroad!BH37+'onroad all'!BC37+cmv_c1c2!AO37+'ptfire-rx'!BE37+ptegu!CX37+ptnonipm!DP37+pt_oilgas!CW37+np_oilgas!BW37+rwc!AY37+cmv_c3!AP37+livestock!AH37+airports!BE37+'ptfire-wild'!BA37+np_solvents!BR37</f>
        <v>12784.67225907954</v>
      </c>
      <c r="L38" s="21">
        <f>rail!CF37+nonpt!DO37+ptagfire!BH37+nonroad!BT37+'onroad all'!BU37+cmv_c1c2!BC37+'ptfire-rx'!BP37+ptegu!DM37+ptnonipm!EH37+pt_oilgas!DM37+np_oilgas!CK37+rwc!BJ37+cmv_c3!BC37+livestock!AN37+airports!BN37+'ptfire-wild'!BL37+np_solvents!CF37</f>
        <v>10531.305872144765</v>
      </c>
      <c r="M38" s="21">
        <f>rail!CG37+nonpt!DQ37+nonroad!BU37+'onroad all'!BY37+cmv_c1c2!BD37+'ptfire-rx'!BR37+ptegu!DO37+ptnonipm!EJ37+pt_oilgas!DO37+np_oilgas!CL37+rwc!BK37+cmv_c3!BD37+airports!BO37+'ptfire-wild'!BN37+np_solvents!CG37+ptagfire!BJ37</f>
        <v>1513.3681407559463</v>
      </c>
      <c r="N38" s="21">
        <f>rail!AN37+nonpt!BK37+nonroad!AJ37+'onroad all'!G37+cmv_c1c2!M37+'ptfire-rx'!AL37+ptegu!BK37+ptnonipm!BU37+pt_oilgas!BK37+np_oilgas!AT37+rwc!AG37+airports!AH37+cmv_c3!M37+'ptfire-wild'!AJ37+ptagfire!AH37</f>
        <v>2561.0571135385071</v>
      </c>
      <c r="O38" s="21">
        <f>rail!AY37+nonpt!O37+ptagfire!AP37+nonroad!AR37+'onroad all'!Z37+cmv_c1c2!V37+'ptfire-rx'!AU37+ptegu!BX37+ptnonipm!CI37+pt_oilgas!BX37+np_oilgas!BD37+rwc!AN37+airports!AO37+cmv_c3!V37+'ptfire-wild'!AR37+np_solvents!AE37</f>
        <v>1130.3520157551268</v>
      </c>
      <c r="P38" s="21">
        <f>rail!AD37+nonroad!AD37+'onroad all'!AK37+'onroad all'!AL37+'onroad all'!AM37+'onroad all'!AN37+'onroad all'!AO37+'onroad all'!AP37+ptnonipm!BI37+SUM(airports!AR37:AW37)+SUM(cmv_c1c2!AC37:AH37)+SUM(cmv_c3!AC37:AH37)</f>
        <v>2142.1587316842565</v>
      </c>
      <c r="Q38" s="21">
        <f>rail!AE37+nonroad!AE37+'onroad all'!AL37+'onroad all'!AM37+'onroad all'!AN37+'onroad all'!AO37+'onroad all'!AP37+ptnonipm!BJ37+SUM(airports!AS37:AW37)+SUM(cmv_c1c2!AD37:AH37)+SUM(cmv_c3!AD37:AH37)</f>
        <v>2022.8327608296436</v>
      </c>
      <c r="R38" s="61">
        <f>rail!P37+nonpt!T37+nonroad!R37+'onroad all'!AC37+ptegu!T37+ptnonipm!T37+pt_oilgas!S37+np_oilgas!Q37+SUM(cmv_c1c2!Z37:AA37)+SUM(cmv_c3!Z37:AA37)</f>
        <v>0.64656143322510429</v>
      </c>
      <c r="S38" s="61">
        <f>rail!K37+nonpt!L37+nonroad!U37+'onroad all'!M37+ptegu!L37+ptnonipm!L37+pt_oilgas!K37+np_oilgas!K37+SUM(cmv_c1c2!R37:S37)+SUM(cmv_c3!R37:S37)</f>
        <v>0.87528771985087839</v>
      </c>
      <c r="T38" s="61">
        <f>rail!O37+nonpt!P37+ptegu!P37+ptnonipm!P37+pt_oilgas!O37+np_oilgas!N37+rwc!M37+SUM(cmv_c1c2!W37:X37)+SUM(cmv_c3!W37:X37)</f>
        <v>0.18199154181116695</v>
      </c>
      <c r="U38" s="61">
        <f>rail!V37+nonpt!AI37+nonroad!T37+'onroad all'!CB37+ptegu!AH37+ptnonipm!AL37+pt_oilgas!AG37+np_oilgas!AA37+rwc!R37+SUM(cmv_c1c2!BF37:BG37)+SUM(cmv_c3!BF37:BG37)</f>
        <v>7.8184085264042249</v>
      </c>
      <c r="V38" s="61">
        <f>rail!T37+nonpt!AE37+nonroad!S37+'onroad all'!BS37+'onroad all'!BT37+ptegu!AD37+ptnonipm!AH37+pt_oilgas!AC37+np_oilgas!W37+rwc!P37+SUM(cmv_c1c2!BA37:BB37)+SUM(cmv_c3!BA37:BB37)</f>
        <v>6.5745505328819478</v>
      </c>
      <c r="W38" s="61">
        <f>nonpt!CW37+ptegu!BB37+ptnonipm!Z37</f>
        <v>1.0877814697130306</v>
      </c>
      <c r="X38" s="68" t="s">
        <v>526</v>
      </c>
      <c r="AA38" s="23" t="s">
        <v>35</v>
      </c>
      <c r="AB38" s="21">
        <f>B38+beis!H37</f>
        <v>1340645.4593966503</v>
      </c>
      <c r="AC38" s="21">
        <f t="shared" si="2"/>
        <v>189440.79351724306</v>
      </c>
      <c r="AD38" s="21">
        <f>D38+beis!T37</f>
        <v>267201.66326515214</v>
      </c>
      <c r="AE38" s="21">
        <f t="shared" si="3"/>
        <v>367044.82865800487</v>
      </c>
      <c r="AF38" s="21">
        <f t="shared" si="4"/>
        <v>119202.02898143888</v>
      </c>
      <c r="AG38" s="21">
        <f t="shared" si="5"/>
        <v>38440.354832567224</v>
      </c>
      <c r="AH38" s="21">
        <f>H38+beis!Z37</f>
        <v>934238.24106325989</v>
      </c>
      <c r="AI38" s="21">
        <f>I38+beis!E37</f>
        <v>16441.626485774028</v>
      </c>
      <c r="AJ38" s="21">
        <f t="shared" si="6"/>
        <v>3729.970441874249</v>
      </c>
      <c r="AK38" s="21">
        <f>K38+beis!N37</f>
        <v>24628.088281079537</v>
      </c>
      <c r="AL38" s="21">
        <f>L38+beis!R37</f>
        <v>61474.053622644766</v>
      </c>
      <c r="AM38" s="21">
        <f t="shared" si="7"/>
        <v>1513.3681407559463</v>
      </c>
      <c r="AN38" s="21">
        <f t="shared" si="8"/>
        <v>2561.0571135385071</v>
      </c>
      <c r="AO38" s="21">
        <f t="shared" si="9"/>
        <v>1130.3520157551268</v>
      </c>
      <c r="AP38" s="21">
        <f t="shared" si="10"/>
        <v>2142.1587316842565</v>
      </c>
      <c r="AQ38" s="21">
        <f t="shared" si="11"/>
        <v>2022.8327608296436</v>
      </c>
      <c r="AR38" s="61">
        <f t="shared" si="12"/>
        <v>0.64656143322510429</v>
      </c>
      <c r="AS38" s="61">
        <f t="shared" si="13"/>
        <v>0.87528771985087839</v>
      </c>
      <c r="AT38" s="61">
        <f t="shared" si="14"/>
        <v>0.18199154181116695</v>
      </c>
      <c r="AU38" s="61">
        <f t="shared" si="15"/>
        <v>7.8184085264042249</v>
      </c>
      <c r="AV38" s="61">
        <f t="shared" si="16"/>
        <v>6.5745505328819478</v>
      </c>
      <c r="AX38" s="23" t="s">
        <v>35</v>
      </c>
      <c r="AY38" s="21">
        <f>B38-'ptfire-rx'!B37-'ptfire-wild'!B37</f>
        <v>692579.39024065027</v>
      </c>
      <c r="AZ38" s="21">
        <f>C38-'ptfire-rx'!C37-'ptfire-wild'!C37</f>
        <v>180180.25882464307</v>
      </c>
      <c r="BA38" s="21">
        <f>D38-'ptfire-rx'!D37-'ptfire-wild'!D37</f>
        <v>229109.15750275215</v>
      </c>
      <c r="BB38" s="21">
        <f>E38-'ptfire-rx'!E37-'ptfire-wild'!E37</f>
        <v>302051.9221820049</v>
      </c>
      <c r="BC38" s="21">
        <f>F38-'ptfire-rx'!F37-'ptfire-wild'!F37</f>
        <v>63199.004920438892</v>
      </c>
      <c r="BD38" s="21">
        <f>G38-'ptfire-rx'!G37-'ptfire-wild'!G37</f>
        <v>32550.511205867224</v>
      </c>
      <c r="BE38" s="21">
        <f>H38-'ptfire-rx'!H37-'ptfire-wild'!H37</f>
        <v>334342.28730525996</v>
      </c>
      <c r="BF38" s="21">
        <f>I38-'ptfire-rx'!AO37-'ptfire-wild'!AL37</f>
        <v>1735.5378507782716</v>
      </c>
      <c r="BG38" s="21">
        <f>J38-'ptfire-rx'!AS37-'ptfire-wild'!AP37</f>
        <v>2338.3504485144795</v>
      </c>
      <c r="BH38" s="21">
        <f>K38-'ptfire-rx'!BE37-'ptfire-wild'!BA37</f>
        <v>4900.8311387648973</v>
      </c>
      <c r="BI38" s="21">
        <f>L38-'ptfire-rx'!BP37-'ptfire-wild'!BL37</f>
        <v>3443.5566900214153</v>
      </c>
      <c r="BJ38" s="21">
        <f>M38-'ptfire-rx'!BR37-'ptfire-wild'!BN37</f>
        <v>210.10739911607263</v>
      </c>
      <c r="BK38" s="21">
        <f>N38-'ptfire-rx'!AL37-'ptfire-wild'!AJ37</f>
        <v>551.02973122593107</v>
      </c>
      <c r="BL38" s="21">
        <f>O38-'ptfire-rx'!AU37-'ptfire-wild'!AR37</f>
        <v>349.49213595836181</v>
      </c>
      <c r="BM38" s="21">
        <f t="shared" si="17"/>
        <v>2142.1587316842565</v>
      </c>
      <c r="BN38" s="21">
        <f t="shared" si="18"/>
        <v>2022.8327608296436</v>
      </c>
      <c r="BO38" s="61">
        <f t="shared" si="19"/>
        <v>0.64656143322510429</v>
      </c>
      <c r="BP38" s="61">
        <f t="shared" si="20"/>
        <v>0.87528771985087839</v>
      </c>
      <c r="BQ38" s="61">
        <f t="shared" si="21"/>
        <v>0.18199154181116695</v>
      </c>
      <c r="BR38" s="61">
        <f t="shared" si="22"/>
        <v>7.8184085264042249</v>
      </c>
      <c r="BS38" s="61">
        <f t="shared" si="23"/>
        <v>6.5745505328819478</v>
      </c>
    </row>
    <row r="39" spans="1:71" x14ac:dyDescent="0.3">
      <c r="A39" s="23" t="s">
        <v>36</v>
      </c>
      <c r="B39" s="21">
        <f>rail!B38+nonpt!B38+ptagfire!B38+nonroad!B38+'onroad all'!AG38+cmv_c1c2!B38+'ptfire-rx'!B38+ptegu!B38+ptnonipm!B38+pt_oilgas!B38+np_oilgas!B38+rwc!B38+cmv_c3!B38+airports!B38+'ptfire-wild'!B38+np_solvents!B38</f>
        <v>1412438.2269413001</v>
      </c>
      <c r="C39" s="21">
        <f>rail!C38+nonpt!C38+ptagfire!C38++nonroad!C38+'onroad all'!BZ38+cmv_c1c2!BE38+'ptfire-rx'!C38+ptegu!C38+ptnonipm!C38+pt_oilgas!C38+np_oilgas!C38+rwc!C38+cmv_c3!BE38+livestock!B38+airports!C38+'ptfire-wild'!C38+fertilizer!B38+np_solvents!C38</f>
        <v>45016.406857041307</v>
      </c>
      <c r="D39" s="21">
        <f>rail!D38+nonpt!D38+ptagfire!D38++nonroad!D38+cmv_c1c2!D38+'ptfire-rx'!D38+ptegu!DW38+ptnonipm!D38+pt_oilgas!D38+np_oilgas!D38+rwc!D38+cmv_c3!D38+'onroad all'!CI38+airports!D38+'ptfire-wild'!D38+np_solvents!D38</f>
        <v>108910.80906329084</v>
      </c>
      <c r="E39" s="21">
        <f>rail!E38+nonpt!E38+ptagfire!E38++nonroad!E38+cmv_c1c2!E38+'ptfire-rx'!E38+ptegu!E38+ptnonipm!E38+pt_oilgas!E38+np_oilgas!E38+rwc!E38+cmv_c3!E38+afdust!BA38+'onroad all'!DE38+'onroad all'!DD38+airports!E38+'ptfire-wild'!E38+np_solvents!E38</f>
        <v>333098.34189630445</v>
      </c>
      <c r="F39" s="21">
        <f>rail!F38+nonpt!F38+ptagfire!F38++nonroad!F38+cmv_c1c2!F38+'ptfire-rx'!F38+ptegu!F38+ptnonipm!F38+pt_oilgas!F38+np_oilgas!F38+rwc!F38+cmv_c3!F38+afdust!BB38+'onroad all'!DD38+airports!F38+'ptfire-wild'!F38+np_solvents!F38</f>
        <v>122578.53019636244</v>
      </c>
      <c r="G39" s="21">
        <f>rail!G38+nonpt!G38+ptagfire!G38++nonroad!G38+'onroad all'!DU38+cmv_c1c2!G38+'ptfire-rx'!G38+ptegu!FH38+ptnonipm!G38+pt_oilgas!G38+np_oilgas!G38+rwc!G38+cmv_c3!G38+airports!G38+'ptfire-wild'!G38+np_solvents!G38</f>
        <v>13833.798255293372</v>
      </c>
      <c r="H39" s="21">
        <f>rail!H38+nonpt!H38+ptagfire!H38++nonroad!H38+'onroad all'!EI38+cmv_c1c2!H38+'ptfire-rx'!H38+ptegu!H38+ptnonipm!H38+pt_oilgas!H38+np_oilgas!H38+rwc!H38+cmv_c3!H38+livestock!C38+airports!H38+'ptfire-wild'!H38+np_solvents!H38</f>
        <v>306667.68480548897</v>
      </c>
      <c r="I39" s="21">
        <f>rail!AO38+nonpt!BN38+ptagfire!AJ38+nonroad!AK38+'onroad all'!H38+cmv_c1c2!O38+'ptfire-rx'!AO38+ptegu!BM38+ptnonipm!BX38+pt_oilgas!BM38+np_oilgas!AU38+rwc!AH38+cmv_c3!O38+livestock!U38+airports!AJ38+'ptfire-wild'!AL38+np_solvents!AU38</f>
        <v>7408.8673575016455</v>
      </c>
      <c r="J39" s="21">
        <f>rail!AU38+nonpt!BT38+ptagfire!AN38+nonroad!AP38+'onroad all'!P38+cmv_c1c2!T38+'ptfire-rx'!AS38+ptegu!BS38+ptnonipm!CD38+pt_oilgas!BS38+np_oilgas!BA38+rwc!AL38+cmv_c3!T38+livestock!X38+airports!AM38+'ptfire-wild'!AP38+np_solvents!AY38</f>
        <v>3259.4265985573088</v>
      </c>
      <c r="K39" s="21">
        <f>rail!BR38+nonpt!CY38+ptagfire!AY38+nonroad!BH38+'onroad all'!BC38+cmv_c1c2!AO38+'ptfire-rx'!BE38+ptegu!CX38+ptnonipm!DP38+pt_oilgas!CW38+np_oilgas!BW38+rwc!AY38+cmv_c3!AP38+livestock!AH38+airports!BE38+'ptfire-wild'!BA38+np_solvents!BR38</f>
        <v>14433.914668398438</v>
      </c>
      <c r="L39" s="21">
        <f>rail!CF38+nonpt!DO38+ptagfire!BH38+nonroad!BT38+'onroad all'!BU38+cmv_c1c2!BC38+'ptfire-rx'!BP38+ptegu!DM38+ptnonipm!EH38+pt_oilgas!DM38+np_oilgas!CK38+rwc!BJ38+cmv_c3!BC38+livestock!AN38+airports!BN38+'ptfire-wild'!BL38+np_solvents!CF38</f>
        <v>16600.279515439805</v>
      </c>
      <c r="M39" s="21">
        <f>rail!CG38+nonpt!DQ38+nonroad!BU38+'onroad all'!BY38+cmv_c1c2!BD38+'ptfire-rx'!BR38+ptegu!DO38+ptnonipm!EJ38+pt_oilgas!DO38+np_oilgas!CL38+rwc!BK38+cmv_c3!BD38+airports!BO38+'ptfire-wild'!BN38+np_solvents!CG38+ptagfire!BJ38</f>
        <v>2114.9972621281186</v>
      </c>
      <c r="N39" s="21">
        <f>rail!AN38+nonpt!BK38+nonroad!AJ38+'onroad all'!G38+cmv_c1c2!M38+'ptfire-rx'!AL38+ptegu!BK38+ptnonipm!BU38+pt_oilgas!BK38+np_oilgas!AT38+rwc!AG38+airports!AH38+cmv_c3!M38+'ptfire-wild'!AJ38+ptagfire!AH38</f>
        <v>2074.9754457852473</v>
      </c>
      <c r="O39" s="21">
        <f>rail!AY38+nonpt!O38+ptagfire!AP38+nonroad!AR38+'onroad all'!Z38+cmv_c1c2!V38+'ptfire-rx'!AU38+ptegu!BX38+ptnonipm!CI38+pt_oilgas!BX38+np_oilgas!BD38+rwc!AN38+airports!AO38+cmv_c3!V38+'ptfire-wild'!AR38+np_solvents!AE38</f>
        <v>1268.2794594849968</v>
      </c>
      <c r="P39" s="21">
        <f>rail!AD38+nonroad!AD38+'onroad all'!AK38+'onroad all'!AL38+'onroad all'!AM38+'onroad all'!AN38+'onroad all'!AO38+'onroad all'!AP38+ptnonipm!BI38+SUM(airports!AR38:AW38)+SUM(cmv_c1c2!AC38:AH38)+SUM(cmv_c3!AC38:AH38)</f>
        <v>2182.7129300269553</v>
      </c>
      <c r="Q39" s="21">
        <f>rail!AE38+nonroad!AE38+'onroad all'!AL38+'onroad all'!AM38+'onroad all'!AN38+'onroad all'!AO38+'onroad all'!AP38+ptnonipm!BJ38+SUM(airports!AS38:AW38)+SUM(cmv_c1c2!AD38:AH38)+SUM(cmv_c3!AD38:AH38)</f>
        <v>2053.056302802373</v>
      </c>
      <c r="R39" s="61">
        <f>rail!P38+nonpt!T38+nonroad!R38+'onroad all'!AC38+ptegu!T38+ptnonipm!T38+pt_oilgas!S38+np_oilgas!Q38+SUM(cmv_c1c2!Z38:AA38)+SUM(cmv_c3!Z38:AA38)</f>
        <v>0.77436153390255447</v>
      </c>
      <c r="S39" s="61">
        <f>rail!K38+nonpt!L38+nonroad!U38+'onroad all'!M38+ptegu!L38+ptnonipm!L38+pt_oilgas!K38+np_oilgas!K38+SUM(cmv_c1c2!R38:S38)+SUM(cmv_c3!R38:S38)</f>
        <v>0.58714395756772408</v>
      </c>
      <c r="T39" s="61">
        <f>rail!O38+nonpt!P38+ptegu!P38+ptnonipm!P38+pt_oilgas!O38+np_oilgas!N38+rwc!M38+SUM(cmv_c1c2!W38:X38)+SUM(cmv_c3!W38:X38)</f>
        <v>0.15494523768630555</v>
      </c>
      <c r="U39" s="61">
        <f>rail!V38+nonpt!AI38+nonroad!T38+'onroad all'!CB38+ptegu!AH38+ptnonipm!AL38+pt_oilgas!AG38+np_oilgas!AA38+rwc!R38+SUM(cmv_c1c2!BF38:BG38)+SUM(cmv_c3!BF38:BG38)</f>
        <v>1.9729600794349729</v>
      </c>
      <c r="V39" s="61">
        <f>rail!T38+nonpt!AE38+nonroad!S38+'onroad all'!BS38+'onroad all'!BT38+ptegu!AD38+ptnonipm!AH38+pt_oilgas!AC38+np_oilgas!W38+rwc!P38+SUM(cmv_c1c2!BA38:BB38)+SUM(cmv_c3!BA38:BB38)</f>
        <v>5.3021492268771437</v>
      </c>
      <c r="W39" s="61">
        <f>nonpt!CW38+ptegu!BB38+ptnonipm!Z38</f>
        <v>1.8589391101270499E-2</v>
      </c>
      <c r="X39" s="68"/>
      <c r="AA39" s="23" t="s">
        <v>36</v>
      </c>
      <c r="AB39" s="21">
        <f>B39+beis!H38</f>
        <v>1546762.5425413002</v>
      </c>
      <c r="AC39" s="21">
        <f t="shared" si="2"/>
        <v>45016.406857041307</v>
      </c>
      <c r="AD39" s="21">
        <f>D39+beis!T38</f>
        <v>122682.61290229084</v>
      </c>
      <c r="AE39" s="21">
        <f t="shared" si="3"/>
        <v>333098.34189630445</v>
      </c>
      <c r="AF39" s="21">
        <f t="shared" si="4"/>
        <v>122578.53019636244</v>
      </c>
      <c r="AG39" s="21">
        <f t="shared" si="5"/>
        <v>13833.798255293372</v>
      </c>
      <c r="AH39" s="21">
        <f>H39+beis!Z38</f>
        <v>1064540.0708054891</v>
      </c>
      <c r="AI39" s="21">
        <f>I39+beis!E38</f>
        <v>21480.010677501647</v>
      </c>
      <c r="AJ39" s="21">
        <f t="shared" si="6"/>
        <v>3259.4265985573088</v>
      </c>
      <c r="AK39" s="21">
        <f>K39+beis!N38</f>
        <v>33622.178368398338</v>
      </c>
      <c r="AL39" s="21">
        <f>L39+beis!R38</f>
        <v>72275.991023439798</v>
      </c>
      <c r="AM39" s="21">
        <f t="shared" si="7"/>
        <v>2114.9972621281186</v>
      </c>
      <c r="AN39" s="21">
        <f t="shared" si="8"/>
        <v>2074.9754457852473</v>
      </c>
      <c r="AO39" s="21">
        <f t="shared" si="9"/>
        <v>1268.2794594849968</v>
      </c>
      <c r="AP39" s="21">
        <f t="shared" si="10"/>
        <v>2182.7129300269553</v>
      </c>
      <c r="AQ39" s="21">
        <f t="shared" si="11"/>
        <v>2053.056302802373</v>
      </c>
      <c r="AR39" s="61">
        <f t="shared" si="12"/>
        <v>0.77436153390255447</v>
      </c>
      <c r="AS39" s="61">
        <f t="shared" si="13"/>
        <v>0.58714395756772408</v>
      </c>
      <c r="AT39" s="61">
        <f t="shared" si="14"/>
        <v>0.15494523768630555</v>
      </c>
      <c r="AU39" s="61">
        <f t="shared" si="15"/>
        <v>1.9729600794349729</v>
      </c>
      <c r="AV39" s="61">
        <f t="shared" si="16"/>
        <v>5.3021492268771437</v>
      </c>
      <c r="AX39" s="23" t="s">
        <v>36</v>
      </c>
      <c r="AY39" s="21">
        <f>B39-'ptfire-rx'!B38-'ptfire-wild'!B38</f>
        <v>551755.04448130005</v>
      </c>
      <c r="AZ39" s="21">
        <f>C39-'ptfire-rx'!C38-'ptfire-wild'!C38</f>
        <v>30947.685154041304</v>
      </c>
      <c r="BA39" s="21">
        <f>D39-'ptfire-rx'!D38-'ptfire-wild'!D38</f>
        <v>100117.66201629085</v>
      </c>
      <c r="BB39" s="21">
        <f>E39-'ptfire-rx'!E38-'ptfire-wild'!E38</f>
        <v>248177.07928030446</v>
      </c>
      <c r="BC39" s="21">
        <f>F39-'ptfire-rx'!F38-'ptfire-wild'!F38</f>
        <v>50611.358757362439</v>
      </c>
      <c r="BD39" s="21">
        <f>G39-'ptfire-rx'!G38-'ptfire-wild'!G38</f>
        <v>8268.0622482933722</v>
      </c>
      <c r="BE39" s="21">
        <f>H39-'ptfire-rx'!H38-'ptfire-wild'!H38</f>
        <v>104429.80964148899</v>
      </c>
      <c r="BF39" s="21">
        <f>I39-'ptfire-rx'!AO38-'ptfire-wild'!AL38</f>
        <v>1033.9388635041657</v>
      </c>
      <c r="BG39" s="21">
        <f>J39-'ptfire-rx'!AS38-'ptfire-wild'!AP38</f>
        <v>1550.3303429280618</v>
      </c>
      <c r="BH39" s="21">
        <f>K39-'ptfire-rx'!BE38-'ptfire-wild'!BA38</f>
        <v>1701.1481277511175</v>
      </c>
      <c r="BI39" s="21">
        <f>L39-'ptfire-rx'!BP38-'ptfire-wild'!BL38</f>
        <v>2272.3123802822051</v>
      </c>
      <c r="BJ39" s="21">
        <f>M39-'ptfire-rx'!BR38-'ptfire-wild'!BN38</f>
        <v>263.47616628479767</v>
      </c>
      <c r="BK39" s="21">
        <f>N39-'ptfire-rx'!AL38-'ptfire-wild'!AJ38</f>
        <v>126.60583206081719</v>
      </c>
      <c r="BL39" s="21">
        <f>O39-'ptfire-rx'!AU38-'ptfire-wild'!AR38</f>
        <v>237.12477591654775</v>
      </c>
      <c r="BM39" s="21">
        <f t="shared" si="17"/>
        <v>2182.7129300269553</v>
      </c>
      <c r="BN39" s="21">
        <f t="shared" si="18"/>
        <v>2053.056302802373</v>
      </c>
      <c r="BO39" s="61">
        <f t="shared" si="19"/>
        <v>0.77436153390255447</v>
      </c>
      <c r="BP39" s="61">
        <f t="shared" si="20"/>
        <v>0.58714395756772408</v>
      </c>
      <c r="BQ39" s="61">
        <f t="shared" si="21"/>
        <v>0.15494523768630555</v>
      </c>
      <c r="BR39" s="61">
        <f t="shared" si="22"/>
        <v>1.9729600794349729</v>
      </c>
      <c r="BS39" s="61">
        <f t="shared" si="23"/>
        <v>5.3021492268771437</v>
      </c>
    </row>
    <row r="40" spans="1:71" x14ac:dyDescent="0.3">
      <c r="A40" s="23" t="s">
        <v>126</v>
      </c>
      <c r="B40" s="21">
        <f>rail!B39+nonpt!B39+ptagfire!B39+nonroad!B39+'onroad all'!AG39+cmv_c1c2!B39+'ptfire-rx'!B39+ptegu!B39+ptnonipm!B39+pt_oilgas!B39+np_oilgas!B39+rwc!B39+cmv_c3!B39+airports!B39+'ptfire-wild'!B39+np_solvents!B39</f>
        <v>1251685.8450567601</v>
      </c>
      <c r="C40" s="21">
        <f>rail!C39+nonpt!C39+ptagfire!C39++nonroad!C39+'onroad all'!BZ39+cmv_c1c2!BE39+'ptfire-rx'!C39+ptegu!C39+ptnonipm!C39+pt_oilgas!C39+np_oilgas!C39+rwc!C39+cmv_c3!BE39+livestock!B39+airports!C39+'ptfire-wild'!C39+fertilizer!B39+np_solvents!C39</f>
        <v>62777.89867049356</v>
      </c>
      <c r="D40" s="21">
        <f>rail!D39+nonpt!D39+ptagfire!D39++nonroad!D39+cmv_c1c2!D39+'ptfire-rx'!D39+ptegu!DW39+ptnonipm!D39+pt_oilgas!D39+np_oilgas!D39+rwc!D39+cmv_c3!D39+'onroad all'!CI39+airports!D39+'ptfire-wild'!D39+np_solvents!D39</f>
        <v>289617.09492208721</v>
      </c>
      <c r="E40" s="21">
        <f>rail!E39+nonpt!E39+ptagfire!E39++nonroad!E39+cmv_c1c2!E39+'ptfire-rx'!E39+ptegu!E39+ptnonipm!E39+pt_oilgas!E39+np_oilgas!E39+rwc!E39+cmv_c3!E39+afdust!BA39+'onroad all'!DE39+'onroad all'!DD39+airports!E39+'ptfire-wild'!E39+np_solvents!E39</f>
        <v>113556.32575086299</v>
      </c>
      <c r="F40" s="21">
        <f>rail!F39+nonpt!F39+ptagfire!F39++nonroad!F39+cmv_c1c2!F39+'ptfire-rx'!F39+ptegu!F39+ptnonipm!F39+pt_oilgas!F39+np_oilgas!F39+rwc!F39+cmv_c3!F39+afdust!BB39+'onroad all'!DD39+airports!F39+'ptfire-wild'!F39+np_solvents!F39</f>
        <v>73380.10073402508</v>
      </c>
      <c r="G40" s="21">
        <f>rail!G39+nonpt!G39+ptagfire!G39++nonroad!G39+'onroad all'!DU39+cmv_c1c2!G39+'ptfire-rx'!G39+ptegu!FH39+ptnonipm!G39+pt_oilgas!G39+np_oilgas!G39+rwc!G39+cmv_c3!G39+airports!G39+'ptfire-wild'!G39+np_solvents!G39</f>
        <v>81341.502178402981</v>
      </c>
      <c r="H40" s="21">
        <f>rail!H39+nonpt!H39+ptagfire!H39++nonroad!H39+'onroad all'!EI39+cmv_c1c2!H39+'ptfire-rx'!H39+ptegu!H39+ptnonipm!H39+pt_oilgas!H39+np_oilgas!H39+rwc!H39+cmv_c3!H39+livestock!C39+airports!H39+'ptfire-wild'!H39+np_solvents!H39</f>
        <v>381901.40891812003</v>
      </c>
      <c r="I40" s="21">
        <f>rail!AO39+nonpt!BN39+ptagfire!AJ39+nonroad!AK39+'onroad all'!H39+cmv_c1c2!O39+'ptfire-rx'!AO39+ptegu!BM39+ptnonipm!BX39+pt_oilgas!BM39+np_oilgas!AU39+rwc!AH39+cmv_c3!O39+livestock!U39+airports!AJ39+'ptfire-wild'!AL39+np_solvents!AU39</f>
        <v>1717.9722037164472</v>
      </c>
      <c r="J40" s="21">
        <f>rail!AU39+nonpt!BT39+ptagfire!AN39+nonroad!AP39+'onroad all'!P39+cmv_c1c2!T39+'ptfire-rx'!AS39+ptegu!BS39+ptnonipm!CD39+pt_oilgas!BS39+np_oilgas!BA39+rwc!AL39+cmv_c3!T39+livestock!X39+airports!AM39+'ptfire-wild'!AP39+np_solvents!AY39</f>
        <v>9732.2335678940253</v>
      </c>
      <c r="K40" s="21">
        <f>rail!BR39+nonpt!CY39+ptagfire!AY39+nonroad!BH39+'onroad all'!BC39+cmv_c1c2!AO39+'ptfire-rx'!BE39+ptegu!CX39+ptnonipm!DP39+pt_oilgas!CW39+np_oilgas!BW39+rwc!AY39+cmv_c3!AP39+livestock!AH39+airports!BE39+'ptfire-wild'!BA39+np_solvents!BR39</f>
        <v>3982.4304354038036</v>
      </c>
      <c r="L40" s="21">
        <f>rail!CF39+nonpt!DO39+ptagfire!BH39+nonroad!BT39+'onroad all'!BU39+cmv_c1c2!BC39+'ptfire-rx'!BP39+ptegu!DM39+ptnonipm!EH39+pt_oilgas!DM39+np_oilgas!CK39+rwc!BJ39+cmv_c3!BC39+livestock!AN39+airports!BN39+'ptfire-wild'!BL39+np_solvents!CF39</f>
        <v>3341.7193052436637</v>
      </c>
      <c r="M40" s="21">
        <f>rail!CG39+nonpt!DQ39+nonroad!BU39+'onroad all'!BY39+cmv_c1c2!BD39+'ptfire-rx'!BR39+ptegu!DO39+ptnonipm!EJ39+pt_oilgas!DO39+np_oilgas!CL39+rwc!BK39+cmv_c3!BD39+airports!BO39+'ptfire-wild'!BN39+np_solvents!CG39+ptagfire!BJ39</f>
        <v>703.44845090474109</v>
      </c>
      <c r="N40" s="21">
        <f>rail!AN39+nonpt!BK39+nonroad!AJ39+'onroad all'!G39+cmv_c1c2!M39+'ptfire-rx'!AL39+ptegu!BK39+ptnonipm!BU39+pt_oilgas!BK39+np_oilgas!AT39+rwc!AG39+airports!AH39+cmv_c3!M39+'ptfire-wild'!AJ39+ptagfire!AH39</f>
        <v>306.94080858595976</v>
      </c>
      <c r="O40" s="21">
        <f>rail!AY39+nonpt!O39+ptagfire!AP39+nonroad!AR39+'onroad all'!Z39+cmv_c1c2!V39+'ptfire-rx'!AU39+ptegu!BX39+ptnonipm!CI39+pt_oilgas!BX39+np_oilgas!BD39+rwc!AN39+airports!AO39+cmv_c3!V39+'ptfire-wild'!AR39+np_solvents!AE39</f>
        <v>462.52836745157248</v>
      </c>
      <c r="P40" s="21">
        <f>rail!AD39+nonroad!AD39+'onroad all'!AK39+'onroad all'!AL39+'onroad all'!AM39+'onroad all'!AN39+'onroad all'!AO39+'onroad all'!AP39+ptnonipm!BI39+SUM(airports!AR39:AW39)+SUM(cmv_c1c2!AC39:AH39)+SUM(cmv_c3!AC39:AH39)</f>
        <v>3864.0027470741638</v>
      </c>
      <c r="Q40" s="21">
        <f>rail!AE39+nonroad!AE39+'onroad all'!AL39+'onroad all'!AM39+'onroad all'!AN39+'onroad all'!AO39+'onroad all'!AP39+ptnonipm!BJ39+SUM(airports!AS39:AW39)+SUM(cmv_c1c2!AD39:AH39)+SUM(cmv_c3!AD39:AH39)</f>
        <v>3650.9242463033397</v>
      </c>
      <c r="R40" s="61">
        <f>rail!P39+nonpt!T39+nonroad!R39+'onroad all'!AC39+ptegu!T39+ptnonipm!T39+pt_oilgas!S39+np_oilgas!Q39+SUM(cmv_c1c2!Z39:AA39)+SUM(cmv_c3!Z39:AA39)</f>
        <v>2.6983345797572023</v>
      </c>
      <c r="S40" s="61">
        <f>rail!K39+nonpt!L39+nonroad!U39+'onroad all'!M39+ptegu!L39+ptnonipm!L39+pt_oilgas!K39+np_oilgas!K39+SUM(cmv_c1c2!R39:S39)+SUM(cmv_c3!R39:S39)</f>
        <v>2.4432680551273056</v>
      </c>
      <c r="T40" s="61">
        <f>rail!O39+nonpt!P39+ptegu!P39+ptnonipm!P39+pt_oilgas!O39+np_oilgas!N39+rwc!M39+SUM(cmv_c1c2!W39:X39)+SUM(cmv_c3!W39:X39)</f>
        <v>1.1620462675772556</v>
      </c>
      <c r="U40" s="61">
        <f>rail!V39+nonpt!AI39+nonroad!T39+'onroad all'!CB39+ptegu!AH39+ptnonipm!AL39+pt_oilgas!AG39+np_oilgas!AA39+rwc!R39+SUM(cmv_c1c2!BF39:BG39)+SUM(cmv_c3!BF39:BG39)</f>
        <v>20.725850326799595</v>
      </c>
      <c r="V40" s="61">
        <f>rail!T39+nonpt!AE39+nonroad!S39+'onroad all'!BS39+'onroad all'!BT39+ptegu!AD39+ptnonipm!AH39+pt_oilgas!AC39+np_oilgas!W39+rwc!P39+SUM(cmv_c1c2!BA39:BB39)+SUM(cmv_c3!BA39:BB39)</f>
        <v>28.796836511508623</v>
      </c>
      <c r="W40" s="61">
        <f>nonpt!CW39+ptegu!BB39+ptnonipm!Z39</f>
        <v>2.1289242709204355</v>
      </c>
      <c r="X40" s="68" t="s">
        <v>526</v>
      </c>
      <c r="AA40" s="23" t="s">
        <v>126</v>
      </c>
      <c r="AB40" s="21">
        <f>B40+beis!H39</f>
        <v>1301606.03749676</v>
      </c>
      <c r="AC40" s="21">
        <f t="shared" si="2"/>
        <v>62777.89867049356</v>
      </c>
      <c r="AD40" s="21">
        <f>D40+beis!T39</f>
        <v>302266.90480343869</v>
      </c>
      <c r="AE40" s="21">
        <f t="shared" si="3"/>
        <v>113556.32575086299</v>
      </c>
      <c r="AF40" s="21">
        <f t="shared" si="4"/>
        <v>73380.10073402508</v>
      </c>
      <c r="AG40" s="21">
        <f t="shared" si="5"/>
        <v>81341.502178402981</v>
      </c>
      <c r="AH40" s="21">
        <f>H40+beis!Z39</f>
        <v>814803.4864181201</v>
      </c>
      <c r="AI40" s="21">
        <f>I40+beis!E39</f>
        <v>6936.9704576164477</v>
      </c>
      <c r="AJ40" s="21">
        <f t="shared" si="6"/>
        <v>9732.2335678940253</v>
      </c>
      <c r="AK40" s="21">
        <f>K40+beis!N39</f>
        <v>11099.384306203803</v>
      </c>
      <c r="AL40" s="21">
        <f>L40+beis!R39</f>
        <v>26345.328643033565</v>
      </c>
      <c r="AM40" s="21">
        <f t="shared" si="7"/>
        <v>703.44845090474109</v>
      </c>
      <c r="AN40" s="21">
        <f t="shared" si="8"/>
        <v>306.94080858595976</v>
      </c>
      <c r="AO40" s="21">
        <f t="shared" si="9"/>
        <v>462.52836745157248</v>
      </c>
      <c r="AP40" s="21">
        <f t="shared" si="10"/>
        <v>3864.0027470741638</v>
      </c>
      <c r="AQ40" s="21">
        <f t="shared" si="11"/>
        <v>3650.9242463033397</v>
      </c>
      <c r="AR40" s="61">
        <f t="shared" si="12"/>
        <v>2.6983345797572023</v>
      </c>
      <c r="AS40" s="61">
        <f t="shared" si="13"/>
        <v>2.4432680551273056</v>
      </c>
      <c r="AT40" s="61">
        <f t="shared" si="14"/>
        <v>1.1620462675772556</v>
      </c>
      <c r="AU40" s="61">
        <f t="shared" si="15"/>
        <v>20.725850326799595</v>
      </c>
      <c r="AV40" s="61">
        <f t="shared" si="16"/>
        <v>28.796836511508623</v>
      </c>
      <c r="AX40" s="23" t="s">
        <v>126</v>
      </c>
      <c r="AY40" s="21">
        <f>B40-'ptfire-rx'!B39-'ptfire-wild'!B39</f>
        <v>1229875.3811137602</v>
      </c>
      <c r="AZ40" s="21">
        <f>C40-'ptfire-rx'!C39-'ptfire-wild'!C39</f>
        <v>62418.004849493562</v>
      </c>
      <c r="BA40" s="21">
        <f>D40-'ptfire-rx'!D39-'ptfire-wild'!D39</f>
        <v>289220.25131608726</v>
      </c>
      <c r="BB40" s="21">
        <f>E40-'ptfire-rx'!E39-'ptfire-wild'!E39</f>
        <v>111248.94040086298</v>
      </c>
      <c r="BC40" s="21">
        <f>F40-'ptfire-rx'!F39-'ptfire-wild'!F39</f>
        <v>71424.689474025086</v>
      </c>
      <c r="BD40" s="21">
        <f>G40-'ptfire-rx'!G39-'ptfire-wild'!G39</f>
        <v>81147.24942440298</v>
      </c>
      <c r="BE40" s="21">
        <f>H40-'ptfire-rx'!H39-'ptfire-wild'!H39</f>
        <v>376727.93537512003</v>
      </c>
      <c r="BF40" s="21">
        <f>I40-'ptfire-rx'!AO39-'ptfire-wild'!AL39</f>
        <v>1590.7412874896611</v>
      </c>
      <c r="BG40" s="21">
        <f>J40-'ptfire-rx'!AS39-'ptfire-wild'!AP39</f>
        <v>9676.0522775188965</v>
      </c>
      <c r="BH40" s="21">
        <f>K40-'ptfire-rx'!BE39-'ptfire-wild'!BA39</f>
        <v>3648.8080872680021</v>
      </c>
      <c r="BI40" s="21">
        <f>L40-'ptfire-rx'!BP39-'ptfire-wild'!BL39</f>
        <v>3146.0204674145593</v>
      </c>
      <c r="BJ40" s="21">
        <f>M40-'ptfire-rx'!BR39-'ptfire-wild'!BN39</f>
        <v>663.95055873756928</v>
      </c>
      <c r="BK40" s="21">
        <f>N40-'ptfire-rx'!AL39-'ptfire-wild'!AJ39</f>
        <v>242.84236198141912</v>
      </c>
      <c r="BL40" s="21">
        <f>O40-'ptfire-rx'!AU39-'ptfire-wild'!AR39</f>
        <v>411.34026426186148</v>
      </c>
      <c r="BM40" s="21">
        <f t="shared" si="17"/>
        <v>3864.0027470741638</v>
      </c>
      <c r="BN40" s="21">
        <f t="shared" si="18"/>
        <v>3650.9242463033397</v>
      </c>
      <c r="BO40" s="61">
        <f t="shared" si="19"/>
        <v>2.6983345797572023</v>
      </c>
      <c r="BP40" s="61">
        <f t="shared" si="20"/>
        <v>2.4432680551273056</v>
      </c>
      <c r="BQ40" s="61">
        <f t="shared" si="21"/>
        <v>1.1620462675772556</v>
      </c>
      <c r="BR40" s="61">
        <f t="shared" si="22"/>
        <v>20.725850326799595</v>
      </c>
      <c r="BS40" s="61">
        <f t="shared" si="23"/>
        <v>28.796836511508623</v>
      </c>
    </row>
    <row r="41" spans="1:71" x14ac:dyDescent="0.3">
      <c r="A41" s="23" t="s">
        <v>37</v>
      </c>
      <c r="B41" s="21">
        <f>rail!B40+nonpt!B40+ptagfire!B40+nonroad!B40+'onroad all'!AG40+cmv_c1c2!B40+'ptfire-rx'!B40+ptegu!B40+ptnonipm!B40+pt_oilgas!B40+np_oilgas!B40+rwc!B40+cmv_c3!B40+airports!B40+'ptfire-wild'!B40+np_solvents!B40</f>
        <v>75840.767662545099</v>
      </c>
      <c r="C41" s="21">
        <f>rail!C40+nonpt!C40+ptagfire!C40++nonroad!C40+'onroad all'!BZ40+cmv_c1c2!BE40+'ptfire-rx'!C40+ptegu!C40+ptnonipm!C40+pt_oilgas!C40+np_oilgas!C40+rwc!C40+cmv_c3!BE40+livestock!B40+airports!C40+'ptfire-wild'!C40+fertilizer!B40+np_solvents!C40</f>
        <v>774.89762393705337</v>
      </c>
      <c r="D41" s="21">
        <f>rail!D40+nonpt!D40+ptagfire!D40++nonroad!D40+cmv_c1c2!D40+'ptfire-rx'!D40+ptegu!DW40+ptnonipm!D40+pt_oilgas!D40+np_oilgas!D40+rwc!D40+cmv_c3!D40+'onroad all'!CI40+airports!D40+'ptfire-wild'!D40+np_solvents!D40</f>
        <v>11990.365876844344</v>
      </c>
      <c r="E41" s="21">
        <f>rail!E40+nonpt!E40+ptagfire!E40++nonroad!E40+cmv_c1c2!E40+'ptfire-rx'!E40+ptegu!E40+ptnonipm!E40+pt_oilgas!E40+np_oilgas!E40+rwc!E40+cmv_c3!E40+afdust!BA40+'onroad all'!DE40+'onroad all'!DD40+airports!E40+'ptfire-wild'!E40+np_solvents!E40</f>
        <v>4809.6279372186009</v>
      </c>
      <c r="F41" s="21">
        <f>rail!F40+nonpt!F40+ptagfire!F40++nonroad!F40+cmv_c1c2!F40+'ptfire-rx'!F40+ptegu!F40+ptnonipm!F40+pt_oilgas!F40+np_oilgas!F40+rwc!F40+cmv_c3!F40+afdust!BB40+'onroad all'!DD40+airports!F40+'ptfire-wild'!F40+np_solvents!F40</f>
        <v>3033.6688239305922</v>
      </c>
      <c r="G41" s="21">
        <f>rail!G40+nonpt!G40+ptagfire!G40++nonroad!G40+'onroad all'!DU40+cmv_c1c2!G40+'ptfire-rx'!G40+ptegu!FH40+ptnonipm!G40+pt_oilgas!G40+np_oilgas!G40+rwc!G40+cmv_c3!G40+airports!G40+'ptfire-wild'!G40+np_solvents!G40</f>
        <v>886.14678078538088</v>
      </c>
      <c r="H41" s="21">
        <f>rail!H40+nonpt!H40+ptagfire!H40++nonroad!H40+'onroad all'!EI40+cmv_c1c2!H40+'ptfire-rx'!H40+ptegu!H40+ptnonipm!H40+pt_oilgas!H40+np_oilgas!H40+rwc!H40+cmv_c3!H40+livestock!C40+airports!H40+'ptfire-wild'!H40+np_solvents!H40</f>
        <v>14712.943272212302</v>
      </c>
      <c r="I41" s="21">
        <f>rail!AO40+nonpt!BN40+ptagfire!AJ40+nonroad!AK40+'onroad all'!H40+cmv_c1c2!O40+'ptfire-rx'!AO40+ptegu!BM40+ptnonipm!BX40+pt_oilgas!BM40+np_oilgas!AU40+rwc!AH40+cmv_c3!O40+livestock!U40+airports!AJ40+'ptfire-wild'!AL40+np_solvents!AU40</f>
        <v>94.924058990653492</v>
      </c>
      <c r="J41" s="21">
        <f>rail!AU40+nonpt!BT40+ptagfire!AN40+nonroad!AP40+'onroad all'!P40+cmv_c1c2!T40+'ptfire-rx'!AS40+ptegu!BS40+ptnonipm!CD40+pt_oilgas!BS40+np_oilgas!BA40+rwc!AL40+cmv_c3!T40+livestock!X40+airports!AM40+'ptfire-wild'!AP40+np_solvents!AY40</f>
        <v>176.504797046687</v>
      </c>
      <c r="K41" s="21">
        <f>rail!BR40+nonpt!CY40+ptagfire!AY40+nonroad!BH40+'onroad all'!BC40+cmv_c1c2!AO40+'ptfire-rx'!BE40+ptegu!CX40+ptnonipm!DP40+pt_oilgas!CW40+np_oilgas!BW40+rwc!AY40+cmv_c3!AP40+livestock!AH40+airports!BE40+'ptfire-wild'!BA40+np_solvents!BR40</f>
        <v>191.65983478187289</v>
      </c>
      <c r="L41" s="21">
        <f>rail!CF40+nonpt!DO40+ptagfire!BH40+nonroad!BT40+'onroad all'!BU40+cmv_c1c2!BC40+'ptfire-rx'!BP40+ptegu!DM40+ptnonipm!EH40+pt_oilgas!DM40+np_oilgas!CK40+rwc!BJ40+cmv_c3!BC40+livestock!AN40+airports!BN40+'ptfire-wild'!BL40+np_solvents!CF40</f>
        <v>182.52838119137266</v>
      </c>
      <c r="M41" s="21">
        <f>rail!CG40+nonpt!DQ40+nonroad!BU40+'onroad all'!BY40+cmv_c1c2!BD40+'ptfire-rx'!BR40+ptegu!DO40+ptnonipm!EJ40+pt_oilgas!DO40+np_oilgas!CL40+rwc!BK40+cmv_c3!BD40+airports!BO40+'ptfire-wild'!BN40+np_solvents!CG40+ptagfire!BJ40</f>
        <v>18.042585602559843</v>
      </c>
      <c r="N41" s="21">
        <f>rail!AN40+nonpt!BK40+nonroad!AJ40+'onroad all'!G40+cmv_c1c2!M40+'ptfire-rx'!AL40+ptegu!BK40+ptnonipm!BU40+pt_oilgas!BK40+np_oilgas!AT40+rwc!AG40+airports!AH40+cmv_c3!M40+'ptfire-wild'!AJ40+ptagfire!AH40</f>
        <v>11.414962708303026</v>
      </c>
      <c r="O41" s="21">
        <f>rail!AY40+nonpt!O40+ptagfire!AP40+nonroad!AR40+'onroad all'!Z40+cmv_c1c2!V40+'ptfire-rx'!AU40+ptegu!BX40+ptnonipm!CI40+pt_oilgas!BX40+np_oilgas!BD40+rwc!AN40+airports!AO40+cmv_c3!V40+'ptfire-wild'!AR40+np_solvents!AE40</f>
        <v>28.476649925195996</v>
      </c>
      <c r="P41" s="21">
        <f>rail!AD40+nonroad!AD40+'onroad all'!AK40+'onroad all'!AL40+'onroad all'!AM40+'onroad all'!AN40+'onroad all'!AO40+'onroad all'!AP40+ptnonipm!BI40+SUM(airports!AR40:AW40)+SUM(cmv_c1c2!AC40:AH40)+SUM(cmv_c3!AC40:AH40)</f>
        <v>225.45087422856045</v>
      </c>
      <c r="Q41" s="21">
        <f>rail!AE40+nonroad!AE40+'onroad all'!AL40+'onroad all'!AM40+'onroad all'!AN40+'onroad all'!AO40+'onroad all'!AP40+ptnonipm!BJ40+SUM(airports!AS40:AW40)+SUM(cmv_c1c2!AD40:AH40)+SUM(cmv_c3!AD40:AH40)</f>
        <v>213.48846088543661</v>
      </c>
      <c r="R41" s="61">
        <f>rail!P40+nonpt!T40+nonroad!R40+'onroad all'!AC40+ptegu!T40+ptnonipm!T40+pt_oilgas!S40+np_oilgas!Q40+SUM(cmv_c1c2!Z40:AA40)+SUM(cmv_c3!Z40:AA40)</f>
        <v>5.5221020247939396E-3</v>
      </c>
      <c r="S41" s="61">
        <f>rail!K40+nonpt!L40+nonroad!U40+'onroad all'!M40+ptegu!L40+ptnonipm!L40+pt_oilgas!K40+np_oilgas!K40+SUM(cmv_c1c2!R40:S40)+SUM(cmv_c3!R40:S40)</f>
        <v>5.4875003671964372E-2</v>
      </c>
      <c r="T41" s="61">
        <f>rail!O40+nonpt!P40+ptegu!P40+ptnonipm!P40+pt_oilgas!O40+np_oilgas!N40+rwc!M40+SUM(cmv_c1c2!W40:X40)+SUM(cmv_c3!W40:X40)</f>
        <v>3.2895019219018717E-2</v>
      </c>
      <c r="U41" s="61">
        <f>rail!V40+nonpt!AI40+nonroad!T40+'onroad all'!CB40+ptegu!AH40+ptnonipm!AL40+pt_oilgas!AG40+np_oilgas!AA40+rwc!R40+SUM(cmv_c1c2!BF40:BG40)+SUM(cmv_c3!BF40:BG40)</f>
        <v>0.48217059319705075</v>
      </c>
      <c r="V41" s="61">
        <f>rail!T40+nonpt!AE40+nonroad!S40+'onroad all'!BS40+'onroad all'!BT40+ptegu!AD40+ptnonipm!AH40+pt_oilgas!AC40+np_oilgas!W40+rwc!P40+SUM(cmv_c1c2!BA40:BB40)+SUM(cmv_c3!BA40:BB40)</f>
        <v>0.22120447037587262</v>
      </c>
      <c r="W41" s="61">
        <f>nonpt!CW40+ptegu!BB40+ptnonipm!Z40</f>
        <v>0.35678748990616577</v>
      </c>
      <c r="X41" s="68" t="s">
        <v>526</v>
      </c>
      <c r="AA41" s="23" t="s">
        <v>37</v>
      </c>
      <c r="AB41" s="21">
        <f>B41+beis!H40</f>
        <v>77457.551292545104</v>
      </c>
      <c r="AC41" s="21">
        <f t="shared" si="2"/>
        <v>774.89762393705337</v>
      </c>
      <c r="AD41" s="21">
        <f>D41+beis!T40</f>
        <v>12147.945875310344</v>
      </c>
      <c r="AE41" s="21">
        <f t="shared" si="3"/>
        <v>4809.6279372186009</v>
      </c>
      <c r="AF41" s="21">
        <f t="shared" si="4"/>
        <v>3033.6688239305922</v>
      </c>
      <c r="AG41" s="21">
        <f t="shared" si="5"/>
        <v>886.14678078538088</v>
      </c>
      <c r="AH41" s="21">
        <f>H41+beis!Z40</f>
        <v>32053.744472212304</v>
      </c>
      <c r="AI41" s="21">
        <f>I41+beis!E40</f>
        <v>263.97823799065247</v>
      </c>
      <c r="AJ41" s="21">
        <f t="shared" si="6"/>
        <v>176.504797046687</v>
      </c>
      <c r="AK41" s="21">
        <f>K41+beis!N40</f>
        <v>422.19375278187289</v>
      </c>
      <c r="AL41" s="21">
        <f>L41+beis!R40</f>
        <v>893.57464564137263</v>
      </c>
      <c r="AM41" s="21">
        <f t="shared" si="7"/>
        <v>18.042585602559843</v>
      </c>
      <c r="AN41" s="21">
        <f t="shared" si="8"/>
        <v>11.414962708303026</v>
      </c>
      <c r="AO41" s="21">
        <f t="shared" si="9"/>
        <v>28.476649925195996</v>
      </c>
      <c r="AP41" s="21">
        <f t="shared" si="10"/>
        <v>225.45087422856045</v>
      </c>
      <c r="AQ41" s="21">
        <f t="shared" si="11"/>
        <v>213.48846088543661</v>
      </c>
      <c r="AR41" s="61">
        <f t="shared" si="12"/>
        <v>5.5221020247939396E-3</v>
      </c>
      <c r="AS41" s="61">
        <f t="shared" si="13"/>
        <v>5.4875003671964372E-2</v>
      </c>
      <c r="AT41" s="61">
        <f t="shared" si="14"/>
        <v>3.2895019219018717E-2</v>
      </c>
      <c r="AU41" s="61">
        <f t="shared" si="15"/>
        <v>0.48217059319705075</v>
      </c>
      <c r="AV41" s="61">
        <f t="shared" si="16"/>
        <v>0.22120447037587262</v>
      </c>
      <c r="AX41" s="23" t="s">
        <v>37</v>
      </c>
      <c r="AY41" s="21">
        <f>B41-'ptfire-rx'!B40-'ptfire-wild'!B40</f>
        <v>75747.094758545092</v>
      </c>
      <c r="AZ41" s="21">
        <f>C41-'ptfire-rx'!C40-'ptfire-wild'!C40</f>
        <v>773.35521093705336</v>
      </c>
      <c r="BA41" s="21">
        <f>D41-'ptfire-rx'!D40-'ptfire-wild'!D40</f>
        <v>11988.830390844343</v>
      </c>
      <c r="BB41" s="21">
        <f>E41-'ptfire-rx'!E40-'ptfire-wild'!E40</f>
        <v>4799.8688762186011</v>
      </c>
      <c r="BC41" s="21">
        <f>F41-'ptfire-rx'!F40-'ptfire-wild'!F40</f>
        <v>3025.3984339305921</v>
      </c>
      <c r="BD41" s="21">
        <f>G41-'ptfire-rx'!G40-'ptfire-wild'!G40</f>
        <v>885.36413978538087</v>
      </c>
      <c r="BE41" s="21">
        <f>H41-'ptfire-rx'!H40-'ptfire-wild'!H40</f>
        <v>14690.771084212302</v>
      </c>
      <c r="BF41" s="21">
        <f>I41-'ptfire-rx'!AO40-'ptfire-wild'!AL40</f>
        <v>94.411535614362222</v>
      </c>
      <c r="BG41" s="21">
        <f>J41-'ptfire-rx'!AS40-'ptfire-wild'!AP40</f>
        <v>176.27851717979823</v>
      </c>
      <c r="BH41" s="21">
        <f>K41-'ptfire-rx'!BE40-'ptfire-wild'!BA40</f>
        <v>190.31575255092773</v>
      </c>
      <c r="BI41" s="21">
        <f>L41-'ptfire-rx'!BP40-'ptfire-wild'!BL40</f>
        <v>181.74000003485</v>
      </c>
      <c r="BJ41" s="21">
        <f>M41-'ptfire-rx'!BR40-'ptfire-wild'!BN40</f>
        <v>17.883470711480296</v>
      </c>
      <c r="BK41" s="21">
        <f>N41-'ptfire-rx'!AL40-'ptfire-wild'!AJ40</f>
        <v>11.156697148797853</v>
      </c>
      <c r="BL41" s="21">
        <f>O41-'ptfire-rx'!AU40-'ptfire-wild'!AR40</f>
        <v>28.27036342501621</v>
      </c>
      <c r="BM41" s="21">
        <f t="shared" si="17"/>
        <v>225.45087422856045</v>
      </c>
      <c r="BN41" s="21">
        <f t="shared" si="18"/>
        <v>213.48846088543661</v>
      </c>
      <c r="BO41" s="61">
        <f t="shared" si="19"/>
        <v>5.5221020247939396E-3</v>
      </c>
      <c r="BP41" s="61">
        <f t="shared" si="20"/>
        <v>5.4875003671964372E-2</v>
      </c>
      <c r="BQ41" s="61">
        <f t="shared" si="21"/>
        <v>3.2895019219018717E-2</v>
      </c>
      <c r="BR41" s="61">
        <f t="shared" si="22"/>
        <v>0.48217059319705075</v>
      </c>
      <c r="BS41" s="61">
        <f t="shared" si="23"/>
        <v>0.22120447037587262</v>
      </c>
    </row>
    <row r="42" spans="1:71" x14ac:dyDescent="0.3">
      <c r="A42" s="23" t="s">
        <v>38</v>
      </c>
      <c r="B42" s="21">
        <f>rail!B41+nonpt!B41+ptagfire!B41+nonroad!B41+'onroad all'!AG41+cmv_c1c2!B41+'ptfire-rx'!B41+ptegu!B41+ptnonipm!B41+pt_oilgas!B41+np_oilgas!B41+rwc!B41+cmv_c3!B41+airports!B41+'ptfire-wild'!B41+np_solvents!B41</f>
        <v>1057611.6530814231</v>
      </c>
      <c r="C42" s="21">
        <f>rail!C41+nonpt!C41+ptagfire!C41++nonroad!C41+'onroad all'!BZ41+cmv_c1c2!BE41+'ptfire-rx'!C41+ptegu!C41+ptnonipm!C41+pt_oilgas!C41+np_oilgas!C41+rwc!C41+cmv_c3!BE41+livestock!B41+airports!C41+'ptfire-wild'!C41+fertilizer!B41+np_solvents!C41</f>
        <v>39167.866253883854</v>
      </c>
      <c r="D42" s="21">
        <f>rail!D41+nonpt!D41+ptagfire!D41++nonroad!D41+cmv_c1c2!D41+'ptfire-rx'!D41+ptegu!DW41+ptnonipm!D41+pt_oilgas!D41+np_oilgas!D41+rwc!D41+cmv_c3!D41+'onroad all'!CI41+airports!D41+'ptfire-wild'!D41+np_solvents!D41</f>
        <v>133170.13051836941</v>
      </c>
      <c r="E42" s="21">
        <f>rail!E41+nonpt!E41+ptagfire!E41++nonroad!E41+cmv_c1c2!E41+'ptfire-rx'!E41+ptegu!E41+ptnonipm!E41+pt_oilgas!E41+np_oilgas!E41+rwc!E41+cmv_c3!E41+afdust!BA41+'onroad all'!DE41+'onroad all'!DD41+airports!E41+'ptfire-wild'!E41+np_solvents!E41</f>
        <v>105381.7214689369</v>
      </c>
      <c r="F42" s="21">
        <f>rail!F41+nonpt!F41+ptagfire!F41++nonroad!F41+cmv_c1c2!F41+'ptfire-rx'!F41+ptegu!F41+ptnonipm!F41+pt_oilgas!F41+np_oilgas!F41+rwc!F41+cmv_c3!F41+afdust!BB41+'onroad all'!DD41+airports!F41+'ptfire-wild'!F41+np_solvents!F41</f>
        <v>62831.985562357084</v>
      </c>
      <c r="G42" s="21">
        <f>rail!G41+nonpt!G41+ptagfire!G41++nonroad!G41+'onroad all'!DU41+cmv_c1c2!G41+'ptfire-rx'!G41+ptegu!FH41+ptnonipm!G41+pt_oilgas!G41+np_oilgas!G41+rwc!G41+cmv_c3!G41+airports!G41+'ptfire-wild'!G41+np_solvents!G41</f>
        <v>21266.466197225691</v>
      </c>
      <c r="H42" s="21">
        <f>rail!H41+nonpt!H41+ptagfire!H41++nonroad!H41+'onroad all'!EI41+cmv_c1c2!H41+'ptfire-rx'!H41+ptegu!H41+ptnonipm!H41+pt_oilgas!H41+np_oilgas!H41+rwc!H41+cmv_c3!H41+livestock!C41+airports!H41+'ptfire-wild'!H41+np_solvents!H41</f>
        <v>201292.38538464002</v>
      </c>
      <c r="I42" s="21">
        <f>rail!AO41+nonpt!BN41+ptagfire!AJ41+nonroad!AK41+'onroad all'!H41+cmv_c1c2!O41+'ptfire-rx'!AO41+ptegu!BM41+ptnonipm!BX41+pt_oilgas!BM41+np_oilgas!AU41+rwc!AH41+cmv_c3!O41+livestock!U41+airports!AJ41+'ptfire-wild'!AL41+np_solvents!AU41</f>
        <v>2773.8886713798784</v>
      </c>
      <c r="J42" s="21">
        <f>rail!AU41+nonpt!BT41+ptagfire!AN41+nonroad!AP41+'onroad all'!P41+cmv_c1c2!T41+'ptfire-rx'!AS41+ptegu!BS41+ptnonipm!CD41+pt_oilgas!BS41+np_oilgas!BA41+rwc!AL41+cmv_c3!T41+livestock!X41+airports!AM41+'ptfire-wild'!AP41+np_solvents!AY41</f>
        <v>2327.9239479217604</v>
      </c>
      <c r="K42" s="21">
        <f>rail!BR41+nonpt!CY41+ptagfire!AY41+nonroad!BH41+'onroad all'!BC41+cmv_c1c2!AO41+'ptfire-rx'!BE41+ptegu!CX41+ptnonipm!DP41+pt_oilgas!CW41+np_oilgas!BW41+rwc!AY41+cmv_c3!AP41+livestock!AH41+airports!BE41+'ptfire-wild'!BA41+np_solvents!BR41</f>
        <v>5951.1514185295591</v>
      </c>
      <c r="L42" s="21">
        <f>rail!CF41+nonpt!DO41+ptagfire!BH41+nonroad!BT41+'onroad all'!BU41+cmv_c1c2!BC41+'ptfire-rx'!BP41+ptegu!DM41+ptnonipm!EH41+pt_oilgas!DM41+np_oilgas!CK41+rwc!BJ41+cmv_c3!BC41+livestock!AN41+airports!BN41+'ptfire-wild'!BL41+np_solvents!CF41</f>
        <v>6476.8337267172683</v>
      </c>
      <c r="M42" s="21">
        <f>rail!CG41+nonpt!DQ41+nonroad!BU41+'onroad all'!BY41+cmv_c1c2!BD41+'ptfire-rx'!BR41+ptegu!DO41+ptnonipm!EJ41+pt_oilgas!DO41+np_oilgas!CL41+rwc!BK41+cmv_c3!BD41+airports!BO41+'ptfire-wild'!BN41+np_solvents!CG41+ptagfire!BJ41</f>
        <v>664.53730908707234</v>
      </c>
      <c r="N42" s="21">
        <f>rail!AN41+nonpt!BK41+nonroad!AJ41+'onroad all'!G41+cmv_c1c2!M41+'ptfire-rx'!AL41+ptegu!BK41+ptnonipm!BU41+pt_oilgas!BK41+np_oilgas!AT41+rwc!AG41+airports!AH41+cmv_c3!M41+'ptfire-wild'!AJ41+ptagfire!AH41</f>
        <v>1018.5768293329254</v>
      </c>
      <c r="O42" s="21">
        <f>rail!AY41+nonpt!O41+ptagfire!AP41+nonroad!AR41+'onroad all'!Z41+cmv_c1c2!V41+'ptfire-rx'!AU41+ptegu!BX41+ptnonipm!CI41+pt_oilgas!BX41+np_oilgas!BD41+rwc!AN41+airports!AO41+cmv_c3!V41+'ptfire-wild'!AR41+np_solvents!AE41</f>
        <v>889.23359114723371</v>
      </c>
      <c r="P42" s="21">
        <f>rail!AD41+nonroad!AD41+'onroad all'!AK41+'onroad all'!AL41+'onroad all'!AM41+'onroad all'!AN41+'onroad all'!AO41+'onroad all'!AP41+ptnonipm!BI41+SUM(airports!AR41:AW41)+SUM(cmv_c1c2!AC41:AH41)+SUM(cmv_c3!AC41:AH41)</f>
        <v>2099.1527256193899</v>
      </c>
      <c r="Q42" s="21">
        <f>rail!AE41+nonroad!AE41+'onroad all'!AL41+'onroad all'!AM41+'onroad all'!AN41+'onroad all'!AO41+'onroad all'!AP41+ptnonipm!BJ41+SUM(airports!AS41:AW41)+SUM(cmv_c1c2!AD41:AH41)+SUM(cmv_c3!AD41:AH41)</f>
        <v>1965.4862828023402</v>
      </c>
      <c r="R42" s="61">
        <f>rail!P41+nonpt!T41+nonroad!R41+'onroad all'!AC41+ptegu!T41+ptnonipm!T41+pt_oilgas!S41+np_oilgas!Q41+SUM(cmv_c1c2!Z41:AA41)+SUM(cmv_c3!Z41:AA41)</f>
        <v>0.57124608656651399</v>
      </c>
      <c r="S42" s="61">
        <f>rail!K41+nonpt!L41+nonroad!U41+'onroad all'!M41+ptegu!L41+ptnonipm!L41+pt_oilgas!K41+np_oilgas!K41+SUM(cmv_c1c2!R41:S41)+SUM(cmv_c3!R41:S41)</f>
        <v>1.1796474173746496</v>
      </c>
      <c r="T42" s="61">
        <f>rail!O41+nonpt!P41+ptegu!P41+ptnonipm!P41+pt_oilgas!O41+np_oilgas!N41+rwc!M41+SUM(cmv_c1c2!W41:X41)+SUM(cmv_c3!W41:X41)</f>
        <v>0.26956446906954201</v>
      </c>
      <c r="U42" s="61">
        <f>rail!V41+nonpt!AI41+nonroad!T41+'onroad all'!CB41+ptegu!AH41+ptnonipm!AL41+pt_oilgas!AG41+np_oilgas!AA41+rwc!R41+SUM(cmv_c1c2!BF41:BG41)+SUM(cmv_c3!BF41:BG41)</f>
        <v>4.171602993030147</v>
      </c>
      <c r="V42" s="61">
        <f>rail!T41+nonpt!AE41+nonroad!S41+'onroad all'!BS41+'onroad all'!BT41+ptegu!AD41+ptnonipm!AH41+pt_oilgas!AC41+np_oilgas!W41+rwc!P41+SUM(cmv_c1c2!BA41:BB41)+SUM(cmv_c3!BA41:BB41)</f>
        <v>24.764896777656038</v>
      </c>
      <c r="W42" s="61">
        <f>nonpt!CW41+ptegu!BB41+ptnonipm!Z41</f>
        <v>3.1205706169999998</v>
      </c>
      <c r="X42" s="68" t="s">
        <v>526</v>
      </c>
      <c r="AA42" s="23" t="s">
        <v>38</v>
      </c>
      <c r="AB42" s="21">
        <f>B42+beis!H41</f>
        <v>1134402.7270814232</v>
      </c>
      <c r="AC42" s="21">
        <f t="shared" si="2"/>
        <v>39167.866253883854</v>
      </c>
      <c r="AD42" s="21">
        <f>D42+beis!T41</f>
        <v>145618.1599783694</v>
      </c>
      <c r="AE42" s="21">
        <f t="shared" si="3"/>
        <v>105381.7214689369</v>
      </c>
      <c r="AF42" s="21">
        <f t="shared" si="4"/>
        <v>62831.985562357084</v>
      </c>
      <c r="AG42" s="21">
        <f t="shared" si="5"/>
        <v>21266.466197225691</v>
      </c>
      <c r="AH42" s="21">
        <f>H42+beis!Z41</f>
        <v>1017669.938284639</v>
      </c>
      <c r="AI42" s="21">
        <f>I42+beis!E41</f>
        <v>10813.343271379868</v>
      </c>
      <c r="AJ42" s="21">
        <f t="shared" si="6"/>
        <v>2327.9239479217604</v>
      </c>
      <c r="AK42" s="21">
        <f>K42+beis!N41</f>
        <v>16914.246098529558</v>
      </c>
      <c r="AL42" s="21">
        <f>L42+beis!R41</f>
        <v>52204.002933417265</v>
      </c>
      <c r="AM42" s="21">
        <f t="shared" si="7"/>
        <v>664.53730908707234</v>
      </c>
      <c r="AN42" s="21">
        <f t="shared" si="8"/>
        <v>1018.5768293329254</v>
      </c>
      <c r="AO42" s="21">
        <f t="shared" si="9"/>
        <v>889.23359114723371</v>
      </c>
      <c r="AP42" s="21">
        <f t="shared" si="10"/>
        <v>2099.1527256193899</v>
      </c>
      <c r="AQ42" s="21">
        <f t="shared" si="11"/>
        <v>1965.4862828023402</v>
      </c>
      <c r="AR42" s="61">
        <f t="shared" si="12"/>
        <v>0.57124608656651399</v>
      </c>
      <c r="AS42" s="61">
        <f t="shared" si="13"/>
        <v>1.1796474173746496</v>
      </c>
      <c r="AT42" s="61">
        <f t="shared" si="14"/>
        <v>0.26956446906954201</v>
      </c>
      <c r="AU42" s="61">
        <f t="shared" si="15"/>
        <v>4.171602993030147</v>
      </c>
      <c r="AV42" s="61">
        <f t="shared" si="16"/>
        <v>24.764896777656038</v>
      </c>
      <c r="AX42" s="23" t="s">
        <v>38</v>
      </c>
      <c r="AY42" s="21">
        <f>B42-'ptfire-rx'!B41-'ptfire-wild'!B41</f>
        <v>769929.03213942307</v>
      </c>
      <c r="AZ42" s="21">
        <f>C42-'ptfire-rx'!C41-'ptfire-wild'!C41</f>
        <v>34421.493769883855</v>
      </c>
      <c r="BA42" s="21">
        <f>D42-'ptfire-rx'!D41-'ptfire-wild'!D41</f>
        <v>127970.1984723694</v>
      </c>
      <c r="BB42" s="21">
        <f>E42-'ptfire-rx'!E41-'ptfire-wild'!E41</f>
        <v>74977.828210936888</v>
      </c>
      <c r="BC42" s="21">
        <f>F42-'ptfire-rx'!F41-'ptfire-wild'!F41</f>
        <v>37065.974455357085</v>
      </c>
      <c r="BD42" s="21">
        <f>G42-'ptfire-rx'!G41-'ptfire-wild'!G41</f>
        <v>18714.793866225689</v>
      </c>
      <c r="BE42" s="21">
        <f>H42-'ptfire-rx'!H41-'ptfire-wild'!H41</f>
        <v>133063.28029464002</v>
      </c>
      <c r="BF42" s="21">
        <f>I42-'ptfire-rx'!AO41-'ptfire-wild'!AL41</f>
        <v>1092.1022198866972</v>
      </c>
      <c r="BG42" s="21">
        <f>J42-'ptfire-rx'!AS41-'ptfire-wild'!AP41</f>
        <v>1580.9432590784263</v>
      </c>
      <c r="BH42" s="21">
        <f>K42-'ptfire-rx'!BE41-'ptfire-wild'!BA41</f>
        <v>1558.8780389529034</v>
      </c>
      <c r="BI42" s="21">
        <f>L42-'ptfire-rx'!BP41-'ptfire-wild'!BL41</f>
        <v>3895.438285373923</v>
      </c>
      <c r="BJ42" s="21">
        <f>M42-'ptfire-rx'!BR41-'ptfire-wild'!BN41</f>
        <v>143.07599053152327</v>
      </c>
      <c r="BK42" s="21">
        <f>N42-'ptfire-rx'!AL41-'ptfire-wild'!AJ41</f>
        <v>177.67695289879842</v>
      </c>
      <c r="BL42" s="21">
        <f>O42-'ptfire-rx'!AU41-'ptfire-wild'!AR41</f>
        <v>223.17990509222187</v>
      </c>
      <c r="BM42" s="21">
        <f t="shared" si="17"/>
        <v>2099.1527256193899</v>
      </c>
      <c r="BN42" s="21">
        <f t="shared" si="18"/>
        <v>1965.4862828023402</v>
      </c>
      <c r="BO42" s="61">
        <f t="shared" si="19"/>
        <v>0.57124608656651399</v>
      </c>
      <c r="BP42" s="61">
        <f t="shared" si="20"/>
        <v>1.1796474173746496</v>
      </c>
      <c r="BQ42" s="61">
        <f t="shared" si="21"/>
        <v>0.26956446906954201</v>
      </c>
      <c r="BR42" s="61">
        <f t="shared" si="22"/>
        <v>4.171602993030147</v>
      </c>
      <c r="BS42" s="61">
        <f t="shared" si="23"/>
        <v>24.764896777656038</v>
      </c>
    </row>
    <row r="43" spans="1:71" x14ac:dyDescent="0.3">
      <c r="A43" s="23" t="s">
        <v>39</v>
      </c>
      <c r="B43" s="21">
        <f>rail!B42+nonpt!B42+ptagfire!B42+nonroad!B42+'onroad all'!AG42+cmv_c1c2!B42+'ptfire-rx'!B42+ptegu!B42+ptnonipm!B42+pt_oilgas!B42+np_oilgas!B42+rwc!B42+cmv_c3!B42+airports!B42+'ptfire-wild'!B42+np_solvents!B42</f>
        <v>179475.25663612998</v>
      </c>
      <c r="C43" s="21">
        <f>rail!C42+nonpt!C42+ptagfire!C42++nonroad!C42+'onroad all'!BZ42+cmv_c1c2!BE42+'ptfire-rx'!C42+ptegu!C42+ptnonipm!C42+pt_oilgas!C42+np_oilgas!C42+rwc!C42+cmv_c3!BE42+livestock!B42+airports!C42+'ptfire-wild'!C42+fertilizer!B42+np_solvents!C42</f>
        <v>81903.763854815101</v>
      </c>
      <c r="D43" s="21">
        <f>rail!D42+nonpt!D42+ptagfire!D42++nonroad!D42+cmv_c1c2!D42+'ptfire-rx'!D42+ptegu!DW42+ptnonipm!D42+pt_oilgas!D42+np_oilgas!D42+rwc!D42+cmv_c3!D42+'onroad all'!CI42+airports!D42+'ptfire-wild'!D42+np_solvents!D42</f>
        <v>40492.279205167397</v>
      </c>
      <c r="E43" s="21">
        <f>rail!E42+nonpt!E42+ptagfire!E42++nonroad!E42+cmv_c1c2!E42+'ptfire-rx'!E42+ptegu!E42+ptnonipm!E42+pt_oilgas!E42+np_oilgas!E42+rwc!E42+cmv_c3!E42+afdust!BA42+'onroad all'!DE42+'onroad all'!DD42+airports!E42+'ptfire-wild'!E42+np_solvents!E42</f>
        <v>78796.923804649632</v>
      </c>
      <c r="F43" s="21">
        <f>rail!F42+nonpt!F42+ptagfire!F42++nonroad!F42+cmv_c1c2!F42+'ptfire-rx'!F42+ptegu!F42+ptnonipm!F42+pt_oilgas!F42+np_oilgas!F42+rwc!F42+cmv_c3!F42+afdust!BB42+'onroad all'!DD42+airports!F42+'ptfire-wild'!F42+np_solvents!F42</f>
        <v>20723.346780000724</v>
      </c>
      <c r="G43" s="21">
        <f>rail!G42+nonpt!G42+ptagfire!G42++nonroad!G42+'onroad all'!DU42+cmv_c1c2!G42+'ptfire-rx'!G42+ptegu!FH42+ptnonipm!G42+pt_oilgas!G42+np_oilgas!G42+rwc!G42+cmv_c3!G42+airports!G42+'ptfire-wild'!G42+np_solvents!G42</f>
        <v>3476.4966465974398</v>
      </c>
      <c r="H43" s="21">
        <f>rail!H42+nonpt!H42+ptagfire!H42++nonroad!H42+'onroad all'!EI42+cmv_c1c2!H42+'ptfire-rx'!H42+ptegu!H42+ptnonipm!H42+pt_oilgas!H42+np_oilgas!H42+rwc!H42+cmv_c3!H42+livestock!C42+airports!H42+'ptfire-wild'!H42+np_solvents!H42</f>
        <v>57196.571809879999</v>
      </c>
      <c r="I43" s="21">
        <f>rail!AO42+nonpt!BN42+ptagfire!AJ42+nonroad!AK42+'onroad all'!H42+cmv_c1c2!O42+'ptfire-rx'!AO42+ptegu!BM42+ptnonipm!BX42+pt_oilgas!BM42+np_oilgas!AU42+rwc!AH42+cmv_c3!O42+livestock!U42+airports!AJ42+'ptfire-wild'!AL42+np_solvents!AU42</f>
        <v>663.97835131295017</v>
      </c>
      <c r="J43" s="21">
        <f>rail!AU42+nonpt!BT42+ptagfire!AN42+nonroad!AP42+'onroad all'!P42+cmv_c1c2!T42+'ptfire-rx'!AS42+ptegu!BS42+ptnonipm!CD42+pt_oilgas!BS42+np_oilgas!BA42+rwc!AL42+cmv_c3!T42+livestock!X42+airports!AM42+'ptfire-wild'!AP42+np_solvents!AY42</f>
        <v>527.32732633835121</v>
      </c>
      <c r="K43" s="21">
        <f>rail!BR42+nonpt!CY42+ptagfire!AY42+nonroad!BH42+'onroad all'!BC42+cmv_c1c2!AO42+'ptfire-rx'!BE42+ptegu!CX42+ptnonipm!DP42+pt_oilgas!CW42+np_oilgas!BW42+rwc!AY42+cmv_c3!AP42+livestock!AH42+airports!BE42+'ptfire-wild'!BA42+np_solvents!BR42</f>
        <v>1130.7837007692331</v>
      </c>
      <c r="L43" s="21">
        <f>rail!CF42+nonpt!DO42+ptagfire!BH42+nonroad!BT42+'onroad all'!BU42+cmv_c1c2!BC42+'ptfire-rx'!BP42+ptegu!DM42+ptnonipm!EH42+pt_oilgas!DM42+np_oilgas!CK42+rwc!BJ42+cmv_c3!BC42+livestock!AN42+airports!BN42+'ptfire-wild'!BL42+np_solvents!CF42</f>
        <v>986.14004526211625</v>
      </c>
      <c r="M43" s="21">
        <f>rail!CG42+nonpt!DQ42+nonroad!BU42+'onroad all'!BY42+cmv_c1c2!BD42+'ptfire-rx'!BR42+ptegu!DO42+ptnonipm!EJ42+pt_oilgas!DO42+np_oilgas!CL42+rwc!BK42+cmv_c3!BD42+airports!BO42+'ptfire-wild'!BN42+np_solvents!CG42+ptagfire!BJ42</f>
        <v>367.85516222755427</v>
      </c>
      <c r="N43" s="21">
        <f>rail!AN42+nonpt!BK42+nonroad!AJ42+'onroad all'!G42+cmv_c1c2!M42+'ptfire-rx'!AL42+ptegu!BK42+ptnonipm!BU42+pt_oilgas!BK42+np_oilgas!AT42+rwc!AG42+airports!AH42+cmv_c3!M42+'ptfire-wild'!AJ42+ptagfire!AH42</f>
        <v>142.88137349288249</v>
      </c>
      <c r="O43" s="21">
        <f>rail!AY42+nonpt!O42+ptagfire!AP42+nonroad!AR42+'onroad all'!Z42+cmv_c1c2!V42+'ptfire-rx'!AU42+ptegu!BX42+ptnonipm!CI42+pt_oilgas!BX42+np_oilgas!BD42+rwc!AN42+airports!AO42+cmv_c3!V42+'ptfire-wild'!AR42+np_solvents!AE42</f>
        <v>100.15151937202975</v>
      </c>
      <c r="P43" s="21">
        <f>rail!AD42+nonroad!AD42+'onroad all'!AK42+'onroad all'!AL42+'onroad all'!AM42+'onroad all'!AN42+'onroad all'!AO42+'onroad all'!AP42+ptnonipm!BI42+SUM(airports!AR42:AW42)+SUM(cmv_c1c2!AC42:AH42)+SUM(cmv_c3!AC42:AH42)</f>
        <v>1329.6581439417507</v>
      </c>
      <c r="Q43" s="21">
        <f>rail!AE42+nonroad!AE42+'onroad all'!AL42+'onroad all'!AM42+'onroad all'!AN42+'onroad all'!AO42+'onroad all'!AP42+ptnonipm!BJ42+SUM(airports!AS42:AW42)+SUM(cmv_c1c2!AD42:AH42)+SUM(cmv_c3!AD42:AH42)</f>
        <v>1273.8279773083289</v>
      </c>
      <c r="R43" s="61">
        <f>rail!P42+nonpt!T42+nonroad!R42+'onroad all'!AC42+ptegu!T42+ptnonipm!T42+pt_oilgas!S42+np_oilgas!Q42+SUM(cmv_c1c2!Z42:AA42)+SUM(cmv_c3!Z42:AA42)</f>
        <v>1.2590304930000001E-2</v>
      </c>
      <c r="S43" s="61">
        <f>rail!K42+nonpt!L42+nonroad!U42+'onroad all'!M42+ptegu!L42+ptnonipm!L42+pt_oilgas!K42+np_oilgas!K42+SUM(cmv_c1c2!R42:S42)+SUM(cmv_c3!R42:S42)</f>
        <v>0.141769826312</v>
      </c>
      <c r="T43" s="61">
        <f>rail!O42+nonpt!P42+ptegu!P42+ptnonipm!P42+pt_oilgas!O42+np_oilgas!N42+rwc!M42+SUM(cmv_c1c2!W42:X42)+SUM(cmv_c3!W42:X42)</f>
        <v>1.9095925950000002E-2</v>
      </c>
      <c r="U43" s="61">
        <f>rail!V42+nonpt!AI42+nonroad!T42+'onroad all'!CB42+ptegu!AH42+ptnonipm!AL42+pt_oilgas!AG42+np_oilgas!AA42+rwc!R42+SUM(cmv_c1c2!BF42:BG42)+SUM(cmv_c3!BF42:BG42)</f>
        <v>0.57207379715000006</v>
      </c>
      <c r="V43" s="61">
        <f>rail!T42+nonpt!AE42+nonroad!S42+'onroad all'!BS42+'onroad all'!BT42+ptegu!AD42+ptnonipm!AH42+pt_oilgas!AC42+np_oilgas!W42+rwc!P42+SUM(cmv_c1c2!BA42:BB42)+SUM(cmv_c3!BA42:BB42)</f>
        <v>3.6888779947699999</v>
      </c>
      <c r="W43" s="61">
        <f>nonpt!CW42+ptegu!BB42+ptnonipm!Z42</f>
        <v>4.1952214679237066E-3</v>
      </c>
      <c r="X43" s="68" t="s">
        <v>526</v>
      </c>
      <c r="AA43" s="23" t="s">
        <v>39</v>
      </c>
      <c r="AB43" s="21">
        <f>B43+beis!H42</f>
        <v>224698.69089312988</v>
      </c>
      <c r="AC43" s="21">
        <f t="shared" si="2"/>
        <v>81903.763854815101</v>
      </c>
      <c r="AD43" s="21">
        <f>D43+beis!T42</f>
        <v>66099.655185901996</v>
      </c>
      <c r="AE43" s="21">
        <f t="shared" si="3"/>
        <v>78796.923804649632</v>
      </c>
      <c r="AF43" s="21">
        <f t="shared" si="4"/>
        <v>20723.346780000724</v>
      </c>
      <c r="AG43" s="21">
        <f t="shared" si="5"/>
        <v>3476.4966465974398</v>
      </c>
      <c r="AH43" s="21">
        <f>H43+beis!Z42</f>
        <v>205030.62615088001</v>
      </c>
      <c r="AI43" s="21">
        <f>I43+beis!E42</f>
        <v>5401.6289216129408</v>
      </c>
      <c r="AJ43" s="21">
        <f t="shared" si="6"/>
        <v>527.32732633835121</v>
      </c>
      <c r="AK43" s="21">
        <f>K43+beis!N42</f>
        <v>7591.335577269233</v>
      </c>
      <c r="AL43" s="21">
        <f>L43+beis!R42</f>
        <v>25505.073211032017</v>
      </c>
      <c r="AM43" s="21">
        <f t="shared" si="7"/>
        <v>367.85516222755427</v>
      </c>
      <c r="AN43" s="21">
        <f t="shared" si="8"/>
        <v>142.88137349288249</v>
      </c>
      <c r="AO43" s="21">
        <f t="shared" si="9"/>
        <v>100.15151937202975</v>
      </c>
      <c r="AP43" s="21">
        <f t="shared" si="10"/>
        <v>1329.6581439417507</v>
      </c>
      <c r="AQ43" s="21">
        <f t="shared" si="11"/>
        <v>1273.8279773083289</v>
      </c>
      <c r="AR43" s="61">
        <f t="shared" si="12"/>
        <v>1.2590304930000001E-2</v>
      </c>
      <c r="AS43" s="61">
        <f t="shared" si="13"/>
        <v>0.141769826312</v>
      </c>
      <c r="AT43" s="61">
        <f t="shared" si="14"/>
        <v>1.9095925950000002E-2</v>
      </c>
      <c r="AU43" s="61">
        <f t="shared" si="15"/>
        <v>0.57207379715000006</v>
      </c>
      <c r="AV43" s="61">
        <f t="shared" si="16"/>
        <v>3.6888779947699999</v>
      </c>
      <c r="AX43" s="23" t="s">
        <v>39</v>
      </c>
      <c r="AY43" s="21">
        <f>B43-'ptfire-rx'!B42-'ptfire-wild'!B42</f>
        <v>142944.56296913</v>
      </c>
      <c r="AZ43" s="21">
        <f>C43-'ptfire-rx'!C42-'ptfire-wild'!C42</f>
        <v>81304.728008815102</v>
      </c>
      <c r="BA43" s="21">
        <f>D43-'ptfire-rx'!D42-'ptfire-wild'!D42</f>
        <v>40020.971746167394</v>
      </c>
      <c r="BB43" s="21">
        <f>E43-'ptfire-rx'!E42-'ptfire-wild'!E42</f>
        <v>75104.938354649625</v>
      </c>
      <c r="BC43" s="21">
        <f>F43-'ptfire-rx'!F42-'ptfire-wild'!F42</f>
        <v>17594.545505000726</v>
      </c>
      <c r="BD43" s="21">
        <f>G43-'ptfire-rx'!G42-'ptfire-wild'!G42</f>
        <v>3210.2700665974398</v>
      </c>
      <c r="BE43" s="21">
        <f>H43-'ptfire-rx'!H42-'ptfire-wild'!H42</f>
        <v>48585.431742879999</v>
      </c>
      <c r="BF43" s="21">
        <f>I43-'ptfire-rx'!AO42-'ptfire-wild'!AL42</f>
        <v>359.62603018318418</v>
      </c>
      <c r="BG43" s="21">
        <f>J43-'ptfire-rx'!AS42-'ptfire-wild'!AP42</f>
        <v>445.73146958143934</v>
      </c>
      <c r="BH43" s="21">
        <f>K43-'ptfire-rx'!BE42-'ptfire-wild'!BA42</f>
        <v>522.89492199520737</v>
      </c>
      <c r="BI43" s="21">
        <f>L43-'ptfire-rx'!BP42-'ptfire-wild'!BL42</f>
        <v>302.09313324302849</v>
      </c>
      <c r="BJ43" s="21">
        <f>M43-'ptfire-rx'!BR42-'ptfire-wild'!BN42</f>
        <v>279.4597188818903</v>
      </c>
      <c r="BK43" s="21">
        <f>N43-'ptfire-rx'!AL42-'ptfire-wild'!AJ42</f>
        <v>49.86209609770227</v>
      </c>
      <c r="BL43" s="21">
        <f>O43-'ptfire-rx'!AU42-'ptfire-wild'!AR42</f>
        <v>50.922029438126174</v>
      </c>
      <c r="BM43" s="21">
        <f t="shared" si="17"/>
        <v>1329.6581439417507</v>
      </c>
      <c r="BN43" s="21">
        <f t="shared" si="18"/>
        <v>1273.8279773083289</v>
      </c>
      <c r="BO43" s="61">
        <f t="shared" si="19"/>
        <v>1.2590304930000001E-2</v>
      </c>
      <c r="BP43" s="61">
        <f t="shared" si="20"/>
        <v>0.141769826312</v>
      </c>
      <c r="BQ43" s="61">
        <f t="shared" si="21"/>
        <v>1.9095925950000002E-2</v>
      </c>
      <c r="BR43" s="61">
        <f t="shared" si="22"/>
        <v>0.57207379715000006</v>
      </c>
      <c r="BS43" s="61">
        <f t="shared" si="23"/>
        <v>3.6888779947699999</v>
      </c>
    </row>
    <row r="44" spans="1:71" x14ac:dyDescent="0.3">
      <c r="A44" s="23" t="s">
        <v>40</v>
      </c>
      <c r="B44" s="21">
        <f>rail!B43+nonpt!B43+ptagfire!B43+nonroad!B43+'onroad all'!AG43+cmv_c1c2!B43+'ptfire-rx'!B43+ptegu!B43+ptnonipm!B43+pt_oilgas!B43+np_oilgas!B43+rwc!B43+cmv_c3!B43+airports!B43+'ptfire-wild'!B43+np_solvents!B43</f>
        <v>1009911.1636864688</v>
      </c>
      <c r="C44" s="21">
        <f>rail!C43+nonpt!C43+ptagfire!C43++nonroad!C43+'onroad all'!BZ43+cmv_c1c2!BE43+'ptfire-rx'!C43+ptegu!C43+ptnonipm!C43+pt_oilgas!C43+np_oilgas!C43+rwc!C43+cmv_c3!BE43+livestock!B43+airports!C43+'ptfire-wild'!C43+fertilizer!B43+np_solvents!C43</f>
        <v>32244.293295431766</v>
      </c>
      <c r="D44" s="21">
        <f>rail!D43+nonpt!D43+ptagfire!D43++nonroad!D43+cmv_c1c2!D43+'ptfire-rx'!D43+ptegu!DW43+ptnonipm!D43+pt_oilgas!D43+np_oilgas!D43+rwc!D43+cmv_c3!D43+'onroad all'!CI43+airports!D43+'ptfire-wild'!D43+np_solvents!D43</f>
        <v>165976.69219798571</v>
      </c>
      <c r="E44" s="21">
        <f>rail!E43+nonpt!E43+ptagfire!E43++nonroad!E43+cmv_c1c2!E43+'ptfire-rx'!E43+ptegu!E43+ptnonipm!E43+pt_oilgas!E43+np_oilgas!E43+rwc!E43+cmv_c3!E43+afdust!BA43+'onroad all'!DE43+'onroad all'!DD43+airports!E43+'ptfire-wild'!E43+np_solvents!E43</f>
        <v>96968.012977745064</v>
      </c>
      <c r="F44" s="21">
        <f>rail!F43+nonpt!F43+ptagfire!F43++nonroad!F43+cmv_c1c2!F43+'ptfire-rx'!F43+ptegu!F43+ptnonipm!F43+pt_oilgas!F43+np_oilgas!F43+rwc!F43+cmv_c3!F43+afdust!BB43+'onroad all'!DD43+airports!F43+'ptfire-wild'!F43+np_solvents!F43</f>
        <v>56316.106437690571</v>
      </c>
      <c r="G44" s="21">
        <f>rail!G43+nonpt!G43+ptagfire!G43++nonroad!G43+'onroad all'!DU43+cmv_c1c2!G43+'ptfire-rx'!G43+ptegu!FH43+ptnonipm!G43+pt_oilgas!G43+np_oilgas!G43+rwc!G43+cmv_c3!G43+airports!G43+'ptfire-wild'!G43+np_solvents!G43</f>
        <v>25998.546294706095</v>
      </c>
      <c r="H44" s="21">
        <f>rail!H43+nonpt!H43+ptagfire!H43++nonroad!H43+'onroad all'!EI43+cmv_c1c2!H43+'ptfire-rx'!H43+ptegu!H43+ptnonipm!H43+pt_oilgas!H43+np_oilgas!H43+rwc!H43+cmv_c3!H43+livestock!C43+airports!H43+'ptfire-wild'!H43+np_solvents!H43</f>
        <v>204669.17305761002</v>
      </c>
      <c r="I44" s="21">
        <f>rail!AO43+nonpt!BN43+ptagfire!AJ43+nonroad!AK43+'onroad all'!H43+cmv_c1c2!O43+'ptfire-rx'!AO43+ptegu!BM43+ptnonipm!BX43+pt_oilgas!BM43+np_oilgas!AU43+rwc!AH43+cmv_c3!O43+livestock!U43+airports!AJ43+'ptfire-wild'!AL43+np_solvents!AU43</f>
        <v>1952.0731599358946</v>
      </c>
      <c r="J44" s="21">
        <f>rail!AU43+nonpt!BT43+ptagfire!AN43+nonroad!AP43+'onroad all'!P43+cmv_c1c2!T43+'ptfire-rx'!AS43+ptegu!BS43+ptnonipm!CD43+pt_oilgas!BS43+np_oilgas!BA43+rwc!AL43+cmv_c3!T43+livestock!X43+airports!AM43+'ptfire-wild'!AP43+np_solvents!AY43</f>
        <v>2174.040621913925</v>
      </c>
      <c r="K44" s="21">
        <f>rail!BR43+nonpt!CY43+ptagfire!AY43+nonroad!BH43+'onroad all'!BC43+cmv_c1c2!AO43+'ptfire-rx'!BE43+ptegu!CX43+ptnonipm!DP43+pt_oilgas!CW43+np_oilgas!BW43+rwc!AY43+cmv_c3!AP43+livestock!AH43+airports!BE43+'ptfire-wild'!BA43+np_solvents!BR43</f>
        <v>3928.4403271092533</v>
      </c>
      <c r="L44" s="21">
        <f>rail!CF43+nonpt!DO43+ptagfire!BH43+nonroad!BT43+'onroad all'!BU43+cmv_c1c2!BC43+'ptfire-rx'!BP43+ptegu!DM43+ptnonipm!EH43+pt_oilgas!DM43+np_oilgas!CK43+rwc!BJ43+cmv_c3!BC43+livestock!AN43+airports!BN43+'ptfire-wild'!BL43+np_solvents!CF43</f>
        <v>3588.0265465623925</v>
      </c>
      <c r="M44" s="21">
        <f>rail!CG43+nonpt!DQ43+nonroad!BU43+'onroad all'!BY43+cmv_c1c2!BD43+'ptfire-rx'!BR43+ptegu!DO43+ptnonipm!EJ43+pt_oilgas!DO43+np_oilgas!CL43+rwc!BK43+cmv_c3!BD43+airports!BO43+'ptfire-wild'!BN43+np_solvents!CG43+ptagfire!BJ43</f>
        <v>520.10443513446967</v>
      </c>
      <c r="N44" s="21">
        <f>rail!AN43+nonpt!BK43+nonroad!AJ43+'onroad all'!G43+cmv_c1c2!M43+'ptfire-rx'!AL43+ptegu!BK43+ptnonipm!BU43+pt_oilgas!BK43+np_oilgas!AT43+rwc!AG43+airports!AH43+cmv_c3!M43+'ptfire-wild'!AJ43+ptagfire!AH43</f>
        <v>566.33228264586796</v>
      </c>
      <c r="O44" s="21">
        <f>rail!AY43+nonpt!O43+ptagfire!AP43+nonroad!AR43+'onroad all'!Z43+cmv_c1c2!V43+'ptfire-rx'!AU43+ptegu!BX43+ptnonipm!CI43+pt_oilgas!BX43+np_oilgas!BD43+rwc!AN43+airports!AO43+cmv_c3!V43+'ptfire-wild'!AR43+np_solvents!AE43</f>
        <v>589.4754008371882</v>
      </c>
      <c r="P44" s="21">
        <f>rail!AD43+nonroad!AD43+'onroad all'!AK43+'onroad all'!AL43+'onroad all'!AM43+'onroad all'!AN43+'onroad all'!AO43+'onroad all'!AP43+ptnonipm!BI43+SUM(airports!AR43:AW43)+SUM(cmv_c1c2!AC43:AH43)+SUM(cmv_c3!AC43:AH43)</f>
        <v>2825.639770365789</v>
      </c>
      <c r="Q44" s="21">
        <f>rail!AE43+nonroad!AE43+'onroad all'!AL43+'onroad all'!AM43+'onroad all'!AN43+'onroad all'!AO43+'onroad all'!AP43+ptnonipm!BJ43+SUM(airports!AS43:AW43)+SUM(cmv_c1c2!AD43:AH43)+SUM(cmv_c3!AD43:AH43)</f>
        <v>2657.817419768538</v>
      </c>
      <c r="R44" s="61">
        <f>rail!P43+nonpt!T43+nonroad!R43+'onroad all'!AC43+ptegu!T43+ptnonipm!T43+pt_oilgas!S43+np_oilgas!Q43+SUM(cmv_c1c2!Z43:AA43)+SUM(cmv_c3!Z43:AA43)</f>
        <v>0.58539888000377627</v>
      </c>
      <c r="S44" s="61">
        <f>rail!K43+nonpt!L43+nonroad!U43+'onroad all'!M43+ptegu!L43+ptnonipm!L43+pt_oilgas!K43+np_oilgas!K43+SUM(cmv_c1c2!R43:S43)+SUM(cmv_c3!R43:S43)</f>
        <v>1.0994977940808954</v>
      </c>
      <c r="T44" s="61">
        <f>rail!O43+nonpt!P43+ptegu!P43+ptnonipm!P43+pt_oilgas!O43+np_oilgas!N43+rwc!M43+SUM(cmv_c1c2!W43:X43)+SUM(cmv_c3!W43:X43)</f>
        <v>0.25061397101036065</v>
      </c>
      <c r="U44" s="61">
        <f>rail!V43+nonpt!AI43+nonroad!T43+'onroad all'!CB43+ptegu!AH43+ptnonipm!AL43+pt_oilgas!AG43+np_oilgas!AA43+rwc!R43+SUM(cmv_c1c2!BF43:BG43)+SUM(cmv_c3!BF43:BG43)</f>
        <v>4.2038160752165075</v>
      </c>
      <c r="V44" s="61">
        <f>rail!T43+nonpt!AE43+nonroad!S43+'onroad all'!BS43+'onroad all'!BT43+ptegu!AD43+ptnonipm!AH43+pt_oilgas!AC43+np_oilgas!W43+rwc!P43+SUM(cmv_c1c2!BA43:BB43)+SUM(cmv_c3!BA43:BB43)</f>
        <v>28.71390943165386</v>
      </c>
      <c r="W44" s="61">
        <f>nonpt!CW43+ptegu!BB43+ptnonipm!Z43</f>
        <v>2.1244484806046784</v>
      </c>
      <c r="X44" s="68" t="s">
        <v>526</v>
      </c>
      <c r="AA44" s="23" t="s">
        <v>40</v>
      </c>
      <c r="AB44" s="21">
        <f>B44+beis!H43</f>
        <v>1077727.9102364688</v>
      </c>
      <c r="AC44" s="21">
        <f t="shared" si="2"/>
        <v>32244.293295431766</v>
      </c>
      <c r="AD44" s="21">
        <f>D44+beis!T43</f>
        <v>185295.16690352571</v>
      </c>
      <c r="AE44" s="21">
        <f t="shared" si="3"/>
        <v>96968.012977745064</v>
      </c>
      <c r="AF44" s="21">
        <f t="shared" si="4"/>
        <v>56316.106437690571</v>
      </c>
      <c r="AG44" s="21">
        <f t="shared" si="5"/>
        <v>25998.546294706095</v>
      </c>
      <c r="AH44" s="21">
        <f>H44+beis!Z43</f>
        <v>933407.62752761005</v>
      </c>
      <c r="AI44" s="21">
        <f>I44+beis!E43</f>
        <v>9044.8808889358952</v>
      </c>
      <c r="AJ44" s="21">
        <f t="shared" si="6"/>
        <v>2174.040621913925</v>
      </c>
      <c r="AK44" s="21">
        <f>K44+beis!N43</f>
        <v>13600.631852109254</v>
      </c>
      <c r="AL44" s="21">
        <f>L44+beis!R43</f>
        <v>42735.628545942396</v>
      </c>
      <c r="AM44" s="21">
        <f t="shared" si="7"/>
        <v>520.10443513446967</v>
      </c>
      <c r="AN44" s="21">
        <f t="shared" si="8"/>
        <v>566.33228264586796</v>
      </c>
      <c r="AO44" s="21">
        <f t="shared" si="9"/>
        <v>589.4754008371882</v>
      </c>
      <c r="AP44" s="21">
        <f t="shared" si="10"/>
        <v>2825.639770365789</v>
      </c>
      <c r="AQ44" s="21">
        <f t="shared" si="11"/>
        <v>2657.817419768538</v>
      </c>
      <c r="AR44" s="61">
        <f t="shared" si="12"/>
        <v>0.58539888000377627</v>
      </c>
      <c r="AS44" s="61">
        <f t="shared" si="13"/>
        <v>1.0994977940808954</v>
      </c>
      <c r="AT44" s="61">
        <f t="shared" si="14"/>
        <v>0.25061397101036065</v>
      </c>
      <c r="AU44" s="61">
        <f t="shared" si="15"/>
        <v>4.2038160752165075</v>
      </c>
      <c r="AV44" s="61">
        <f t="shared" si="16"/>
        <v>28.71390943165386</v>
      </c>
      <c r="AX44" s="23" t="s">
        <v>40</v>
      </c>
      <c r="AY44" s="21">
        <f>B44-'ptfire-rx'!B43-'ptfire-wild'!B43</f>
        <v>880804.14815246884</v>
      </c>
      <c r="AZ44" s="21">
        <f>C44-'ptfire-rx'!C43-'ptfire-wild'!C43</f>
        <v>30106.601020431768</v>
      </c>
      <c r="BA44" s="21">
        <f>D44-'ptfire-rx'!D43-'ptfire-wild'!D43</f>
        <v>163251.6857099857</v>
      </c>
      <c r="BB44" s="21">
        <f>E44-'ptfire-rx'!E43-'ptfire-wild'!E43</f>
        <v>82973.759078745061</v>
      </c>
      <c r="BC44" s="21">
        <f>F44-'ptfire-rx'!F43-'ptfire-wild'!F43</f>
        <v>44456.569241690573</v>
      </c>
      <c r="BD44" s="21">
        <f>G44-'ptfire-rx'!G43-'ptfire-wild'!G43</f>
        <v>24733.725459706096</v>
      </c>
      <c r="BE44" s="21">
        <f>H44-'ptfire-rx'!H43-'ptfire-wild'!H43</f>
        <v>173939.84644461004</v>
      </c>
      <c r="BF44" s="21">
        <f>I44-'ptfire-rx'!AO43-'ptfire-wild'!AL43</f>
        <v>1116.0409180850074</v>
      </c>
      <c r="BG44" s="21">
        <f>J44-'ptfire-rx'!AS43-'ptfire-wild'!AP43</f>
        <v>1801.7460474683674</v>
      </c>
      <c r="BH44" s="21">
        <f>K44-'ptfire-rx'!BE43-'ptfire-wild'!BA43</f>
        <v>1748.9050474076155</v>
      </c>
      <c r="BI44" s="21">
        <f>L44-'ptfire-rx'!BP43-'ptfire-wild'!BL43</f>
        <v>2305.9890338374439</v>
      </c>
      <c r="BJ44" s="21">
        <f>M44-'ptfire-rx'!BR43-'ptfire-wild'!BN43</f>
        <v>261.02156087132875</v>
      </c>
      <c r="BK44" s="21">
        <f>N44-'ptfire-rx'!AL43-'ptfire-wild'!AJ43</f>
        <v>149.72298865221748</v>
      </c>
      <c r="BL44" s="21">
        <f>O44-'ptfire-rx'!AU43-'ptfire-wild'!AR43</f>
        <v>260.71019023379773</v>
      </c>
      <c r="BM44" s="21">
        <f t="shared" si="17"/>
        <v>2825.639770365789</v>
      </c>
      <c r="BN44" s="21">
        <f t="shared" si="18"/>
        <v>2657.817419768538</v>
      </c>
      <c r="BO44" s="61">
        <f t="shared" si="19"/>
        <v>0.58539888000377627</v>
      </c>
      <c r="BP44" s="61">
        <f t="shared" si="20"/>
        <v>1.0994977940808954</v>
      </c>
      <c r="BQ44" s="61">
        <f t="shared" si="21"/>
        <v>0.25061397101036065</v>
      </c>
      <c r="BR44" s="61">
        <f t="shared" si="22"/>
        <v>4.2038160752165075</v>
      </c>
      <c r="BS44" s="61">
        <f t="shared" si="23"/>
        <v>28.71390943165386</v>
      </c>
    </row>
    <row r="45" spans="1:71" x14ac:dyDescent="0.3">
      <c r="A45" s="23" t="s">
        <v>41</v>
      </c>
      <c r="B45" s="21">
        <f>rail!B44+nonpt!B44+ptagfire!B44+nonroad!B44+'onroad all'!AG44+cmv_c1c2!B44+'ptfire-rx'!B44+ptegu!B44+ptnonipm!B44+pt_oilgas!B44+np_oilgas!B44+rwc!B44+cmv_c3!B44+airports!B44+'ptfire-wild'!B44+np_solvents!B44</f>
        <v>3549044.0561946994</v>
      </c>
      <c r="C45" s="21">
        <f>rail!C44+nonpt!C44+ptagfire!C44++nonroad!C44+'onroad all'!BZ44+cmv_c1c2!BE44+'ptfire-rx'!C44+ptegu!C44+ptnonipm!C44+pt_oilgas!C44+np_oilgas!C44+rwc!C44+cmv_c3!BE44+livestock!B44+airports!C44+'ptfire-wild'!C44+fertilizer!B44+np_solvents!C44</f>
        <v>514785.69056276954</v>
      </c>
      <c r="D45" s="21">
        <f>rail!D44+nonpt!D44+ptagfire!D44++nonroad!D44+cmv_c1c2!D44+'ptfire-rx'!D44+ptegu!DW44+ptnonipm!D44+pt_oilgas!D44+np_oilgas!D44+rwc!D44+cmv_c3!D44+'onroad all'!CI44+airports!D44+'ptfire-wild'!D44+np_solvents!D44</f>
        <v>902969.42941303912</v>
      </c>
      <c r="E45" s="21">
        <f>rail!E44+nonpt!E44+ptagfire!E44++nonroad!E44+cmv_c1c2!E44+'ptfire-rx'!E44+ptegu!E44+ptnonipm!E44+pt_oilgas!E44+np_oilgas!E44+rwc!E44+cmv_c3!E44+afdust!BA44+'onroad all'!DE44+'onroad all'!DD44+airports!E44+'ptfire-wild'!E44+np_solvents!E44</f>
        <v>845925.98465982627</v>
      </c>
      <c r="F45" s="21">
        <f>rail!F44+nonpt!F44+ptagfire!F44++nonroad!F44+cmv_c1c2!F44+'ptfire-rx'!F44+ptegu!F44+ptnonipm!F44+pt_oilgas!F44+np_oilgas!F44+rwc!F44+cmv_c3!F44+afdust!BB44+'onroad all'!DD44+airports!F44+'ptfire-wild'!F44+np_solvents!F44</f>
        <v>255469.29249006504</v>
      </c>
      <c r="G45" s="21">
        <f>rail!G44+nonpt!G44+ptagfire!G44++nonroad!G44+'onroad all'!DU44+cmv_c1c2!G44+'ptfire-rx'!G44+ptegu!FH44+ptnonipm!G44+pt_oilgas!G44+np_oilgas!G44+rwc!G44+cmv_c3!G44+airports!G44+'ptfire-wild'!G44+np_solvents!G44</f>
        <v>255694.82957452902</v>
      </c>
      <c r="H45" s="21">
        <f>rail!H44+nonpt!H44+ptagfire!H44++nonroad!H44+'onroad all'!EI44+cmv_c1c2!H44+'ptfire-rx'!H44+ptegu!H44+ptnonipm!H44+pt_oilgas!H44+np_oilgas!H44+rwc!H44+cmv_c3!H44+livestock!C44+airports!H44+'ptfire-wild'!H44+np_solvents!H44</f>
        <v>1665740.70028674</v>
      </c>
      <c r="I45" s="21">
        <f>rail!AO44+nonpt!BN44+ptagfire!AJ44+nonroad!AK44+'onroad all'!H44+cmv_c1c2!O44+'ptfire-rx'!AO44+ptegu!BM44+ptnonipm!BX44+pt_oilgas!BM44+np_oilgas!AU44+rwc!AH44+cmv_c3!O44+livestock!U44+airports!AJ44+'ptfire-wild'!AL44+np_solvents!AU44</f>
        <v>10530.878587593255</v>
      </c>
      <c r="J45" s="21">
        <f>rail!AU44+nonpt!BT44+ptagfire!AN44+nonroad!AP44+'onroad all'!P44+cmv_c1c2!T44+'ptfire-rx'!AS44+ptegu!BS44+ptnonipm!CD44+pt_oilgas!BS44+np_oilgas!BA44+rwc!AL44+cmv_c3!T44+livestock!X44+airports!AM44+'ptfire-wild'!AP44+np_solvents!AY44</f>
        <v>16513.825966776243</v>
      </c>
      <c r="K45" s="21">
        <f>rail!BR44+nonpt!CY44+ptagfire!AY44+nonroad!BH44+'onroad all'!BC44+cmv_c1c2!AO44+'ptfire-rx'!BE44+ptegu!CX44+ptnonipm!DP44+pt_oilgas!CW44+np_oilgas!BW44+rwc!AY44+cmv_c3!AP44+livestock!AH44+airports!BE44+'ptfire-wild'!BA44+np_solvents!BR44</f>
        <v>20805.613671344967</v>
      </c>
      <c r="L45" s="21">
        <f>rail!CF44+nonpt!DO44+ptagfire!BH44+nonroad!BT44+'onroad all'!BU44+cmv_c1c2!BC44+'ptfire-rx'!BP44+ptegu!DM44+ptnonipm!EH44+pt_oilgas!DM44+np_oilgas!CK44+rwc!BJ44+cmv_c3!BC44+livestock!AN44+airports!BN44+'ptfire-wild'!BL44+np_solvents!CF44</f>
        <v>17524.649384921766</v>
      </c>
      <c r="M45" s="21">
        <f>rail!CG44+nonpt!DQ44+nonroad!BU44+'onroad all'!BY44+cmv_c1c2!BD44+'ptfire-rx'!BR44+ptegu!DO44+ptnonipm!EJ44+pt_oilgas!DO44+np_oilgas!CL44+rwc!BK44+cmv_c3!BD44+airports!BO44+'ptfire-wild'!BN44+np_solvents!CG44+ptagfire!BJ44</f>
        <v>2828.2378393352028</v>
      </c>
      <c r="N45" s="21">
        <f>rail!AN44+nonpt!BK44+nonroad!AJ44+'onroad all'!G44+cmv_c1c2!M44+'ptfire-rx'!AL44+ptegu!BK44+ptnonipm!BU44+pt_oilgas!BK44+np_oilgas!AT44+rwc!AG44+airports!AH44+cmv_c3!M44+'ptfire-wild'!AJ44+ptagfire!AH44</f>
        <v>2984.2568826150778</v>
      </c>
      <c r="O45" s="21">
        <f>rail!AY44+nonpt!O44+ptagfire!AP44+nonroad!AR44+'onroad all'!Z44+cmv_c1c2!V44+'ptfire-rx'!AU44+ptegu!BX44+ptnonipm!CI44+pt_oilgas!BX44+np_oilgas!BD44+rwc!AN44+airports!AO44+cmv_c3!V44+'ptfire-wild'!AR44+np_solvents!AE44</f>
        <v>2083.5585234534269</v>
      </c>
      <c r="P45" s="21">
        <f>rail!AD44+nonroad!AD44+'onroad all'!AK44+'onroad all'!AL44+'onroad all'!AM44+'onroad all'!AN44+'onroad all'!AO44+'onroad all'!AP44+ptnonipm!BI44+SUM(airports!AR44:AW44)+SUM(cmv_c1c2!AC44:AH44)+SUM(cmv_c3!AC44:AH44)</f>
        <v>12530.097641338629</v>
      </c>
      <c r="Q45" s="21">
        <f>rail!AE44+nonroad!AE44+'onroad all'!AL44+'onroad all'!AM44+'onroad all'!AN44+'onroad all'!AO44+'onroad all'!AP44+ptnonipm!BJ44+SUM(airports!AS44:AW44)+SUM(cmv_c1c2!AD44:AH44)+SUM(cmv_c3!AD44:AH44)</f>
        <v>11832.886842381795</v>
      </c>
      <c r="R45" s="61">
        <f>rail!P44+nonpt!T44+nonroad!R44+'onroad all'!AC44+ptegu!T44+ptnonipm!T44+pt_oilgas!S44+np_oilgas!Q44+SUM(cmv_c1c2!Z44:AA44)+SUM(cmv_c3!Z44:AA44)</f>
        <v>3.5339864213441752</v>
      </c>
      <c r="S45" s="61">
        <f>rail!K44+nonpt!L44+nonroad!U44+'onroad all'!M44+ptegu!L44+ptnonipm!L44+pt_oilgas!K44+np_oilgas!K44+SUM(cmv_c1c2!R44:S44)+SUM(cmv_c3!R44:S44)</f>
        <v>3.7026961756671204</v>
      </c>
      <c r="T45" s="61">
        <f>rail!O44+nonpt!P44+ptegu!P44+ptnonipm!P44+pt_oilgas!O44+np_oilgas!N44+rwc!M44+SUM(cmv_c1c2!W44:X44)+SUM(cmv_c3!W44:X44)</f>
        <v>2.4630498799026692</v>
      </c>
      <c r="U45" s="61">
        <f>rail!V44+nonpt!AI44+nonroad!T44+'onroad all'!CB44+ptegu!AH44+ptnonipm!AL44+pt_oilgas!AG44+np_oilgas!AA44+rwc!R44+SUM(cmv_c1c2!BF44:BG44)+SUM(cmv_c3!BF44:BG44)</f>
        <v>25.058917846060279</v>
      </c>
      <c r="V45" s="61">
        <f>rail!T44+nonpt!AE44+nonroad!S44+'onroad all'!BS44+'onroad all'!BT44+ptegu!AD44+ptnonipm!AH44+pt_oilgas!AC44+np_oilgas!W44+rwc!P44+SUM(cmv_c1c2!BA44:BB44)+SUM(cmv_c3!BA44:BB44)</f>
        <v>37.667672778164672</v>
      </c>
      <c r="W45" s="61">
        <f>nonpt!CW44+ptegu!BB44+ptnonipm!Z44</f>
        <v>44.679032857036383</v>
      </c>
      <c r="X45" s="68" t="s">
        <v>526</v>
      </c>
      <c r="AA45" s="23" t="s">
        <v>41</v>
      </c>
      <c r="AB45" s="21">
        <f>B45+beis!H44</f>
        <v>3969970.1586046992</v>
      </c>
      <c r="AC45" s="21">
        <f t="shared" si="2"/>
        <v>514785.69056276954</v>
      </c>
      <c r="AD45" s="21">
        <f>D45+beis!T44</f>
        <v>1000337.823002459</v>
      </c>
      <c r="AE45" s="21">
        <f t="shared" si="3"/>
        <v>845925.98465982627</v>
      </c>
      <c r="AF45" s="21">
        <f t="shared" si="4"/>
        <v>255469.29249006504</v>
      </c>
      <c r="AG45" s="21">
        <f t="shared" si="5"/>
        <v>255694.82957452902</v>
      </c>
      <c r="AH45" s="21">
        <f>H45+beis!Z44</f>
        <v>3785242.1223867401</v>
      </c>
      <c r="AI45" s="21">
        <f>I45+beis!E44</f>
        <v>54625.035783593252</v>
      </c>
      <c r="AJ45" s="21">
        <f t="shared" si="6"/>
        <v>16513.825966776243</v>
      </c>
      <c r="AK45" s="21">
        <f>K45+beis!N44</f>
        <v>80935.099702344975</v>
      </c>
      <c r="AL45" s="21">
        <f>L45+beis!R44</f>
        <v>279535.06798802176</v>
      </c>
      <c r="AM45" s="21">
        <f t="shared" si="7"/>
        <v>2828.2378393352028</v>
      </c>
      <c r="AN45" s="21">
        <f t="shared" si="8"/>
        <v>2984.2568826150778</v>
      </c>
      <c r="AO45" s="21">
        <f t="shared" si="9"/>
        <v>2083.5585234534269</v>
      </c>
      <c r="AP45" s="21">
        <f t="shared" si="10"/>
        <v>12530.097641338629</v>
      </c>
      <c r="AQ45" s="21">
        <f t="shared" si="11"/>
        <v>11832.886842381795</v>
      </c>
      <c r="AR45" s="61">
        <f t="shared" si="12"/>
        <v>3.5339864213441752</v>
      </c>
      <c r="AS45" s="61">
        <f t="shared" si="13"/>
        <v>3.7026961756671204</v>
      </c>
      <c r="AT45" s="61">
        <f t="shared" si="14"/>
        <v>2.4630498799026692</v>
      </c>
      <c r="AU45" s="61">
        <f t="shared" si="15"/>
        <v>25.058917846060279</v>
      </c>
      <c r="AV45" s="61">
        <f t="shared" si="16"/>
        <v>37.667672778164672</v>
      </c>
      <c r="AX45" s="23" t="s">
        <v>41</v>
      </c>
      <c r="AY45" s="21">
        <f>B45-'ptfire-rx'!B44-'ptfire-wild'!B44</f>
        <v>2698905.4403426996</v>
      </c>
      <c r="AZ45" s="21">
        <f>C45-'ptfire-rx'!C44-'ptfire-wild'!C44</f>
        <v>500785.81502176955</v>
      </c>
      <c r="BA45" s="21">
        <f>D45-'ptfire-rx'!D44-'ptfire-wild'!D44</f>
        <v>888954.75408903905</v>
      </c>
      <c r="BB45" s="21">
        <f>E45-'ptfire-rx'!E44-'ptfire-wild'!E44</f>
        <v>757285.83492082625</v>
      </c>
      <c r="BC45" s="21">
        <f>F45-'ptfire-rx'!F44-'ptfire-wild'!F44</f>
        <v>180350.52176206504</v>
      </c>
      <c r="BD45" s="21">
        <f>G45-'ptfire-rx'!G44-'ptfire-wild'!G44</f>
        <v>248567.66919352903</v>
      </c>
      <c r="BE45" s="21">
        <f>H45-'ptfire-rx'!H44-'ptfire-wild'!H44</f>
        <v>1464492.4891017401</v>
      </c>
      <c r="BF45" s="21">
        <f>I45-'ptfire-rx'!AO44-'ptfire-wild'!AL44</f>
        <v>4427.9961732785878</v>
      </c>
      <c r="BG45" s="21">
        <f>J45-'ptfire-rx'!AS44-'ptfire-wild'!AP44</f>
        <v>14875.224330121837</v>
      </c>
      <c r="BH45" s="21">
        <f>K45-'ptfire-rx'!BE44-'ptfire-wild'!BA44</f>
        <v>11658.574049359369</v>
      </c>
      <c r="BI45" s="21">
        <f>L45-'ptfire-rx'!BP44-'ptfire-wild'!BL44</f>
        <v>9134.9823444119502</v>
      </c>
      <c r="BJ45" s="21">
        <f>M45-'ptfire-rx'!BR44-'ptfire-wild'!BN44</f>
        <v>1058.5475303797787</v>
      </c>
      <c r="BK45" s="21">
        <f>N45-'ptfire-rx'!AL44-'ptfire-wild'!AJ44</f>
        <v>1119.8924474413707</v>
      </c>
      <c r="BL45" s="21">
        <f>O45-'ptfire-rx'!AU44-'ptfire-wild'!AR44</f>
        <v>1093.1144330310822</v>
      </c>
      <c r="BM45" s="21">
        <f t="shared" si="17"/>
        <v>12530.097641338629</v>
      </c>
      <c r="BN45" s="21">
        <f t="shared" si="18"/>
        <v>11832.886842381795</v>
      </c>
      <c r="BO45" s="61">
        <f t="shared" si="19"/>
        <v>3.5339864213441752</v>
      </c>
      <c r="BP45" s="61">
        <f t="shared" si="20"/>
        <v>3.7026961756671204</v>
      </c>
      <c r="BQ45" s="61">
        <f t="shared" si="21"/>
        <v>2.4630498799026692</v>
      </c>
      <c r="BR45" s="61">
        <f t="shared" si="22"/>
        <v>25.058917846060279</v>
      </c>
      <c r="BS45" s="61">
        <f t="shared" si="23"/>
        <v>37.667672778164672</v>
      </c>
    </row>
    <row r="46" spans="1:71" x14ac:dyDescent="0.3">
      <c r="A46" s="23" t="s">
        <v>42</v>
      </c>
      <c r="B46" s="21">
        <f>rail!B45+nonpt!B45+ptagfire!B45+nonroad!B45+'onroad all'!AG45+cmv_c1c2!B45+'ptfire-rx'!B45+ptegu!B45+ptnonipm!B45+pt_oilgas!B45+np_oilgas!B45+rwc!B45+cmv_c3!B45+airports!B45+'ptfire-wild'!B45+np_solvents!B45</f>
        <v>469850.42315340904</v>
      </c>
      <c r="C46" s="21">
        <f>rail!C45+nonpt!C45+ptagfire!C45++nonroad!C45+'onroad all'!BZ45+cmv_c1c2!BE45+'ptfire-rx'!C45+ptegu!C45+ptnonipm!C45+pt_oilgas!C45+np_oilgas!C45+rwc!C45+cmv_c3!BE45+livestock!B45+airports!C45+'ptfire-wild'!C45+fertilizer!B45+np_solvents!C45</f>
        <v>41855.155674536487</v>
      </c>
      <c r="D46" s="21">
        <f>rail!D45+nonpt!D45+ptagfire!D45++nonroad!D45+cmv_c1c2!D45+'ptfire-rx'!D45+ptegu!DW45+ptnonipm!D45+pt_oilgas!D45+np_oilgas!D45+rwc!D45+cmv_c3!D45+'onroad all'!CI45+airports!D45+'ptfire-wild'!D45+np_solvents!D45</f>
        <v>105003.8141178381</v>
      </c>
      <c r="E46" s="21">
        <f>rail!E45+nonpt!E45+ptagfire!E45++nonroad!E45+cmv_c1c2!E45+'ptfire-rx'!E45+ptegu!E45+ptnonipm!E45+pt_oilgas!E45+np_oilgas!E45+rwc!E45+cmv_c3!E45+afdust!BA45+'onroad all'!DE45+'onroad all'!DD45+airports!E45+'ptfire-wild'!E45+np_solvents!E45</f>
        <v>98988.239894157086</v>
      </c>
      <c r="F46" s="21">
        <f>rail!F45+nonpt!F45+ptagfire!F45++nonroad!F45+cmv_c1c2!F45+'ptfire-rx'!F45+ptegu!F45+ptnonipm!F45+pt_oilgas!F45+np_oilgas!F45+rwc!F45+cmv_c3!F45+afdust!BB45+'onroad all'!DD45+airports!F45+'ptfire-wild'!F45+np_solvents!F45</f>
        <v>30606.418341825192</v>
      </c>
      <c r="G46" s="21">
        <f>rail!G45+nonpt!G45+ptagfire!G45++nonroad!G45+'onroad all'!DU45+cmv_c1c2!G45+'ptfire-rx'!G45+ptegu!FH45+ptnonipm!G45+pt_oilgas!G45+np_oilgas!G45+rwc!G45+cmv_c3!G45+airports!G45+'ptfire-wild'!G45+np_solvents!G45</f>
        <v>11217.749094141751</v>
      </c>
      <c r="H46" s="21">
        <f>rail!H45+nonpt!H45+ptagfire!H45++nonroad!H45+'onroad all'!EI45+cmv_c1c2!H45+'ptfire-rx'!H45+ptegu!H45+ptnonipm!H45+pt_oilgas!H45+np_oilgas!H45+rwc!H45+cmv_c3!H45+livestock!C45+airports!H45+'ptfire-wild'!H45+np_solvents!H45</f>
        <v>155986.84006006003</v>
      </c>
      <c r="I46" s="21">
        <f>rail!AO45+nonpt!BN45+ptagfire!AJ45+nonroad!AK45+'onroad all'!H45+cmv_c1c2!O45+'ptfire-rx'!AO45+ptegu!BM45+ptnonipm!BX45+pt_oilgas!BM45+np_oilgas!AU45+rwc!AH45+cmv_c3!O45+livestock!U45+airports!AJ45+'ptfire-wild'!AL45+np_solvents!AU45</f>
        <v>1643.1985702712084</v>
      </c>
      <c r="J46" s="21">
        <f>rail!AU45+nonpt!BT45+ptagfire!AN45+nonroad!AP45+'onroad all'!P45+cmv_c1c2!T45+'ptfire-rx'!AS45+ptegu!BS45+ptnonipm!CD45+pt_oilgas!BS45+np_oilgas!BA45+rwc!AL45+cmv_c3!T45+livestock!X45+airports!AM45+'ptfire-wild'!AP45+np_solvents!AY45</f>
        <v>1698.9364024253882</v>
      </c>
      <c r="K46" s="21">
        <f>rail!BR45+nonpt!CY45+ptagfire!AY45+nonroad!BH45+'onroad all'!BC45+cmv_c1c2!AO45+'ptfire-rx'!BE45+ptegu!CX45+ptnonipm!DP45+pt_oilgas!CW45+np_oilgas!BW45+rwc!AY45+cmv_c3!AP45+livestock!AH45+airports!BE45+'ptfire-wild'!BA45+np_solvents!BR45</f>
        <v>3344.7593718696862</v>
      </c>
      <c r="L46" s="21">
        <f>rail!CF45+nonpt!DO45+ptagfire!BH45+nonroad!BT45+'onroad all'!BU45+cmv_c1c2!BC45+'ptfire-rx'!BP45+ptegu!DM45+ptnonipm!EH45+pt_oilgas!DM45+np_oilgas!CK45+rwc!BJ45+cmv_c3!BC45+livestock!AN45+airports!BN45+'ptfire-wild'!BL45+np_solvents!CF45</f>
        <v>3753.6552543730249</v>
      </c>
      <c r="M46" s="21">
        <f>rail!CG45+nonpt!DQ45+nonroad!BU45+'onroad all'!BY45+cmv_c1c2!BD45+'ptfire-rx'!BR45+ptegu!DO45+ptnonipm!EJ45+pt_oilgas!DO45+np_oilgas!CL45+rwc!BK45+cmv_c3!BD45+airports!BO45+'ptfire-wild'!BN45+np_solvents!CG45+ptagfire!BJ45</f>
        <v>464.63208578252909</v>
      </c>
      <c r="N46" s="21">
        <f>rail!AN45+nonpt!BK45+nonroad!AJ45+'onroad all'!G45+cmv_c1c2!M45+'ptfire-rx'!AL45+ptegu!BK45+ptnonipm!BU45+pt_oilgas!BK45+np_oilgas!AT45+rwc!AG45+airports!AH45+cmv_c3!M45+'ptfire-wild'!AJ45+ptagfire!AH45</f>
        <v>457.57665373302154</v>
      </c>
      <c r="O46" s="21">
        <f>rail!AY45+nonpt!O45+ptagfire!AP45+nonroad!AR45+'onroad all'!Z45+cmv_c1c2!V45+'ptfire-rx'!AU45+ptegu!BX45+ptnonipm!CI45+pt_oilgas!BX45+np_oilgas!BD45+rwc!AN45+airports!AO45+cmv_c3!V45+'ptfire-wild'!AR45+np_solvents!AE45</f>
        <v>301.3856081498792</v>
      </c>
      <c r="P46" s="21">
        <f>rail!AD45+nonroad!AD45+'onroad all'!AK45+'onroad all'!AL45+'onroad all'!AM45+'onroad all'!AN45+'onroad all'!AO45+'onroad all'!AP45+ptnonipm!BI45+SUM(airports!AR45:AW45)+SUM(cmv_c1c2!AC45:AH45)+SUM(cmv_c3!AC45:AH45)</f>
        <v>1560.6145065918186</v>
      </c>
      <c r="Q46" s="21">
        <f>rail!AE45+nonroad!AE45+'onroad all'!AL45+'onroad all'!AM45+'onroad all'!AN45+'onroad all'!AO45+'onroad all'!AP45+ptnonipm!BJ45+SUM(airports!AS45:AW45)+SUM(cmv_c1c2!AD45:AH45)+SUM(cmv_c3!AD45:AH45)</f>
        <v>1420.5318233536234</v>
      </c>
      <c r="R46" s="61">
        <f>rail!P45+nonpt!T45+nonroad!R45+'onroad all'!AC45+ptegu!T45+ptnonipm!T45+pt_oilgas!S45+np_oilgas!Q45+SUM(cmv_c1c2!Z45:AA45)+SUM(cmv_c3!Z45:AA45)</f>
        <v>0.28657661257816003</v>
      </c>
      <c r="S46" s="61">
        <f>rail!K45+nonpt!L45+nonroad!U45+'onroad all'!M45+ptegu!L45+ptnonipm!L45+pt_oilgas!K45+np_oilgas!K45+SUM(cmv_c1c2!R45:S45)+SUM(cmv_c3!R45:S45)</f>
        <v>3.6094233029999998</v>
      </c>
      <c r="T46" s="61">
        <f>rail!O45+nonpt!P45+ptegu!P45+ptnonipm!P45+pt_oilgas!O45+np_oilgas!N45+rwc!M45+SUM(cmv_c1c2!W45:X45)+SUM(cmv_c3!W45:X45)</f>
        <v>0.57272498270000016</v>
      </c>
      <c r="U46" s="61">
        <f>rail!V45+nonpt!AI45+nonroad!T45+'onroad all'!CB45+ptegu!AH45+ptnonipm!AL45+pt_oilgas!AG45+np_oilgas!AA45+rwc!R45+SUM(cmv_c1c2!BF45:BG45)+SUM(cmv_c3!BF45:BG45)</f>
        <v>3.2857801950999996</v>
      </c>
      <c r="V46" s="61">
        <f>rail!T45+nonpt!AE45+nonroad!S45+'onroad all'!BS45+'onroad all'!BT45+ptegu!AD45+ptnonipm!AH45+pt_oilgas!AC45+np_oilgas!W45+rwc!P45+SUM(cmv_c1c2!BA45:BB45)+SUM(cmv_c3!BA45:BB45)</f>
        <v>5.3299991614999991</v>
      </c>
      <c r="W46" s="61">
        <f>nonpt!CW45+ptegu!BB45+ptnonipm!Z45</f>
        <v>1.4169255764674746</v>
      </c>
      <c r="X46" s="68"/>
      <c r="AA46" s="23" t="s">
        <v>42</v>
      </c>
      <c r="AB46" s="21">
        <f>B46+beis!H45</f>
        <v>528522.821463409</v>
      </c>
      <c r="AC46" s="21">
        <f t="shared" si="2"/>
        <v>41855.155674536487</v>
      </c>
      <c r="AD46" s="21">
        <f>D46+beis!T45</f>
        <v>116177.7172974781</v>
      </c>
      <c r="AE46" s="21">
        <f t="shared" si="3"/>
        <v>98988.239894157086</v>
      </c>
      <c r="AF46" s="21">
        <f t="shared" si="4"/>
        <v>30606.418341825192</v>
      </c>
      <c r="AG46" s="21">
        <f t="shared" si="5"/>
        <v>11217.749094141751</v>
      </c>
      <c r="AH46" s="21">
        <f>H46+beis!Z45</f>
        <v>402736.81709006004</v>
      </c>
      <c r="AI46" s="21">
        <f>I46+beis!E45</f>
        <v>7789.7699102711986</v>
      </c>
      <c r="AJ46" s="21">
        <f t="shared" si="6"/>
        <v>1698.9364024253882</v>
      </c>
      <c r="AK46" s="21">
        <f>K46+beis!N45</f>
        <v>11726.602335869686</v>
      </c>
      <c r="AL46" s="21">
        <f>L46+beis!R45</f>
        <v>40992.078971572919</v>
      </c>
      <c r="AM46" s="21">
        <f t="shared" si="7"/>
        <v>464.63208578252909</v>
      </c>
      <c r="AN46" s="21">
        <f t="shared" si="8"/>
        <v>457.57665373302154</v>
      </c>
      <c r="AO46" s="21">
        <f t="shared" si="9"/>
        <v>301.3856081498792</v>
      </c>
      <c r="AP46" s="21">
        <f t="shared" si="10"/>
        <v>1560.6145065918186</v>
      </c>
      <c r="AQ46" s="21">
        <f t="shared" si="11"/>
        <v>1420.5318233536234</v>
      </c>
      <c r="AR46" s="61">
        <f t="shared" si="12"/>
        <v>0.28657661257816003</v>
      </c>
      <c r="AS46" s="61">
        <f t="shared" si="13"/>
        <v>3.6094233029999998</v>
      </c>
      <c r="AT46" s="61">
        <f t="shared" si="14"/>
        <v>0.57272498270000016</v>
      </c>
      <c r="AU46" s="61">
        <f t="shared" si="15"/>
        <v>3.2857801950999996</v>
      </c>
      <c r="AV46" s="61">
        <f t="shared" si="16"/>
        <v>5.3299991614999991</v>
      </c>
      <c r="AX46" s="23" t="s">
        <v>42</v>
      </c>
      <c r="AY46" s="21">
        <f>B46-'ptfire-rx'!B45-'ptfire-wild'!B45</f>
        <v>317420.29205240903</v>
      </c>
      <c r="AZ46" s="21">
        <f>C46-'ptfire-rx'!C45-'ptfire-wild'!C45</f>
        <v>39353.677829536486</v>
      </c>
      <c r="BA46" s="21">
        <f>D46-'ptfire-rx'!D45-'ptfire-wild'!D45</f>
        <v>102939.10779983811</v>
      </c>
      <c r="BB46" s="21">
        <f>E46-'ptfire-rx'!E45-'ptfire-wild'!E45</f>
        <v>83495.234127157091</v>
      </c>
      <c r="BC46" s="21">
        <f>F46-'ptfire-rx'!F45-'ptfire-wild'!F45</f>
        <v>17476.752394825191</v>
      </c>
      <c r="BD46" s="21">
        <f>G46-'ptfire-rx'!G45-'ptfire-wild'!G45</f>
        <v>10076.878779141751</v>
      </c>
      <c r="BE46" s="21">
        <f>H46-'ptfire-rx'!H45-'ptfire-wild'!H45</f>
        <v>120028.09654606003</v>
      </c>
      <c r="BF46" s="21">
        <f>I46-'ptfire-rx'!AO45-'ptfire-wild'!AL45</f>
        <v>338.75086690029536</v>
      </c>
      <c r="BG46" s="21">
        <f>J46-'ptfire-rx'!AS45-'ptfire-wild'!AP45</f>
        <v>1349.2185223365552</v>
      </c>
      <c r="BH46" s="21">
        <f>K46-'ptfire-rx'!BE45-'ptfire-wild'!BA45</f>
        <v>739.36086546611432</v>
      </c>
      <c r="BI46" s="21">
        <f>L46-'ptfire-rx'!BP45-'ptfire-wild'!BL45</f>
        <v>821.84434685272595</v>
      </c>
      <c r="BJ46" s="21">
        <f>M46-'ptfire-rx'!BR45-'ptfire-wild'!BN45</f>
        <v>85.77112502460011</v>
      </c>
      <c r="BK46" s="21">
        <f>N46-'ptfire-rx'!AL45-'ptfire-wild'!AJ45</f>
        <v>58.898250337559546</v>
      </c>
      <c r="BL46" s="21">
        <f>O46-'ptfire-rx'!AU45-'ptfire-wild'!AR45</f>
        <v>90.389117564107835</v>
      </c>
      <c r="BM46" s="21">
        <f t="shared" si="17"/>
        <v>1560.6145065918186</v>
      </c>
      <c r="BN46" s="21">
        <f t="shared" si="18"/>
        <v>1420.5318233536234</v>
      </c>
      <c r="BO46" s="61">
        <f t="shared" si="19"/>
        <v>0.28657661257816003</v>
      </c>
      <c r="BP46" s="61">
        <f t="shared" si="20"/>
        <v>3.6094233029999998</v>
      </c>
      <c r="BQ46" s="61">
        <f t="shared" si="21"/>
        <v>0.57272498270000016</v>
      </c>
      <c r="BR46" s="61">
        <f t="shared" si="22"/>
        <v>3.2857801950999996</v>
      </c>
      <c r="BS46" s="61">
        <f t="shared" si="23"/>
        <v>5.3299991614999991</v>
      </c>
    </row>
    <row r="47" spans="1:71" x14ac:dyDescent="0.3">
      <c r="A47" s="23" t="s">
        <v>43</v>
      </c>
      <c r="B47" s="21">
        <f>rail!B46+nonpt!B46+ptagfire!B46+nonroad!B46+'onroad all'!AG46+cmv_c1c2!B46+'ptfire-rx'!B46+ptegu!B46+ptnonipm!B46+pt_oilgas!B46+np_oilgas!B46+rwc!B46+cmv_c3!B46+airports!B46+'ptfire-wild'!B46+np_solvents!B46</f>
        <v>107602.19073910601</v>
      </c>
      <c r="C47" s="21">
        <f>rail!C46+nonpt!C46+ptagfire!C46++nonroad!C46+'onroad all'!BZ46+cmv_c1c2!BE46+'ptfire-rx'!C46+ptegu!C46+ptnonipm!C46+pt_oilgas!C46+np_oilgas!C46+rwc!C46+cmv_c3!BE46+livestock!B46+airports!C46+'ptfire-wild'!C46+fertilizer!B46+np_solvents!C46</f>
        <v>5912.7702749681057</v>
      </c>
      <c r="D47" s="21">
        <f>rail!D46+nonpt!D46+ptagfire!D46++nonroad!D46+cmv_c1c2!D46+'ptfire-rx'!D46+ptegu!DW46+ptnonipm!D46+pt_oilgas!D46+np_oilgas!D46+rwc!D46+cmv_c3!D46+'onroad all'!CI46+airports!D46+'ptfire-wild'!D46+np_solvents!D46</f>
        <v>13089.635127195139</v>
      </c>
      <c r="E47" s="21">
        <f>rail!E46+nonpt!E46+ptagfire!E46++nonroad!E46+cmv_c1c2!E46+'ptfire-rx'!E46+ptegu!E46+ptnonipm!E46+pt_oilgas!E46+np_oilgas!E46+rwc!E46+cmv_c3!E46+afdust!BA46+'onroad all'!DE46+'onroad all'!DD46+airports!E46+'ptfire-wild'!E46+np_solvents!E46</f>
        <v>16343.970375801357</v>
      </c>
      <c r="F47" s="21">
        <f>rail!F46+nonpt!F46+ptagfire!F46++nonroad!F46+cmv_c1c2!F46+'ptfire-rx'!F46+ptegu!F46+ptnonipm!F46+pt_oilgas!F46+np_oilgas!F46+rwc!F46+cmv_c3!F46+afdust!BB46+'onroad all'!DD46+airports!F46+'ptfire-wild'!F46+np_solvents!F46</f>
        <v>8215.5521202739783</v>
      </c>
      <c r="G47" s="21">
        <f>rail!G46+nonpt!G46+ptagfire!G46++nonroad!G46+'onroad all'!DU46+cmv_c1c2!G46+'ptfire-rx'!G46+ptegu!FH46+ptnonipm!G46+pt_oilgas!G46+np_oilgas!G46+rwc!G46+cmv_c3!G46+airports!G46+'ptfire-wild'!G46+np_solvents!G46</f>
        <v>723.37672882725553</v>
      </c>
      <c r="H47" s="21">
        <f>rail!H46+nonpt!H46+ptagfire!H46++nonroad!H46+'onroad all'!EI46+cmv_c1c2!H46+'ptfire-rx'!H46+ptegu!H46+ptnonipm!H46+pt_oilgas!H46+np_oilgas!H46+rwc!H46+cmv_c3!H46+livestock!C46+airports!H46+'ptfire-wild'!H46+np_solvents!H46</f>
        <v>19014.605538858999</v>
      </c>
      <c r="I47" s="21">
        <f>rail!AO46+nonpt!BN46+ptagfire!AJ46+nonroad!AK46+'onroad all'!H46+cmv_c1c2!O46+'ptfire-rx'!AO46+ptegu!BM46+ptnonipm!BX46+pt_oilgas!BM46+np_oilgas!AU46+rwc!AH46+cmv_c3!O46+livestock!U46+airports!AJ46+'ptfire-wild'!AL46+np_solvents!AU46</f>
        <v>225.77470879400587</v>
      </c>
      <c r="J47" s="21">
        <f>rail!AU46+nonpt!BT46+ptagfire!AN46+nonroad!AP46+'onroad all'!P46+cmv_c1c2!T46+'ptfire-rx'!AS46+ptegu!BS46+ptnonipm!CD46+pt_oilgas!BS46+np_oilgas!BA46+rwc!AL46+cmv_c3!T46+livestock!X46+airports!AM46+'ptfire-wild'!AP46+np_solvents!AY46</f>
        <v>496.60420668012426</v>
      </c>
      <c r="K47" s="21">
        <f>rail!BR46+nonpt!CY46+ptagfire!AY46+nonroad!BH46+'onroad all'!BC46+cmv_c1c2!AO46+'ptfire-rx'!BE46+ptegu!CX46+ptnonipm!DP46+pt_oilgas!CW46+np_oilgas!BW46+rwc!AY46+cmv_c3!AP46+livestock!AH46+airports!BE46+'ptfire-wild'!BA46+np_solvents!BR46</f>
        <v>489.94951973846446</v>
      </c>
      <c r="L47" s="21">
        <f>rail!CF46+nonpt!DO46+ptagfire!BH46+nonroad!BT46+'onroad all'!BU46+cmv_c1c2!BC46+'ptfire-rx'!BP46+ptegu!DM46+ptnonipm!EH46+pt_oilgas!DM46+np_oilgas!CK46+rwc!BJ46+cmv_c3!BC46+livestock!AN46+airports!BN46+'ptfire-wild'!BL46+np_solvents!CF46</f>
        <v>286.83850589953641</v>
      </c>
      <c r="M47" s="21">
        <f>rail!CG46+nonpt!DQ46+nonroad!BU46+'onroad all'!BY46+cmv_c1c2!BD46+'ptfire-rx'!BR46+ptegu!DO46+ptnonipm!EJ46+pt_oilgas!DO46+np_oilgas!CL46+rwc!BK46+cmv_c3!BD46+airports!BO46+'ptfire-wild'!BN46+np_solvents!CG46+ptagfire!BJ46</f>
        <v>79.249673830214519</v>
      </c>
      <c r="N47" s="21">
        <f>rail!AN46+nonpt!BK46+nonroad!AJ46+'onroad all'!G46+cmv_c1c2!M46+'ptfire-rx'!AL46+ptegu!BK46+ptnonipm!BU46+pt_oilgas!BK46+np_oilgas!AT46+rwc!AG46+airports!AH46+cmv_c3!M46+'ptfire-wild'!AJ46+ptagfire!AH46</f>
        <v>37.030810206278453</v>
      </c>
      <c r="O47" s="21">
        <f>rail!AY46+nonpt!O46+ptagfire!AP46+nonroad!AR46+'onroad all'!Z46+cmv_c1c2!V46+'ptfire-rx'!AU46+ptegu!BX46+ptnonipm!CI46+pt_oilgas!BX46+np_oilgas!BD46+rwc!AN46+airports!AO46+cmv_c3!V46+'ptfire-wild'!AR46+np_solvents!AE46</f>
        <v>64.483416829463721</v>
      </c>
      <c r="P47" s="21">
        <f>rail!AD46+nonroad!AD46+'onroad all'!AK46+'onroad all'!AL46+'onroad all'!AM46+'onroad all'!AN46+'onroad all'!AO46+'onroad all'!AP46+ptnonipm!BI46+SUM(airports!AR46:AW46)+SUM(cmv_c1c2!AC46:AH46)+SUM(cmv_c3!AC46:AH46)</f>
        <v>351.27657794271482</v>
      </c>
      <c r="Q47" s="21">
        <f>rail!AE46+nonroad!AE46+'onroad all'!AL46+'onroad all'!AM46+'onroad all'!AN46+'onroad all'!AO46+'onroad all'!AP46+ptnonipm!BJ46+SUM(airports!AS46:AW46)+SUM(cmv_c1c2!AD46:AH46)+SUM(cmv_c3!AD46:AH46)</f>
        <v>337.75321542934427</v>
      </c>
      <c r="R47" s="61">
        <f>rail!P46+nonpt!T46+nonroad!R46+'onroad all'!AC46+ptegu!T46+ptnonipm!T46+pt_oilgas!S46+np_oilgas!Q46+SUM(cmv_c1c2!Z46:AA46)+SUM(cmv_c3!Z46:AA46)</f>
        <v>1.3651864133335936E-2</v>
      </c>
      <c r="S47" s="61">
        <f>rail!K46+nonpt!L46+nonroad!U46+'onroad all'!M46+ptegu!L46+ptnonipm!L46+pt_oilgas!K46+np_oilgas!K46+SUM(cmv_c1c2!R46:S46)+SUM(cmv_c3!R46:S46)</f>
        <v>0.11767134596261787</v>
      </c>
      <c r="T47" s="61">
        <f>rail!O46+nonpt!P46+ptegu!P46+ptnonipm!P46+pt_oilgas!O46+np_oilgas!N46+rwc!M46+SUM(cmv_c1c2!W46:X46)+SUM(cmv_c3!W46:X46)</f>
        <v>3.1147190907431781E-2</v>
      </c>
      <c r="U47" s="61">
        <f>rail!V46+nonpt!AI46+nonroad!T46+'onroad all'!CB46+ptegu!AH46+ptnonipm!AL46+pt_oilgas!AG46+np_oilgas!AA46+rwc!R46+SUM(cmv_c1c2!BF46:BG46)+SUM(cmv_c3!BF46:BG46)</f>
        <v>1.0317561699715454</v>
      </c>
      <c r="V47" s="61">
        <f>rail!T46+nonpt!AE46+nonroad!S46+'onroad all'!BS46+'onroad all'!BT46+ptegu!AD46+ptnonipm!AH46+pt_oilgas!AC46+np_oilgas!W46+rwc!P46+SUM(cmv_c1c2!BA46:BB46)+SUM(cmv_c3!BA46:BB46)</f>
        <v>3.4021836303473472</v>
      </c>
      <c r="W47" s="61">
        <f>nonpt!CW46+ptegu!BB46+ptnonipm!Z46</f>
        <v>1.99974817453728E-3</v>
      </c>
      <c r="X47" s="68" t="s">
        <v>526</v>
      </c>
      <c r="AA47" s="23" t="s">
        <v>43</v>
      </c>
      <c r="AB47" s="21">
        <f>B47+beis!H46</f>
        <v>118555.00684610601</v>
      </c>
      <c r="AC47" s="21">
        <f t="shared" si="2"/>
        <v>5912.7702749681057</v>
      </c>
      <c r="AD47" s="21">
        <f>D47+beis!T46</f>
        <v>14275.068460479928</v>
      </c>
      <c r="AE47" s="21">
        <f t="shared" si="3"/>
        <v>16343.970375801357</v>
      </c>
      <c r="AF47" s="21">
        <f t="shared" si="4"/>
        <v>8215.5521202739783</v>
      </c>
      <c r="AG47" s="21">
        <f t="shared" si="5"/>
        <v>723.37672882725553</v>
      </c>
      <c r="AH47" s="21">
        <f>H47+beis!Z46</f>
        <v>83078.526018859004</v>
      </c>
      <c r="AI47" s="21">
        <f>I47+beis!E46</f>
        <v>1370.9645735940057</v>
      </c>
      <c r="AJ47" s="21">
        <f t="shared" si="6"/>
        <v>496.60420668012426</v>
      </c>
      <c r="AK47" s="21">
        <f>K47+beis!N46</f>
        <v>2051.6022397384645</v>
      </c>
      <c r="AL47" s="21">
        <f>L47+beis!R46</f>
        <v>4615.7006727695361</v>
      </c>
      <c r="AM47" s="21">
        <f t="shared" si="7"/>
        <v>79.249673830214519</v>
      </c>
      <c r="AN47" s="21">
        <f t="shared" si="8"/>
        <v>37.030810206278453</v>
      </c>
      <c r="AO47" s="21">
        <f t="shared" si="9"/>
        <v>64.483416829463721</v>
      </c>
      <c r="AP47" s="21">
        <f t="shared" si="10"/>
        <v>351.27657794271482</v>
      </c>
      <c r="AQ47" s="21">
        <f t="shared" si="11"/>
        <v>337.75321542934427</v>
      </c>
      <c r="AR47" s="61">
        <f t="shared" si="12"/>
        <v>1.3651864133335936E-2</v>
      </c>
      <c r="AS47" s="61">
        <f t="shared" si="13"/>
        <v>0.11767134596261787</v>
      </c>
      <c r="AT47" s="61">
        <f t="shared" si="14"/>
        <v>3.1147190907431781E-2</v>
      </c>
      <c r="AU47" s="61">
        <f t="shared" si="15"/>
        <v>1.0317561699715454</v>
      </c>
      <c r="AV47" s="61">
        <f t="shared" si="16"/>
        <v>3.4021836303473472</v>
      </c>
      <c r="AX47" s="23" t="s">
        <v>43</v>
      </c>
      <c r="AY47" s="21">
        <f>B47-'ptfire-rx'!B46-'ptfire-wild'!B46</f>
        <v>105143.69890510601</v>
      </c>
      <c r="AZ47" s="21">
        <f>C47-'ptfire-rx'!C46-'ptfire-wild'!C46</f>
        <v>5872.4058299681055</v>
      </c>
      <c r="BA47" s="21">
        <f>D47-'ptfire-rx'!D46-'ptfire-wild'!D46</f>
        <v>13055.356459195138</v>
      </c>
      <c r="BB47" s="21">
        <f>E47-'ptfire-rx'!E46-'ptfire-wild'!E46</f>
        <v>16093.215978801356</v>
      </c>
      <c r="BC47" s="21">
        <f>F47-'ptfire-rx'!F46-'ptfire-wild'!F46</f>
        <v>8003.0483922739786</v>
      </c>
      <c r="BD47" s="21">
        <f>G47-'ptfire-rx'!G46-'ptfire-wild'!G46</f>
        <v>704.67706382725555</v>
      </c>
      <c r="BE47" s="21">
        <f>H47-'ptfire-rx'!H46-'ptfire-wild'!H46</f>
        <v>18434.366639858999</v>
      </c>
      <c r="BF47" s="21">
        <f>I47-'ptfire-rx'!AO46-'ptfire-wild'!AL46</f>
        <v>213.52892216230728</v>
      </c>
      <c r="BG47" s="21">
        <f>J47-'ptfire-rx'!AS46-'ptfire-wild'!AP46</f>
        <v>491.19774813990955</v>
      </c>
      <c r="BH47" s="21">
        <f>K47-'ptfire-rx'!BE46-'ptfire-wild'!BA46</f>
        <v>457.83531350439097</v>
      </c>
      <c r="BI47" s="21">
        <f>L47-'ptfire-rx'!BP46-'ptfire-wild'!BL46</f>
        <v>268.0016864734547</v>
      </c>
      <c r="BJ47" s="21">
        <f>M47-'ptfire-rx'!BR46-'ptfire-wild'!BN46</f>
        <v>75.447927530721969</v>
      </c>
      <c r="BK47" s="21">
        <f>N47-'ptfire-rx'!AL46-'ptfire-wild'!AJ46</f>
        <v>30.860130510172421</v>
      </c>
      <c r="BL47" s="21">
        <f>O47-'ptfire-rx'!AU46-'ptfire-wild'!AR46</f>
        <v>59.554523158700391</v>
      </c>
      <c r="BM47" s="21">
        <f t="shared" si="17"/>
        <v>351.27657794271482</v>
      </c>
      <c r="BN47" s="21">
        <f t="shared" si="18"/>
        <v>337.75321542934427</v>
      </c>
      <c r="BO47" s="61">
        <f t="shared" si="19"/>
        <v>1.3651864133335936E-2</v>
      </c>
      <c r="BP47" s="61">
        <f t="shared" si="20"/>
        <v>0.11767134596261787</v>
      </c>
      <c r="BQ47" s="61">
        <f t="shared" si="21"/>
        <v>3.1147190907431781E-2</v>
      </c>
      <c r="BR47" s="61">
        <f t="shared" si="22"/>
        <v>1.0317561699715454</v>
      </c>
      <c r="BS47" s="61">
        <f t="shared" si="23"/>
        <v>3.4021836303473472</v>
      </c>
    </row>
    <row r="48" spans="1:71" x14ac:dyDescent="0.3">
      <c r="A48" s="23" t="s">
        <v>44</v>
      </c>
      <c r="B48" s="21">
        <f>rail!B47+nonpt!B47+ptagfire!B47+nonroad!B47+'onroad all'!AG47+cmv_c1c2!B47+'ptfire-rx'!B47+ptegu!B47+ptnonipm!B47+pt_oilgas!B47+np_oilgas!B47+rwc!B47+cmv_c3!B47+airports!B47+'ptfire-wild'!B47+np_solvents!B47</f>
        <v>1082984.8983257101</v>
      </c>
      <c r="C48" s="21">
        <f>rail!C47+nonpt!C47+ptagfire!C47++nonroad!C47+'onroad all'!BZ47+cmv_c1c2!BE47+'ptfire-rx'!C47+ptegu!C47+ptnonipm!C47+pt_oilgas!C47+np_oilgas!C47+rwc!C47+cmv_c3!BE47+livestock!B47+airports!C47+'ptfire-wild'!C47+fertilizer!B47+np_solvents!C47</f>
        <v>45606.578042429544</v>
      </c>
      <c r="D48" s="21">
        <f>rail!D47+nonpt!D47+ptagfire!D47++nonroad!D47+cmv_c1c2!D47+'ptfire-rx'!D47+ptegu!DW47+ptnonipm!D47+pt_oilgas!D47+np_oilgas!D47+rwc!D47+cmv_c3!D47+'onroad all'!CI47+airports!D47+'ptfire-wild'!D47+np_solvents!D47</f>
        <v>167472.66645301</v>
      </c>
      <c r="E48" s="21">
        <f>rail!E47+nonpt!E47+ptagfire!E47++nonroad!E47+cmv_c1c2!E47+'ptfire-rx'!E47+ptegu!E47+ptnonipm!E47+pt_oilgas!E47+np_oilgas!E47+rwc!E47+cmv_c3!E47+afdust!BA47+'onroad all'!DE47+'onroad all'!DD47+airports!E47+'ptfire-wild'!E47+np_solvents!E47</f>
        <v>84246.876949725178</v>
      </c>
      <c r="F48" s="21">
        <f>rail!F47+nonpt!F47+ptagfire!F47++nonroad!F47+cmv_c1c2!F47+'ptfire-rx'!F47+ptegu!F47+ptnonipm!F47+pt_oilgas!F47+np_oilgas!F47+rwc!F47+cmv_c3!F47+afdust!BB47+'onroad all'!DD47+airports!F47+'ptfire-wild'!F47+np_solvents!F47</f>
        <v>52445.022597950861</v>
      </c>
      <c r="G48" s="21">
        <f>rail!G47+nonpt!G47+ptagfire!G47++nonroad!G47+'onroad all'!DU47+cmv_c1c2!G47+'ptfire-rx'!G47+ptegu!FH47+ptnonipm!G47+pt_oilgas!G47+np_oilgas!G47+rwc!G47+cmv_c3!G47+airports!G47+'ptfire-wild'!G47+np_solvents!G47</f>
        <v>19443.171919670993</v>
      </c>
      <c r="H48" s="21">
        <f>rail!H47+nonpt!H47+ptagfire!H47++nonroad!H47+'onroad all'!EI47+cmv_c1c2!H47+'ptfire-rx'!H47+ptegu!H47+ptnonipm!H47+pt_oilgas!H47+np_oilgas!H47+rwc!H47+cmv_c3!H47+livestock!C47+airports!H47+'ptfire-wild'!H47+np_solvents!H47</f>
        <v>218799.66840517003</v>
      </c>
      <c r="I48" s="21">
        <f>rail!AO47+nonpt!BN47+ptagfire!AJ47+nonroad!AK47+'onroad all'!H47+cmv_c1c2!O47+'ptfire-rx'!AO47+ptegu!BM47+ptnonipm!BX47+pt_oilgas!BM47+np_oilgas!AU47+rwc!AH47+cmv_c3!O47+livestock!U47+airports!AJ47+'ptfire-wild'!AL47+np_solvents!AU47</f>
        <v>2035.7773415547317</v>
      </c>
      <c r="J48" s="21">
        <f>rail!AU47+nonpt!BT47+ptagfire!AN47+nonroad!AP47+'onroad all'!P47+cmv_c1c2!T47+'ptfire-rx'!AS47+ptegu!BS47+ptnonipm!CD47+pt_oilgas!BS47+np_oilgas!BA47+rwc!AL47+cmv_c3!T47+livestock!X47+airports!AM47+'ptfire-wild'!AP47+np_solvents!AY47</f>
        <v>2664.7420341275902</v>
      </c>
      <c r="K48" s="21">
        <f>rail!BR47+nonpt!CY47+ptagfire!AY47+nonroad!BH47+'onroad all'!BC47+cmv_c1c2!AO47+'ptfire-rx'!BE47+ptegu!CX47+ptnonipm!DP47+pt_oilgas!CW47+np_oilgas!BW47+rwc!AY47+cmv_c3!AP47+livestock!AH47+airports!BE47+'ptfire-wild'!BA47+np_solvents!BR47</f>
        <v>4294.0379601974028</v>
      </c>
      <c r="L48" s="21">
        <f>rail!CF47+nonpt!DO47+ptagfire!BH47+nonroad!BT47+'onroad all'!BU47+cmv_c1c2!BC47+'ptfire-rx'!BP47+ptegu!DM47+ptnonipm!EH47+pt_oilgas!DM47+np_oilgas!CK47+rwc!BJ47+cmv_c3!BC47+livestock!AN47+airports!BN47+'ptfire-wild'!BL47+np_solvents!CF47</f>
        <v>4821.4752653085379</v>
      </c>
      <c r="M48" s="21">
        <f>rail!CG47+nonpt!DQ47+nonroad!BU47+'onroad all'!BY47+cmv_c1c2!BD47+'ptfire-rx'!BR47+ptegu!DO47+ptnonipm!EJ47+pt_oilgas!DO47+np_oilgas!CL47+rwc!BK47+cmv_c3!BD47+airports!BO47+'ptfire-wild'!BN47+np_solvents!CG47+ptagfire!BJ47</f>
        <v>574.55123118264078</v>
      </c>
      <c r="N48" s="21">
        <f>rail!AN47+nonpt!BK47+nonroad!AJ47+'onroad all'!G47+cmv_c1c2!M47+'ptfire-rx'!AL47+ptegu!BK47+ptnonipm!BU47+pt_oilgas!BK47+np_oilgas!AT47+rwc!AG47+airports!AH47+cmv_c3!M47+'ptfire-wild'!AJ47+ptagfire!AH47</f>
        <v>579.43353778811775</v>
      </c>
      <c r="O48" s="21">
        <f>rail!AY47+nonpt!O47+ptagfire!AP47+nonroad!AR47+'onroad all'!Z47+cmv_c1c2!V47+'ptfire-rx'!AU47+ptegu!BX47+ptnonipm!CI47+pt_oilgas!BX47+np_oilgas!BD47+rwc!AN47+airports!AO47+cmv_c3!V47+'ptfire-wild'!AR47+np_solvents!AE47</f>
        <v>636.8230773254603</v>
      </c>
      <c r="P48" s="21">
        <f>rail!AD47+nonroad!AD47+'onroad all'!AK47+'onroad all'!AL47+'onroad all'!AM47+'onroad all'!AN47+'onroad all'!AO47+'onroad all'!AP47+ptnonipm!BI47+SUM(airports!AR47:AW47)+SUM(cmv_c1c2!AC47:AH47)+SUM(cmv_c3!AC47:AH47)</f>
        <v>2609.2522844789351</v>
      </c>
      <c r="Q48" s="21">
        <f>rail!AE47+nonroad!AE47+'onroad all'!AL47+'onroad all'!AM47+'onroad all'!AN47+'onroad all'!AO47+'onroad all'!AP47+ptnonipm!BJ47+SUM(airports!AS47:AW47)+SUM(cmv_c1c2!AD47:AH47)+SUM(cmv_c3!AD47:AH47)</f>
        <v>2466.5923403072284</v>
      </c>
      <c r="R48" s="61">
        <f>rail!P47+nonpt!T47+nonroad!R47+'onroad all'!AC47+ptegu!T47+ptnonipm!T47+pt_oilgas!S47+np_oilgas!Q47+SUM(cmv_c1c2!Z47:AA47)+SUM(cmv_c3!Z47:AA47)</f>
        <v>8.3833106616180361E-2</v>
      </c>
      <c r="S48" s="61">
        <f>rail!K47+nonpt!L47+nonroad!U47+'onroad all'!M47+ptegu!L47+ptnonipm!L47+pt_oilgas!K47+np_oilgas!K47+SUM(cmv_c1c2!R47:S47)+SUM(cmv_c3!R47:S47)</f>
        <v>0.85948809548146354</v>
      </c>
      <c r="T48" s="61">
        <f>rail!O47+nonpt!P47+ptegu!P47+ptnonipm!P47+pt_oilgas!O47+np_oilgas!N47+rwc!M47+SUM(cmv_c1c2!W47:X47)+SUM(cmv_c3!W47:X47)</f>
        <v>0.20347202509521695</v>
      </c>
      <c r="U48" s="61">
        <f>rail!V47+nonpt!AI47+nonroad!T47+'onroad all'!CB47+ptegu!AH47+ptnonipm!AL47+pt_oilgas!AG47+np_oilgas!AA47+rwc!R47+SUM(cmv_c1c2!BF47:BG47)+SUM(cmv_c3!BF47:BG47)</f>
        <v>3.5290387474761635</v>
      </c>
      <c r="V48" s="61">
        <f>rail!T47+nonpt!AE47+nonroad!S47+'onroad all'!BS47+'onroad all'!BT47+ptegu!AD47+ptnonipm!AH47+pt_oilgas!AC47+np_oilgas!W47+rwc!P47+SUM(cmv_c1c2!BA47:BB47)+SUM(cmv_c3!BA47:BB47)</f>
        <v>9.1285357137338572</v>
      </c>
      <c r="W48" s="61">
        <f>nonpt!CW47+ptegu!BB47+ptnonipm!Z47</f>
        <v>5.3568814120020063</v>
      </c>
      <c r="X48" s="68" t="s">
        <v>526</v>
      </c>
      <c r="AA48" s="23" t="s">
        <v>44</v>
      </c>
      <c r="AB48" s="21">
        <f>B48+beis!H47</f>
        <v>1152894.5924577101</v>
      </c>
      <c r="AC48" s="21">
        <f t="shared" si="2"/>
        <v>45606.578042429544</v>
      </c>
      <c r="AD48" s="21">
        <f>D48+beis!T47</f>
        <v>178788.2774732573</v>
      </c>
      <c r="AE48" s="21">
        <f t="shared" si="3"/>
        <v>84246.876949725178</v>
      </c>
      <c r="AF48" s="21">
        <f t="shared" si="4"/>
        <v>52445.022597950861</v>
      </c>
      <c r="AG48" s="21">
        <f t="shared" si="5"/>
        <v>19443.171919670993</v>
      </c>
      <c r="AH48" s="21">
        <f>H48+beis!Z47</f>
        <v>1007838.27994217</v>
      </c>
      <c r="AI48" s="21">
        <f>I48+beis!E47</f>
        <v>9346.5785149547228</v>
      </c>
      <c r="AJ48" s="21">
        <f t="shared" si="6"/>
        <v>2664.7420341275902</v>
      </c>
      <c r="AK48" s="21">
        <f>K48+beis!N47</f>
        <v>14263.490200097403</v>
      </c>
      <c r="AL48" s="21">
        <f>L48+beis!R47</f>
        <v>43292.724011288541</v>
      </c>
      <c r="AM48" s="21">
        <f t="shared" si="7"/>
        <v>574.55123118264078</v>
      </c>
      <c r="AN48" s="21">
        <f t="shared" si="8"/>
        <v>579.43353778811775</v>
      </c>
      <c r="AO48" s="21">
        <f t="shared" si="9"/>
        <v>636.8230773254603</v>
      </c>
      <c r="AP48" s="21">
        <f t="shared" si="10"/>
        <v>2609.2522844789351</v>
      </c>
      <c r="AQ48" s="21">
        <f t="shared" si="11"/>
        <v>2466.5923403072284</v>
      </c>
      <c r="AR48" s="61">
        <f t="shared" si="12"/>
        <v>8.3833106616180361E-2</v>
      </c>
      <c r="AS48" s="61">
        <f t="shared" si="13"/>
        <v>0.85948809548146354</v>
      </c>
      <c r="AT48" s="61">
        <f t="shared" si="14"/>
        <v>0.20347202509521695</v>
      </c>
      <c r="AU48" s="61">
        <f t="shared" si="15"/>
        <v>3.5290387474761635</v>
      </c>
      <c r="AV48" s="61">
        <f t="shared" si="16"/>
        <v>9.1285357137338572</v>
      </c>
      <c r="AX48" s="23" t="s">
        <v>44</v>
      </c>
      <c r="AY48" s="21">
        <f>B48-'ptfire-rx'!B47-'ptfire-wild'!B47</f>
        <v>971218.08837571007</v>
      </c>
      <c r="AZ48" s="21">
        <f>C48-'ptfire-rx'!C47-'ptfire-wild'!C47</f>
        <v>43758.489624429545</v>
      </c>
      <c r="BA48" s="21">
        <f>D48-'ptfire-rx'!D47-'ptfire-wild'!D47</f>
        <v>165241.99962401</v>
      </c>
      <c r="BB48" s="21">
        <f>E48-'ptfire-rx'!E47-'ptfire-wild'!E47</f>
        <v>72246.794515725167</v>
      </c>
      <c r="BC48" s="21">
        <f>F48-'ptfire-rx'!F47-'ptfire-wild'!F47</f>
        <v>42275.461245950857</v>
      </c>
      <c r="BD48" s="21">
        <f>G48-'ptfire-rx'!G47-'ptfire-wild'!G47</f>
        <v>18387.474279670994</v>
      </c>
      <c r="BE48" s="21">
        <f>H48-'ptfire-rx'!H47-'ptfire-wild'!H47</f>
        <v>192233.39710617004</v>
      </c>
      <c r="BF48" s="21">
        <f>I48-'ptfire-rx'!AO47-'ptfire-wild'!AL47</f>
        <v>1339.45104675013</v>
      </c>
      <c r="BG48" s="21">
        <f>J48-'ptfire-rx'!AS47-'ptfire-wild'!AP47</f>
        <v>2355.2497016482403</v>
      </c>
      <c r="BH48" s="21">
        <f>K48-'ptfire-rx'!BE47-'ptfire-wild'!BA47</f>
        <v>2476.3247868216831</v>
      </c>
      <c r="BI48" s="21">
        <f>L48-'ptfire-rx'!BP47-'ptfire-wild'!BL47</f>
        <v>3752.9398550853252</v>
      </c>
      <c r="BJ48" s="21">
        <f>M48-'ptfire-rx'!BR47-'ptfire-wild'!BN47</f>
        <v>358.67649533532125</v>
      </c>
      <c r="BK48" s="21">
        <f>N48-'ptfire-rx'!AL47-'ptfire-wild'!AJ47</f>
        <v>231.57883812033239</v>
      </c>
      <c r="BL48" s="21">
        <f>O48-'ptfire-rx'!AU47-'ptfire-wild'!AR47</f>
        <v>361.56641822855573</v>
      </c>
      <c r="BM48" s="21">
        <f t="shared" si="17"/>
        <v>2609.2522844789351</v>
      </c>
      <c r="BN48" s="21">
        <f t="shared" si="18"/>
        <v>2466.5923403072284</v>
      </c>
      <c r="BO48" s="61">
        <f t="shared" si="19"/>
        <v>8.3833106616180361E-2</v>
      </c>
      <c r="BP48" s="61">
        <f t="shared" si="20"/>
        <v>0.85948809548146354</v>
      </c>
      <c r="BQ48" s="61">
        <f t="shared" si="21"/>
        <v>0.20347202509521695</v>
      </c>
      <c r="BR48" s="61">
        <f t="shared" si="22"/>
        <v>3.5290387474761635</v>
      </c>
      <c r="BS48" s="61">
        <f t="shared" si="23"/>
        <v>9.1285357137338572</v>
      </c>
    </row>
    <row r="49" spans="1:71" x14ac:dyDescent="0.3">
      <c r="A49" s="23" t="s">
        <v>45</v>
      </c>
      <c r="B49" s="21">
        <f>rail!B48+nonpt!B48+ptagfire!B48+nonroad!B48+'onroad all'!AG48+cmv_c1c2!B48+'ptfire-rx'!B48+ptegu!B48+ptnonipm!B48+pt_oilgas!B48+np_oilgas!B48+rwc!B48+cmv_c3!B48+airports!B48+'ptfire-wild'!B48+np_solvents!B48</f>
        <v>1285480.560750579</v>
      </c>
      <c r="C49" s="21">
        <f>rail!C48+nonpt!C48+ptagfire!C48++nonroad!C48+'onroad all'!BZ48+cmv_c1c2!BE48+'ptfire-rx'!C48+ptegu!C48+ptnonipm!C48+pt_oilgas!C48+np_oilgas!C48+rwc!C48+cmv_c3!BE48+livestock!B48+airports!C48+'ptfire-wild'!C48+fertilizer!B48+np_solvents!C48</f>
        <v>70987.406627102318</v>
      </c>
      <c r="D49" s="21">
        <f>rail!D48+nonpt!D48+ptagfire!D48++nonroad!D48+cmv_c1c2!D48+'ptfire-rx'!D48+ptegu!DW48+ptnonipm!D48+pt_oilgas!D48+np_oilgas!D48+rwc!D48+cmv_c3!D48+'onroad all'!CI48+airports!D48+'ptfire-wild'!D48+np_solvents!D48</f>
        <v>163748.10864468259</v>
      </c>
      <c r="E49" s="21">
        <f>rail!E48+nonpt!E48+ptagfire!E48++nonroad!E48+cmv_c1c2!E48+'ptfire-rx'!E48+ptegu!E48+ptnonipm!E48+pt_oilgas!E48+np_oilgas!E48+rwc!E48+cmv_c3!E48+afdust!BA48+'onroad all'!DE48+'onroad all'!DD48+airports!E48+'ptfire-wild'!E48+np_solvents!E48</f>
        <v>193751.16685434282</v>
      </c>
      <c r="F49" s="21">
        <f>rail!F48+nonpt!F48+ptagfire!F48++nonroad!F48+cmv_c1c2!F48+'ptfire-rx'!F48+ptegu!F48+ptnonipm!F48+pt_oilgas!F48+np_oilgas!F48+rwc!F48+cmv_c3!F48+afdust!BB48+'onroad all'!DD48+airports!F48+'ptfire-wild'!F48+np_solvents!F48</f>
        <v>84947.205726614702</v>
      </c>
      <c r="G49" s="21">
        <f>rail!G48+nonpt!G48+ptagfire!G48++nonroad!G48+'onroad all'!DU48+cmv_c1c2!G48+'ptfire-rx'!G48+ptegu!FH48+ptnonipm!G48+pt_oilgas!G48+np_oilgas!G48+rwc!G48+cmv_c3!G48+airports!G48+'ptfire-wild'!G48+np_solvents!G48</f>
        <v>14437.001746365127</v>
      </c>
      <c r="H49" s="21">
        <f>rail!H48+nonpt!H48+ptagfire!H48++nonroad!H48+'onroad all'!EI48+cmv_c1c2!H48+'ptfire-rx'!H48+ptegu!H48+ptnonipm!H48+pt_oilgas!H48+np_oilgas!H48+rwc!H48+cmv_c3!H48+livestock!C48+airports!H48+'ptfire-wild'!H48+np_solvents!H48</f>
        <v>268898.43089671002</v>
      </c>
      <c r="I49" s="21">
        <f>rail!AO48+nonpt!BN48+ptagfire!AJ48+nonroad!AK48+'onroad all'!H48+cmv_c1c2!O48+'ptfire-rx'!AO48+ptegu!BM48+ptnonipm!BX48+pt_oilgas!BM48+np_oilgas!AU48+rwc!AH48+cmv_c3!O48+livestock!U48+airports!AJ48+'ptfire-wild'!AL48+np_solvents!AU48</f>
        <v>5103.2083196963895</v>
      </c>
      <c r="J49" s="21">
        <f>rail!AU48+nonpt!BT48+ptagfire!AN48+nonroad!AP48+'onroad all'!P48+cmv_c1c2!T48+'ptfire-rx'!AS48+ptegu!BS48+ptnonipm!CD48+pt_oilgas!BS48+np_oilgas!BA48+rwc!AL48+cmv_c3!T48+livestock!X48+airports!AM48+'ptfire-wild'!AP48+np_solvents!AY48</f>
        <v>3246.6359791011851</v>
      </c>
      <c r="K49" s="21">
        <f>rail!BR48+nonpt!CY48+ptagfire!AY48+nonroad!BH48+'onroad all'!BC48+cmv_c1c2!AO48+'ptfire-rx'!BE48+ptegu!CX48+ptnonipm!DP48+pt_oilgas!CW48+np_oilgas!BW48+rwc!AY48+cmv_c3!AP48+livestock!AH48+airports!BE48+'ptfire-wild'!BA48+np_solvents!BR48</f>
        <v>9554.113289168441</v>
      </c>
      <c r="L49" s="21">
        <f>rail!CF48+nonpt!DO48+ptagfire!BH48+nonroad!BT48+'onroad all'!BU48+cmv_c1c2!BC48+'ptfire-rx'!BP48+ptegu!DM48+ptnonipm!EH48+pt_oilgas!DM48+np_oilgas!CK48+rwc!BJ48+cmv_c3!BC48+livestock!AN48+airports!BN48+'ptfire-wild'!BL48+np_solvents!CF48</f>
        <v>11317.944954552946</v>
      </c>
      <c r="M49" s="21">
        <f>rail!CG48+nonpt!DQ48+nonroad!BU48+'onroad all'!BY48+cmv_c1c2!BD48+'ptfire-rx'!BR48+ptegu!DO48+ptnonipm!EJ48+pt_oilgas!DO48+np_oilgas!CL48+rwc!BK48+cmv_c3!BD48+airports!BO48+'ptfire-wild'!BN48+np_solvents!CG48+ptagfire!BJ48</f>
        <v>1351.500546111303</v>
      </c>
      <c r="N49" s="21">
        <f>rail!AN48+nonpt!BK48+nonroad!AJ48+'onroad all'!G48+cmv_c1c2!M48+'ptfire-rx'!AL48+ptegu!BK48+ptnonipm!BU48+pt_oilgas!BK48+np_oilgas!AT48+rwc!AG48+airports!AH48+cmv_c3!M48+'ptfire-wild'!AJ48+ptagfire!AH48</f>
        <v>1279.9635736500964</v>
      </c>
      <c r="O49" s="21">
        <f>rail!AY48+nonpt!O48+ptagfire!AP48+nonroad!AR48+'onroad all'!Z48+cmv_c1c2!V48+'ptfire-rx'!AU48+ptegu!BX48+ptnonipm!CI48+pt_oilgas!BX48+np_oilgas!BD48+rwc!AN48+airports!AO48+cmv_c3!V48+'ptfire-wild'!AR48+np_solvents!AE48</f>
        <v>946.28984432227833</v>
      </c>
      <c r="P49" s="21">
        <f>rail!AD48+nonroad!AD48+'onroad all'!AK48+'onroad all'!AL48+'onroad all'!AM48+'onroad all'!AN48+'onroad all'!AO48+'onroad all'!AP48+ptnonipm!BI48+SUM(airports!AR48:AW48)+SUM(cmv_c1c2!AC48:AH48)+SUM(cmv_c3!AC48:AH48)</f>
        <v>3028.2580543134445</v>
      </c>
      <c r="Q49" s="21">
        <f>rail!AE48+nonroad!AE48+'onroad all'!AL48+'onroad all'!AM48+'onroad all'!AN48+'onroad all'!AO48+'onroad all'!AP48+ptnonipm!BJ48+SUM(airports!AS48:AW48)+SUM(cmv_c1c2!AD48:AH48)+SUM(cmv_c3!AD48:AH48)</f>
        <v>2871.0808863789061</v>
      </c>
      <c r="R49" s="61">
        <f>rail!P48+nonpt!T48+nonroad!R48+'onroad all'!AC48+ptegu!T48+ptnonipm!T48+pt_oilgas!S48+np_oilgas!Q48+SUM(cmv_c1c2!Z48:AA48)+SUM(cmv_c3!Z48:AA48)</f>
        <v>0.35005364880924772</v>
      </c>
      <c r="S49" s="61">
        <f>rail!K48+nonpt!L48+nonroad!U48+'onroad all'!M48+ptegu!L48+ptnonipm!L48+pt_oilgas!K48+np_oilgas!K48+SUM(cmv_c1c2!R48:S48)+SUM(cmv_c3!R48:S48)</f>
        <v>0.80404274791657437</v>
      </c>
      <c r="T49" s="61">
        <f>rail!O48+nonpt!P48+ptegu!P48+ptnonipm!P48+pt_oilgas!O48+np_oilgas!N48+rwc!M48+SUM(cmv_c1c2!W48:X48)+SUM(cmv_c3!W48:X48)</f>
        <v>0.71830364352016984</v>
      </c>
      <c r="U49" s="61">
        <f>rail!V48+nonpt!AI48+nonroad!T48+'onroad all'!CB48+ptegu!AH48+ptnonipm!AL48+pt_oilgas!AG48+np_oilgas!AA48+rwc!R48+SUM(cmv_c1c2!BF48:BG48)+SUM(cmv_c3!BF48:BG48)</f>
        <v>4.1631925116772583</v>
      </c>
      <c r="V49" s="61">
        <f>rail!T48+nonpt!AE48+nonroad!S48+'onroad all'!BS48+'onroad all'!BT48+ptegu!AD48+ptnonipm!AH48+pt_oilgas!AC48+np_oilgas!W48+rwc!P48+SUM(cmv_c1c2!BA48:BB48)+SUM(cmv_c3!BA48:BB48)</f>
        <v>11.796386338492407</v>
      </c>
      <c r="W49" s="61">
        <f>nonpt!CW48+ptegu!BB48+ptnonipm!Z48</f>
        <v>2.2580825690101301E-2</v>
      </c>
      <c r="X49" s="68"/>
      <c r="AA49" s="23" t="s">
        <v>45</v>
      </c>
      <c r="AB49" s="21">
        <f>B49+beis!H48</f>
        <v>1400530.9542505781</v>
      </c>
      <c r="AC49" s="21">
        <f t="shared" si="2"/>
        <v>70987.406627102318</v>
      </c>
      <c r="AD49" s="21">
        <f>D49+beis!T48</f>
        <v>174624.0265417526</v>
      </c>
      <c r="AE49" s="21">
        <f t="shared" si="3"/>
        <v>193751.16685434282</v>
      </c>
      <c r="AF49" s="21">
        <f t="shared" si="4"/>
        <v>84947.205726614702</v>
      </c>
      <c r="AG49" s="21">
        <f t="shared" si="5"/>
        <v>14437.001746365127</v>
      </c>
      <c r="AH49" s="21">
        <f>H49+beis!Z48</f>
        <v>870295.29529670998</v>
      </c>
      <c r="AI49" s="21">
        <f>I49+beis!E48</f>
        <v>17155.41888969639</v>
      </c>
      <c r="AJ49" s="21">
        <f t="shared" si="6"/>
        <v>3246.6359791011851</v>
      </c>
      <c r="AK49" s="21">
        <f>K49+beis!N48</f>
        <v>25989.25019916844</v>
      </c>
      <c r="AL49" s="21">
        <f>L49+beis!R48</f>
        <v>50943.869042052844</v>
      </c>
      <c r="AM49" s="21">
        <f t="shared" si="7"/>
        <v>1351.500546111303</v>
      </c>
      <c r="AN49" s="21">
        <f t="shared" si="8"/>
        <v>1279.9635736500964</v>
      </c>
      <c r="AO49" s="21">
        <f t="shared" si="9"/>
        <v>946.28984432227833</v>
      </c>
      <c r="AP49" s="21">
        <f t="shared" si="10"/>
        <v>3028.2580543134445</v>
      </c>
      <c r="AQ49" s="21">
        <f t="shared" si="11"/>
        <v>2871.0808863789061</v>
      </c>
      <c r="AR49" s="61">
        <f t="shared" si="12"/>
        <v>0.35005364880924772</v>
      </c>
      <c r="AS49" s="61">
        <f t="shared" si="13"/>
        <v>0.80404274791657437</v>
      </c>
      <c r="AT49" s="61">
        <f t="shared" si="14"/>
        <v>0.71830364352016984</v>
      </c>
      <c r="AU49" s="61">
        <f t="shared" si="15"/>
        <v>4.1631925116772583</v>
      </c>
      <c r="AV49" s="61">
        <f t="shared" si="16"/>
        <v>11.796386338492407</v>
      </c>
      <c r="AX49" s="23" t="s">
        <v>45</v>
      </c>
      <c r="AY49" s="21">
        <f>B49-'ptfire-rx'!B48-'ptfire-wild'!B48</f>
        <v>842711.91621057899</v>
      </c>
      <c r="AZ49" s="21">
        <f>C49-'ptfire-rx'!C48-'ptfire-wild'!C48</f>
        <v>63735.270880102311</v>
      </c>
      <c r="BA49" s="21">
        <f>D49-'ptfire-rx'!D48-'ptfire-wild'!D48</f>
        <v>158470.74253368258</v>
      </c>
      <c r="BB49" s="21">
        <f>E49-'ptfire-rx'!E48-'ptfire-wild'!E48</f>
        <v>149391.18280434282</v>
      </c>
      <c r="BC49" s="21">
        <f>F49-'ptfire-rx'!F48-'ptfire-wild'!F48</f>
        <v>47353.999031614701</v>
      </c>
      <c r="BD49" s="21">
        <f>G49-'ptfire-rx'!G48-'ptfire-wild'!G48</f>
        <v>11343.261228365127</v>
      </c>
      <c r="BE49" s="21">
        <f>H49-'ptfire-rx'!H48-'ptfire-wild'!H48</f>
        <v>164648.97876171002</v>
      </c>
      <c r="BF49" s="21">
        <f>I49-'ptfire-rx'!AO48-'ptfire-wild'!AL48</f>
        <v>1562.8087216202794</v>
      </c>
      <c r="BG49" s="21">
        <f>J49-'ptfire-rx'!AS48-'ptfire-wild'!AP48</f>
        <v>2297.4671897024114</v>
      </c>
      <c r="BH49" s="21">
        <f>K49-'ptfire-rx'!BE48-'ptfire-wild'!BA48</f>
        <v>2482.8050450078408</v>
      </c>
      <c r="BI49" s="21">
        <f>L49-'ptfire-rx'!BP48-'ptfire-wild'!BL48</f>
        <v>3360.7213516446463</v>
      </c>
      <c r="BJ49" s="21">
        <f>M49-'ptfire-rx'!BR48-'ptfire-wild'!BN48</f>
        <v>323.23432074969008</v>
      </c>
      <c r="BK49" s="21">
        <f>N49-'ptfire-rx'!AL48-'ptfire-wild'!AJ48</f>
        <v>197.91118042102642</v>
      </c>
      <c r="BL49" s="21">
        <f>O49-'ptfire-rx'!AU48-'ptfire-wild'!AR48</f>
        <v>373.62456224797529</v>
      </c>
      <c r="BM49" s="21">
        <f t="shared" si="17"/>
        <v>3028.2580543134445</v>
      </c>
      <c r="BN49" s="21">
        <f t="shared" si="18"/>
        <v>2871.0808863789061</v>
      </c>
      <c r="BO49" s="61">
        <f t="shared" si="19"/>
        <v>0.35005364880924772</v>
      </c>
      <c r="BP49" s="61">
        <f t="shared" si="20"/>
        <v>0.80404274791657437</v>
      </c>
      <c r="BQ49" s="61">
        <f t="shared" si="21"/>
        <v>0.71830364352016984</v>
      </c>
      <c r="BR49" s="61">
        <f t="shared" si="22"/>
        <v>4.1631925116772583</v>
      </c>
      <c r="BS49" s="61">
        <f t="shared" si="23"/>
        <v>11.796386338492407</v>
      </c>
    </row>
    <row r="50" spans="1:71" x14ac:dyDescent="0.3">
      <c r="A50" s="23" t="s">
        <v>46</v>
      </c>
      <c r="B50" s="21">
        <f>rail!B49+nonpt!B49+ptagfire!B49+nonroad!B49+'onroad all'!AG49+cmv_c1c2!B49+'ptfire-rx'!B49+ptegu!B49+ptnonipm!B49+pt_oilgas!B49+np_oilgas!B49+rwc!B49+cmv_c3!B49+airports!B49+'ptfire-wild'!B49+np_solvents!B49</f>
        <v>395594.57923567999</v>
      </c>
      <c r="C50" s="21">
        <f>rail!C49+nonpt!C49+ptagfire!C49++nonroad!C49+'onroad all'!BZ49+cmv_c1c2!BE49+'ptfire-rx'!C49+ptegu!C49+ptnonipm!C49+pt_oilgas!C49+np_oilgas!C49+rwc!C49+cmv_c3!BE49+livestock!B49+airports!C49+'ptfire-wild'!C49+fertilizer!B49+np_solvents!C49</f>
        <v>10761.988022629723</v>
      </c>
      <c r="D50" s="21">
        <f>rail!D49+nonpt!D49+ptagfire!D49++nonroad!D49+cmv_c1c2!D49+'ptfire-rx'!D49+ptegu!DW49+ptnonipm!D49+pt_oilgas!D49+np_oilgas!D49+rwc!D49+cmv_c3!D49+'onroad all'!CI49+airports!D49+'ptfire-wild'!D49+np_solvents!D49</f>
        <v>108629.81036746022</v>
      </c>
      <c r="E50" s="21">
        <f>rail!E49+nonpt!E49+ptagfire!E49++nonroad!E49+cmv_c1c2!E49+'ptfire-rx'!E49+ptegu!E49+ptnonipm!E49+pt_oilgas!E49+np_oilgas!E49+rwc!E49+cmv_c3!E49+afdust!BA49+'onroad all'!DE49+'onroad all'!DD49+airports!E49+'ptfire-wild'!E49+np_solvents!E49</f>
        <v>43329.5495081177</v>
      </c>
      <c r="F50" s="21">
        <f>rail!F49+nonpt!F49+ptagfire!F49++nonroad!F49+cmv_c1c2!F49+'ptfire-rx'!F49+ptegu!F49+ptnonipm!F49+pt_oilgas!F49+np_oilgas!F49+rwc!F49+cmv_c3!F49+afdust!BB49+'onroad all'!DD49+airports!F49+'ptfire-wild'!F49+np_solvents!F49</f>
        <v>31152.449793975546</v>
      </c>
      <c r="G50" s="21">
        <f>rail!G49+nonpt!G49+ptagfire!G49++nonroad!G49+'onroad all'!DU49+cmv_c1c2!G49+'ptfire-rx'!G49+ptegu!FH49+ptnonipm!G49+pt_oilgas!G49+np_oilgas!G49+rwc!G49+cmv_c3!G49+airports!G49+'ptfire-wild'!G49+np_solvents!G49</f>
        <v>45527.422913126793</v>
      </c>
      <c r="H50" s="21">
        <f>rail!H49+nonpt!H49+ptagfire!H49++nonroad!H49+'onroad all'!EI49+cmv_c1c2!H49+'ptfire-rx'!H49+ptegu!H49+ptnonipm!H49+pt_oilgas!H49+np_oilgas!H49+rwc!H49+cmv_c3!H49+livestock!C49+airports!H49+'ptfire-wild'!H49+np_solvents!H49</f>
        <v>146109.61086815002</v>
      </c>
      <c r="I50" s="21">
        <f>rail!AO49+nonpt!BN49+ptagfire!AJ49+nonroad!AK49+'onroad all'!H49+cmv_c1c2!O49+'ptfire-rx'!AO49+ptegu!BM49+ptnonipm!BX49+pt_oilgas!BM49+np_oilgas!AU49+rwc!AH49+cmv_c3!O49+livestock!U49+airports!AJ49+'ptfire-wild'!AL49+np_solvents!AU49</f>
        <v>1064.0103402216403</v>
      </c>
      <c r="J50" s="21">
        <f>rail!AU49+nonpt!BT49+ptagfire!AN49+nonroad!AP49+'onroad all'!P49+cmv_c1c2!T49+'ptfire-rx'!AS49+ptegu!BS49+ptnonipm!CD49+pt_oilgas!BS49+np_oilgas!BA49+rwc!AL49+cmv_c3!T49+livestock!X49+airports!AM49+'ptfire-wild'!AP49+np_solvents!AY49</f>
        <v>3567.6835457293851</v>
      </c>
      <c r="K50" s="21">
        <f>rail!BR49+nonpt!CY49+ptagfire!AY49+nonroad!BH49+'onroad all'!BC49+cmv_c1c2!AO49+'ptfire-rx'!BE49+ptegu!CX49+ptnonipm!DP49+pt_oilgas!CW49+np_oilgas!BW49+rwc!AY49+cmv_c3!AP49+livestock!AH49+airports!BE49+'ptfire-wild'!BA49+np_solvents!BR49</f>
        <v>2736.9396540743901</v>
      </c>
      <c r="L50" s="21">
        <f>rail!CF49+nonpt!DO49+ptagfire!BH49+nonroad!BT49+'onroad all'!BU49+cmv_c1c2!BC49+'ptfire-rx'!BP49+ptegu!DM49+ptnonipm!EH49+pt_oilgas!DM49+np_oilgas!CK49+rwc!BJ49+cmv_c3!BC49+livestock!AN49+airports!BN49+'ptfire-wild'!BL49+np_solvents!CF49</f>
        <v>1231.5940077011605</v>
      </c>
      <c r="M50" s="21">
        <f>rail!CG49+nonpt!DQ49+nonroad!BU49+'onroad all'!BY49+cmv_c1c2!BD49+'ptfire-rx'!BR49+ptegu!DO49+ptnonipm!EJ49+pt_oilgas!DO49+np_oilgas!CL49+rwc!BK49+cmv_c3!BD49+airports!BO49+'ptfire-wild'!BN49+np_solvents!CG49+ptagfire!BJ49</f>
        <v>278.26951398813907</v>
      </c>
      <c r="N50" s="21">
        <f>rail!AN49+nonpt!BK49+nonroad!AJ49+'onroad all'!G49+cmv_c1c2!M49+'ptfire-rx'!AL49+ptegu!BK49+ptnonipm!BU49+pt_oilgas!BK49+np_oilgas!AT49+rwc!AG49+airports!AH49+cmv_c3!M49+'ptfire-wild'!AJ49+ptagfire!AH49</f>
        <v>343.46137323932828</v>
      </c>
      <c r="O50" s="21">
        <f>rail!AY49+nonpt!O49+ptagfire!AP49+nonroad!AR49+'onroad all'!Z49+cmv_c1c2!V49+'ptfire-rx'!AU49+ptegu!BX49+ptnonipm!CI49+pt_oilgas!BX49+np_oilgas!BD49+rwc!AN49+airports!AO49+cmv_c3!V49+'ptfire-wild'!AR49+np_solvents!AE49</f>
        <v>318.77082696773243</v>
      </c>
      <c r="P50" s="21">
        <f>rail!AD49+nonroad!AD49+'onroad all'!AK49+'onroad all'!AL49+'onroad all'!AM49+'onroad all'!AN49+'onroad all'!AO49+'onroad all'!AP49+ptnonipm!BI49+SUM(airports!AR49:AW49)+SUM(cmv_c1c2!AC49:AH49)+SUM(cmv_c3!AC49:AH49)</f>
        <v>702.07799318372292</v>
      </c>
      <c r="Q50" s="21">
        <f>rail!AE49+nonroad!AE49+'onroad all'!AL49+'onroad all'!AM49+'onroad all'!AN49+'onroad all'!AO49+'onroad all'!AP49+ptnonipm!BJ49+SUM(airports!AS49:AW49)+SUM(cmv_c1c2!AD49:AH49)+SUM(cmv_c3!AD49:AH49)</f>
        <v>664.3726937248457</v>
      </c>
      <c r="R50" s="61">
        <f>rail!P49+nonpt!T49+nonroad!R49+'onroad all'!AC49+ptegu!T49+ptnonipm!T49+pt_oilgas!S49+np_oilgas!Q49+SUM(cmv_c1c2!Z49:AA49)+SUM(cmv_c3!Z49:AA49)</f>
        <v>0.43874219249135121</v>
      </c>
      <c r="S50" s="61">
        <f>rail!K49+nonpt!L49+nonroad!U49+'onroad all'!M49+ptegu!L49+ptnonipm!L49+pt_oilgas!K49+np_oilgas!K49+SUM(cmv_c1c2!R49:S49)+SUM(cmv_c3!R49:S49)</f>
        <v>0.97264710724008008</v>
      </c>
      <c r="T50" s="61">
        <f>rail!O49+nonpt!P49+ptegu!P49+ptnonipm!P49+pt_oilgas!O49+np_oilgas!N49+rwc!M49+SUM(cmv_c1c2!W49:X49)+SUM(cmv_c3!W49:X49)</f>
        <v>0.11942490292961909</v>
      </c>
      <c r="U50" s="61">
        <f>rail!V49+nonpt!AI49+nonroad!T49+'onroad all'!CB49+ptegu!AH49+ptnonipm!AL49+pt_oilgas!AG49+np_oilgas!AA49+rwc!R49+SUM(cmv_c1c2!BF49:BG49)+SUM(cmv_c3!BF49:BG49)</f>
        <v>15.917039308238571</v>
      </c>
      <c r="V50" s="61">
        <f>rail!T49+nonpt!AE49+nonroad!S49+'onroad all'!BS49+'onroad all'!BT49+ptegu!AD49+ptnonipm!AH49+pt_oilgas!AC49+np_oilgas!W49+rwc!P49+SUM(cmv_c1c2!BA49:BB49)+SUM(cmv_c3!BA49:BB49)</f>
        <v>15.51072778762161</v>
      </c>
      <c r="W50" s="61">
        <f>nonpt!CW49+ptegu!BB49+ptnonipm!Z49</f>
        <v>1.5697880270474016</v>
      </c>
      <c r="X50" s="68" t="s">
        <v>526</v>
      </c>
      <c r="AA50" s="23" t="s">
        <v>46</v>
      </c>
      <c r="AB50" s="21">
        <f>B50+beis!H49</f>
        <v>432986.10429867997</v>
      </c>
      <c r="AC50" s="21">
        <f t="shared" si="2"/>
        <v>10761.988022629723</v>
      </c>
      <c r="AD50" s="21">
        <f>D50+beis!T49</f>
        <v>111766.85470745621</v>
      </c>
      <c r="AE50" s="21">
        <f t="shared" si="3"/>
        <v>43329.5495081177</v>
      </c>
      <c r="AF50" s="21">
        <f t="shared" si="4"/>
        <v>31152.449793975546</v>
      </c>
      <c r="AG50" s="21">
        <f t="shared" si="5"/>
        <v>45527.422913126793</v>
      </c>
      <c r="AH50" s="21">
        <f>H50+beis!Z49</f>
        <v>594486.97571815003</v>
      </c>
      <c r="AI50" s="21">
        <f>I50+beis!E49</f>
        <v>4969.3467654216402</v>
      </c>
      <c r="AJ50" s="21">
        <f t="shared" si="6"/>
        <v>3567.6835457293851</v>
      </c>
      <c r="AK50" s="21">
        <f>K50+beis!N49</f>
        <v>8062.4877540743901</v>
      </c>
      <c r="AL50" s="21">
        <f>L50+beis!R49</f>
        <v>19376.226205241161</v>
      </c>
      <c r="AM50" s="21">
        <f t="shared" si="7"/>
        <v>278.26951398813907</v>
      </c>
      <c r="AN50" s="21">
        <f t="shared" si="8"/>
        <v>343.46137323932828</v>
      </c>
      <c r="AO50" s="21">
        <f t="shared" si="9"/>
        <v>318.77082696773243</v>
      </c>
      <c r="AP50" s="21">
        <f t="shared" si="10"/>
        <v>702.07799318372292</v>
      </c>
      <c r="AQ50" s="21">
        <f t="shared" si="11"/>
        <v>664.3726937248457</v>
      </c>
      <c r="AR50" s="61">
        <f t="shared" si="12"/>
        <v>0.43874219249135121</v>
      </c>
      <c r="AS50" s="61">
        <f t="shared" si="13"/>
        <v>0.97264710724008008</v>
      </c>
      <c r="AT50" s="61">
        <f t="shared" si="14"/>
        <v>0.11942490292961909</v>
      </c>
      <c r="AU50" s="61">
        <f t="shared" si="15"/>
        <v>15.917039308238571</v>
      </c>
      <c r="AV50" s="61">
        <f t="shared" si="16"/>
        <v>15.51072778762161</v>
      </c>
      <c r="AX50" s="23" t="s">
        <v>46</v>
      </c>
      <c r="AY50" s="21">
        <f>B50-'ptfire-rx'!B49-'ptfire-wild'!B49</f>
        <v>321118.71877068002</v>
      </c>
      <c r="AZ50" s="21">
        <f>C50-'ptfire-rx'!C49-'ptfire-wild'!C49</f>
        <v>9530.2916266297216</v>
      </c>
      <c r="BA50" s="21">
        <f>D50-'ptfire-rx'!D49-'ptfire-wild'!D49</f>
        <v>107131.98302146021</v>
      </c>
      <c r="BB50" s="21">
        <f>E50-'ptfire-rx'!E49-'ptfire-wild'!E49</f>
        <v>35323.089591117699</v>
      </c>
      <c r="BC50" s="21">
        <f>F50-'ptfire-rx'!F49-'ptfire-wild'!F49</f>
        <v>24367.314275975546</v>
      </c>
      <c r="BD50" s="21">
        <f>G50-'ptfire-rx'!G49-'ptfire-wild'!G49</f>
        <v>44820.465901126794</v>
      </c>
      <c r="BE50" s="21">
        <f>H50-'ptfire-rx'!H49-'ptfire-wild'!H49</f>
        <v>128403.97578915002</v>
      </c>
      <c r="BF50" s="21">
        <f>I50-'ptfire-rx'!AO49-'ptfire-wild'!AL49</f>
        <v>584.57534955434585</v>
      </c>
      <c r="BG50" s="21">
        <f>J50-'ptfire-rx'!AS49-'ptfire-wild'!AP49</f>
        <v>3349.1900684472939</v>
      </c>
      <c r="BH50" s="21">
        <f>K50-'ptfire-rx'!BE49-'ptfire-wild'!BA49</f>
        <v>1507.31377028201</v>
      </c>
      <c r="BI50" s="21">
        <f>L50-'ptfire-rx'!BP49-'ptfire-wild'!BL49</f>
        <v>502.61048713401641</v>
      </c>
      <c r="BJ50" s="21">
        <f>M50-'ptfire-rx'!BR49-'ptfire-wild'!BN49</f>
        <v>130.42357352983177</v>
      </c>
      <c r="BK50" s="21">
        <f>N50-'ptfire-rx'!AL49-'ptfire-wild'!AJ49</f>
        <v>111.86384067715537</v>
      </c>
      <c r="BL50" s="21">
        <f>O50-'ptfire-rx'!AU49-'ptfire-wild'!AR49</f>
        <v>142.35572483265221</v>
      </c>
      <c r="BM50" s="21">
        <f t="shared" si="17"/>
        <v>702.07799318372292</v>
      </c>
      <c r="BN50" s="21">
        <f t="shared" si="18"/>
        <v>664.3726937248457</v>
      </c>
      <c r="BO50" s="61">
        <f t="shared" si="19"/>
        <v>0.43874219249135121</v>
      </c>
      <c r="BP50" s="61">
        <f t="shared" si="20"/>
        <v>0.97264710724008008</v>
      </c>
      <c r="BQ50" s="61">
        <f t="shared" si="21"/>
        <v>0.11942490292961909</v>
      </c>
      <c r="BR50" s="61">
        <f t="shared" si="22"/>
        <v>15.917039308238571</v>
      </c>
      <c r="BS50" s="61">
        <f t="shared" si="23"/>
        <v>15.51072778762161</v>
      </c>
    </row>
    <row r="51" spans="1:71" x14ac:dyDescent="0.3">
      <c r="A51" s="23" t="s">
        <v>47</v>
      </c>
      <c r="B51" s="21">
        <f>rail!B50+nonpt!B50+ptagfire!B50+nonroad!B50+'onroad all'!AG50+cmv_c1c2!B50+'ptfire-rx'!B50+ptegu!B50+ptnonipm!B50+pt_oilgas!B50+np_oilgas!B50+rwc!B50+cmv_c3!B50+airports!B50+'ptfire-wild'!B50+np_solvents!B50</f>
        <v>872040.69565726002</v>
      </c>
      <c r="C51" s="21">
        <f>rail!C50+nonpt!C50+ptagfire!C50++nonroad!C50+'onroad all'!BZ50+cmv_c1c2!BE50+'ptfire-rx'!C50+ptegu!C50+ptnonipm!C50+pt_oilgas!C50+np_oilgas!C50+rwc!C50+cmv_c3!BE50+livestock!B50+airports!C50+'ptfire-wild'!C50+fertilizer!B50+np_solvents!C50</f>
        <v>65604.508798674229</v>
      </c>
      <c r="D51" s="21">
        <f>rail!D50+nonpt!D50+ptagfire!D50++nonroad!D50+cmv_c1c2!D50+'ptfire-rx'!D50+ptegu!DW50+ptnonipm!D50+pt_oilgas!D50+np_oilgas!D50+rwc!D50+cmv_c3!D50+'onroad all'!CI50+airports!D50+'ptfire-wild'!D50+np_solvents!D50</f>
        <v>143919.7219396389</v>
      </c>
      <c r="E51" s="21">
        <f>rail!E50+nonpt!E50+ptagfire!E50++nonroad!E50+cmv_c1c2!E50+'ptfire-rx'!E50+ptegu!E50+ptnonipm!E50+pt_oilgas!E50+np_oilgas!E50+rwc!E50+cmv_c3!E50+afdust!BA50+'onroad all'!DE50+'onroad all'!DD50+airports!E50+'ptfire-wild'!E50+np_solvents!E50</f>
        <v>98579.570853594414</v>
      </c>
      <c r="F51" s="21">
        <f>rail!F50+nonpt!F50+ptagfire!F50++nonroad!F50+cmv_c1c2!F50+'ptfire-rx'!F50+ptegu!F50+ptnonipm!F50+pt_oilgas!F50+np_oilgas!F50+rwc!F50+cmv_c3!F50+afdust!BB50+'onroad all'!DD50+airports!F50+'ptfire-wild'!F50+np_solvents!F50</f>
        <v>51197.05221064332</v>
      </c>
      <c r="G51" s="21">
        <f>rail!G50+nonpt!G50+ptagfire!G50++nonroad!G50+'onroad all'!DU50+cmv_c1c2!G50+'ptfire-rx'!G50+ptegu!FH50+ptnonipm!G50+pt_oilgas!G50+np_oilgas!G50+rwc!G50+cmv_c3!G50+airports!G50+'ptfire-wild'!G50+np_solvents!G50</f>
        <v>22185.460935809708</v>
      </c>
      <c r="H51" s="21">
        <f>rail!H50+nonpt!H50+ptagfire!H50++nonroad!H50+'onroad all'!EI50+cmv_c1c2!H50+'ptfire-rx'!H50+ptegu!H50+ptnonipm!H50+pt_oilgas!H50+np_oilgas!H50+rwc!H50+cmv_c3!H50+livestock!C50+airports!H50+'ptfire-wild'!H50+np_solvents!H50</f>
        <v>173063.75392427502</v>
      </c>
      <c r="I51" s="21">
        <f>rail!AO50+nonpt!BN50+ptagfire!AJ50+nonroad!AK50+'onroad all'!H50+cmv_c1c2!O50+'ptfire-rx'!AO50+ptegu!BM50+ptnonipm!BX50+pt_oilgas!BM50+np_oilgas!AU50+rwc!AH50+cmv_c3!O50+livestock!U50+airports!AJ50+'ptfire-wild'!AL50+np_solvents!AU50</f>
        <v>1770.1977271938961</v>
      </c>
      <c r="J51" s="21">
        <f>rail!AU50+nonpt!BT50+ptagfire!AN50+nonroad!AP50+'onroad all'!P50+cmv_c1c2!T50+'ptfire-rx'!AS50+ptegu!BS50+ptnonipm!CD50+pt_oilgas!BS50+np_oilgas!BA50+rwc!AL50+cmv_c3!T50+livestock!X50+airports!AM50+'ptfire-wild'!AP50+np_solvents!AY50</f>
        <v>2544.6964108123029</v>
      </c>
      <c r="K51" s="21">
        <f>rail!BR50+nonpt!CY50+ptagfire!AY50+nonroad!BH50+'onroad all'!BC50+cmv_c1c2!AO50+'ptfire-rx'!BE50+ptegu!CX50+ptnonipm!DP50+pt_oilgas!CW50+np_oilgas!BW50+rwc!AY50+cmv_c3!AP50+livestock!AH50+airports!BE50+'ptfire-wild'!BA50+np_solvents!BR50</f>
        <v>3019.0596732664749</v>
      </c>
      <c r="L51" s="21">
        <f>rail!CF50+nonpt!DO50+ptagfire!BH50+nonroad!BT50+'onroad all'!BU50+cmv_c1c2!BC50+'ptfire-rx'!BP50+ptegu!DM50+ptnonipm!EH50+pt_oilgas!DM50+np_oilgas!CK50+rwc!BJ50+cmv_c3!BC50+livestock!AN50+airports!BN50+'ptfire-wild'!BL50+np_solvents!CF50</f>
        <v>4914.168342377995</v>
      </c>
      <c r="M51" s="21">
        <f>rail!CG50+nonpt!DQ50+nonroad!BU50+'onroad all'!BY50+cmv_c1c2!BD50+'ptfire-rx'!BR50+ptegu!DO50+ptnonipm!EJ50+pt_oilgas!DO50+np_oilgas!CL50+rwc!BK50+cmv_c3!BD50+airports!BO50+'ptfire-wild'!BN50+np_solvents!CG50+ptagfire!BJ50</f>
        <v>504.2583936054537</v>
      </c>
      <c r="N51" s="21">
        <f>rail!AN50+nonpt!BK50+nonroad!AJ50+'onroad all'!G50+cmv_c1c2!M50+'ptfire-rx'!AL50+ptegu!BK50+ptnonipm!BU50+pt_oilgas!BK50+np_oilgas!AT50+rwc!AG50+airports!AH50+cmv_c3!M50+'ptfire-wild'!AJ50+ptagfire!AH50</f>
        <v>293.58709462299277</v>
      </c>
      <c r="O51" s="21">
        <f>rail!AY50+nonpt!O50+ptagfire!AP50+nonroad!AR50+'onroad all'!Z50+cmv_c1c2!V50+'ptfire-rx'!AU50+ptegu!BX50+ptnonipm!CI50+pt_oilgas!BX50+np_oilgas!BD50+rwc!AN50+airports!AO50+cmv_c3!V50+'ptfire-wild'!AR50+np_solvents!AE50</f>
        <v>388.01023467608002</v>
      </c>
      <c r="P51" s="21">
        <f>rail!AD50+nonroad!AD50+'onroad all'!AK50+'onroad all'!AL50+'onroad all'!AM50+'onroad all'!AN50+'onroad all'!AO50+'onroad all'!AP50+ptnonipm!BI50+SUM(airports!AR50:AW50)+SUM(cmv_c1c2!AC50:AH50)+SUM(cmv_c3!AC50:AH50)</f>
        <v>2290.819267989692</v>
      </c>
      <c r="Q51" s="21">
        <f>rail!AE50+nonroad!AE50+'onroad all'!AL50+'onroad all'!AM50+'onroad all'!AN50+'onroad all'!AO50+'onroad all'!AP50+ptnonipm!BJ50+SUM(airports!AS50:AW50)+SUM(cmv_c1c2!AD50:AH50)+SUM(cmv_c3!AD50:AH50)</f>
        <v>2170.469802011321</v>
      </c>
      <c r="R51" s="61">
        <f>rail!P50+nonpt!T50+nonroad!R50+'onroad all'!AC50+ptegu!T50+ptnonipm!T50+pt_oilgas!S50+np_oilgas!Q50+SUM(cmv_c1c2!Z50:AA50)+SUM(cmv_c3!Z50:AA50)</f>
        <v>0.61344619911745524</v>
      </c>
      <c r="S51" s="61">
        <f>rail!K50+nonpt!L50+nonroad!U50+'onroad all'!M50+ptegu!L50+ptnonipm!L50+pt_oilgas!K50+np_oilgas!K50+SUM(cmv_c1c2!R50:S50)+SUM(cmv_c3!R50:S50)</f>
        <v>0.85699309059081064</v>
      </c>
      <c r="T51" s="61">
        <f>rail!O50+nonpt!P50+ptegu!P50+ptnonipm!P50+pt_oilgas!O50+np_oilgas!N50+rwc!M50+SUM(cmv_c1c2!W50:X50)+SUM(cmv_c3!W50:X50)</f>
        <v>0.18252078205596978</v>
      </c>
      <c r="U51" s="61">
        <f>rail!V50+nonpt!AI50+nonroad!T50+'onroad all'!CB50+ptegu!AH50+ptnonipm!AL50+pt_oilgas!AG50+np_oilgas!AA50+rwc!R50+SUM(cmv_c1c2!BF50:BG50)+SUM(cmv_c3!BF50:BG50)</f>
        <v>5.8782858125679365</v>
      </c>
      <c r="V51" s="61">
        <f>rail!T50+nonpt!AE50+nonroad!S50+'onroad all'!BS50+'onroad all'!BT50+ptegu!AD50+ptnonipm!AH50+pt_oilgas!AC50+np_oilgas!W50+rwc!P50+SUM(cmv_c1c2!BA50:BB50)+SUM(cmv_c3!BA50:BB50)</f>
        <v>15.592898204457207</v>
      </c>
      <c r="W51" s="61">
        <f>nonpt!CW50+ptegu!BB50+ptnonipm!Z50</f>
        <v>0.19937295137803204</v>
      </c>
      <c r="X51" s="68" t="s">
        <v>526</v>
      </c>
      <c r="AA51" s="23" t="s">
        <v>47</v>
      </c>
      <c r="AB51" s="21">
        <f>B51+beis!H50</f>
        <v>916932.47137126001</v>
      </c>
      <c r="AC51" s="21">
        <f t="shared" si="2"/>
        <v>65604.508798674229</v>
      </c>
      <c r="AD51" s="21">
        <f>D51+beis!T50</f>
        <v>163156.85531922418</v>
      </c>
      <c r="AE51" s="21">
        <f t="shared" si="3"/>
        <v>98579.570853594414</v>
      </c>
      <c r="AF51" s="21">
        <f t="shared" si="4"/>
        <v>51197.05221064332</v>
      </c>
      <c r="AG51" s="21">
        <f t="shared" si="5"/>
        <v>22185.460935809708</v>
      </c>
      <c r="AH51" s="21">
        <f>H51+beis!Z50</f>
        <v>451017.26706627407</v>
      </c>
      <c r="AI51" s="21">
        <f>I51+beis!E50</f>
        <v>6469.2243653938958</v>
      </c>
      <c r="AJ51" s="21">
        <f t="shared" si="6"/>
        <v>2544.6964108123029</v>
      </c>
      <c r="AK51" s="21">
        <f>K51+beis!N50</f>
        <v>9426.9535779664748</v>
      </c>
      <c r="AL51" s="21">
        <f>L51+beis!R50</f>
        <v>25784.272277957993</v>
      </c>
      <c r="AM51" s="21">
        <f t="shared" si="7"/>
        <v>504.2583936054537</v>
      </c>
      <c r="AN51" s="21">
        <f t="shared" si="8"/>
        <v>293.58709462299277</v>
      </c>
      <c r="AO51" s="21">
        <f t="shared" si="9"/>
        <v>388.01023467608002</v>
      </c>
      <c r="AP51" s="21">
        <f t="shared" si="10"/>
        <v>2290.819267989692</v>
      </c>
      <c r="AQ51" s="21">
        <f t="shared" si="11"/>
        <v>2170.469802011321</v>
      </c>
      <c r="AR51" s="61">
        <f t="shared" si="12"/>
        <v>0.61344619911745524</v>
      </c>
      <c r="AS51" s="61">
        <f t="shared" si="13"/>
        <v>0.85699309059081064</v>
      </c>
      <c r="AT51" s="61">
        <f t="shared" si="14"/>
        <v>0.18252078205596978</v>
      </c>
      <c r="AU51" s="61">
        <f t="shared" si="15"/>
        <v>5.8782858125679365</v>
      </c>
      <c r="AV51" s="61">
        <f t="shared" si="16"/>
        <v>15.592898204457207</v>
      </c>
      <c r="AX51" s="23" t="s">
        <v>47</v>
      </c>
      <c r="AY51" s="21">
        <f>B51-'ptfire-rx'!B50-'ptfire-wild'!B50</f>
        <v>812153.81349926</v>
      </c>
      <c r="AZ51" s="21">
        <f>C51-'ptfire-rx'!C50-'ptfire-wild'!C50</f>
        <v>64621.770176674232</v>
      </c>
      <c r="BA51" s="21">
        <f>D51-'ptfire-rx'!D50-'ptfire-wild'!D50</f>
        <v>143110.81110163889</v>
      </c>
      <c r="BB51" s="21">
        <f>E51-'ptfire-rx'!E50-'ptfire-wild'!E50</f>
        <v>92494.694991594413</v>
      </c>
      <c r="BC51" s="21">
        <f>F51-'ptfire-rx'!F50-'ptfire-wild'!F50</f>
        <v>46040.377752643326</v>
      </c>
      <c r="BD51" s="21">
        <f>G51-'ptfire-rx'!G50-'ptfire-wild'!G50</f>
        <v>21737.929774809709</v>
      </c>
      <c r="BE51" s="21">
        <f>H51-'ptfire-rx'!H50-'ptfire-wild'!H50</f>
        <v>158936.88618227505</v>
      </c>
      <c r="BF51" s="21">
        <f>I51-'ptfire-rx'!AO50-'ptfire-wild'!AL50</f>
        <v>1259.6231339312426</v>
      </c>
      <c r="BG51" s="21">
        <f>J51-'ptfire-rx'!AS50-'ptfire-wild'!AP50</f>
        <v>2405.9562485405936</v>
      </c>
      <c r="BH51" s="21">
        <f>K51-'ptfire-rx'!BE50-'ptfire-wild'!BA50</f>
        <v>1998.8279813603538</v>
      </c>
      <c r="BI51" s="21">
        <f>L51-'ptfire-rx'!BP50-'ptfire-wild'!BL50</f>
        <v>3771.9033762398089</v>
      </c>
      <c r="BJ51" s="21">
        <f>M51-'ptfire-rx'!BR50-'ptfire-wild'!BN50</f>
        <v>355.96679895057036</v>
      </c>
      <c r="BK51" s="21">
        <f>N51-'ptfire-rx'!AL50-'ptfire-wild'!AJ50</f>
        <v>137.54185596253549</v>
      </c>
      <c r="BL51" s="21">
        <f>O51-'ptfire-rx'!AU50-'ptfire-wild'!AR50</f>
        <v>305.95454823411802</v>
      </c>
      <c r="BM51" s="21">
        <f t="shared" si="17"/>
        <v>2290.819267989692</v>
      </c>
      <c r="BN51" s="21">
        <f t="shared" si="18"/>
        <v>2170.469802011321</v>
      </c>
      <c r="BO51" s="61">
        <f t="shared" si="19"/>
        <v>0.61344619911745524</v>
      </c>
      <c r="BP51" s="61">
        <f t="shared" si="20"/>
        <v>0.85699309059081064</v>
      </c>
      <c r="BQ51" s="61">
        <f t="shared" si="21"/>
        <v>0.18252078205596978</v>
      </c>
      <c r="BR51" s="61">
        <f t="shared" si="22"/>
        <v>5.8782858125679365</v>
      </c>
      <c r="BS51" s="61">
        <f t="shared" si="23"/>
        <v>15.592898204457207</v>
      </c>
    </row>
    <row r="52" spans="1:71" x14ac:dyDescent="0.3">
      <c r="A52" s="23" t="s">
        <v>48</v>
      </c>
      <c r="B52" s="21">
        <f>rail!B51+nonpt!B51+ptagfire!B51+nonroad!B51+'onroad all'!AG51+cmv_c1c2!B51+'ptfire-rx'!B51+ptegu!B51+ptnonipm!B51+pt_oilgas!B51+np_oilgas!B51+rwc!B51+cmv_c3!B51+airports!B51+'ptfire-wild'!B51+np_solvents!B51</f>
        <v>306345.37386530003</v>
      </c>
      <c r="C52" s="21">
        <f>rail!C51+nonpt!C51+ptagfire!C51++nonroad!C51+'onroad all'!BZ51+cmv_c1c2!BE51+'ptfire-rx'!C51+ptegu!C51+ptnonipm!C51+pt_oilgas!C51+np_oilgas!C51+rwc!C51+cmv_c3!BE51+livestock!B51+airports!C51+'ptfire-wild'!C51+fertilizer!B51+np_solvents!C51</f>
        <v>34421.478612175197</v>
      </c>
      <c r="D52" s="21">
        <f>rail!D51+nonpt!D51+ptagfire!D51++nonroad!D51+cmv_c1c2!D51+'ptfire-rx'!D51+ptegu!DW51+ptnonipm!D51+pt_oilgas!D51+np_oilgas!D51+rwc!D51+cmv_c3!D51+'onroad all'!CI51+airports!D51+'ptfire-wild'!D51+np_solvents!D51</f>
        <v>132088.91793778539</v>
      </c>
      <c r="E52" s="21">
        <f>rail!E51+nonpt!E51+ptagfire!E51++nonroad!E51+cmv_c1c2!E51+'ptfire-rx'!E51+ptegu!E51+ptnonipm!E51+pt_oilgas!E51+np_oilgas!E51+rwc!E51+cmv_c3!E51+afdust!BA51+'onroad all'!DE51+'onroad all'!DD51+airports!E51+'ptfire-wild'!E51+np_solvents!E51</f>
        <v>240213.38200252937</v>
      </c>
      <c r="F52" s="21">
        <f>rail!F51+nonpt!F51+ptagfire!F51++nonroad!F51+cmv_c1c2!F51+'ptfire-rx'!F51+ptegu!F51+ptnonipm!F51+pt_oilgas!F51+np_oilgas!F51+rwc!F51+cmv_c3!F51+afdust!BB51+'onroad all'!DD51+airports!F51+'ptfire-wild'!F51+np_solvents!F51</f>
        <v>43369.972332862373</v>
      </c>
      <c r="G52" s="21">
        <f>rail!G51+nonpt!G51+ptagfire!G51++nonroad!G51+'onroad all'!DU51+cmv_c1c2!G51+'ptfire-rx'!G51+ptegu!FH51+ptnonipm!G51+pt_oilgas!G51+np_oilgas!G51+rwc!G51+cmv_c3!G51+airports!G51+'ptfire-wild'!G51+np_solvents!G51</f>
        <v>40802.079055058202</v>
      </c>
      <c r="H52" s="21">
        <f>rail!H51+nonpt!H51+ptagfire!H51++nonroad!H51+'onroad all'!EI51+cmv_c1c2!H51+'ptfire-rx'!H51+ptegu!H51+ptnonipm!H51+pt_oilgas!H51+np_oilgas!H51+rwc!H51+cmv_c3!H51+livestock!C51+airports!H51+'ptfire-wild'!H51+np_solvents!H51</f>
        <v>167852.53906355999</v>
      </c>
      <c r="I52" s="21">
        <f>rail!AO51+nonpt!BN51+ptagfire!AJ51+nonroad!AK51+'onroad all'!H51+cmv_c1c2!O51+'ptfire-rx'!AO51+ptegu!BM51+ptnonipm!BX51+pt_oilgas!BM51+np_oilgas!AU51+rwc!AH51+cmv_c3!O51+livestock!U51+airports!AJ51+'ptfire-wild'!AL51+np_solvents!AU51</f>
        <v>1698.3125095360579</v>
      </c>
      <c r="J52" s="21">
        <f>rail!AU51+nonpt!BT51+ptagfire!AN51+nonroad!AP51+'onroad all'!P51+cmv_c1c2!T51+'ptfire-rx'!AS51+ptegu!BS51+ptnonipm!CD51+pt_oilgas!BS51+np_oilgas!BA51+rwc!AL51+cmv_c3!T51+livestock!X51+airports!AM51+'ptfire-wild'!AP51+np_solvents!AY51</f>
        <v>1843.2371788836665</v>
      </c>
      <c r="K52" s="21">
        <f>rail!BR51+nonpt!CY51+ptagfire!AY51+nonroad!BH51+'onroad all'!BC51+cmv_c1c2!AO51+'ptfire-rx'!BE51+ptegu!CX51+ptnonipm!DP51+pt_oilgas!CW51+np_oilgas!BW51+rwc!AY51+cmv_c3!AP51+livestock!AH51+airports!BE51+'ptfire-wild'!BA51+np_solvents!BR51</f>
        <v>5516.4365513062594</v>
      </c>
      <c r="L52" s="21">
        <f>rail!CF51+nonpt!DO51+ptagfire!BH51+nonroad!BT51+'onroad all'!BU51+cmv_c1c2!BC51+'ptfire-rx'!BP51+ptegu!DM51+ptnonipm!EH51+pt_oilgas!DM51+np_oilgas!CK51+rwc!BJ51+cmv_c3!BC51+livestock!AN51+airports!BN51+'ptfire-wild'!BL51+np_solvents!CF51</f>
        <v>2488.3420645964957</v>
      </c>
      <c r="M52" s="21">
        <f>rail!CG51+nonpt!DQ51+nonroad!BU51+'onroad all'!BY51+cmv_c1c2!BD51+'ptfire-rx'!BR51+ptegu!DO51+ptnonipm!EJ51+pt_oilgas!DO51+np_oilgas!CL51+rwc!BK51+cmv_c3!BD51+airports!BO51+'ptfire-wild'!BN51+np_solvents!CG51+ptagfire!BJ51</f>
        <v>325.07812961213068</v>
      </c>
      <c r="N52" s="21">
        <f>rail!AN51+nonpt!BK51+nonroad!AJ51+'onroad all'!G51+cmv_c1c2!M51+'ptfire-rx'!AL51+ptegu!BK51+ptnonipm!BU51+pt_oilgas!BK51+np_oilgas!AT51+rwc!AG51+airports!AH51+cmv_c3!M51+'ptfire-wild'!AJ51+ptagfire!AH51</f>
        <v>658.95927396251034</v>
      </c>
      <c r="O52" s="21">
        <f>rail!AY51+nonpt!O51+ptagfire!AP51+nonroad!AR51+'onroad all'!Z51+cmv_c1c2!V51+'ptfire-rx'!AU51+ptegu!BX51+ptnonipm!CI51+pt_oilgas!BX51+np_oilgas!BD51+rwc!AN51+airports!AO51+cmv_c3!V51+'ptfire-wild'!AR51+np_solvents!AE51</f>
        <v>294.94810471597947</v>
      </c>
      <c r="P52" s="21">
        <f>rail!AD51+nonroad!AD51+'onroad all'!AK51+'onroad all'!AL51+'onroad all'!AM51+'onroad all'!AN51+'onroad all'!AO51+'onroad all'!AP51+ptnonipm!BI51+SUM(airports!AR51:AW51)+SUM(cmv_c1c2!AC51:AH51)+SUM(cmv_c3!AC51:AH51)</f>
        <v>1145.0541392403754</v>
      </c>
      <c r="Q52" s="21">
        <f>rail!AE51+nonroad!AE51+'onroad all'!AL51+'onroad all'!AM51+'onroad all'!AN51+'onroad all'!AO51+'onroad all'!AP51+ptnonipm!BJ51+SUM(airports!AS51:AW51)+SUM(cmv_c1c2!AD51:AH51)+SUM(cmv_c3!AD51:AH51)</f>
        <v>1087.5152566887223</v>
      </c>
      <c r="R52" s="61">
        <f>rail!P51+nonpt!T51+nonroad!R51+'onroad all'!AC51+ptegu!T51+ptnonipm!T51+pt_oilgas!S51+np_oilgas!Q51+SUM(cmv_c1c2!Z51:AA51)+SUM(cmv_c3!Z51:AA51)</f>
        <v>1.9140188716664102</v>
      </c>
      <c r="S52" s="61">
        <f>rail!K51+nonpt!L51+nonroad!U51+'onroad all'!M51+ptegu!L51+ptnonipm!L51+pt_oilgas!K51+np_oilgas!K51+SUM(cmv_c1c2!R51:S51)+SUM(cmv_c3!R51:S51)</f>
        <v>5.9760800257</v>
      </c>
      <c r="T52" s="61">
        <f>rail!O51+nonpt!P51+ptegu!P51+ptnonipm!P51+pt_oilgas!O51+np_oilgas!N51+rwc!M51+SUM(cmv_c1c2!W51:X51)+SUM(cmv_c3!W51:X51)</f>
        <v>2.4281649606999998</v>
      </c>
      <c r="U52" s="61">
        <f>rail!V51+nonpt!AI51+nonroad!T51+'onroad all'!CB51+ptegu!AH51+ptnonipm!AL51+pt_oilgas!AG51+np_oilgas!AA51+rwc!R51+SUM(cmv_c1c2!BF51:BG51)+SUM(cmv_c3!BF51:BG51)</f>
        <v>10.513766926799999</v>
      </c>
      <c r="V52" s="61">
        <f>rail!T51+nonpt!AE51+nonroad!S51+'onroad all'!BS51+'onroad all'!BT51+ptegu!AD51+ptnonipm!AH51+pt_oilgas!AC51+np_oilgas!W51+rwc!P51+SUM(cmv_c1c2!BA51:BB51)+SUM(cmv_c3!BA51:BB51)</f>
        <v>23.709218168000003</v>
      </c>
      <c r="W52" s="61">
        <f>nonpt!CW51+ptegu!BB51+ptnonipm!Z51</f>
        <v>2.1197545059981099E-3</v>
      </c>
      <c r="X52" s="40"/>
      <c r="AA52" s="23" t="s">
        <v>48</v>
      </c>
      <c r="AB52" s="21">
        <f>B52+beis!H51</f>
        <v>356011.96522530005</v>
      </c>
      <c r="AC52" s="21">
        <f t="shared" si="2"/>
        <v>34421.478612175197</v>
      </c>
      <c r="AD52" s="21">
        <f>D52+beis!T51</f>
        <v>144086.5424274703</v>
      </c>
      <c r="AE52" s="21">
        <f t="shared" si="3"/>
        <v>240213.38200252937</v>
      </c>
      <c r="AF52" s="21">
        <f t="shared" si="4"/>
        <v>43369.972332862373</v>
      </c>
      <c r="AG52" s="21">
        <f t="shared" si="5"/>
        <v>40802.079055058202</v>
      </c>
      <c r="AH52" s="21">
        <f>H52+beis!Z51</f>
        <v>373816.20136355999</v>
      </c>
      <c r="AI52" s="21">
        <f>I52+beis!E51</f>
        <v>6901.4356365360582</v>
      </c>
      <c r="AJ52" s="21">
        <f t="shared" si="6"/>
        <v>1843.2371788836665</v>
      </c>
      <c r="AK52" s="21">
        <f>K52+beis!N51</f>
        <v>12611.734951306249</v>
      </c>
      <c r="AL52" s="21">
        <f>L52+beis!R51</f>
        <v>30957.192964796493</v>
      </c>
      <c r="AM52" s="21">
        <f t="shared" si="7"/>
        <v>325.07812961213068</v>
      </c>
      <c r="AN52" s="21">
        <f t="shared" si="8"/>
        <v>658.95927396251034</v>
      </c>
      <c r="AO52" s="21">
        <f t="shared" si="9"/>
        <v>294.94810471597947</v>
      </c>
      <c r="AP52" s="21">
        <f t="shared" si="10"/>
        <v>1145.0541392403754</v>
      </c>
      <c r="AQ52" s="21">
        <f t="shared" si="11"/>
        <v>1087.5152566887223</v>
      </c>
      <c r="AR52" s="61">
        <f t="shared" si="12"/>
        <v>1.9140188716664102</v>
      </c>
      <c r="AS52" s="61">
        <f t="shared" si="13"/>
        <v>5.9760800257</v>
      </c>
      <c r="AT52" s="61">
        <f t="shared" si="14"/>
        <v>2.4281649606999998</v>
      </c>
      <c r="AU52" s="61">
        <f t="shared" si="15"/>
        <v>10.513766926799999</v>
      </c>
      <c r="AV52" s="61">
        <f t="shared" si="16"/>
        <v>23.709218168000003</v>
      </c>
      <c r="AX52" s="23" t="s">
        <v>48</v>
      </c>
      <c r="AY52" s="21">
        <f>B52-'ptfire-rx'!B51-'ptfire-wild'!B51</f>
        <v>188767.95696330001</v>
      </c>
      <c r="AZ52" s="21">
        <f>C52-'ptfire-rx'!C51-'ptfire-wild'!C51</f>
        <v>32496.368484175196</v>
      </c>
      <c r="BA52" s="21">
        <f>D52-'ptfire-rx'!D51-'ptfire-wild'!D51</f>
        <v>130723.43710178537</v>
      </c>
      <c r="BB52" s="21">
        <f>E52-'ptfire-rx'!E51-'ptfire-wild'!E51</f>
        <v>228465.65174952935</v>
      </c>
      <c r="BC52" s="21">
        <f>F52-'ptfire-rx'!F51-'ptfire-wild'!F51</f>
        <v>33414.268670862373</v>
      </c>
      <c r="BD52" s="21">
        <f>G52-'ptfire-rx'!G51-'ptfire-wild'!G51</f>
        <v>39991.520509058202</v>
      </c>
      <c r="BE52" s="21">
        <f>H52-'ptfire-rx'!H51-'ptfire-wild'!H51</f>
        <v>140179.08041056001</v>
      </c>
      <c r="BF52" s="21">
        <f>I52-'ptfire-rx'!AO51-'ptfire-wild'!AL51</f>
        <v>771.53754450437691</v>
      </c>
      <c r="BG52" s="21">
        <f>J52-'ptfire-rx'!AS51-'ptfire-wild'!AP51</f>
        <v>1594.7719577114085</v>
      </c>
      <c r="BH52" s="21">
        <f>K52-'ptfire-rx'!BE51-'ptfire-wild'!BA51</f>
        <v>3665.3711807529785</v>
      </c>
      <c r="BI52" s="21">
        <f>L52-'ptfire-rx'!BP51-'ptfire-wild'!BL51</f>
        <v>405.36942985085261</v>
      </c>
      <c r="BJ52" s="21">
        <f>M52-'ptfire-rx'!BR51-'ptfire-wild'!BN51</f>
        <v>55.907473753082655</v>
      </c>
      <c r="BK52" s="21">
        <f>N52-'ptfire-rx'!AL51-'ptfire-wild'!AJ51</f>
        <v>375.70899651852375</v>
      </c>
      <c r="BL52" s="21">
        <f>O52-'ptfire-rx'!AU51-'ptfire-wild'!AR51</f>
        <v>145.04076478824703</v>
      </c>
      <c r="BM52" s="21">
        <f t="shared" si="17"/>
        <v>1145.0541392403754</v>
      </c>
      <c r="BN52" s="21">
        <f t="shared" si="18"/>
        <v>1087.5152566887223</v>
      </c>
      <c r="BO52" s="61">
        <f t="shared" si="19"/>
        <v>1.9140188716664102</v>
      </c>
      <c r="BP52" s="61">
        <f t="shared" si="20"/>
        <v>5.9760800257</v>
      </c>
      <c r="BQ52" s="61">
        <f t="shared" si="21"/>
        <v>2.4281649606999998</v>
      </c>
      <c r="BR52" s="61">
        <f t="shared" si="22"/>
        <v>10.513766926799999</v>
      </c>
      <c r="BS52" s="61">
        <f t="shared" si="23"/>
        <v>23.709218168000003</v>
      </c>
    </row>
    <row r="53" spans="1:71" x14ac:dyDescent="0.3">
      <c r="A53" s="23" t="s">
        <v>527</v>
      </c>
      <c r="B53" s="21">
        <f>ptegu!B54+ptnonipm!B54+pt_oilgas!B54+airports!B54</f>
        <v>9550.5552969199998</v>
      </c>
      <c r="C53" s="21">
        <f>ptegu!C54+ptnonipm!C54+pt_oilgas!C54+airports!C54</f>
        <v>9.3152267000000002</v>
      </c>
      <c r="D53" s="21">
        <f>ptegu!DW54+ptnonipm!D54+pt_oilgas!D54+airports!D54</f>
        <v>27338.742825737398</v>
      </c>
      <c r="E53" s="21">
        <f>ptegu!E54+ptnonipm!E54+pt_oilgas!E54+airports!E54</f>
        <v>5962.5967115492003</v>
      </c>
      <c r="F53" s="21">
        <f>ptegu!F54+ptnonipm!F54+pt_oilgas!F54+airports!F54</f>
        <v>3988.9862479377002</v>
      </c>
      <c r="G53" s="21">
        <f>ptegu!FH54+ptnonipm!G54+pt_oilgas!G54+airports!G54</f>
        <v>6546.0628574108105</v>
      </c>
      <c r="H53" s="21">
        <f>ptegu!H54+ptnonipm!H54+pt_oilgas!H54+airports!H54</f>
        <v>3126.6364221120002</v>
      </c>
      <c r="I53" s="21">
        <f>ptegu!BM54+ptnonipm!BX54+pt_oilgas!BM54+airports!AJ54</f>
        <v>73.577875289521558</v>
      </c>
      <c r="J53" s="21">
        <f>ptegu!BS54+ptnonipm!CD54+pt_oilgas!BS54+airports!AM54</f>
        <v>24.941149528755773</v>
      </c>
      <c r="K53" s="21">
        <f>ptegu!CX54+ptnonipm!DP54+pt_oilgas!CW54+airports!BE54</f>
        <v>465.9461610529674</v>
      </c>
      <c r="L53" s="21">
        <f>ptegu!DM54+ptnonipm!EH54+pt_oilgas!DM54+airports!BN54</f>
        <v>56.379208844613679</v>
      </c>
      <c r="M53" s="21">
        <f>ptegu!DO54+ptnonipm!EJ54+pt_oilgas!DO54+airports!BO54</f>
        <v>0.92384804637884932</v>
      </c>
      <c r="N53" s="21">
        <f>ptegu!BK54+ptnonipm!BU54+pt_oilgas!BK54+airports!AH54</f>
        <v>46.89736951299696</v>
      </c>
      <c r="O53" s="21">
        <f>ptegu!BX54+ptnonipm!CI54+pt_oilgas!BX54+airports!AO54</f>
        <v>4.8537225746944861</v>
      </c>
      <c r="P53" s="21">
        <f>ptnonipm!BI54+SUM(airports!AR54:AW54)</f>
        <v>7.8922349024730387E-3</v>
      </c>
      <c r="Q53" s="21">
        <f>ptnonipm!BJ54+SUM(airports!AS54:AW54)</f>
        <v>7.6378150211919337E-3</v>
      </c>
      <c r="R53" s="61">
        <f>ptegu!T54+ptnonipm!T54+pt_oilgas!S54</f>
        <v>2.9172328100000002E-2</v>
      </c>
      <c r="S53" s="61">
        <f>ptegu!L54+ptnonipm!L54+pt_oilgas!K54</f>
        <v>0.13292702549999999</v>
      </c>
      <c r="T53" s="61">
        <f>ptegu!P54+ptnonipm!P54+pt_oilgas!O54</f>
        <v>2.7183186500000001E-2</v>
      </c>
      <c r="U53" s="61">
        <f>ptegu!AH54+ptnonipm!AL54+pt_oilgas!AG54</f>
        <v>0.16574287599999998</v>
      </c>
      <c r="V53" s="61">
        <f>ptegu!AD54+ptnonipm!AH54+pt_oilgas!AC54</f>
        <v>1.1953636703999999</v>
      </c>
      <c r="W53" s="61">
        <f>ptegu!BB54+ptnonipm!Z54</f>
        <v>0</v>
      </c>
      <c r="X53" s="40"/>
      <c r="AA53" s="23" t="s">
        <v>527</v>
      </c>
      <c r="AB53" s="21">
        <f>B53</f>
        <v>9550.5552969199998</v>
      </c>
      <c r="AC53" s="21">
        <f t="shared" si="2"/>
        <v>9.3152267000000002</v>
      </c>
      <c r="AD53" s="21">
        <f t="shared" ref="AD53" si="24">D53</f>
        <v>27338.742825737398</v>
      </c>
      <c r="AE53" s="21">
        <f t="shared" si="3"/>
        <v>5962.5967115492003</v>
      </c>
      <c r="AF53" s="21">
        <f t="shared" si="4"/>
        <v>3988.9862479377002</v>
      </c>
      <c r="AG53" s="21">
        <f t="shared" si="5"/>
        <v>6546.0628574108105</v>
      </c>
      <c r="AH53" s="21">
        <f t="shared" ref="AH53:AI53" si="25">H53</f>
        <v>3126.6364221120002</v>
      </c>
      <c r="AI53" s="21">
        <f t="shared" si="25"/>
        <v>73.577875289521558</v>
      </c>
      <c r="AJ53" s="21">
        <f t="shared" si="6"/>
        <v>24.941149528755773</v>
      </c>
      <c r="AK53" s="21">
        <f t="shared" ref="AK53:AL53" si="26">K53</f>
        <v>465.9461610529674</v>
      </c>
      <c r="AL53" s="21">
        <f t="shared" si="26"/>
        <v>56.379208844613679</v>
      </c>
      <c r="AM53" s="21">
        <f t="shared" si="7"/>
        <v>0.92384804637884932</v>
      </c>
      <c r="AN53" s="21">
        <f t="shared" si="8"/>
        <v>46.89736951299696</v>
      </c>
      <c r="AO53" s="21">
        <f t="shared" si="9"/>
        <v>4.8537225746944861</v>
      </c>
      <c r="AP53" s="21">
        <f t="shared" si="10"/>
        <v>7.8922349024730387E-3</v>
      </c>
      <c r="AQ53" s="21">
        <f t="shared" si="11"/>
        <v>7.6378150211919337E-3</v>
      </c>
      <c r="AR53" s="21">
        <f t="shared" si="12"/>
        <v>2.9172328100000002E-2</v>
      </c>
      <c r="AS53" s="21">
        <f t="shared" si="13"/>
        <v>0.13292702549999999</v>
      </c>
      <c r="AT53" s="21">
        <f t="shared" si="14"/>
        <v>2.7183186500000001E-2</v>
      </c>
      <c r="AU53" s="21">
        <f t="shared" si="15"/>
        <v>0.16574287599999998</v>
      </c>
      <c r="AV53" s="21">
        <f t="shared" si="16"/>
        <v>1.1953636703999999</v>
      </c>
      <c r="AX53" s="23" t="s">
        <v>527</v>
      </c>
      <c r="AY53" s="21">
        <f>B53</f>
        <v>9550.5552969199998</v>
      </c>
      <c r="AZ53" s="21">
        <f t="shared" ref="AZ53:BL53" si="27">C53</f>
        <v>9.3152267000000002</v>
      </c>
      <c r="BA53" s="21">
        <f t="shared" si="27"/>
        <v>27338.742825737398</v>
      </c>
      <c r="BB53" s="21">
        <f t="shared" si="27"/>
        <v>5962.5967115492003</v>
      </c>
      <c r="BC53" s="21">
        <f t="shared" si="27"/>
        <v>3988.9862479377002</v>
      </c>
      <c r="BD53" s="21">
        <f t="shared" si="27"/>
        <v>6546.0628574108105</v>
      </c>
      <c r="BE53" s="21">
        <f t="shared" si="27"/>
        <v>3126.6364221120002</v>
      </c>
      <c r="BF53" s="21">
        <f t="shared" si="27"/>
        <v>73.577875289521558</v>
      </c>
      <c r="BG53" s="21">
        <f t="shared" si="27"/>
        <v>24.941149528755773</v>
      </c>
      <c r="BH53" s="21">
        <f t="shared" si="27"/>
        <v>465.9461610529674</v>
      </c>
      <c r="BI53" s="21">
        <f t="shared" si="27"/>
        <v>56.379208844613679</v>
      </c>
      <c r="BJ53" s="21">
        <f t="shared" si="27"/>
        <v>0.92384804637884932</v>
      </c>
      <c r="BK53" s="21">
        <f t="shared" si="27"/>
        <v>46.89736951299696</v>
      </c>
      <c r="BL53" s="21">
        <f t="shared" si="27"/>
        <v>4.8537225746944861</v>
      </c>
      <c r="BM53" s="21">
        <f t="shared" ref="BM53" si="28">P53</f>
        <v>7.8922349024730387E-3</v>
      </c>
      <c r="BN53" s="21">
        <f t="shared" ref="BN53" si="29">Q53</f>
        <v>7.6378150211919337E-3</v>
      </c>
      <c r="BO53" s="61">
        <f t="shared" ref="BO53" si="30">R53</f>
        <v>2.9172328100000002E-2</v>
      </c>
      <c r="BP53" s="61">
        <f t="shared" ref="BP53" si="31">S53</f>
        <v>0.13292702549999999</v>
      </c>
      <c r="BQ53" s="61">
        <f t="shared" ref="BQ53" si="32">T53</f>
        <v>2.7183186500000001E-2</v>
      </c>
      <c r="BR53" s="61">
        <f t="shared" ref="BR53" si="33">U53</f>
        <v>0.16574287599999998</v>
      </c>
      <c r="BS53" s="61">
        <f t="shared" ref="BS53" si="34">V53</f>
        <v>1.1953636703999999</v>
      </c>
    </row>
    <row r="54" spans="1:71" x14ac:dyDescent="0.3">
      <c r="S54" s="23"/>
      <c r="X54" s="68"/>
      <c r="AR54" s="61"/>
      <c r="AS54" s="61"/>
      <c r="AT54" s="61"/>
      <c r="AU54" s="61"/>
      <c r="AV54" s="61"/>
      <c r="BO54" s="61"/>
      <c r="BP54" s="61"/>
      <c r="BQ54" s="61"/>
      <c r="BR54" s="61"/>
      <c r="BS54" s="61"/>
    </row>
    <row r="55" spans="1:71" x14ac:dyDescent="0.3">
      <c r="A55" s="23" t="s">
        <v>54</v>
      </c>
      <c r="B55" s="21">
        <f>SUM(B3:B53)</f>
        <v>46441694.132435486</v>
      </c>
      <c r="C55" s="21">
        <f t="shared" ref="C55:W55" si="35">SUM(C3:C53)</f>
        <v>4454448.106987549</v>
      </c>
      <c r="D55" s="21">
        <f t="shared" si="35"/>
        <v>8303756.311831967</v>
      </c>
      <c r="E55" s="21">
        <f t="shared" si="35"/>
        <v>8432468.1622522883</v>
      </c>
      <c r="F55" s="21">
        <f t="shared" si="35"/>
        <v>3193774.7507563019</v>
      </c>
      <c r="G55" s="21">
        <f t="shared" si="35"/>
        <v>1916435.7072842203</v>
      </c>
      <c r="H55" s="21">
        <f t="shared" si="35"/>
        <v>12423692.782820649</v>
      </c>
      <c r="I55" s="21">
        <f t="shared" si="35"/>
        <v>147190.33052274483</v>
      </c>
      <c r="J55" s="21">
        <f t="shared" si="35"/>
        <v>144996.9281829806</v>
      </c>
      <c r="K55" s="21">
        <f t="shared" si="35"/>
        <v>282672.31475100777</v>
      </c>
      <c r="L55" s="21">
        <f t="shared" si="35"/>
        <v>256908.56622550811</v>
      </c>
      <c r="M55" s="21">
        <f t="shared" si="35"/>
        <v>35496.874531282549</v>
      </c>
      <c r="N55" s="21">
        <f t="shared" si="35"/>
        <v>43491.957395143429</v>
      </c>
      <c r="O55" s="21">
        <f t="shared" si="35"/>
        <v>32294.713438682658</v>
      </c>
      <c r="P55" s="21">
        <f t="shared" si="35"/>
        <v>129968.82327587536</v>
      </c>
      <c r="Q55" s="21">
        <f t="shared" si="35"/>
        <v>122870.03947950443</v>
      </c>
      <c r="R55" s="61">
        <f t="shared" si="35"/>
        <v>40.816275245163098</v>
      </c>
      <c r="S55" s="61">
        <f t="shared" si="35"/>
        <v>78.063718897825424</v>
      </c>
      <c r="T55" s="61">
        <f t="shared" si="35"/>
        <v>25.525195797066463</v>
      </c>
      <c r="U55" s="61">
        <f t="shared" si="35"/>
        <v>373.89706603691116</v>
      </c>
      <c r="V55" s="61">
        <f t="shared" si="35"/>
        <v>922.42642954710141</v>
      </c>
      <c r="W55" s="61">
        <f t="shared" si="35"/>
        <v>116.10181350405172</v>
      </c>
      <c r="X55" s="68"/>
      <c r="AA55" s="23" t="s">
        <v>54</v>
      </c>
      <c r="AB55" s="21">
        <f t="shared" ref="AB55:AH55" si="36">SUM(AB3:AB53)</f>
        <v>50136914.831528194</v>
      </c>
      <c r="AC55" s="21">
        <f t="shared" si="36"/>
        <v>4454448.106987549</v>
      </c>
      <c r="AD55" s="21">
        <f t="shared" si="36"/>
        <v>9246319.2143348288</v>
      </c>
      <c r="AE55" s="21">
        <f t="shared" si="36"/>
        <v>8432468.1622522883</v>
      </c>
      <c r="AF55" s="21">
        <f t="shared" si="36"/>
        <v>3193774.7507563019</v>
      </c>
      <c r="AG55" s="21">
        <f t="shared" si="36"/>
        <v>1916435.7072842203</v>
      </c>
      <c r="AH55" s="21">
        <f t="shared" si="36"/>
        <v>37873873.636224613</v>
      </c>
      <c r="AI55" s="21">
        <f t="shared" ref="AI55:AV55" si="37">SUM(AI3:AI53)</f>
        <v>534123.10263158416</v>
      </c>
      <c r="AJ55" s="21">
        <f t="shared" si="37"/>
        <v>144996.9281829806</v>
      </c>
      <c r="AK55" s="21">
        <f t="shared" si="37"/>
        <v>810317.47039690707</v>
      </c>
      <c r="AL55" s="21">
        <f t="shared" si="37"/>
        <v>2312343.2477715882</v>
      </c>
      <c r="AM55" s="21">
        <f t="shared" si="37"/>
        <v>35496.874531282549</v>
      </c>
      <c r="AN55" s="21">
        <f t="shared" si="37"/>
        <v>43491.957395143429</v>
      </c>
      <c r="AO55" s="21">
        <f t="shared" si="37"/>
        <v>32294.713438682658</v>
      </c>
      <c r="AP55" s="21">
        <f t="shared" si="37"/>
        <v>129968.82327587536</v>
      </c>
      <c r="AQ55" s="21">
        <f t="shared" si="37"/>
        <v>122870.03947950443</v>
      </c>
      <c r="AR55" s="61">
        <f t="shared" si="37"/>
        <v>40.816275245163098</v>
      </c>
      <c r="AS55" s="61">
        <f t="shared" si="37"/>
        <v>78.063718897825424</v>
      </c>
      <c r="AT55" s="61">
        <f t="shared" si="37"/>
        <v>25.525195797066463</v>
      </c>
      <c r="AU55" s="61">
        <f t="shared" si="37"/>
        <v>373.89706603691116</v>
      </c>
      <c r="AV55" s="61">
        <f t="shared" si="37"/>
        <v>922.42642954710141</v>
      </c>
      <c r="AX55" s="23" t="s">
        <v>54</v>
      </c>
      <c r="AY55" s="21">
        <f t="shared" ref="AY55:BE55" si="38">SUM(AY3:AY53)</f>
        <v>35143286.120482482</v>
      </c>
      <c r="AZ55" s="21">
        <f t="shared" si="38"/>
        <v>4268986.289549347</v>
      </c>
      <c r="BA55" s="21">
        <f t="shared" si="38"/>
        <v>8105469.4446219662</v>
      </c>
      <c r="BB55" s="21">
        <f t="shared" si="38"/>
        <v>7225494.1220882824</v>
      </c>
      <c r="BC55" s="21">
        <f t="shared" si="38"/>
        <v>2164549.3417043025</v>
      </c>
      <c r="BD55" s="21">
        <f t="shared" si="38"/>
        <v>1818181.3125229198</v>
      </c>
      <c r="BE55" s="21">
        <f t="shared" si="38"/>
        <v>9721422.7063076477</v>
      </c>
      <c r="BF55" s="21">
        <f t="shared" ref="BF55:BS55" si="39">SUM(BF3:BF53)</f>
        <v>59562.81868112654</v>
      </c>
      <c r="BG55" s="21">
        <f t="shared" si="39"/>
        <v>117493.15126083116</v>
      </c>
      <c r="BH55" s="21">
        <f t="shared" si="39"/>
        <v>115504.60320102151</v>
      </c>
      <c r="BI55" s="21">
        <f t="shared" si="39"/>
        <v>121599.95166078587</v>
      </c>
      <c r="BJ55" s="21">
        <f t="shared" si="39"/>
        <v>12540.4489039365</v>
      </c>
      <c r="BK55" s="21">
        <f t="shared" si="39"/>
        <v>9879.3707110045871</v>
      </c>
      <c r="BL55" s="21">
        <f t="shared" si="39"/>
        <v>12749.509680947791</v>
      </c>
      <c r="BM55" s="21">
        <f t="shared" si="39"/>
        <v>129968.82327587536</v>
      </c>
      <c r="BN55" s="21">
        <f t="shared" si="39"/>
        <v>122870.03947950443</v>
      </c>
      <c r="BO55" s="61">
        <f t="shared" si="39"/>
        <v>40.816275245163098</v>
      </c>
      <c r="BP55" s="61">
        <f t="shared" si="39"/>
        <v>78.063718897825424</v>
      </c>
      <c r="BQ55" s="61">
        <f t="shared" si="39"/>
        <v>25.525195797066463</v>
      </c>
      <c r="BR55" s="61">
        <f t="shared" si="39"/>
        <v>373.89706603691116</v>
      </c>
      <c r="BS55" s="61">
        <f t="shared" si="39"/>
        <v>922.42642954710141</v>
      </c>
    </row>
    <row r="56" spans="1:71" x14ac:dyDescent="0.3">
      <c r="A56" s="23" t="s">
        <v>235</v>
      </c>
      <c r="B56" s="21">
        <f>+B51+B50+B48+B47+B45+B44+B43+B42+B41+B40+B38+B37+B36+B35+B34+B32+B31+B29+B27+B26+B25+B24+B23+B22+B21+B20+B19+B18+B17+B16+B15+B13+B12+B10+B9+B6+B4</f>
        <v>36912331.144107677</v>
      </c>
      <c r="C56" s="21">
        <f t="shared" ref="C56:W56" si="40">+C51+C50+C48+C47+C45+C44+C43+C42+C41+C40+C38+C37+C36+C35+C34+C32+C31+C29+C27+C26+C25+C24+C23+C22+C21+C20+C19+C18+C17+C16+C15+C13+C12+C10+C9+C6+C4</f>
        <v>3359728.3099134369</v>
      </c>
      <c r="D56" s="21">
        <f t="shared" si="40"/>
        <v>6681923.8558533033</v>
      </c>
      <c r="E56" s="21">
        <f t="shared" si="40"/>
        <v>6107065.6729610497</v>
      </c>
      <c r="F56" s="21">
        <f t="shared" si="40"/>
        <v>2455802.3246586528</v>
      </c>
      <c r="G56" s="21">
        <f t="shared" si="40"/>
        <v>1723902.5611683927</v>
      </c>
      <c r="H56" s="21">
        <f t="shared" si="40"/>
        <v>9635117.1068045292</v>
      </c>
      <c r="I56" s="21">
        <f t="shared" si="40"/>
        <v>106760.89594452296</v>
      </c>
      <c r="J56" s="21">
        <f t="shared" si="40"/>
        <v>115358.87360850087</v>
      </c>
      <c r="K56" s="21">
        <f t="shared" si="40"/>
        <v>207244.27146453163</v>
      </c>
      <c r="L56" s="21">
        <f t="shared" si="40"/>
        <v>179742.80251992529</v>
      </c>
      <c r="M56" s="21">
        <f t="shared" si="40"/>
        <v>25124.682527591882</v>
      </c>
      <c r="N56" s="21">
        <f t="shared" si="40"/>
        <v>33145.801026907604</v>
      </c>
      <c r="O56" s="21">
        <f t="shared" si="40"/>
        <v>25379.01794585583</v>
      </c>
      <c r="P56" s="21">
        <f t="shared" si="40"/>
        <v>104893.5395459063</v>
      </c>
      <c r="Q56" s="21">
        <f t="shared" si="40"/>
        <v>99293.998656420648</v>
      </c>
      <c r="R56" s="61">
        <f t="shared" si="40"/>
        <v>33.335946865925322</v>
      </c>
      <c r="S56" s="61">
        <f t="shared" si="40"/>
        <v>53.231609402158597</v>
      </c>
      <c r="T56" s="61">
        <f t="shared" si="40"/>
        <v>17.852802001323163</v>
      </c>
      <c r="U56" s="61">
        <f t="shared" si="40"/>
        <v>321.31008152082728</v>
      </c>
      <c r="V56" s="61">
        <f t="shared" si="40"/>
        <v>747.93725411387391</v>
      </c>
      <c r="W56" s="61">
        <f t="shared" si="40"/>
        <v>106.51335116444292</v>
      </c>
      <c r="X56" s="68"/>
      <c r="AA56" s="23" t="s">
        <v>235</v>
      </c>
      <c r="AB56" s="21">
        <f t="shared" ref="AB56:AH56" si="41">+AB51+AB50+AB48+AB47+AB45+AB44+AB43+AB42+AB41+AB40+AB38+AB37+AB36+AB35+AB34+AB32+AB31+AB29+AB27+AB26+AB25+AB24+AB23+AB22+AB21+AB20+AB19+AB18+AB17+AB16+AB15+AB13+AB12+AB10+AB9+AB6+AB4</f>
        <v>39408952.768940374</v>
      </c>
      <c r="AC56" s="21">
        <f t="shared" si="41"/>
        <v>3359728.3099134369</v>
      </c>
      <c r="AD56" s="21">
        <f t="shared" si="41"/>
        <v>7445441.1219177544</v>
      </c>
      <c r="AE56" s="21">
        <f t="shared" si="41"/>
        <v>6107065.6729610497</v>
      </c>
      <c r="AF56" s="21">
        <f t="shared" si="41"/>
        <v>2455802.3246586528</v>
      </c>
      <c r="AG56" s="21">
        <f t="shared" si="41"/>
        <v>1723902.5611683927</v>
      </c>
      <c r="AH56" s="21">
        <f t="shared" si="41"/>
        <v>28855400.468408488</v>
      </c>
      <c r="AI56" s="21">
        <f t="shared" ref="AI56:AV56" si="42">+AI51+AI50+AI48+AI47+AI45+AI44+AI43+AI42+AI41+AI40+AI38+AI37+AI36+AI35+AI34+AI32+AI31+AI29+AI27+AI26+AI25+AI24+AI23+AI22+AI21+AI20+AI19+AI18+AI17+AI16+AI15+AI13+AI12+AI10+AI9+AI6+AI4</f>
        <v>368131.72850646253</v>
      </c>
      <c r="AJ56" s="21">
        <f t="shared" si="42"/>
        <v>115358.87360850087</v>
      </c>
      <c r="AK56" s="21">
        <f t="shared" si="42"/>
        <v>563665.52816343121</v>
      </c>
      <c r="AL56" s="21">
        <f t="shared" si="42"/>
        <v>1596310.7526668375</v>
      </c>
      <c r="AM56" s="21">
        <f t="shared" si="42"/>
        <v>25124.682527591882</v>
      </c>
      <c r="AN56" s="21">
        <f t="shared" si="42"/>
        <v>33145.801026907604</v>
      </c>
      <c r="AO56" s="21">
        <f t="shared" si="42"/>
        <v>25379.01794585583</v>
      </c>
      <c r="AP56" s="21">
        <f t="shared" si="42"/>
        <v>104893.5395459063</v>
      </c>
      <c r="AQ56" s="21">
        <f t="shared" si="42"/>
        <v>99293.998656420648</v>
      </c>
      <c r="AR56" s="61">
        <f t="shared" si="42"/>
        <v>33.335946865925322</v>
      </c>
      <c r="AS56" s="61">
        <f t="shared" si="42"/>
        <v>53.231609402158597</v>
      </c>
      <c r="AT56" s="61">
        <f t="shared" si="42"/>
        <v>17.852802001323163</v>
      </c>
      <c r="AU56" s="61">
        <f t="shared" si="42"/>
        <v>321.31008152082728</v>
      </c>
      <c r="AV56" s="61">
        <f t="shared" si="42"/>
        <v>747.93725411387391</v>
      </c>
      <c r="AX56" s="23" t="s">
        <v>235</v>
      </c>
      <c r="AY56" s="21">
        <f t="shared" ref="AY56:BE56" si="43">+AY51+AY50+AY48+AY47+AY45+AY44+AY43+AY42+AY41+AY40+AY38+AY37+AY36+AY35+AY34+AY32+AY31+AY29+AY27+AY26+AY25+AY24+AY23+AY22+AY21+AY20+AY19+AY18+AY17+AY16+AY15+AY13+AY12+AY10+AY9+AY6+AY4</f>
        <v>29070043.862168673</v>
      </c>
      <c r="AZ56" s="21">
        <f t="shared" si="43"/>
        <v>3230964.8065692359</v>
      </c>
      <c r="BA56" s="21">
        <f t="shared" si="43"/>
        <v>6529479.0904113036</v>
      </c>
      <c r="BB56" s="21">
        <f t="shared" si="43"/>
        <v>5250503.8952510478</v>
      </c>
      <c r="BC56" s="21">
        <f t="shared" si="43"/>
        <v>1723536.4595686528</v>
      </c>
      <c r="BD56" s="21">
        <f t="shared" si="43"/>
        <v>1651218.4471550928</v>
      </c>
      <c r="BE56" s="21">
        <f t="shared" si="43"/>
        <v>7747885.3016355308</v>
      </c>
      <c r="BF56" s="21">
        <f t="shared" ref="BF56:BS56" si="44">+BF51+BF50+BF48+BF47+BF45+BF44+BF43+BF42+BF41+BF40+BF38+BF37+BF36+BF35+BF34+BF32+BF31+BF29+BF27+BF26+BF25+BF24+BF23+BF22+BF21+BF20+BF19+BF18+BF17+BF16+BF15+BF13+BF12+BF10+BF9+BF6+BF4</f>
        <v>45902.282570742362</v>
      </c>
      <c r="BG56" s="21">
        <f t="shared" si="44"/>
        <v>95034.71588912711</v>
      </c>
      <c r="BH56" s="21">
        <f t="shared" si="44"/>
        <v>89839.479059302495</v>
      </c>
      <c r="BI56" s="21">
        <f t="shared" si="44"/>
        <v>98114.841688076223</v>
      </c>
      <c r="BJ56" s="21">
        <f t="shared" si="44"/>
        <v>9939.5296972577253</v>
      </c>
      <c r="BK56" s="21">
        <f t="shared" si="44"/>
        <v>7713.5483342712896</v>
      </c>
      <c r="BL56" s="21">
        <f t="shared" si="44"/>
        <v>10167.734003828869</v>
      </c>
      <c r="BM56" s="21">
        <f t="shared" si="44"/>
        <v>104893.5395459063</v>
      </c>
      <c r="BN56" s="21">
        <f t="shared" si="44"/>
        <v>99293.998656420648</v>
      </c>
      <c r="BO56" s="61">
        <f t="shared" si="44"/>
        <v>33.335946865925322</v>
      </c>
      <c r="BP56" s="61">
        <f t="shared" si="44"/>
        <v>53.231609402158597</v>
      </c>
      <c r="BQ56" s="61">
        <f t="shared" si="44"/>
        <v>17.852802001323163</v>
      </c>
      <c r="BR56" s="61">
        <f t="shared" si="44"/>
        <v>321.31008152082728</v>
      </c>
      <c r="BS56" s="61">
        <f t="shared" si="44"/>
        <v>747.93725411387391</v>
      </c>
    </row>
    <row r="57" spans="1:71" x14ac:dyDescent="0.3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8"/>
    </row>
    <row r="58" spans="1:71" x14ac:dyDescent="0.3">
      <c r="B58" s="1"/>
      <c r="C58" s="1"/>
      <c r="D58" s="1"/>
      <c r="E58" s="1"/>
      <c r="F58" s="1"/>
      <c r="G58" s="1"/>
      <c r="H58" s="1"/>
      <c r="I58" s="21"/>
      <c r="J58" s="21"/>
      <c r="K58" s="21"/>
      <c r="L58" s="21"/>
      <c r="M58" s="21"/>
      <c r="N58" s="21"/>
      <c r="O58" s="21"/>
      <c r="P58" s="21"/>
      <c r="Q58" s="21"/>
      <c r="R58" s="61"/>
      <c r="S58" s="61"/>
      <c r="T58" s="61"/>
      <c r="U58" s="61"/>
      <c r="V58" s="61"/>
      <c r="W58" s="61"/>
      <c r="X58" s="68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61"/>
      <c r="AS58" s="61"/>
      <c r="AT58" s="61"/>
      <c r="AU58" s="61"/>
      <c r="AV58" s="6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</row>
    <row r="59" spans="1:71" x14ac:dyDescent="0.3">
      <c r="B59" s="21"/>
      <c r="C59" s="21"/>
      <c r="D59" s="21"/>
      <c r="E59" s="21"/>
      <c r="F59" s="21"/>
      <c r="G59" s="21"/>
      <c r="H59" s="62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68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61"/>
      <c r="AS59" s="61"/>
      <c r="AT59" s="61"/>
      <c r="AU59" s="61"/>
      <c r="AV59" s="61"/>
      <c r="AW59" s="61"/>
      <c r="AY59" s="21"/>
      <c r="AZ59" s="21"/>
      <c r="BA59" s="21"/>
      <c r="BB59" s="21"/>
      <c r="BC59" s="21"/>
      <c r="BD59" s="21"/>
      <c r="BE59" s="21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</row>
    <row r="60" spans="1:71" x14ac:dyDescent="0.3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68"/>
    </row>
    <row r="61" spans="1:71" x14ac:dyDescent="0.3"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61"/>
      <c r="S61" s="61"/>
      <c r="T61" s="61"/>
      <c r="U61" s="61"/>
      <c r="V61" s="61"/>
      <c r="W61" s="61"/>
      <c r="X61" s="68"/>
    </row>
    <row r="62" spans="1:71" x14ac:dyDescent="0.3">
      <c r="X62" s="68"/>
    </row>
    <row r="63" spans="1:71" x14ac:dyDescent="0.3">
      <c r="X63" s="68"/>
    </row>
    <row r="64" spans="1:71" x14ac:dyDescent="0.3">
      <c r="X64" s="68"/>
    </row>
    <row r="90" spans="19:19" x14ac:dyDescent="0.3">
      <c r="S90" s="23"/>
    </row>
  </sheetData>
  <mergeCells count="1">
    <mergeCell ref="B1:T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2EF3-4A0E-4587-9CCF-0AE0A4BED089}">
  <dimension ref="A1:EN65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2" sqref="B2"/>
    </sheetView>
  </sheetViews>
  <sheetFormatPr defaultColWidth="9.109375" defaultRowHeight="14.4" x14ac:dyDescent="0.3"/>
  <cols>
    <col min="1" max="1" width="15.33203125" style="23" customWidth="1"/>
    <col min="2" max="2" width="11.6640625" style="21" customWidth="1"/>
    <col min="3" max="3" width="10.109375" style="21" customWidth="1"/>
    <col min="4" max="4" width="9.6640625" style="21" customWidth="1"/>
    <col min="5" max="5" width="10.44140625" style="21" customWidth="1"/>
    <col min="6" max="6" width="10.5546875" style="21" customWidth="1"/>
    <col min="7" max="8" width="9.88671875" style="21" customWidth="1"/>
    <col min="9" max="15" width="9.88671875" style="23" customWidth="1"/>
    <col min="16" max="30" width="9.88671875" style="34" customWidth="1"/>
    <col min="31" max="31" width="9.88671875" style="23" customWidth="1"/>
    <col min="32" max="99" width="9.109375" style="23" customWidth="1"/>
    <col min="100" max="16384" width="9.109375" style="23"/>
  </cols>
  <sheetData>
    <row r="1" spans="1:144" x14ac:dyDescent="0.3">
      <c r="B1" s="21" t="s">
        <v>634</v>
      </c>
      <c r="O1" s="68"/>
      <c r="AF1" s="23" t="s">
        <v>588</v>
      </c>
      <c r="DL1" s="23" t="s">
        <v>362</v>
      </c>
    </row>
    <row r="2" spans="1:144" x14ac:dyDescent="0.3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62</v>
      </c>
      <c r="L2" s="23" t="s">
        <v>311</v>
      </c>
      <c r="M2" s="23" t="s">
        <v>63</v>
      </c>
      <c r="N2" s="23" t="s">
        <v>314</v>
      </c>
      <c r="O2" s="23" t="s">
        <v>469</v>
      </c>
      <c r="P2" s="23" t="s">
        <v>318</v>
      </c>
      <c r="Q2" s="23" t="s">
        <v>319</v>
      </c>
      <c r="R2" s="23" t="s">
        <v>320</v>
      </c>
      <c r="S2" s="23" t="s">
        <v>321</v>
      </c>
      <c r="T2" s="23" t="s">
        <v>323</v>
      </c>
      <c r="U2" s="23" t="s">
        <v>65</v>
      </c>
      <c r="V2" s="23" t="s">
        <v>312</v>
      </c>
      <c r="W2" s="23" t="s">
        <v>482</v>
      </c>
      <c r="X2" s="23" t="s">
        <v>484</v>
      </c>
      <c r="Y2" s="23" t="s">
        <v>485</v>
      </c>
      <c r="Z2" s="23" t="s">
        <v>459</v>
      </c>
      <c r="AA2" s="23" t="s">
        <v>486</v>
      </c>
      <c r="AB2" s="23" t="s">
        <v>465</v>
      </c>
      <c r="AC2" s="23" t="s">
        <v>419</v>
      </c>
      <c r="AD2" s="23" t="s">
        <v>374</v>
      </c>
      <c r="AF2" s="23" t="s">
        <v>224</v>
      </c>
      <c r="AG2" s="23" t="s">
        <v>552</v>
      </c>
      <c r="AH2" s="23" t="s">
        <v>454</v>
      </c>
      <c r="AI2" s="23" t="s">
        <v>488</v>
      </c>
      <c r="AJ2" s="23" t="s">
        <v>175</v>
      </c>
      <c r="AK2" s="23" t="s">
        <v>490</v>
      </c>
      <c r="AL2" s="23" t="s">
        <v>127</v>
      </c>
      <c r="AM2" s="23" t="s">
        <v>128</v>
      </c>
      <c r="AN2" s="23" t="s">
        <v>129</v>
      </c>
      <c r="AO2" s="23" t="s">
        <v>513</v>
      </c>
      <c r="AP2" s="23" t="s">
        <v>455</v>
      </c>
      <c r="AQ2" s="23" t="s">
        <v>550</v>
      </c>
      <c r="AR2" s="23" t="s">
        <v>176</v>
      </c>
      <c r="AS2" s="23" t="s">
        <v>491</v>
      </c>
      <c r="AT2" s="23" t="s">
        <v>130</v>
      </c>
      <c r="AU2" s="23" t="s">
        <v>57</v>
      </c>
      <c r="AV2" s="23" t="s">
        <v>132</v>
      </c>
      <c r="AW2" s="23" t="s">
        <v>133</v>
      </c>
      <c r="AX2" s="23" t="s">
        <v>456</v>
      </c>
      <c r="AY2" s="23" t="s">
        <v>134</v>
      </c>
      <c r="AZ2" s="23" t="s">
        <v>553</v>
      </c>
      <c r="BA2" s="23" t="s">
        <v>135</v>
      </c>
      <c r="BB2" s="23" t="s">
        <v>136</v>
      </c>
      <c r="BC2" s="23" t="s">
        <v>459</v>
      </c>
      <c r="BD2" s="23" t="s">
        <v>209</v>
      </c>
      <c r="BE2" s="23" t="s">
        <v>137</v>
      </c>
      <c r="BF2" s="23" t="s">
        <v>138</v>
      </c>
      <c r="BG2" s="23" t="s">
        <v>139</v>
      </c>
      <c r="BH2" s="23" t="s">
        <v>551</v>
      </c>
      <c r="BI2" s="23" t="s">
        <v>461</v>
      </c>
      <c r="BJ2" s="23" t="s">
        <v>340</v>
      </c>
      <c r="BK2" s="23" t="s">
        <v>341</v>
      </c>
      <c r="BL2" s="23" t="s">
        <v>140</v>
      </c>
      <c r="BM2" s="23" t="s">
        <v>489</v>
      </c>
      <c r="BN2" s="23" t="s">
        <v>473</v>
      </c>
      <c r="BO2" s="23" t="s">
        <v>55</v>
      </c>
      <c r="BP2" s="23" t="s">
        <v>124</v>
      </c>
      <c r="BQ2" s="23" t="s">
        <v>587</v>
      </c>
      <c r="BR2" s="23" t="s">
        <v>141</v>
      </c>
      <c r="BS2" s="23" t="s">
        <v>142</v>
      </c>
      <c r="BT2" s="23" t="s">
        <v>58</v>
      </c>
      <c r="BU2" s="23" t="s">
        <v>143</v>
      </c>
      <c r="BV2" s="23" t="s">
        <v>144</v>
      </c>
      <c r="BW2" s="23" t="s">
        <v>318</v>
      </c>
      <c r="BX2" s="23" t="s">
        <v>319</v>
      </c>
      <c r="BY2" s="23" t="s">
        <v>320</v>
      </c>
      <c r="BZ2" s="23" t="s">
        <v>321</v>
      </c>
      <c r="CA2" s="23" t="s">
        <v>323</v>
      </c>
      <c r="CB2" s="23" t="s">
        <v>145</v>
      </c>
      <c r="CC2" s="23" t="s">
        <v>146</v>
      </c>
      <c r="CD2" s="23" t="s">
        <v>147</v>
      </c>
      <c r="CE2" s="23" t="s">
        <v>148</v>
      </c>
      <c r="CF2" s="23" t="s">
        <v>149</v>
      </c>
      <c r="CG2" s="23" t="s">
        <v>150</v>
      </c>
      <c r="CH2" s="23" t="s">
        <v>151</v>
      </c>
      <c r="CI2" s="23" t="s">
        <v>152</v>
      </c>
      <c r="CJ2" s="23" t="s">
        <v>52</v>
      </c>
      <c r="CK2" s="23" t="s">
        <v>51</v>
      </c>
      <c r="CL2" s="23" t="s">
        <v>153</v>
      </c>
      <c r="CM2" s="23" t="s">
        <v>155</v>
      </c>
      <c r="CN2" s="23" t="s">
        <v>156</v>
      </c>
      <c r="CO2" s="23" t="s">
        <v>157</v>
      </c>
      <c r="CP2" s="23" t="s">
        <v>158</v>
      </c>
      <c r="CQ2" s="23" t="s">
        <v>159</v>
      </c>
      <c r="CR2" s="23" t="s">
        <v>160</v>
      </c>
      <c r="CS2" s="23" t="s">
        <v>161</v>
      </c>
      <c r="CT2" s="23" t="s">
        <v>162</v>
      </c>
      <c r="CU2" s="23" t="s">
        <v>464</v>
      </c>
      <c r="CV2" s="23" t="s">
        <v>163</v>
      </c>
      <c r="CW2" s="23" t="s">
        <v>164</v>
      </c>
      <c r="CX2" s="23" t="s">
        <v>165</v>
      </c>
      <c r="CY2" s="23" t="s">
        <v>59</v>
      </c>
      <c r="CZ2" s="23" t="s">
        <v>474</v>
      </c>
      <c r="DA2" s="23" t="s">
        <v>465</v>
      </c>
      <c r="DB2" s="23" t="s">
        <v>166</v>
      </c>
      <c r="DC2" s="23" t="s">
        <v>167</v>
      </c>
      <c r="DD2" s="23" t="s">
        <v>168</v>
      </c>
      <c r="DE2" s="23" t="s">
        <v>335</v>
      </c>
      <c r="DF2" s="23" t="s">
        <v>169</v>
      </c>
      <c r="DG2" s="23" t="s">
        <v>170</v>
      </c>
      <c r="DH2" s="23" t="s">
        <v>171</v>
      </c>
      <c r="DI2" s="23" t="s">
        <v>469</v>
      </c>
      <c r="DJ2" s="23" t="s">
        <v>475</v>
      </c>
      <c r="DL2" s="23" t="s">
        <v>57</v>
      </c>
      <c r="DM2" s="23" t="s">
        <v>55</v>
      </c>
      <c r="DN2" s="23" t="s">
        <v>58</v>
      </c>
      <c r="DO2" s="23" t="s">
        <v>52</v>
      </c>
      <c r="DP2" s="23" t="s">
        <v>51</v>
      </c>
      <c r="DQ2" s="23" t="s">
        <v>59</v>
      </c>
      <c r="DR2" s="23" t="s">
        <v>60</v>
      </c>
      <c r="DS2" s="23" t="s">
        <v>359</v>
      </c>
      <c r="DT2" s="23" t="s">
        <v>344</v>
      </c>
      <c r="DU2" s="23" t="s">
        <v>360</v>
      </c>
      <c r="DV2" s="23" t="s">
        <v>343</v>
      </c>
      <c r="DW2" s="23" t="s">
        <v>361</v>
      </c>
      <c r="DX2" s="23" t="s">
        <v>345</v>
      </c>
      <c r="DY2" s="23" t="s">
        <v>494</v>
      </c>
      <c r="DZ2" s="34" t="s">
        <v>354</v>
      </c>
      <c r="EA2" s="34" t="s">
        <v>355</v>
      </c>
      <c r="EB2" s="34" t="s">
        <v>356</v>
      </c>
      <c r="EC2" s="34" t="s">
        <v>357</v>
      </c>
      <c r="ED2" s="34" t="s">
        <v>358</v>
      </c>
      <c r="EE2" s="23" t="s">
        <v>65</v>
      </c>
      <c r="EF2" s="23" t="s">
        <v>312</v>
      </c>
      <c r="EG2" s="23" t="s">
        <v>482</v>
      </c>
      <c r="EH2" s="34" t="s">
        <v>484</v>
      </c>
      <c r="EI2" s="23" t="s">
        <v>485</v>
      </c>
      <c r="EJ2" s="23" t="s">
        <v>459</v>
      </c>
      <c r="EK2" s="23" t="s">
        <v>486</v>
      </c>
      <c r="EL2" s="23" t="s">
        <v>465</v>
      </c>
      <c r="EM2" s="23" t="s">
        <v>419</v>
      </c>
      <c r="EN2" s="23" t="s">
        <v>374</v>
      </c>
    </row>
    <row r="3" spans="1:144" x14ac:dyDescent="0.3">
      <c r="A3" s="23" t="s">
        <v>0</v>
      </c>
      <c r="B3" s="21">
        <v>38780.561837000001</v>
      </c>
      <c r="C3" s="21">
        <v>642.05677200000002</v>
      </c>
      <c r="D3" s="21">
        <v>815.78298800000005</v>
      </c>
      <c r="E3" s="21">
        <v>4201.0801439999996</v>
      </c>
      <c r="F3" s="21">
        <v>3560.2374180000002</v>
      </c>
      <c r="G3" s="21">
        <v>379.08262400000001</v>
      </c>
      <c r="H3" s="21">
        <v>9229.5659570000007</v>
      </c>
      <c r="I3" s="23">
        <v>369.08137299999999</v>
      </c>
      <c r="J3" s="23">
        <v>112.699566</v>
      </c>
      <c r="K3" s="23">
        <v>213.006033</v>
      </c>
      <c r="L3" s="23">
        <v>27.109860000000001</v>
      </c>
      <c r="M3" s="23">
        <v>764.88537899999994</v>
      </c>
      <c r="N3" s="23">
        <v>92.948104999999998</v>
      </c>
      <c r="O3" s="23">
        <v>33.693677000000001</v>
      </c>
      <c r="P3" s="23">
        <v>3.730842</v>
      </c>
      <c r="Q3" s="23">
        <v>1.527922</v>
      </c>
      <c r="R3" s="23">
        <v>1.858641</v>
      </c>
      <c r="S3" s="23">
        <v>1.7019919999999999</v>
      </c>
      <c r="T3" s="23">
        <v>7.2141140000000004</v>
      </c>
      <c r="U3" s="23">
        <v>505.40528699999999</v>
      </c>
      <c r="V3" s="23">
        <v>107.27757800000001</v>
      </c>
      <c r="W3" s="23">
        <v>116.185118</v>
      </c>
      <c r="X3" s="23">
        <v>15.491353</v>
      </c>
      <c r="Y3" s="23">
        <v>0.10327</v>
      </c>
      <c r="Z3" s="23">
        <v>10.456668000000001</v>
      </c>
      <c r="AA3" s="23">
        <v>24.819278000000001</v>
      </c>
      <c r="AB3" s="23">
        <v>22.849734000000002</v>
      </c>
      <c r="AC3" s="23">
        <v>0.28622500000000001</v>
      </c>
      <c r="AD3" s="23">
        <v>3.0759999999999999E-2</v>
      </c>
      <c r="AE3" s="21"/>
      <c r="AF3" s="23" t="s">
        <v>0</v>
      </c>
      <c r="AG3" s="23">
        <v>547.80400438975698</v>
      </c>
      <c r="AH3" s="23">
        <v>83.749691659731397</v>
      </c>
      <c r="AI3" s="23">
        <v>116.185073462132</v>
      </c>
      <c r="AJ3" s="23">
        <v>112.699541860247</v>
      </c>
      <c r="AK3" s="23">
        <v>15.4913433289307</v>
      </c>
      <c r="AL3" s="23">
        <v>369.08126157870902</v>
      </c>
      <c r="AM3" s="23">
        <v>369.08126157870902</v>
      </c>
      <c r="AN3" s="23">
        <v>178.906511795532</v>
      </c>
      <c r="AO3" s="23">
        <v>183.348066578405</v>
      </c>
      <c r="AP3" s="23">
        <v>213.00590095689699</v>
      </c>
      <c r="AQ3" s="23">
        <v>0.28622452502747597</v>
      </c>
      <c r="AR3" s="23">
        <v>27.109833969065999</v>
      </c>
      <c r="AS3" s="23">
        <v>0.10327019913711</v>
      </c>
      <c r="AT3" s="23">
        <v>765.059729613851</v>
      </c>
      <c r="AU3" s="23">
        <v>38780.5458840258</v>
      </c>
      <c r="AV3" s="23">
        <v>296.52343171087301</v>
      </c>
      <c r="AW3" s="23">
        <v>138.07656224365499</v>
      </c>
      <c r="AX3" s="23">
        <v>53.646463119997598</v>
      </c>
      <c r="AY3" s="23">
        <v>6.1101370407297297</v>
      </c>
      <c r="AZ3" s="23">
        <v>106.387279522082</v>
      </c>
      <c r="BA3" s="23">
        <v>764.88513828898601</v>
      </c>
      <c r="BB3" s="23">
        <v>764.88513828898601</v>
      </c>
      <c r="BC3" s="23">
        <v>10.4566589025405</v>
      </c>
      <c r="BD3" s="23">
        <v>6822316.6505393004</v>
      </c>
      <c r="BE3" s="23">
        <v>0</v>
      </c>
      <c r="BF3" s="23">
        <v>77.333032161975794</v>
      </c>
      <c r="BG3" s="23">
        <v>16.752470562610299</v>
      </c>
      <c r="BH3" s="23">
        <v>830.09024715473197</v>
      </c>
      <c r="BI3" s="23">
        <v>109.074632052593</v>
      </c>
      <c r="BJ3" s="23">
        <v>7.9975981084343308E-3</v>
      </c>
      <c r="BK3" s="23">
        <v>2.27623956524854E-2</v>
      </c>
      <c r="BL3" s="23">
        <v>505.40668802767198</v>
      </c>
      <c r="BM3" s="23">
        <v>24.819278550627399</v>
      </c>
      <c r="BN3" s="23">
        <v>107.277461190529</v>
      </c>
      <c r="BO3" s="23">
        <v>642.05654656878096</v>
      </c>
      <c r="BP3" s="23">
        <v>0</v>
      </c>
      <c r="BQ3" s="23">
        <v>9489.2235976123902</v>
      </c>
      <c r="BR3" s="23">
        <v>734.20433884621002</v>
      </c>
      <c r="BS3" s="23">
        <v>81.578267640007198</v>
      </c>
      <c r="BT3" s="23">
        <v>815.78260648621801</v>
      </c>
      <c r="BU3" s="23">
        <v>0</v>
      </c>
      <c r="BV3" s="23">
        <v>376.12974200929199</v>
      </c>
      <c r="BW3" s="23">
        <v>3.7308332665421</v>
      </c>
      <c r="BX3" s="23">
        <v>1.5279179060544399</v>
      </c>
      <c r="BY3" s="23">
        <v>1.8586410887040601</v>
      </c>
      <c r="BZ3" s="23">
        <v>1.70199380821772</v>
      </c>
      <c r="CA3" s="23">
        <v>7.2141425271361399</v>
      </c>
      <c r="CB3" s="23">
        <v>0.10202805356129099</v>
      </c>
      <c r="CC3" s="23">
        <v>2305.8594644507998</v>
      </c>
      <c r="CD3" s="23">
        <v>4.0975580559643197E-2</v>
      </c>
      <c r="CE3" s="23">
        <v>12.4210872334749</v>
      </c>
      <c r="CF3" s="23">
        <v>132.541428011927</v>
      </c>
      <c r="CG3" s="23">
        <v>3.2651257196712899E-2</v>
      </c>
      <c r="CH3" s="23">
        <v>0</v>
      </c>
      <c r="CI3" s="23">
        <v>3.0113946897270099</v>
      </c>
      <c r="CJ3" s="23">
        <v>4201.2779416638396</v>
      </c>
      <c r="CK3" s="23">
        <v>3560.4354683425199</v>
      </c>
      <c r="CL3" s="23">
        <v>640.84247332131804</v>
      </c>
      <c r="CM3" s="23">
        <v>3.8294022145427799E-2</v>
      </c>
      <c r="CN3" s="23">
        <v>6.4622813285052103E-3</v>
      </c>
      <c r="CO3" s="23">
        <v>14.4431192476727</v>
      </c>
      <c r="CP3" s="23">
        <v>1.86550989103655</v>
      </c>
      <c r="CQ3" s="23">
        <v>1387.1356505894601</v>
      </c>
      <c r="CR3" s="23">
        <v>9.4070014503105703</v>
      </c>
      <c r="CS3" s="23">
        <v>4.2112821121380897</v>
      </c>
      <c r="CT3" s="23">
        <v>1981.60151071721</v>
      </c>
      <c r="CU3" s="23">
        <v>52.0624197038319</v>
      </c>
      <c r="CV3" s="23">
        <v>7.39398360973781E-2</v>
      </c>
      <c r="CW3" s="23">
        <v>13.4974904089022</v>
      </c>
      <c r="CX3" s="23">
        <v>5.6429597700579197E-3</v>
      </c>
      <c r="CY3" s="23">
        <v>379.08248010273502</v>
      </c>
      <c r="CZ3" s="23">
        <v>2230.2444621801501</v>
      </c>
      <c r="DA3" s="23">
        <v>22.849716899331401</v>
      </c>
      <c r="DB3" s="23">
        <v>0</v>
      </c>
      <c r="DC3" s="23">
        <v>272.76191945818499</v>
      </c>
      <c r="DD3" s="23">
        <v>368.60968311990001</v>
      </c>
      <c r="DE3" s="23">
        <v>92.948108025963606</v>
      </c>
      <c r="DF3" s="23">
        <v>0</v>
      </c>
      <c r="DG3" s="23">
        <v>1424.4501361499999</v>
      </c>
      <c r="DH3" s="23">
        <v>9229.5622066061496</v>
      </c>
      <c r="DI3" s="23">
        <v>33.693694422711403</v>
      </c>
      <c r="DJ3" s="23">
        <v>251.183155249225</v>
      </c>
      <c r="DL3" s="46">
        <f>(AU3-B3)/(B3+1E-50)</f>
        <v>-4.1136521612057077E-7</v>
      </c>
      <c r="DM3" s="46">
        <f>(BO3-C3)/(C3+1E-50)</f>
        <v>-3.5110792206452406E-7</v>
      </c>
      <c r="DN3" s="46">
        <f>(BT3-D3)/(D3+1E-50)</f>
        <v>-4.6766577342638397E-7</v>
      </c>
      <c r="DO3" s="46">
        <f t="shared" ref="DO3:DO34" si="0">(CJ3-E3)/(E3+1E-50)</f>
        <v>4.7082573304983904E-5</v>
      </c>
      <c r="DP3" s="46">
        <f t="shared" ref="DP3:DP34" si="1">(CK3-F3)/(F3+1E-50)</f>
        <v>5.5628408801742427E-5</v>
      </c>
      <c r="DQ3" s="46">
        <f>(CY3-G3)/(G3+1E-50)</f>
        <v>-3.7959340755949686E-7</v>
      </c>
      <c r="DR3" s="46">
        <f>(DH3-H3)/(H3+1E-50)</f>
        <v>-4.0634563624670733E-7</v>
      </c>
      <c r="DS3" s="46">
        <f>(AM3-I3)/(I3+1E-50)</f>
        <v>-3.0188814477769155E-7</v>
      </c>
      <c r="DT3" s="46">
        <f>(AJ3-J3)/(J3+1E-50)</f>
        <v>-2.1419561641406047E-7</v>
      </c>
      <c r="DU3" s="46">
        <f>(AP3-K3)/(K3+1E-50)</f>
        <v>-6.1990311329854518E-7</v>
      </c>
      <c r="DV3" s="46">
        <f>(AR3-L3)/(L3+1E-50)</f>
        <v>-9.6020171266498968E-7</v>
      </c>
      <c r="DW3" s="46">
        <f>(BB3-M3)/(M3+1E-50)</f>
        <v>-3.1470207241364317E-7</v>
      </c>
      <c r="DX3" s="46">
        <f>(DE3-N3)/(N3+1E-50)</f>
        <v>3.255540936185283E-8</v>
      </c>
      <c r="DY3" s="46">
        <f>(DI3-O3)/(O3+1E-50)</f>
        <v>5.1709142346184006E-7</v>
      </c>
      <c r="DZ3" s="46">
        <f t="shared" ref="DZ3:DZ34" si="2">(BW3-P3)/(P3+1E-50)</f>
        <v>-2.3408812005382974E-6</v>
      </c>
      <c r="EA3" s="46">
        <f t="shared" ref="EA3:EA34" si="3">(BX3-Q3)/(Q3+1E-50)</f>
        <v>-2.6794205202313988E-6</v>
      </c>
      <c r="EB3" s="46">
        <f t="shared" ref="EB3:EB34" si="4">(BY3-R3)/(R3+1E-50)</f>
        <v>4.7725225095755448E-8</v>
      </c>
      <c r="EC3" s="46">
        <f t="shared" ref="EC3:EC34" si="5">(BZ3-S3)/(S3+1E-50)</f>
        <v>1.0624125847834342E-6</v>
      </c>
      <c r="ED3" s="46">
        <f t="shared" ref="ED3:ED34" si="6">(CA3-T3)/(T3+1E-50)</f>
        <v>3.9543506159653828E-6</v>
      </c>
      <c r="EE3" s="46">
        <f>(BL3-U3)/(U3+1E-50)</f>
        <v>2.7720874870639926E-6</v>
      </c>
      <c r="EF3" s="46">
        <f>(BN3-V3)/(V3+1E-50)</f>
        <v>-1.0888526119555027E-6</v>
      </c>
      <c r="EG3" s="46">
        <f>(AI3-W3)/(W3+1E-50)</f>
        <v>-3.8333539418495273E-7</v>
      </c>
      <c r="EH3" s="46">
        <f>(AK3-X3)/(X3+1E-50)</f>
        <v>-6.2428822711964337E-7</v>
      </c>
      <c r="EI3" s="46">
        <f>(AS3-Y3)/(Y3+1E-50)</f>
        <v>1.9283151931471459E-6</v>
      </c>
      <c r="EJ3" s="46">
        <f>(BC3-Z3)/(Z3+1E-50)</f>
        <v>-8.7001514252873322E-7</v>
      </c>
      <c r="EK3" s="46">
        <f>(BM3-AA3)/(AA3+1E-50)</f>
        <v>2.2185472031034157E-8</v>
      </c>
      <c r="EL3" s="46">
        <f>(DA3-AB3)/(AB3+1E-50)</f>
        <v>-7.4839683474119952E-7</v>
      </c>
      <c r="EM3" s="46">
        <f>(AQ3-AC3)/(AC3+1E-50)</f>
        <v>-1.6594375894273186E-6</v>
      </c>
      <c r="EN3" s="46">
        <f>(BJ3+BK3-AD3)/(AD3+1E-50)</f>
        <v>-2.0283095805533283E-7</v>
      </c>
    </row>
    <row r="4" spans="1:144" x14ac:dyDescent="0.3">
      <c r="A4" s="23" t="s">
        <v>2</v>
      </c>
      <c r="B4" s="21">
        <v>248713.89629999999</v>
      </c>
      <c r="C4" s="21">
        <v>4107.1763090000004</v>
      </c>
      <c r="D4" s="21">
        <v>4687.8435490000002</v>
      </c>
      <c r="E4" s="21">
        <v>26457.178349000002</v>
      </c>
      <c r="F4" s="21">
        <v>22421.33754</v>
      </c>
      <c r="G4" s="21">
        <v>2264.8261210000001</v>
      </c>
      <c r="H4" s="21">
        <v>59040.659872999997</v>
      </c>
      <c r="I4" s="23">
        <v>1938.984267</v>
      </c>
      <c r="J4" s="23">
        <v>592.33890099999996</v>
      </c>
      <c r="K4" s="23">
        <v>520.61031600000001</v>
      </c>
      <c r="L4" s="23">
        <v>314.68001800000002</v>
      </c>
      <c r="M4" s="23">
        <v>2906.162519</v>
      </c>
      <c r="N4" s="23">
        <v>397.97766200000001</v>
      </c>
      <c r="O4" s="23">
        <v>337.81826100000001</v>
      </c>
      <c r="P4" s="23">
        <v>22.289985999999999</v>
      </c>
      <c r="Q4" s="23">
        <v>9.1286070000000006</v>
      </c>
      <c r="R4" s="23">
        <v>11.104604999999999</v>
      </c>
      <c r="S4" s="23">
        <v>10.168590999999999</v>
      </c>
      <c r="T4" s="23">
        <v>43.100901</v>
      </c>
      <c r="U4" s="23">
        <v>2665.5248510000001</v>
      </c>
      <c r="V4" s="23">
        <v>562.25918799999999</v>
      </c>
      <c r="W4" s="23">
        <v>372.525645</v>
      </c>
      <c r="X4" s="23">
        <v>80.983856000000003</v>
      </c>
      <c r="Y4" s="23">
        <v>0.61698500000000001</v>
      </c>
      <c r="Z4" s="23">
        <v>55.531716000000003</v>
      </c>
      <c r="AA4" s="23">
        <v>148.28257300000001</v>
      </c>
      <c r="AB4" s="23">
        <v>120.31881300000001</v>
      </c>
      <c r="AC4" s="23">
        <v>1.710196</v>
      </c>
      <c r="AD4" s="23">
        <v>0.18725700000000001</v>
      </c>
      <c r="AE4" s="21"/>
      <c r="AF4" s="23" t="s">
        <v>2</v>
      </c>
      <c r="AG4" s="23">
        <v>4672.9969273495199</v>
      </c>
      <c r="AH4" s="23">
        <v>807.85923767422605</v>
      </c>
      <c r="AI4" s="23">
        <v>372.525557704736</v>
      </c>
      <c r="AJ4" s="23">
        <v>592.33871146640195</v>
      </c>
      <c r="AK4" s="23">
        <v>80.983830595010502</v>
      </c>
      <c r="AL4" s="23">
        <v>1938.98365811641</v>
      </c>
      <c r="AM4" s="23">
        <v>1938.98365811641</v>
      </c>
      <c r="AN4" s="23">
        <v>1311.45674052652</v>
      </c>
      <c r="AO4" s="23">
        <v>73.124659849640096</v>
      </c>
      <c r="AP4" s="23">
        <v>520.61019827389498</v>
      </c>
      <c r="AQ4" s="23">
        <v>1.7101951965800199</v>
      </c>
      <c r="AR4" s="23">
        <v>314.67988526596997</v>
      </c>
      <c r="AS4" s="23">
        <v>0.61698554119190596</v>
      </c>
      <c r="AT4" s="23">
        <v>5904.1451085823201</v>
      </c>
      <c r="AU4" s="23">
        <v>248713.82618854099</v>
      </c>
      <c r="AV4" s="23">
        <v>1941.8653975663401</v>
      </c>
      <c r="AW4" s="23">
        <v>779.72864055046603</v>
      </c>
      <c r="AX4" s="23">
        <v>554.80884767214002</v>
      </c>
      <c r="AY4" s="23">
        <v>335.51197826288598</v>
      </c>
      <c r="AZ4" s="23">
        <v>528.59675794252598</v>
      </c>
      <c r="BA4" s="23">
        <v>2906.1618649471902</v>
      </c>
      <c r="BB4" s="23">
        <v>2906.1618649471902</v>
      </c>
      <c r="BC4" s="23">
        <v>55.531756412522803</v>
      </c>
      <c r="BD4" s="23">
        <v>40759881.488702901</v>
      </c>
      <c r="BE4" s="23">
        <v>0</v>
      </c>
      <c r="BF4" s="23">
        <v>767.98107248035501</v>
      </c>
      <c r="BG4" s="23">
        <v>134.94761348059501</v>
      </c>
      <c r="BH4" s="23">
        <v>5878.0075050502801</v>
      </c>
      <c r="BI4" s="23">
        <v>933.22560098895303</v>
      </c>
      <c r="BJ4" s="23">
        <v>4.8686694114210401E-2</v>
      </c>
      <c r="BK4" s="23">
        <v>0.13856986028208099</v>
      </c>
      <c r="BL4" s="23">
        <v>2665.5324337554598</v>
      </c>
      <c r="BM4" s="23">
        <v>148.28255383090101</v>
      </c>
      <c r="BN4" s="23">
        <v>562.25898151056697</v>
      </c>
      <c r="BO4" s="23">
        <v>4107.1751598552601</v>
      </c>
      <c r="BP4" s="23">
        <v>0</v>
      </c>
      <c r="BQ4" s="23">
        <v>60905.648402233201</v>
      </c>
      <c r="BR4" s="23">
        <v>4219.0576835474503</v>
      </c>
      <c r="BS4" s="23">
        <v>468.78424266243297</v>
      </c>
      <c r="BT4" s="23">
        <v>4687.8419262098896</v>
      </c>
      <c r="BU4" s="23">
        <v>0</v>
      </c>
      <c r="BV4" s="23">
        <v>3077.8978945219301</v>
      </c>
      <c r="BW4" s="23">
        <v>22.289959550753299</v>
      </c>
      <c r="BX4" s="23">
        <v>9.1285819915408606</v>
      </c>
      <c r="BY4" s="23">
        <v>11.104604864780599</v>
      </c>
      <c r="BZ4" s="23">
        <v>10.1685934012401</v>
      </c>
      <c r="CA4" s="23">
        <v>43.100869611190603</v>
      </c>
      <c r="CB4" s="23">
        <v>4.9741359448183101E-2</v>
      </c>
      <c r="CC4" s="23">
        <v>16811.844802026098</v>
      </c>
      <c r="CD4" s="23">
        <v>0</v>
      </c>
      <c r="CE4" s="23">
        <v>188.344944297469</v>
      </c>
      <c r="CF4" s="23">
        <v>2221.5892493890401</v>
      </c>
      <c r="CG4" s="23">
        <v>0.28099596020106099</v>
      </c>
      <c r="CH4" s="23">
        <v>0</v>
      </c>
      <c r="CI4" s="23">
        <v>228.94460260608301</v>
      </c>
      <c r="CJ4" s="23">
        <v>26456.416560154299</v>
      </c>
      <c r="CK4" s="23">
        <v>22420.576904106201</v>
      </c>
      <c r="CL4" s="23">
        <v>4035.8396560481001</v>
      </c>
      <c r="CM4" s="23">
        <v>8.5216595610046397</v>
      </c>
      <c r="CN4" s="23">
        <v>0.100177806270165</v>
      </c>
      <c r="CO4" s="23">
        <v>131.966838909373</v>
      </c>
      <c r="CP4" s="23">
        <v>93.9626866392191</v>
      </c>
      <c r="CQ4" s="23">
        <v>7946.2868858380598</v>
      </c>
      <c r="CR4" s="23">
        <v>39.9207152656845</v>
      </c>
      <c r="CS4" s="23">
        <v>48.617995783991098</v>
      </c>
      <c r="CT4" s="23">
        <v>11351.665183324199</v>
      </c>
      <c r="CU4" s="23">
        <v>286.77341344693701</v>
      </c>
      <c r="CV4" s="23">
        <v>1.75718247096237</v>
      </c>
      <c r="CW4" s="23">
        <v>158.428409880895</v>
      </c>
      <c r="CX4" s="23">
        <v>0.13963501433775899</v>
      </c>
      <c r="CY4" s="23">
        <v>2264.8255201820998</v>
      </c>
      <c r="CZ4" s="23">
        <v>15764.265363234699</v>
      </c>
      <c r="DA4" s="23">
        <v>120.318764749281</v>
      </c>
      <c r="DB4" s="23">
        <v>0</v>
      </c>
      <c r="DC4" s="23">
        <v>834.22080181965202</v>
      </c>
      <c r="DD4" s="23">
        <v>2596.7868343109499</v>
      </c>
      <c r="DE4" s="23">
        <v>397.97756565167401</v>
      </c>
      <c r="DF4" s="23">
        <v>0</v>
      </c>
      <c r="DG4" s="23">
        <v>8913.8904044978899</v>
      </c>
      <c r="DH4" s="23">
        <v>59040.6442627137</v>
      </c>
      <c r="DI4" s="23">
        <v>337.81823279490902</v>
      </c>
      <c r="DJ4" s="23">
        <v>1959.2874386405999</v>
      </c>
      <c r="DL4" s="46">
        <f t="shared" ref="DL4:DL51" si="7">(AU4-B4)/(B4+1E-50)</f>
        <v>-2.8189602610753977E-7</v>
      </c>
      <c r="DM4" s="46">
        <f t="shared" ref="DM4:DM51" si="8">(BO4-C4)/(C4+1E-50)</f>
        <v>-2.797894840356779E-7</v>
      </c>
      <c r="DN4" s="46">
        <f t="shared" ref="DN4:DN51" si="9">(BT4-D4)/(D4+1E-50)</f>
        <v>-3.4616985264058256E-7</v>
      </c>
      <c r="DO4" s="46">
        <f t="shared" si="0"/>
        <v>-2.8793276276619021E-5</v>
      </c>
      <c r="DP4" s="46">
        <f t="shared" si="1"/>
        <v>-3.3924643988888003E-5</v>
      </c>
      <c r="DQ4" s="46">
        <f t="shared" ref="DQ4:DQ51" si="10">(CY4-G4)/(G4+1E-50)</f>
        <v>-2.6528213123220143E-7</v>
      </c>
      <c r="DR4" s="46">
        <f t="shared" ref="DR4:DR51" si="11">(DH4-H4)/(H4+1E-50)</f>
        <v>-2.6439891305681181E-7</v>
      </c>
      <c r="DS4" s="46">
        <f t="shared" ref="DS4:DS51" si="12">(AM4-I4)/(I4+1E-50)</f>
        <v>-3.1402193428704748E-7</v>
      </c>
      <c r="DT4" s="46">
        <f t="shared" ref="DT4:DT51" si="13">(AJ4-J4)/(J4+1E-50)</f>
        <v>-3.1997492938250897E-7</v>
      </c>
      <c r="DU4" s="46">
        <f t="shared" ref="DU4:DU51" si="14">(AP4-K4)/(K4+1E-50)</f>
        <v>-2.2613094941357099E-7</v>
      </c>
      <c r="DV4" s="46">
        <f t="shared" ref="DV4:DV51" si="15">(AR4-L4)/(L4+1E-50)</f>
        <v>-4.2180635074935706E-7</v>
      </c>
      <c r="DW4" s="46">
        <f t="shared" ref="DW4:DW51" si="16">(BB4-M4)/(M4+1E-50)</f>
        <v>-2.2505720360585344E-7</v>
      </c>
      <c r="DX4" s="46">
        <f t="shared" ref="DX4:DX51" si="17">(DE4-N4)/(N4+1E-50)</f>
        <v>-2.4209480882016675E-7</v>
      </c>
      <c r="DY4" s="46">
        <f t="shared" ref="DY4:DY51" si="18">(DI4-O4)/(O4+1E-50)</f>
        <v>-8.3491907456585339E-8</v>
      </c>
      <c r="DZ4" s="46">
        <f t="shared" si="2"/>
        <v>-1.1865977260087244E-6</v>
      </c>
      <c r="EA4" s="46">
        <f t="shared" si="3"/>
        <v>-2.7395701381379248E-6</v>
      </c>
      <c r="EB4" s="46">
        <f t="shared" si="4"/>
        <v>-1.2176876180773671E-8</v>
      </c>
      <c r="EC4" s="46">
        <f t="shared" si="5"/>
        <v>2.3614285410632235E-7</v>
      </c>
      <c r="ED4" s="46">
        <f t="shared" si="6"/>
        <v>-7.2826341604819209E-7</v>
      </c>
      <c r="EE4" s="46">
        <f t="shared" ref="EE4:EE51" si="19">(BL4-U4)/(U4+1E-50)</f>
        <v>2.8447513655088041E-6</v>
      </c>
      <c r="EF4" s="46">
        <f t="shared" ref="EF4:EF51" si="20">(BN4-V4)/(V4+1E-50)</f>
        <v>-3.6724954866550946E-7</v>
      </c>
      <c r="EG4" s="46">
        <f t="shared" ref="EG4:EG51" si="21">(AI4-W4)/(W4+1E-50)</f>
        <v>-2.3433356915656592E-7</v>
      </c>
      <c r="EH4" s="46">
        <f t="shared" ref="EH4:EH51" si="22">(AK4-X4)/(X4+1E-50)</f>
        <v>-3.1370436967762692E-7</v>
      </c>
      <c r="EI4" s="46">
        <f t="shared" ref="EI4:EI51" si="23">(AS4-Y4)/(Y4+1E-50)</f>
        <v>8.7715569415162424E-7</v>
      </c>
      <c r="EJ4" s="46">
        <f t="shared" ref="EJ4:EJ51" si="24">(BC4-Z4)/(Z4+1E-50)</f>
        <v>7.2773769137949391E-7</v>
      </c>
      <c r="EK4" s="46">
        <f t="shared" ref="EK4:EK51" si="25">(BM4-AA4)/(AA4+1E-50)</f>
        <v>-1.2927411911723408E-7</v>
      </c>
      <c r="EL4" s="46">
        <f t="shared" ref="EL4:EL51" si="26">(DA4-AB4)/(AB4+1E-50)</f>
        <v>-4.0102389477755625E-7</v>
      </c>
      <c r="EM4" s="46">
        <f t="shared" ref="EM4:EM51" si="27">(AQ4-AC4)/(AC4+1E-50)</f>
        <v>-4.6978239926880753E-7</v>
      </c>
      <c r="EN4" s="46">
        <f t="shared" ref="EN4:EN51" si="28">(BJ4+BK4-AD4)/(AD4+1E-50)</f>
        <v>-2.3796371223850212E-6</v>
      </c>
    </row>
    <row r="5" spans="1:144" x14ac:dyDescent="0.3">
      <c r="A5" s="23" t="s">
        <v>3</v>
      </c>
      <c r="B5" s="21">
        <v>3125.5292840000002</v>
      </c>
      <c r="C5" s="21">
        <v>51.582186999999998</v>
      </c>
      <c r="D5" s="21">
        <v>57.277289000000003</v>
      </c>
      <c r="E5" s="21">
        <v>331.02214600000002</v>
      </c>
      <c r="F5" s="21">
        <v>280.527241</v>
      </c>
      <c r="G5" s="21">
        <v>27.961960000000001</v>
      </c>
      <c r="H5" s="21">
        <v>741.49396999999999</v>
      </c>
      <c r="I5" s="23">
        <v>27.224250000000001</v>
      </c>
      <c r="J5" s="23">
        <v>8.3129639999999991</v>
      </c>
      <c r="K5" s="23">
        <v>15.711793999999999</v>
      </c>
      <c r="L5" s="23">
        <v>1.999682</v>
      </c>
      <c r="M5" s="23">
        <v>56.419621999999997</v>
      </c>
      <c r="N5" s="23">
        <v>6.8560530000000002</v>
      </c>
      <c r="O5" s="23">
        <v>2.4853230000000002</v>
      </c>
      <c r="P5" s="23">
        <v>0.27519399999999999</v>
      </c>
      <c r="Q5" s="23">
        <v>0.112703</v>
      </c>
      <c r="R5" s="23">
        <v>0.13709499999999999</v>
      </c>
      <c r="S5" s="23">
        <v>0.12553900000000001</v>
      </c>
      <c r="T5" s="23">
        <v>0.53213600000000005</v>
      </c>
      <c r="U5" s="23">
        <v>37.279801999999997</v>
      </c>
      <c r="V5" s="23">
        <v>7.9130260000000003</v>
      </c>
      <c r="W5" s="23">
        <v>8.5700669999999999</v>
      </c>
      <c r="X5" s="23">
        <v>1.1426780000000001</v>
      </c>
      <c r="Y5" s="23">
        <v>7.6179999999999998E-3</v>
      </c>
      <c r="Z5" s="23">
        <v>0.77130500000000002</v>
      </c>
      <c r="AA5" s="23">
        <v>1.8307260000000001</v>
      </c>
      <c r="AB5" s="23">
        <v>1.6854480000000001</v>
      </c>
      <c r="AC5" s="23">
        <v>2.1118000000000001E-2</v>
      </c>
      <c r="AD5" s="23">
        <v>2.1870000000000001E-3</v>
      </c>
      <c r="AE5" s="21"/>
      <c r="AF5" s="23" t="s">
        <v>3</v>
      </c>
      <c r="AG5" s="23">
        <v>44.981207613012103</v>
      </c>
      <c r="AH5" s="23">
        <v>6.8768485453011197</v>
      </c>
      <c r="AI5" s="23">
        <v>8.5700682139861204</v>
      </c>
      <c r="AJ5" s="23">
        <v>8.3129666273008702</v>
      </c>
      <c r="AK5" s="23">
        <v>1.1426780435761099</v>
      </c>
      <c r="AL5" s="23">
        <v>27.2242323893311</v>
      </c>
      <c r="AM5" s="23">
        <v>27.2242323893311</v>
      </c>
      <c r="AN5" s="23">
        <v>14.690354613436</v>
      </c>
      <c r="AO5" s="23">
        <v>15.055026165944099</v>
      </c>
      <c r="AP5" s="23">
        <v>15.7117854032956</v>
      </c>
      <c r="AQ5" s="23">
        <v>2.1117906364736601E-2</v>
      </c>
      <c r="AR5" s="23">
        <v>1.99969220124812</v>
      </c>
      <c r="AS5" s="23">
        <v>7.6180264998980301E-3</v>
      </c>
      <c r="AT5" s="23">
        <v>62.820447066584997</v>
      </c>
      <c r="AU5" s="23">
        <v>3125.52827716507</v>
      </c>
      <c r="AV5" s="23">
        <v>24.348090631310001</v>
      </c>
      <c r="AW5" s="23">
        <v>11.3377117045166</v>
      </c>
      <c r="AX5" s="23">
        <v>4.4050028334879796</v>
      </c>
      <c r="AY5" s="23">
        <v>0.501713830204079</v>
      </c>
      <c r="AZ5" s="23">
        <v>8.7356610587862402</v>
      </c>
      <c r="BA5" s="23">
        <v>56.419593438883297</v>
      </c>
      <c r="BB5" s="23">
        <v>56.419593438883297</v>
      </c>
      <c r="BC5" s="23">
        <v>0.77130682283354501</v>
      </c>
      <c r="BD5" s="23">
        <v>503229.08789397898</v>
      </c>
      <c r="BE5" s="23">
        <v>0</v>
      </c>
      <c r="BF5" s="23">
        <v>6.34996479413019</v>
      </c>
      <c r="BG5" s="23">
        <v>1.3755764639638901</v>
      </c>
      <c r="BH5" s="23">
        <v>68.160223859382498</v>
      </c>
      <c r="BI5" s="23">
        <v>8.9563112303422105</v>
      </c>
      <c r="BJ5" s="23">
        <v>5.6861919013211201E-4</v>
      </c>
      <c r="BK5" s="23">
        <v>1.61838511439232E-3</v>
      </c>
      <c r="BL5" s="23">
        <v>37.279907119255697</v>
      </c>
      <c r="BM5" s="23">
        <v>1.8307258530332799</v>
      </c>
      <c r="BN5" s="23">
        <v>7.9130394208650898</v>
      </c>
      <c r="BO5" s="23">
        <v>51.582170953002901</v>
      </c>
      <c r="BP5" s="23">
        <v>0</v>
      </c>
      <c r="BQ5" s="23">
        <v>762.81511191212303</v>
      </c>
      <c r="BR5" s="23">
        <v>51.549545778424402</v>
      </c>
      <c r="BS5" s="23">
        <v>5.7277223518907299</v>
      </c>
      <c r="BT5" s="23">
        <v>57.2772681303151</v>
      </c>
      <c r="BU5" s="23">
        <v>0</v>
      </c>
      <c r="BV5" s="23">
        <v>30.884703585977501</v>
      </c>
      <c r="BW5" s="23">
        <v>0.27519247506848099</v>
      </c>
      <c r="BX5" s="23">
        <v>0.112703171406052</v>
      </c>
      <c r="BY5" s="23">
        <v>0.137094925149776</v>
      </c>
      <c r="BZ5" s="23">
        <v>0.12553893753534201</v>
      </c>
      <c r="CA5" s="23">
        <v>0.53213566705798698</v>
      </c>
      <c r="CB5" s="23">
        <v>7.9283140153331398E-3</v>
      </c>
      <c r="CC5" s="23">
        <v>189.33830753448299</v>
      </c>
      <c r="CD5" s="23">
        <v>3.2567896735505898E-3</v>
      </c>
      <c r="CE5" s="23">
        <v>0.95916340073965001</v>
      </c>
      <c r="CF5" s="23">
        <v>10.2553042488577</v>
      </c>
      <c r="CG5" s="23">
        <v>2.8749779614962701E-3</v>
      </c>
      <c r="CH5" s="23">
        <v>0</v>
      </c>
      <c r="CI5" s="23">
        <v>0.23242742593848001</v>
      </c>
      <c r="CJ5" s="23">
        <v>331.03743297559902</v>
      </c>
      <c r="CK5" s="23">
        <v>280.54253743610002</v>
      </c>
      <c r="CL5" s="23">
        <v>50.494895539498501</v>
      </c>
      <c r="CM5" s="23">
        <v>3.0144887646951801E-3</v>
      </c>
      <c r="CN5" s="23">
        <v>5.2788235475674701E-4</v>
      </c>
      <c r="CO5" s="23">
        <v>1.3151950328764199</v>
      </c>
      <c r="CP5" s="23">
        <v>0.14308237029933199</v>
      </c>
      <c r="CQ5" s="23">
        <v>109.32617944520599</v>
      </c>
      <c r="CR5" s="23">
        <v>0.73112836797345604</v>
      </c>
      <c r="CS5" s="23">
        <v>0.32800860144292499</v>
      </c>
      <c r="CT5" s="23">
        <v>156.17823159554001</v>
      </c>
      <c r="CU5" s="23">
        <v>4.2749468948767797</v>
      </c>
      <c r="CV5" s="23">
        <v>5.7538541201629196E-3</v>
      </c>
      <c r="CW5" s="23">
        <v>1.0499855278691701</v>
      </c>
      <c r="CX5" s="23">
        <v>4.7511246658619798E-4</v>
      </c>
      <c r="CY5" s="23">
        <v>27.961946841713601</v>
      </c>
      <c r="CZ5" s="23">
        <v>183.12942041878301</v>
      </c>
      <c r="DA5" s="23">
        <v>1.6854501467209</v>
      </c>
      <c r="DB5" s="23">
        <v>0</v>
      </c>
      <c r="DC5" s="23">
        <v>22.396951804282001</v>
      </c>
      <c r="DD5" s="23">
        <v>30.267231790745999</v>
      </c>
      <c r="DE5" s="23">
        <v>6.8560603869026897</v>
      </c>
      <c r="DF5" s="23">
        <v>0</v>
      </c>
      <c r="DG5" s="23">
        <v>116.96418478956301</v>
      </c>
      <c r="DH5" s="23">
        <v>741.49375673098598</v>
      </c>
      <c r="DI5" s="23">
        <v>2.4853059327149301</v>
      </c>
      <c r="DJ5" s="23">
        <v>20.625102897515902</v>
      </c>
      <c r="DL5" s="46">
        <f t="shared" si="7"/>
        <v>-3.2213261777732235E-7</v>
      </c>
      <c r="DM5" s="46">
        <f t="shared" si="8"/>
        <v>-3.1109571016158628E-7</v>
      </c>
      <c r="DN5" s="46">
        <f t="shared" si="9"/>
        <v>-3.6436230253305271E-7</v>
      </c>
      <c r="DO5" s="46">
        <f t="shared" si="0"/>
        <v>4.6181126500813727E-5</v>
      </c>
      <c r="DP5" s="46">
        <f t="shared" si="1"/>
        <v>5.4527453538873444E-5</v>
      </c>
      <c r="DQ5" s="46">
        <f t="shared" si="10"/>
        <v>-4.7057811398156344E-7</v>
      </c>
      <c r="DR5" s="46">
        <f t="shared" si="11"/>
        <v>-2.8762069907531422E-7</v>
      </c>
      <c r="DS5" s="46">
        <f t="shared" si="12"/>
        <v>-6.4687434554942941E-7</v>
      </c>
      <c r="DT5" s="46">
        <f t="shared" si="13"/>
        <v>3.1604862851361968E-7</v>
      </c>
      <c r="DU5" s="46">
        <f t="shared" si="14"/>
        <v>-5.4714976526620363E-7</v>
      </c>
      <c r="DV5" s="46">
        <f t="shared" si="15"/>
        <v>5.1014351882009223E-6</v>
      </c>
      <c r="DW5" s="46">
        <f t="shared" si="16"/>
        <v>-5.062266581674734E-7</v>
      </c>
      <c r="DX5" s="46">
        <f t="shared" si="17"/>
        <v>1.0774278859180855E-6</v>
      </c>
      <c r="DY5" s="46">
        <f t="shared" si="18"/>
        <v>-6.8672301628866343E-6</v>
      </c>
      <c r="DZ5" s="46">
        <f t="shared" si="2"/>
        <v>-5.5412963909226565E-6</v>
      </c>
      <c r="EA5" s="46">
        <f t="shared" si="3"/>
        <v>1.5208650346904601E-6</v>
      </c>
      <c r="EB5" s="46">
        <f t="shared" si="4"/>
        <v>-5.4597340523810957E-7</v>
      </c>
      <c r="EC5" s="46">
        <f t="shared" si="5"/>
        <v>-4.975717346931031E-7</v>
      </c>
      <c r="ED5" s="46">
        <f t="shared" si="6"/>
        <v>-6.2567090569034288E-7</v>
      </c>
      <c r="EE5" s="46">
        <f t="shared" si="19"/>
        <v>2.8197375002153602E-6</v>
      </c>
      <c r="EF5" s="46">
        <f t="shared" si="20"/>
        <v>1.6960471366435869E-6</v>
      </c>
      <c r="EG5" s="46">
        <f t="shared" si="21"/>
        <v>1.4165421583267486E-7</v>
      </c>
      <c r="EH5" s="46">
        <f t="shared" si="22"/>
        <v>3.8135073775493534E-8</v>
      </c>
      <c r="EI5" s="46">
        <f t="shared" si="23"/>
        <v>3.4785899225887837E-6</v>
      </c>
      <c r="EJ5" s="46">
        <f t="shared" si="24"/>
        <v>2.3633109405429259E-6</v>
      </c>
      <c r="EK5" s="46">
        <f t="shared" si="25"/>
        <v>-8.0277835201466359E-8</v>
      </c>
      <c r="EL5" s="46">
        <f t="shared" si="26"/>
        <v>1.2736796981760986E-6</v>
      </c>
      <c r="EM5" s="46">
        <f t="shared" si="27"/>
        <v>-4.4339077280297462E-6</v>
      </c>
      <c r="EN5" s="46">
        <f t="shared" si="28"/>
        <v>1.9682324790927741E-6</v>
      </c>
    </row>
    <row r="6" spans="1:144" x14ac:dyDescent="0.3">
      <c r="A6" s="23" t="s">
        <v>4</v>
      </c>
      <c r="B6" s="21">
        <v>465881.78344000003</v>
      </c>
      <c r="C6" s="21">
        <v>7665.048992</v>
      </c>
      <c r="D6" s="21">
        <v>7320.8541249999998</v>
      </c>
      <c r="E6" s="21">
        <v>48254.550395999999</v>
      </c>
      <c r="F6" s="21">
        <v>40893.686771000001</v>
      </c>
      <c r="G6" s="21">
        <v>3795.8680549999999</v>
      </c>
      <c r="H6" s="21">
        <v>110185.07885000001</v>
      </c>
      <c r="I6" s="23">
        <v>3249.7542210000001</v>
      </c>
      <c r="J6" s="23">
        <v>992.76500999999996</v>
      </c>
      <c r="K6" s="23">
        <v>872.54739099999995</v>
      </c>
      <c r="L6" s="23">
        <v>527.40641200000005</v>
      </c>
      <c r="M6" s="23">
        <v>4870.7533400000002</v>
      </c>
      <c r="N6" s="23">
        <v>667.01397899999995</v>
      </c>
      <c r="O6" s="23">
        <v>566.18627900000001</v>
      </c>
      <c r="P6" s="23">
        <v>37.358165</v>
      </c>
      <c r="Q6" s="23">
        <v>15.299685999999999</v>
      </c>
      <c r="R6" s="23">
        <v>18.611411</v>
      </c>
      <c r="S6" s="23">
        <v>17.042657999999999</v>
      </c>
      <c r="T6" s="23">
        <v>72.237673999999998</v>
      </c>
      <c r="U6" s="23">
        <v>4467.4425789999996</v>
      </c>
      <c r="V6" s="23">
        <v>942.35117300000002</v>
      </c>
      <c r="W6" s="23">
        <v>624.35610899999995</v>
      </c>
      <c r="X6" s="23">
        <v>135.72958199999999</v>
      </c>
      <c r="Y6" s="23">
        <v>1.0341720000000001</v>
      </c>
      <c r="Z6" s="23">
        <v>93.071723000000006</v>
      </c>
      <c r="AA6" s="23">
        <v>248.52287799999999</v>
      </c>
      <c r="AB6" s="23">
        <v>201.655418</v>
      </c>
      <c r="AC6" s="23">
        <v>2.866263</v>
      </c>
      <c r="AD6" s="23">
        <v>0.28668900000000003</v>
      </c>
      <c r="AE6" s="21"/>
      <c r="AF6" s="23" t="s">
        <v>4</v>
      </c>
      <c r="AG6" s="23">
        <v>8877.82743116643</v>
      </c>
      <c r="AH6" s="23">
        <v>1534.7828194651399</v>
      </c>
      <c r="AI6" s="23">
        <v>624.885667571726</v>
      </c>
      <c r="AJ6" s="23">
        <v>993.60699714504506</v>
      </c>
      <c r="AK6" s="23">
        <v>135.84468592123801</v>
      </c>
      <c r="AL6" s="23">
        <v>3252.51008547436</v>
      </c>
      <c r="AM6" s="23">
        <v>3252.51008547436</v>
      </c>
      <c r="AN6" s="23">
        <v>2491.5244370315399</v>
      </c>
      <c r="AO6" s="23">
        <v>138.92332795549299</v>
      </c>
      <c r="AP6" s="23">
        <v>873.28725585534698</v>
      </c>
      <c r="AQ6" s="23">
        <v>2.8687063485587099</v>
      </c>
      <c r="AR6" s="23">
        <v>527.85359916626896</v>
      </c>
      <c r="AS6" s="23">
        <v>1.0350486147951901</v>
      </c>
      <c r="AT6" s="23">
        <v>11216.7813713675</v>
      </c>
      <c r="AU6" s="23">
        <v>466175.06049807201</v>
      </c>
      <c r="AV6" s="23">
        <v>3689.1840718155199</v>
      </c>
      <c r="AW6" s="23">
        <v>1481.3400180808001</v>
      </c>
      <c r="AX6" s="23">
        <v>1054.0340202069201</v>
      </c>
      <c r="AY6" s="23">
        <v>637.41065800568197</v>
      </c>
      <c r="AZ6" s="23">
        <v>1004.23586837864</v>
      </c>
      <c r="BA6" s="23">
        <v>4874.8841713901902</v>
      </c>
      <c r="BB6" s="23">
        <v>4874.8841713901902</v>
      </c>
      <c r="BC6" s="23">
        <v>93.150678733918099</v>
      </c>
      <c r="BD6" s="23">
        <v>68371866.369585097</v>
      </c>
      <c r="BE6" s="23">
        <v>0</v>
      </c>
      <c r="BF6" s="23">
        <v>1459.0217690095801</v>
      </c>
      <c r="BG6" s="23">
        <v>256.37539345119899</v>
      </c>
      <c r="BH6" s="23">
        <v>11167.124226259501</v>
      </c>
      <c r="BI6" s="23">
        <v>1772.9556247719199</v>
      </c>
      <c r="BJ6" s="23">
        <v>7.4617087584120001E-2</v>
      </c>
      <c r="BK6" s="23">
        <v>0.21237197186902301</v>
      </c>
      <c r="BL6" s="23">
        <v>4471.2453553721998</v>
      </c>
      <c r="BM6" s="23">
        <v>248.733578228689</v>
      </c>
      <c r="BN6" s="23">
        <v>943.15022063156096</v>
      </c>
      <c r="BO6" s="23">
        <v>7669.9267698539898</v>
      </c>
      <c r="BP6" s="23">
        <v>0</v>
      </c>
      <c r="BQ6" s="23">
        <v>113798.368783821</v>
      </c>
      <c r="BR6" s="23">
        <v>6595.3569010215097</v>
      </c>
      <c r="BS6" s="23">
        <v>732.81748139387196</v>
      </c>
      <c r="BT6" s="23">
        <v>7328.17438241538</v>
      </c>
      <c r="BU6" s="23">
        <v>0</v>
      </c>
      <c r="BV6" s="23">
        <v>5847.4355247980802</v>
      </c>
      <c r="BW6" s="23">
        <v>37.389777997017497</v>
      </c>
      <c r="BX6" s="23">
        <v>15.3127007196856</v>
      </c>
      <c r="BY6" s="23">
        <v>18.627242261113199</v>
      </c>
      <c r="BZ6" s="23">
        <v>17.057135278440398</v>
      </c>
      <c r="CA6" s="23">
        <v>72.298959910174801</v>
      </c>
      <c r="CB6" s="23">
        <v>0.101758765802565</v>
      </c>
      <c r="CC6" s="23">
        <v>31939.3887786003</v>
      </c>
      <c r="CD6" s="23">
        <v>0</v>
      </c>
      <c r="CE6" s="23">
        <v>337.06845269288999</v>
      </c>
      <c r="CF6" s="23">
        <v>3985.31087426555</v>
      </c>
      <c r="CG6" s="23">
        <v>0.507221381472026</v>
      </c>
      <c r="CH6" s="23">
        <v>0</v>
      </c>
      <c r="CI6" s="23">
        <v>409.49405946835498</v>
      </c>
      <c r="CJ6" s="23">
        <v>48285.9613359371</v>
      </c>
      <c r="CK6" s="23">
        <v>40920.0947708487</v>
      </c>
      <c r="CL6" s="23">
        <v>7365.8665650884795</v>
      </c>
      <c r="CM6" s="23">
        <v>15.3247291351047</v>
      </c>
      <c r="CN6" s="23">
        <v>0.17916452094666399</v>
      </c>
      <c r="CO6" s="23">
        <v>236.52302659115799</v>
      </c>
      <c r="CP6" s="23">
        <v>170.292256472053</v>
      </c>
      <c r="CQ6" s="23">
        <v>14542.9900412771</v>
      </c>
      <c r="CR6" s="23">
        <v>71.951430262261795</v>
      </c>
      <c r="CS6" s="23">
        <v>88.011476822015297</v>
      </c>
      <c r="CT6" s="23">
        <v>20775.416397124001</v>
      </c>
      <c r="CU6" s="23">
        <v>544.81641079207805</v>
      </c>
      <c r="CV6" s="23">
        <v>3.1449746594939199</v>
      </c>
      <c r="CW6" s="23">
        <v>283.52960881959001</v>
      </c>
      <c r="CX6" s="23">
        <v>0.249298590790963</v>
      </c>
      <c r="CY6" s="23">
        <v>3799.0871623283001</v>
      </c>
      <c r="CZ6" s="23">
        <v>29949.180920861301</v>
      </c>
      <c r="DA6" s="23">
        <v>201.826401140645</v>
      </c>
      <c r="DB6" s="23">
        <v>0</v>
      </c>
      <c r="DC6" s="23">
        <v>1584.8651339482999</v>
      </c>
      <c r="DD6" s="23">
        <v>4933.4135062981804</v>
      </c>
      <c r="DE6" s="23">
        <v>667.57970317573199</v>
      </c>
      <c r="DF6" s="23">
        <v>0</v>
      </c>
      <c r="DG6" s="23">
        <v>16934.739381791402</v>
      </c>
      <c r="DH6" s="23">
        <v>110255.213487719</v>
      </c>
      <c r="DI6" s="23">
        <v>566.66639344069301</v>
      </c>
      <c r="DJ6" s="23">
        <v>3722.28250721731</v>
      </c>
      <c r="DL6" s="46">
        <f t="shared" si="7"/>
        <v>6.2950960629211059E-4</v>
      </c>
      <c r="DM6" s="46">
        <f t="shared" si="8"/>
        <v>6.3636616792412998E-4</v>
      </c>
      <c r="DN6" s="46">
        <f t="shared" si="9"/>
        <v>9.9991849180305643E-4</v>
      </c>
      <c r="DO6" s="46">
        <f t="shared" si="0"/>
        <v>6.5094254695832147E-4</v>
      </c>
      <c r="DP6" s="46">
        <f t="shared" si="1"/>
        <v>6.4577204781220501E-4</v>
      </c>
      <c r="DQ6" s="46">
        <f t="shared" si="10"/>
        <v>8.4805564409962011E-4</v>
      </c>
      <c r="DR6" s="46">
        <f t="shared" si="11"/>
        <v>6.3651665407862205E-4</v>
      </c>
      <c r="DS6" s="46">
        <f t="shared" si="12"/>
        <v>8.4802243091229026E-4</v>
      </c>
      <c r="DT6" s="46">
        <f t="shared" si="13"/>
        <v>8.4812330870232379E-4</v>
      </c>
      <c r="DU6" s="46">
        <f t="shared" si="14"/>
        <v>8.47936585426151E-4</v>
      </c>
      <c r="DV6" s="46">
        <f t="shared" si="15"/>
        <v>8.4789861498482915E-4</v>
      </c>
      <c r="DW6" s="46">
        <f t="shared" si="16"/>
        <v>8.4808880718028647E-4</v>
      </c>
      <c r="DX6" s="46">
        <f t="shared" si="17"/>
        <v>8.4814440707852616E-4</v>
      </c>
      <c r="DY6" s="46">
        <f t="shared" si="18"/>
        <v>8.479796464530725E-4</v>
      </c>
      <c r="DZ6" s="46">
        <f t="shared" si="2"/>
        <v>8.4621386027651469E-4</v>
      </c>
      <c r="EA6" s="46">
        <f t="shared" si="3"/>
        <v>8.5065273140900316E-4</v>
      </c>
      <c r="EB6" s="46">
        <f t="shared" si="4"/>
        <v>8.5062121905743688E-4</v>
      </c>
      <c r="EC6" s="46">
        <f t="shared" si="5"/>
        <v>8.4947303644766173E-4</v>
      </c>
      <c r="ED6" s="46">
        <f t="shared" si="6"/>
        <v>8.4839262923669021E-4</v>
      </c>
      <c r="EE6" s="46">
        <f t="shared" si="19"/>
        <v>8.512199776390774E-4</v>
      </c>
      <c r="EF6" s="46">
        <f t="shared" si="20"/>
        <v>8.4792978929197822E-4</v>
      </c>
      <c r="EG6" s="46">
        <f t="shared" si="21"/>
        <v>8.4816751865249469E-4</v>
      </c>
      <c r="EH6" s="46">
        <f t="shared" si="22"/>
        <v>8.4803857450925437E-4</v>
      </c>
      <c r="EI6" s="46">
        <f t="shared" si="23"/>
        <v>8.4764893575726974E-4</v>
      </c>
      <c r="EJ6" s="46">
        <f t="shared" si="24"/>
        <v>8.4833213969932701E-4</v>
      </c>
      <c r="EK6" s="46">
        <f t="shared" si="25"/>
        <v>8.4781019109639679E-4</v>
      </c>
      <c r="EL6" s="46">
        <f t="shared" si="26"/>
        <v>8.4789757865571668E-4</v>
      </c>
      <c r="EM6" s="46">
        <f t="shared" si="27"/>
        <v>8.5245092955875575E-4</v>
      </c>
      <c r="EN6" s="46">
        <f t="shared" si="28"/>
        <v>1.0466374822298266E-3</v>
      </c>
    </row>
    <row r="7" spans="1:144" x14ac:dyDescent="0.3">
      <c r="A7" s="23" t="s">
        <v>5</v>
      </c>
      <c r="B7" s="21">
        <v>105111.66674</v>
      </c>
      <c r="C7" s="21">
        <v>1721.374352</v>
      </c>
      <c r="D7" s="21">
        <v>1239.630815</v>
      </c>
      <c r="E7" s="21">
        <v>10519.113638000001</v>
      </c>
      <c r="F7" s="21">
        <v>8914.5030910000005</v>
      </c>
      <c r="G7" s="21">
        <v>730.40742999999998</v>
      </c>
      <c r="H7" s="21">
        <v>24744.756270000002</v>
      </c>
      <c r="I7" s="23">
        <v>835.00802199999998</v>
      </c>
      <c r="J7" s="23">
        <v>255.20351500000001</v>
      </c>
      <c r="K7" s="23">
        <v>223.86276100000001</v>
      </c>
      <c r="L7" s="23">
        <v>135.063862</v>
      </c>
      <c r="M7" s="23">
        <v>1667.777421</v>
      </c>
      <c r="N7" s="23">
        <v>170.881888</v>
      </c>
      <c r="O7" s="23">
        <v>144.764556</v>
      </c>
      <c r="P7" s="23">
        <v>7.1885320000000004</v>
      </c>
      <c r="Q7" s="23">
        <v>2.9439760000000001</v>
      </c>
      <c r="R7" s="23">
        <v>3.5812309999999998</v>
      </c>
      <c r="S7" s="23">
        <v>3.279385</v>
      </c>
      <c r="T7" s="23">
        <v>13.900048</v>
      </c>
      <c r="U7" s="23">
        <v>1876.715989</v>
      </c>
      <c r="V7" s="23">
        <v>242.51795300000001</v>
      </c>
      <c r="W7" s="23">
        <v>160.43496300000001</v>
      </c>
      <c r="X7" s="23">
        <v>35.071818999999998</v>
      </c>
      <c r="Y7" s="23">
        <v>0.19897699999999999</v>
      </c>
      <c r="Z7" s="23">
        <v>23.878681</v>
      </c>
      <c r="AA7" s="23">
        <v>47.821173000000002</v>
      </c>
      <c r="AB7" s="23">
        <v>51.488436999999998</v>
      </c>
      <c r="AC7" s="23">
        <v>0.55154999999999998</v>
      </c>
      <c r="AD7" s="23">
        <v>4.6538999999999997E-2</v>
      </c>
      <c r="AE7" s="21"/>
      <c r="AF7" s="23" t="s">
        <v>5</v>
      </c>
      <c r="AG7" s="23">
        <v>1747.6369495185199</v>
      </c>
      <c r="AH7" s="23">
        <v>301.66537355257299</v>
      </c>
      <c r="AI7" s="23">
        <v>160.45390016108601</v>
      </c>
      <c r="AJ7" s="23">
        <v>255.23368346989599</v>
      </c>
      <c r="AK7" s="23">
        <v>35.075985013943999</v>
      </c>
      <c r="AL7" s="23">
        <v>835.10654651770199</v>
      </c>
      <c r="AM7" s="23">
        <v>835.10654651770199</v>
      </c>
      <c r="AN7" s="23">
        <v>491.09642862051197</v>
      </c>
      <c r="AO7" s="23">
        <v>27.420067433771901</v>
      </c>
      <c r="AP7" s="23">
        <v>223.889217736619</v>
      </c>
      <c r="AQ7" s="23">
        <v>0.55161560445129398</v>
      </c>
      <c r="AR7" s="23">
        <v>135.079801248233</v>
      </c>
      <c r="AS7" s="23">
        <v>0.199000183045586</v>
      </c>
      <c r="AT7" s="23">
        <v>2867.49758840701</v>
      </c>
      <c r="AU7" s="23">
        <v>105123.05081080399</v>
      </c>
      <c r="AV7" s="23">
        <v>714.94690128019397</v>
      </c>
      <c r="AW7" s="23">
        <v>421.90018742483301</v>
      </c>
      <c r="AX7" s="23">
        <v>147.292914523874</v>
      </c>
      <c r="AY7" s="23">
        <v>125.36538162714599</v>
      </c>
      <c r="AZ7" s="23">
        <v>197.834937252418</v>
      </c>
      <c r="BA7" s="23">
        <v>1667.9745121232299</v>
      </c>
      <c r="BB7" s="23">
        <v>1667.9745121232299</v>
      </c>
      <c r="BC7" s="23">
        <v>23.8814847231675</v>
      </c>
      <c r="BD7" s="23">
        <v>13146635.395731</v>
      </c>
      <c r="BE7" s="23">
        <v>0</v>
      </c>
      <c r="BF7" s="23">
        <v>287.53707745524798</v>
      </c>
      <c r="BG7" s="23">
        <v>50.532481342981001</v>
      </c>
      <c r="BH7" s="23">
        <v>2421.7961270814799</v>
      </c>
      <c r="BI7" s="23">
        <v>348.61592308468897</v>
      </c>
      <c r="BJ7" s="23">
        <v>1.21017327667454E-2</v>
      </c>
      <c r="BK7" s="23">
        <v>3.4443436454526903E-2</v>
      </c>
      <c r="BL7" s="23">
        <v>1876.9434190055499</v>
      </c>
      <c r="BM7" s="23">
        <v>47.826832544462</v>
      </c>
      <c r="BN7" s="23">
        <v>242.546607626548</v>
      </c>
      <c r="BO7" s="23">
        <v>1721.56121095344</v>
      </c>
      <c r="BP7" s="23">
        <v>0</v>
      </c>
      <c r="BQ7" s="23">
        <v>25574.361970270598</v>
      </c>
      <c r="BR7" s="23">
        <v>1115.8095645624601</v>
      </c>
      <c r="BS7" s="23">
        <v>123.978848569806</v>
      </c>
      <c r="BT7" s="23">
        <v>1239.7884131322701</v>
      </c>
      <c r="BU7" s="23">
        <v>0</v>
      </c>
      <c r="BV7" s="23">
        <v>1108.0837811756201</v>
      </c>
      <c r="BW7" s="23">
        <v>7.1893588677653399</v>
      </c>
      <c r="BX7" s="23">
        <v>2.94432097585387</v>
      </c>
      <c r="BY7" s="23">
        <v>3.5816583270993201</v>
      </c>
      <c r="BZ7" s="23">
        <v>3.2797673989715399</v>
      </c>
      <c r="CA7" s="23">
        <v>13.9017144373154</v>
      </c>
      <c r="CB7" s="23">
        <v>4.5970206245253102E-2</v>
      </c>
      <c r="CC7" s="23">
        <v>6780.1921072766399</v>
      </c>
      <c r="CD7" s="23">
        <v>0</v>
      </c>
      <c r="CE7" s="23">
        <v>58.945434244062596</v>
      </c>
      <c r="CF7" s="23">
        <v>717.90299252963803</v>
      </c>
      <c r="CG7" s="23">
        <v>9.8304157505911094E-2</v>
      </c>
      <c r="CH7" s="23">
        <v>0</v>
      </c>
      <c r="CI7" s="23">
        <v>71.095977078104198</v>
      </c>
      <c r="CJ7" s="23">
        <v>10519.936445876499</v>
      </c>
      <c r="CK7" s="23">
        <v>8915.1489491994798</v>
      </c>
      <c r="CL7" s="23">
        <v>1604.7874966770801</v>
      </c>
      <c r="CM7" s="23">
        <v>2.8437636978124599</v>
      </c>
      <c r="CN7" s="23">
        <v>3.1073470018794399E-2</v>
      </c>
      <c r="CO7" s="23">
        <v>42.1379969930058</v>
      </c>
      <c r="CP7" s="23">
        <v>34.498293463295802</v>
      </c>
      <c r="CQ7" s="23">
        <v>3255.4317166178798</v>
      </c>
      <c r="CR7" s="23">
        <v>13.706003179615999</v>
      </c>
      <c r="CS7" s="23">
        <v>17.6094480252649</v>
      </c>
      <c r="CT7" s="23">
        <v>4650.6246467148303</v>
      </c>
      <c r="CU7" s="23">
        <v>199.39660971299401</v>
      </c>
      <c r="CV7" s="23">
        <v>0.55056150252704805</v>
      </c>
      <c r="CW7" s="23">
        <v>49.584492509686498</v>
      </c>
      <c r="CX7" s="23">
        <v>4.2274809973709797E-2</v>
      </c>
      <c r="CY7" s="23">
        <v>730.49356570225405</v>
      </c>
      <c r="CZ7" s="23">
        <v>6531.9497757404997</v>
      </c>
      <c r="DA7" s="23">
        <v>51.494538252926901</v>
      </c>
      <c r="DB7" s="23">
        <v>0</v>
      </c>
      <c r="DC7" s="23">
        <v>313.34124459942302</v>
      </c>
      <c r="DD7" s="23">
        <v>1032.58352120622</v>
      </c>
      <c r="DE7" s="23">
        <v>170.90202041696</v>
      </c>
      <c r="DF7" s="23">
        <v>0</v>
      </c>
      <c r="DG7" s="23">
        <v>3636.8059182766501</v>
      </c>
      <c r="DH7" s="23">
        <v>24747.4418867155</v>
      </c>
      <c r="DI7" s="23">
        <v>144.78164671859901</v>
      </c>
      <c r="DJ7" s="23">
        <v>786.10781205722003</v>
      </c>
      <c r="DL7" s="46">
        <f t="shared" si="7"/>
        <v>1.0830454084752135E-4</v>
      </c>
      <c r="DM7" s="46">
        <f t="shared" si="8"/>
        <v>1.0855218867576308E-4</v>
      </c>
      <c r="DN7" s="46">
        <f t="shared" si="9"/>
        <v>1.2713311928285313E-4</v>
      </c>
      <c r="DO7" s="46">
        <f t="shared" si="0"/>
        <v>7.8220266917388372E-5</v>
      </c>
      <c r="DP7" s="46">
        <f t="shared" si="1"/>
        <v>7.2450274893211641E-5</v>
      </c>
      <c r="DQ7" s="46">
        <f t="shared" si="10"/>
        <v>1.1792829414956629E-4</v>
      </c>
      <c r="DR7" s="46">
        <f t="shared" si="11"/>
        <v>1.0853276088858912E-4</v>
      </c>
      <c r="DS7" s="46">
        <f t="shared" si="12"/>
        <v>1.1799230079972012E-4</v>
      </c>
      <c r="DT7" s="46">
        <f t="shared" si="13"/>
        <v>1.1821337921612564E-4</v>
      </c>
      <c r="DU7" s="46">
        <f t="shared" si="14"/>
        <v>1.1818283890010853E-4</v>
      </c>
      <c r="DV7" s="46">
        <f t="shared" si="15"/>
        <v>1.180126793131112E-4</v>
      </c>
      <c r="DW7" s="46">
        <f t="shared" si="16"/>
        <v>1.1817591529195945E-4</v>
      </c>
      <c r="DX7" s="46">
        <f t="shared" si="17"/>
        <v>1.178148087876679E-4</v>
      </c>
      <c r="DY7" s="46">
        <f t="shared" si="18"/>
        <v>1.1805872287555981E-4</v>
      </c>
      <c r="DZ7" s="46">
        <f t="shared" si="2"/>
        <v>1.1502595597259334E-4</v>
      </c>
      <c r="EA7" s="46">
        <f t="shared" si="3"/>
        <v>1.1718025346328683E-4</v>
      </c>
      <c r="EB7" s="46">
        <f t="shared" si="4"/>
        <v>1.1932408138996105E-4</v>
      </c>
      <c r="EC7" s="46">
        <f t="shared" si="5"/>
        <v>1.1660691609552099E-4</v>
      </c>
      <c r="ED7" s="46">
        <f t="shared" si="6"/>
        <v>1.1988716264865129E-4</v>
      </c>
      <c r="EE7" s="46">
        <f t="shared" si="19"/>
        <v>1.2118509507187718E-4</v>
      </c>
      <c r="EF7" s="46">
        <f t="shared" si="20"/>
        <v>1.1815466110251183E-4</v>
      </c>
      <c r="EG7" s="46">
        <f t="shared" si="21"/>
        <v>1.1803637269515087E-4</v>
      </c>
      <c r="EH7" s="46">
        <f t="shared" si="22"/>
        <v>1.1878522593884222E-4</v>
      </c>
      <c r="EI7" s="46">
        <f t="shared" si="23"/>
        <v>1.1651118262923423E-4</v>
      </c>
      <c r="EJ7" s="46">
        <f t="shared" si="24"/>
        <v>1.1741532823774177E-4</v>
      </c>
      <c r="EK7" s="46">
        <f t="shared" si="25"/>
        <v>1.1834808949581136E-4</v>
      </c>
      <c r="EL7" s="46">
        <f t="shared" si="26"/>
        <v>1.1849753619251553E-4</v>
      </c>
      <c r="EM7" s="46">
        <f t="shared" si="27"/>
        <v>1.189456101785859E-4</v>
      </c>
      <c r="EN7" s="46">
        <f t="shared" si="28"/>
        <v>1.3256024565002142E-4</v>
      </c>
    </row>
    <row r="8" spans="1:144" x14ac:dyDescent="0.3">
      <c r="A8" s="23" t="s">
        <v>6</v>
      </c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1"/>
      <c r="DL8" s="46">
        <f t="shared" si="7"/>
        <v>0</v>
      </c>
      <c r="DM8" s="46">
        <f t="shared" si="8"/>
        <v>0</v>
      </c>
      <c r="DN8" s="46">
        <f t="shared" si="9"/>
        <v>0</v>
      </c>
      <c r="DO8" s="46">
        <f t="shared" si="0"/>
        <v>0</v>
      </c>
      <c r="DP8" s="46">
        <f t="shared" si="1"/>
        <v>0</v>
      </c>
      <c r="DQ8" s="46">
        <f t="shared" si="10"/>
        <v>0</v>
      </c>
      <c r="DR8" s="46">
        <f t="shared" si="11"/>
        <v>0</v>
      </c>
      <c r="DS8" s="46">
        <f t="shared" si="12"/>
        <v>0</v>
      </c>
      <c r="DT8" s="46">
        <f t="shared" si="13"/>
        <v>0</v>
      </c>
      <c r="DU8" s="46">
        <f t="shared" si="14"/>
        <v>0</v>
      </c>
      <c r="DV8" s="46">
        <f t="shared" si="15"/>
        <v>0</v>
      </c>
      <c r="DW8" s="46">
        <f t="shared" si="16"/>
        <v>0</v>
      </c>
      <c r="DX8" s="46">
        <f t="shared" si="17"/>
        <v>0</v>
      </c>
      <c r="DY8" s="46">
        <f t="shared" si="18"/>
        <v>0</v>
      </c>
      <c r="DZ8" s="46">
        <f t="shared" si="2"/>
        <v>0</v>
      </c>
      <c r="EA8" s="46">
        <f t="shared" si="3"/>
        <v>0</v>
      </c>
      <c r="EB8" s="46">
        <f t="shared" si="4"/>
        <v>0</v>
      </c>
      <c r="EC8" s="46">
        <f t="shared" si="5"/>
        <v>0</v>
      </c>
      <c r="ED8" s="46">
        <f t="shared" si="6"/>
        <v>0</v>
      </c>
      <c r="EE8" s="46">
        <f t="shared" si="19"/>
        <v>0</v>
      </c>
      <c r="EF8" s="46">
        <f t="shared" si="20"/>
        <v>0</v>
      </c>
      <c r="EG8" s="46">
        <f t="shared" si="21"/>
        <v>0</v>
      </c>
      <c r="EH8" s="46">
        <f t="shared" si="22"/>
        <v>0</v>
      </c>
      <c r="EI8" s="46">
        <f t="shared" si="23"/>
        <v>0</v>
      </c>
      <c r="EJ8" s="46">
        <f t="shared" si="24"/>
        <v>0</v>
      </c>
      <c r="EK8" s="46">
        <f t="shared" si="25"/>
        <v>0</v>
      </c>
      <c r="EL8" s="46">
        <f t="shared" si="26"/>
        <v>0</v>
      </c>
      <c r="EM8" s="46">
        <f t="shared" si="27"/>
        <v>0</v>
      </c>
      <c r="EN8" s="46">
        <f t="shared" si="28"/>
        <v>0</v>
      </c>
    </row>
    <row r="9" spans="1:144" x14ac:dyDescent="0.3">
      <c r="A9" s="23" t="s">
        <v>7</v>
      </c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1"/>
      <c r="DL9" s="46">
        <f t="shared" si="7"/>
        <v>0</v>
      </c>
      <c r="DM9" s="46">
        <f t="shared" si="8"/>
        <v>0</v>
      </c>
      <c r="DN9" s="46">
        <f t="shared" si="9"/>
        <v>0</v>
      </c>
      <c r="DO9" s="46">
        <f t="shared" si="0"/>
        <v>0</v>
      </c>
      <c r="DP9" s="46">
        <f t="shared" si="1"/>
        <v>0</v>
      </c>
      <c r="DQ9" s="46">
        <f t="shared" si="10"/>
        <v>0</v>
      </c>
      <c r="DR9" s="46">
        <f t="shared" si="11"/>
        <v>0</v>
      </c>
      <c r="DS9" s="46">
        <f t="shared" si="12"/>
        <v>0</v>
      </c>
      <c r="DT9" s="46">
        <f t="shared" si="13"/>
        <v>0</v>
      </c>
      <c r="DU9" s="46">
        <f t="shared" si="14"/>
        <v>0</v>
      </c>
      <c r="DV9" s="46">
        <f t="shared" si="15"/>
        <v>0</v>
      </c>
      <c r="DW9" s="46">
        <f t="shared" si="16"/>
        <v>0</v>
      </c>
      <c r="DX9" s="46">
        <f t="shared" si="17"/>
        <v>0</v>
      </c>
      <c r="DY9" s="46">
        <f t="shared" si="18"/>
        <v>0</v>
      </c>
      <c r="DZ9" s="46">
        <f t="shared" si="2"/>
        <v>0</v>
      </c>
      <c r="EA9" s="46">
        <f t="shared" si="3"/>
        <v>0</v>
      </c>
      <c r="EB9" s="46">
        <f t="shared" si="4"/>
        <v>0</v>
      </c>
      <c r="EC9" s="46">
        <f t="shared" si="5"/>
        <v>0</v>
      </c>
      <c r="ED9" s="46">
        <f t="shared" si="6"/>
        <v>0</v>
      </c>
      <c r="EE9" s="46">
        <f t="shared" si="19"/>
        <v>0</v>
      </c>
      <c r="EF9" s="46">
        <f t="shared" si="20"/>
        <v>0</v>
      </c>
      <c r="EG9" s="46">
        <f t="shared" si="21"/>
        <v>0</v>
      </c>
      <c r="EH9" s="46">
        <f t="shared" si="22"/>
        <v>0</v>
      </c>
      <c r="EI9" s="46">
        <f t="shared" si="23"/>
        <v>0</v>
      </c>
      <c r="EJ9" s="46">
        <f t="shared" si="24"/>
        <v>0</v>
      </c>
      <c r="EK9" s="46">
        <f t="shared" si="25"/>
        <v>0</v>
      </c>
      <c r="EL9" s="46">
        <f t="shared" si="26"/>
        <v>0</v>
      </c>
      <c r="EM9" s="46">
        <f t="shared" si="27"/>
        <v>0</v>
      </c>
      <c r="EN9" s="46">
        <f t="shared" si="28"/>
        <v>0</v>
      </c>
    </row>
    <row r="10" spans="1:144" x14ac:dyDescent="0.3">
      <c r="A10" s="23" t="s">
        <v>8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1"/>
      <c r="DL10" s="46">
        <f t="shared" si="7"/>
        <v>0</v>
      </c>
      <c r="DM10" s="46">
        <f t="shared" si="8"/>
        <v>0</v>
      </c>
      <c r="DN10" s="46">
        <f t="shared" si="9"/>
        <v>0</v>
      </c>
      <c r="DO10" s="46">
        <f t="shared" si="0"/>
        <v>0</v>
      </c>
      <c r="DP10" s="46">
        <f t="shared" si="1"/>
        <v>0</v>
      </c>
      <c r="DQ10" s="46">
        <f t="shared" si="10"/>
        <v>0</v>
      </c>
      <c r="DR10" s="46">
        <f t="shared" si="11"/>
        <v>0</v>
      </c>
      <c r="DS10" s="46">
        <f t="shared" si="12"/>
        <v>0</v>
      </c>
      <c r="DT10" s="46">
        <f t="shared" si="13"/>
        <v>0</v>
      </c>
      <c r="DU10" s="46">
        <f t="shared" si="14"/>
        <v>0</v>
      </c>
      <c r="DV10" s="46">
        <f t="shared" si="15"/>
        <v>0</v>
      </c>
      <c r="DW10" s="46">
        <f t="shared" si="16"/>
        <v>0</v>
      </c>
      <c r="DX10" s="46">
        <f t="shared" si="17"/>
        <v>0</v>
      </c>
      <c r="DY10" s="46">
        <f t="shared" si="18"/>
        <v>0</v>
      </c>
      <c r="DZ10" s="46">
        <f t="shared" si="2"/>
        <v>0</v>
      </c>
      <c r="EA10" s="46">
        <f t="shared" si="3"/>
        <v>0</v>
      </c>
      <c r="EB10" s="46">
        <f t="shared" si="4"/>
        <v>0</v>
      </c>
      <c r="EC10" s="46">
        <f t="shared" si="5"/>
        <v>0</v>
      </c>
      <c r="ED10" s="46">
        <f t="shared" si="6"/>
        <v>0</v>
      </c>
      <c r="EE10" s="46">
        <f t="shared" si="19"/>
        <v>0</v>
      </c>
      <c r="EF10" s="46">
        <f t="shared" si="20"/>
        <v>0</v>
      </c>
      <c r="EG10" s="46">
        <f t="shared" si="21"/>
        <v>0</v>
      </c>
      <c r="EH10" s="46">
        <f t="shared" si="22"/>
        <v>0</v>
      </c>
      <c r="EI10" s="46">
        <f t="shared" si="23"/>
        <v>0</v>
      </c>
      <c r="EJ10" s="46">
        <f t="shared" si="24"/>
        <v>0</v>
      </c>
      <c r="EK10" s="46">
        <f t="shared" si="25"/>
        <v>0</v>
      </c>
      <c r="EL10" s="46">
        <f t="shared" si="26"/>
        <v>0</v>
      </c>
      <c r="EM10" s="46">
        <f t="shared" si="27"/>
        <v>0</v>
      </c>
      <c r="EN10" s="46">
        <f t="shared" si="28"/>
        <v>0</v>
      </c>
    </row>
    <row r="11" spans="1:144" x14ac:dyDescent="0.3">
      <c r="A11" s="23" t="s">
        <v>9</v>
      </c>
      <c r="B11" s="21">
        <v>54747.267877999999</v>
      </c>
      <c r="C11" s="21">
        <v>909.703846</v>
      </c>
      <c r="D11" s="21">
        <v>1321.5445319999999</v>
      </c>
      <c r="E11" s="21">
        <v>6082.4643349999997</v>
      </c>
      <c r="F11" s="21">
        <v>5154.630795</v>
      </c>
      <c r="G11" s="21">
        <v>587.10755400000005</v>
      </c>
      <c r="H11" s="21">
        <v>13076.992511</v>
      </c>
      <c r="I11" s="23">
        <v>571.61801800000001</v>
      </c>
      <c r="J11" s="23">
        <v>174.54444599999999</v>
      </c>
      <c r="K11" s="23">
        <v>329.894992</v>
      </c>
      <c r="L11" s="23">
        <v>41.986629999999998</v>
      </c>
      <c r="M11" s="23">
        <v>1184.6230270000001</v>
      </c>
      <c r="N11" s="23">
        <v>143.95415</v>
      </c>
      <c r="O11" s="23">
        <v>52.183407000000003</v>
      </c>
      <c r="P11" s="23">
        <v>5.7779670000000003</v>
      </c>
      <c r="Q11" s="23">
        <v>2.3663530000000002</v>
      </c>
      <c r="R11" s="23">
        <v>2.8785150000000002</v>
      </c>
      <c r="S11" s="23">
        <v>2.635901</v>
      </c>
      <c r="T11" s="23">
        <v>11.172419</v>
      </c>
      <c r="U11" s="23">
        <v>782.750857</v>
      </c>
      <c r="V11" s="23">
        <v>166.14711800000001</v>
      </c>
      <c r="W11" s="23">
        <v>179.94274799999999</v>
      </c>
      <c r="X11" s="23">
        <v>23.992356999999998</v>
      </c>
      <c r="Y11" s="23">
        <v>0.15973100000000001</v>
      </c>
      <c r="Z11" s="23">
        <v>16.194898999999999</v>
      </c>
      <c r="AA11" s="23">
        <v>38.439075000000003</v>
      </c>
      <c r="AB11" s="23">
        <v>35.388724000000003</v>
      </c>
      <c r="AC11" s="23">
        <v>0.443241</v>
      </c>
      <c r="AD11" s="23">
        <v>4.9149999999999999E-2</v>
      </c>
      <c r="AE11" s="21"/>
      <c r="AF11" s="23" t="s">
        <v>9</v>
      </c>
      <c r="AG11" s="23">
        <v>756.54804690784795</v>
      </c>
      <c r="AH11" s="23">
        <v>115.663041531434</v>
      </c>
      <c r="AI11" s="23">
        <v>179.91930194399899</v>
      </c>
      <c r="AJ11" s="23">
        <v>174.521732752623</v>
      </c>
      <c r="AK11" s="23">
        <v>23.9892564132969</v>
      </c>
      <c r="AL11" s="23">
        <v>571.54359943392205</v>
      </c>
      <c r="AM11" s="23">
        <v>571.54359943392205</v>
      </c>
      <c r="AN11" s="23">
        <v>247.079902261657</v>
      </c>
      <c r="AO11" s="23">
        <v>253.21386698209099</v>
      </c>
      <c r="AP11" s="23">
        <v>329.85204399582898</v>
      </c>
      <c r="AQ11" s="23">
        <v>0.443184622996247</v>
      </c>
      <c r="AR11" s="23">
        <v>41.981156143937397</v>
      </c>
      <c r="AS11" s="23">
        <v>0.159709461425045</v>
      </c>
      <c r="AT11" s="23">
        <v>1056.59041127009</v>
      </c>
      <c r="AU11" s="23">
        <v>54737.935123154799</v>
      </c>
      <c r="AV11" s="23">
        <v>409.51553538243701</v>
      </c>
      <c r="AW11" s="23">
        <v>190.69142572327499</v>
      </c>
      <c r="AX11" s="23">
        <v>74.088746156898594</v>
      </c>
      <c r="AY11" s="23">
        <v>8.4384211460619394</v>
      </c>
      <c r="AZ11" s="23">
        <v>146.92675977562601</v>
      </c>
      <c r="BA11" s="23">
        <v>1184.46882317622</v>
      </c>
      <c r="BB11" s="23">
        <v>1184.46882317622</v>
      </c>
      <c r="BC11" s="23">
        <v>16.192798776198</v>
      </c>
      <c r="BD11" s="23">
        <v>10564752.1869401</v>
      </c>
      <c r="BE11" s="23">
        <v>0</v>
      </c>
      <c r="BF11" s="23">
        <v>106.801291938646</v>
      </c>
      <c r="BG11" s="23">
        <v>23.1360854816709</v>
      </c>
      <c r="BH11" s="23">
        <v>1146.4011310866599</v>
      </c>
      <c r="BI11" s="23">
        <v>150.638203928557</v>
      </c>
      <c r="BJ11" s="23">
        <v>1.2777556154477799E-2</v>
      </c>
      <c r="BK11" s="23">
        <v>3.6366895726891398E-2</v>
      </c>
      <c r="BL11" s="23">
        <v>782.65139249141703</v>
      </c>
      <c r="BM11" s="23">
        <v>38.434057286963601</v>
      </c>
      <c r="BN11" s="23">
        <v>166.12544874253399</v>
      </c>
      <c r="BO11" s="23">
        <v>909.55029744726801</v>
      </c>
      <c r="BP11" s="23">
        <v>0</v>
      </c>
      <c r="BQ11" s="23">
        <v>13433.394574513401</v>
      </c>
      <c r="BR11" s="23">
        <v>1189.2567358025101</v>
      </c>
      <c r="BS11" s="23">
        <v>132.13963897743</v>
      </c>
      <c r="BT11" s="23">
        <v>1321.3963747799301</v>
      </c>
      <c r="BU11" s="23">
        <v>0</v>
      </c>
      <c r="BV11" s="23">
        <v>519.45631707831296</v>
      </c>
      <c r="BW11" s="23">
        <v>5.7772246523352999</v>
      </c>
      <c r="BX11" s="23">
        <v>2.3660489071415398</v>
      </c>
      <c r="BY11" s="23">
        <v>2.87812610427906</v>
      </c>
      <c r="BZ11" s="23">
        <v>2.63555758039782</v>
      </c>
      <c r="CA11" s="23">
        <v>11.170934559719999</v>
      </c>
      <c r="CB11" s="23">
        <v>0.15359705143548399</v>
      </c>
      <c r="CC11" s="23">
        <v>3184.5213570323799</v>
      </c>
      <c r="CD11" s="23">
        <v>5.7819815516350001E-2</v>
      </c>
      <c r="CE11" s="23">
        <v>19.020824234858299</v>
      </c>
      <c r="CF11" s="23">
        <v>201.880919144496</v>
      </c>
      <c r="CG11" s="23">
        <v>3.1187662400612801E-2</v>
      </c>
      <c r="CH11" s="23">
        <v>0</v>
      </c>
      <c r="CI11" s="23">
        <v>4.6175067728853501</v>
      </c>
      <c r="CJ11" s="23">
        <v>6081.8017859903302</v>
      </c>
      <c r="CK11" s="23">
        <v>5154.1170377041499</v>
      </c>
      <c r="CL11" s="23">
        <v>927.68474828618196</v>
      </c>
      <c r="CM11" s="23">
        <v>5.5587943664192001E-2</v>
      </c>
      <c r="CN11" s="23">
        <v>8.3606460250665506E-3</v>
      </c>
      <c r="CO11" s="23">
        <v>11.4838832127956</v>
      </c>
      <c r="CP11" s="23">
        <v>2.9084969080948202</v>
      </c>
      <c r="CQ11" s="23">
        <v>2006.5616429802001</v>
      </c>
      <c r="CR11" s="23">
        <v>14.1544489502582</v>
      </c>
      <c r="CS11" s="23">
        <v>6.2993240623907996</v>
      </c>
      <c r="CT11" s="23">
        <v>2866.5065264538098</v>
      </c>
      <c r="CU11" s="23">
        <v>71.901198631780005</v>
      </c>
      <c r="CV11" s="23">
        <v>0.110877555386938</v>
      </c>
      <c r="CW11" s="23">
        <v>20.259486931882702</v>
      </c>
      <c r="CX11" s="23">
        <v>6.5473780423618098E-3</v>
      </c>
      <c r="CY11" s="23">
        <v>587.03099698482595</v>
      </c>
      <c r="CZ11" s="23">
        <v>3080.0925337303502</v>
      </c>
      <c r="DA11" s="23">
        <v>35.384112487280703</v>
      </c>
      <c r="DB11" s="23">
        <v>0</v>
      </c>
      <c r="DC11" s="23">
        <v>376.69935245335103</v>
      </c>
      <c r="DD11" s="23">
        <v>509.070617059668</v>
      </c>
      <c r="DE11" s="23">
        <v>143.935390859416</v>
      </c>
      <c r="DF11" s="23">
        <v>0</v>
      </c>
      <c r="DG11" s="23">
        <v>1967.24541294869</v>
      </c>
      <c r="DH11" s="23">
        <v>13074.7842620623</v>
      </c>
      <c r="DI11" s="23">
        <v>52.176626348909402</v>
      </c>
      <c r="DJ11" s="23">
        <v>346.898036343022</v>
      </c>
      <c r="DL11" s="46">
        <f t="shared" si="7"/>
        <v>-1.7046978245557621E-4</v>
      </c>
      <c r="DM11" s="46">
        <f t="shared" si="8"/>
        <v>-1.6878960488861188E-4</v>
      </c>
      <c r="DN11" s="46">
        <f t="shared" si="9"/>
        <v>-1.1210913933079161E-4</v>
      </c>
      <c r="DO11" s="46">
        <f t="shared" si="0"/>
        <v>-1.0892772619429084E-4</v>
      </c>
      <c r="DP11" s="46">
        <f t="shared" si="1"/>
        <v>-9.9669077433926103E-5</v>
      </c>
      <c r="DQ11" s="46">
        <f t="shared" si="10"/>
        <v>-1.3039691731526088E-4</v>
      </c>
      <c r="DR11" s="46">
        <f t="shared" si="11"/>
        <v>-1.6886519861835633E-4</v>
      </c>
      <c r="DS11" s="46">
        <f t="shared" si="12"/>
        <v>-1.3018932877296419E-4</v>
      </c>
      <c r="DT11" s="46">
        <f t="shared" si="13"/>
        <v>-1.3012873166413114E-4</v>
      </c>
      <c r="DU11" s="46">
        <f t="shared" si="14"/>
        <v>-1.3018689344342492E-4</v>
      </c>
      <c r="DV11" s="46">
        <f t="shared" si="15"/>
        <v>-1.3037140781721815E-4</v>
      </c>
      <c r="DW11" s="46">
        <f t="shared" si="16"/>
        <v>-1.3017121925328569E-4</v>
      </c>
      <c r="DX11" s="46">
        <f t="shared" si="17"/>
        <v>-1.3031330172833018E-4</v>
      </c>
      <c r="DY11" s="46">
        <f t="shared" si="18"/>
        <v>-1.2993883459163556E-4</v>
      </c>
      <c r="DZ11" s="46">
        <f t="shared" si="2"/>
        <v>-1.28479041971057E-4</v>
      </c>
      <c r="EA11" s="46">
        <f t="shared" si="3"/>
        <v>-1.2850697189317756E-4</v>
      </c>
      <c r="EB11" s="46">
        <f t="shared" si="4"/>
        <v>-1.3510289886977872E-4</v>
      </c>
      <c r="EC11" s="46">
        <f t="shared" si="5"/>
        <v>-1.3028547057726943E-4</v>
      </c>
      <c r="ED11" s="46">
        <f t="shared" si="6"/>
        <v>-1.328665063492963E-4</v>
      </c>
      <c r="EE11" s="46">
        <f t="shared" si="19"/>
        <v>-1.2707045631886015E-4</v>
      </c>
      <c r="EF11" s="46">
        <f t="shared" si="20"/>
        <v>-1.304221085918311E-4</v>
      </c>
      <c r="EG11" s="46">
        <f t="shared" si="21"/>
        <v>-1.3029730990329411E-4</v>
      </c>
      <c r="EH11" s="46">
        <f t="shared" si="22"/>
        <v>-1.2923226772169275E-4</v>
      </c>
      <c r="EI11" s="46">
        <f t="shared" si="23"/>
        <v>-1.3484279792285564E-4</v>
      </c>
      <c r="EJ11" s="46">
        <f t="shared" si="24"/>
        <v>-1.296842791053893E-4</v>
      </c>
      <c r="EK11" s="46">
        <f t="shared" si="25"/>
        <v>-1.3053677895219829E-4</v>
      </c>
      <c r="EL11" s="46">
        <f t="shared" si="26"/>
        <v>-1.3031022874123666E-4</v>
      </c>
      <c r="EM11" s="46">
        <f t="shared" si="27"/>
        <v>-1.2719266438121531E-4</v>
      </c>
      <c r="EN11" s="46">
        <f t="shared" si="28"/>
        <v>-1.1288135566227224E-4</v>
      </c>
    </row>
    <row r="12" spans="1:144" x14ac:dyDescent="0.3">
      <c r="A12" s="23" t="s">
        <v>10</v>
      </c>
      <c r="B12" s="21">
        <v>19350.46557</v>
      </c>
      <c r="C12" s="21">
        <v>320.73302100000001</v>
      </c>
      <c r="D12" s="21">
        <v>425.78646099999997</v>
      </c>
      <c r="E12" s="21">
        <v>2112.9560150000002</v>
      </c>
      <c r="F12" s="21">
        <v>1790.6406930000001</v>
      </c>
      <c r="G12" s="21">
        <v>194.880236</v>
      </c>
      <c r="H12" s="21">
        <v>4610.5376669999996</v>
      </c>
      <c r="I12" s="23">
        <v>189.73872499999999</v>
      </c>
      <c r="J12" s="23">
        <v>57.937120999999998</v>
      </c>
      <c r="K12" s="23">
        <v>109.502996</v>
      </c>
      <c r="L12" s="23">
        <v>13.936723000000001</v>
      </c>
      <c r="M12" s="23">
        <v>393.21524099999999</v>
      </c>
      <c r="N12" s="23">
        <v>47.783105999999997</v>
      </c>
      <c r="O12" s="23">
        <v>17.321249000000002</v>
      </c>
      <c r="P12" s="23">
        <v>1.9176219999999999</v>
      </c>
      <c r="Q12" s="23">
        <v>0.78531799999999996</v>
      </c>
      <c r="R12" s="23">
        <v>0.95518999999999998</v>
      </c>
      <c r="S12" s="23">
        <v>0.87465599999999999</v>
      </c>
      <c r="T12" s="23">
        <v>3.7073710000000002</v>
      </c>
      <c r="U12" s="23">
        <v>259.82068800000002</v>
      </c>
      <c r="V12" s="23">
        <v>55.149659999999997</v>
      </c>
      <c r="W12" s="23">
        <v>59.728898999999998</v>
      </c>
      <c r="X12" s="23">
        <v>7.9638309999999999</v>
      </c>
      <c r="Y12" s="23">
        <v>5.2797999999999998E-2</v>
      </c>
      <c r="Z12" s="23">
        <v>5.3755379999999997</v>
      </c>
      <c r="AA12" s="23">
        <v>12.759137000000001</v>
      </c>
      <c r="AB12" s="23">
        <v>11.746689</v>
      </c>
      <c r="AC12" s="23">
        <v>0.14693100000000001</v>
      </c>
      <c r="AD12" s="23">
        <v>1.5717999999999999E-2</v>
      </c>
      <c r="AE12" s="21"/>
      <c r="AF12" s="23" t="s">
        <v>10</v>
      </c>
      <c r="AG12" s="23">
        <v>271.48712978933202</v>
      </c>
      <c r="AH12" s="23">
        <v>41.505664916380297</v>
      </c>
      <c r="AI12" s="23">
        <v>59.725396785225698</v>
      </c>
      <c r="AJ12" s="23">
        <v>57.933687028405103</v>
      </c>
      <c r="AK12" s="23">
        <v>7.9633893021500297</v>
      </c>
      <c r="AL12" s="23">
        <v>189.72756415614899</v>
      </c>
      <c r="AM12" s="23">
        <v>189.72756415614899</v>
      </c>
      <c r="AN12" s="23">
        <v>88.664569959848805</v>
      </c>
      <c r="AO12" s="23">
        <v>90.865844205858494</v>
      </c>
      <c r="AP12" s="23">
        <v>109.496555115541</v>
      </c>
      <c r="AQ12" s="23">
        <v>0.146922471665169</v>
      </c>
      <c r="AR12" s="23">
        <v>13.9358994158555</v>
      </c>
      <c r="AS12" s="23">
        <v>5.2795007874016801E-2</v>
      </c>
      <c r="AT12" s="23">
        <v>379.15737917760902</v>
      </c>
      <c r="AU12" s="23">
        <v>19349.362908735398</v>
      </c>
      <c r="AV12" s="23">
        <v>146.954573539443</v>
      </c>
      <c r="AW12" s="23">
        <v>68.429615974736294</v>
      </c>
      <c r="AX12" s="23">
        <v>26.5867297632408</v>
      </c>
      <c r="AY12" s="23">
        <v>3.0281198958081399</v>
      </c>
      <c r="AZ12" s="23">
        <v>52.724643736098997</v>
      </c>
      <c r="BA12" s="23">
        <v>393.19206628957602</v>
      </c>
      <c r="BB12" s="23">
        <v>393.19206628957602</v>
      </c>
      <c r="BC12" s="23">
        <v>5.37522218901288</v>
      </c>
      <c r="BD12" s="23">
        <v>3507041.0223162798</v>
      </c>
      <c r="BE12" s="23">
        <v>0</v>
      </c>
      <c r="BF12" s="23">
        <v>38.325612207599697</v>
      </c>
      <c r="BG12" s="23">
        <v>8.3023868235781304</v>
      </c>
      <c r="BH12" s="23">
        <v>411.38592157732501</v>
      </c>
      <c r="BI12" s="23">
        <v>54.0565141772326</v>
      </c>
      <c r="BJ12" s="23">
        <v>4.0864239267624503E-3</v>
      </c>
      <c r="BK12" s="23">
        <v>1.1630588248262399E-2</v>
      </c>
      <c r="BL12" s="23">
        <v>259.80621215666798</v>
      </c>
      <c r="BM12" s="23">
        <v>12.758376403111599</v>
      </c>
      <c r="BN12" s="23">
        <v>55.146406125485797</v>
      </c>
      <c r="BO12" s="23">
        <v>320.71477164051402</v>
      </c>
      <c r="BP12" s="23">
        <v>0</v>
      </c>
      <c r="BQ12" s="23">
        <v>4738.9605445339103</v>
      </c>
      <c r="BR12" s="23">
        <v>383.184943786725</v>
      </c>
      <c r="BS12" s="23">
        <v>42.576107700136099</v>
      </c>
      <c r="BT12" s="23">
        <v>425.76105148686003</v>
      </c>
      <c r="BU12" s="23">
        <v>0</v>
      </c>
      <c r="BV12" s="23">
        <v>186.40685227767599</v>
      </c>
      <c r="BW12" s="23">
        <v>1.9175076685736601</v>
      </c>
      <c r="BX12" s="23">
        <v>0.78527274381829504</v>
      </c>
      <c r="BY12" s="23">
        <v>0.95513298219172504</v>
      </c>
      <c r="BZ12" s="23">
        <v>0.87460460826799402</v>
      </c>
      <c r="CA12" s="23">
        <v>3.70715764767627</v>
      </c>
      <c r="CB12" s="23">
        <v>5.1870301476655799E-2</v>
      </c>
      <c r="CC12" s="23">
        <v>1142.7650377996199</v>
      </c>
      <c r="CD12" s="23">
        <v>2.0466279166322099E-2</v>
      </c>
      <c r="CE12" s="23">
        <v>6.3451934183766303</v>
      </c>
      <c r="CF12" s="23">
        <v>67.605039308961196</v>
      </c>
      <c r="CG12" s="23">
        <v>1.4901599664699E-2</v>
      </c>
      <c r="CH12" s="23">
        <v>0</v>
      </c>
      <c r="CI12" s="23">
        <v>1.5389142291483999</v>
      </c>
      <c r="CJ12" s="23">
        <v>2112.9366180890702</v>
      </c>
      <c r="CK12" s="23">
        <v>1790.63980392503</v>
      </c>
      <c r="CL12" s="23">
        <v>322.296814164034</v>
      </c>
      <c r="CM12" s="23">
        <v>1.9273599235767699E-2</v>
      </c>
      <c r="CN12" s="23">
        <v>3.15608402946477E-3</v>
      </c>
      <c r="CO12" s="23">
        <v>6.3731237478573801</v>
      </c>
      <c r="CP12" s="23">
        <v>0.95787150756901795</v>
      </c>
      <c r="CQ12" s="23">
        <v>697.48947936099</v>
      </c>
      <c r="CR12" s="23">
        <v>4.7817715662075502</v>
      </c>
      <c r="CS12" s="23">
        <v>2.1371589238578599</v>
      </c>
      <c r="CT12" s="23">
        <v>996.40500573014299</v>
      </c>
      <c r="CU12" s="23">
        <v>25.8017189366712</v>
      </c>
      <c r="CV12" s="23">
        <v>3.7549531143041298E-2</v>
      </c>
      <c r="CW12" s="23">
        <v>6.8563439928459902</v>
      </c>
      <c r="CX12" s="23">
        <v>2.6847443640492202E-3</v>
      </c>
      <c r="CY12" s="23">
        <v>194.86874880021099</v>
      </c>
      <c r="CZ12" s="23">
        <v>1105.2909211941401</v>
      </c>
      <c r="DA12" s="23">
        <v>11.745992310163</v>
      </c>
      <c r="DB12" s="23">
        <v>0</v>
      </c>
      <c r="DC12" s="23">
        <v>135.17862771999501</v>
      </c>
      <c r="DD12" s="23">
        <v>182.680022271524</v>
      </c>
      <c r="DE12" s="23">
        <v>47.780314891272099</v>
      </c>
      <c r="DF12" s="23">
        <v>0</v>
      </c>
      <c r="DG12" s="23">
        <v>705.945861896407</v>
      </c>
      <c r="DH12" s="23">
        <v>4610.2747657974896</v>
      </c>
      <c r="DI12" s="23">
        <v>17.320230302156499</v>
      </c>
      <c r="DJ12" s="23">
        <v>124.48426300599399</v>
      </c>
      <c r="DL12" s="46">
        <f t="shared" si="7"/>
        <v>-5.6983707219501297E-5</v>
      </c>
      <c r="DM12" s="46">
        <f t="shared" si="8"/>
        <v>-5.6898910592657826E-5</v>
      </c>
      <c r="DN12" s="46">
        <f t="shared" si="9"/>
        <v>-5.9676658295502035E-5</v>
      </c>
      <c r="DO12" s="46">
        <f t="shared" si="0"/>
        <v>-9.1799880320873282E-6</v>
      </c>
      <c r="DP12" s="46">
        <f t="shared" si="1"/>
        <v>-4.9651221124044625E-7</v>
      </c>
      <c r="DQ12" s="46">
        <f t="shared" si="10"/>
        <v>-5.8944919324718155E-5</v>
      </c>
      <c r="DR12" s="46">
        <f t="shared" si="11"/>
        <v>-5.7021809927220697E-5</v>
      </c>
      <c r="DS12" s="46">
        <f t="shared" si="12"/>
        <v>-5.8822171652106341E-5</v>
      </c>
      <c r="DT12" s="46">
        <f t="shared" si="13"/>
        <v>-5.9270663360966079E-5</v>
      </c>
      <c r="DU12" s="46">
        <f t="shared" si="14"/>
        <v>-5.8819253301492005E-5</v>
      </c>
      <c r="DV12" s="46">
        <f t="shared" si="15"/>
        <v>-5.9094533521283617E-5</v>
      </c>
      <c r="DW12" s="46">
        <f t="shared" si="16"/>
        <v>-5.8936450085293138E-5</v>
      </c>
      <c r="DX12" s="46">
        <f t="shared" si="17"/>
        <v>-5.8412040604853236E-5</v>
      </c>
      <c r="DY12" s="46">
        <f t="shared" si="18"/>
        <v>-5.8812031597853063E-5</v>
      </c>
      <c r="DZ12" s="46">
        <f t="shared" si="2"/>
        <v>-5.9621461549708633E-5</v>
      </c>
      <c r="EA12" s="46">
        <f t="shared" si="3"/>
        <v>-5.762784210335483E-5</v>
      </c>
      <c r="EB12" s="46">
        <f t="shared" si="4"/>
        <v>-5.9692635260984221E-5</v>
      </c>
      <c r="EC12" s="46">
        <f t="shared" si="5"/>
        <v>-5.8756507708136212E-5</v>
      </c>
      <c r="ED12" s="46">
        <f t="shared" si="6"/>
        <v>-5.7548144960461005E-5</v>
      </c>
      <c r="EE12" s="46">
        <f t="shared" si="19"/>
        <v>-5.5714744824462241E-5</v>
      </c>
      <c r="EF12" s="46">
        <f t="shared" si="20"/>
        <v>-5.9000808240713741E-5</v>
      </c>
      <c r="EG12" s="46">
        <f t="shared" si="21"/>
        <v>-5.8635180506184832E-5</v>
      </c>
      <c r="EH12" s="46">
        <f t="shared" si="22"/>
        <v>-5.5462986340389252E-5</v>
      </c>
      <c r="EI12" s="46">
        <f t="shared" si="23"/>
        <v>-5.6671199348391412E-5</v>
      </c>
      <c r="EJ12" s="46">
        <f t="shared" si="24"/>
        <v>-5.8749652057105125E-5</v>
      </c>
      <c r="EK12" s="46">
        <f t="shared" si="25"/>
        <v>-5.96119383624038E-5</v>
      </c>
      <c r="EL12" s="46">
        <f t="shared" si="26"/>
        <v>-5.9309464735088612E-5</v>
      </c>
      <c r="EM12" s="46">
        <f t="shared" si="27"/>
        <v>-5.8043127937629925E-5</v>
      </c>
      <c r="EN12" s="46">
        <f t="shared" si="28"/>
        <v>-6.2846734644873852E-5</v>
      </c>
    </row>
    <row r="13" spans="1:144" x14ac:dyDescent="0.3">
      <c r="A13" s="23" t="s">
        <v>12</v>
      </c>
      <c r="B13" s="21">
        <v>260551.99720000001</v>
      </c>
      <c r="C13" s="21">
        <v>4282.9989240000004</v>
      </c>
      <c r="D13" s="21">
        <v>3898.418815</v>
      </c>
      <c r="E13" s="21">
        <v>26812.207421999999</v>
      </c>
      <c r="F13" s="21">
        <v>22722.209668</v>
      </c>
      <c r="G13" s="21">
        <v>2063.0013159999999</v>
      </c>
      <c r="H13" s="21">
        <v>61568.109311</v>
      </c>
      <c r="I13" s="23">
        <v>2358.4408290000001</v>
      </c>
      <c r="J13" s="23">
        <v>720.81033400000001</v>
      </c>
      <c r="K13" s="23">
        <v>632.28977299999997</v>
      </c>
      <c r="L13" s="23">
        <v>381.481493</v>
      </c>
      <c r="M13" s="23">
        <v>4710.5587320000004</v>
      </c>
      <c r="N13" s="23">
        <v>482.64785499999999</v>
      </c>
      <c r="O13" s="23">
        <v>408.88076899999999</v>
      </c>
      <c r="P13" s="23">
        <v>20.303699999999999</v>
      </c>
      <c r="Q13" s="23">
        <v>8.3151600000000006</v>
      </c>
      <c r="R13" s="23">
        <v>10.115038</v>
      </c>
      <c r="S13" s="23">
        <v>9.2624709999999997</v>
      </c>
      <c r="T13" s="23">
        <v>39.260171</v>
      </c>
      <c r="U13" s="23">
        <v>5300.6958649999997</v>
      </c>
      <c r="V13" s="23">
        <v>684.98057200000005</v>
      </c>
      <c r="W13" s="23">
        <v>453.141006</v>
      </c>
      <c r="X13" s="23">
        <v>99.058739000000003</v>
      </c>
      <c r="Y13" s="23">
        <v>0.56204200000000004</v>
      </c>
      <c r="Z13" s="23">
        <v>67.444232999999997</v>
      </c>
      <c r="AA13" s="23">
        <v>135.068704</v>
      </c>
      <c r="AB13" s="23">
        <v>145.426658</v>
      </c>
      <c r="AC13" s="23">
        <v>1.557804</v>
      </c>
      <c r="AD13" s="23">
        <v>0.15173900000000001</v>
      </c>
      <c r="AE13" s="21"/>
      <c r="AF13" s="23" t="s">
        <v>12</v>
      </c>
      <c r="AG13" s="23">
        <v>4204.7578908318401</v>
      </c>
      <c r="AH13" s="23">
        <v>725.79732498794601</v>
      </c>
      <c r="AI13" s="23">
        <v>453.14091843495498</v>
      </c>
      <c r="AJ13" s="23">
        <v>720.81014275759901</v>
      </c>
      <c r="AK13" s="23">
        <v>99.058747901300606</v>
      </c>
      <c r="AL13" s="23">
        <v>2358.4401549086001</v>
      </c>
      <c r="AM13" s="23">
        <v>2358.4401549086001</v>
      </c>
      <c r="AN13" s="23">
        <v>1181.56201294633</v>
      </c>
      <c r="AO13" s="23">
        <v>65.971563352965305</v>
      </c>
      <c r="AP13" s="23">
        <v>632.28963742108601</v>
      </c>
      <c r="AQ13" s="23">
        <v>1.5578077025630801</v>
      </c>
      <c r="AR13" s="23">
        <v>381.48140246970303</v>
      </c>
      <c r="AS13" s="23">
        <v>0.56204169847279195</v>
      </c>
      <c r="AT13" s="23">
        <v>6899.1058676492203</v>
      </c>
      <c r="AU13" s="23">
        <v>260551.91942356501</v>
      </c>
      <c r="AV13" s="23">
        <v>1720.1391276551301</v>
      </c>
      <c r="AW13" s="23">
        <v>1015.07823442289</v>
      </c>
      <c r="AX13" s="23">
        <v>354.38197693304198</v>
      </c>
      <c r="AY13" s="23">
        <v>301.62512407817201</v>
      </c>
      <c r="AZ13" s="23">
        <v>475.98446194093998</v>
      </c>
      <c r="BA13" s="23">
        <v>4710.5577654844201</v>
      </c>
      <c r="BB13" s="23">
        <v>4710.5577654844201</v>
      </c>
      <c r="BC13" s="23">
        <v>67.444218610884306</v>
      </c>
      <c r="BD13" s="23">
        <v>37127658.007772699</v>
      </c>
      <c r="BE13" s="23">
        <v>0</v>
      </c>
      <c r="BF13" s="23">
        <v>691.80474420315795</v>
      </c>
      <c r="BG13" s="23">
        <v>121.57938274464</v>
      </c>
      <c r="BH13" s="23">
        <v>5826.76316400002</v>
      </c>
      <c r="BI13" s="23">
        <v>838.758621341707</v>
      </c>
      <c r="BJ13" s="23">
        <v>3.9452207113212803E-2</v>
      </c>
      <c r="BK13" s="23">
        <v>0.112286572198614</v>
      </c>
      <c r="BL13" s="23">
        <v>5300.71081530436</v>
      </c>
      <c r="BM13" s="23">
        <v>135.06863686853899</v>
      </c>
      <c r="BN13" s="23">
        <v>684.98032026344401</v>
      </c>
      <c r="BO13" s="23">
        <v>4282.99772059117</v>
      </c>
      <c r="BP13" s="23">
        <v>0</v>
      </c>
      <c r="BQ13" s="23">
        <v>63557.629959158199</v>
      </c>
      <c r="BR13" s="23">
        <v>3508.57570892375</v>
      </c>
      <c r="BS13" s="23">
        <v>389.84173872888101</v>
      </c>
      <c r="BT13" s="23">
        <v>3898.41744765263</v>
      </c>
      <c r="BU13" s="23">
        <v>0</v>
      </c>
      <c r="BV13" s="23">
        <v>2666.01353966121</v>
      </c>
      <c r="BW13" s="23">
        <v>20.303668321376598</v>
      </c>
      <c r="BX13" s="23">
        <v>8.3151797822053908</v>
      </c>
      <c r="BY13" s="23">
        <v>10.115013854197301</v>
      </c>
      <c r="BZ13" s="23">
        <v>9.2624610586550595</v>
      </c>
      <c r="CA13" s="23">
        <v>39.260202323032203</v>
      </c>
      <c r="CB13" s="23">
        <v>8.2422370191967395E-2</v>
      </c>
      <c r="CC13" s="23">
        <v>16312.92193943</v>
      </c>
      <c r="CD13" s="23">
        <v>0</v>
      </c>
      <c r="CE13" s="23">
        <v>171.38063544558099</v>
      </c>
      <c r="CF13" s="23">
        <v>2049.1410403056698</v>
      </c>
      <c r="CG13" s="23">
        <v>0.26835202579484801</v>
      </c>
      <c r="CH13" s="23">
        <v>0</v>
      </c>
      <c r="CI13" s="23">
        <v>207.644193960878</v>
      </c>
      <c r="CJ13" s="23">
        <v>26811.389806338</v>
      </c>
      <c r="CK13" s="23">
        <v>22721.393121487799</v>
      </c>
      <c r="CL13" s="23">
        <v>4089.9966848501599</v>
      </c>
      <c r="CM13" s="23">
        <v>7.9701850817165099</v>
      </c>
      <c r="CN13" s="23">
        <v>9.0814035240882399E-2</v>
      </c>
      <c r="CO13" s="23">
        <v>121.103523719748</v>
      </c>
      <c r="CP13" s="23">
        <v>91.722363913931503</v>
      </c>
      <c r="CQ13" s="23">
        <v>8169.9117547133101</v>
      </c>
      <c r="CR13" s="23">
        <v>37.806699412688701</v>
      </c>
      <c r="CS13" s="23">
        <v>47.164742739926197</v>
      </c>
      <c r="CT13" s="23">
        <v>11671.2203904253</v>
      </c>
      <c r="CU13" s="23">
        <v>479.74164203669898</v>
      </c>
      <c r="CV13" s="23">
        <v>1.5996753444424201</v>
      </c>
      <c r="CW13" s="23">
        <v>144.16101325561999</v>
      </c>
      <c r="CX13" s="23">
        <v>0.12531473777796101</v>
      </c>
      <c r="CY13" s="23">
        <v>2063.0008968751399</v>
      </c>
      <c r="CZ13" s="23">
        <v>15715.658702459101</v>
      </c>
      <c r="DA13" s="23">
        <v>145.42661634802201</v>
      </c>
      <c r="DB13" s="23">
        <v>0</v>
      </c>
      <c r="DC13" s="23">
        <v>753.88890762385495</v>
      </c>
      <c r="DD13" s="23">
        <v>2484.3622448317201</v>
      </c>
      <c r="DE13" s="23">
        <v>482.647704002534</v>
      </c>
      <c r="DF13" s="23">
        <v>0</v>
      </c>
      <c r="DG13" s="23">
        <v>8750.0367389189396</v>
      </c>
      <c r="DH13" s="23">
        <v>61568.092368865196</v>
      </c>
      <c r="DI13" s="23">
        <v>408.88056508396801</v>
      </c>
      <c r="DJ13" s="23">
        <v>1891.3501255070601</v>
      </c>
      <c r="DL13" s="46">
        <f t="shared" si="7"/>
        <v>-2.9850638583377636E-7</v>
      </c>
      <c r="DM13" s="46">
        <f t="shared" si="8"/>
        <v>-2.8097341413347048E-7</v>
      </c>
      <c r="DN13" s="46">
        <f t="shared" si="9"/>
        <v>-3.5074409263496062E-7</v>
      </c>
      <c r="DO13" s="46">
        <f t="shared" si="0"/>
        <v>-3.0494156975990966E-5</v>
      </c>
      <c r="DP13" s="46">
        <f t="shared" si="1"/>
        <v>-3.5936052176743248E-5</v>
      </c>
      <c r="DQ13" s="46">
        <f t="shared" si="10"/>
        <v>-2.031626721199053E-7</v>
      </c>
      <c r="DR13" s="46">
        <f t="shared" si="11"/>
        <v>-2.7517711674569718E-7</v>
      </c>
      <c r="DS13" s="46">
        <f t="shared" si="12"/>
        <v>-2.8582078113893238E-7</v>
      </c>
      <c r="DT13" s="46">
        <f t="shared" si="13"/>
        <v>-2.6531584243566859E-7</v>
      </c>
      <c r="DU13" s="46">
        <f t="shared" si="14"/>
        <v>-2.144252836985462E-7</v>
      </c>
      <c r="DV13" s="46">
        <f t="shared" si="15"/>
        <v>-2.37312421792115E-7</v>
      </c>
      <c r="DW13" s="46">
        <f t="shared" si="16"/>
        <v>-2.0518066652362703E-7</v>
      </c>
      <c r="DX13" s="46">
        <f t="shared" si="17"/>
        <v>-3.1285224709824142E-7</v>
      </c>
      <c r="DY13" s="46">
        <f t="shared" si="18"/>
        <v>-4.987175906485934E-7</v>
      </c>
      <c r="DZ13" s="46">
        <f t="shared" si="2"/>
        <v>-1.5602389417161122E-6</v>
      </c>
      <c r="EA13" s="46">
        <f t="shared" si="3"/>
        <v>2.3790528853598208E-6</v>
      </c>
      <c r="EB13" s="46">
        <f t="shared" si="4"/>
        <v>-2.3871193266395442E-6</v>
      </c>
      <c r="EC13" s="46">
        <f t="shared" si="5"/>
        <v>-1.0732929625523593E-6</v>
      </c>
      <c r="ED13" s="46">
        <f t="shared" si="6"/>
        <v>7.9783229175301233E-7</v>
      </c>
      <c r="EE13" s="46">
        <f t="shared" si="19"/>
        <v>2.8204418327544423E-6</v>
      </c>
      <c r="EF13" s="46">
        <f t="shared" si="20"/>
        <v>-3.675090452608345E-7</v>
      </c>
      <c r="EG13" s="46">
        <f t="shared" si="21"/>
        <v>-1.9324016997297556E-7</v>
      </c>
      <c r="EH13" s="46">
        <f t="shared" si="22"/>
        <v>8.9858811984978946E-8</v>
      </c>
      <c r="EI13" s="46">
        <f t="shared" si="23"/>
        <v>-5.3648518810132687E-7</v>
      </c>
      <c r="EJ13" s="46">
        <f t="shared" si="24"/>
        <v>-2.1334834797454592E-7</v>
      </c>
      <c r="EK13" s="46">
        <f t="shared" si="25"/>
        <v>-4.9701714031982385E-7</v>
      </c>
      <c r="EL13" s="46">
        <f t="shared" si="26"/>
        <v>-2.8641226146213946E-7</v>
      </c>
      <c r="EM13" s="46">
        <f t="shared" si="27"/>
        <v>2.3767836519436289E-6</v>
      </c>
      <c r="EN13" s="46">
        <f t="shared" si="28"/>
        <v>-1.4543932226262426E-6</v>
      </c>
    </row>
    <row r="14" spans="1:144" x14ac:dyDescent="0.3">
      <c r="A14" s="23" t="s">
        <v>13</v>
      </c>
      <c r="B14" s="21">
        <v>108.379375</v>
      </c>
      <c r="C14" s="21">
        <v>1.7917479999999999</v>
      </c>
      <c r="D14" s="21">
        <v>2.1460750000000002</v>
      </c>
      <c r="E14" s="21">
        <v>11.621217</v>
      </c>
      <c r="F14" s="21">
        <v>9.8484890000000007</v>
      </c>
      <c r="G14" s="21">
        <v>1.0185070000000001</v>
      </c>
      <c r="H14" s="21">
        <v>25.756357000000001</v>
      </c>
      <c r="I14" s="23">
        <v>0.871977</v>
      </c>
      <c r="J14" s="23">
        <v>0.26638000000000001</v>
      </c>
      <c r="K14" s="23">
        <v>0.234124</v>
      </c>
      <c r="L14" s="23">
        <v>0.141513</v>
      </c>
      <c r="M14" s="23">
        <v>1.306921</v>
      </c>
      <c r="N14" s="23">
        <v>0.178975</v>
      </c>
      <c r="O14" s="23">
        <v>0.151916</v>
      </c>
      <c r="P14" s="23">
        <v>1.0024999999999999E-2</v>
      </c>
      <c r="Q14" s="23">
        <v>4.1050000000000001E-3</v>
      </c>
      <c r="R14" s="23">
        <v>4.9950000000000003E-3</v>
      </c>
      <c r="S14" s="23">
        <v>4.5729999999999998E-3</v>
      </c>
      <c r="T14" s="23">
        <v>1.9387999999999999E-2</v>
      </c>
      <c r="U14" s="23">
        <v>1.1987030000000001</v>
      </c>
      <c r="V14" s="23">
        <v>0.25285200000000002</v>
      </c>
      <c r="W14" s="23">
        <v>0.16752500000000001</v>
      </c>
      <c r="X14" s="23">
        <v>3.6417999999999999E-2</v>
      </c>
      <c r="Y14" s="23">
        <v>2.7399999999999999E-4</v>
      </c>
      <c r="Z14" s="23">
        <v>2.4972000000000001E-2</v>
      </c>
      <c r="AA14" s="23">
        <v>6.6685999999999995E-2</v>
      </c>
      <c r="AB14" s="23">
        <v>5.4110999999999999E-2</v>
      </c>
      <c r="AC14" s="23">
        <v>7.67E-4</v>
      </c>
      <c r="AD14" s="23">
        <v>6.3599999999999996E-4</v>
      </c>
      <c r="AE14" s="21"/>
      <c r="AF14" s="23" t="s">
        <v>13</v>
      </c>
      <c r="AG14" s="23">
        <v>2.0278645273676199</v>
      </c>
      <c r="AH14" s="23">
        <v>0.35057476983448699</v>
      </c>
      <c r="AI14" s="23">
        <v>0.16752469772979001</v>
      </c>
      <c r="AJ14" s="23">
        <v>0.26637899620598798</v>
      </c>
      <c r="AK14" s="23">
        <v>3.6417956421237102E-2</v>
      </c>
      <c r="AL14" s="23">
        <v>0.87197653846591305</v>
      </c>
      <c r="AM14" s="23">
        <v>0.87197653846591305</v>
      </c>
      <c r="AN14" s="23">
        <v>0.56911091188676999</v>
      </c>
      <c r="AO14" s="23">
        <v>3.1732715002121901E-2</v>
      </c>
      <c r="AP14" s="23">
        <v>0.23412463586254101</v>
      </c>
      <c r="AQ14" s="23">
        <v>7.6701577511532903E-4</v>
      </c>
      <c r="AR14" s="23">
        <v>0.14151362404969201</v>
      </c>
      <c r="AS14" s="23">
        <v>2.7399405036458902E-4</v>
      </c>
      <c r="AT14" s="23">
        <v>2.56213596514492</v>
      </c>
      <c r="AU14" s="23">
        <v>108.37934136918</v>
      </c>
      <c r="AV14" s="23">
        <v>0.84268149373170798</v>
      </c>
      <c r="AW14" s="23">
        <v>0.33836503821161001</v>
      </c>
      <c r="AX14" s="23">
        <v>0.24076157328560299</v>
      </c>
      <c r="AY14" s="23">
        <v>0.145597243797946</v>
      </c>
      <c r="AZ14" s="23">
        <v>0.229386903459603</v>
      </c>
      <c r="BA14" s="23">
        <v>1.30691712690796</v>
      </c>
      <c r="BB14" s="23">
        <v>1.30691712690796</v>
      </c>
      <c r="BC14" s="23">
        <v>2.49720603928636E-2</v>
      </c>
      <c r="BD14" s="23">
        <v>18330.012807751398</v>
      </c>
      <c r="BE14" s="23">
        <v>0</v>
      </c>
      <c r="BF14" s="23">
        <v>0.33326903702111399</v>
      </c>
      <c r="BG14" s="23">
        <v>5.8561638229357803E-2</v>
      </c>
      <c r="BH14" s="23">
        <v>2.5507922443474</v>
      </c>
      <c r="BI14" s="23">
        <v>0.40497928744412598</v>
      </c>
      <c r="BJ14" s="23">
        <v>1.6535943605769401E-4</v>
      </c>
      <c r="BK14" s="23">
        <v>4.7064126942134103E-4</v>
      </c>
      <c r="BL14" s="23">
        <v>1.19870577724058</v>
      </c>
      <c r="BM14" s="23">
        <v>6.6686232050794506E-2</v>
      </c>
      <c r="BN14" s="23">
        <v>0.25285274656343498</v>
      </c>
      <c r="BO14" s="23">
        <v>1.79174717395018</v>
      </c>
      <c r="BP14" s="23">
        <v>0</v>
      </c>
      <c r="BQ14" s="23">
        <v>26.5656867121921</v>
      </c>
      <c r="BR14" s="23">
        <v>1.93147650809922</v>
      </c>
      <c r="BS14" s="23">
        <v>0.214608075530349</v>
      </c>
      <c r="BT14" s="23">
        <v>2.1460845836295701</v>
      </c>
      <c r="BU14" s="23">
        <v>0</v>
      </c>
      <c r="BV14" s="23">
        <v>1.3356685925693199</v>
      </c>
      <c r="BW14" s="23">
        <v>1.00249538848195E-2</v>
      </c>
      <c r="BX14" s="23">
        <v>4.1050316749064401E-3</v>
      </c>
      <c r="BY14" s="23">
        <v>4.99498355903151E-3</v>
      </c>
      <c r="BZ14" s="23">
        <v>4.5730664858876597E-3</v>
      </c>
      <c r="CA14" s="23">
        <v>1.93878835298202E-2</v>
      </c>
      <c r="CB14" s="23">
        <v>2.7616417819959502E-4</v>
      </c>
      <c r="CC14" s="23">
        <v>7.2955879197737996</v>
      </c>
      <c r="CD14" s="23">
        <v>1.14888142991782E-4</v>
      </c>
      <c r="CE14" s="23">
        <v>3.3289981646521902E-2</v>
      </c>
      <c r="CF14" s="23">
        <v>0.35634159515424002</v>
      </c>
      <c r="CG14" s="23">
        <v>1.0686188594388099E-4</v>
      </c>
      <c r="CH14" s="23">
        <v>0</v>
      </c>
      <c r="CI14" s="23">
        <v>8.0646618936600495E-3</v>
      </c>
      <c r="CJ14" s="23">
        <v>11.621747256292799</v>
      </c>
      <c r="CK14" s="23">
        <v>9.8490198633134298</v>
      </c>
      <c r="CL14" s="23">
        <v>1.7727273929793801</v>
      </c>
      <c r="CM14" s="23">
        <v>1.05773133374118E-4</v>
      </c>
      <c r="CN14" s="6">
        <v>1.8898956662643202E-5</v>
      </c>
      <c r="CO14" s="23">
        <v>4.9647482046109602E-2</v>
      </c>
      <c r="CP14" s="23">
        <v>4.9465184058378299E-3</v>
      </c>
      <c r="CQ14" s="23">
        <v>3.8386603614477699</v>
      </c>
      <c r="CR14" s="23">
        <v>2.5469831401533301E-2</v>
      </c>
      <c r="CS14" s="23">
        <v>1.14405132359992E-2</v>
      </c>
      <c r="CT14" s="23">
        <v>5.4837222837679098</v>
      </c>
      <c r="CU14" s="23">
        <v>0.124447123265927</v>
      </c>
      <c r="CV14" s="23">
        <v>2.0058356344075301E-4</v>
      </c>
      <c r="CW14" s="23">
        <v>3.6596187106268198E-2</v>
      </c>
      <c r="CX14" s="6">
        <v>1.7277346957897201E-5</v>
      </c>
      <c r="CY14" s="23">
        <v>1.0185069991236599</v>
      </c>
      <c r="CZ14" s="23">
        <v>6.8409905562711</v>
      </c>
      <c r="DA14" s="23">
        <v>5.4111113356151097E-2</v>
      </c>
      <c r="DB14" s="23">
        <v>0</v>
      </c>
      <c r="DC14" s="23">
        <v>0.36201432279766499</v>
      </c>
      <c r="DD14" s="23">
        <v>1.12689501330379</v>
      </c>
      <c r="DE14" s="23">
        <v>0.17897573791444901</v>
      </c>
      <c r="DF14" s="23">
        <v>0</v>
      </c>
      <c r="DG14" s="23">
        <v>3.8682274660626002</v>
      </c>
      <c r="DH14" s="23">
        <v>25.756350578988801</v>
      </c>
      <c r="DI14" s="23">
        <v>0.15191608402145099</v>
      </c>
      <c r="DJ14" s="23">
        <v>0.85024050977143495</v>
      </c>
      <c r="DL14" s="46">
        <f t="shared" si="7"/>
        <v>-3.103064582082648E-7</v>
      </c>
      <c r="DM14" s="46">
        <f t="shared" si="8"/>
        <v>-4.6103013363473578E-7</v>
      </c>
      <c r="DN14" s="46">
        <f t="shared" si="9"/>
        <v>4.4656545413983279E-6</v>
      </c>
      <c r="DO14" s="46">
        <f t="shared" si="0"/>
        <v>4.5628292871546172E-5</v>
      </c>
      <c r="DP14" s="46">
        <f t="shared" si="1"/>
        <v>5.3903021410605069E-5</v>
      </c>
      <c r="DQ14" s="46">
        <f t="shared" si="10"/>
        <v>-8.6041638554133371E-10</v>
      </c>
      <c r="DR14" s="46">
        <f t="shared" si="11"/>
        <v>-2.4929811308622173E-7</v>
      </c>
      <c r="DS14" s="46">
        <f t="shared" si="12"/>
        <v>-5.2929617059680431E-7</v>
      </c>
      <c r="DT14" s="46">
        <f t="shared" si="13"/>
        <v>-3.7682784444110627E-6</v>
      </c>
      <c r="DU14" s="46">
        <f t="shared" si="14"/>
        <v>2.7159220797939065E-6</v>
      </c>
      <c r="DV14" s="46">
        <f t="shared" si="15"/>
        <v>4.4098400288675621E-6</v>
      </c>
      <c r="DW14" s="46">
        <f t="shared" si="16"/>
        <v>-2.9635242221789413E-6</v>
      </c>
      <c r="DX14" s="46">
        <f t="shared" si="17"/>
        <v>4.1230029278791062E-6</v>
      </c>
      <c r="DY14" s="46">
        <f t="shared" si="18"/>
        <v>5.5307835245252987E-7</v>
      </c>
      <c r="DZ14" s="46">
        <f t="shared" si="2"/>
        <v>-4.600018004877104E-6</v>
      </c>
      <c r="EA14" s="46">
        <f t="shared" si="3"/>
        <v>7.716176964659071E-6</v>
      </c>
      <c r="EB14" s="46">
        <f t="shared" si="4"/>
        <v>-3.2914851832379577E-6</v>
      </c>
      <c r="EC14" s="46">
        <f t="shared" si="5"/>
        <v>1.4538790216471202E-5</v>
      </c>
      <c r="ED14" s="46">
        <f t="shared" si="6"/>
        <v>-6.0073333917508885E-6</v>
      </c>
      <c r="EE14" s="46">
        <f t="shared" si="19"/>
        <v>2.3168713016937553E-6</v>
      </c>
      <c r="EF14" s="46">
        <f t="shared" si="20"/>
        <v>2.9525708120215264E-6</v>
      </c>
      <c r="EG14" s="46">
        <f t="shared" si="21"/>
        <v>-1.8043289658310306E-6</v>
      </c>
      <c r="EH14" s="46">
        <f t="shared" si="22"/>
        <v>-1.1966270222664858E-6</v>
      </c>
      <c r="EI14" s="46">
        <f t="shared" si="23"/>
        <v>-2.17139978502469E-5</v>
      </c>
      <c r="EJ14" s="46">
        <f t="shared" si="24"/>
        <v>2.4184231779166587E-6</v>
      </c>
      <c r="EK14" s="46">
        <f t="shared" si="25"/>
        <v>3.4797527893452086E-6</v>
      </c>
      <c r="EL14" s="46">
        <f t="shared" si="26"/>
        <v>2.0948818372918411E-6</v>
      </c>
      <c r="EM14" s="46">
        <f t="shared" si="27"/>
        <v>2.0567295083490366E-5</v>
      </c>
      <c r="EN14" s="46">
        <f t="shared" si="28"/>
        <v>1.10924376589267E-6</v>
      </c>
    </row>
    <row r="15" spans="1:144" x14ac:dyDescent="0.3">
      <c r="A15" s="23" t="s">
        <v>14</v>
      </c>
      <c r="B15" s="21">
        <v>42.515093999999998</v>
      </c>
      <c r="C15" s="21">
        <v>0.70308899999999996</v>
      </c>
      <c r="D15" s="21">
        <v>0.853329</v>
      </c>
      <c r="E15" s="21">
        <v>4.5690150000000003</v>
      </c>
      <c r="F15" s="21">
        <v>3.872045</v>
      </c>
      <c r="G15" s="21">
        <v>0.40304600000000002</v>
      </c>
      <c r="H15" s="21">
        <v>10.106915000000001</v>
      </c>
      <c r="I15" s="23">
        <v>0.34506100000000001</v>
      </c>
      <c r="J15" s="23">
        <v>0.10541200000000001</v>
      </c>
      <c r="K15" s="23">
        <v>9.2648999999999995E-2</v>
      </c>
      <c r="L15" s="23">
        <v>5.6000000000000001E-2</v>
      </c>
      <c r="M15" s="23">
        <v>0.51717900000000006</v>
      </c>
      <c r="N15" s="23">
        <v>7.0824999999999999E-2</v>
      </c>
      <c r="O15" s="23">
        <v>6.0117999999999998E-2</v>
      </c>
      <c r="P15" s="23">
        <v>3.967E-3</v>
      </c>
      <c r="Q15" s="23">
        <v>1.624E-3</v>
      </c>
      <c r="R15" s="23">
        <v>1.977E-3</v>
      </c>
      <c r="S15" s="23">
        <v>1.81E-3</v>
      </c>
      <c r="T15" s="23">
        <v>7.6670000000000002E-3</v>
      </c>
      <c r="U15" s="23">
        <v>0.474356</v>
      </c>
      <c r="V15" s="23">
        <v>0.100059</v>
      </c>
      <c r="W15" s="23">
        <v>6.6294000000000006E-2</v>
      </c>
      <c r="X15" s="23">
        <v>1.4413E-2</v>
      </c>
      <c r="Y15" s="23">
        <v>1.11E-4</v>
      </c>
      <c r="Z15" s="23">
        <v>9.8820000000000002E-3</v>
      </c>
      <c r="AA15" s="23">
        <v>2.6388999999999999E-2</v>
      </c>
      <c r="AB15" s="23">
        <v>2.1412E-2</v>
      </c>
      <c r="AC15" s="23">
        <v>3.0299999999999999E-4</v>
      </c>
      <c r="AD15" s="23">
        <v>2.5399999999999999E-4</v>
      </c>
      <c r="AE15" s="21"/>
      <c r="AF15" s="23" t="s">
        <v>14</v>
      </c>
      <c r="AG15" s="23">
        <v>0.79455254410776199</v>
      </c>
      <c r="AH15" s="23">
        <v>0.13736232641159099</v>
      </c>
      <c r="AI15" s="23">
        <v>6.6294199060831005E-2</v>
      </c>
      <c r="AJ15" s="23">
        <v>0.10541179643274499</v>
      </c>
      <c r="AK15" s="23">
        <v>1.44130564526529E-2</v>
      </c>
      <c r="AL15" s="23">
        <v>0.34506362222391201</v>
      </c>
      <c r="AM15" s="23">
        <v>0.34506362222391201</v>
      </c>
      <c r="AN15" s="23">
        <v>0.22298859089931999</v>
      </c>
      <c r="AO15" s="23">
        <v>1.2433459228757E-2</v>
      </c>
      <c r="AP15" s="23">
        <v>9.2649118185066895E-2</v>
      </c>
      <c r="AQ15" s="23">
        <v>3.0301422044235702E-4</v>
      </c>
      <c r="AR15" s="23">
        <v>5.5999699864790503E-2</v>
      </c>
      <c r="AS15" s="23">
        <v>1.10998508551177E-4</v>
      </c>
      <c r="AT15" s="23">
        <v>1.0038924927991499</v>
      </c>
      <c r="AU15" s="23">
        <v>42.5150764177097</v>
      </c>
      <c r="AV15" s="23">
        <v>0.33017623537922203</v>
      </c>
      <c r="AW15" s="23">
        <v>0.13258128544254999</v>
      </c>
      <c r="AX15" s="23">
        <v>9.4336236878585902E-2</v>
      </c>
      <c r="AY15" s="23">
        <v>5.7047505934070701E-2</v>
      </c>
      <c r="AZ15" s="23">
        <v>8.9878220283073407E-2</v>
      </c>
      <c r="BA15" s="23">
        <v>0.51718157820069699</v>
      </c>
      <c r="BB15" s="23">
        <v>0.51718157820069699</v>
      </c>
      <c r="BC15" s="23">
        <v>9.8819908480629604E-3</v>
      </c>
      <c r="BD15" s="23">
        <v>7253.60493835325</v>
      </c>
      <c r="BE15" s="23">
        <v>0</v>
      </c>
      <c r="BF15" s="23">
        <v>0.13058100843047399</v>
      </c>
      <c r="BG15" s="23">
        <v>2.29455593052133E-2</v>
      </c>
      <c r="BH15" s="23">
        <v>0.99944797241555905</v>
      </c>
      <c r="BI15" s="23">
        <v>0.158678856478006</v>
      </c>
      <c r="BJ15" s="6">
        <v>6.6039870588689093E-5</v>
      </c>
      <c r="BK15" s="23">
        <v>1.8796111046809601E-4</v>
      </c>
      <c r="BL15" s="23">
        <v>0.47435574630532901</v>
      </c>
      <c r="BM15" s="23">
        <v>2.6389280824748999E-2</v>
      </c>
      <c r="BN15" s="23">
        <v>0.100059074189718</v>
      </c>
      <c r="BO15" s="23">
        <v>0.70308811322938503</v>
      </c>
      <c r="BP15" s="23">
        <v>0</v>
      </c>
      <c r="BQ15" s="23">
        <v>10.4240255295226</v>
      </c>
      <c r="BR15" s="23">
        <v>0.76799172384904901</v>
      </c>
      <c r="BS15" s="23">
        <v>8.5333241400596296E-2</v>
      </c>
      <c r="BT15" s="23">
        <v>0.85332496524964596</v>
      </c>
      <c r="BU15" s="23">
        <v>0</v>
      </c>
      <c r="BV15" s="23">
        <v>0.52334205013310398</v>
      </c>
      <c r="BW15" s="23">
        <v>3.9670020260475997E-3</v>
      </c>
      <c r="BX15" s="23">
        <v>1.6240044621548999E-3</v>
      </c>
      <c r="BY15" s="23">
        <v>1.97699426688051E-3</v>
      </c>
      <c r="BZ15" s="23">
        <v>1.81001315497941E-3</v>
      </c>
      <c r="CA15" s="23">
        <v>7.6669070145560098E-3</v>
      </c>
      <c r="CB15" s="23">
        <v>1.1091567872043699E-4</v>
      </c>
      <c r="CC15" s="23">
        <v>2.8585459620694702</v>
      </c>
      <c r="CD15" s="6">
        <v>4.4576211026416801E-5</v>
      </c>
      <c r="CE15" s="23">
        <v>1.35003764392047E-2</v>
      </c>
      <c r="CF15" s="23">
        <v>0.144067869287962</v>
      </c>
      <c r="CG15" s="6">
        <v>3.5641936319493801E-5</v>
      </c>
      <c r="CH15" s="23">
        <v>0</v>
      </c>
      <c r="CI15" s="23">
        <v>3.2730258987968201E-3</v>
      </c>
      <c r="CJ15" s="23">
        <v>4.5692304978025398</v>
      </c>
      <c r="CK15" s="23">
        <v>3.8722605302656001</v>
      </c>
      <c r="CL15" s="23">
        <v>0.69696996753694096</v>
      </c>
      <c r="CM15" s="6">
        <v>4.1647106158060298E-5</v>
      </c>
      <c r="CN15" s="6">
        <v>7.0364104344758703E-6</v>
      </c>
      <c r="CO15" s="23">
        <v>1.5784838263419199E-2</v>
      </c>
      <c r="CP15" s="23">
        <v>2.0271941224777701E-3</v>
      </c>
      <c r="CQ15" s="23">
        <v>1.5086337406372401</v>
      </c>
      <c r="CR15" s="23">
        <v>1.02265573174159E-2</v>
      </c>
      <c r="CS15" s="23">
        <v>4.5784407810975699E-3</v>
      </c>
      <c r="CT15" s="23">
        <v>2.1551683504467101</v>
      </c>
      <c r="CU15" s="23">
        <v>4.8761032442114799E-2</v>
      </c>
      <c r="CV15" s="6">
        <v>8.0383879804009098E-5</v>
      </c>
      <c r="CW15" s="23">
        <v>1.4673785391072299E-2</v>
      </c>
      <c r="CX15" s="6">
        <v>6.1504577346406703E-6</v>
      </c>
      <c r="CY15" s="23">
        <v>0.40303969399846701</v>
      </c>
      <c r="CZ15" s="23">
        <v>2.6804255837695701</v>
      </c>
      <c r="DA15" s="23">
        <v>2.1412122251800898E-2</v>
      </c>
      <c r="DB15" s="23">
        <v>0</v>
      </c>
      <c r="DC15" s="23">
        <v>0.14184356374146301</v>
      </c>
      <c r="DD15" s="23">
        <v>0.44153668953146202</v>
      </c>
      <c r="DE15" s="23">
        <v>7.0824826907323196E-2</v>
      </c>
      <c r="DF15" s="23">
        <v>0</v>
      </c>
      <c r="DG15" s="23">
        <v>1.5156451168835401</v>
      </c>
      <c r="DH15" s="23">
        <v>10.1069118206319</v>
      </c>
      <c r="DI15" s="23">
        <v>6.0118903000490498E-2</v>
      </c>
      <c r="DJ15" s="23">
        <v>0.33313694266494698</v>
      </c>
      <c r="DL15" s="46">
        <f t="shared" si="7"/>
        <v>-4.1355407323029126E-7</v>
      </c>
      <c r="DM15" s="46">
        <f t="shared" si="8"/>
        <v>-1.261249450551026E-6</v>
      </c>
      <c r="DN15" s="46">
        <f t="shared" si="9"/>
        <v>-4.7282470817735841E-6</v>
      </c>
      <c r="DO15" s="46">
        <f t="shared" si="0"/>
        <v>4.7165045975880627E-5</v>
      </c>
      <c r="DP15" s="46">
        <f t="shared" si="1"/>
        <v>5.5663161352766379E-5</v>
      </c>
      <c r="DQ15" s="46">
        <f t="shared" si="10"/>
        <v>-1.564586060401895E-5</v>
      </c>
      <c r="DR15" s="46">
        <f t="shared" si="11"/>
        <v>-3.1457354695748418E-7</v>
      </c>
      <c r="DS15" s="46">
        <f t="shared" si="12"/>
        <v>7.599305375014059E-6</v>
      </c>
      <c r="DT15" s="46">
        <f t="shared" si="13"/>
        <v>-1.9311582648183118E-6</v>
      </c>
      <c r="DU15" s="46">
        <f t="shared" si="14"/>
        <v>1.2756216138290253E-6</v>
      </c>
      <c r="DV15" s="46">
        <f t="shared" si="15"/>
        <v>-5.3595573124654408E-6</v>
      </c>
      <c r="DW15" s="46">
        <f t="shared" si="16"/>
        <v>4.98512255318637E-6</v>
      </c>
      <c r="DX15" s="46">
        <f t="shared" si="17"/>
        <v>-2.4439488429633225E-6</v>
      </c>
      <c r="DY15" s="46">
        <f t="shared" si="18"/>
        <v>1.5020467921421482E-5</v>
      </c>
      <c r="DZ15" s="46">
        <f t="shared" si="2"/>
        <v>5.1072538433465542E-7</v>
      </c>
      <c r="EA15" s="46">
        <f t="shared" si="3"/>
        <v>2.7476323275344992E-6</v>
      </c>
      <c r="EB15" s="46">
        <f t="shared" si="4"/>
        <v>-2.8999086949916934E-6</v>
      </c>
      <c r="EC15" s="46">
        <f t="shared" si="5"/>
        <v>7.267944425438664E-6</v>
      </c>
      <c r="ED15" s="46">
        <f t="shared" si="6"/>
        <v>-1.2128008867933402E-5</v>
      </c>
      <c r="EE15" s="46">
        <f t="shared" si="19"/>
        <v>-5.3481914636477648E-7</v>
      </c>
      <c r="EF15" s="46">
        <f t="shared" si="20"/>
        <v>7.414597188446583E-7</v>
      </c>
      <c r="EG15" s="46">
        <f t="shared" si="21"/>
        <v>3.0026975442618946E-6</v>
      </c>
      <c r="EH15" s="46">
        <f t="shared" si="22"/>
        <v>3.9167871296435415E-6</v>
      </c>
      <c r="EI15" s="46">
        <f t="shared" si="23"/>
        <v>-1.3436475882923743E-5</v>
      </c>
      <c r="EJ15" s="46">
        <f t="shared" si="24"/>
        <v>-9.2612194290687804E-7</v>
      </c>
      <c r="EK15" s="46">
        <f t="shared" si="25"/>
        <v>1.0641735154801974E-5</v>
      </c>
      <c r="EL15" s="46">
        <f t="shared" si="26"/>
        <v>5.7094993880912653E-6</v>
      </c>
      <c r="EM15" s="46">
        <f t="shared" si="27"/>
        <v>4.6932152993485567E-5</v>
      </c>
      <c r="EN15" s="46">
        <f t="shared" si="28"/>
        <v>3.8624282878985803E-6</v>
      </c>
    </row>
    <row r="16" spans="1:144" x14ac:dyDescent="0.3">
      <c r="A16" s="23" t="s">
        <v>15</v>
      </c>
      <c r="B16" s="21">
        <v>98.219252999999995</v>
      </c>
      <c r="C16" s="21">
        <v>1.6348480000000001</v>
      </c>
      <c r="D16" s="21">
        <v>2.5148250000000001</v>
      </c>
      <c r="E16" s="21">
        <v>11.040756</v>
      </c>
      <c r="F16" s="21">
        <v>9.3565729999999991</v>
      </c>
      <c r="G16" s="21">
        <v>1.097305</v>
      </c>
      <c r="H16" s="21">
        <v>23.500941000000001</v>
      </c>
      <c r="I16" s="23">
        <v>0.93943399999999999</v>
      </c>
      <c r="J16" s="23">
        <v>0.28698699999999999</v>
      </c>
      <c r="K16" s="23">
        <v>0.25223499999999999</v>
      </c>
      <c r="L16" s="23">
        <v>0.15246299999999999</v>
      </c>
      <c r="M16" s="23">
        <v>1.408031</v>
      </c>
      <c r="N16" s="23">
        <v>0.19281899999999999</v>
      </c>
      <c r="O16" s="23">
        <v>0.16367300000000001</v>
      </c>
      <c r="P16" s="23">
        <v>1.0801E-2</v>
      </c>
      <c r="Q16" s="23">
        <v>4.4229999999999998E-3</v>
      </c>
      <c r="R16" s="23">
        <v>5.3800000000000002E-3</v>
      </c>
      <c r="S16" s="23">
        <v>4.927E-3</v>
      </c>
      <c r="T16" s="23">
        <v>2.0885000000000001E-2</v>
      </c>
      <c r="U16" s="23">
        <v>1.291444</v>
      </c>
      <c r="V16" s="23">
        <v>0.27241399999999999</v>
      </c>
      <c r="W16" s="23">
        <v>0.18048700000000001</v>
      </c>
      <c r="X16" s="23">
        <v>3.9238000000000002E-2</v>
      </c>
      <c r="Y16" s="23">
        <v>2.9999999999999997E-4</v>
      </c>
      <c r="Z16" s="23">
        <v>2.6904999999999998E-2</v>
      </c>
      <c r="AA16" s="23">
        <v>7.1842000000000003E-2</v>
      </c>
      <c r="AB16" s="23">
        <v>5.8295E-2</v>
      </c>
      <c r="AC16" s="23">
        <v>8.2799999999999996E-4</v>
      </c>
      <c r="AD16" s="23">
        <v>7.1699999999999997E-4</v>
      </c>
      <c r="AE16" s="21"/>
      <c r="AF16" s="23" t="s">
        <v>15</v>
      </c>
      <c r="AG16" s="23">
        <v>1.7912552718133501</v>
      </c>
      <c r="AH16" s="23">
        <v>0.309667341858606</v>
      </c>
      <c r="AI16" s="23">
        <v>0.18048863963800099</v>
      </c>
      <c r="AJ16" s="23">
        <v>0.28698537440775501</v>
      </c>
      <c r="AK16" s="23">
        <v>3.9237954225433601E-2</v>
      </c>
      <c r="AL16" s="23">
        <v>0.93943722802295004</v>
      </c>
      <c r="AM16" s="23">
        <v>0.93943722802295004</v>
      </c>
      <c r="AN16" s="23">
        <v>0.502705663618776</v>
      </c>
      <c r="AO16" s="23">
        <v>2.80294976945165E-2</v>
      </c>
      <c r="AP16" s="23">
        <v>0.25223183943230898</v>
      </c>
      <c r="AQ16" s="23">
        <v>8.2800622214873403E-4</v>
      </c>
      <c r="AR16" s="23">
        <v>0.152461488573995</v>
      </c>
      <c r="AS16" s="23">
        <v>3.00006008807464E-4</v>
      </c>
      <c r="AT16" s="23">
        <v>2.2631763629689599</v>
      </c>
      <c r="AU16" s="23">
        <v>98.219216587575801</v>
      </c>
      <c r="AV16" s="23">
        <v>0.74435499971890995</v>
      </c>
      <c r="AW16" s="23">
        <v>0.29888569758759198</v>
      </c>
      <c r="AX16" s="23">
        <v>0.21266754452289199</v>
      </c>
      <c r="AY16" s="23">
        <v>0.128608016572584</v>
      </c>
      <c r="AZ16" s="23">
        <v>0.20262323798343199</v>
      </c>
      <c r="BA16" s="23">
        <v>1.40803052632043</v>
      </c>
      <c r="BB16" s="23">
        <v>1.40803052632043</v>
      </c>
      <c r="BC16" s="23">
        <v>2.6904988483605799E-2</v>
      </c>
      <c r="BD16" s="23">
        <v>19748.107686965701</v>
      </c>
      <c r="BE16" s="23">
        <v>0</v>
      </c>
      <c r="BF16" s="23">
        <v>0.294381046809636</v>
      </c>
      <c r="BG16" s="23">
        <v>5.1727990557052801E-2</v>
      </c>
      <c r="BH16" s="23">
        <v>2.25315462493317</v>
      </c>
      <c r="BI16" s="23">
        <v>0.35772504732772198</v>
      </c>
      <c r="BJ16" s="23">
        <v>1.86424158247766E-4</v>
      </c>
      <c r="BK16" s="23">
        <v>5.3057413868174601E-4</v>
      </c>
      <c r="BL16" s="23">
        <v>1.2914464020238401</v>
      </c>
      <c r="BM16" s="23">
        <v>7.18421911407265E-2</v>
      </c>
      <c r="BN16" s="23">
        <v>0.27241287442252599</v>
      </c>
      <c r="BO16" s="23">
        <v>1.63484574811091</v>
      </c>
      <c r="BP16" s="23">
        <v>0</v>
      </c>
      <c r="BQ16" s="23">
        <v>24.215835248598601</v>
      </c>
      <c r="BR16" s="23">
        <v>2.26334187624354</v>
      </c>
      <c r="BS16" s="23">
        <v>0.25148334904126501</v>
      </c>
      <c r="BT16" s="23">
        <v>2.5148252252847998</v>
      </c>
      <c r="BU16" s="23">
        <v>0</v>
      </c>
      <c r="BV16" s="23">
        <v>1.17981928382854</v>
      </c>
      <c r="BW16" s="23">
        <v>1.08007594922755E-2</v>
      </c>
      <c r="BX16" s="23">
        <v>4.4228689848266802E-3</v>
      </c>
      <c r="BY16" s="23">
        <v>5.38014715851783E-3</v>
      </c>
      <c r="BZ16" s="23">
        <v>4.9269372840159299E-3</v>
      </c>
      <c r="CA16" s="23">
        <v>2.0884888528800601E-2</v>
      </c>
      <c r="CB16" s="23">
        <v>3.68868091954783E-3</v>
      </c>
      <c r="CC16" s="23">
        <v>6.4443135964549603</v>
      </c>
      <c r="CD16" s="23">
        <v>7.3969278592569299E-2</v>
      </c>
      <c r="CE16" s="23">
        <v>0.13473459107017799</v>
      </c>
      <c r="CF16" s="23">
        <v>0.32373727519745099</v>
      </c>
      <c r="CG16" s="23">
        <v>2.99521156103771E-3</v>
      </c>
      <c r="CH16" s="23">
        <v>0</v>
      </c>
      <c r="CI16" s="23">
        <v>0.12257106323406999</v>
      </c>
      <c r="CJ16" s="23">
        <v>11.0401659691242</v>
      </c>
      <c r="CK16" s="23">
        <v>9.3559839114403296</v>
      </c>
      <c r="CL16" s="23">
        <v>1.6841820576839299</v>
      </c>
      <c r="CM16" s="23">
        <v>9.0217111173575403E-3</v>
      </c>
      <c r="CN16" s="23">
        <v>6.28764805414551E-4</v>
      </c>
      <c r="CO16" s="23">
        <v>2.4205449825559202</v>
      </c>
      <c r="CP16" s="23">
        <v>2.9119286584324E-3</v>
      </c>
      <c r="CQ16" s="23">
        <v>2.4953971902092702</v>
      </c>
      <c r="CR16" s="23">
        <v>1.49012715157327E-2</v>
      </c>
      <c r="CS16" s="23">
        <v>2.4912702480750799E-2</v>
      </c>
      <c r="CT16" s="23">
        <v>3.5657885657280399</v>
      </c>
      <c r="CU16" s="23">
        <v>0.10992548513478501</v>
      </c>
      <c r="CV16" s="23">
        <v>8.2433252313475203E-2</v>
      </c>
      <c r="CW16" s="23">
        <v>7.7479003731322701E-2</v>
      </c>
      <c r="CX16" s="23">
        <v>2.6843774974233398E-4</v>
      </c>
      <c r="CY16" s="23">
        <v>1.0973070321929901</v>
      </c>
      <c r="CZ16" s="23">
        <v>6.04276931555746</v>
      </c>
      <c r="DA16" s="23">
        <v>5.8295023043811303E-2</v>
      </c>
      <c r="DB16" s="23">
        <v>0</v>
      </c>
      <c r="DC16" s="23">
        <v>0.31977871177543699</v>
      </c>
      <c r="DD16" s="23">
        <v>0.99539468793245001</v>
      </c>
      <c r="DE16" s="23">
        <v>0.19282229038972201</v>
      </c>
      <c r="DF16" s="23">
        <v>0</v>
      </c>
      <c r="DG16" s="23">
        <v>3.4168683086691201</v>
      </c>
      <c r="DH16" s="23">
        <v>23.500935862034702</v>
      </c>
      <c r="DI16" s="23">
        <v>0.163673747912498</v>
      </c>
      <c r="DJ16" s="23">
        <v>0.75103078976173498</v>
      </c>
      <c r="DL16" s="46">
        <f t="shared" si="7"/>
        <v>-3.7072593286831899E-7</v>
      </c>
      <c r="DM16" s="46">
        <f t="shared" si="8"/>
        <v>-1.3774302504501944E-6</v>
      </c>
      <c r="DN16" s="46">
        <f t="shared" si="9"/>
        <v>8.9582694503269222E-8</v>
      </c>
      <c r="DO16" s="46">
        <f t="shared" si="0"/>
        <v>-5.3441166148445932E-5</v>
      </c>
      <c r="DP16" s="46">
        <f t="shared" si="1"/>
        <v>-6.295986358141473E-5</v>
      </c>
      <c r="DQ16" s="46">
        <f t="shared" si="10"/>
        <v>1.8519855373930116E-6</v>
      </c>
      <c r="DR16" s="46">
        <f t="shared" si="11"/>
        <v>-2.1862806682676596E-7</v>
      </c>
      <c r="DS16" s="46">
        <f t="shared" si="12"/>
        <v>3.4361359606449563E-6</v>
      </c>
      <c r="DT16" s="46">
        <f t="shared" si="13"/>
        <v>-5.6643410502231057E-6</v>
      </c>
      <c r="DU16" s="46">
        <f t="shared" si="14"/>
        <v>-1.2530250326114003E-5</v>
      </c>
      <c r="DV16" s="46">
        <f t="shared" si="15"/>
        <v>-9.9133954139094669E-6</v>
      </c>
      <c r="DW16" s="46">
        <f t="shared" si="16"/>
        <v>-3.364127423417586E-7</v>
      </c>
      <c r="DX16" s="46">
        <f t="shared" si="17"/>
        <v>1.7064655049666051E-5</v>
      </c>
      <c r="DY16" s="46">
        <f t="shared" si="18"/>
        <v>4.5695533043887664E-6</v>
      </c>
      <c r="DZ16" s="46">
        <f t="shared" si="2"/>
        <v>-2.2267171974808392E-5</v>
      </c>
      <c r="EA16" s="46">
        <f t="shared" si="3"/>
        <v>-2.9621336947690401E-5</v>
      </c>
      <c r="EB16" s="46">
        <f t="shared" si="4"/>
        <v>2.735288435497391E-5</v>
      </c>
      <c r="EC16" s="46">
        <f t="shared" si="5"/>
        <v>-1.2729040809843941E-5</v>
      </c>
      <c r="ED16" s="46">
        <f t="shared" si="6"/>
        <v>-5.3373808666267076E-6</v>
      </c>
      <c r="EE16" s="46">
        <f t="shared" si="19"/>
        <v>1.8599519917654207E-6</v>
      </c>
      <c r="EF16" s="46">
        <f t="shared" si="20"/>
        <v>-4.1318635385984913E-6</v>
      </c>
      <c r="EG16" s="46">
        <f t="shared" si="21"/>
        <v>9.0845213283122946E-6</v>
      </c>
      <c r="EH16" s="46">
        <f t="shared" si="22"/>
        <v>-1.1665876548550422E-6</v>
      </c>
      <c r="EI16" s="46">
        <f t="shared" si="23"/>
        <v>2.0029358213404944E-5</v>
      </c>
      <c r="EJ16" s="46">
        <f t="shared" si="24"/>
        <v>-4.2803918228524624E-7</v>
      </c>
      <c r="EK16" s="46">
        <f t="shared" si="25"/>
        <v>2.6605707872346002E-6</v>
      </c>
      <c r="EL16" s="46">
        <f t="shared" si="26"/>
        <v>3.9529653149635889E-7</v>
      </c>
      <c r="EM16" s="46">
        <f t="shared" si="27"/>
        <v>7.514672384146103E-6</v>
      </c>
      <c r="EN16" s="46">
        <f t="shared" si="28"/>
        <v>-2.3752726471693205E-6</v>
      </c>
    </row>
    <row r="17" spans="1:144" x14ac:dyDescent="0.3">
      <c r="A17" s="23" t="s">
        <v>16</v>
      </c>
      <c r="B17" s="21">
        <v>13015.588508000001</v>
      </c>
      <c r="C17" s="21">
        <v>215.12787599999999</v>
      </c>
      <c r="D17" s="21">
        <v>255.25269599999999</v>
      </c>
      <c r="E17" s="21">
        <v>1393.414078</v>
      </c>
      <c r="F17" s="21">
        <v>1180.859393</v>
      </c>
      <c r="G17" s="21">
        <v>121.558509</v>
      </c>
      <c r="H17" s="21">
        <v>3092.4631650000001</v>
      </c>
      <c r="I17" s="23">
        <v>104.069817</v>
      </c>
      <c r="J17" s="23">
        <v>31.792210000000001</v>
      </c>
      <c r="K17" s="23">
        <v>27.942375999999999</v>
      </c>
      <c r="L17" s="23">
        <v>16.889607000000002</v>
      </c>
      <c r="M17" s="23">
        <v>155.98052799999999</v>
      </c>
      <c r="N17" s="23">
        <v>21.360391</v>
      </c>
      <c r="O17" s="23">
        <v>18.131488999999998</v>
      </c>
      <c r="P17" s="23">
        <v>1.1963569999999999</v>
      </c>
      <c r="Q17" s="23">
        <v>0.48994900000000002</v>
      </c>
      <c r="R17" s="23">
        <v>0.59600600000000004</v>
      </c>
      <c r="S17" s="23">
        <v>0.54576999999999998</v>
      </c>
      <c r="T17" s="23">
        <v>2.3133189999999999</v>
      </c>
      <c r="U17" s="23">
        <v>143.064944</v>
      </c>
      <c r="V17" s="23">
        <v>30.177764</v>
      </c>
      <c r="W17" s="23">
        <v>19.994319999999998</v>
      </c>
      <c r="X17" s="23">
        <v>4.3465910000000001</v>
      </c>
      <c r="Y17" s="23">
        <v>3.3120999999999998E-2</v>
      </c>
      <c r="Z17" s="23">
        <v>2.9805229999999998</v>
      </c>
      <c r="AA17" s="23">
        <v>7.958672</v>
      </c>
      <c r="AB17" s="23">
        <v>6.4577920000000004</v>
      </c>
      <c r="AC17" s="23">
        <v>9.1788999999999996E-2</v>
      </c>
      <c r="AD17" s="23">
        <v>5.4489999999999999E-3</v>
      </c>
      <c r="AE17" s="21"/>
      <c r="AF17" s="23" t="s">
        <v>16</v>
      </c>
      <c r="AG17" s="23">
        <v>243.734829596569</v>
      </c>
      <c r="AH17" s="23">
        <v>42.136425800717603</v>
      </c>
      <c r="AI17" s="23">
        <v>19.9943165540876</v>
      </c>
      <c r="AJ17" s="23">
        <v>31.792200876771702</v>
      </c>
      <c r="AK17" s="23">
        <v>4.3465940732683999</v>
      </c>
      <c r="AL17" s="23">
        <v>104.069787895152</v>
      </c>
      <c r="AM17" s="23">
        <v>104.069787895152</v>
      </c>
      <c r="AN17" s="23">
        <v>68.403146805998702</v>
      </c>
      <c r="AO17" s="23">
        <v>3.8140451837203999</v>
      </c>
      <c r="AP17" s="23">
        <v>27.942379358766701</v>
      </c>
      <c r="AQ17" s="23">
        <v>9.1789748064220605E-2</v>
      </c>
      <c r="AR17" s="23">
        <v>16.8895991269553</v>
      </c>
      <c r="AS17" s="23">
        <v>3.3121058349719103E-2</v>
      </c>
      <c r="AT17" s="23">
        <v>307.94921848432199</v>
      </c>
      <c r="AU17" s="23">
        <v>13015.585081322901</v>
      </c>
      <c r="AV17" s="23">
        <v>101.28408990404201</v>
      </c>
      <c r="AW17" s="23">
        <v>40.669193524371103</v>
      </c>
      <c r="AX17" s="23">
        <v>28.937795947853299</v>
      </c>
      <c r="AY17" s="23">
        <v>17.499681281490901</v>
      </c>
      <c r="AZ17" s="23">
        <v>27.5706169101726</v>
      </c>
      <c r="BA17" s="23">
        <v>155.980500160529</v>
      </c>
      <c r="BB17" s="23">
        <v>155.980500160529</v>
      </c>
      <c r="BC17" s="23">
        <v>2.9805220535888401</v>
      </c>
      <c r="BD17" s="23">
        <v>2187678.0934142401</v>
      </c>
      <c r="BE17" s="23">
        <v>0</v>
      </c>
      <c r="BF17" s="23">
        <v>40.056463969553</v>
      </c>
      <c r="BG17" s="23">
        <v>7.0386112924335098</v>
      </c>
      <c r="BH17" s="23">
        <v>306.58588005571102</v>
      </c>
      <c r="BI17" s="23">
        <v>48.675304905107502</v>
      </c>
      <c r="BJ17" s="23">
        <v>1.41672767958024E-3</v>
      </c>
      <c r="BK17" s="23">
        <v>4.0322912085186497E-3</v>
      </c>
      <c r="BL17" s="23">
        <v>143.06534544260501</v>
      </c>
      <c r="BM17" s="23">
        <v>7.9586765019924197</v>
      </c>
      <c r="BN17" s="23">
        <v>30.177742564915899</v>
      </c>
      <c r="BO17" s="23">
        <v>215.12781919894999</v>
      </c>
      <c r="BP17" s="23">
        <v>0</v>
      </c>
      <c r="BQ17" s="23">
        <v>3189.7386499997201</v>
      </c>
      <c r="BR17" s="23">
        <v>229.72735031774101</v>
      </c>
      <c r="BS17" s="23">
        <v>25.525271642057501</v>
      </c>
      <c r="BT17" s="23">
        <v>255.25262195979801</v>
      </c>
      <c r="BU17" s="23">
        <v>0</v>
      </c>
      <c r="BV17" s="23">
        <v>160.53743567932599</v>
      </c>
      <c r="BW17" s="23">
        <v>1.1963561455160701</v>
      </c>
      <c r="BX17" s="23">
        <v>0.48994770195715298</v>
      </c>
      <c r="BY17" s="23">
        <v>0.59600767270181898</v>
      </c>
      <c r="BZ17" s="23">
        <v>0.54577142016237001</v>
      </c>
      <c r="CA17" s="23">
        <v>2.3133156255008598</v>
      </c>
      <c r="CB17" s="23">
        <v>3.3252307632952401E-2</v>
      </c>
      <c r="CC17" s="23">
        <v>876.87455246217598</v>
      </c>
      <c r="CD17" s="23">
        <v>1.3740037654943501E-2</v>
      </c>
      <c r="CE17" s="23">
        <v>4.0161279694880303</v>
      </c>
      <c r="CF17" s="23">
        <v>42.9629039721776</v>
      </c>
      <c r="CG17" s="23">
        <v>1.2433055969840699E-2</v>
      </c>
      <c r="CH17" s="23">
        <v>0</v>
      </c>
      <c r="CI17" s="23">
        <v>0.97307432078352196</v>
      </c>
      <c r="CJ17" s="23">
        <v>1393.4780817220001</v>
      </c>
      <c r="CK17" s="23">
        <v>1180.9234749990101</v>
      </c>
      <c r="CL17" s="23">
        <v>212.55460672299401</v>
      </c>
      <c r="CM17" s="23">
        <v>1.2686113174269801E-2</v>
      </c>
      <c r="CN17" s="23">
        <v>2.24254552268831E-3</v>
      </c>
      <c r="CO17" s="23">
        <v>5.7301573030859201</v>
      </c>
      <c r="CP17" s="23">
        <v>0.59801501281436498</v>
      </c>
      <c r="CQ17" s="23">
        <v>460.230821387037</v>
      </c>
      <c r="CR17" s="23">
        <v>3.0665856754686098</v>
      </c>
      <c r="CS17" s="23">
        <v>1.37655172208535</v>
      </c>
      <c r="CT17" s="23">
        <v>657.46369924546798</v>
      </c>
      <c r="CU17" s="23">
        <v>14.957572722653</v>
      </c>
      <c r="CV17" s="23">
        <v>2.4141422532338998E-2</v>
      </c>
      <c r="CW17" s="23">
        <v>4.4050095912079597</v>
      </c>
      <c r="CX17" s="23">
        <v>2.0333169066948801E-3</v>
      </c>
      <c r="CY17" s="23">
        <v>121.558482911423</v>
      </c>
      <c r="CZ17" s="23">
        <v>822.23478425923895</v>
      </c>
      <c r="DA17" s="23">
        <v>6.4577964772069603</v>
      </c>
      <c r="DB17" s="23">
        <v>0</v>
      </c>
      <c r="DC17" s="23">
        <v>43.511417409779199</v>
      </c>
      <c r="DD17" s="23">
        <v>135.44356301075101</v>
      </c>
      <c r="DE17" s="23">
        <v>21.360388969347198</v>
      </c>
      <c r="DF17" s="23">
        <v>0</v>
      </c>
      <c r="DG17" s="23">
        <v>464.93194459432198</v>
      </c>
      <c r="DH17" s="23">
        <v>3092.46259671401</v>
      </c>
      <c r="DI17" s="23">
        <v>18.1314793518819</v>
      </c>
      <c r="DJ17" s="23">
        <v>102.192809254819</v>
      </c>
      <c r="DL17" s="46">
        <f t="shared" si="7"/>
        <v>-2.6327484906407705E-7</v>
      </c>
      <c r="DM17" s="46">
        <f t="shared" si="8"/>
        <v>-2.6403389021180365E-7</v>
      </c>
      <c r="DN17" s="46">
        <f t="shared" si="9"/>
        <v>-2.9006628780170359E-7</v>
      </c>
      <c r="DO17" s="46">
        <f t="shared" si="0"/>
        <v>4.5933023794275329E-5</v>
      </c>
      <c r="DP17" s="46">
        <f t="shared" si="1"/>
        <v>5.426725602555594E-5</v>
      </c>
      <c r="DQ17" s="46">
        <f t="shared" si="10"/>
        <v>-2.146174481443737E-7</v>
      </c>
      <c r="DR17" s="46">
        <f t="shared" si="11"/>
        <v>-1.8376483720684997E-7</v>
      </c>
      <c r="DS17" s="46">
        <f t="shared" si="12"/>
        <v>-2.7966656265537468E-7</v>
      </c>
      <c r="DT17" s="46">
        <f t="shared" si="13"/>
        <v>-2.8696426888996089E-7</v>
      </c>
      <c r="DU17" s="46">
        <f t="shared" si="14"/>
        <v>1.202033320720965E-7</v>
      </c>
      <c r="DV17" s="46">
        <f t="shared" si="15"/>
        <v>-4.6614730002372722E-7</v>
      </c>
      <c r="DW17" s="46">
        <f t="shared" si="16"/>
        <v>-1.7848042537755633E-7</v>
      </c>
      <c r="DX17" s="46">
        <f t="shared" si="17"/>
        <v>-9.5066274838590213E-8</v>
      </c>
      <c r="DY17" s="46">
        <f t="shared" si="18"/>
        <v>-5.3211945793457075E-7</v>
      </c>
      <c r="DZ17" s="46">
        <f t="shared" si="2"/>
        <v>-7.1423824981608821E-7</v>
      </c>
      <c r="EA17" s="46">
        <f t="shared" si="3"/>
        <v>-2.6493427827021951E-6</v>
      </c>
      <c r="EB17" s="46">
        <f t="shared" si="4"/>
        <v>2.8065184225400596E-6</v>
      </c>
      <c r="EC17" s="46">
        <f t="shared" si="5"/>
        <v>2.6021261154626676E-6</v>
      </c>
      <c r="ED17" s="46">
        <f t="shared" si="6"/>
        <v>-1.4587262457614184E-6</v>
      </c>
      <c r="EE17" s="46">
        <f t="shared" si="19"/>
        <v>2.8060165809068906E-6</v>
      </c>
      <c r="EF17" s="46">
        <f t="shared" si="20"/>
        <v>-7.1029398005014327E-7</v>
      </c>
      <c r="EG17" s="46">
        <f t="shared" si="21"/>
        <v>-1.7234456576129284E-7</v>
      </c>
      <c r="EH17" s="46">
        <f t="shared" si="22"/>
        <v>7.0705258437404384E-7</v>
      </c>
      <c r="EI17" s="46">
        <f t="shared" si="23"/>
        <v>1.7617136893531708E-6</v>
      </c>
      <c r="EJ17" s="46">
        <f t="shared" si="24"/>
        <v>-3.175319095553165E-7</v>
      </c>
      <c r="EK17" s="46">
        <f t="shared" si="25"/>
        <v>5.6567131045827494E-7</v>
      </c>
      <c r="EL17" s="46">
        <f t="shared" si="26"/>
        <v>6.93303060835791E-7</v>
      </c>
      <c r="EM17" s="46">
        <f t="shared" si="27"/>
        <v>8.1498242775256392E-6</v>
      </c>
      <c r="EN17" s="46">
        <f t="shared" si="28"/>
        <v>3.4663422443813949E-6</v>
      </c>
    </row>
    <row r="18" spans="1:144" x14ac:dyDescent="0.3">
      <c r="A18" s="23" t="s">
        <v>17</v>
      </c>
      <c r="B18" s="21">
        <v>9794.8212320000002</v>
      </c>
      <c r="C18" s="21">
        <v>162.22722300000001</v>
      </c>
      <c r="D18" s="21">
        <v>209.27108100000001</v>
      </c>
      <c r="E18" s="21">
        <v>1063.951581</v>
      </c>
      <c r="F18" s="21">
        <v>901.65388800000005</v>
      </c>
      <c r="G18" s="21">
        <v>96.732251000000005</v>
      </c>
      <c r="H18" s="21">
        <v>2332.0164249999998</v>
      </c>
      <c r="I18" s="23">
        <v>94.180195999999995</v>
      </c>
      <c r="J18" s="23">
        <v>28.75807</v>
      </c>
      <c r="K18" s="23">
        <v>54.353737000000002</v>
      </c>
      <c r="L18" s="23">
        <v>6.9177479999999996</v>
      </c>
      <c r="M18" s="23">
        <v>195.17932200000001</v>
      </c>
      <c r="N18" s="23">
        <v>23.717994000000001</v>
      </c>
      <c r="O18" s="23">
        <v>8.5977680000000003</v>
      </c>
      <c r="P18" s="23">
        <v>0.95203400000000005</v>
      </c>
      <c r="Q18" s="23">
        <v>0.38989099999999999</v>
      </c>
      <c r="R18" s="23">
        <v>0.47428100000000001</v>
      </c>
      <c r="S18" s="23">
        <v>0.43430999999999997</v>
      </c>
      <c r="T18" s="23">
        <v>1.8408929999999999</v>
      </c>
      <c r="U18" s="23">
        <v>128.966589</v>
      </c>
      <c r="V18" s="23">
        <v>27.374514999999999</v>
      </c>
      <c r="W18" s="23">
        <v>29.647490000000001</v>
      </c>
      <c r="X18" s="23">
        <v>3.953001</v>
      </c>
      <c r="Y18" s="23">
        <v>2.6349000000000001E-2</v>
      </c>
      <c r="Z18" s="23">
        <v>2.668275</v>
      </c>
      <c r="AA18" s="23">
        <v>6.3332470000000001</v>
      </c>
      <c r="AB18" s="23">
        <v>5.830673</v>
      </c>
      <c r="AC18" s="23">
        <v>7.3039999999999994E-2</v>
      </c>
      <c r="AD18" s="23">
        <v>6.1380999999999998E-2</v>
      </c>
      <c r="AE18" s="21"/>
      <c r="AF18" s="23" t="s">
        <v>17</v>
      </c>
      <c r="AG18" s="23">
        <v>138.042448386871</v>
      </c>
      <c r="AH18" s="23">
        <v>21.104288833646301</v>
      </c>
      <c r="AI18" s="23">
        <v>29.647493012505699</v>
      </c>
      <c r="AJ18" s="23">
        <v>28.758057898814901</v>
      </c>
      <c r="AK18" s="23">
        <v>3.9530122005191801</v>
      </c>
      <c r="AL18" s="23">
        <v>94.180181081960995</v>
      </c>
      <c r="AM18" s="23">
        <v>94.180181081960995</v>
      </c>
      <c r="AN18" s="23">
        <v>45.083063780155101</v>
      </c>
      <c r="AO18" s="23">
        <v>46.202304421801202</v>
      </c>
      <c r="AP18" s="23">
        <v>54.353745042014097</v>
      </c>
      <c r="AQ18" s="23">
        <v>7.3040067212447296E-2</v>
      </c>
      <c r="AR18" s="23">
        <v>6.9177530528492399</v>
      </c>
      <c r="AS18" s="23">
        <v>2.6348945524462999E-2</v>
      </c>
      <c r="AT18" s="23">
        <v>192.78925347411999</v>
      </c>
      <c r="AU18" s="23">
        <v>9794.81865198388</v>
      </c>
      <c r="AV18" s="23">
        <v>74.721644344512896</v>
      </c>
      <c r="AW18" s="23">
        <v>34.7942358677888</v>
      </c>
      <c r="AX18" s="23">
        <v>13.518496671949199</v>
      </c>
      <c r="AY18" s="23">
        <v>1.53970391637573</v>
      </c>
      <c r="AZ18" s="23">
        <v>26.8087720308922</v>
      </c>
      <c r="BA18" s="23">
        <v>195.17928751723099</v>
      </c>
      <c r="BB18" s="23">
        <v>195.17928751723099</v>
      </c>
      <c r="BC18" s="23">
        <v>2.6682698998412602</v>
      </c>
      <c r="BD18" s="23">
        <v>1740882.1437611899</v>
      </c>
      <c r="BE18" s="23">
        <v>0</v>
      </c>
      <c r="BF18" s="23">
        <v>19.487341298424202</v>
      </c>
      <c r="BG18" s="23">
        <v>4.2214945295216504</v>
      </c>
      <c r="BH18" s="23">
        <v>209.176426251576</v>
      </c>
      <c r="BI18" s="23">
        <v>27.485975909588401</v>
      </c>
      <c r="BJ18" s="23">
        <v>1.5959121347905801E-2</v>
      </c>
      <c r="BK18" s="23">
        <v>4.5421980301702497E-2</v>
      </c>
      <c r="BL18" s="23">
        <v>128.96695430835101</v>
      </c>
      <c r="BM18" s="23">
        <v>6.3332630133170102</v>
      </c>
      <c r="BN18" s="23">
        <v>27.374530890758201</v>
      </c>
      <c r="BO18" s="23">
        <v>162.22719451930899</v>
      </c>
      <c r="BP18" s="23">
        <v>0</v>
      </c>
      <c r="BQ18" s="23">
        <v>2397.4482456169299</v>
      </c>
      <c r="BR18" s="23">
        <v>188.34391905950801</v>
      </c>
      <c r="BS18" s="23">
        <v>20.9270927691705</v>
      </c>
      <c r="BT18" s="23">
        <v>209.27101182867801</v>
      </c>
      <c r="BU18" s="23">
        <v>0</v>
      </c>
      <c r="BV18" s="23">
        <v>94.781847730010895</v>
      </c>
      <c r="BW18" s="23">
        <v>0.95203476903828899</v>
      </c>
      <c r="BX18" s="23">
        <v>0.38989068999156701</v>
      </c>
      <c r="BY18" s="23">
        <v>0.47428206877318202</v>
      </c>
      <c r="BZ18" s="23">
        <v>0.43431004308933602</v>
      </c>
      <c r="CA18" s="23">
        <v>1.8408967251442601</v>
      </c>
      <c r="CB18" s="23">
        <v>2.56783652727944E-2</v>
      </c>
      <c r="CC18" s="23">
        <v>581.05911599199703</v>
      </c>
      <c r="CD18" s="23">
        <v>1.04180516653163E-2</v>
      </c>
      <c r="CE18" s="23">
        <v>3.1173863611060502</v>
      </c>
      <c r="CF18" s="23">
        <v>33.294161455491398</v>
      </c>
      <c r="CG18" s="23">
        <v>8.7073097769473692E-3</v>
      </c>
      <c r="CH18" s="23">
        <v>0</v>
      </c>
      <c r="CI18" s="23">
        <v>0.75562089761184303</v>
      </c>
      <c r="CJ18" s="23">
        <v>1064.00128873106</v>
      </c>
      <c r="CK18" s="23">
        <v>901.70366068386204</v>
      </c>
      <c r="CL18" s="23">
        <v>162.29762804719999</v>
      </c>
      <c r="CM18" s="23">
        <v>9.6940401351433298E-3</v>
      </c>
      <c r="CN18" s="23">
        <v>1.6637022878464699E-3</v>
      </c>
      <c r="CO18" s="23">
        <v>3.9145989197352198</v>
      </c>
      <c r="CP18" s="23">
        <v>0.46678620887691002</v>
      </c>
      <c r="CQ18" s="23">
        <v>351.34121419555999</v>
      </c>
      <c r="CR18" s="23">
        <v>2.3677583579975399</v>
      </c>
      <c r="CS18" s="23">
        <v>1.0610028263253899</v>
      </c>
      <c r="CT18" s="23">
        <v>501.91017653510499</v>
      </c>
      <c r="CU18" s="23">
        <v>13.1193513447739</v>
      </c>
      <c r="CV18" s="23">
        <v>1.8621102862150501E-2</v>
      </c>
      <c r="CW18" s="23">
        <v>3.3986990514613802</v>
      </c>
      <c r="CX18" s="23">
        <v>1.4733025898796799E-3</v>
      </c>
      <c r="CY18" s="23">
        <v>96.732236092968904</v>
      </c>
      <c r="CZ18" s="23">
        <v>562.00474469662004</v>
      </c>
      <c r="DA18" s="23">
        <v>5.8306738620071901</v>
      </c>
      <c r="DB18" s="23">
        <v>0</v>
      </c>
      <c r="DC18" s="23">
        <v>68.733867374796702</v>
      </c>
      <c r="DD18" s="23">
        <v>92.886870680282399</v>
      </c>
      <c r="DE18" s="23">
        <v>23.7179792751216</v>
      </c>
      <c r="DF18" s="23">
        <v>0</v>
      </c>
      <c r="DG18" s="23">
        <v>358.95064150399298</v>
      </c>
      <c r="DH18" s="23">
        <v>2332.0158090135901</v>
      </c>
      <c r="DI18" s="23">
        <v>8.5977424929854394</v>
      </c>
      <c r="DJ18" s="23">
        <v>63.296257642161699</v>
      </c>
      <c r="DL18" s="46">
        <f t="shared" si="7"/>
        <v>-2.634061468893821E-7</v>
      </c>
      <c r="DM18" s="46">
        <f t="shared" si="8"/>
        <v>-1.7556049156105731E-7</v>
      </c>
      <c r="DN18" s="46">
        <f t="shared" si="9"/>
        <v>-3.3053454718124203E-7</v>
      </c>
      <c r="DO18" s="46">
        <f t="shared" si="0"/>
        <v>4.6719918413209454E-5</v>
      </c>
      <c r="DP18" s="46">
        <f t="shared" si="1"/>
        <v>5.5201540773468386E-5</v>
      </c>
      <c r="DQ18" s="46">
        <f t="shared" si="10"/>
        <v>-1.5410611194269229E-7</v>
      </c>
      <c r="DR18" s="46">
        <f t="shared" si="11"/>
        <v>-2.6414325520216282E-7</v>
      </c>
      <c r="DS18" s="46">
        <f t="shared" si="12"/>
        <v>-1.5839889523767036E-7</v>
      </c>
      <c r="DT18" s="46">
        <f t="shared" si="13"/>
        <v>-4.2079267138967777E-7</v>
      </c>
      <c r="DU18" s="46">
        <f t="shared" si="14"/>
        <v>1.4795696742352359E-7</v>
      </c>
      <c r="DV18" s="46">
        <f t="shared" si="15"/>
        <v>7.3041822864176306E-7</v>
      </c>
      <c r="DW18" s="46">
        <f t="shared" si="16"/>
        <v>-1.766722451478749E-7</v>
      </c>
      <c r="DX18" s="46">
        <f t="shared" si="17"/>
        <v>-6.208315256779341E-7</v>
      </c>
      <c r="DY18" s="46">
        <f t="shared" si="18"/>
        <v>-2.9667018883207514E-6</v>
      </c>
      <c r="DZ18" s="46">
        <f t="shared" si="2"/>
        <v>8.077844792719063E-7</v>
      </c>
      <c r="EA18" s="46">
        <f t="shared" si="3"/>
        <v>-7.9511564252548136E-7</v>
      </c>
      <c r="EB18" s="46">
        <f t="shared" si="4"/>
        <v>2.2534598307994063E-6</v>
      </c>
      <c r="EC18" s="46">
        <f t="shared" si="5"/>
        <v>9.9213317776908269E-8</v>
      </c>
      <c r="ED18" s="46">
        <f t="shared" si="6"/>
        <v>2.0235528410229952E-6</v>
      </c>
      <c r="EE18" s="46">
        <f t="shared" si="19"/>
        <v>2.8325813207895493E-6</v>
      </c>
      <c r="EF18" s="46">
        <f t="shared" si="20"/>
        <v>5.8049460246620608E-7</v>
      </c>
      <c r="EG18" s="46">
        <f t="shared" si="21"/>
        <v>1.0161081755459885E-7</v>
      </c>
      <c r="EH18" s="46">
        <f t="shared" si="22"/>
        <v>2.8334217927423538E-6</v>
      </c>
      <c r="EI18" s="46">
        <f t="shared" si="23"/>
        <v>-2.0674612699331793E-6</v>
      </c>
      <c r="EJ18" s="46">
        <f t="shared" si="24"/>
        <v>-1.9114067102450848E-6</v>
      </c>
      <c r="EK18" s="46">
        <f t="shared" si="25"/>
        <v>2.5284529420970435E-6</v>
      </c>
      <c r="EL18" s="46">
        <f t="shared" si="26"/>
        <v>1.4784008468185982E-7</v>
      </c>
      <c r="EM18" s="46">
        <f t="shared" si="27"/>
        <v>9.2021422922007085E-7</v>
      </c>
      <c r="EN18" s="46">
        <f t="shared" si="28"/>
        <v>1.6560435362743915E-6</v>
      </c>
    </row>
    <row r="19" spans="1:144" x14ac:dyDescent="0.3">
      <c r="A19" s="23" t="s">
        <v>18</v>
      </c>
      <c r="B19" s="21">
        <v>28181.167376000001</v>
      </c>
      <c r="C19" s="21">
        <v>463.66037699999998</v>
      </c>
      <c r="D19" s="21">
        <v>442.937275</v>
      </c>
      <c r="E19" s="21">
        <v>2919.00405</v>
      </c>
      <c r="F19" s="21">
        <v>2473.7322410000002</v>
      </c>
      <c r="G19" s="21">
        <v>229.642202</v>
      </c>
      <c r="H19" s="21">
        <v>6665.1179760000005</v>
      </c>
      <c r="I19" s="23">
        <v>223.58362299999999</v>
      </c>
      <c r="J19" s="23">
        <v>68.271598999999995</v>
      </c>
      <c r="K19" s="23">
        <v>129.03567100000001</v>
      </c>
      <c r="L19" s="23">
        <v>16.422722</v>
      </c>
      <c r="M19" s="23">
        <v>463.35536200000001</v>
      </c>
      <c r="N19" s="23">
        <v>56.306474000000001</v>
      </c>
      <c r="O19" s="23">
        <v>20.411099</v>
      </c>
      <c r="P19" s="23">
        <v>2.2601019999999998</v>
      </c>
      <c r="Q19" s="23">
        <v>0.92560100000000001</v>
      </c>
      <c r="R19" s="23">
        <v>1.1259600000000001</v>
      </c>
      <c r="S19" s="23">
        <v>1.03105</v>
      </c>
      <c r="T19" s="23">
        <v>4.370234</v>
      </c>
      <c r="U19" s="23">
        <v>306.16645499999998</v>
      </c>
      <c r="V19" s="23">
        <v>64.987054000000001</v>
      </c>
      <c r="W19" s="23">
        <v>70.383092000000005</v>
      </c>
      <c r="X19" s="23">
        <v>9.3844169999999991</v>
      </c>
      <c r="Y19" s="23">
        <v>6.2562000000000006E-2</v>
      </c>
      <c r="Z19" s="23">
        <v>6.3344800000000001</v>
      </c>
      <c r="AA19" s="23">
        <v>15.035117</v>
      </c>
      <c r="AB19" s="23">
        <v>13.84201</v>
      </c>
      <c r="AC19" s="23">
        <v>0.173406</v>
      </c>
      <c r="AD19" s="23">
        <v>1.7188999999999999E-2</v>
      </c>
      <c r="AE19" s="21"/>
      <c r="AF19" s="23" t="s">
        <v>18</v>
      </c>
      <c r="AG19" s="23">
        <v>412.73187314362599</v>
      </c>
      <c r="AH19" s="23">
        <v>63.099518262318</v>
      </c>
      <c r="AI19" s="23">
        <v>70.372829637868705</v>
      </c>
      <c r="AJ19" s="23">
        <v>68.261638591278498</v>
      </c>
      <c r="AK19" s="23">
        <v>9.3830433408621108</v>
      </c>
      <c r="AL19" s="23">
        <v>223.550985628044</v>
      </c>
      <c r="AM19" s="23">
        <v>223.550985628044</v>
      </c>
      <c r="AN19" s="23">
        <v>134.793508373534</v>
      </c>
      <c r="AO19" s="23">
        <v>138.139848718016</v>
      </c>
      <c r="AP19" s="23">
        <v>129.01681285566201</v>
      </c>
      <c r="AQ19" s="23">
        <v>0.17338176638997699</v>
      </c>
      <c r="AR19" s="23">
        <v>16.420323043143501</v>
      </c>
      <c r="AS19" s="23">
        <v>6.2553453784046198E-2</v>
      </c>
      <c r="AT19" s="23">
        <v>576.41887512997596</v>
      </c>
      <c r="AU19" s="23">
        <v>28177.8167691044</v>
      </c>
      <c r="AV19" s="23">
        <v>223.40958243042499</v>
      </c>
      <c r="AW19" s="23">
        <v>104.03099376342</v>
      </c>
      <c r="AX19" s="23">
        <v>40.418835176449299</v>
      </c>
      <c r="AY19" s="23">
        <v>4.6035429577605003</v>
      </c>
      <c r="AZ19" s="23">
        <v>80.155338613000595</v>
      </c>
      <c r="BA19" s="23">
        <v>463.28772371430898</v>
      </c>
      <c r="BB19" s="23">
        <v>463.28772371430898</v>
      </c>
      <c r="BC19" s="23">
        <v>6.3335662400419901</v>
      </c>
      <c r="BD19" s="23">
        <v>4132248.5650249901</v>
      </c>
      <c r="BE19" s="23">
        <v>0</v>
      </c>
      <c r="BF19" s="23">
        <v>58.265060245145101</v>
      </c>
      <c r="BG19" s="23">
        <v>12.6218113968179</v>
      </c>
      <c r="BH19" s="23">
        <v>625.41474690740699</v>
      </c>
      <c r="BI19" s="23">
        <v>82.180091422177398</v>
      </c>
      <c r="BJ19" s="23">
        <v>4.4684173349427E-3</v>
      </c>
      <c r="BK19" s="23">
        <v>1.2717826463179999E-2</v>
      </c>
      <c r="BL19" s="23">
        <v>306.12270791719101</v>
      </c>
      <c r="BM19" s="23">
        <v>15.0329130367664</v>
      </c>
      <c r="BN19" s="23">
        <v>64.977574819542099</v>
      </c>
      <c r="BO19" s="23">
        <v>463.60486492060602</v>
      </c>
      <c r="BP19" s="23">
        <v>0</v>
      </c>
      <c r="BQ19" s="23">
        <v>6859.9560867959599</v>
      </c>
      <c r="BR19" s="23">
        <v>398.57775536015203</v>
      </c>
      <c r="BS19" s="23">
        <v>44.2864203226464</v>
      </c>
      <c r="BT19" s="23">
        <v>442.86417568279899</v>
      </c>
      <c r="BU19" s="23">
        <v>0</v>
      </c>
      <c r="BV19" s="23">
        <v>283.38735741063198</v>
      </c>
      <c r="BW19" s="23">
        <v>2.2597891266103298</v>
      </c>
      <c r="BX19" s="23">
        <v>0.92546281876353698</v>
      </c>
      <c r="BY19" s="23">
        <v>1.1257915004150201</v>
      </c>
      <c r="BZ19" s="23">
        <v>1.0308998208700499</v>
      </c>
      <c r="CA19" s="23">
        <v>4.3696218567546801</v>
      </c>
      <c r="CB19" s="23">
        <v>6.979384932511E-2</v>
      </c>
      <c r="CC19" s="23">
        <v>1737.30335773141</v>
      </c>
      <c r="CD19" s="23">
        <v>2.8743380192573699E-2</v>
      </c>
      <c r="CE19" s="23">
        <v>8.4375119381383001</v>
      </c>
      <c r="CF19" s="23">
        <v>90.233970491134599</v>
      </c>
      <c r="CG19" s="23">
        <v>2.56502682804499E-2</v>
      </c>
      <c r="CH19" s="23">
        <v>0</v>
      </c>
      <c r="CI19" s="23">
        <v>2.0444902080612</v>
      </c>
      <c r="CJ19" s="23">
        <v>2918.7741655622199</v>
      </c>
      <c r="CK19" s="23">
        <v>2473.5580483204199</v>
      </c>
      <c r="CL19" s="23">
        <v>445.21611724179701</v>
      </c>
      <c r="CM19" s="23">
        <v>2.6575967415686901E-2</v>
      </c>
      <c r="CN19" s="23">
        <v>4.6729900483363299E-3</v>
      </c>
      <c r="CO19" s="23">
        <v>11.772689233948901</v>
      </c>
      <c r="CP19" s="23">
        <v>1.2576687420978001</v>
      </c>
      <c r="CQ19" s="23">
        <v>963.96206061608098</v>
      </c>
      <c r="CR19" s="23">
        <v>6.43634174010813</v>
      </c>
      <c r="CS19" s="23">
        <v>2.8882687256733699</v>
      </c>
      <c r="CT19" s="23">
        <v>1377.0704547584</v>
      </c>
      <c r="CU19" s="23">
        <v>39.2254115543656</v>
      </c>
      <c r="CV19" s="23">
        <v>5.0660156781692799E-2</v>
      </c>
      <c r="CW19" s="23">
        <v>9.2442757739600996</v>
      </c>
      <c r="CX19" s="23">
        <v>4.2194807795543302E-3</v>
      </c>
      <c r="CY19" s="23">
        <v>229.60866740962399</v>
      </c>
      <c r="CZ19" s="23">
        <v>1680.3328187019799</v>
      </c>
      <c r="DA19" s="23">
        <v>13.839997166300099</v>
      </c>
      <c r="DB19" s="23">
        <v>0</v>
      </c>
      <c r="DC19" s="23">
        <v>205.50687079057499</v>
      </c>
      <c r="DD19" s="23">
        <v>277.72166595351598</v>
      </c>
      <c r="DE19" s="23">
        <v>56.298300880882003</v>
      </c>
      <c r="DF19" s="23">
        <v>0</v>
      </c>
      <c r="DG19" s="23">
        <v>1073.2232433649301</v>
      </c>
      <c r="DH19" s="23">
        <v>6664.3198789662501</v>
      </c>
      <c r="DI19" s="23">
        <v>20.4081322447174</v>
      </c>
      <c r="DJ19" s="23">
        <v>189.248868384568</v>
      </c>
      <c r="DL19" s="46">
        <f t="shared" si="7"/>
        <v>-1.1889524840815207E-4</v>
      </c>
      <c r="DM19" s="46">
        <f t="shared" si="8"/>
        <v>-1.1972573492939129E-4</v>
      </c>
      <c r="DN19" s="46">
        <f t="shared" si="9"/>
        <v>-1.6503311264786427E-4</v>
      </c>
      <c r="DO19" s="46">
        <f t="shared" si="0"/>
        <v>-7.8754408641580601E-5</v>
      </c>
      <c r="DP19" s="46">
        <f t="shared" si="1"/>
        <v>-7.0416950021189075E-5</v>
      </c>
      <c r="DQ19" s="46">
        <f t="shared" si="10"/>
        <v>-1.4602973706029498E-4</v>
      </c>
      <c r="DR19" s="46">
        <f t="shared" si="11"/>
        <v>-1.1974237164655245E-4</v>
      </c>
      <c r="DS19" s="46">
        <f t="shared" si="12"/>
        <v>-1.4597389342771932E-4</v>
      </c>
      <c r="DT19" s="46">
        <f t="shared" si="13"/>
        <v>-1.4589388365573598E-4</v>
      </c>
      <c r="DU19" s="46">
        <f t="shared" si="14"/>
        <v>-1.4614675300132605E-4</v>
      </c>
      <c r="DV19" s="46">
        <f t="shared" si="15"/>
        <v>-1.4607547131950891E-4</v>
      </c>
      <c r="DW19" s="46">
        <f t="shared" si="16"/>
        <v>-1.4597497134614414E-4</v>
      </c>
      <c r="DX19" s="46">
        <f t="shared" si="17"/>
        <v>-1.451541632317154E-4</v>
      </c>
      <c r="DY19" s="46">
        <f t="shared" si="18"/>
        <v>-1.4535010009014311E-4</v>
      </c>
      <c r="DZ19" s="46">
        <f t="shared" si="2"/>
        <v>-1.3843330507650088E-4</v>
      </c>
      <c r="EA19" s="46">
        <f t="shared" si="3"/>
        <v>-1.4928812356839591E-4</v>
      </c>
      <c r="EB19" s="46">
        <f t="shared" si="4"/>
        <v>-1.4964970778713054E-4</v>
      </c>
      <c r="EC19" s="46">
        <f t="shared" si="5"/>
        <v>-1.456564957568292E-4</v>
      </c>
      <c r="ED19" s="46">
        <f t="shared" si="6"/>
        <v>-1.4007104546801956E-4</v>
      </c>
      <c r="EE19" s="46">
        <f t="shared" si="19"/>
        <v>-1.4288659679904259E-4</v>
      </c>
      <c r="EF19" s="46">
        <f t="shared" si="20"/>
        <v>-1.4586259684739285E-4</v>
      </c>
      <c r="EG19" s="46">
        <f t="shared" si="21"/>
        <v>-1.4580720794846652E-4</v>
      </c>
      <c r="EH19" s="46">
        <f t="shared" si="22"/>
        <v>-1.463766089985493E-4</v>
      </c>
      <c r="EI19" s="46">
        <f t="shared" si="23"/>
        <v>-1.3660394414834174E-4</v>
      </c>
      <c r="EJ19" s="46">
        <f t="shared" si="24"/>
        <v>-1.442517709441057E-4</v>
      </c>
      <c r="EK19" s="46">
        <f t="shared" si="25"/>
        <v>-1.4658770088714853E-4</v>
      </c>
      <c r="EL19" s="46">
        <f t="shared" si="26"/>
        <v>-1.4541484220144296E-4</v>
      </c>
      <c r="EM19" s="46">
        <f t="shared" si="27"/>
        <v>-1.3975070080053006E-4</v>
      </c>
      <c r="EN19" s="46">
        <f t="shared" si="28"/>
        <v>-1.6034684259114501E-4</v>
      </c>
    </row>
    <row r="20" spans="1:144" x14ac:dyDescent="0.3">
      <c r="A20" s="23" t="s">
        <v>19</v>
      </c>
      <c r="B20" s="21">
        <v>13.404703</v>
      </c>
      <c r="C20" s="21">
        <v>0.22133900000000001</v>
      </c>
      <c r="D20" s="21">
        <v>0.25154500000000002</v>
      </c>
      <c r="E20" s="21">
        <v>1.4249449999999999</v>
      </c>
      <c r="F20" s="21">
        <v>1.207581</v>
      </c>
      <c r="G20" s="21">
        <v>0.121725</v>
      </c>
      <c r="H20" s="21">
        <v>3.1817489999999999</v>
      </c>
      <c r="I20" s="23">
        <v>0.11851399999999999</v>
      </c>
      <c r="J20" s="23">
        <v>3.6187999999999998E-2</v>
      </c>
      <c r="K20" s="23">
        <v>6.8396999999999999E-2</v>
      </c>
      <c r="L20" s="23">
        <v>8.7049999999999992E-3</v>
      </c>
      <c r="M20" s="23">
        <v>0.24560799999999999</v>
      </c>
      <c r="N20" s="23">
        <v>2.9846000000000001E-2</v>
      </c>
      <c r="O20" s="23">
        <v>1.0819E-2</v>
      </c>
      <c r="P20" s="23">
        <v>1.1980000000000001E-3</v>
      </c>
      <c r="Q20" s="23">
        <v>4.9100000000000001E-4</v>
      </c>
      <c r="R20" s="23">
        <v>5.9599999999999996E-4</v>
      </c>
      <c r="S20" s="23">
        <v>5.4600000000000004E-4</v>
      </c>
      <c r="T20" s="23">
        <v>2.317E-3</v>
      </c>
      <c r="U20" s="23">
        <v>0.16228799999999999</v>
      </c>
      <c r="V20" s="23">
        <v>3.4446999999999998E-2</v>
      </c>
      <c r="W20" s="23">
        <v>3.7308000000000001E-2</v>
      </c>
      <c r="X20" s="23">
        <v>4.9750000000000003E-3</v>
      </c>
      <c r="Y20" s="23">
        <v>3.4E-5</v>
      </c>
      <c r="Z20" s="23">
        <v>3.3579999999999999E-3</v>
      </c>
      <c r="AA20" s="23">
        <v>7.9699999999999997E-3</v>
      </c>
      <c r="AB20" s="23">
        <v>7.3369999999999998E-3</v>
      </c>
      <c r="AC20" s="23">
        <v>9.2E-5</v>
      </c>
      <c r="AD20" s="23">
        <v>7.4999999999999993E-5</v>
      </c>
      <c r="AE20" s="21"/>
      <c r="AF20" s="23" t="s">
        <v>19</v>
      </c>
      <c r="AG20" s="23">
        <v>0.19233837715570601</v>
      </c>
      <c r="AH20" s="23">
        <v>2.9404836522870199E-2</v>
      </c>
      <c r="AI20" s="23">
        <v>3.7308062302617399E-2</v>
      </c>
      <c r="AJ20" s="23">
        <v>3.61877528629772E-2</v>
      </c>
      <c r="AK20" s="23">
        <v>4.9750182377354098E-3</v>
      </c>
      <c r="AL20" s="23">
        <v>0.11851180564493401</v>
      </c>
      <c r="AM20" s="23">
        <v>0.11851180564493401</v>
      </c>
      <c r="AN20" s="23">
        <v>6.2815274723457701E-2</v>
      </c>
      <c r="AO20" s="23">
        <v>6.4374182273736896E-2</v>
      </c>
      <c r="AP20" s="23">
        <v>6.8397173066133105E-2</v>
      </c>
      <c r="AQ20" s="6">
        <v>9.2008417202665295E-5</v>
      </c>
      <c r="AR20" s="23">
        <v>8.7047512549259503E-3</v>
      </c>
      <c r="AS20" s="6">
        <v>3.40005000082673E-5</v>
      </c>
      <c r="AT20" s="23">
        <v>0.26861598990283098</v>
      </c>
      <c r="AU20" s="23">
        <v>13.404700033620401</v>
      </c>
      <c r="AV20" s="23">
        <v>0.10411199523801599</v>
      </c>
      <c r="AW20" s="23">
        <v>4.84781149489905E-2</v>
      </c>
      <c r="AX20" s="23">
        <v>1.8835520858479799E-2</v>
      </c>
      <c r="AY20" s="23">
        <v>2.1452781569801E-3</v>
      </c>
      <c r="AZ20" s="23">
        <v>3.7352807034948698E-2</v>
      </c>
      <c r="BA20" s="23">
        <v>0.24560694411834399</v>
      </c>
      <c r="BB20" s="23">
        <v>0.24560694411834399</v>
      </c>
      <c r="BC20" s="23">
        <v>3.3579548272954199E-3</v>
      </c>
      <c r="BD20" s="23">
        <v>2190.6778441001502</v>
      </c>
      <c r="BE20" s="23">
        <v>0</v>
      </c>
      <c r="BF20" s="23">
        <v>2.7151887443024301E-2</v>
      </c>
      <c r="BG20" s="23">
        <v>5.88187105717136E-3</v>
      </c>
      <c r="BH20" s="23">
        <v>0.29144768452520697</v>
      </c>
      <c r="BI20" s="23">
        <v>3.8296733080904102E-2</v>
      </c>
      <c r="BJ20" s="6">
        <v>1.9499991732667499E-5</v>
      </c>
      <c r="BK20" s="6">
        <v>5.5500035825107299E-5</v>
      </c>
      <c r="BL20" s="23">
        <v>0.16228912645160501</v>
      </c>
      <c r="BM20" s="23">
        <v>7.9700606491509406E-3</v>
      </c>
      <c r="BN20" s="23">
        <v>3.44466739926255E-2</v>
      </c>
      <c r="BO20" s="23">
        <v>0.221339087396727</v>
      </c>
      <c r="BP20" s="23">
        <v>0</v>
      </c>
      <c r="BQ20" s="23">
        <v>3.2729157779284201</v>
      </c>
      <c r="BR20" s="23">
        <v>0.226391485749874</v>
      </c>
      <c r="BS20" s="23">
        <v>2.51546884042394E-2</v>
      </c>
      <c r="BT20" s="23">
        <v>0.25154617415411401</v>
      </c>
      <c r="BU20" s="23">
        <v>0</v>
      </c>
      <c r="BV20" s="23">
        <v>0.13205927842722201</v>
      </c>
      <c r="BW20" s="23">
        <v>1.1980140765113999E-3</v>
      </c>
      <c r="BX20" s="23">
        <v>4.9099356801534397E-4</v>
      </c>
      <c r="BY20" s="23">
        <v>5.9600809096270295E-4</v>
      </c>
      <c r="BZ20" s="23">
        <v>5.4600770515385495E-4</v>
      </c>
      <c r="CA20" s="23">
        <v>2.3169951002276201E-3</v>
      </c>
      <c r="CB20" s="6">
        <v>3.4011805750756403E-5</v>
      </c>
      <c r="CC20" s="23">
        <v>0.80959651118569997</v>
      </c>
      <c r="CD20" s="6">
        <v>1.40487331690889E-5</v>
      </c>
      <c r="CE20" s="23">
        <v>4.1082800090389499E-3</v>
      </c>
      <c r="CF20" s="23">
        <v>4.3947816597496601E-2</v>
      </c>
      <c r="CG20" s="6">
        <v>1.26939929562327E-5</v>
      </c>
      <c r="CH20" s="23">
        <v>0</v>
      </c>
      <c r="CI20" s="23">
        <v>9.9541989781577094E-4</v>
      </c>
      <c r="CJ20" s="23">
        <v>1.4250105189129001</v>
      </c>
      <c r="CK20" s="23">
        <v>1.2076466956574401</v>
      </c>
      <c r="CL20" s="23">
        <v>0.217363823255455</v>
      </c>
      <c r="CM20" s="6">
        <v>1.2973318562366E-5</v>
      </c>
      <c r="CN20" s="6">
        <v>2.29203525190562E-6</v>
      </c>
      <c r="CO20" s="23">
        <v>5.8479692675694602E-3</v>
      </c>
      <c r="CP20" s="23">
        <v>6.1181346693342596E-4</v>
      </c>
      <c r="CQ20" s="23">
        <v>0.47064358427443098</v>
      </c>
      <c r="CR20" s="23">
        <v>3.1366038900555002E-3</v>
      </c>
      <c r="CS20" s="23">
        <v>1.4079377414750001E-3</v>
      </c>
      <c r="CT20" s="23">
        <v>0.672338828353643</v>
      </c>
      <c r="CU20" s="23">
        <v>1.82795329993331E-2</v>
      </c>
      <c r="CV20" s="6">
        <v>2.4692868599017798E-5</v>
      </c>
      <c r="CW20" s="23">
        <v>4.5056520996268603E-3</v>
      </c>
      <c r="CX20" s="6">
        <v>2.0773050700794199E-6</v>
      </c>
      <c r="CY20" s="23">
        <v>0.121724763967658</v>
      </c>
      <c r="CZ20" s="23">
        <v>0.78305078655400995</v>
      </c>
      <c r="DA20" s="23">
        <v>7.3370020447868899E-3</v>
      </c>
      <c r="DB20" s="23">
        <v>0</v>
      </c>
      <c r="DC20" s="23">
        <v>9.5767838401208102E-2</v>
      </c>
      <c r="DD20" s="23">
        <v>0.129417842138042</v>
      </c>
      <c r="DE20" s="23">
        <v>2.9845636566742099E-2</v>
      </c>
      <c r="DF20" s="23">
        <v>0</v>
      </c>
      <c r="DG20" s="23">
        <v>0.50013056432811298</v>
      </c>
      <c r="DH20" s="23">
        <v>3.1817481550069702</v>
      </c>
      <c r="DI20" s="23">
        <v>1.08190149583602E-2</v>
      </c>
      <c r="DJ20" s="23">
        <v>8.8191431736635795E-2</v>
      </c>
      <c r="DL20" s="46">
        <f t="shared" si="7"/>
        <v>-2.212939442854864E-7</v>
      </c>
      <c r="DM20" s="46">
        <f t="shared" si="8"/>
        <v>3.9485462116624472E-7</v>
      </c>
      <c r="DN20" s="46">
        <f t="shared" si="9"/>
        <v>4.6677696395953838E-6</v>
      </c>
      <c r="DO20" s="46">
        <f t="shared" si="0"/>
        <v>4.5979959156449213E-5</v>
      </c>
      <c r="DP20" s="46">
        <f t="shared" si="1"/>
        <v>5.4402692192142063E-5</v>
      </c>
      <c r="DQ20" s="46">
        <f t="shared" si="10"/>
        <v>-1.9390621647546108E-6</v>
      </c>
      <c r="DR20" s="46">
        <f t="shared" si="11"/>
        <v>-2.6557501228706909E-7</v>
      </c>
      <c r="DS20" s="46">
        <f t="shared" si="12"/>
        <v>-1.8515576775634355E-5</v>
      </c>
      <c r="DT20" s="46">
        <f t="shared" si="13"/>
        <v>-6.8292534209604439E-6</v>
      </c>
      <c r="DU20" s="46">
        <f t="shared" si="14"/>
        <v>2.5303176031855491E-6</v>
      </c>
      <c r="DV20" s="46">
        <f t="shared" si="15"/>
        <v>-2.8574965427788695E-5</v>
      </c>
      <c r="DW20" s="46">
        <f t="shared" si="16"/>
        <v>-4.299052376136015E-6</v>
      </c>
      <c r="DX20" s="46">
        <f t="shared" si="17"/>
        <v>-1.2176950274794941E-5</v>
      </c>
      <c r="DY20" s="46">
        <f t="shared" si="18"/>
        <v>1.3826009982249761E-6</v>
      </c>
      <c r="DZ20" s="46">
        <f t="shared" si="2"/>
        <v>1.1750009515748679E-5</v>
      </c>
      <c r="EA20" s="46">
        <f t="shared" si="3"/>
        <v>-1.3099765083584891E-5</v>
      </c>
      <c r="EB20" s="46">
        <f t="shared" si="4"/>
        <v>1.3575440776830152E-5</v>
      </c>
      <c r="EC20" s="46">
        <f t="shared" si="5"/>
        <v>1.4112003397262983E-5</v>
      </c>
      <c r="ED20" s="46">
        <f t="shared" si="6"/>
        <v>-2.1147053862451569E-6</v>
      </c>
      <c r="EE20" s="46">
        <f t="shared" si="19"/>
        <v>6.9410652976273E-6</v>
      </c>
      <c r="EF20" s="46">
        <f t="shared" si="20"/>
        <v>-9.4640280575587681E-6</v>
      </c>
      <c r="EG20" s="46">
        <f t="shared" si="21"/>
        <v>1.6699532914784967E-6</v>
      </c>
      <c r="EH20" s="46">
        <f t="shared" si="22"/>
        <v>3.665876464231163E-6</v>
      </c>
      <c r="EI20" s="46">
        <f t="shared" si="23"/>
        <v>1.4706125508828222E-5</v>
      </c>
      <c r="EJ20" s="46">
        <f t="shared" si="24"/>
        <v>-1.3452264615833929E-5</v>
      </c>
      <c r="EK20" s="46">
        <f t="shared" si="25"/>
        <v>7.609680168253186E-6</v>
      </c>
      <c r="EL20" s="46">
        <f t="shared" si="26"/>
        <v>2.7869522831632247E-7</v>
      </c>
      <c r="EM20" s="46">
        <f t="shared" si="27"/>
        <v>9.1491333318428165E-5</v>
      </c>
      <c r="EN20" s="46">
        <f t="shared" si="28"/>
        <v>3.6743699735030299E-7</v>
      </c>
    </row>
    <row r="21" spans="1:144" x14ac:dyDescent="0.3">
      <c r="A21" s="23" t="s">
        <v>20</v>
      </c>
      <c r="B21" s="21">
        <v>1269.995144</v>
      </c>
      <c r="C21" s="21">
        <v>20.801787000000001</v>
      </c>
      <c r="D21" s="21">
        <v>15.160428</v>
      </c>
      <c r="E21" s="21">
        <v>127.258768</v>
      </c>
      <c r="F21" s="21">
        <v>107.846414</v>
      </c>
      <c r="G21" s="21">
        <v>8.8809249999999995</v>
      </c>
      <c r="H21" s="21">
        <v>299.02565299999998</v>
      </c>
      <c r="I21" s="23">
        <v>8.6466229999999999</v>
      </c>
      <c r="J21" s="23">
        <v>2.6402580000000002</v>
      </c>
      <c r="K21" s="23">
        <v>4.9901819999999999</v>
      </c>
      <c r="L21" s="23">
        <v>0.63511499999999999</v>
      </c>
      <c r="M21" s="23">
        <v>17.919284999999999</v>
      </c>
      <c r="N21" s="23">
        <v>2.1775350000000002</v>
      </c>
      <c r="O21" s="23">
        <v>0.78935699999999998</v>
      </c>
      <c r="P21" s="23">
        <v>8.7402999999999995E-2</v>
      </c>
      <c r="Q21" s="23">
        <v>3.5796000000000001E-2</v>
      </c>
      <c r="R21" s="23">
        <v>4.3543999999999999E-2</v>
      </c>
      <c r="S21" s="23">
        <v>3.9874E-2</v>
      </c>
      <c r="T21" s="23">
        <v>0.16900200000000001</v>
      </c>
      <c r="U21" s="23">
        <v>11.840339</v>
      </c>
      <c r="V21" s="23">
        <v>2.513236</v>
      </c>
      <c r="W21" s="23">
        <v>2.7219180000000001</v>
      </c>
      <c r="X21" s="23">
        <v>0.36292000000000002</v>
      </c>
      <c r="Y21" s="23">
        <v>2.4190000000000001E-3</v>
      </c>
      <c r="Z21" s="23">
        <v>0.244974</v>
      </c>
      <c r="AA21" s="23">
        <v>0.58144899999999999</v>
      </c>
      <c r="AB21" s="23">
        <v>0.53531099999999998</v>
      </c>
      <c r="AC21" s="23">
        <v>6.7039999999999999E-3</v>
      </c>
      <c r="AD21" s="23">
        <v>6.0800000000000003E-4</v>
      </c>
      <c r="AE21" s="21"/>
      <c r="AF21" s="23" t="s">
        <v>20</v>
      </c>
      <c r="AG21" s="23">
        <v>19.072849304349599</v>
      </c>
      <c r="AH21" s="23">
        <v>2.9159040491868802</v>
      </c>
      <c r="AI21" s="23">
        <v>2.72191986192452</v>
      </c>
      <c r="AJ21" s="23">
        <v>2.6402536347257599</v>
      </c>
      <c r="AK21" s="23">
        <v>0.36291937426809301</v>
      </c>
      <c r="AL21" s="23">
        <v>8.6466212767268598</v>
      </c>
      <c r="AM21" s="23">
        <v>8.6466212767268598</v>
      </c>
      <c r="AN21" s="23">
        <v>6.2289777917128202</v>
      </c>
      <c r="AO21" s="23">
        <v>6.3836168462959604</v>
      </c>
      <c r="AP21" s="23">
        <v>4.9901816055835804</v>
      </c>
      <c r="AQ21" s="23">
        <v>6.7040055951555601E-3</v>
      </c>
      <c r="AR21" s="23">
        <v>0.6351106968893</v>
      </c>
      <c r="AS21" s="23">
        <v>2.4189699036028999E-3</v>
      </c>
      <c r="AT21" s="23">
        <v>26.637036259680201</v>
      </c>
      <c r="AU21" s="23">
        <v>1269.9947708130001</v>
      </c>
      <c r="AV21" s="23">
        <v>10.3240364220889</v>
      </c>
      <c r="AW21" s="23">
        <v>4.8073998308209402</v>
      </c>
      <c r="AX21" s="23">
        <v>1.8678083634884799</v>
      </c>
      <c r="AY21" s="23">
        <v>0.21273490264328401</v>
      </c>
      <c r="AZ21" s="23">
        <v>3.7040722645270798</v>
      </c>
      <c r="BA21" s="23">
        <v>17.919283856346802</v>
      </c>
      <c r="BB21" s="23">
        <v>17.919283856346802</v>
      </c>
      <c r="BC21" s="23">
        <v>0.24497456746721999</v>
      </c>
      <c r="BD21" s="23">
        <v>159829.25316721501</v>
      </c>
      <c r="BE21" s="23">
        <v>0</v>
      </c>
      <c r="BF21" s="23">
        <v>2.69250162168907</v>
      </c>
      <c r="BG21" s="23">
        <v>0.583271600507834</v>
      </c>
      <c r="BH21" s="23">
        <v>28.901190814864901</v>
      </c>
      <c r="BI21" s="23">
        <v>3.79764658213925</v>
      </c>
      <c r="BJ21" s="23">
        <v>1.58080325402205E-4</v>
      </c>
      <c r="BK21" s="23">
        <v>4.4991649994212803E-4</v>
      </c>
      <c r="BL21" s="23">
        <v>11.8403734957176</v>
      </c>
      <c r="BM21" s="23">
        <v>0.58144485139635205</v>
      </c>
      <c r="BN21" s="23">
        <v>2.5132428384029102</v>
      </c>
      <c r="BO21" s="23">
        <v>20.801781124026501</v>
      </c>
      <c r="BP21" s="23">
        <v>0</v>
      </c>
      <c r="BQ21" s="23">
        <v>308.066169303945</v>
      </c>
      <c r="BR21" s="23">
        <v>13.644380887250099</v>
      </c>
      <c r="BS21" s="23">
        <v>1.5160436746639301</v>
      </c>
      <c r="BT21" s="23">
        <v>15.160424561914001</v>
      </c>
      <c r="BU21" s="23">
        <v>0</v>
      </c>
      <c r="BV21" s="23">
        <v>13.0956867287102</v>
      </c>
      <c r="BW21" s="23">
        <v>8.7402939707997798E-2</v>
      </c>
      <c r="BX21" s="23">
        <v>3.5796018540870903E-2</v>
      </c>
      <c r="BY21" s="23">
        <v>4.3543853039898099E-2</v>
      </c>
      <c r="BZ21" s="23">
        <v>3.9873871803435899E-2</v>
      </c>
      <c r="CA21" s="23">
        <v>0.16900115204726701</v>
      </c>
      <c r="CB21" s="23">
        <v>3.0252557196161702E-3</v>
      </c>
      <c r="CC21" s="23">
        <v>80.282970434365595</v>
      </c>
      <c r="CD21" s="23">
        <v>1.2578127504312699E-3</v>
      </c>
      <c r="CE21" s="23">
        <v>0.36473827356051902</v>
      </c>
      <c r="CF21" s="23">
        <v>3.9040137954221001</v>
      </c>
      <c r="CG21" s="23">
        <v>1.1671766177791701E-3</v>
      </c>
      <c r="CH21" s="23">
        <v>0</v>
      </c>
      <c r="CI21" s="23">
        <v>8.8360777349713607E-2</v>
      </c>
      <c r="CJ21" s="23">
        <v>127.26457720512001</v>
      </c>
      <c r="CK21" s="23">
        <v>107.852228654383</v>
      </c>
      <c r="CL21" s="23">
        <v>19.412348550736599</v>
      </c>
      <c r="CM21" s="23">
        <v>1.15830726918985E-3</v>
      </c>
      <c r="CN21" s="23">
        <v>2.0676722719180699E-4</v>
      </c>
      <c r="CO21" s="23">
        <v>0.54190098491487404</v>
      </c>
      <c r="CP21" s="23">
        <v>5.4205952258910797E-2</v>
      </c>
      <c r="CQ21" s="23">
        <v>42.035186207884799</v>
      </c>
      <c r="CR21" s="23">
        <v>0.27900939995700902</v>
      </c>
      <c r="CS21" s="23">
        <v>0.125318416420024</v>
      </c>
      <c r="CT21" s="23">
        <v>60.049409326653297</v>
      </c>
      <c r="CU21" s="23">
        <v>1.81264945037847</v>
      </c>
      <c r="CV21" s="23">
        <v>2.1972275114778101E-3</v>
      </c>
      <c r="CW21" s="23">
        <v>0.40088407601536602</v>
      </c>
      <c r="CX21" s="23">
        <v>1.88896851248642E-4</v>
      </c>
      <c r="CY21" s="23">
        <v>8.8809169992890098</v>
      </c>
      <c r="CZ21" s="23">
        <v>77.650282714530306</v>
      </c>
      <c r="DA21" s="23">
        <v>0.535310920484796</v>
      </c>
      <c r="DB21" s="23">
        <v>0</v>
      </c>
      <c r="DC21" s="23">
        <v>9.4967588575737008</v>
      </c>
      <c r="DD21" s="23">
        <v>12.8338634711065</v>
      </c>
      <c r="DE21" s="23">
        <v>2.1775214219203298</v>
      </c>
      <c r="DF21" s="23">
        <v>0</v>
      </c>
      <c r="DG21" s="23">
        <v>49.594993428528902</v>
      </c>
      <c r="DH21" s="23">
        <v>299.025555426952</v>
      </c>
      <c r="DI21" s="23">
        <v>0.78936433774808801</v>
      </c>
      <c r="DJ21" s="23">
        <v>8.7454358972943709</v>
      </c>
      <c r="DL21" s="46">
        <f t="shared" si="7"/>
        <v>-2.9384915500341201E-7</v>
      </c>
      <c r="DM21" s="46">
        <f t="shared" si="8"/>
        <v>-2.8247445759199994E-7</v>
      </c>
      <c r="DN21" s="46">
        <f t="shared" si="9"/>
        <v>-2.2678027289255732E-7</v>
      </c>
      <c r="DO21" s="46">
        <f t="shared" si="0"/>
        <v>4.5648761270437944E-5</v>
      </c>
      <c r="DP21" s="46">
        <f t="shared" si="1"/>
        <v>5.3916066073388348E-5</v>
      </c>
      <c r="DQ21" s="46">
        <f t="shared" si="10"/>
        <v>-9.0088712490191625E-7</v>
      </c>
      <c r="DR21" s="46">
        <f t="shared" si="11"/>
        <v>-3.2630326863915915E-7</v>
      </c>
      <c r="DS21" s="46">
        <f t="shared" si="12"/>
        <v>-1.9930013603995058E-7</v>
      </c>
      <c r="DT21" s="46">
        <f t="shared" si="13"/>
        <v>-1.6533513922894305E-6</v>
      </c>
      <c r="DU21" s="46">
        <f t="shared" si="14"/>
        <v>-7.9038483871859947E-8</v>
      </c>
      <c r="DV21" s="46">
        <f t="shared" si="15"/>
        <v>-6.7753252560371131E-6</v>
      </c>
      <c r="DW21" s="46">
        <f t="shared" si="16"/>
        <v>-6.3822479358593017E-8</v>
      </c>
      <c r="DX21" s="46">
        <f t="shared" si="17"/>
        <v>-6.2355276357879349E-6</v>
      </c>
      <c r="DY21" s="46">
        <f t="shared" si="18"/>
        <v>9.2958548388525277E-6</v>
      </c>
      <c r="DZ21" s="46">
        <f t="shared" si="2"/>
        <v>-6.8981616416337595E-7</v>
      </c>
      <c r="EA21" s="46">
        <f t="shared" si="3"/>
        <v>5.1795929436486769E-7</v>
      </c>
      <c r="EB21" s="46">
        <f t="shared" si="4"/>
        <v>-3.3749793748906804E-6</v>
      </c>
      <c r="EC21" s="46">
        <f t="shared" si="5"/>
        <v>-3.2150414831806907E-6</v>
      </c>
      <c r="ED21" s="46">
        <f t="shared" si="6"/>
        <v>-5.017412415248734E-6</v>
      </c>
      <c r="EE21" s="46">
        <f t="shared" si="19"/>
        <v>2.913406246199973E-6</v>
      </c>
      <c r="EF21" s="46">
        <f t="shared" si="20"/>
        <v>2.7209553381213272E-6</v>
      </c>
      <c r="EG21" s="46">
        <f t="shared" si="21"/>
        <v>6.8404871854955714E-7</v>
      </c>
      <c r="EH21" s="46">
        <f t="shared" si="22"/>
        <v>-1.7241593381773327E-6</v>
      </c>
      <c r="EI21" s="46">
        <f t="shared" si="23"/>
        <v>-1.2441668912853779E-5</v>
      </c>
      <c r="EJ21" s="46">
        <f t="shared" si="24"/>
        <v>2.3164385607933523E-6</v>
      </c>
      <c r="EK21" s="46">
        <f t="shared" si="25"/>
        <v>-7.1349398622175952E-6</v>
      </c>
      <c r="EL21" s="46">
        <f t="shared" si="26"/>
        <v>-1.4854020182053868E-7</v>
      </c>
      <c r="EM21" s="46">
        <f t="shared" si="27"/>
        <v>8.3459957640536315E-7</v>
      </c>
      <c r="EN21" s="46">
        <f t="shared" si="28"/>
        <v>-5.2214731365755088E-6</v>
      </c>
    </row>
    <row r="22" spans="1:144" x14ac:dyDescent="0.3">
      <c r="A22" s="23" t="s">
        <v>125</v>
      </c>
      <c r="B22" s="21">
        <v>0.18277099999999999</v>
      </c>
      <c r="C22" s="21">
        <v>3.0200000000000001E-3</v>
      </c>
      <c r="D22" s="21">
        <v>3.5490000000000001E-3</v>
      </c>
      <c r="E22" s="21">
        <v>1.9536000000000001E-2</v>
      </c>
      <c r="F22" s="21">
        <v>1.6556000000000001E-2</v>
      </c>
      <c r="G22" s="21">
        <v>1.696E-3</v>
      </c>
      <c r="H22" s="21">
        <v>4.3416000000000003E-2</v>
      </c>
      <c r="I22" s="23">
        <v>1.652E-3</v>
      </c>
      <c r="J22" s="23">
        <v>5.0500000000000002E-4</v>
      </c>
      <c r="K22" s="23">
        <v>9.5299999999999996E-4</v>
      </c>
      <c r="L22" s="23">
        <v>1.21E-4</v>
      </c>
      <c r="M22" s="23">
        <v>3.4229999999999998E-3</v>
      </c>
      <c r="N22" s="23">
        <v>4.1599999999999997E-4</v>
      </c>
      <c r="O22" s="23">
        <v>1.4999999999999999E-4</v>
      </c>
      <c r="P22" s="23">
        <v>1.5999999999999999E-5</v>
      </c>
      <c r="Q22" s="6">
        <v>6.0000000000000002E-6</v>
      </c>
      <c r="R22" s="6">
        <v>7.9999999999999996E-6</v>
      </c>
      <c r="S22" s="6">
        <v>6.9999999999999999E-6</v>
      </c>
      <c r="T22" s="23">
        <v>3.0000000000000001E-5</v>
      </c>
      <c r="U22" s="23">
        <v>2.261E-3</v>
      </c>
      <c r="V22" s="23">
        <v>4.8000000000000001E-4</v>
      </c>
      <c r="W22" s="23">
        <v>5.1999999999999995E-4</v>
      </c>
      <c r="X22" s="23">
        <v>6.8999999999999997E-5</v>
      </c>
      <c r="Y22" s="23"/>
      <c r="Z22" s="23">
        <v>4.6E-5</v>
      </c>
      <c r="AA22" s="23">
        <v>1.11E-4</v>
      </c>
      <c r="AB22" s="23">
        <v>1.02E-4</v>
      </c>
      <c r="AC22" s="6">
        <v>9.9999999999999995E-7</v>
      </c>
      <c r="AD22" s="6">
        <v>9.9999999999999995E-7</v>
      </c>
      <c r="AE22" s="21"/>
      <c r="AF22" s="23" t="s">
        <v>125</v>
      </c>
      <c r="AG22" s="23">
        <v>2.61075620694786E-3</v>
      </c>
      <c r="AH22" s="23">
        <v>3.9913967437733199E-4</v>
      </c>
      <c r="AI22" s="23">
        <v>5.2000241406107903E-4</v>
      </c>
      <c r="AJ22" s="23">
        <v>5.0499827739656101E-4</v>
      </c>
      <c r="AK22" s="6">
        <v>6.9003039071413195E-5</v>
      </c>
      <c r="AL22" s="23">
        <v>1.65201923867788E-3</v>
      </c>
      <c r="AM22" s="23">
        <v>1.65201923867788E-3</v>
      </c>
      <c r="AN22" s="23">
        <v>8.5264698490385095E-4</v>
      </c>
      <c r="AO22" s="23">
        <v>8.7379217293054898E-4</v>
      </c>
      <c r="AP22" s="23">
        <v>9.5299349349912098E-4</v>
      </c>
      <c r="AQ22" s="6">
        <v>9.9987987014776403E-7</v>
      </c>
      <c r="AR22" s="23">
        <v>1.2100184390173999E-4</v>
      </c>
      <c r="AS22" s="23">
        <v>0</v>
      </c>
      <c r="AT22" s="23">
        <v>3.6460786895726799E-3</v>
      </c>
      <c r="AU22" s="23">
        <v>0.18277154053473099</v>
      </c>
      <c r="AV22" s="6">
        <v>1.41318705666429E-3</v>
      </c>
      <c r="AW22" s="6">
        <v>6.5804204302319803E-4</v>
      </c>
      <c r="AX22" s="6">
        <v>2.5566736222490399E-4</v>
      </c>
      <c r="AY22" s="6">
        <v>2.91182289830629E-5</v>
      </c>
      <c r="AZ22" s="23">
        <v>5.0701901210888599E-4</v>
      </c>
      <c r="BA22" s="23">
        <v>3.4229941191708398E-3</v>
      </c>
      <c r="BB22" s="23">
        <v>3.4229941191708398E-3</v>
      </c>
      <c r="BC22" s="6">
        <v>4.6004456092197201E-5</v>
      </c>
      <c r="BD22" s="23">
        <v>30.5297221625137</v>
      </c>
      <c r="BE22" s="23">
        <v>0</v>
      </c>
      <c r="BF22" s="23">
        <v>3.6855577197594699E-4</v>
      </c>
      <c r="BG22" s="6">
        <v>7.9839069318826902E-5</v>
      </c>
      <c r="BH22" s="6">
        <v>3.9560773899259697E-3</v>
      </c>
      <c r="BI22" s="6">
        <v>5.1982964885883198E-4</v>
      </c>
      <c r="BJ22" s="6">
        <v>2.5999107128093998E-7</v>
      </c>
      <c r="BK22" s="6">
        <v>7.3998137094418401E-7</v>
      </c>
      <c r="BL22" s="23">
        <v>2.2609904132012701E-3</v>
      </c>
      <c r="BM22" s="23">
        <v>1.10999692455232E-4</v>
      </c>
      <c r="BN22" s="23">
        <v>4.7999741695464498E-4</v>
      </c>
      <c r="BO22" s="23">
        <v>3.02002347922419E-3</v>
      </c>
      <c r="BP22" s="23">
        <v>0</v>
      </c>
      <c r="BQ22" s="23">
        <v>4.4653405865396803E-2</v>
      </c>
      <c r="BR22" s="23">
        <v>3.1941423193725602E-3</v>
      </c>
      <c r="BS22" s="23">
        <v>3.54898504715135E-4</v>
      </c>
      <c r="BT22" s="23">
        <v>3.5490408240876998E-3</v>
      </c>
      <c r="BU22" s="23">
        <v>0</v>
      </c>
      <c r="BV22" s="23">
        <v>1.79255548757971E-3</v>
      </c>
      <c r="BW22" s="6">
        <v>1.6001233486003401E-5</v>
      </c>
      <c r="BX22" s="6">
        <v>5.9997773331790098E-6</v>
      </c>
      <c r="BY22" s="6">
        <v>7.9997178083852704E-6</v>
      </c>
      <c r="BZ22" s="6">
        <v>7.0002083367780498E-6</v>
      </c>
      <c r="CA22" s="6">
        <v>3.0003273863655099E-5</v>
      </c>
      <c r="CB22" s="6">
        <v>4.6782078627843202E-7</v>
      </c>
      <c r="CC22" s="23">
        <v>1.09892184063889E-2</v>
      </c>
      <c r="CD22" s="6">
        <v>1.9227610685802699E-7</v>
      </c>
      <c r="CE22" s="6">
        <v>5.6593748794347299E-5</v>
      </c>
      <c r="CF22" s="23">
        <v>6.0511362070580902E-4</v>
      </c>
      <c r="CG22" s="6">
        <v>1.6989919365950699E-7</v>
      </c>
      <c r="CH22" s="23">
        <v>0</v>
      </c>
      <c r="CI22" s="6">
        <v>1.37138510888076E-5</v>
      </c>
      <c r="CJ22" s="23">
        <v>1.9536908016556699E-2</v>
      </c>
      <c r="CK22" s="23">
        <v>1.6556931495780899E-2</v>
      </c>
      <c r="CL22" s="23">
        <v>2.9799765207758002E-3</v>
      </c>
      <c r="CM22" s="6">
        <v>1.7789094837326401E-7</v>
      </c>
      <c r="CN22" s="6">
        <v>3.1172252627633802E-8</v>
      </c>
      <c r="CO22" s="6">
        <v>7.7743789855431905E-5</v>
      </c>
      <c r="CP22" s="6">
        <v>8.4416078308173093E-6</v>
      </c>
      <c r="CQ22" s="23">
        <v>6.4521569470394604E-3</v>
      </c>
      <c r="CR22" s="6">
        <v>4.31427988778474E-5</v>
      </c>
      <c r="CS22" s="6">
        <v>1.93556992234219E-5</v>
      </c>
      <c r="CT22" s="23">
        <v>9.2173040779995209E-3</v>
      </c>
      <c r="CU22" s="23">
        <v>2.4812187326730397E-4</v>
      </c>
      <c r="CV22" s="6">
        <v>3.3953383268021399E-7</v>
      </c>
      <c r="CW22" s="6">
        <v>6.1958696407017304E-5</v>
      </c>
      <c r="CX22" s="6">
        <v>2.8064837932725899E-8</v>
      </c>
      <c r="CY22" s="23">
        <v>1.6959927688398699E-3</v>
      </c>
      <c r="CZ22" s="23">
        <v>1.0628901730518E-2</v>
      </c>
      <c r="DA22" s="23">
        <v>1.02004855679932E-4</v>
      </c>
      <c r="DB22" s="23">
        <v>0</v>
      </c>
      <c r="DC22" s="23">
        <v>1.29992091006795E-3</v>
      </c>
      <c r="DD22" s="23">
        <v>1.75673467330257E-3</v>
      </c>
      <c r="DE22" s="23">
        <v>4.1600078546272202E-4</v>
      </c>
      <c r="DF22" s="23">
        <v>0</v>
      </c>
      <c r="DG22" s="23">
        <v>6.7885428661188102E-3</v>
      </c>
      <c r="DH22" s="23">
        <v>4.3416061773508097E-2</v>
      </c>
      <c r="DI22" s="23">
        <v>1.4999330952341499E-4</v>
      </c>
      <c r="DJ22" s="23">
        <v>1.1970910211257901E-3</v>
      </c>
      <c r="DL22" s="46">
        <f t="shared" si="7"/>
        <v>2.9574425428694668E-6</v>
      </c>
      <c r="DM22" s="46">
        <f t="shared" si="8"/>
        <v>7.7745775463184756E-6</v>
      </c>
      <c r="DN22" s="46">
        <f t="shared" si="9"/>
        <v>1.150298329099804E-5</v>
      </c>
      <c r="DO22" s="46">
        <f t="shared" si="0"/>
        <v>4.6479143975114566E-5</v>
      </c>
      <c r="DP22" s="46">
        <f t="shared" si="1"/>
        <v>5.6263335400950008E-5</v>
      </c>
      <c r="DQ22" s="46">
        <f t="shared" si="10"/>
        <v>-4.2636557370883203E-6</v>
      </c>
      <c r="DR22" s="46">
        <f t="shared" si="11"/>
        <v>1.4228281760986481E-6</v>
      </c>
      <c r="DS22" s="46">
        <f t="shared" si="12"/>
        <v>1.164568878931681E-5</v>
      </c>
      <c r="DT22" s="46">
        <f t="shared" si="13"/>
        <v>-3.4110959188414074E-6</v>
      </c>
      <c r="DU22" s="46">
        <f t="shared" si="14"/>
        <v>-6.8273881206556799E-6</v>
      </c>
      <c r="DV22" s="46">
        <f t="shared" si="15"/>
        <v>1.5238857355328115E-5</v>
      </c>
      <c r="DW22" s="46">
        <f t="shared" si="16"/>
        <v>-1.7180336430075162E-6</v>
      </c>
      <c r="DX22" s="46">
        <f t="shared" si="17"/>
        <v>1.8881315433769639E-6</v>
      </c>
      <c r="DY22" s="46">
        <f t="shared" si="18"/>
        <v>-4.4603177233282283E-5</v>
      </c>
      <c r="DZ22" s="46">
        <f t="shared" si="2"/>
        <v>7.7092875212592734E-5</v>
      </c>
      <c r="EA22" s="46">
        <f t="shared" si="3"/>
        <v>-3.7111136831726272E-5</v>
      </c>
      <c r="EB22" s="46">
        <f t="shared" si="4"/>
        <v>-3.527395184114899E-5</v>
      </c>
      <c r="EC22" s="46">
        <f t="shared" si="5"/>
        <v>2.9762396864274449E-5</v>
      </c>
      <c r="ED22" s="46">
        <f t="shared" si="6"/>
        <v>1.0912878850326735E-4</v>
      </c>
      <c r="EE22" s="46">
        <f t="shared" si="19"/>
        <v>-4.2400702033904897E-6</v>
      </c>
      <c r="EF22" s="46">
        <f t="shared" si="20"/>
        <v>-5.381344489643277E-6</v>
      </c>
      <c r="EG22" s="46">
        <f t="shared" si="21"/>
        <v>4.6424251520673455E-6</v>
      </c>
      <c r="EH22" s="46">
        <f t="shared" si="22"/>
        <v>4.404451323476123E-5</v>
      </c>
      <c r="EI22" s="46">
        <f t="shared" si="23"/>
        <v>0</v>
      </c>
      <c r="EJ22" s="46">
        <f t="shared" si="24"/>
        <v>9.6871569504374365E-5</v>
      </c>
      <c r="EK22" s="46">
        <f t="shared" si="25"/>
        <v>-2.7706735855834471E-6</v>
      </c>
      <c r="EL22" s="46">
        <f t="shared" si="26"/>
        <v>4.7604705215712107E-5</v>
      </c>
      <c r="EM22" s="46">
        <f t="shared" si="27"/>
        <v>-1.2012985223592175E-4</v>
      </c>
      <c r="EN22" s="46">
        <f t="shared" si="28"/>
        <v>-2.755777487602338E-5</v>
      </c>
    </row>
    <row r="23" spans="1:144" x14ac:dyDescent="0.3">
      <c r="A23" s="23" t="s">
        <v>21</v>
      </c>
      <c r="B23" s="21">
        <v>1552.625229</v>
      </c>
      <c r="C23" s="21">
        <v>25.455072000000001</v>
      </c>
      <c r="D23" s="21">
        <v>19.768428</v>
      </c>
      <c r="E23" s="21">
        <v>156.68160700000001</v>
      </c>
      <c r="F23" s="21">
        <v>132.78102799999999</v>
      </c>
      <c r="G23" s="21">
        <v>11.234705999999999</v>
      </c>
      <c r="H23" s="21">
        <v>365.91668700000002</v>
      </c>
      <c r="I23" s="23">
        <v>10.938306000000001</v>
      </c>
      <c r="J23" s="23">
        <v>3.3400289999999999</v>
      </c>
      <c r="K23" s="23">
        <v>6.3127649999999997</v>
      </c>
      <c r="L23" s="23">
        <v>0.80344599999999999</v>
      </c>
      <c r="M23" s="23">
        <v>22.668572999999999</v>
      </c>
      <c r="N23" s="23">
        <v>2.7546620000000002</v>
      </c>
      <c r="O23" s="23">
        <v>0.99856</v>
      </c>
      <c r="P23" s="23">
        <v>0.110566</v>
      </c>
      <c r="Q23" s="23">
        <v>4.5279E-2</v>
      </c>
      <c r="R23" s="23">
        <v>5.5083E-2</v>
      </c>
      <c r="S23" s="23">
        <v>5.0439999999999999E-2</v>
      </c>
      <c r="T23" s="23">
        <v>0.213809</v>
      </c>
      <c r="U23" s="23">
        <v>14.978476000000001</v>
      </c>
      <c r="V23" s="23">
        <v>3.1793390000000001</v>
      </c>
      <c r="W23" s="23">
        <v>3.4433240000000001</v>
      </c>
      <c r="X23" s="23">
        <v>0.45910699999999999</v>
      </c>
      <c r="Y23" s="23">
        <v>3.058E-3</v>
      </c>
      <c r="Z23" s="23">
        <v>0.30989699999999998</v>
      </c>
      <c r="AA23" s="23">
        <v>0.73555700000000002</v>
      </c>
      <c r="AB23" s="23">
        <v>0.67718599999999995</v>
      </c>
      <c r="AC23" s="23">
        <v>8.4799999999999997E-3</v>
      </c>
      <c r="AD23" s="23">
        <v>6.4640000000000001E-3</v>
      </c>
      <c r="AE23" s="21"/>
      <c r="AF23" s="23" t="s">
        <v>21</v>
      </c>
      <c r="AG23" s="23">
        <v>23.1963728460982</v>
      </c>
      <c r="AH23" s="23">
        <v>3.5463237722085301</v>
      </c>
      <c r="AI23" s="23">
        <v>3.4433234309539902</v>
      </c>
      <c r="AJ23" s="23">
        <v>3.3400237086971298</v>
      </c>
      <c r="AK23" s="23">
        <v>0.459109434393425</v>
      </c>
      <c r="AL23" s="23">
        <v>10.9383059541512</v>
      </c>
      <c r="AM23" s="23">
        <v>10.9383059541512</v>
      </c>
      <c r="AN23" s="23">
        <v>7.57567684343325</v>
      </c>
      <c r="AO23" s="23">
        <v>7.76374141383753</v>
      </c>
      <c r="AP23" s="23">
        <v>6.3127662876763599</v>
      </c>
      <c r="AQ23" s="23">
        <v>8.4800064051777698E-3</v>
      </c>
      <c r="AR23" s="23">
        <v>0.80344408688379898</v>
      </c>
      <c r="AS23" s="23">
        <v>3.05797416714341E-3</v>
      </c>
      <c r="AT23" s="23">
        <v>32.395917073503199</v>
      </c>
      <c r="AU23" s="23">
        <v>1552.62473034717</v>
      </c>
      <c r="AV23" s="23">
        <v>12.5560725561298</v>
      </c>
      <c r="AW23" s="23">
        <v>5.8467556534985601</v>
      </c>
      <c r="AX23" s="23">
        <v>2.2716273994431102</v>
      </c>
      <c r="AY23" s="23">
        <v>0.258728141659061</v>
      </c>
      <c r="AZ23" s="23">
        <v>4.5048992485766401</v>
      </c>
      <c r="BA23" s="23">
        <v>22.668566379544401</v>
      </c>
      <c r="BB23" s="23">
        <v>22.668566379544401</v>
      </c>
      <c r="BC23" s="23">
        <v>0.30989716065741801</v>
      </c>
      <c r="BD23" s="23">
        <v>202190.03855564099</v>
      </c>
      <c r="BE23" s="23">
        <v>0</v>
      </c>
      <c r="BF23" s="23">
        <v>3.2746087935162</v>
      </c>
      <c r="BG23" s="23">
        <v>0.709368652452113</v>
      </c>
      <c r="BH23" s="23">
        <v>35.149602922696999</v>
      </c>
      <c r="BI23" s="23">
        <v>4.6186876722630998</v>
      </c>
      <c r="BJ23" s="23">
        <v>1.6806453810413501E-3</v>
      </c>
      <c r="BK23" s="23">
        <v>4.7833546630510803E-3</v>
      </c>
      <c r="BL23" s="23">
        <v>14.9785182902865</v>
      </c>
      <c r="BM23" s="23">
        <v>0.73555401601547599</v>
      </c>
      <c r="BN23" s="23">
        <v>3.1793336461017798</v>
      </c>
      <c r="BO23" s="23">
        <v>25.455062873283801</v>
      </c>
      <c r="BP23" s="23">
        <v>0</v>
      </c>
      <c r="BQ23" s="23">
        <v>376.91174876127798</v>
      </c>
      <c r="BR23" s="23">
        <v>17.791579210194101</v>
      </c>
      <c r="BS23" s="23">
        <v>1.9768471008669599</v>
      </c>
      <c r="BT23" s="23">
        <v>19.768426311061098</v>
      </c>
      <c r="BU23" s="23">
        <v>0</v>
      </c>
      <c r="BV23" s="23">
        <v>15.9269402293413</v>
      </c>
      <c r="BW23" s="23">
        <v>0.110566088172754</v>
      </c>
      <c r="BX23" s="23">
        <v>4.5278978748546299E-2</v>
      </c>
      <c r="BY23" s="23">
        <v>5.5083116153816399E-2</v>
      </c>
      <c r="BZ23" s="23">
        <v>5.0440336817738303E-2</v>
      </c>
      <c r="CA23" s="23">
        <v>0.213808048148944</v>
      </c>
      <c r="CB23" s="23">
        <v>0</v>
      </c>
      <c r="CC23" s="23">
        <v>97.639997867755696</v>
      </c>
      <c r="CD23" s="23">
        <v>1.25023068062192E-2</v>
      </c>
      <c r="CE23" s="23">
        <v>0.68015012042747602</v>
      </c>
      <c r="CF23" s="23">
        <v>6.0981425144816104</v>
      </c>
      <c r="CG23" s="23">
        <v>5.0336642801633597E-3</v>
      </c>
      <c r="CH23" s="23">
        <v>0</v>
      </c>
      <c r="CI23" s="23">
        <v>0.72833148927726998</v>
      </c>
      <c r="CJ23" s="23">
        <v>156.68277505539101</v>
      </c>
      <c r="CK23" s="23">
        <v>132.782204069318</v>
      </c>
      <c r="CL23" s="23">
        <v>23.900570986072299</v>
      </c>
      <c r="CM23" s="23">
        <v>1.69333116178067E-3</v>
      </c>
      <c r="CN23" s="23">
        <v>1.7771629932152699E-3</v>
      </c>
      <c r="CO23" s="23">
        <v>0.31176487926938801</v>
      </c>
      <c r="CP23" s="23">
        <v>2.7491451578233701E-2</v>
      </c>
      <c r="CQ23" s="23">
        <v>50.982236379569699</v>
      </c>
      <c r="CR23" s="23">
        <v>7.8156709050524395E-2</v>
      </c>
      <c r="CS23" s="23">
        <v>0.52333321990553106</v>
      </c>
      <c r="CT23" s="23">
        <v>72.825526833005398</v>
      </c>
      <c r="CU23" s="23">
        <v>2.2045469201611501</v>
      </c>
      <c r="CV23" s="23">
        <v>7.8125632698953298E-3</v>
      </c>
      <c r="CW23" s="23">
        <v>0.49772369450553</v>
      </c>
      <c r="CX23" s="23">
        <v>5.27749736823249E-4</v>
      </c>
      <c r="CY23" s="23">
        <v>11.2347003479995</v>
      </c>
      <c r="CZ23" s="23">
        <v>94.438130385472107</v>
      </c>
      <c r="DA23" s="23">
        <v>0.67718978766954896</v>
      </c>
      <c r="DB23" s="23">
        <v>0</v>
      </c>
      <c r="DC23" s="23">
        <v>11.549892179789699</v>
      </c>
      <c r="DD23" s="23">
        <v>15.6085235154179</v>
      </c>
      <c r="DE23" s="23">
        <v>2.7546682810265999</v>
      </c>
      <c r="DF23" s="23">
        <v>0</v>
      </c>
      <c r="DG23" s="23">
        <v>60.3173545078456</v>
      </c>
      <c r="DH23" s="23">
        <v>365.91658470984402</v>
      </c>
      <c r="DI23" s="23">
        <v>0.99855555952021902</v>
      </c>
      <c r="DJ23" s="23">
        <v>10.636168117004701</v>
      </c>
      <c r="DL23" s="46">
        <f t="shared" si="7"/>
        <v>-3.2116754296723935E-7</v>
      </c>
      <c r="DM23" s="46">
        <f t="shared" si="8"/>
        <v>-3.5854214832192428E-7</v>
      </c>
      <c r="DN23" s="46">
        <f t="shared" si="9"/>
        <v>-8.54361763931257E-8</v>
      </c>
      <c r="DO23" s="46">
        <f t="shared" si="0"/>
        <v>7.4549617747486147E-6</v>
      </c>
      <c r="DP23" s="46">
        <f t="shared" si="1"/>
        <v>8.8572090133728428E-6</v>
      </c>
      <c r="DQ23" s="46">
        <f t="shared" si="10"/>
        <v>-5.0308397029908932E-7</v>
      </c>
      <c r="DR23" s="46">
        <f t="shared" si="11"/>
        <v>-2.7954493370156587E-7</v>
      </c>
      <c r="DS23" s="46">
        <f t="shared" si="12"/>
        <v>-4.1915814306061022E-9</v>
      </c>
      <c r="DT23" s="46">
        <f t="shared" si="13"/>
        <v>-1.5842086610866934E-6</v>
      </c>
      <c r="DU23" s="46">
        <f t="shared" si="14"/>
        <v>2.0397977117895987E-7</v>
      </c>
      <c r="DV23" s="46">
        <f t="shared" si="15"/>
        <v>-2.3811384971899909E-6</v>
      </c>
      <c r="DW23" s="46">
        <f t="shared" si="16"/>
        <v>-2.920543607695467E-7</v>
      </c>
      <c r="DX23" s="46">
        <f t="shared" si="17"/>
        <v>2.280144206337945E-6</v>
      </c>
      <c r="DY23" s="46">
        <f t="shared" si="18"/>
        <v>-4.4468832929289788E-6</v>
      </c>
      <c r="DZ23" s="46">
        <f t="shared" si="2"/>
        <v>7.974671598941738E-7</v>
      </c>
      <c r="EA23" s="46">
        <f t="shared" si="3"/>
        <v>-4.6934459022870633E-7</v>
      </c>
      <c r="EB23" s="46">
        <f t="shared" si="4"/>
        <v>2.1087053428192379E-6</v>
      </c>
      <c r="EC23" s="46">
        <f t="shared" si="5"/>
        <v>6.6775919568643999E-6</v>
      </c>
      <c r="ED23" s="46">
        <f t="shared" si="6"/>
        <v>-4.4518755337824134E-6</v>
      </c>
      <c r="EE23" s="46">
        <f t="shared" si="19"/>
        <v>2.8234038295605077E-6</v>
      </c>
      <c r="EF23" s="46">
        <f t="shared" si="20"/>
        <v>-1.6839658244424947E-6</v>
      </c>
      <c r="EG23" s="46">
        <f t="shared" si="21"/>
        <v>-1.6526066378545887E-7</v>
      </c>
      <c r="EH23" s="46">
        <f t="shared" si="22"/>
        <v>5.3024532952239785E-6</v>
      </c>
      <c r="EI23" s="46">
        <f t="shared" si="23"/>
        <v>-8.4476313243849027E-6</v>
      </c>
      <c r="EJ23" s="46">
        <f t="shared" si="24"/>
        <v>5.1842198548461477E-7</v>
      </c>
      <c r="EK23" s="46">
        <f t="shared" si="25"/>
        <v>-4.0567685767789774E-6</v>
      </c>
      <c r="EL23" s="46">
        <f t="shared" si="26"/>
        <v>5.5932484561179185E-6</v>
      </c>
      <c r="EM23" s="46">
        <f t="shared" si="27"/>
        <v>7.5532756723102171E-7</v>
      </c>
      <c r="EN23" s="46">
        <f t="shared" si="28"/>
        <v>6.8212299238541783E-9</v>
      </c>
    </row>
    <row r="24" spans="1:144" x14ac:dyDescent="0.3">
      <c r="A24" s="23" t="s">
        <v>22</v>
      </c>
      <c r="B24" s="21">
        <v>4872.5671220000004</v>
      </c>
      <c r="C24" s="21">
        <v>80.068201000000002</v>
      </c>
      <c r="D24" s="21">
        <v>71.467247</v>
      </c>
      <c r="E24" s="21">
        <v>500.13029699999998</v>
      </c>
      <c r="F24" s="21">
        <v>423.83923299999998</v>
      </c>
      <c r="G24" s="21">
        <v>38.140695000000001</v>
      </c>
      <c r="H24" s="21">
        <v>1150.980284</v>
      </c>
      <c r="I24" s="23">
        <v>37.134442999999997</v>
      </c>
      <c r="J24" s="23">
        <v>11.339055999999999</v>
      </c>
      <c r="K24" s="23">
        <v>21.431208000000002</v>
      </c>
      <c r="L24" s="23">
        <v>2.7276159999999998</v>
      </c>
      <c r="M24" s="23">
        <v>76.957527999999996</v>
      </c>
      <c r="N24" s="23">
        <v>9.3518039999999996</v>
      </c>
      <c r="O24" s="23">
        <v>3.3900350000000001</v>
      </c>
      <c r="P24" s="23">
        <v>0.37538199999999999</v>
      </c>
      <c r="Q24" s="23">
        <v>0.15371399999999999</v>
      </c>
      <c r="R24" s="23">
        <v>0.187</v>
      </c>
      <c r="S24" s="23">
        <v>0.17125699999999999</v>
      </c>
      <c r="T24" s="23">
        <v>0.72583500000000001</v>
      </c>
      <c r="U24" s="23">
        <v>50.850417</v>
      </c>
      <c r="V24" s="23">
        <v>10.793526999999999</v>
      </c>
      <c r="W24" s="23">
        <v>11.689768000000001</v>
      </c>
      <c r="X24" s="23">
        <v>1.558624</v>
      </c>
      <c r="Y24" s="23">
        <v>1.0387E-2</v>
      </c>
      <c r="Z24" s="23">
        <v>1.052084</v>
      </c>
      <c r="AA24" s="23">
        <v>2.4971519999999998</v>
      </c>
      <c r="AB24" s="23">
        <v>2.2989839999999999</v>
      </c>
      <c r="AC24" s="23">
        <v>2.8805000000000001E-2</v>
      </c>
      <c r="AD24" s="23">
        <v>2.2584E-2</v>
      </c>
      <c r="AE24" s="21"/>
      <c r="AF24" s="23" t="s">
        <v>22</v>
      </c>
      <c r="AG24" s="23">
        <v>71.871962837582103</v>
      </c>
      <c r="AH24" s="23">
        <v>10.987963529181499</v>
      </c>
      <c r="AI24" s="23">
        <v>11.689772768443</v>
      </c>
      <c r="AJ24" s="23">
        <v>11.339053332809501</v>
      </c>
      <c r="AK24" s="23">
        <v>1.5586225200416599</v>
      </c>
      <c r="AL24" s="23">
        <v>37.134452391981299</v>
      </c>
      <c r="AM24" s="23">
        <v>37.134452391981299</v>
      </c>
      <c r="AN24" s="23">
        <v>23.472564490137</v>
      </c>
      <c r="AO24" s="23">
        <v>24.0553048586623</v>
      </c>
      <c r="AP24" s="23">
        <v>21.431184206569601</v>
      </c>
      <c r="AQ24" s="23">
        <v>2.8805056344189998E-2</v>
      </c>
      <c r="AR24" s="23">
        <v>2.72760836100014</v>
      </c>
      <c r="AS24" s="23">
        <v>1.0387061771986899E-2</v>
      </c>
      <c r="AT24" s="23">
        <v>100.375945163387</v>
      </c>
      <c r="AU24" s="23">
        <v>4872.5655649068203</v>
      </c>
      <c r="AV24" s="23">
        <v>38.9039059661634</v>
      </c>
      <c r="AW24" s="23">
        <v>18.115666212249199</v>
      </c>
      <c r="AX24" s="23">
        <v>7.0384110767492798</v>
      </c>
      <c r="AY24" s="23">
        <v>0.80164930545046398</v>
      </c>
      <c r="AZ24" s="23">
        <v>13.958012284886699</v>
      </c>
      <c r="BA24" s="23">
        <v>76.957504439180497</v>
      </c>
      <c r="BB24" s="23">
        <v>76.957504439180497</v>
      </c>
      <c r="BC24" s="23">
        <v>1.0520821093271999</v>
      </c>
      <c r="BD24" s="23">
        <v>686414.85614180099</v>
      </c>
      <c r="BE24" s="23">
        <v>0</v>
      </c>
      <c r="BF24" s="23">
        <v>10.1460884599789</v>
      </c>
      <c r="BG24" s="23">
        <v>2.1979218836451202</v>
      </c>
      <c r="BH24" s="23">
        <v>108.907932079863</v>
      </c>
      <c r="BI24" s="23">
        <v>14.310603504046</v>
      </c>
      <c r="BJ24" s="23">
        <v>5.8718347415356196E-3</v>
      </c>
      <c r="BK24" s="23">
        <v>1.67121720487001E-2</v>
      </c>
      <c r="BL24" s="23">
        <v>50.850554043695603</v>
      </c>
      <c r="BM24" s="23">
        <v>2.4971530240248598</v>
      </c>
      <c r="BN24" s="23">
        <v>10.793567935677601</v>
      </c>
      <c r="BO24" s="23">
        <v>80.068174624800804</v>
      </c>
      <c r="BP24" s="23">
        <v>0</v>
      </c>
      <c r="BQ24" s="23">
        <v>1185.0475499484601</v>
      </c>
      <c r="BR24" s="23">
        <v>64.320503617233499</v>
      </c>
      <c r="BS24" s="23">
        <v>7.1467133307980104</v>
      </c>
      <c r="BT24" s="23">
        <v>71.467216948031506</v>
      </c>
      <c r="BU24" s="23">
        <v>0</v>
      </c>
      <c r="BV24" s="23">
        <v>49.348274446777602</v>
      </c>
      <c r="BW24" s="23">
        <v>0.37538181450310498</v>
      </c>
      <c r="BX24" s="23">
        <v>0.15371383803744501</v>
      </c>
      <c r="BY24" s="23">
        <v>0.186999826672619</v>
      </c>
      <c r="BZ24" s="23">
        <v>0.17125705716033601</v>
      </c>
      <c r="CA24" s="23">
        <v>0.72583475926079</v>
      </c>
      <c r="CB24" s="23">
        <v>0</v>
      </c>
      <c r="CC24" s="23">
        <v>302.52909066089001</v>
      </c>
      <c r="CD24" s="23">
        <v>2.4103855332704999E-2</v>
      </c>
      <c r="CE24" s="23">
        <v>2.0444389722052199</v>
      </c>
      <c r="CF24" s="23">
        <v>20.2833902236037</v>
      </c>
      <c r="CG24" s="23">
        <v>1.6814647949425901E-2</v>
      </c>
      <c r="CH24" s="23">
        <v>0</v>
      </c>
      <c r="CI24" s="23">
        <v>1.9260129951443199</v>
      </c>
      <c r="CJ24" s="23">
        <v>500.13801902431101</v>
      </c>
      <c r="CK24" s="23">
        <v>423.84697882854101</v>
      </c>
      <c r="CL24" s="23">
        <v>76.291040195770407</v>
      </c>
      <c r="CM24" s="23">
        <v>3.26464943754581E-3</v>
      </c>
      <c r="CN24" s="23">
        <v>6.3719400122356504E-3</v>
      </c>
      <c r="CO24" s="23">
        <v>1.14041795113455</v>
      </c>
      <c r="CP24" s="23">
        <v>5.3002232951382497E-2</v>
      </c>
      <c r="CQ24" s="23">
        <v>162.57544216449699</v>
      </c>
      <c r="CR24" s="23">
        <v>0.25041857151518099</v>
      </c>
      <c r="CS24" s="23">
        <v>1.76981377998974</v>
      </c>
      <c r="CT24" s="23">
        <v>232.23143030363099</v>
      </c>
      <c r="CU24" s="23">
        <v>6.83060406091899</v>
      </c>
      <c r="CV24" s="23">
        <v>2.5963573141090199E-2</v>
      </c>
      <c r="CW24" s="23">
        <v>1.4945383962477301</v>
      </c>
      <c r="CX24" s="23">
        <v>1.5545717466668801E-3</v>
      </c>
      <c r="CY24" s="23">
        <v>38.140684530718602</v>
      </c>
      <c r="CZ24" s="23">
        <v>292.60835638322902</v>
      </c>
      <c r="DA24" s="23">
        <v>2.2989797888743699</v>
      </c>
      <c r="DB24" s="23">
        <v>0</v>
      </c>
      <c r="DC24" s="23">
        <v>35.786376927956901</v>
      </c>
      <c r="DD24" s="23">
        <v>48.361650368298598</v>
      </c>
      <c r="DE24" s="23">
        <v>9.3518004411554401</v>
      </c>
      <c r="DF24" s="23">
        <v>0</v>
      </c>
      <c r="DG24" s="23">
        <v>186.88805042828</v>
      </c>
      <c r="DH24" s="23">
        <v>1150.9800125663401</v>
      </c>
      <c r="DI24" s="23">
        <v>3.3900418778237</v>
      </c>
      <c r="DJ24" s="23">
        <v>32.9552275650043</v>
      </c>
      <c r="DL24" s="46">
        <f t="shared" si="7"/>
        <v>-3.1956320786706763E-7</v>
      </c>
      <c r="DM24" s="46">
        <f t="shared" si="8"/>
        <v>-3.2940916454479028E-7</v>
      </c>
      <c r="DN24" s="46">
        <f t="shared" si="9"/>
        <v>-4.2049987589628506E-7</v>
      </c>
      <c r="DO24" s="46">
        <f t="shared" si="0"/>
        <v>1.5440025044157382E-5</v>
      </c>
      <c r="DP24" s="46">
        <f t="shared" si="1"/>
        <v>1.8275392974375751E-5</v>
      </c>
      <c r="DQ24" s="46">
        <f t="shared" si="10"/>
        <v>-2.744911019355878E-7</v>
      </c>
      <c r="DR24" s="46">
        <f t="shared" si="11"/>
        <v>-2.3582824457688955E-7</v>
      </c>
      <c r="DS24" s="46">
        <f t="shared" si="12"/>
        <v>2.5291832978674754E-7</v>
      </c>
      <c r="DT24" s="46">
        <f t="shared" si="13"/>
        <v>-2.3522156506539306E-7</v>
      </c>
      <c r="DU24" s="46">
        <f t="shared" si="14"/>
        <v>-1.1102234834845667E-6</v>
      </c>
      <c r="DV24" s="46">
        <f t="shared" si="15"/>
        <v>-2.800614111290797E-6</v>
      </c>
      <c r="DW24" s="46">
        <f t="shared" si="16"/>
        <v>-3.061535383495544E-7</v>
      </c>
      <c r="DX24" s="46">
        <f t="shared" si="17"/>
        <v>-3.8055166249127053E-7</v>
      </c>
      <c r="DY24" s="46">
        <f t="shared" si="18"/>
        <v>2.0288356019634922E-6</v>
      </c>
      <c r="DZ24" s="46">
        <f t="shared" si="2"/>
        <v>-4.941550074617775E-7</v>
      </c>
      <c r="EA24" s="46">
        <f t="shared" si="3"/>
        <v>-1.0536617027641569E-6</v>
      </c>
      <c r="EB24" s="46">
        <f t="shared" si="4"/>
        <v>-9.2688439039249409E-7</v>
      </c>
      <c r="EC24" s="46">
        <f t="shared" si="5"/>
        <v>3.3376934093199204E-7</v>
      </c>
      <c r="ED24" s="46">
        <f t="shared" si="6"/>
        <v>-3.3167208802444141E-7</v>
      </c>
      <c r="EE24" s="46">
        <f t="shared" si="19"/>
        <v>2.695035826398461E-6</v>
      </c>
      <c r="EF24" s="46">
        <f t="shared" si="20"/>
        <v>3.7926136286534633E-6</v>
      </c>
      <c r="EG24" s="46">
        <f t="shared" si="21"/>
        <v>4.0791596537087998E-7</v>
      </c>
      <c r="EH24" s="46">
        <f t="shared" si="22"/>
        <v>-9.4952877672895821E-7</v>
      </c>
      <c r="EI24" s="46">
        <f t="shared" si="23"/>
        <v>5.9470479348098884E-6</v>
      </c>
      <c r="EJ24" s="46">
        <f t="shared" si="24"/>
        <v>-1.7970739979866658E-6</v>
      </c>
      <c r="EK24" s="46">
        <f t="shared" si="25"/>
        <v>4.1007710384432679E-7</v>
      </c>
      <c r="EL24" s="46">
        <f t="shared" si="26"/>
        <v>-1.8317333352396554E-6</v>
      </c>
      <c r="EM24" s="46">
        <f t="shared" si="27"/>
        <v>1.9560558929942014E-6</v>
      </c>
      <c r="EN24" s="46">
        <f t="shared" si="28"/>
        <v>3.0066576872659948E-7</v>
      </c>
    </row>
    <row r="25" spans="1:144" x14ac:dyDescent="0.3">
      <c r="A25" s="23" t="s">
        <v>23</v>
      </c>
      <c r="B25" s="21">
        <v>11980.084048000001</v>
      </c>
      <c r="C25" s="21">
        <v>198.68885599999999</v>
      </c>
      <c r="D25" s="21">
        <v>269.76259599999997</v>
      </c>
      <c r="E25" s="21">
        <v>1313.6494829999999</v>
      </c>
      <c r="F25" s="21">
        <v>1113.2622779999999</v>
      </c>
      <c r="G25" s="21">
        <v>122.534154</v>
      </c>
      <c r="H25" s="21">
        <v>2856.152259</v>
      </c>
      <c r="I25" s="23">
        <v>119.30137000000001</v>
      </c>
      <c r="J25" s="23">
        <v>36.428857999999998</v>
      </c>
      <c r="K25" s="23">
        <v>68.851789999999994</v>
      </c>
      <c r="L25" s="23">
        <v>8.7629490000000008</v>
      </c>
      <c r="M25" s="23">
        <v>247.24052399999999</v>
      </c>
      <c r="N25" s="23">
        <v>30.044415000000001</v>
      </c>
      <c r="O25" s="23">
        <v>10.891111</v>
      </c>
      <c r="P25" s="23">
        <v>1.205945</v>
      </c>
      <c r="Q25" s="23">
        <v>0.49388700000000002</v>
      </c>
      <c r="R25" s="23">
        <v>0.60079700000000003</v>
      </c>
      <c r="S25" s="23">
        <v>0.55015499999999995</v>
      </c>
      <c r="T25" s="23">
        <v>2.3318889999999999</v>
      </c>
      <c r="U25" s="23">
        <v>163.36652599999999</v>
      </c>
      <c r="V25" s="23">
        <v>34.676262000000001</v>
      </c>
      <c r="W25" s="23">
        <v>37.555520999999999</v>
      </c>
      <c r="X25" s="23">
        <v>5.0074019999999999</v>
      </c>
      <c r="Y25" s="23">
        <v>3.3385999999999999E-2</v>
      </c>
      <c r="Z25" s="23">
        <v>3.380004</v>
      </c>
      <c r="AA25" s="23">
        <v>8.0225430000000006</v>
      </c>
      <c r="AB25" s="23">
        <v>7.3859149999999998</v>
      </c>
      <c r="AC25" s="23">
        <v>9.2511999999999997E-2</v>
      </c>
      <c r="AD25" s="23">
        <v>1.0101000000000001E-2</v>
      </c>
      <c r="AE25" s="21"/>
      <c r="AF25" s="23" t="s">
        <v>23</v>
      </c>
      <c r="AG25" s="23">
        <v>167.48664002436001</v>
      </c>
      <c r="AH25" s="23">
        <v>25.605786042861201</v>
      </c>
      <c r="AI25" s="23">
        <v>37.555521558943298</v>
      </c>
      <c r="AJ25" s="23">
        <v>36.428860717290902</v>
      </c>
      <c r="AK25" s="23">
        <v>5.0074135449501398</v>
      </c>
      <c r="AL25" s="23">
        <v>119.30135586144701</v>
      </c>
      <c r="AM25" s="23">
        <v>119.30135586144701</v>
      </c>
      <c r="AN25" s="23">
        <v>54.699227013277302</v>
      </c>
      <c r="AO25" s="23">
        <v>56.057258046433702</v>
      </c>
      <c r="AP25" s="23">
        <v>68.851747733651095</v>
      </c>
      <c r="AQ25" s="23">
        <v>9.2512128590044998E-2</v>
      </c>
      <c r="AR25" s="23">
        <v>8.7629332034290695</v>
      </c>
      <c r="AS25" s="23">
        <v>3.3385947194905098E-2</v>
      </c>
      <c r="AT25" s="23">
        <v>233.91080230979099</v>
      </c>
      <c r="AU25" s="23">
        <v>11980.0805682192</v>
      </c>
      <c r="AV25" s="23">
        <v>90.659620644033097</v>
      </c>
      <c r="AW25" s="23">
        <v>42.215758864484101</v>
      </c>
      <c r="AX25" s="23">
        <v>16.401973609936299</v>
      </c>
      <c r="AY25" s="23">
        <v>1.8681209688606599</v>
      </c>
      <c r="AZ25" s="23">
        <v>32.527046641236304</v>
      </c>
      <c r="BA25" s="23">
        <v>247.24047680724999</v>
      </c>
      <c r="BB25" s="23">
        <v>247.24047680724999</v>
      </c>
      <c r="BC25" s="23">
        <v>3.38000331067808</v>
      </c>
      <c r="BD25" s="23">
        <v>2205236.7174986298</v>
      </c>
      <c r="BE25" s="23">
        <v>0</v>
      </c>
      <c r="BF25" s="23">
        <v>23.643981843866399</v>
      </c>
      <c r="BG25" s="23">
        <v>5.1219197687965297</v>
      </c>
      <c r="BH25" s="23">
        <v>253.79333911686999</v>
      </c>
      <c r="BI25" s="23">
        <v>33.348696503101301</v>
      </c>
      <c r="BJ25" s="23">
        <v>2.6262651168174E-3</v>
      </c>
      <c r="BK25" s="23">
        <v>7.47469689203415E-3</v>
      </c>
      <c r="BL25" s="23">
        <v>163.367001777442</v>
      </c>
      <c r="BM25" s="23">
        <v>8.0225269712925105</v>
      </c>
      <c r="BN25" s="23">
        <v>34.676217760013799</v>
      </c>
      <c r="BO25" s="23">
        <v>198.68880252098501</v>
      </c>
      <c r="BP25" s="23">
        <v>0</v>
      </c>
      <c r="BQ25" s="23">
        <v>2935.5407779008601</v>
      </c>
      <c r="BR25" s="23">
        <v>242.786246971455</v>
      </c>
      <c r="BS25" s="23">
        <v>26.976216426638398</v>
      </c>
      <c r="BT25" s="23">
        <v>269.76246339809398</v>
      </c>
      <c r="BU25" s="23">
        <v>0</v>
      </c>
      <c r="BV25" s="23">
        <v>114.998626645744</v>
      </c>
      <c r="BW25" s="23">
        <v>1.2059462690873399</v>
      </c>
      <c r="BX25" s="23">
        <v>0.49388587005296503</v>
      </c>
      <c r="BY25" s="23">
        <v>0.60079713817137603</v>
      </c>
      <c r="BZ25" s="23">
        <v>0.55015525910150598</v>
      </c>
      <c r="CA25" s="23">
        <v>2.3318910613380899</v>
      </c>
      <c r="CB25" s="23">
        <v>3.2364317024642097E-2</v>
      </c>
      <c r="CC25" s="23">
        <v>704.99782230284802</v>
      </c>
      <c r="CD25" s="23">
        <v>1.2695868747829801E-2</v>
      </c>
      <c r="CE25" s="23">
        <v>3.9652073987113901</v>
      </c>
      <c r="CF25" s="23">
        <v>42.226784583078398</v>
      </c>
      <c r="CG25" s="23">
        <v>8.9542649294245304E-3</v>
      </c>
      <c r="CH25" s="23">
        <v>0</v>
      </c>
      <c r="CI25" s="23">
        <v>0.96180591676449601</v>
      </c>
      <c r="CJ25" s="23">
        <v>1313.7128666219701</v>
      </c>
      <c r="CK25" s="23">
        <v>1113.3257159084999</v>
      </c>
      <c r="CL25" s="23">
        <v>200.38715071346999</v>
      </c>
      <c r="CM25" s="23">
        <v>1.19862481081587E-2</v>
      </c>
      <c r="CN25" s="23">
        <v>1.9430751081642599E-3</v>
      </c>
      <c r="CO25" s="23">
        <v>3.7803297261308302</v>
      </c>
      <c r="CP25" s="23">
        <v>0.59957350066414195</v>
      </c>
      <c r="CQ25" s="23">
        <v>433.63392671836499</v>
      </c>
      <c r="CR25" s="23">
        <v>2.9834285633029598</v>
      </c>
      <c r="CS25" s="23">
        <v>1.33269662736928</v>
      </c>
      <c r="CT25" s="23">
        <v>619.47212292972199</v>
      </c>
      <c r="CU25" s="23">
        <v>15.917699691073301</v>
      </c>
      <c r="CV25" s="23">
        <v>2.3420582824892299E-2</v>
      </c>
      <c r="CW25" s="23">
        <v>4.2768376899970697</v>
      </c>
      <c r="CX25" s="23">
        <v>1.6378976559356601E-3</v>
      </c>
      <c r="CY25" s="23">
        <v>122.534110019896</v>
      </c>
      <c r="CZ25" s="23">
        <v>681.87912393668205</v>
      </c>
      <c r="DA25" s="23">
        <v>7.3859193590540997</v>
      </c>
      <c r="DB25" s="23">
        <v>0</v>
      </c>
      <c r="DC25" s="23">
        <v>83.394730976363803</v>
      </c>
      <c r="DD25" s="23">
        <v>112.699472996241</v>
      </c>
      <c r="DE25" s="23">
        <v>30.044410941809399</v>
      </c>
      <c r="DF25" s="23">
        <v>0</v>
      </c>
      <c r="DG25" s="23">
        <v>435.514058304336</v>
      </c>
      <c r="DH25" s="23">
        <v>2856.1514433109</v>
      </c>
      <c r="DI25" s="23">
        <v>10.891074634818301</v>
      </c>
      <c r="DJ25" s="23">
        <v>76.797261610822403</v>
      </c>
      <c r="DL25" s="46">
        <f t="shared" si="7"/>
        <v>-2.9046380528884189E-7</v>
      </c>
      <c r="DM25" s="46">
        <f t="shared" si="8"/>
        <v>-2.6915960993798588E-7</v>
      </c>
      <c r="DN25" s="46">
        <f t="shared" si="9"/>
        <v>-4.9155037783240148E-7</v>
      </c>
      <c r="DO25" s="46">
        <f t="shared" si="0"/>
        <v>4.8250026198320877E-5</v>
      </c>
      <c r="DP25" s="46">
        <f t="shared" si="1"/>
        <v>5.6983794163879569E-5</v>
      </c>
      <c r="DQ25" s="46">
        <f t="shared" si="10"/>
        <v>-3.5892118695312912E-7</v>
      </c>
      <c r="DR25" s="46">
        <f t="shared" si="11"/>
        <v>-2.8559020176134201E-7</v>
      </c>
      <c r="DS25" s="46">
        <f t="shared" si="12"/>
        <v>-1.1851123753724067E-7</v>
      </c>
      <c r="DT25" s="46">
        <f t="shared" si="13"/>
        <v>7.459171254520452E-8</v>
      </c>
      <c r="DU25" s="46">
        <f t="shared" si="14"/>
        <v>-6.1387436548902805E-7</v>
      </c>
      <c r="DV25" s="46">
        <f t="shared" si="15"/>
        <v>-1.8026546692574143E-6</v>
      </c>
      <c r="DW25" s="46">
        <f t="shared" si="16"/>
        <v>-1.9087789185796195E-7</v>
      </c>
      <c r="DX25" s="46">
        <f t="shared" si="17"/>
        <v>-1.3507304440247859E-7</v>
      </c>
      <c r="DY25" s="46">
        <f t="shared" si="18"/>
        <v>-3.3389781538075862E-6</v>
      </c>
      <c r="DZ25" s="46">
        <f t="shared" si="2"/>
        <v>1.0523592202658597E-6</v>
      </c>
      <c r="EA25" s="46">
        <f t="shared" si="3"/>
        <v>-2.2878655137604E-6</v>
      </c>
      <c r="EB25" s="46">
        <f t="shared" si="4"/>
        <v>2.2998013639774604E-7</v>
      </c>
      <c r="EC25" s="46">
        <f t="shared" si="5"/>
        <v>4.7096092197336874E-7</v>
      </c>
      <c r="ED25" s="46">
        <f t="shared" si="6"/>
        <v>8.8397779225258506E-7</v>
      </c>
      <c r="EE25" s="46">
        <f t="shared" si="19"/>
        <v>2.9123312691711696E-6</v>
      </c>
      <c r="EF25" s="46">
        <f t="shared" si="20"/>
        <v>-1.2758003213379515E-6</v>
      </c>
      <c r="EG25" s="46">
        <f t="shared" si="21"/>
        <v>1.4883119282415917E-8</v>
      </c>
      <c r="EH25" s="46">
        <f t="shared" si="22"/>
        <v>2.3055768520054226E-6</v>
      </c>
      <c r="EI25" s="46">
        <f t="shared" si="23"/>
        <v>-1.5816538339679524E-6</v>
      </c>
      <c r="EJ25" s="46">
        <f t="shared" si="24"/>
        <v>-2.0394115509591938E-7</v>
      </c>
      <c r="EK25" s="46">
        <f t="shared" si="25"/>
        <v>-1.9979584391356725E-6</v>
      </c>
      <c r="EL25" s="46">
        <f t="shared" si="26"/>
        <v>5.9018470966705697E-7</v>
      </c>
      <c r="EM25" s="46">
        <f t="shared" si="27"/>
        <v>1.3899823266277555E-6</v>
      </c>
      <c r="EN25" s="46">
        <f t="shared" si="28"/>
        <v>-3.7611274577877062E-6</v>
      </c>
    </row>
    <row r="26" spans="1:144" x14ac:dyDescent="0.3">
      <c r="A26" s="23" t="s">
        <v>24</v>
      </c>
      <c r="B26" s="21">
        <v>49354.802546999999</v>
      </c>
      <c r="C26" s="21">
        <v>811.81229800000006</v>
      </c>
      <c r="D26" s="21">
        <v>764.68393600000002</v>
      </c>
      <c r="E26" s="21">
        <v>5102.300225</v>
      </c>
      <c r="F26" s="21">
        <v>4323.9832509999997</v>
      </c>
      <c r="G26" s="21">
        <v>398.80267900000001</v>
      </c>
      <c r="H26" s="21">
        <v>11669.801648000001</v>
      </c>
      <c r="I26" s="23">
        <v>341.42670500000003</v>
      </c>
      <c r="J26" s="23">
        <v>104.30219099999999</v>
      </c>
      <c r="K26" s="23">
        <v>91.671851000000004</v>
      </c>
      <c r="L26" s="23">
        <v>55.410536</v>
      </c>
      <c r="M26" s="23">
        <v>511.73261200000002</v>
      </c>
      <c r="N26" s="23">
        <v>70.078040999999999</v>
      </c>
      <c r="O26" s="23">
        <v>59.484825000000001</v>
      </c>
      <c r="P26" s="23">
        <v>3.9249450000000001</v>
      </c>
      <c r="Q26" s="23">
        <v>1.6074109999999999</v>
      </c>
      <c r="R26" s="23">
        <v>1.9553529999999999</v>
      </c>
      <c r="S26" s="23">
        <v>1.790538</v>
      </c>
      <c r="T26" s="23">
        <v>7.5894709999999996</v>
      </c>
      <c r="U26" s="23">
        <v>469.35985499999998</v>
      </c>
      <c r="V26" s="23">
        <v>99.005601999999996</v>
      </c>
      <c r="W26" s="23">
        <v>65.596298000000004</v>
      </c>
      <c r="X26" s="23">
        <v>14.260073999999999</v>
      </c>
      <c r="Y26" s="23">
        <v>0.108656</v>
      </c>
      <c r="Z26" s="23">
        <v>9.7783250000000006</v>
      </c>
      <c r="AA26" s="23">
        <v>26.110378000000001</v>
      </c>
      <c r="AB26" s="23">
        <v>21.186388000000001</v>
      </c>
      <c r="AC26" s="23">
        <v>0.30113099999999998</v>
      </c>
      <c r="AD26" s="23">
        <v>0.23863899999999999</v>
      </c>
      <c r="AE26" s="21"/>
      <c r="AF26" s="23" t="s">
        <v>24</v>
      </c>
      <c r="AG26" s="23">
        <v>940.822498313045</v>
      </c>
      <c r="AH26" s="23">
        <v>162.647702118929</v>
      </c>
      <c r="AI26" s="23">
        <v>65.596282905526394</v>
      </c>
      <c r="AJ26" s="23">
        <v>104.302142253726</v>
      </c>
      <c r="AK26" s="23">
        <v>14.260069820288001</v>
      </c>
      <c r="AL26" s="23">
        <v>341.42659361104501</v>
      </c>
      <c r="AM26" s="23">
        <v>341.42659361104501</v>
      </c>
      <c r="AN26" s="23">
        <v>264.03780506754401</v>
      </c>
      <c r="AO26" s="23">
        <v>14.7222910892069</v>
      </c>
      <c r="AP26" s="23">
        <v>91.671827059933904</v>
      </c>
      <c r="AQ26" s="23">
        <v>0.30113164829162697</v>
      </c>
      <c r="AR26" s="23">
        <v>55.410534529176701</v>
      </c>
      <c r="AS26" s="23">
        <v>0.10865532662819601</v>
      </c>
      <c r="AT26" s="23">
        <v>1188.69166618341</v>
      </c>
      <c r="AU26" s="23">
        <v>49354.787230388501</v>
      </c>
      <c r="AV26" s="23">
        <v>390.95910589235899</v>
      </c>
      <c r="AW26" s="23">
        <v>156.98412346689199</v>
      </c>
      <c r="AX26" s="23">
        <v>111.700624429716</v>
      </c>
      <c r="AY26" s="23">
        <v>67.549216117224105</v>
      </c>
      <c r="AZ26" s="23">
        <v>106.42328597413901</v>
      </c>
      <c r="BA26" s="23">
        <v>511.73248599388199</v>
      </c>
      <c r="BB26" s="23">
        <v>511.73248599388199</v>
      </c>
      <c r="BC26" s="23">
        <v>9.7782889767191801</v>
      </c>
      <c r="BD26" s="23">
        <v>7177217.4133919701</v>
      </c>
      <c r="BE26" s="23">
        <v>0</v>
      </c>
      <c r="BF26" s="23">
        <v>154.61897163208101</v>
      </c>
      <c r="BG26" s="23">
        <v>27.1692445022634</v>
      </c>
      <c r="BH26" s="23">
        <v>1183.42932594784</v>
      </c>
      <c r="BI26" s="23">
        <v>187.88789078598001</v>
      </c>
      <c r="BJ26" s="23">
        <v>6.20462559455899E-2</v>
      </c>
      <c r="BK26" s="23">
        <v>0.17659306778661399</v>
      </c>
      <c r="BL26" s="23">
        <v>469.36118019541698</v>
      </c>
      <c r="BM26" s="23">
        <v>26.110370716503201</v>
      </c>
      <c r="BN26" s="23">
        <v>99.005605460758204</v>
      </c>
      <c r="BO26" s="23">
        <v>811.81207632401299</v>
      </c>
      <c r="BP26" s="23">
        <v>0</v>
      </c>
      <c r="BQ26" s="23">
        <v>12045.2854501562</v>
      </c>
      <c r="BR26" s="23">
        <v>688.21530080413504</v>
      </c>
      <c r="BS26" s="23">
        <v>76.468384475051906</v>
      </c>
      <c r="BT26" s="23">
        <v>764.68368527918699</v>
      </c>
      <c r="BU26" s="23">
        <v>0</v>
      </c>
      <c r="BV26" s="23">
        <v>619.67849443663602</v>
      </c>
      <c r="BW26" s="23">
        <v>3.92493922375259</v>
      </c>
      <c r="BX26" s="23">
        <v>1.6074101114105701</v>
      </c>
      <c r="BY26" s="23">
        <v>1.9553526833005399</v>
      </c>
      <c r="BZ26" s="23">
        <v>1.79053775756874</v>
      </c>
      <c r="CA26" s="23">
        <v>7.5894604778518104</v>
      </c>
      <c r="CB26" s="23">
        <v>0.120903094407425</v>
      </c>
      <c r="CC26" s="23">
        <v>3384.7577463152402</v>
      </c>
      <c r="CD26" s="23">
        <v>5.05292780414138E-2</v>
      </c>
      <c r="CE26" s="23">
        <v>14.5548782221928</v>
      </c>
      <c r="CF26" s="23">
        <v>155.863740912823</v>
      </c>
      <c r="CG26" s="23">
        <v>4.7861839205895103E-2</v>
      </c>
      <c r="CH26" s="23">
        <v>0</v>
      </c>
      <c r="CI26" s="23">
        <v>3.5256228839762498</v>
      </c>
      <c r="CJ26" s="23">
        <v>5102.5318212697503</v>
      </c>
      <c r="CK26" s="23">
        <v>4324.2151020779602</v>
      </c>
      <c r="CL26" s="23">
        <v>778.31671919178496</v>
      </c>
      <c r="CM26" s="23">
        <v>4.6430748744743303E-2</v>
      </c>
      <c r="CN26" s="23">
        <v>8.3560076500382996E-3</v>
      </c>
      <c r="CO26" s="23">
        <v>22.351268925301799</v>
      </c>
      <c r="CP26" s="23">
        <v>2.1595547347013002</v>
      </c>
      <c r="CQ26" s="23">
        <v>1685.45127101969</v>
      </c>
      <c r="CR26" s="23">
        <v>11.151008912184301</v>
      </c>
      <c r="CS26" s="23">
        <v>5.01105758252175</v>
      </c>
      <c r="CT26" s="23">
        <v>2407.7518191989502</v>
      </c>
      <c r="CU26" s="23">
        <v>57.736598850536502</v>
      </c>
      <c r="CV26" s="23">
        <v>8.7841240761255907E-2</v>
      </c>
      <c r="CW26" s="23">
        <v>16.0252764320397</v>
      </c>
      <c r="CX26" s="23">
        <v>7.6810447703610603E-3</v>
      </c>
      <c r="CY26" s="23">
        <v>398.80257681509198</v>
      </c>
      <c r="CZ26" s="23">
        <v>3173.8468053257202</v>
      </c>
      <c r="DA26" s="23">
        <v>21.186366781373099</v>
      </c>
      <c r="DB26" s="23">
        <v>0</v>
      </c>
      <c r="DC26" s="23">
        <v>167.95510849033801</v>
      </c>
      <c r="DD26" s="23">
        <v>522.81549610800596</v>
      </c>
      <c r="DE26" s="23">
        <v>70.077985498167607</v>
      </c>
      <c r="DF26" s="23">
        <v>0</v>
      </c>
      <c r="DG26" s="23">
        <v>1794.6488822394499</v>
      </c>
      <c r="DH26" s="23">
        <v>11669.7981146072</v>
      </c>
      <c r="DI26" s="23">
        <v>59.4847876362522</v>
      </c>
      <c r="DJ26" s="23">
        <v>394.46670091617398</v>
      </c>
      <c r="DL26" s="46">
        <f t="shared" si="7"/>
        <v>-3.1033680021821088E-7</v>
      </c>
      <c r="DM26" s="46">
        <f t="shared" si="8"/>
        <v>-2.7306310536264289E-7</v>
      </c>
      <c r="DN26" s="46">
        <f t="shared" si="9"/>
        <v>-3.2787508828776792E-7</v>
      </c>
      <c r="DO26" s="46">
        <f t="shared" si="0"/>
        <v>4.539056102883445E-5</v>
      </c>
      <c r="DP26" s="46">
        <f t="shared" si="1"/>
        <v>5.3619790943202158E-5</v>
      </c>
      <c r="DQ26" s="46">
        <f t="shared" si="10"/>
        <v>-2.5622924170543811E-7</v>
      </c>
      <c r="DR26" s="46">
        <f t="shared" si="11"/>
        <v>-3.0278087900698021E-7</v>
      </c>
      <c r="DS26" s="46">
        <f t="shared" si="12"/>
        <v>-3.2624558474334925E-7</v>
      </c>
      <c r="DT26" s="46">
        <f t="shared" si="13"/>
        <v>-4.6735618420291595E-7</v>
      </c>
      <c r="DU26" s="46">
        <f t="shared" si="14"/>
        <v>-2.6114958778546923E-7</v>
      </c>
      <c r="DV26" s="46">
        <f t="shared" si="15"/>
        <v>-2.6544108860426438E-8</v>
      </c>
      <c r="DW26" s="46">
        <f t="shared" si="16"/>
        <v>-2.4623429320011689E-7</v>
      </c>
      <c r="DX26" s="46">
        <f t="shared" si="17"/>
        <v>-7.9200034133693982E-7</v>
      </c>
      <c r="DY26" s="46">
        <f t="shared" si="18"/>
        <v>-6.2812234549923764E-7</v>
      </c>
      <c r="DZ26" s="46">
        <f t="shared" si="2"/>
        <v>-1.4716760133354241E-6</v>
      </c>
      <c r="EA26" s="46">
        <f t="shared" si="3"/>
        <v>-5.5280785674289685E-7</v>
      </c>
      <c r="EB26" s="46">
        <f t="shared" si="4"/>
        <v>-1.6196536379371548E-7</v>
      </c>
      <c r="EC26" s="46">
        <f t="shared" si="5"/>
        <v>-1.3539576370667479E-7</v>
      </c>
      <c r="ED26" s="46">
        <f t="shared" si="6"/>
        <v>-1.3864139133275488E-6</v>
      </c>
      <c r="EE26" s="46">
        <f t="shared" si="19"/>
        <v>2.8234102317846061E-6</v>
      </c>
      <c r="EF26" s="46">
        <f t="shared" si="20"/>
        <v>3.4955175647606932E-8</v>
      </c>
      <c r="EG26" s="46">
        <f t="shared" si="21"/>
        <v>-2.3011166896321596E-7</v>
      </c>
      <c r="EH26" s="46">
        <f t="shared" si="22"/>
        <v>-2.9310591226460642E-7</v>
      </c>
      <c r="EI26" s="46">
        <f t="shared" si="23"/>
        <v>-6.1972813650139735E-6</v>
      </c>
      <c r="EJ26" s="46">
        <f t="shared" si="24"/>
        <v>-3.6839929968097434E-6</v>
      </c>
      <c r="EK26" s="46">
        <f t="shared" si="25"/>
        <v>-2.789502625913535E-7</v>
      </c>
      <c r="EL26" s="46">
        <f t="shared" si="26"/>
        <v>-1.0015216799457394E-6</v>
      </c>
      <c r="EM26" s="46">
        <f t="shared" si="27"/>
        <v>2.1528558235197124E-6</v>
      </c>
      <c r="EN26" s="46">
        <f t="shared" si="28"/>
        <v>1.3565771056077842E-6</v>
      </c>
    </row>
    <row r="27" spans="1:144" x14ac:dyDescent="0.3">
      <c r="A27" s="23" t="s">
        <v>25</v>
      </c>
      <c r="B27" s="21">
        <v>63639.068921999999</v>
      </c>
      <c r="C27" s="21">
        <v>1046.4278919999999</v>
      </c>
      <c r="D27" s="21">
        <v>968.54121899999996</v>
      </c>
      <c r="E27" s="21">
        <v>6563.4174709999998</v>
      </c>
      <c r="F27" s="21">
        <v>5562.2181570000002</v>
      </c>
      <c r="G27" s="21">
        <v>508.88587100000001</v>
      </c>
      <c r="H27" s="21">
        <v>15042.401046000001</v>
      </c>
      <c r="I27" s="23">
        <v>581.762699</v>
      </c>
      <c r="J27" s="23">
        <v>177.80415400000001</v>
      </c>
      <c r="K27" s="23">
        <v>155.968568</v>
      </c>
      <c r="L27" s="23">
        <v>94.101020000000005</v>
      </c>
      <c r="M27" s="23">
        <v>1161.965723</v>
      </c>
      <c r="N27" s="23">
        <v>119.055994</v>
      </c>
      <c r="O27" s="23">
        <v>100.85965</v>
      </c>
      <c r="P27" s="23">
        <v>5.0084309999999999</v>
      </c>
      <c r="Q27" s="23">
        <v>2.0511020000000002</v>
      </c>
      <c r="R27" s="23">
        <v>2.4950869999999998</v>
      </c>
      <c r="S27" s="23">
        <v>2.2847970000000002</v>
      </c>
      <c r="T27" s="23">
        <v>9.6844099999999997</v>
      </c>
      <c r="U27" s="23">
        <v>1307.5363600000001</v>
      </c>
      <c r="V27" s="23">
        <v>168.96592899999999</v>
      </c>
      <c r="W27" s="23">
        <v>111.777477</v>
      </c>
      <c r="X27" s="23">
        <v>24.435057</v>
      </c>
      <c r="Y27" s="23">
        <v>0.13863400000000001</v>
      </c>
      <c r="Z27" s="23">
        <v>16.636638999999999</v>
      </c>
      <c r="AA27" s="23">
        <v>33.317749999999997</v>
      </c>
      <c r="AB27" s="23">
        <v>35.872777999999997</v>
      </c>
      <c r="AC27" s="23">
        <v>0.38426300000000002</v>
      </c>
      <c r="AD27" s="23">
        <v>6.4016000000000003E-2</v>
      </c>
      <c r="AE27" s="21"/>
      <c r="AF27" s="23" t="s">
        <v>25</v>
      </c>
      <c r="AG27" s="23">
        <v>1024.4858307803299</v>
      </c>
      <c r="AH27" s="23">
        <v>176.83992926101601</v>
      </c>
      <c r="AI27" s="23">
        <v>111.77749256526999</v>
      </c>
      <c r="AJ27" s="23">
        <v>177.80410769501501</v>
      </c>
      <c r="AK27" s="23">
        <v>24.435070457299201</v>
      </c>
      <c r="AL27" s="23">
        <v>581.76247654812903</v>
      </c>
      <c r="AM27" s="23">
        <v>581.76247654812903</v>
      </c>
      <c r="AN27" s="23">
        <v>287.88664731000802</v>
      </c>
      <c r="AO27" s="23">
        <v>16.073918844379701</v>
      </c>
      <c r="AP27" s="23">
        <v>155.96851791098101</v>
      </c>
      <c r="AQ27" s="23">
        <v>0.384263619292109</v>
      </c>
      <c r="AR27" s="23">
        <v>94.101017072321795</v>
      </c>
      <c r="AS27" s="23">
        <v>0.13863390889426</v>
      </c>
      <c r="AT27" s="23">
        <v>1680.9615833832199</v>
      </c>
      <c r="AU27" s="23">
        <v>63639.048528315601</v>
      </c>
      <c r="AV27" s="23">
        <v>419.11050694822399</v>
      </c>
      <c r="AW27" s="23">
        <v>247.32295776795399</v>
      </c>
      <c r="AX27" s="23">
        <v>86.344905322490405</v>
      </c>
      <c r="AY27" s="23">
        <v>73.490745656713599</v>
      </c>
      <c r="AZ27" s="23">
        <v>115.973226070454</v>
      </c>
      <c r="BA27" s="23">
        <v>1161.96541769276</v>
      </c>
      <c r="BB27" s="23">
        <v>1161.96541769276</v>
      </c>
      <c r="BC27" s="23">
        <v>16.636627177281301</v>
      </c>
      <c r="BD27" s="23">
        <v>9158375.5360344294</v>
      </c>
      <c r="BE27" s="23">
        <v>0</v>
      </c>
      <c r="BF27" s="23">
        <v>168.55767104188601</v>
      </c>
      <c r="BG27" s="23">
        <v>29.6227118730779</v>
      </c>
      <c r="BH27" s="23">
        <v>1419.68603499809</v>
      </c>
      <c r="BI27" s="23">
        <v>204.36284470250399</v>
      </c>
      <c r="BJ27" s="23">
        <v>1.6644161587768699E-2</v>
      </c>
      <c r="BK27" s="23">
        <v>4.7371679315685297E-2</v>
      </c>
      <c r="BL27" s="23">
        <v>1307.54001265687</v>
      </c>
      <c r="BM27" s="23">
        <v>33.317733327673999</v>
      </c>
      <c r="BN27" s="23">
        <v>168.965834656863</v>
      </c>
      <c r="BO27" s="23">
        <v>1046.4275953225599</v>
      </c>
      <c r="BP27" s="23">
        <v>0</v>
      </c>
      <c r="BQ27" s="23">
        <v>15527.1470324906</v>
      </c>
      <c r="BR27" s="23">
        <v>871.68677595264398</v>
      </c>
      <c r="BS27" s="23">
        <v>96.854099632158807</v>
      </c>
      <c r="BT27" s="23">
        <v>968.54087558480296</v>
      </c>
      <c r="BU27" s="23">
        <v>0</v>
      </c>
      <c r="BV27" s="23">
        <v>649.57202401339805</v>
      </c>
      <c r="BW27" s="23">
        <v>5.0084272176287001</v>
      </c>
      <c r="BX27" s="23">
        <v>2.0511186308680101</v>
      </c>
      <c r="BY27" s="23">
        <v>2.4950982067031502</v>
      </c>
      <c r="BZ27" s="23">
        <v>2.2848089925825401</v>
      </c>
      <c r="CA27" s="23">
        <v>9.6843923295160295</v>
      </c>
      <c r="CB27" s="23">
        <v>7.5028037208507606E-2</v>
      </c>
      <c r="CC27" s="23">
        <v>3974.6303182400802</v>
      </c>
      <c r="CD27" s="23">
        <v>0.28334315927842701</v>
      </c>
      <c r="CE27" s="23">
        <v>44.6222913919432</v>
      </c>
      <c r="CF27" s="23">
        <v>711.97235687979799</v>
      </c>
      <c r="CG27" s="23">
        <v>0.14384314920220201</v>
      </c>
      <c r="CH27" s="23">
        <v>0</v>
      </c>
      <c r="CI27" s="23">
        <v>69.233544210056294</v>
      </c>
      <c r="CJ27" s="23">
        <v>6566.9322469974204</v>
      </c>
      <c r="CK27" s="23">
        <v>5565.7331898227503</v>
      </c>
      <c r="CL27" s="23">
        <v>1001.19905717466</v>
      </c>
      <c r="CM27" s="23">
        <v>0.125002059633922</v>
      </c>
      <c r="CN27" s="23">
        <v>1.7128079922507498E-2</v>
      </c>
      <c r="CO27" s="23">
        <v>0.937257387699311</v>
      </c>
      <c r="CP27" s="23">
        <v>11.8095443262399</v>
      </c>
      <c r="CQ27" s="23">
        <v>1906.8932996026101</v>
      </c>
      <c r="CR27" s="23">
        <v>13.019091454664601</v>
      </c>
      <c r="CS27" s="23">
        <v>17.7298102014473</v>
      </c>
      <c r="CT27" s="23">
        <v>2723.8407483699498</v>
      </c>
      <c r="CU27" s="23">
        <v>116.888668417852</v>
      </c>
      <c r="CV27" s="23">
        <v>0.41566581805254699</v>
      </c>
      <c r="CW27" s="23">
        <v>64.607624850609298</v>
      </c>
      <c r="CX27" s="23">
        <v>7.6108444268809501E-3</v>
      </c>
      <c r="CY27" s="23">
        <v>508.88562136631401</v>
      </c>
      <c r="CZ27" s="23">
        <v>3829.10770254525</v>
      </c>
      <c r="DA27" s="23">
        <v>35.872781678321402</v>
      </c>
      <c r="DB27" s="23">
        <v>0</v>
      </c>
      <c r="DC27" s="23">
        <v>183.68435140092899</v>
      </c>
      <c r="DD27" s="23">
        <v>605.31281528017496</v>
      </c>
      <c r="DE27" s="23">
        <v>119.05597395514999</v>
      </c>
      <c r="DF27" s="23">
        <v>0</v>
      </c>
      <c r="DG27" s="23">
        <v>2131.9393567196398</v>
      </c>
      <c r="DH27" s="23">
        <v>15042.396799726601</v>
      </c>
      <c r="DI27" s="23">
        <v>100.85961868143499</v>
      </c>
      <c r="DJ27" s="23">
        <v>460.82592713423702</v>
      </c>
      <c r="DL27" s="46">
        <f t="shared" si="7"/>
        <v>-3.2045856016958268E-7</v>
      </c>
      <c r="DM27" s="46">
        <f t="shared" si="8"/>
        <v>-2.8351446123271554E-7</v>
      </c>
      <c r="DN27" s="46">
        <f t="shared" si="9"/>
        <v>-3.5456952193389436E-7</v>
      </c>
      <c r="DO27" s="46">
        <f t="shared" si="0"/>
        <v>5.3551004685446996E-4</v>
      </c>
      <c r="DP27" s="46">
        <f t="shared" si="1"/>
        <v>6.3194803287721388E-4</v>
      </c>
      <c r="DQ27" s="46">
        <f t="shared" si="10"/>
        <v>-4.9054945366381902E-7</v>
      </c>
      <c r="DR27" s="46">
        <f t="shared" si="11"/>
        <v>-2.82286942556598E-7</v>
      </c>
      <c r="DS27" s="46">
        <f t="shared" si="12"/>
        <v>-3.8237561698355527E-7</v>
      </c>
      <c r="DT27" s="46">
        <f t="shared" si="13"/>
        <v>-2.6042690209286726E-7</v>
      </c>
      <c r="DU27" s="46">
        <f t="shared" si="14"/>
        <v>-3.2114816235459911E-7</v>
      </c>
      <c r="DV27" s="46">
        <f t="shared" si="15"/>
        <v>-3.1112077319513701E-8</v>
      </c>
      <c r="DW27" s="46">
        <f t="shared" si="16"/>
        <v>-2.6275064231730494E-7</v>
      </c>
      <c r="DX27" s="46">
        <f t="shared" si="17"/>
        <v>-1.6836489562921064E-7</v>
      </c>
      <c r="DY27" s="46">
        <f t="shared" si="18"/>
        <v>-3.1051629672673438E-7</v>
      </c>
      <c r="DZ27" s="46">
        <f t="shared" si="2"/>
        <v>-7.5520084028729183E-7</v>
      </c>
      <c r="EA27" s="46">
        <f t="shared" si="3"/>
        <v>8.1082598573099449E-6</v>
      </c>
      <c r="EB27" s="46">
        <f t="shared" si="4"/>
        <v>4.491507971608646E-6</v>
      </c>
      <c r="EC27" s="46">
        <f t="shared" si="5"/>
        <v>5.2488612948640137E-6</v>
      </c>
      <c r="ED27" s="46">
        <f t="shared" si="6"/>
        <v>-1.8246319569574119E-6</v>
      </c>
      <c r="EE27" s="46">
        <f t="shared" si="19"/>
        <v>2.7935413359497985E-6</v>
      </c>
      <c r="EF27" s="46">
        <f t="shared" si="20"/>
        <v>-5.5835598070959222E-7</v>
      </c>
      <c r="EG27" s="46">
        <f t="shared" si="21"/>
        <v>1.3925229310952818E-7</v>
      </c>
      <c r="EH27" s="46">
        <f t="shared" si="22"/>
        <v>5.5073737705321001E-7</v>
      </c>
      <c r="EI27" s="46">
        <f t="shared" si="23"/>
        <v>-6.5716736159745798E-7</v>
      </c>
      <c r="EJ27" s="46">
        <f t="shared" si="24"/>
        <v>-7.1064345973811522E-7</v>
      </c>
      <c r="EK27" s="46">
        <f t="shared" si="25"/>
        <v>-5.00403718678534E-7</v>
      </c>
      <c r="EL27" s="46">
        <f t="shared" si="26"/>
        <v>1.0253795804960525E-7</v>
      </c>
      <c r="EM27" s="46">
        <f t="shared" si="27"/>
        <v>1.6116360643183166E-6</v>
      </c>
      <c r="EN27" s="46">
        <f t="shared" si="28"/>
        <v>-2.4852622158034874E-6</v>
      </c>
    </row>
    <row r="28" spans="1:144" x14ac:dyDescent="0.3">
      <c r="A28" s="23" t="s">
        <v>26</v>
      </c>
      <c r="B28" s="21">
        <v>322.78812099999999</v>
      </c>
      <c r="C28" s="21">
        <v>5.3758119999999998</v>
      </c>
      <c r="D28" s="21">
        <v>8.4212659999999993</v>
      </c>
      <c r="E28" s="21">
        <v>36.424171999999999</v>
      </c>
      <c r="F28" s="21">
        <v>30.867944999999999</v>
      </c>
      <c r="G28" s="21">
        <v>3.6540520000000001</v>
      </c>
      <c r="H28" s="21">
        <v>77.277288999999996</v>
      </c>
      <c r="I28" s="23">
        <v>4.1773449999999999</v>
      </c>
      <c r="J28" s="23">
        <v>1.2767250000000001</v>
      </c>
      <c r="K28" s="23">
        <v>1.119928</v>
      </c>
      <c r="L28" s="23">
        <v>0.67569599999999996</v>
      </c>
      <c r="M28" s="23">
        <v>8.3434910000000002</v>
      </c>
      <c r="N28" s="23">
        <v>0.85487800000000003</v>
      </c>
      <c r="O28" s="23">
        <v>0.72421899999999995</v>
      </c>
      <c r="P28" s="23">
        <v>3.5957000000000003E-2</v>
      </c>
      <c r="Q28" s="23">
        <v>1.4725E-2</v>
      </c>
      <c r="R28" s="23">
        <v>1.7918E-2</v>
      </c>
      <c r="S28" s="23">
        <v>1.6407000000000001E-2</v>
      </c>
      <c r="T28" s="23">
        <v>6.9544999999999996E-2</v>
      </c>
      <c r="U28" s="23">
        <v>9.3887590000000003</v>
      </c>
      <c r="V28" s="23">
        <v>1.21326</v>
      </c>
      <c r="W28" s="23">
        <v>0.80261700000000002</v>
      </c>
      <c r="X28" s="23">
        <v>0.175453</v>
      </c>
      <c r="Y28" s="23">
        <v>9.9200000000000004E-4</v>
      </c>
      <c r="Z28" s="23">
        <v>0.119461</v>
      </c>
      <c r="AA28" s="23">
        <v>0.23923700000000001</v>
      </c>
      <c r="AB28" s="23">
        <v>0.257581</v>
      </c>
      <c r="AC28" s="23">
        <v>2.7569999999999999E-3</v>
      </c>
      <c r="AD28" s="23">
        <v>1.6799999999999999E-4</v>
      </c>
      <c r="AE28" s="21"/>
      <c r="AF28" s="23" t="s">
        <v>26</v>
      </c>
      <c r="AG28" s="23">
        <v>4.65730899138455</v>
      </c>
      <c r="AH28" s="23">
        <v>0.803911961488186</v>
      </c>
      <c r="AI28" s="23">
        <v>0.80261500283404097</v>
      </c>
      <c r="AJ28" s="23">
        <v>1.2767251749839501</v>
      </c>
      <c r="AK28" s="23">
        <v>0.17545538336017399</v>
      </c>
      <c r="AL28" s="23">
        <v>4.1773398108995199</v>
      </c>
      <c r="AM28" s="23">
        <v>4.1773398108995199</v>
      </c>
      <c r="AN28" s="23">
        <v>1.3087393409447901</v>
      </c>
      <c r="AO28" s="23">
        <v>7.3072362122138204E-2</v>
      </c>
      <c r="AP28" s="23">
        <v>1.11992373258672</v>
      </c>
      <c r="AQ28" s="23">
        <v>2.7570192188675902E-3</v>
      </c>
      <c r="AR28" s="23">
        <v>0.67569566157384797</v>
      </c>
      <c r="AS28" s="23">
        <v>9.9199445107668203E-4</v>
      </c>
      <c r="AT28" s="23">
        <v>7.6416462053160004</v>
      </c>
      <c r="AU28" s="23">
        <v>322.78802117759801</v>
      </c>
      <c r="AV28" s="23">
        <v>1.9052724763722899</v>
      </c>
      <c r="AW28" s="23">
        <v>1.12433205929826</v>
      </c>
      <c r="AX28" s="23">
        <v>0.39252519485037701</v>
      </c>
      <c r="AY28" s="23">
        <v>0.33409045299346801</v>
      </c>
      <c r="AZ28" s="23">
        <v>0.52721499021919405</v>
      </c>
      <c r="BA28" s="23">
        <v>8.34349413962995</v>
      </c>
      <c r="BB28" s="23">
        <v>8.34349413962995</v>
      </c>
      <c r="BC28" s="23">
        <v>0.119461190594834</v>
      </c>
      <c r="BD28" s="23">
        <v>65761.702699118701</v>
      </c>
      <c r="BE28" s="23">
        <v>0</v>
      </c>
      <c r="BF28" s="23">
        <v>0.76626213208265104</v>
      </c>
      <c r="BG28" s="23">
        <v>0.134664652378057</v>
      </c>
      <c r="BH28" s="23">
        <v>6.4538941926353202</v>
      </c>
      <c r="BI28" s="23">
        <v>0.92903223213126296</v>
      </c>
      <c r="BJ28" s="6">
        <v>4.3679999118151202E-5</v>
      </c>
      <c r="BK28" s="23">
        <v>1.2431962609611E-4</v>
      </c>
      <c r="BL28" s="23">
        <v>9.38878319775481</v>
      </c>
      <c r="BM28" s="23">
        <v>0.239238519291324</v>
      </c>
      <c r="BN28" s="23">
        <v>1.21325490011513</v>
      </c>
      <c r="BO28" s="23">
        <v>5.3758056324784897</v>
      </c>
      <c r="BP28" s="23">
        <v>0</v>
      </c>
      <c r="BQ28" s="23">
        <v>79.480944669499607</v>
      </c>
      <c r="BR28" s="23">
        <v>7.5791404282478201</v>
      </c>
      <c r="BS28" s="23">
        <v>0.84212566530531197</v>
      </c>
      <c r="BT28" s="23">
        <v>8.4212660935531307</v>
      </c>
      <c r="BU28" s="23">
        <v>0</v>
      </c>
      <c r="BV28" s="23">
        <v>2.9529533609351999</v>
      </c>
      <c r="BW28" s="23">
        <v>3.5956685892072703E-2</v>
      </c>
      <c r="BX28" s="23">
        <v>1.4724944711387401E-2</v>
      </c>
      <c r="BY28" s="23">
        <v>1.7918153020607699E-2</v>
      </c>
      <c r="BZ28" s="23">
        <v>1.6406909505778802E-2</v>
      </c>
      <c r="CA28" s="23">
        <v>6.9544669940530296E-2</v>
      </c>
      <c r="CB28" s="23">
        <v>5.0666130943523096E-4</v>
      </c>
      <c r="CC28" s="23">
        <v>18.0686532006448</v>
      </c>
      <c r="CD28" s="23">
        <v>1.76760887691044E-3</v>
      </c>
      <c r="CE28" s="23">
        <v>0.283106687610575</v>
      </c>
      <c r="CF28" s="23">
        <v>4.41585758803331</v>
      </c>
      <c r="CG28" s="23">
        <v>8.6302162734172095E-4</v>
      </c>
      <c r="CH28" s="23">
        <v>0</v>
      </c>
      <c r="CI28" s="23">
        <v>0.43677628014131598</v>
      </c>
      <c r="CJ28" s="23">
        <v>36.425115951150801</v>
      </c>
      <c r="CK28" s="23">
        <v>30.868891467721301</v>
      </c>
      <c r="CL28" s="23">
        <v>5.5562244834295003</v>
      </c>
      <c r="CM28" s="23">
        <v>7.4757796039396599E-4</v>
      </c>
      <c r="CN28" s="6">
        <v>8.7277002265248994E-5</v>
      </c>
      <c r="CO28" s="23">
        <v>6.5515010719974396E-3</v>
      </c>
      <c r="CP28" s="23">
        <v>8.2548954513136805E-2</v>
      </c>
      <c r="CQ28" s="23">
        <v>10.3206893015206</v>
      </c>
      <c r="CR28" s="23">
        <v>7.6621362456389799E-2</v>
      </c>
      <c r="CS28" s="23">
        <v>0.10773762639373401</v>
      </c>
      <c r="CT28" s="23">
        <v>14.741224550670401</v>
      </c>
      <c r="CU28" s="23">
        <v>0.53137966934532599</v>
      </c>
      <c r="CV28" s="23">
        <v>2.7163415841311299E-3</v>
      </c>
      <c r="CW28" s="23">
        <v>0.391064529947033</v>
      </c>
      <c r="CX28" s="6">
        <v>2.4597002265249002E-5</v>
      </c>
      <c r="CY28" s="23">
        <v>3.6540565586953</v>
      </c>
      <c r="CZ28" s="23">
        <v>17.407093187321799</v>
      </c>
      <c r="DA28" s="23">
        <v>0.25758219614069799</v>
      </c>
      <c r="DB28" s="23">
        <v>0</v>
      </c>
      <c r="DC28" s="23">
        <v>0.835027139896382</v>
      </c>
      <c r="DD28" s="23">
        <v>2.7517413433387898</v>
      </c>
      <c r="DE28" s="23">
        <v>0.85487521552009804</v>
      </c>
      <c r="DF28" s="23">
        <v>0</v>
      </c>
      <c r="DG28" s="23">
        <v>9.6917792612113196</v>
      </c>
      <c r="DH28" s="23">
        <v>77.277276376924206</v>
      </c>
      <c r="DI28" s="23">
        <v>0.72422875011474996</v>
      </c>
      <c r="DJ28" s="23">
        <v>2.09491290309969</v>
      </c>
      <c r="DL28" s="46">
        <f t="shared" si="7"/>
        <v>-3.0925054388276149E-7</v>
      </c>
      <c r="DM28" s="46">
        <f t="shared" si="8"/>
        <v>-1.1844762261151391E-6</v>
      </c>
      <c r="DN28" s="46">
        <f t="shared" si="9"/>
        <v>1.1109152883172649E-8</v>
      </c>
      <c r="DO28" s="46">
        <f t="shared" si="0"/>
        <v>2.5915514312913853E-5</v>
      </c>
      <c r="DP28" s="46">
        <f t="shared" si="1"/>
        <v>3.06618312719706E-5</v>
      </c>
      <c r="DQ28" s="46">
        <f t="shared" si="10"/>
        <v>1.2475726398848711E-6</v>
      </c>
      <c r="DR28" s="46">
        <f t="shared" si="11"/>
        <v>-1.6334780830594087E-7</v>
      </c>
      <c r="DS28" s="46">
        <f t="shared" si="12"/>
        <v>-1.242200603487198E-6</v>
      </c>
      <c r="DT28" s="46">
        <f t="shared" si="13"/>
        <v>1.3705688382109522E-7</v>
      </c>
      <c r="DU28" s="46">
        <f t="shared" si="14"/>
        <v>-3.810435385202503E-6</v>
      </c>
      <c r="DV28" s="46">
        <f t="shared" si="15"/>
        <v>-5.0085563920934891E-7</v>
      </c>
      <c r="DW28" s="46">
        <f t="shared" si="16"/>
        <v>3.762969181365309E-7</v>
      </c>
      <c r="DX28" s="46">
        <f t="shared" si="17"/>
        <v>-3.2571664050132738E-6</v>
      </c>
      <c r="DY28" s="46">
        <f t="shared" si="18"/>
        <v>1.3462936970747603E-5</v>
      </c>
      <c r="DZ28" s="46">
        <f t="shared" si="2"/>
        <v>-8.7356544567205269E-6</v>
      </c>
      <c r="EA28" s="46">
        <f t="shared" si="3"/>
        <v>-3.7547444889397787E-6</v>
      </c>
      <c r="EB28" s="46">
        <f t="shared" si="4"/>
        <v>8.5400495422948656E-6</v>
      </c>
      <c r="EC28" s="46">
        <f t="shared" si="5"/>
        <v>-5.5155861034856009E-6</v>
      </c>
      <c r="ED28" s="46">
        <f t="shared" si="6"/>
        <v>-4.7459841785861349E-6</v>
      </c>
      <c r="EE28" s="46">
        <f t="shared" si="19"/>
        <v>2.5773113155490302E-6</v>
      </c>
      <c r="EF28" s="46">
        <f t="shared" si="20"/>
        <v>-4.2034558709291408E-6</v>
      </c>
      <c r="EG28" s="46">
        <f t="shared" si="21"/>
        <v>-2.4883175400666014E-6</v>
      </c>
      <c r="EH28" s="46">
        <f t="shared" si="22"/>
        <v>1.3584037742281006E-5</v>
      </c>
      <c r="EI28" s="46">
        <f t="shared" si="23"/>
        <v>-5.5936726996085098E-6</v>
      </c>
      <c r="EJ28" s="46">
        <f t="shared" si="24"/>
        <v>1.5954565422910934E-6</v>
      </c>
      <c r="EK28" s="46">
        <f t="shared" si="25"/>
        <v>6.350570037235395E-6</v>
      </c>
      <c r="EL28" s="46">
        <f t="shared" si="26"/>
        <v>4.643745843015984E-6</v>
      </c>
      <c r="EM28" s="46">
        <f t="shared" si="27"/>
        <v>6.9709349257373896E-6</v>
      </c>
      <c r="EN28" s="46">
        <f t="shared" si="28"/>
        <v>-2.2308674928185001E-6</v>
      </c>
    </row>
    <row r="29" spans="1:144" x14ac:dyDescent="0.3">
      <c r="A29" s="23" t="s">
        <v>27</v>
      </c>
      <c r="B29" s="21">
        <v>17088.968853999999</v>
      </c>
      <c r="C29" s="21">
        <v>284.45914199999999</v>
      </c>
      <c r="D29" s="21">
        <v>438.33376199999998</v>
      </c>
      <c r="E29" s="21">
        <v>1921.659091</v>
      </c>
      <c r="F29" s="21">
        <v>1628.5246520000001</v>
      </c>
      <c r="G29" s="21">
        <v>191.157771</v>
      </c>
      <c r="H29" s="21">
        <v>4089.100144</v>
      </c>
      <c r="I29" s="23">
        <v>163.65578500000001</v>
      </c>
      <c r="J29" s="23">
        <v>49.995095999999997</v>
      </c>
      <c r="K29" s="23">
        <v>43.940992999999999</v>
      </c>
      <c r="L29" s="23">
        <v>26.559888999999998</v>
      </c>
      <c r="M29" s="23">
        <v>245.28836200000001</v>
      </c>
      <c r="N29" s="23">
        <v>33.590440999999998</v>
      </c>
      <c r="O29" s="23">
        <v>28.512830999999998</v>
      </c>
      <c r="P29" s="23">
        <v>1.8813120000000001</v>
      </c>
      <c r="Q29" s="23">
        <v>0.77048000000000005</v>
      </c>
      <c r="R29" s="23">
        <v>0.93725199999999997</v>
      </c>
      <c r="S29" s="23">
        <v>0.85824800000000001</v>
      </c>
      <c r="T29" s="23">
        <v>3.637794</v>
      </c>
      <c r="U29" s="23">
        <v>224.97787500000001</v>
      </c>
      <c r="V29" s="23">
        <v>47.456259000000003</v>
      </c>
      <c r="W29" s="23">
        <v>31.442229000000001</v>
      </c>
      <c r="X29" s="23">
        <v>6.83528</v>
      </c>
      <c r="Y29" s="23">
        <v>5.2067000000000002E-2</v>
      </c>
      <c r="Z29" s="23">
        <v>4.6870419999999999</v>
      </c>
      <c r="AA29" s="23">
        <v>12.515457</v>
      </c>
      <c r="AB29" s="23">
        <v>10.155241999999999</v>
      </c>
      <c r="AC29" s="23">
        <v>0.14433399999999999</v>
      </c>
      <c r="AD29" s="23">
        <v>1.7963E-2</v>
      </c>
      <c r="AE29" s="21"/>
      <c r="AF29" s="23" t="s">
        <v>27</v>
      </c>
      <c r="AG29" s="23">
        <v>311.59245211794899</v>
      </c>
      <c r="AH29" s="23">
        <v>53.867514932321797</v>
      </c>
      <c r="AI29" s="23">
        <v>31.4422288602225</v>
      </c>
      <c r="AJ29" s="23">
        <v>49.995059506661903</v>
      </c>
      <c r="AK29" s="23">
        <v>6.8352767050650298</v>
      </c>
      <c r="AL29" s="23">
        <v>163.655743551814</v>
      </c>
      <c r="AM29" s="23">
        <v>163.655743551814</v>
      </c>
      <c r="AN29" s="23">
        <v>87.447120610029899</v>
      </c>
      <c r="AO29" s="23">
        <v>4.8759087434771802</v>
      </c>
      <c r="AP29" s="23">
        <v>43.940981556800999</v>
      </c>
      <c r="AQ29" s="23">
        <v>0.14433485621023701</v>
      </c>
      <c r="AR29" s="23">
        <v>26.559856220022901</v>
      </c>
      <c r="AS29" s="23">
        <v>5.2066947237333003E-2</v>
      </c>
      <c r="AT29" s="23">
        <v>393.68455448872902</v>
      </c>
      <c r="AU29" s="23">
        <v>17088.965683025999</v>
      </c>
      <c r="AV29" s="23">
        <v>129.48231253740701</v>
      </c>
      <c r="AW29" s="23">
        <v>51.991792562116103</v>
      </c>
      <c r="AX29" s="23">
        <v>36.994295005065801</v>
      </c>
      <c r="AY29" s="23">
        <v>22.371735031815799</v>
      </c>
      <c r="AZ29" s="23">
        <v>35.246489902495298</v>
      </c>
      <c r="BA29" s="23">
        <v>245.28830248767301</v>
      </c>
      <c r="BB29" s="23">
        <v>245.28830248767301</v>
      </c>
      <c r="BC29" s="23">
        <v>4.6870465088420703</v>
      </c>
      <c r="BD29" s="23">
        <v>3440250.1437823498</v>
      </c>
      <c r="BE29" s="23">
        <v>0</v>
      </c>
      <c r="BF29" s="23">
        <v>51.208474541293803</v>
      </c>
      <c r="BG29" s="23">
        <v>8.99820935309363</v>
      </c>
      <c r="BH29" s="23">
        <v>391.941709329307</v>
      </c>
      <c r="BI29" s="23">
        <v>62.226880476888397</v>
      </c>
      <c r="BJ29" s="23">
        <v>4.6703897220522804E-3</v>
      </c>
      <c r="BK29" s="23">
        <v>1.3292691347409799E-2</v>
      </c>
      <c r="BL29" s="23">
        <v>224.97852273813999</v>
      </c>
      <c r="BM29" s="23">
        <v>12.5154564008105</v>
      </c>
      <c r="BN29" s="23">
        <v>47.456321919155798</v>
      </c>
      <c r="BO29" s="23">
        <v>284.45904279953902</v>
      </c>
      <c r="BP29" s="23">
        <v>0</v>
      </c>
      <c r="BQ29" s="23">
        <v>4213.4561167898401</v>
      </c>
      <c r="BR29" s="23">
        <v>394.50021361795001</v>
      </c>
      <c r="BS29" s="23">
        <v>43.833353265519101</v>
      </c>
      <c r="BT29" s="23">
        <v>438.33356688346902</v>
      </c>
      <c r="BU29" s="23">
        <v>0</v>
      </c>
      <c r="BV29" s="23">
        <v>205.232246763201</v>
      </c>
      <c r="BW29" s="23">
        <v>1.88131423360968</v>
      </c>
      <c r="BX29" s="23">
        <v>0.77048122860937895</v>
      </c>
      <c r="BY29" s="23">
        <v>0.93725374788163396</v>
      </c>
      <c r="BZ29" s="23">
        <v>0.85824923894905603</v>
      </c>
      <c r="CA29" s="23">
        <v>3.6377981104449399</v>
      </c>
      <c r="CB29" s="23">
        <v>8.1699893219133897E-4</v>
      </c>
      <c r="CC29" s="23">
        <v>1121.0029522990901</v>
      </c>
      <c r="CD29" s="23">
        <v>0</v>
      </c>
      <c r="CE29" s="23">
        <v>15.382298114386799</v>
      </c>
      <c r="CF29" s="23">
        <v>179.02431839591699</v>
      </c>
      <c r="CG29" s="23">
        <v>2.1843049523526E-2</v>
      </c>
      <c r="CH29" s="23">
        <v>0</v>
      </c>
      <c r="CI29" s="23">
        <v>18.757434556126899</v>
      </c>
      <c r="CJ29" s="23">
        <v>1921.6077727060799</v>
      </c>
      <c r="CK29" s="23">
        <v>1628.4734028046801</v>
      </c>
      <c r="CL29" s="23">
        <v>293.13436990139797</v>
      </c>
      <c r="CM29" s="23">
        <v>0.67710076179610501</v>
      </c>
      <c r="CN29" s="23">
        <v>8.2112429793261502E-3</v>
      </c>
      <c r="CO29" s="23">
        <v>10.688509353219001</v>
      </c>
      <c r="CP29" s="23">
        <v>7.1305452456775598</v>
      </c>
      <c r="CQ29" s="23">
        <v>566.94368186973895</v>
      </c>
      <c r="CR29" s="23">
        <v>3.13096142969736</v>
      </c>
      <c r="CS29" s="23">
        <v>3.7151559189140002</v>
      </c>
      <c r="CT29" s="23">
        <v>809.89874167011101</v>
      </c>
      <c r="CU29" s="23">
        <v>19.1218653863111</v>
      </c>
      <c r="CV29" s="23">
        <v>0.143444199330897</v>
      </c>
      <c r="CW29" s="23">
        <v>12.938783621532499</v>
      </c>
      <c r="CX29" s="23">
        <v>1.1556376800762699E-2</v>
      </c>
      <c r="CY29" s="23">
        <v>191.15771937146201</v>
      </c>
      <c r="CZ29" s="23">
        <v>1051.1509005851001</v>
      </c>
      <c r="DA29" s="23">
        <v>10.1552612586453</v>
      </c>
      <c r="DB29" s="23">
        <v>0</v>
      </c>
      <c r="DC29" s="23">
        <v>55.625349567373398</v>
      </c>
      <c r="DD29" s="23">
        <v>173.15201367394101</v>
      </c>
      <c r="DE29" s="23">
        <v>33.590459843077802</v>
      </c>
      <c r="DF29" s="23">
        <v>0</v>
      </c>
      <c r="DG29" s="23">
        <v>594.37236684499396</v>
      </c>
      <c r="DH29" s="23">
        <v>4089.0994191372201</v>
      </c>
      <c r="DI29" s="23">
        <v>28.512813919652601</v>
      </c>
      <c r="DJ29" s="23">
        <v>130.644009564794</v>
      </c>
      <c r="DL29" s="46">
        <f t="shared" si="7"/>
        <v>-1.855567779864244E-7</v>
      </c>
      <c r="DM29" s="46">
        <f t="shared" si="8"/>
        <v>-3.4873360113585674E-7</v>
      </c>
      <c r="DN29" s="46">
        <f t="shared" si="9"/>
        <v>-4.4513233493660024E-7</v>
      </c>
      <c r="DO29" s="46">
        <f t="shared" si="0"/>
        <v>-2.6705201854180509E-5</v>
      </c>
      <c r="DP29" s="46">
        <f t="shared" si="1"/>
        <v>-3.1469708031166445E-5</v>
      </c>
      <c r="DQ29" s="46">
        <f t="shared" si="10"/>
        <v>-2.7008338566989468E-7</v>
      </c>
      <c r="DR29" s="46">
        <f t="shared" si="11"/>
        <v>-1.7726706471724004E-7</v>
      </c>
      <c r="DS29" s="46">
        <f t="shared" si="12"/>
        <v>-2.5326441109603474E-7</v>
      </c>
      <c r="DT29" s="46">
        <f t="shared" si="13"/>
        <v>-7.299383542264821E-7</v>
      </c>
      <c r="DU29" s="46">
        <f t="shared" si="14"/>
        <v>-2.6042194813229455E-7</v>
      </c>
      <c r="DV29" s="46">
        <f t="shared" si="15"/>
        <v>-1.2341910426343928E-6</v>
      </c>
      <c r="DW29" s="46">
        <f t="shared" si="16"/>
        <v>-2.426218941396666E-7</v>
      </c>
      <c r="DX29" s="46">
        <f t="shared" si="17"/>
        <v>5.6096547835930686E-7</v>
      </c>
      <c r="DY29" s="46">
        <f t="shared" si="18"/>
        <v>-5.9904074056272632E-7</v>
      </c>
      <c r="DZ29" s="46">
        <f t="shared" si="2"/>
        <v>1.1872616981554831E-6</v>
      </c>
      <c r="EA29" s="46">
        <f t="shared" si="3"/>
        <v>1.5946025580163769E-6</v>
      </c>
      <c r="EB29" s="46">
        <f t="shared" si="4"/>
        <v>1.8649004045704114E-6</v>
      </c>
      <c r="EC29" s="46">
        <f t="shared" si="5"/>
        <v>1.4435793104265429E-6</v>
      </c>
      <c r="ED29" s="46">
        <f t="shared" si="6"/>
        <v>1.1299279013532285E-6</v>
      </c>
      <c r="EE29" s="46">
        <f t="shared" si="19"/>
        <v>2.8791192910625668E-6</v>
      </c>
      <c r="EF29" s="46">
        <f t="shared" si="20"/>
        <v>1.3258347185524275E-6</v>
      </c>
      <c r="EG29" s="46">
        <f t="shared" si="21"/>
        <v>-4.445534111886119E-9</v>
      </c>
      <c r="EH29" s="46">
        <f t="shared" si="22"/>
        <v>-4.8204828042148858E-7</v>
      </c>
      <c r="EI29" s="46">
        <f t="shared" si="23"/>
        <v>-1.0133609963966455E-6</v>
      </c>
      <c r="EJ29" s="46">
        <f t="shared" si="24"/>
        <v>9.6198030023457325E-7</v>
      </c>
      <c r="EK29" s="46">
        <f t="shared" si="25"/>
        <v>-4.7875958488352536E-8</v>
      </c>
      <c r="EL29" s="46">
        <f t="shared" si="26"/>
        <v>1.8964240636238647E-6</v>
      </c>
      <c r="EM29" s="46">
        <f t="shared" si="27"/>
        <v>5.9321451426258836E-6</v>
      </c>
      <c r="EN29" s="46">
        <f t="shared" si="28"/>
        <v>4.5131360062861578E-6</v>
      </c>
    </row>
    <row r="30" spans="1:144" x14ac:dyDescent="0.3">
      <c r="A30" s="23" t="s">
        <v>28</v>
      </c>
      <c r="B30" s="21">
        <v>8.1404530000000008</v>
      </c>
      <c r="C30" s="21">
        <v>0.13419800000000001</v>
      </c>
      <c r="D30" s="21">
        <v>0.141543</v>
      </c>
      <c r="E30" s="21">
        <v>0.85533000000000003</v>
      </c>
      <c r="F30" s="21">
        <v>0.72485500000000003</v>
      </c>
      <c r="G30" s="21">
        <v>7.0491999999999999E-2</v>
      </c>
      <c r="H30" s="21">
        <v>1.929092</v>
      </c>
      <c r="I30" s="23">
        <v>6.8631999999999999E-2</v>
      </c>
      <c r="J30" s="23">
        <v>2.0957E-2</v>
      </c>
      <c r="K30" s="23">
        <v>3.9608999999999998E-2</v>
      </c>
      <c r="L30" s="23">
        <v>5.0410000000000003E-3</v>
      </c>
      <c r="M30" s="23">
        <v>0.142234</v>
      </c>
      <c r="N30" s="23">
        <v>1.7284000000000001E-2</v>
      </c>
      <c r="O30" s="23">
        <v>6.2659999999999999E-3</v>
      </c>
      <c r="P30" s="23">
        <v>6.9399999999999996E-4</v>
      </c>
      <c r="Q30" s="23">
        <v>2.8400000000000002E-4</v>
      </c>
      <c r="R30" s="23">
        <v>3.4600000000000001E-4</v>
      </c>
      <c r="S30" s="23">
        <v>3.1700000000000001E-4</v>
      </c>
      <c r="T30" s="23">
        <v>1.341E-3</v>
      </c>
      <c r="U30" s="23">
        <v>9.3981999999999996E-2</v>
      </c>
      <c r="V30" s="23">
        <v>1.9949000000000001E-2</v>
      </c>
      <c r="W30" s="23">
        <v>2.1604999999999999E-2</v>
      </c>
      <c r="X30" s="23">
        <v>2.8809999999999999E-3</v>
      </c>
      <c r="Y30" s="23">
        <v>1.9000000000000001E-5</v>
      </c>
      <c r="Z30" s="23">
        <v>1.9449999999999999E-3</v>
      </c>
      <c r="AA30" s="23">
        <v>4.6150000000000002E-3</v>
      </c>
      <c r="AB30" s="23">
        <v>4.2490000000000002E-3</v>
      </c>
      <c r="AC30" s="23">
        <v>5.3000000000000001E-5</v>
      </c>
      <c r="AD30" s="23">
        <v>4.3000000000000002E-5</v>
      </c>
      <c r="AE30" s="21"/>
      <c r="AF30" s="23" t="s">
        <v>28</v>
      </c>
      <c r="AG30" s="23">
        <v>0.11789967387026901</v>
      </c>
      <c r="AH30" s="23">
        <v>1.8025402498939001E-2</v>
      </c>
      <c r="AI30" s="23">
        <v>2.1605046434850599E-2</v>
      </c>
      <c r="AJ30" s="23">
        <v>2.0956847599552401E-2</v>
      </c>
      <c r="AK30" s="23">
        <v>2.8810019874667202E-3</v>
      </c>
      <c r="AL30" s="23">
        <v>6.8630831812695303E-2</v>
      </c>
      <c r="AM30" s="23">
        <v>6.8630831812695303E-2</v>
      </c>
      <c r="AN30" s="23">
        <v>3.8505691231667097E-2</v>
      </c>
      <c r="AO30" s="23">
        <v>3.9461509339329903E-2</v>
      </c>
      <c r="AP30" s="23">
        <v>3.9608641392439199E-2</v>
      </c>
      <c r="AQ30" s="6">
        <v>5.3003367692366999E-5</v>
      </c>
      <c r="AR30" s="23">
        <v>5.0410081277798896E-3</v>
      </c>
      <c r="AS30" s="6">
        <v>1.89999678125189E-5</v>
      </c>
      <c r="AT30" s="23">
        <v>0.164661333024686</v>
      </c>
      <c r="AU30" s="23">
        <v>8.1404494121926607</v>
      </c>
      <c r="AV30" s="23">
        <v>6.3818847170092105E-2</v>
      </c>
      <c r="AW30" s="23">
        <v>2.97178246002744E-2</v>
      </c>
      <c r="AX30" s="23">
        <v>1.15462457514178E-2</v>
      </c>
      <c r="AY30" s="23">
        <v>1.31504300269515E-3</v>
      </c>
      <c r="AZ30" s="23">
        <v>2.2897613166002501E-2</v>
      </c>
      <c r="BA30" s="23">
        <v>0.14223364705104199</v>
      </c>
      <c r="BB30" s="23">
        <v>0.14223364705104199</v>
      </c>
      <c r="BC30" s="23">
        <v>1.9450395261164999E-3</v>
      </c>
      <c r="BD30" s="23">
        <v>1268.6436393899801</v>
      </c>
      <c r="BE30" s="23">
        <v>0</v>
      </c>
      <c r="BF30" s="23">
        <v>1.6644262680710099E-2</v>
      </c>
      <c r="BG30" s="23">
        <v>3.6055753196977398E-3</v>
      </c>
      <c r="BH30" s="23">
        <v>0.17865667816487199</v>
      </c>
      <c r="BI30" s="23">
        <v>2.3476044467225499E-2</v>
      </c>
      <c r="BJ30" s="6">
        <v>1.1179968804598799E-5</v>
      </c>
      <c r="BK30" s="6">
        <v>3.1820191030495401E-5</v>
      </c>
      <c r="BL30" s="23">
        <v>9.3981884290414805E-2</v>
      </c>
      <c r="BM30" s="23">
        <v>4.61502481853205E-3</v>
      </c>
      <c r="BN30" s="23">
        <v>1.9949265695530599E-2</v>
      </c>
      <c r="BO30" s="23">
        <v>0.134197655384513</v>
      </c>
      <c r="BP30" s="23">
        <v>0</v>
      </c>
      <c r="BQ30" s="23">
        <v>1.98497715460462</v>
      </c>
      <c r="BR30" s="23">
        <v>0.127389451986088</v>
      </c>
      <c r="BS30" s="23">
        <v>1.41541581926508E-2</v>
      </c>
      <c r="BT30" s="23">
        <v>0.14154361017873901</v>
      </c>
      <c r="BU30" s="23">
        <v>0</v>
      </c>
      <c r="BV30" s="23">
        <v>8.0952565353263103E-2</v>
      </c>
      <c r="BW30" s="23">
        <v>6.9396749284875701E-4</v>
      </c>
      <c r="BX30" s="23">
        <v>2.8399896382766399E-4</v>
      </c>
      <c r="BY30" s="23">
        <v>3.4598102922777599E-4</v>
      </c>
      <c r="BZ30" s="23">
        <v>3.1699862762281101E-4</v>
      </c>
      <c r="CA30" s="23">
        <v>1.3409974812193699E-3</v>
      </c>
      <c r="CB30" s="6">
        <v>2.0117396120967602E-5</v>
      </c>
      <c r="CC30" s="23">
        <v>0.49628600009920798</v>
      </c>
      <c r="CD30" s="6">
        <v>8.5086283393133706E-6</v>
      </c>
      <c r="CE30" s="23">
        <v>2.41348787733483E-3</v>
      </c>
      <c r="CF30" s="23">
        <v>2.5873333443564399E-2</v>
      </c>
      <c r="CG30" s="6">
        <v>8.4327893428573003E-6</v>
      </c>
      <c r="CH30" s="23">
        <v>0</v>
      </c>
      <c r="CI30" s="23">
        <v>5.8444639186053498E-4</v>
      </c>
      <c r="CJ30" s="23">
        <v>0.85536832498332704</v>
      </c>
      <c r="CK30" s="23">
        <v>0.72489339429113098</v>
      </c>
      <c r="CL30" s="23">
        <v>0.13047493069219601</v>
      </c>
      <c r="CM30" s="6">
        <v>7.7795598472196896E-6</v>
      </c>
      <c r="CN30" s="6">
        <v>1.4261699653323101E-6</v>
      </c>
      <c r="CO30" s="23">
        <v>3.98687147604953E-3</v>
      </c>
      <c r="CP30" s="23">
        <v>3.5672657726924502E-4</v>
      </c>
      <c r="CQ30" s="23">
        <v>0.28257940772830198</v>
      </c>
      <c r="CR30" s="23">
        <v>1.85559725965486E-3</v>
      </c>
      <c r="CS30" s="23">
        <v>8.3485727828392199E-4</v>
      </c>
      <c r="CT30" s="23">
        <v>0.40367841179031799</v>
      </c>
      <c r="CU30" s="23">
        <v>1.1205488274166699E-2</v>
      </c>
      <c r="CV30" s="6">
        <v>1.4627446441464499E-5</v>
      </c>
      <c r="CW30" s="23">
        <v>2.66803353230046E-3</v>
      </c>
      <c r="CX30" s="6">
        <v>1.3289461355732201E-6</v>
      </c>
      <c r="CY30" s="23">
        <v>7.0492170836157997E-2</v>
      </c>
      <c r="CZ30" s="23">
        <v>0.48001429462127299</v>
      </c>
      <c r="DA30" s="23">
        <v>4.2489700722564798E-3</v>
      </c>
      <c r="DB30" s="23">
        <v>0</v>
      </c>
      <c r="DC30" s="23">
        <v>5.8705480705699399E-2</v>
      </c>
      <c r="DD30" s="23">
        <v>7.9335257902191897E-2</v>
      </c>
      <c r="DE30" s="23">
        <v>1.7283649909555301E-2</v>
      </c>
      <c r="DF30" s="23">
        <v>0</v>
      </c>
      <c r="DG30" s="23">
        <v>0.30657894475768399</v>
      </c>
      <c r="DH30" s="23">
        <v>1.92909186108676</v>
      </c>
      <c r="DI30" s="23">
        <v>6.2659684573708697E-3</v>
      </c>
      <c r="DJ30" s="23">
        <v>5.4061254033080298E-2</v>
      </c>
      <c r="DL30" s="46">
        <f t="shared" si="7"/>
        <v>-4.4073804493567755E-7</v>
      </c>
      <c r="DM30" s="46">
        <f t="shared" si="8"/>
        <v>-2.5679629130682017E-6</v>
      </c>
      <c r="DN30" s="46">
        <f t="shared" si="9"/>
        <v>4.3109072084653866E-6</v>
      </c>
      <c r="DO30" s="46">
        <f t="shared" si="0"/>
        <v>4.480724787743841E-5</v>
      </c>
      <c r="DP30" s="46">
        <f t="shared" si="1"/>
        <v>5.2968236586558455E-5</v>
      </c>
      <c r="DQ30" s="46">
        <f t="shared" si="10"/>
        <v>2.423482920015513E-6</v>
      </c>
      <c r="DR30" s="46">
        <f t="shared" si="11"/>
        <v>-7.2009650147333846E-8</v>
      </c>
      <c r="DS30" s="46">
        <f t="shared" si="12"/>
        <v>-1.7021029617312148E-5</v>
      </c>
      <c r="DT30" s="46">
        <f t="shared" si="13"/>
        <v>-7.2720545688067486E-6</v>
      </c>
      <c r="DU30" s="46">
        <f t="shared" si="14"/>
        <v>-9.0536888282762919E-6</v>
      </c>
      <c r="DV30" s="46">
        <f t="shared" si="15"/>
        <v>1.6123348322210374E-6</v>
      </c>
      <c r="DW30" s="46">
        <f t="shared" si="16"/>
        <v>-2.4814668644946261E-6</v>
      </c>
      <c r="DX30" s="46">
        <f t="shared" si="17"/>
        <v>-2.025517499999979E-5</v>
      </c>
      <c r="DY30" s="46">
        <f t="shared" si="18"/>
        <v>-5.0339337903223987E-6</v>
      </c>
      <c r="DZ30" s="46">
        <f t="shared" si="2"/>
        <v>-4.6840275566205067E-5</v>
      </c>
      <c r="EA30" s="46">
        <f t="shared" si="3"/>
        <v>-3.6484941409500959E-6</v>
      </c>
      <c r="EB30" s="46">
        <f t="shared" si="4"/>
        <v>-5.4828821456684099E-5</v>
      </c>
      <c r="EC30" s="46">
        <f t="shared" si="5"/>
        <v>-4.329265580427973E-6</v>
      </c>
      <c r="ED30" s="46">
        <f t="shared" si="6"/>
        <v>-1.8782853318650764E-6</v>
      </c>
      <c r="EE30" s="46">
        <f t="shared" si="19"/>
        <v>-1.2311887935044707E-6</v>
      </c>
      <c r="EF30" s="46">
        <f t="shared" si="20"/>
        <v>1.3318739315137958E-5</v>
      </c>
      <c r="EG30" s="46">
        <f t="shared" si="21"/>
        <v>2.1492640870190563E-6</v>
      </c>
      <c r="EH30" s="46">
        <f t="shared" si="22"/>
        <v>6.8985307888889733E-7</v>
      </c>
      <c r="EI30" s="46">
        <f t="shared" si="23"/>
        <v>-1.6940779526913149E-6</v>
      </c>
      <c r="EJ30" s="46">
        <f t="shared" si="24"/>
        <v>2.0321910796939463E-5</v>
      </c>
      <c r="EK30" s="46">
        <f t="shared" si="25"/>
        <v>5.3777967605221726E-6</v>
      </c>
      <c r="EL30" s="46">
        <f t="shared" si="26"/>
        <v>-7.0434792940400672E-6</v>
      </c>
      <c r="EM30" s="46">
        <f t="shared" si="27"/>
        <v>6.3541365415059411E-5</v>
      </c>
      <c r="EN30" s="46">
        <f t="shared" si="28"/>
        <v>3.7170952140106512E-6</v>
      </c>
    </row>
    <row r="31" spans="1:144" x14ac:dyDescent="0.3">
      <c r="A31" s="23" t="s">
        <v>29</v>
      </c>
      <c r="B31" s="21">
        <v>17011.915096000001</v>
      </c>
      <c r="C31" s="21">
        <v>278.66663799999998</v>
      </c>
      <c r="D31" s="21">
        <v>204.17576800000001</v>
      </c>
      <c r="E31" s="21">
        <v>1705.6447470000001</v>
      </c>
      <c r="F31" s="21">
        <v>1445.4616470000001</v>
      </c>
      <c r="G31" s="21">
        <v>119.29802100000001</v>
      </c>
      <c r="H31" s="21">
        <v>4005.832911</v>
      </c>
      <c r="I31" s="23">
        <v>116.150616</v>
      </c>
      <c r="J31" s="23">
        <v>35.466766999999997</v>
      </c>
      <c r="K31" s="23">
        <v>67.033410000000003</v>
      </c>
      <c r="L31" s="23">
        <v>8.5315250000000002</v>
      </c>
      <c r="M31" s="23">
        <v>240.710883</v>
      </c>
      <c r="N31" s="23">
        <v>29.250944</v>
      </c>
      <c r="O31" s="23">
        <v>10.603465999999999</v>
      </c>
      <c r="P31" s="23">
        <v>1.1741140000000001</v>
      </c>
      <c r="Q31" s="23">
        <v>0.48083999999999999</v>
      </c>
      <c r="R31" s="23">
        <v>0.58492599999999995</v>
      </c>
      <c r="S31" s="23">
        <v>0.53562299999999996</v>
      </c>
      <c r="T31" s="23">
        <v>2.2703009999999999</v>
      </c>
      <c r="U31" s="23">
        <v>159.05200500000001</v>
      </c>
      <c r="V31" s="23">
        <v>33.760463999999999</v>
      </c>
      <c r="W31" s="23">
        <v>36.563679</v>
      </c>
      <c r="X31" s="23">
        <v>4.8751559999999996</v>
      </c>
      <c r="Y31" s="23">
        <v>3.2502999999999997E-2</v>
      </c>
      <c r="Z31" s="23">
        <v>3.2907299999999999</v>
      </c>
      <c r="AA31" s="23">
        <v>7.8106730000000004</v>
      </c>
      <c r="AB31" s="23">
        <v>7.190855</v>
      </c>
      <c r="AC31" s="23">
        <v>9.0081999999999995E-2</v>
      </c>
      <c r="AD31" s="23">
        <v>8.201E-3</v>
      </c>
      <c r="AE31" s="21"/>
      <c r="AF31" s="23" t="s">
        <v>29</v>
      </c>
      <c r="AG31" s="23">
        <v>255.378205522798</v>
      </c>
      <c r="AH31" s="23">
        <v>39.042896075221698</v>
      </c>
      <c r="AI31" s="23">
        <v>36.563665801352499</v>
      </c>
      <c r="AJ31" s="23">
        <v>35.466760229600297</v>
      </c>
      <c r="AK31" s="23">
        <v>4.8751556606425304</v>
      </c>
      <c r="AL31" s="23">
        <v>116.150587061889</v>
      </c>
      <c r="AM31" s="23">
        <v>116.150587061889</v>
      </c>
      <c r="AN31" s="23">
        <v>83.403586071198205</v>
      </c>
      <c r="AO31" s="23">
        <v>85.474162340426702</v>
      </c>
      <c r="AP31" s="23">
        <v>67.033362572617406</v>
      </c>
      <c r="AQ31" s="23">
        <v>9.0082250845858303E-2</v>
      </c>
      <c r="AR31" s="23">
        <v>8.5315237654679006</v>
      </c>
      <c r="AS31" s="23">
        <v>3.25029894762369E-2</v>
      </c>
      <c r="AT31" s="23">
        <v>356.65963208893402</v>
      </c>
      <c r="AU31" s="23">
        <v>17011.9092074935</v>
      </c>
      <c r="AV31" s="23">
        <v>138.23487484680601</v>
      </c>
      <c r="AW31" s="23">
        <v>64.369260850212399</v>
      </c>
      <c r="AX31" s="23">
        <v>25.009190225036701</v>
      </c>
      <c r="AY31" s="23">
        <v>2.8484544413498898</v>
      </c>
      <c r="AZ31" s="23">
        <v>49.596182021858802</v>
      </c>
      <c r="BA31" s="23">
        <v>240.71084452189999</v>
      </c>
      <c r="BB31" s="23">
        <v>240.71084452189999</v>
      </c>
      <c r="BC31" s="23">
        <v>3.2907226821706699</v>
      </c>
      <c r="BD31" s="23">
        <v>2146996.2826281199</v>
      </c>
      <c r="BE31" s="23">
        <v>0</v>
      </c>
      <c r="BF31" s="23">
        <v>36.051543228779103</v>
      </c>
      <c r="BG31" s="23">
        <v>7.8097581965751202</v>
      </c>
      <c r="BH31" s="23">
        <v>386.975829184774</v>
      </c>
      <c r="BI31" s="23">
        <v>50.8489973136681</v>
      </c>
      <c r="BJ31" s="23">
        <v>2.13226376097488E-3</v>
      </c>
      <c r="BK31" s="23">
        <v>6.0686827934765203E-3</v>
      </c>
      <c r="BL31" s="23">
        <v>159.05242475856599</v>
      </c>
      <c r="BM31" s="23">
        <v>7.81067279353163</v>
      </c>
      <c r="BN31" s="23">
        <v>33.760457399312102</v>
      </c>
      <c r="BO31" s="23">
        <v>278.66656315966401</v>
      </c>
      <c r="BP31" s="23">
        <v>0</v>
      </c>
      <c r="BQ31" s="23">
        <v>4126.8812028417497</v>
      </c>
      <c r="BR31" s="23">
        <v>183.758146133368</v>
      </c>
      <c r="BS31" s="23">
        <v>20.417571454554398</v>
      </c>
      <c r="BT31" s="23">
        <v>204.175717587923</v>
      </c>
      <c r="BU31" s="23">
        <v>0</v>
      </c>
      <c r="BV31" s="23">
        <v>175.346181919895</v>
      </c>
      <c r="BW31" s="23">
        <v>1.1741070196266401</v>
      </c>
      <c r="BX31" s="23">
        <v>0.48083574353632302</v>
      </c>
      <c r="BY31" s="23">
        <v>0.58491630439215803</v>
      </c>
      <c r="BZ31" s="23">
        <v>0.53561408092064999</v>
      </c>
      <c r="CA31" s="23">
        <v>2.2703043282241202</v>
      </c>
      <c r="CB31" s="23">
        <v>3.9630906595677799E-2</v>
      </c>
      <c r="CC31" s="23">
        <v>1074.95791624861</v>
      </c>
      <c r="CD31" s="23">
        <v>1.7090695944046601E-2</v>
      </c>
      <c r="CE31" s="23">
        <v>4.7270773877433996</v>
      </c>
      <c r="CF31" s="23">
        <v>50.7704245550797</v>
      </c>
      <c r="CG31" s="23">
        <v>1.8140401351433199E-2</v>
      </c>
      <c r="CH31" s="23">
        <v>0</v>
      </c>
      <c r="CI31" s="23">
        <v>1.14420211974404</v>
      </c>
      <c r="CJ31" s="23">
        <v>1705.7197342100001</v>
      </c>
      <c r="CK31" s="23">
        <v>1445.5365684830499</v>
      </c>
      <c r="CL31" s="23">
        <v>260.18316572694602</v>
      </c>
      <c r="CM31" s="23">
        <v>1.5500948538611101E-2</v>
      </c>
      <c r="CN31" s="23">
        <v>2.9257077663321098E-3</v>
      </c>
      <c r="CO31" s="23">
        <v>8.7264799351841091</v>
      </c>
      <c r="CP31" s="23">
        <v>0.69422675639478104</v>
      </c>
      <c r="CQ31" s="23">
        <v>563.62294780006198</v>
      </c>
      <c r="CR31" s="23">
        <v>3.65618997227687</v>
      </c>
      <c r="CS31" s="23">
        <v>1.64810882014142</v>
      </c>
      <c r="CT31" s="23">
        <v>805.16082772532604</v>
      </c>
      <c r="CU31" s="23">
        <v>24.270751723981299</v>
      </c>
      <c r="CV31" s="23">
        <v>2.8853000214950599E-2</v>
      </c>
      <c r="CW31" s="23">
        <v>5.2611581981624402</v>
      </c>
      <c r="CX31" s="23">
        <v>2.7835525278746801E-3</v>
      </c>
      <c r="CY31" s="23">
        <v>119.298021902919</v>
      </c>
      <c r="CZ31" s="23">
        <v>1039.7073316691699</v>
      </c>
      <c r="DA31" s="23">
        <v>7.1908589934798197</v>
      </c>
      <c r="DB31" s="23">
        <v>0</v>
      </c>
      <c r="DC31" s="23">
        <v>127.15754499886999</v>
      </c>
      <c r="DD31" s="23">
        <v>171.84046518516001</v>
      </c>
      <c r="DE31" s="23">
        <v>29.25093592484</v>
      </c>
      <c r="DF31" s="23">
        <v>0</v>
      </c>
      <c r="DG31" s="23">
        <v>664.05778845549605</v>
      </c>
      <c r="DH31" s="23">
        <v>4005.8324382567998</v>
      </c>
      <c r="DI31" s="23">
        <v>10.6034550173889</v>
      </c>
      <c r="DJ31" s="23">
        <v>117.09790548565</v>
      </c>
      <c r="DL31" s="46">
        <f t="shared" si="7"/>
        <v>-3.4614012988508865E-7</v>
      </c>
      <c r="DM31" s="46">
        <f t="shared" si="8"/>
        <v>-2.6856582656078084E-7</v>
      </c>
      <c r="DN31" s="46">
        <f t="shared" si="9"/>
        <v>-2.4690528898482211E-7</v>
      </c>
      <c r="DO31" s="46">
        <f t="shared" si="0"/>
        <v>4.3964143255452193E-5</v>
      </c>
      <c r="DP31" s="46">
        <f t="shared" si="1"/>
        <v>5.1832217897525701E-5</v>
      </c>
      <c r="DQ31" s="46">
        <f t="shared" si="10"/>
        <v>7.568599970620561E-9</v>
      </c>
      <c r="DR31" s="46">
        <f t="shared" si="11"/>
        <v>-1.1801370916805403E-7</v>
      </c>
      <c r="DS31" s="46">
        <f t="shared" si="12"/>
        <v>-2.4914298345863286E-7</v>
      </c>
      <c r="DT31" s="46">
        <f t="shared" si="13"/>
        <v>-1.9089418836593418E-7</v>
      </c>
      <c r="DU31" s="46">
        <f t="shared" si="14"/>
        <v>-7.0751857315957003E-7</v>
      </c>
      <c r="DV31" s="46">
        <f t="shared" si="15"/>
        <v>-1.4470239490111512E-7</v>
      </c>
      <c r="DW31" s="46">
        <f t="shared" si="16"/>
        <v>-1.5985193328106649E-7</v>
      </c>
      <c r="DX31" s="46">
        <f t="shared" si="17"/>
        <v>-2.7606493657885237E-7</v>
      </c>
      <c r="DY31" s="46">
        <f t="shared" si="18"/>
        <v>-1.0357567138578638E-6</v>
      </c>
      <c r="DZ31" s="46">
        <f t="shared" si="2"/>
        <v>-5.9452262386781413E-6</v>
      </c>
      <c r="EA31" s="46">
        <f t="shared" si="3"/>
        <v>-8.8521414128732454E-6</v>
      </c>
      <c r="EB31" s="46">
        <f t="shared" si="4"/>
        <v>-1.657578538468062E-5</v>
      </c>
      <c r="EC31" s="46">
        <f t="shared" si="5"/>
        <v>-1.6651785584202253E-5</v>
      </c>
      <c r="ED31" s="46">
        <f t="shared" si="6"/>
        <v>1.4659836384261543E-6</v>
      </c>
      <c r="EE31" s="46">
        <f t="shared" si="19"/>
        <v>2.6391277870556856E-6</v>
      </c>
      <c r="EF31" s="46">
        <f t="shared" si="20"/>
        <v>-1.9551531924168204E-7</v>
      </c>
      <c r="EG31" s="46">
        <f t="shared" si="21"/>
        <v>-3.6097700948407975E-7</v>
      </c>
      <c r="EH31" s="46">
        <f t="shared" si="22"/>
        <v>-6.9609561055429858E-8</v>
      </c>
      <c r="EI31" s="46">
        <f t="shared" si="23"/>
        <v>-3.2377820807525577E-7</v>
      </c>
      <c r="EJ31" s="46">
        <f t="shared" si="24"/>
        <v>-2.2237708137877488E-6</v>
      </c>
      <c r="EK31" s="46">
        <f t="shared" si="25"/>
        <v>-2.6434133191930357E-8</v>
      </c>
      <c r="EL31" s="46">
        <f t="shared" si="26"/>
        <v>5.5535535339252782E-7</v>
      </c>
      <c r="EM31" s="46">
        <f t="shared" si="27"/>
        <v>2.7846390878006498E-6</v>
      </c>
      <c r="EN31" s="46">
        <f t="shared" si="28"/>
        <v>-6.5169550786013133E-6</v>
      </c>
    </row>
    <row r="32" spans="1:144" x14ac:dyDescent="0.3">
      <c r="A32" s="23" t="s">
        <v>30</v>
      </c>
      <c r="B32" s="21">
        <v>80263.766373000006</v>
      </c>
      <c r="C32" s="21">
        <v>1325.5360459999999</v>
      </c>
      <c r="D32" s="21">
        <v>1517.3492650000001</v>
      </c>
      <c r="E32" s="21">
        <v>8542.1630829999995</v>
      </c>
      <c r="F32" s="21">
        <v>7239.1212489999998</v>
      </c>
      <c r="G32" s="21">
        <v>732.27319899999998</v>
      </c>
      <c r="H32" s="21">
        <v>19054.580578000001</v>
      </c>
      <c r="I32" s="23">
        <v>626.92065200000002</v>
      </c>
      <c r="J32" s="23">
        <v>191.51752200000001</v>
      </c>
      <c r="K32" s="23">
        <v>168.32594499999999</v>
      </c>
      <c r="L32" s="23">
        <v>101.74367700000001</v>
      </c>
      <c r="M32" s="23">
        <v>939.63284499999997</v>
      </c>
      <c r="N32" s="23">
        <v>128.67585199999999</v>
      </c>
      <c r="O32" s="23">
        <v>109.224811</v>
      </c>
      <c r="P32" s="23">
        <v>7.2069099999999997</v>
      </c>
      <c r="Q32" s="23">
        <v>2.9515129999999998</v>
      </c>
      <c r="R32" s="23">
        <v>3.5903499999999999</v>
      </c>
      <c r="S32" s="23">
        <v>3.2877619999999999</v>
      </c>
      <c r="T32" s="23">
        <v>13.935612000000001</v>
      </c>
      <c r="U32" s="23">
        <v>861.82886199999996</v>
      </c>
      <c r="V32" s="23">
        <v>181.79202699999999</v>
      </c>
      <c r="W32" s="23">
        <v>120.446557</v>
      </c>
      <c r="X32" s="23">
        <v>26.184024999999998</v>
      </c>
      <c r="Y32" s="23">
        <v>0.19949</v>
      </c>
      <c r="Z32" s="23">
        <v>17.954763</v>
      </c>
      <c r="AA32" s="23">
        <v>47.943333000000003</v>
      </c>
      <c r="AB32" s="23">
        <v>38.902012999999997</v>
      </c>
      <c r="AC32" s="23">
        <v>0.55292300000000005</v>
      </c>
      <c r="AD32" s="23">
        <v>6.0623000000000003E-2</v>
      </c>
      <c r="AE32" s="21"/>
      <c r="AF32" s="23" t="s">
        <v>30</v>
      </c>
      <c r="AG32" s="23">
        <v>1507.6819032962801</v>
      </c>
      <c r="AH32" s="23">
        <v>260.645331408186</v>
      </c>
      <c r="AI32" s="23">
        <v>120.446771296742</v>
      </c>
      <c r="AJ32" s="23">
        <v>191.51779388681101</v>
      </c>
      <c r="AK32" s="23">
        <v>26.184089646657501</v>
      </c>
      <c r="AL32" s="23">
        <v>626.92169064588802</v>
      </c>
      <c r="AM32" s="23">
        <v>626.92169064588802</v>
      </c>
      <c r="AN32" s="23">
        <v>423.12452028585102</v>
      </c>
      <c r="AO32" s="23">
        <v>23.592744976782502</v>
      </c>
      <c r="AP32" s="23">
        <v>168.32619932635501</v>
      </c>
      <c r="AQ32" s="23">
        <v>0.55292317806311597</v>
      </c>
      <c r="AR32" s="23">
        <v>101.743823894305</v>
      </c>
      <c r="AS32" s="23">
        <v>0.19949024455245601</v>
      </c>
      <c r="AT32" s="23">
        <v>1904.8958101606399</v>
      </c>
      <c r="AU32" s="23">
        <v>80263.884920054799</v>
      </c>
      <c r="AV32" s="23">
        <v>626.51762653045103</v>
      </c>
      <c r="AW32" s="23">
        <v>251.56934184837399</v>
      </c>
      <c r="AX32" s="23">
        <v>179.001861590071</v>
      </c>
      <c r="AY32" s="23">
        <v>108.248588892966</v>
      </c>
      <c r="AZ32" s="23">
        <v>170.544839471546</v>
      </c>
      <c r="BA32" s="23">
        <v>939.63451016777697</v>
      </c>
      <c r="BB32" s="23">
        <v>939.63451016777697</v>
      </c>
      <c r="BC32" s="23">
        <v>17.9547867079316</v>
      </c>
      <c r="BD32" s="23">
        <v>13178684.8601643</v>
      </c>
      <c r="BE32" s="23">
        <v>0</v>
      </c>
      <c r="BF32" s="23">
        <v>247.77913171144601</v>
      </c>
      <c r="BG32" s="23">
        <v>43.539085270954303</v>
      </c>
      <c r="BH32" s="23">
        <v>1896.4629342861199</v>
      </c>
      <c r="BI32" s="23">
        <v>301.09312499667601</v>
      </c>
      <c r="BJ32" s="23">
        <v>1.5761996483627898E-2</v>
      </c>
      <c r="BK32" s="23">
        <v>4.4861083241014697E-2</v>
      </c>
      <c r="BL32" s="23">
        <v>861.83299162691901</v>
      </c>
      <c r="BM32" s="23">
        <v>47.943425528339397</v>
      </c>
      <c r="BN32" s="23">
        <v>181.79235618957401</v>
      </c>
      <c r="BO32" s="23">
        <v>1325.5379563200399</v>
      </c>
      <c r="BP32" s="23">
        <v>0</v>
      </c>
      <c r="BQ32" s="23">
        <v>19656.334910817499</v>
      </c>
      <c r="BR32" s="23">
        <v>1365.6168273706</v>
      </c>
      <c r="BS32" s="23">
        <v>151.735203552748</v>
      </c>
      <c r="BT32" s="23">
        <v>1517.35203092335</v>
      </c>
      <c r="BU32" s="23">
        <v>0</v>
      </c>
      <c r="BV32" s="23">
        <v>993.04386164129698</v>
      </c>
      <c r="BW32" s="23">
        <v>7.2069363527615602</v>
      </c>
      <c r="BX32" s="23">
        <v>2.95151553782304</v>
      </c>
      <c r="BY32" s="23">
        <v>3.59035032306751</v>
      </c>
      <c r="BZ32" s="23">
        <v>3.2877692596372201</v>
      </c>
      <c r="CA32" s="23">
        <v>13.935653996818701</v>
      </c>
      <c r="CB32" s="23">
        <v>1.5971184012412001E-2</v>
      </c>
      <c r="CC32" s="23">
        <v>5424.1238339873598</v>
      </c>
      <c r="CD32" s="23">
        <v>0</v>
      </c>
      <c r="CE32" s="23">
        <v>60.864567645518797</v>
      </c>
      <c r="CF32" s="23">
        <v>717.84056372184205</v>
      </c>
      <c r="CG32" s="23">
        <v>9.0770123088454904E-2</v>
      </c>
      <c r="CH32" s="23">
        <v>0</v>
      </c>
      <c r="CI32" s="23">
        <v>73.986425775778898</v>
      </c>
      <c r="CJ32" s="23">
        <v>8541.9326636221595</v>
      </c>
      <c r="CK32" s="23">
        <v>7238.8888049240904</v>
      </c>
      <c r="CL32" s="23">
        <v>1303.0438586980599</v>
      </c>
      <c r="CM32" s="23">
        <v>2.7532171468884501</v>
      </c>
      <c r="CN32" s="23">
        <v>3.2373840132938703E-2</v>
      </c>
      <c r="CO32" s="23">
        <v>42.642879343243003</v>
      </c>
      <c r="CP32" s="23">
        <v>30.347252430320101</v>
      </c>
      <c r="CQ32" s="23">
        <v>2565.2784199143498</v>
      </c>
      <c r="CR32" s="23">
        <v>12.8964654709899</v>
      </c>
      <c r="CS32" s="23">
        <v>15.703032779532199</v>
      </c>
      <c r="CT32" s="23">
        <v>3664.6270091546899</v>
      </c>
      <c r="CU32" s="23">
        <v>92.523752658584797</v>
      </c>
      <c r="CV32" s="23">
        <v>0.56783980530983202</v>
      </c>
      <c r="CW32" s="23">
        <v>51.196888068365297</v>
      </c>
      <c r="CX32" s="23">
        <v>4.5128520033951097E-2</v>
      </c>
      <c r="CY32" s="23">
        <v>732.274443430171</v>
      </c>
      <c r="CZ32" s="23">
        <v>5086.1360277030299</v>
      </c>
      <c r="DA32" s="23">
        <v>38.902072360869603</v>
      </c>
      <c r="DB32" s="23">
        <v>0</v>
      </c>
      <c r="DC32" s="23">
        <v>269.15047724260501</v>
      </c>
      <c r="DD32" s="23">
        <v>837.81955008203795</v>
      </c>
      <c r="DE32" s="23">
        <v>128.67603199143099</v>
      </c>
      <c r="DF32" s="23">
        <v>0</v>
      </c>
      <c r="DG32" s="23">
        <v>2875.9511533509399</v>
      </c>
      <c r="DH32" s="23">
        <v>19054.608780855</v>
      </c>
      <c r="DI32" s="23">
        <v>109.225004894411</v>
      </c>
      <c r="DJ32" s="23">
        <v>632.138677262437</v>
      </c>
      <c r="DL32" s="46">
        <f t="shared" si="7"/>
        <v>1.476968502107708E-6</v>
      </c>
      <c r="DM32" s="46">
        <f t="shared" si="8"/>
        <v>1.4411679303339025E-6</v>
      </c>
      <c r="DN32" s="46">
        <f t="shared" si="9"/>
        <v>1.822865317628768E-6</v>
      </c>
      <c r="DO32" s="46">
        <f t="shared" si="0"/>
        <v>-2.6974359491985323E-5</v>
      </c>
      <c r="DP32" s="46">
        <f t="shared" si="1"/>
        <v>-3.2109432611241298E-5</v>
      </c>
      <c r="DQ32" s="46">
        <f t="shared" si="10"/>
        <v>1.6994069600347186E-6</v>
      </c>
      <c r="DR32" s="46">
        <f t="shared" si="11"/>
        <v>1.4801089367283495E-6</v>
      </c>
      <c r="DS32" s="46">
        <f t="shared" si="12"/>
        <v>1.6567421805113312E-6</v>
      </c>
      <c r="DT32" s="46">
        <f t="shared" si="13"/>
        <v>1.4196445743085991E-6</v>
      </c>
      <c r="DU32" s="46">
        <f t="shared" si="14"/>
        <v>1.5109159495253671E-6</v>
      </c>
      <c r="DV32" s="46">
        <f t="shared" si="15"/>
        <v>1.443768392507003E-6</v>
      </c>
      <c r="DW32" s="46">
        <f t="shared" si="16"/>
        <v>1.7721472656603852E-6</v>
      </c>
      <c r="DX32" s="46">
        <f t="shared" si="17"/>
        <v>1.3987972739205669E-6</v>
      </c>
      <c r="DY32" s="46">
        <f t="shared" si="18"/>
        <v>1.775186509574653E-6</v>
      </c>
      <c r="DZ32" s="46">
        <f t="shared" si="2"/>
        <v>3.656596455414124E-6</v>
      </c>
      <c r="EA32" s="46">
        <f t="shared" si="3"/>
        <v>8.5983800178440778E-7</v>
      </c>
      <c r="EB32" s="46">
        <f t="shared" si="4"/>
        <v>8.998217724661368E-8</v>
      </c>
      <c r="EC32" s="46">
        <f t="shared" si="5"/>
        <v>2.2080786931226294E-6</v>
      </c>
      <c r="ED32" s="46">
        <f t="shared" si="6"/>
        <v>3.0136328924761453E-6</v>
      </c>
      <c r="EE32" s="46">
        <f t="shared" si="19"/>
        <v>4.79170181127271E-6</v>
      </c>
      <c r="EF32" s="46">
        <f t="shared" si="20"/>
        <v>1.8108031438453498E-6</v>
      </c>
      <c r="EG32" s="46">
        <f t="shared" si="21"/>
        <v>1.7791852863121025E-6</v>
      </c>
      <c r="EH32" s="46">
        <f t="shared" si="22"/>
        <v>2.4689350664277353E-6</v>
      </c>
      <c r="EI32" s="46">
        <f t="shared" si="23"/>
        <v>1.2258882951925541E-6</v>
      </c>
      <c r="EJ32" s="46">
        <f t="shared" si="24"/>
        <v>1.3204257611261317E-6</v>
      </c>
      <c r="EK32" s="46">
        <f t="shared" si="25"/>
        <v>1.9299521665294634E-6</v>
      </c>
      <c r="EL32" s="46">
        <f t="shared" si="26"/>
        <v>1.5259074024382932E-6</v>
      </c>
      <c r="EM32" s="46">
        <f t="shared" si="27"/>
        <v>3.2203962562368561E-7</v>
      </c>
      <c r="EN32" s="46">
        <f t="shared" si="28"/>
        <v>1.3150890353337969E-6</v>
      </c>
    </row>
    <row r="33" spans="1:144" x14ac:dyDescent="0.3">
      <c r="A33" s="23" t="s">
        <v>31</v>
      </c>
      <c r="B33" s="21">
        <v>0.175118</v>
      </c>
      <c r="C33" s="21">
        <v>2.892E-3</v>
      </c>
      <c r="D33" s="21">
        <v>3.271E-3</v>
      </c>
      <c r="E33" s="21">
        <v>1.8603000000000001E-2</v>
      </c>
      <c r="F33" s="21">
        <v>1.5765000000000001E-2</v>
      </c>
      <c r="G33" s="21">
        <v>1.586E-3</v>
      </c>
      <c r="H33" s="21">
        <v>4.1562000000000002E-2</v>
      </c>
      <c r="I33" s="23">
        <v>1.544E-3</v>
      </c>
      <c r="J33" s="23">
        <v>4.7100000000000001E-4</v>
      </c>
      <c r="K33" s="23">
        <v>8.9099999999999997E-4</v>
      </c>
      <c r="L33" s="23">
        <v>1.1400000000000001E-4</v>
      </c>
      <c r="M33" s="23">
        <v>3.2000000000000002E-3</v>
      </c>
      <c r="N33" s="23">
        <v>3.8900000000000002E-4</v>
      </c>
      <c r="O33" s="23">
        <v>1.3999999999999999E-4</v>
      </c>
      <c r="P33" s="23">
        <v>1.4E-5</v>
      </c>
      <c r="Q33" s="6">
        <v>6.0000000000000002E-6</v>
      </c>
      <c r="R33" s="6">
        <v>6.9999999999999999E-6</v>
      </c>
      <c r="S33" s="6">
        <v>6.9999999999999999E-6</v>
      </c>
      <c r="T33" s="23">
        <v>2.5999999999999998E-5</v>
      </c>
      <c r="U33" s="23">
        <v>2.1150000000000001E-3</v>
      </c>
      <c r="V33" s="23">
        <v>4.4900000000000002E-4</v>
      </c>
      <c r="W33" s="23">
        <v>4.86E-4</v>
      </c>
      <c r="X33" s="23">
        <v>6.6000000000000005E-5</v>
      </c>
      <c r="Y33" s="23"/>
      <c r="Z33" s="23">
        <v>4.3000000000000002E-5</v>
      </c>
      <c r="AA33" s="23">
        <v>1.0399999999999999E-4</v>
      </c>
      <c r="AB33" s="23">
        <v>9.6000000000000002E-5</v>
      </c>
      <c r="AC33" s="6">
        <v>9.9999999999999995E-7</v>
      </c>
      <c r="AD33" s="23"/>
      <c r="AE33" s="21"/>
      <c r="AF33" s="23" t="s">
        <v>31</v>
      </c>
      <c r="AG33" s="23">
        <v>2.51400416276724E-3</v>
      </c>
      <c r="AH33" s="23">
        <v>3.8434055221371599E-4</v>
      </c>
      <c r="AI33" s="23">
        <v>4.8599713950296799E-4</v>
      </c>
      <c r="AJ33" s="23">
        <v>4.7100068789827801E-4</v>
      </c>
      <c r="AK33" s="6">
        <v>6.5996517799566797E-5</v>
      </c>
      <c r="AL33" s="23">
        <v>1.54398369523305E-3</v>
      </c>
      <c r="AM33" s="23">
        <v>1.54398369523305E-3</v>
      </c>
      <c r="AN33" s="23">
        <v>8.2105410142363402E-4</v>
      </c>
      <c r="AO33" s="23">
        <v>8.4141804227362603E-4</v>
      </c>
      <c r="AP33" s="23">
        <v>8.9099897639400997E-4</v>
      </c>
      <c r="AQ33" s="6">
        <v>1.00007456163847E-6</v>
      </c>
      <c r="AR33" s="23">
        <v>1.1400253057976E-4</v>
      </c>
      <c r="AS33" s="23">
        <v>0</v>
      </c>
      <c r="AT33" s="23">
        <v>3.5110103138830499E-3</v>
      </c>
      <c r="AU33" s="23">
        <v>0.175118821409084</v>
      </c>
      <c r="AV33" s="6">
        <v>1.36078781229848E-3</v>
      </c>
      <c r="AW33" s="6">
        <v>6.3365698010879796E-4</v>
      </c>
      <c r="AX33" s="6">
        <v>2.46194352618264E-4</v>
      </c>
      <c r="AY33" s="6">
        <v>2.80399810653835E-5</v>
      </c>
      <c r="AZ33" s="23">
        <v>4.8823479913137798E-4</v>
      </c>
      <c r="BA33" s="23">
        <v>3.1999897923797199E-3</v>
      </c>
      <c r="BB33" s="23">
        <v>3.1999897923797199E-3</v>
      </c>
      <c r="BC33" s="6">
        <v>4.3003384893930097E-5</v>
      </c>
      <c r="BD33" s="23">
        <v>28.539997905609098</v>
      </c>
      <c r="BE33" s="23">
        <v>0</v>
      </c>
      <c r="BF33" s="23">
        <v>3.5489172197512002E-4</v>
      </c>
      <c r="BG33" s="6">
        <v>7.6882703592982704E-5</v>
      </c>
      <c r="BH33" s="6">
        <v>3.8094747648825698E-3</v>
      </c>
      <c r="BI33" s="23">
        <v>5.0055246063371805E-4</v>
      </c>
      <c r="BJ33" s="23">
        <v>0</v>
      </c>
      <c r="BK33" s="23">
        <v>0</v>
      </c>
      <c r="BL33" s="23">
        <v>2.11500122841537E-3</v>
      </c>
      <c r="BM33" s="23">
        <v>1.03996537971857E-4</v>
      </c>
      <c r="BN33" s="23">
        <v>4.4900682608839398E-4</v>
      </c>
      <c r="BO33" s="23">
        <v>2.89191796601575E-3</v>
      </c>
      <c r="BP33" s="23">
        <v>0</v>
      </c>
      <c r="BQ33" s="23">
        <v>4.2753594911732397E-2</v>
      </c>
      <c r="BR33" s="23">
        <v>2.9439117710279598E-3</v>
      </c>
      <c r="BS33" s="23">
        <v>3.2709826551364899E-4</v>
      </c>
      <c r="BT33" s="23">
        <v>3.27101003654161E-3</v>
      </c>
      <c r="BU33" s="23">
        <v>0</v>
      </c>
      <c r="BV33" s="23">
        <v>1.7261328229633401E-3</v>
      </c>
      <c r="BW33" s="6">
        <v>1.3999919972221699E-5</v>
      </c>
      <c r="BX33" s="6">
        <v>5.9995083692962202E-6</v>
      </c>
      <c r="BY33" s="6">
        <v>6.9988987913159903E-6</v>
      </c>
      <c r="BZ33" s="6">
        <v>6.9987003753368902E-6</v>
      </c>
      <c r="CA33" s="6">
        <v>2.5999812607130802E-5</v>
      </c>
      <c r="CB33" s="6">
        <v>4.3294807564058002E-7</v>
      </c>
      <c r="CC33" s="23">
        <v>1.05820461284082E-2</v>
      </c>
      <c r="CD33" s="6">
        <v>1.86256386514327E-7</v>
      </c>
      <c r="CE33" s="6">
        <v>5.1680969151826797E-5</v>
      </c>
      <c r="CF33" s="23">
        <v>5.5492771595650196E-4</v>
      </c>
      <c r="CG33" s="6">
        <v>1.95970171464475E-7</v>
      </c>
      <c r="CH33" s="23">
        <v>0</v>
      </c>
      <c r="CI33" s="6">
        <v>1.2510127482266501E-5</v>
      </c>
      <c r="CJ33" s="23">
        <v>1.86038552424257E-2</v>
      </c>
      <c r="CK33" s="23">
        <v>1.5765824410787201E-2</v>
      </c>
      <c r="CL33" s="23">
        <v>2.8380308316385298E-3</v>
      </c>
      <c r="CM33" s="6">
        <v>1.6910001818813101E-7</v>
      </c>
      <c r="CN33" s="6">
        <v>3.1791200251326899E-8</v>
      </c>
      <c r="CO33" s="6">
        <v>9.4047300164795406E-5</v>
      </c>
      <c r="CP33" s="6">
        <v>7.5965541758296202E-6</v>
      </c>
      <c r="CQ33" s="23">
        <v>6.1470460821111397E-3</v>
      </c>
      <c r="CR33" s="6">
        <v>3.9940475206269897E-5</v>
      </c>
      <c r="CS33" s="6">
        <v>1.7999966930670099E-5</v>
      </c>
      <c r="CT33" s="23">
        <v>8.7812463830420403E-3</v>
      </c>
      <c r="CU33" s="23">
        <v>2.38922416750717E-4</v>
      </c>
      <c r="CV33" s="6">
        <v>3.1516945275770602E-7</v>
      </c>
      <c r="CW33" s="6">
        <v>5.7467440488985101E-5</v>
      </c>
      <c r="CX33" s="6">
        <v>3.0160772058620902E-8</v>
      </c>
      <c r="CY33" s="23">
        <v>1.58602269658338E-3</v>
      </c>
      <c r="CZ33" s="23">
        <v>1.02350108395972E-2</v>
      </c>
      <c r="DA33" s="6">
        <v>9.6008554484476705E-5</v>
      </c>
      <c r="DB33" s="23">
        <v>0</v>
      </c>
      <c r="DC33" s="23">
        <v>1.2517441550069701E-3</v>
      </c>
      <c r="DD33" s="23">
        <v>1.69164183755242E-3</v>
      </c>
      <c r="DE33" s="23">
        <v>3.8900374725772501E-4</v>
      </c>
      <c r="DF33" s="23">
        <v>0</v>
      </c>
      <c r="DG33" s="23">
        <v>6.5372321169331503E-3</v>
      </c>
      <c r="DH33" s="23">
        <v>4.1561952633696497E-2</v>
      </c>
      <c r="DI33" s="23">
        <v>1.39993365465698E-4</v>
      </c>
      <c r="DJ33" s="23">
        <v>1.1527214624359901E-3</v>
      </c>
      <c r="DL33" s="46">
        <f t="shared" si="7"/>
        <v>4.6906033874350837E-6</v>
      </c>
      <c r="DM33" s="46">
        <f t="shared" si="8"/>
        <v>-2.8365831345118577E-5</v>
      </c>
      <c r="DN33" s="46">
        <f t="shared" si="9"/>
        <v>3.0683404493904805E-6</v>
      </c>
      <c r="DO33" s="46">
        <f t="shared" si="0"/>
        <v>4.5973360517043798E-5</v>
      </c>
      <c r="DP33" s="46">
        <f t="shared" si="1"/>
        <v>5.2293738483942836E-5</v>
      </c>
      <c r="DQ33" s="46">
        <f t="shared" si="10"/>
        <v>1.4310582206861891E-5</v>
      </c>
      <c r="DR33" s="46">
        <f t="shared" si="11"/>
        <v>-1.1396540951936128E-6</v>
      </c>
      <c r="DS33" s="46">
        <f t="shared" si="12"/>
        <v>-1.0560082221498101E-5</v>
      </c>
      <c r="DT33" s="46">
        <f t="shared" si="13"/>
        <v>1.4605058980878477E-6</v>
      </c>
      <c r="DU33" s="46">
        <f t="shared" si="14"/>
        <v>-1.148828271614302E-6</v>
      </c>
      <c r="DV33" s="46">
        <f t="shared" si="15"/>
        <v>2.2198068070137709E-5</v>
      </c>
      <c r="DW33" s="46">
        <f t="shared" si="16"/>
        <v>-3.1898813375886431E-6</v>
      </c>
      <c r="DX33" s="46">
        <f t="shared" si="17"/>
        <v>9.6330532775923047E-6</v>
      </c>
      <c r="DY33" s="46">
        <f t="shared" si="18"/>
        <v>-4.7389530728478021E-5</v>
      </c>
      <c r="DZ33" s="46">
        <f t="shared" si="2"/>
        <v>-5.7162698785949839E-6</v>
      </c>
      <c r="EA33" s="46">
        <f t="shared" si="3"/>
        <v>-8.1938450629989867E-5</v>
      </c>
      <c r="EB33" s="46">
        <f t="shared" si="4"/>
        <v>-1.5731552628708799E-4</v>
      </c>
      <c r="EC33" s="46">
        <f t="shared" si="5"/>
        <v>-1.8566066615852852E-4</v>
      </c>
      <c r="ED33" s="46">
        <f t="shared" si="6"/>
        <v>-7.2074180460328558E-6</v>
      </c>
      <c r="EE33" s="46">
        <f t="shared" si="19"/>
        <v>5.8081104957871733E-7</v>
      </c>
      <c r="EF33" s="46">
        <f t="shared" si="20"/>
        <v>1.5202869474310614E-5</v>
      </c>
      <c r="EG33" s="46">
        <f t="shared" si="21"/>
        <v>-5.885796362149983E-6</v>
      </c>
      <c r="EH33" s="46">
        <f t="shared" si="22"/>
        <v>-5.2760612624364855E-5</v>
      </c>
      <c r="EI33" s="46">
        <f t="shared" si="23"/>
        <v>0</v>
      </c>
      <c r="EJ33" s="46">
        <f t="shared" si="24"/>
        <v>7.8718463490593522E-5</v>
      </c>
      <c r="EK33" s="46">
        <f t="shared" si="25"/>
        <v>-3.3288732144152098E-5</v>
      </c>
      <c r="EL33" s="46">
        <f t="shared" si="26"/>
        <v>8.9109213298983135E-5</v>
      </c>
      <c r="EM33" s="46">
        <f t="shared" si="27"/>
        <v>7.4561638470090646E-5</v>
      </c>
      <c r="EN33" s="46">
        <f t="shared" si="28"/>
        <v>0</v>
      </c>
    </row>
    <row r="34" spans="1:144" x14ac:dyDescent="0.3">
      <c r="A34" s="23" t="s">
        <v>32</v>
      </c>
      <c r="B34" s="21">
        <v>3336.2476830000001</v>
      </c>
      <c r="C34" s="21">
        <v>55.172924000000002</v>
      </c>
      <c r="D34" s="21">
        <v>66.963627000000002</v>
      </c>
      <c r="E34" s="21">
        <v>358.54098099999999</v>
      </c>
      <c r="F34" s="21">
        <v>303.84829300000001</v>
      </c>
      <c r="G34" s="21">
        <v>31.628254999999999</v>
      </c>
      <c r="H34" s="21">
        <v>793.11075100000005</v>
      </c>
      <c r="I34" s="23">
        <v>30.793818999999999</v>
      </c>
      <c r="J34" s="23">
        <v>9.4029419999999995</v>
      </c>
      <c r="K34" s="23">
        <v>17.771874</v>
      </c>
      <c r="L34" s="23">
        <v>2.2618770000000001</v>
      </c>
      <c r="M34" s="23">
        <v>63.817200999999997</v>
      </c>
      <c r="N34" s="23">
        <v>7.7550020000000002</v>
      </c>
      <c r="O34" s="23">
        <v>2.811194</v>
      </c>
      <c r="P34" s="23">
        <v>0.31128400000000001</v>
      </c>
      <c r="Q34" s="23">
        <v>0.12748599999999999</v>
      </c>
      <c r="R34" s="23">
        <v>0.155081</v>
      </c>
      <c r="S34" s="23">
        <v>0.14200699999999999</v>
      </c>
      <c r="T34" s="23">
        <v>0.60191300000000003</v>
      </c>
      <c r="U34" s="23">
        <v>42.167811999999998</v>
      </c>
      <c r="V34" s="23">
        <v>8.9505710000000001</v>
      </c>
      <c r="W34" s="23">
        <v>9.6937540000000002</v>
      </c>
      <c r="X34" s="23">
        <v>1.292503</v>
      </c>
      <c r="Y34" s="23">
        <v>8.6110000000000006E-3</v>
      </c>
      <c r="Z34" s="23">
        <v>0.872444</v>
      </c>
      <c r="AA34" s="23">
        <v>2.070757</v>
      </c>
      <c r="AB34" s="23">
        <v>1.906436</v>
      </c>
      <c r="AC34" s="23">
        <v>2.3879999999999998E-2</v>
      </c>
      <c r="AD34" s="23">
        <v>2.529E-3</v>
      </c>
      <c r="AE34" s="21"/>
      <c r="AF34" s="23" t="s">
        <v>32</v>
      </c>
      <c r="AG34" s="23">
        <v>47.442511157084802</v>
      </c>
      <c r="AH34" s="23">
        <v>7.2531446324821198</v>
      </c>
      <c r="AI34" s="23">
        <v>9.69375348871508</v>
      </c>
      <c r="AJ34" s="23">
        <v>9.4029405940687703</v>
      </c>
      <c r="AK34" s="23">
        <v>1.29250433119132</v>
      </c>
      <c r="AL34" s="23">
        <v>30.793825034367</v>
      </c>
      <c r="AM34" s="23">
        <v>30.793825034367</v>
      </c>
      <c r="AN34" s="23">
        <v>15.4941710102018</v>
      </c>
      <c r="AO34" s="23">
        <v>15.8788630039182</v>
      </c>
      <c r="AP34" s="23">
        <v>17.771824391242401</v>
      </c>
      <c r="AQ34" s="23">
        <v>2.3879955160136E-2</v>
      </c>
      <c r="AR34" s="23">
        <v>2.2618802481314599</v>
      </c>
      <c r="AS34" s="23">
        <v>8.6109510184030798E-3</v>
      </c>
      <c r="AT34" s="23">
        <v>66.257895967505405</v>
      </c>
      <c r="AU34" s="23">
        <v>3336.2466100299198</v>
      </c>
      <c r="AV34" s="23">
        <v>25.6803744359371</v>
      </c>
      <c r="AW34" s="23">
        <v>11.9580980861227</v>
      </c>
      <c r="AX34" s="23">
        <v>4.6460431352859599</v>
      </c>
      <c r="AY34" s="23">
        <v>0.52916619281472199</v>
      </c>
      <c r="AZ34" s="23">
        <v>9.2136437160474394</v>
      </c>
      <c r="BA34" s="23">
        <v>63.817187485128102</v>
      </c>
      <c r="BB34" s="23">
        <v>63.817187485128102</v>
      </c>
      <c r="BC34" s="23">
        <v>0.87244429484449104</v>
      </c>
      <c r="BD34" s="23">
        <v>569211.01465908205</v>
      </c>
      <c r="BE34" s="23">
        <v>0</v>
      </c>
      <c r="BF34" s="23">
        <v>6.6974177731432896</v>
      </c>
      <c r="BG34" s="23">
        <v>1.4508406382272701</v>
      </c>
      <c r="BH34" s="23">
        <v>71.889862083247294</v>
      </c>
      <c r="BI34" s="23">
        <v>9.4463892045613598</v>
      </c>
      <c r="BJ34" s="23">
        <v>6.5753813169309398E-4</v>
      </c>
      <c r="BK34" s="23">
        <v>1.87146645943219E-3</v>
      </c>
      <c r="BL34" s="23">
        <v>42.167911851032997</v>
      </c>
      <c r="BM34" s="23">
        <v>2.0707501732310298</v>
      </c>
      <c r="BN34" s="23">
        <v>8.9505644338939092</v>
      </c>
      <c r="BO34" s="23">
        <v>55.172924679530603</v>
      </c>
      <c r="BP34" s="23">
        <v>0</v>
      </c>
      <c r="BQ34" s="23">
        <v>815.59837188665995</v>
      </c>
      <c r="BR34" s="23">
        <v>60.267220572870997</v>
      </c>
      <c r="BS34" s="23">
        <v>6.6963739519502603</v>
      </c>
      <c r="BT34" s="23">
        <v>66.963594524821204</v>
      </c>
      <c r="BU34" s="23">
        <v>0</v>
      </c>
      <c r="BV34" s="23">
        <v>32.574655551028698</v>
      </c>
      <c r="BW34" s="23">
        <v>0.311282593976972</v>
      </c>
      <c r="BX34" s="23">
        <v>0.12748554751809099</v>
      </c>
      <c r="BY34" s="23">
        <v>0.155081530910674</v>
      </c>
      <c r="BZ34" s="23">
        <v>0.142006464452123</v>
      </c>
      <c r="CA34" s="23">
        <v>0.60191216570820705</v>
      </c>
      <c r="CB34" s="23">
        <v>8.6416259307638393E-3</v>
      </c>
      <c r="CC34" s="23">
        <v>199.69862461651101</v>
      </c>
      <c r="CD34" s="23">
        <v>3.5137849325110001E-3</v>
      </c>
      <c r="CE34" s="23">
        <v>1.04845290067626</v>
      </c>
      <c r="CF34" s="23">
        <v>11.1998245848421</v>
      </c>
      <c r="CG34" s="23">
        <v>2.9663011723077399E-3</v>
      </c>
      <c r="CH34" s="23">
        <v>0</v>
      </c>
      <c r="CI34" s="23">
        <v>0.25412172765202201</v>
      </c>
      <c r="CJ34" s="23">
        <v>358.55769404649601</v>
      </c>
      <c r="CK34" s="23">
        <v>303.86502610666003</v>
      </c>
      <c r="CL34" s="23">
        <v>54.6926679398358</v>
      </c>
      <c r="CM34" s="23">
        <v>3.2665000391320399E-3</v>
      </c>
      <c r="CN34" s="23">
        <v>5.6263470725375698E-4</v>
      </c>
      <c r="CO34" s="23">
        <v>1.3379776505343399</v>
      </c>
      <c r="CP34" s="23">
        <v>0.15688718221751899</v>
      </c>
      <c r="CQ34" s="23">
        <v>118.40136586253</v>
      </c>
      <c r="CR34" s="23">
        <v>0.79683929562327305</v>
      </c>
      <c r="CS34" s="23">
        <v>0.35714232455342598</v>
      </c>
      <c r="CT34" s="23">
        <v>169.1428064397</v>
      </c>
      <c r="CU34" s="23">
        <v>4.5088581694415097</v>
      </c>
      <c r="CV34" s="23">
        <v>6.2675042135837801E-3</v>
      </c>
      <c r="CW34" s="23">
        <v>1.14389006321753</v>
      </c>
      <c r="CX34" s="23">
        <v>4.9972411658041004E-4</v>
      </c>
      <c r="CY34" s="23">
        <v>31.6282278423915</v>
      </c>
      <c r="CZ34" s="23">
        <v>193.15004947597799</v>
      </c>
      <c r="DA34" s="23">
        <v>1.9064387700887899</v>
      </c>
      <c r="DB34" s="23">
        <v>0</v>
      </c>
      <c r="DC34" s="23">
        <v>23.622496655687399</v>
      </c>
      <c r="DD34" s="23">
        <v>31.9233974132698</v>
      </c>
      <c r="DE34" s="23">
        <v>7.7549776834802104</v>
      </c>
      <c r="DF34" s="23">
        <v>0</v>
      </c>
      <c r="DG34" s="23">
        <v>123.364300648932</v>
      </c>
      <c r="DH34" s="23">
        <v>793.110530376935</v>
      </c>
      <c r="DI34" s="23">
        <v>2.8112265330700401</v>
      </c>
      <c r="DJ34" s="23">
        <v>21.7537109547666</v>
      </c>
      <c r="DL34" s="46">
        <f t="shared" si="7"/>
        <v>-3.2160983901941567E-7</v>
      </c>
      <c r="DM34" s="46">
        <f t="shared" si="8"/>
        <v>1.2316378241579793E-8</v>
      </c>
      <c r="DN34" s="46">
        <f t="shared" si="9"/>
        <v>-4.8496744058626513E-7</v>
      </c>
      <c r="DO34" s="46">
        <f t="shared" si="0"/>
        <v>4.6614047993644396E-5</v>
      </c>
      <c r="DP34" s="46">
        <f t="shared" si="1"/>
        <v>5.5070596233406214E-5</v>
      </c>
      <c r="DQ34" s="46">
        <f t="shared" si="10"/>
        <v>-8.5865023219921476E-7</v>
      </c>
      <c r="DR34" s="46">
        <f t="shared" si="11"/>
        <v>-2.781743467341054E-7</v>
      </c>
      <c r="DS34" s="46">
        <f t="shared" si="12"/>
        <v>1.959603321936528E-7</v>
      </c>
      <c r="DT34" s="46">
        <f t="shared" si="13"/>
        <v>-1.4952035535417848E-7</v>
      </c>
      <c r="DU34" s="46">
        <f t="shared" si="14"/>
        <v>-2.7914196105390156E-6</v>
      </c>
      <c r="DV34" s="46">
        <f t="shared" si="15"/>
        <v>1.4360336392291631E-6</v>
      </c>
      <c r="DW34" s="46">
        <f t="shared" si="16"/>
        <v>-2.1177475169087213E-7</v>
      </c>
      <c r="DX34" s="46">
        <f t="shared" si="17"/>
        <v>-3.135591685177577E-6</v>
      </c>
      <c r="DY34" s="46">
        <f t="shared" si="18"/>
        <v>1.1572687633845835E-5</v>
      </c>
      <c r="DZ34" s="46">
        <f t="shared" si="2"/>
        <v>-4.5168496549951837E-6</v>
      </c>
      <c r="EA34" s="46">
        <f t="shared" si="3"/>
        <v>-3.5492674411059007E-6</v>
      </c>
      <c r="EB34" s="46">
        <f t="shared" si="4"/>
        <v>3.4234411308091414E-6</v>
      </c>
      <c r="EC34" s="46">
        <f t="shared" si="5"/>
        <v>-3.7712780143917424E-6</v>
      </c>
      <c r="ED34" s="46">
        <f t="shared" si="6"/>
        <v>-1.3860670777733272E-6</v>
      </c>
      <c r="EE34" s="46">
        <f t="shared" si="19"/>
        <v>2.3679443694933502E-6</v>
      </c>
      <c r="EF34" s="46">
        <f t="shared" si="20"/>
        <v>-7.3359633601520615E-7</v>
      </c>
      <c r="EG34" s="46">
        <f t="shared" si="21"/>
        <v>-5.2743748209349842E-8</v>
      </c>
      <c r="EH34" s="46">
        <f t="shared" si="22"/>
        <v>1.0299328667432158E-6</v>
      </c>
      <c r="EI34" s="46">
        <f t="shared" si="23"/>
        <v>-5.6882588457579631E-6</v>
      </c>
      <c r="EJ34" s="46">
        <f t="shared" si="24"/>
        <v>3.379523396853479E-7</v>
      </c>
      <c r="EK34" s="46">
        <f t="shared" si="25"/>
        <v>-3.2967504010007597E-6</v>
      </c>
      <c r="EL34" s="46">
        <f t="shared" si="26"/>
        <v>1.4530195558125975E-6</v>
      </c>
      <c r="EM34" s="46">
        <f t="shared" si="27"/>
        <v>-1.8777162478609268E-6</v>
      </c>
      <c r="EN34" s="46">
        <f t="shared" si="28"/>
        <v>1.8153915712802314E-6</v>
      </c>
    </row>
    <row r="35" spans="1:144" x14ac:dyDescent="0.3">
      <c r="A35" s="23" t="s">
        <v>33</v>
      </c>
      <c r="B35" s="21">
        <v>1611.3139839999999</v>
      </c>
      <c r="C35" s="21">
        <v>26.656991000000001</v>
      </c>
      <c r="D35" s="21">
        <v>32.857394999999997</v>
      </c>
      <c r="E35" s="21">
        <v>173.62590499999999</v>
      </c>
      <c r="F35" s="21">
        <v>147.14059900000001</v>
      </c>
      <c r="G35" s="21">
        <v>15.433291000000001</v>
      </c>
      <c r="H35" s="21">
        <v>383.19426199999998</v>
      </c>
      <c r="I35" s="23">
        <v>17.643471000000002</v>
      </c>
      <c r="J35" s="23">
        <v>5.3923759999999996</v>
      </c>
      <c r="K35" s="23">
        <v>4.7301510000000002</v>
      </c>
      <c r="L35" s="23">
        <v>2.8538549999999998</v>
      </c>
      <c r="M35" s="23">
        <v>35.239652</v>
      </c>
      <c r="N35" s="23">
        <v>3.6106829999999999</v>
      </c>
      <c r="O35" s="23">
        <v>3.0588299999999999</v>
      </c>
      <c r="P35" s="23">
        <v>0.15189800000000001</v>
      </c>
      <c r="Q35" s="23">
        <v>6.2206999999999998E-2</v>
      </c>
      <c r="R35" s="23">
        <v>7.5664999999999996E-2</v>
      </c>
      <c r="S35" s="23">
        <v>6.9291000000000005E-2</v>
      </c>
      <c r="T35" s="23">
        <v>0.29369400000000001</v>
      </c>
      <c r="U35" s="23">
        <v>39.654465000000002</v>
      </c>
      <c r="V35" s="23">
        <v>5.1243359999999996</v>
      </c>
      <c r="W35" s="23">
        <v>3.3899560000000002</v>
      </c>
      <c r="X35" s="23">
        <v>0.74106300000000003</v>
      </c>
      <c r="Y35" s="23">
        <v>4.2050000000000004E-3</v>
      </c>
      <c r="Z35" s="23">
        <v>0.50455499999999998</v>
      </c>
      <c r="AA35" s="23">
        <v>1.010445</v>
      </c>
      <c r="AB35" s="23">
        <v>1.087936</v>
      </c>
      <c r="AC35" s="23">
        <v>1.1653999999999999E-2</v>
      </c>
      <c r="AD35" s="23">
        <v>1.315E-3</v>
      </c>
      <c r="AE35" s="21"/>
      <c r="AF35" s="23" t="s">
        <v>33</v>
      </c>
      <c r="AG35" s="23">
        <v>24.659097238121799</v>
      </c>
      <c r="AH35" s="23">
        <v>4.2564799887395601</v>
      </c>
      <c r="AI35" s="23">
        <v>3.38995346251866</v>
      </c>
      <c r="AJ35" s="23">
        <v>5.3923661368119902</v>
      </c>
      <c r="AK35" s="23">
        <v>0.74106111444435196</v>
      </c>
      <c r="AL35" s="23">
        <v>17.643467907856198</v>
      </c>
      <c r="AM35" s="23">
        <v>17.643467907856198</v>
      </c>
      <c r="AN35" s="23">
        <v>6.9293569419963896</v>
      </c>
      <c r="AO35" s="23">
        <v>0.38689590857747802</v>
      </c>
      <c r="AP35" s="23">
        <v>4.7301561254333997</v>
      </c>
      <c r="AQ35" s="23">
        <v>1.16540824433384E-2</v>
      </c>
      <c r="AR35" s="23">
        <v>2.8538570664178899</v>
      </c>
      <c r="AS35" s="23">
        <v>4.2049742279358596E-3</v>
      </c>
      <c r="AT35" s="23">
        <v>40.460270446541699</v>
      </c>
      <c r="AU35" s="23">
        <v>1611.31356801534</v>
      </c>
      <c r="AV35" s="23">
        <v>10.087872019638199</v>
      </c>
      <c r="AW35" s="23">
        <v>5.95299711011954</v>
      </c>
      <c r="AX35" s="23">
        <v>2.0783031745557898</v>
      </c>
      <c r="AY35" s="23">
        <v>1.7688996616002599</v>
      </c>
      <c r="AZ35" s="23">
        <v>2.7914346435622202</v>
      </c>
      <c r="BA35" s="23">
        <v>35.239645253373801</v>
      </c>
      <c r="BB35" s="23">
        <v>35.239645253373801</v>
      </c>
      <c r="BC35" s="23">
        <v>0.50455516787727905</v>
      </c>
      <c r="BD35" s="23">
        <v>277751.73341534502</v>
      </c>
      <c r="BE35" s="23">
        <v>0</v>
      </c>
      <c r="BF35" s="23">
        <v>4.0571376740565599</v>
      </c>
      <c r="BG35" s="23">
        <v>0.71300644947764802</v>
      </c>
      <c r="BH35" s="23">
        <v>34.171426227619897</v>
      </c>
      <c r="BI35" s="23">
        <v>4.9189500932312598</v>
      </c>
      <c r="BJ35" s="23">
        <v>3.4190082507977898E-4</v>
      </c>
      <c r="BK35" s="23">
        <v>9.7309225791872604E-4</v>
      </c>
      <c r="BL35" s="23">
        <v>39.654579815376103</v>
      </c>
      <c r="BM35" s="23">
        <v>1.0104447989054</v>
      </c>
      <c r="BN35" s="23">
        <v>5.1243222869443903</v>
      </c>
      <c r="BO35" s="23">
        <v>26.656977103898299</v>
      </c>
      <c r="BP35" s="23">
        <v>0</v>
      </c>
      <c r="BQ35" s="23">
        <v>394.86192551684599</v>
      </c>
      <c r="BR35" s="23">
        <v>29.5716488526596</v>
      </c>
      <c r="BS35" s="23">
        <v>3.2857439858463202</v>
      </c>
      <c r="BT35" s="23">
        <v>32.857392838505902</v>
      </c>
      <c r="BU35" s="23">
        <v>0</v>
      </c>
      <c r="BV35" s="23">
        <v>15.635036864316501</v>
      </c>
      <c r="BW35" s="23">
        <v>0.151897378293291</v>
      </c>
      <c r="BX35" s="23">
        <v>6.2207101299073399E-2</v>
      </c>
      <c r="BY35" s="23">
        <v>7.5664505987202105E-2</v>
      </c>
      <c r="BZ35" s="23">
        <v>6.9291041849236901E-2</v>
      </c>
      <c r="CA35" s="23">
        <v>0.29369250911335598</v>
      </c>
      <c r="CB35" s="23">
        <v>2.14412979711966E-3</v>
      </c>
      <c r="CC35" s="23">
        <v>95.668228815225106</v>
      </c>
      <c r="CD35" s="23">
        <v>7.8399388878784299E-3</v>
      </c>
      <c r="CE35" s="23">
        <v>1.24303440312615</v>
      </c>
      <c r="CF35" s="23">
        <v>19.654526342476998</v>
      </c>
      <c r="CG35" s="23">
        <v>3.9194457690548204E-3</v>
      </c>
      <c r="CH35" s="23">
        <v>0</v>
      </c>
      <c r="CI35" s="23">
        <v>1.92425247882185</v>
      </c>
      <c r="CJ35" s="23">
        <v>173.68612610261499</v>
      </c>
      <c r="CK35" s="23">
        <v>147.20082861643499</v>
      </c>
      <c r="CL35" s="23">
        <v>26.4852974861797</v>
      </c>
      <c r="CM35" s="23">
        <v>3.4018362627247999E-3</v>
      </c>
      <c r="CN35" s="23">
        <v>4.39371541637042E-4</v>
      </c>
      <c r="CO35" s="23">
        <v>2.7176926205790399E-2</v>
      </c>
      <c r="CP35" s="23">
        <v>0.34243271813356702</v>
      </c>
      <c r="CQ35" s="23">
        <v>49.982111818427299</v>
      </c>
      <c r="CR35" s="23">
        <v>0.35211707226199701</v>
      </c>
      <c r="CS35" s="23">
        <v>0.48551211064997701</v>
      </c>
      <c r="CT35" s="23">
        <v>71.3935245071292</v>
      </c>
      <c r="CU35" s="23">
        <v>2.8134778601744901</v>
      </c>
      <c r="CV35" s="23">
        <v>1.1718779411035199E-2</v>
      </c>
      <c r="CW35" s="23">
        <v>1.7665065416646</v>
      </c>
      <c r="CX35" s="23">
        <v>1.70195868317928E-4</v>
      </c>
      <c r="CY35" s="23">
        <v>15.433285508027501</v>
      </c>
      <c r="CZ35" s="23">
        <v>92.165504960901899</v>
      </c>
      <c r="DA35" s="23">
        <v>1.08794007726759</v>
      </c>
      <c r="DB35" s="23">
        <v>0</v>
      </c>
      <c r="DC35" s="23">
        <v>4.4212625056430603</v>
      </c>
      <c r="DD35" s="23">
        <v>14.569694954886501</v>
      </c>
      <c r="DE35" s="23">
        <v>3.6106570773987601</v>
      </c>
      <c r="DF35" s="23">
        <v>0</v>
      </c>
      <c r="DG35" s="23">
        <v>51.315172798161299</v>
      </c>
      <c r="DH35" s="23">
        <v>383.19414617746099</v>
      </c>
      <c r="DI35" s="23">
        <v>3.05882800222391</v>
      </c>
      <c r="DJ35" s="23">
        <v>11.091938615872699</v>
      </c>
      <c r="DL35" s="46">
        <f t="shared" si="7"/>
        <v>-2.5816486668485854E-7</v>
      </c>
      <c r="DM35" s="46">
        <f t="shared" si="8"/>
        <v>-5.2129295846689691E-7</v>
      </c>
      <c r="DN35" s="46">
        <f t="shared" si="9"/>
        <v>-6.5784098064412501E-8</v>
      </c>
      <c r="DO35" s="46">
        <f t="shared" ref="DO35:DO51" si="29">(CJ35-E35)/(E35+1E-50)</f>
        <v>3.4684399551439645E-4</v>
      </c>
      <c r="DP35" s="46">
        <f t="shared" ref="DP35:DP51" si="30">(CK35-F35)/(F35+1E-50)</f>
        <v>4.0933377221728535E-4</v>
      </c>
      <c r="DQ35" s="46">
        <f t="shared" si="10"/>
        <v>-3.5585232598041053E-7</v>
      </c>
      <c r="DR35" s="46">
        <f t="shared" si="11"/>
        <v>-3.0225541056570253E-7</v>
      </c>
      <c r="DS35" s="46">
        <f t="shared" si="12"/>
        <v>-1.7525711370678812E-7</v>
      </c>
      <c r="DT35" s="46">
        <f t="shared" si="13"/>
        <v>-1.8290987144516989E-6</v>
      </c>
      <c r="DU35" s="46">
        <f t="shared" si="14"/>
        <v>1.0835665498792079E-6</v>
      </c>
      <c r="DV35" s="46">
        <f t="shared" si="15"/>
        <v>7.2407949602701456E-7</v>
      </c>
      <c r="DW35" s="46">
        <f t="shared" si="16"/>
        <v>-1.9144985308455393E-7</v>
      </c>
      <c r="DX35" s="46">
        <f t="shared" si="17"/>
        <v>-7.1794176447480253E-6</v>
      </c>
      <c r="DY35" s="46">
        <f t="shared" si="18"/>
        <v>-6.5311772471512955E-7</v>
      </c>
      <c r="DZ35" s="46">
        <f t="shared" ref="DZ35:DZ51" si="31">(BW35-P35)/(P35+1E-50)</f>
        <v>-4.0929222833946342E-6</v>
      </c>
      <c r="EA35" s="46">
        <f t="shared" ref="EA35:EA51" si="32">(BX35-Q35)/(Q35+1E-50)</f>
        <v>1.6284192036320753E-6</v>
      </c>
      <c r="EB35" s="46">
        <f t="shared" ref="EB35:EB51" si="33">(BY35-R35)/(R35+1E-50)</f>
        <v>-6.5289473057742383E-6</v>
      </c>
      <c r="EC35" s="46">
        <f t="shared" ref="EC35:EC51" si="34">(BZ35-S35)/(S35+1E-50)</f>
        <v>6.0396352910651281E-7</v>
      </c>
      <c r="ED35" s="46">
        <f t="shared" ref="ED35:ED51" si="35">(CA35-T35)/(T35+1E-50)</f>
        <v>-5.0763265304325411E-6</v>
      </c>
      <c r="EE35" s="46">
        <f t="shared" si="19"/>
        <v>2.895395918235374E-6</v>
      </c>
      <c r="EF35" s="46">
        <f t="shared" si="20"/>
        <v>-2.6760648812384132E-6</v>
      </c>
      <c r="EG35" s="46">
        <f t="shared" si="21"/>
        <v>-7.4852928479280425E-7</v>
      </c>
      <c r="EH35" s="46">
        <f t="shared" si="22"/>
        <v>-2.5443931866283496E-6</v>
      </c>
      <c r="EI35" s="46">
        <f t="shared" si="23"/>
        <v>-6.1289094270557376E-6</v>
      </c>
      <c r="EJ35" s="46">
        <f t="shared" si="24"/>
        <v>3.3272344754898263E-7</v>
      </c>
      <c r="EK35" s="46">
        <f t="shared" si="25"/>
        <v>-1.9901587922449621E-7</v>
      </c>
      <c r="EL35" s="46">
        <f t="shared" si="26"/>
        <v>3.7477090472205496E-6</v>
      </c>
      <c r="EM35" s="46">
        <f t="shared" si="27"/>
        <v>7.0742524799141835E-6</v>
      </c>
      <c r="EN35" s="46">
        <f t="shared" si="28"/>
        <v>-5.26007718252058E-6</v>
      </c>
    </row>
    <row r="36" spans="1:144" x14ac:dyDescent="0.3">
      <c r="A36" s="23" t="s">
        <v>34</v>
      </c>
      <c r="B36" s="21">
        <v>986.44178799999997</v>
      </c>
      <c r="C36" s="21">
        <v>16.347743999999999</v>
      </c>
      <c r="D36" s="21">
        <v>21.577918</v>
      </c>
      <c r="E36" s="21">
        <v>107.59955600000001</v>
      </c>
      <c r="F36" s="21">
        <v>91.186064999999999</v>
      </c>
      <c r="G36" s="21">
        <v>9.8954970000000007</v>
      </c>
      <c r="H36" s="21">
        <v>234.99884499999999</v>
      </c>
      <c r="I36" s="23">
        <v>8.4718260000000001</v>
      </c>
      <c r="J36" s="23">
        <v>2.5880529999999999</v>
      </c>
      <c r="K36" s="23">
        <v>2.2746569999999999</v>
      </c>
      <c r="L36" s="23">
        <v>1.3749039999999999</v>
      </c>
      <c r="M36" s="23">
        <v>12.697627000000001</v>
      </c>
      <c r="N36" s="23">
        <v>1.738847</v>
      </c>
      <c r="O36" s="23">
        <v>1.476</v>
      </c>
      <c r="P36" s="23">
        <v>9.7390000000000004E-2</v>
      </c>
      <c r="Q36" s="23">
        <v>3.9884999999999997E-2</v>
      </c>
      <c r="R36" s="23">
        <v>4.8516999999999998E-2</v>
      </c>
      <c r="S36" s="23">
        <v>4.4424999999999999E-2</v>
      </c>
      <c r="T36" s="23">
        <v>0.18831400000000001</v>
      </c>
      <c r="U36" s="23">
        <v>11.646235000000001</v>
      </c>
      <c r="V36" s="23">
        <v>2.4566279999999998</v>
      </c>
      <c r="W36" s="23">
        <v>1.627642</v>
      </c>
      <c r="X36" s="23">
        <v>0.35383500000000001</v>
      </c>
      <c r="Y36" s="23">
        <v>2.6970000000000002E-3</v>
      </c>
      <c r="Z36" s="23">
        <v>0.24262800000000001</v>
      </c>
      <c r="AA36" s="23">
        <v>0.64787799999999995</v>
      </c>
      <c r="AB36" s="23">
        <v>0.52569600000000005</v>
      </c>
      <c r="AC36" s="23">
        <v>7.4739999999999997E-3</v>
      </c>
      <c r="AD36" s="23">
        <v>6.3029999999999996E-3</v>
      </c>
      <c r="AE36" s="21"/>
      <c r="AF36" s="23" t="s">
        <v>34</v>
      </c>
      <c r="AG36" s="23">
        <v>18.2902790931463</v>
      </c>
      <c r="AH36" s="23">
        <v>3.16199058882576</v>
      </c>
      <c r="AI36" s="23">
        <v>1.62764168346037</v>
      </c>
      <c r="AJ36" s="23">
        <v>2.5880497313460502</v>
      </c>
      <c r="AK36" s="23">
        <v>0.353834422387936</v>
      </c>
      <c r="AL36" s="23">
        <v>8.4718221468567201</v>
      </c>
      <c r="AM36" s="23">
        <v>8.4718221468567201</v>
      </c>
      <c r="AN36" s="23">
        <v>5.1330915288447203</v>
      </c>
      <c r="AO36" s="23">
        <v>0.28621612555068698</v>
      </c>
      <c r="AP36" s="23">
        <v>2.27466437640977</v>
      </c>
      <c r="AQ36" s="23">
        <v>7.47400106791007E-3</v>
      </c>
      <c r="AR36" s="23">
        <v>1.3749020780093999</v>
      </c>
      <c r="AS36" s="23">
        <v>2.6970280162260099E-3</v>
      </c>
      <c r="AT36" s="23">
        <v>23.1090427535927</v>
      </c>
      <c r="AU36" s="23">
        <v>986.441569161747</v>
      </c>
      <c r="AV36" s="23">
        <v>7.6005345802414004</v>
      </c>
      <c r="AW36" s="23">
        <v>3.0518846174321599</v>
      </c>
      <c r="AX36" s="23">
        <v>2.17154296065543</v>
      </c>
      <c r="AY36" s="23">
        <v>1.3132056089303901</v>
      </c>
      <c r="AZ36" s="23">
        <v>2.06894813674994</v>
      </c>
      <c r="BA36" s="23">
        <v>12.697624884551599</v>
      </c>
      <c r="BB36" s="23">
        <v>12.697624884551599</v>
      </c>
      <c r="BC36" s="23">
        <v>0.242627549875989</v>
      </c>
      <c r="BD36" s="23">
        <v>178088.42900235299</v>
      </c>
      <c r="BE36" s="23">
        <v>0</v>
      </c>
      <c r="BF36" s="23">
        <v>3.00591104565772</v>
      </c>
      <c r="BG36" s="23">
        <v>0.52819171308090396</v>
      </c>
      <c r="BH36" s="23">
        <v>23.006749273620599</v>
      </c>
      <c r="BI36" s="23">
        <v>3.6526784764739202</v>
      </c>
      <c r="BJ36" s="23">
        <v>1.6387729514928001E-3</v>
      </c>
      <c r="BK36" s="23">
        <v>4.6641438074924001E-3</v>
      </c>
      <c r="BL36" s="23">
        <v>11.6462657592442</v>
      </c>
      <c r="BM36" s="23">
        <v>0.64787638634898004</v>
      </c>
      <c r="BN36" s="23">
        <v>2.4566331801278101</v>
      </c>
      <c r="BO36" s="23">
        <v>16.3477399912917</v>
      </c>
      <c r="BP36" s="23">
        <v>0</v>
      </c>
      <c r="BQ36" s="23">
        <v>242.29858584522401</v>
      </c>
      <c r="BR36" s="23">
        <v>19.420126446094201</v>
      </c>
      <c r="BS36" s="23">
        <v>2.1577934707915101</v>
      </c>
      <c r="BT36" s="23">
        <v>21.577919916885701</v>
      </c>
      <c r="BU36" s="23">
        <v>0</v>
      </c>
      <c r="BV36" s="23">
        <v>12.0470062117925</v>
      </c>
      <c r="BW36" s="23">
        <v>9.7390584536781302E-2</v>
      </c>
      <c r="BX36" s="23">
        <v>3.9885058161234999E-2</v>
      </c>
      <c r="BY36" s="23">
        <v>4.8517098788009E-2</v>
      </c>
      <c r="BZ36" s="23">
        <v>4.4425090943963998E-2</v>
      </c>
      <c r="CA36" s="23">
        <v>0.18831327012682</v>
      </c>
      <c r="CB36" s="23">
        <v>2.6101891345205199E-3</v>
      </c>
      <c r="CC36" s="23">
        <v>65.802174674283606</v>
      </c>
      <c r="CD36" s="23">
        <v>1.0502330285443401E-3</v>
      </c>
      <c r="CE36" s="23">
        <v>0.31761559296064101</v>
      </c>
      <c r="CF36" s="23">
        <v>3.3897138400656899</v>
      </c>
      <c r="CG36" s="23">
        <v>8.4428046098645798E-4</v>
      </c>
      <c r="CH36" s="23">
        <v>0</v>
      </c>
      <c r="CI36" s="23">
        <v>7.7000360014770897E-2</v>
      </c>
      <c r="CJ36" s="23">
        <v>107.604624094633</v>
      </c>
      <c r="CK36" s="23">
        <v>91.191135985813204</v>
      </c>
      <c r="CL36" s="23">
        <v>16.413488108820101</v>
      </c>
      <c r="CM36" s="23">
        <v>9.8072332545180892E-4</v>
      </c>
      <c r="CN36" s="23">
        <v>1.6600884825035601E-4</v>
      </c>
      <c r="CO36" s="23">
        <v>0.37461360163582902</v>
      </c>
      <c r="CP36" s="23">
        <v>4.7676612488081201E-2</v>
      </c>
      <c r="CQ36" s="23">
        <v>35.528541113444298</v>
      </c>
      <c r="CR36" s="23">
        <v>0.24066824749086399</v>
      </c>
      <c r="CS36" s="23">
        <v>0.107759871250075</v>
      </c>
      <c r="CT36" s="23">
        <v>50.7545142391022</v>
      </c>
      <c r="CU36" s="23">
        <v>1.12244408752966</v>
      </c>
      <c r="CV36" s="23">
        <v>1.89186889113025E-3</v>
      </c>
      <c r="CW36" s="23">
        <v>0.34534386646604598</v>
      </c>
      <c r="CX36" s="23">
        <v>1.4533720575185801E-4</v>
      </c>
      <c r="CY36" s="23">
        <v>9.8954934078495498</v>
      </c>
      <c r="CZ36" s="23">
        <v>61.7019156698424</v>
      </c>
      <c r="DA36" s="23">
        <v>0.52569468107387096</v>
      </c>
      <c r="DB36" s="23">
        <v>0</v>
      </c>
      <c r="DC36" s="23">
        <v>3.2651629877347998</v>
      </c>
      <c r="DD36" s="23">
        <v>10.163923580454901</v>
      </c>
      <c r="DE36" s="23">
        <v>1.7388428399829301</v>
      </c>
      <c r="DF36" s="23">
        <v>0</v>
      </c>
      <c r="DG36" s="23">
        <v>34.889293412854002</v>
      </c>
      <c r="DH36" s="23">
        <v>234.99877632456401</v>
      </c>
      <c r="DI36" s="23">
        <v>1.4759949728599999</v>
      </c>
      <c r="DJ36" s="23">
        <v>7.66871856204137</v>
      </c>
      <c r="DL36" s="46">
        <f t="shared" si="7"/>
        <v>-2.2184608928655669E-7</v>
      </c>
      <c r="DM36" s="46">
        <f t="shared" si="8"/>
        <v>-2.4521477083576487E-7</v>
      </c>
      <c r="DN36" s="46">
        <f t="shared" si="9"/>
        <v>8.88355262466333E-8</v>
      </c>
      <c r="DO36" s="46">
        <f t="shared" si="29"/>
        <v>4.7101445595082874E-5</v>
      </c>
      <c r="DP36" s="46">
        <f t="shared" si="30"/>
        <v>5.5611411822685823E-5</v>
      </c>
      <c r="DQ36" s="46">
        <f t="shared" si="10"/>
        <v>-3.6300859379480283E-7</v>
      </c>
      <c r="DR36" s="46">
        <f t="shared" si="11"/>
        <v>-2.9223733411678275E-7</v>
      </c>
      <c r="DS36" s="46">
        <f t="shared" si="12"/>
        <v>-4.548185102004083E-7</v>
      </c>
      <c r="DT36" s="46">
        <f t="shared" si="13"/>
        <v>-1.2629779798668796E-6</v>
      </c>
      <c r="DU36" s="46">
        <f t="shared" si="14"/>
        <v>3.2428668454673015E-6</v>
      </c>
      <c r="DV36" s="46">
        <f t="shared" si="15"/>
        <v>-1.3979089449203371E-6</v>
      </c>
      <c r="DW36" s="46">
        <f t="shared" si="16"/>
        <v>-1.6660186988803607E-7</v>
      </c>
      <c r="DX36" s="46">
        <f t="shared" si="17"/>
        <v>-2.3923997165546215E-6</v>
      </c>
      <c r="DY36" s="46">
        <f t="shared" si="18"/>
        <v>-3.4059214092533089E-6</v>
      </c>
      <c r="DZ36" s="46">
        <f t="shared" si="31"/>
        <v>6.0020205493159884E-6</v>
      </c>
      <c r="EA36" s="46">
        <f t="shared" si="32"/>
        <v>1.4582232669359737E-6</v>
      </c>
      <c r="EB36" s="46">
        <f t="shared" si="33"/>
        <v>2.036152462070196E-6</v>
      </c>
      <c r="EC36" s="46">
        <f t="shared" si="34"/>
        <v>2.0471348114450561E-6</v>
      </c>
      <c r="ED36" s="46">
        <f t="shared" si="35"/>
        <v>-3.8758306870726096E-6</v>
      </c>
      <c r="EE36" s="46">
        <f t="shared" si="19"/>
        <v>2.6411320223934298E-6</v>
      </c>
      <c r="EF36" s="46">
        <f t="shared" si="20"/>
        <v>2.1086333829362431E-6</v>
      </c>
      <c r="EG36" s="46">
        <f t="shared" si="21"/>
        <v>-1.94477428121824E-7</v>
      </c>
      <c r="EH36" s="46">
        <f t="shared" si="22"/>
        <v>-1.6324333771735118E-6</v>
      </c>
      <c r="EI36" s="46">
        <f t="shared" si="23"/>
        <v>1.0387922139300097E-5</v>
      </c>
      <c r="EJ36" s="46">
        <f t="shared" si="24"/>
        <v>-1.8552022479221551E-6</v>
      </c>
      <c r="EK36" s="46">
        <f t="shared" si="25"/>
        <v>-2.4906711138764748E-6</v>
      </c>
      <c r="EL36" s="46">
        <f t="shared" si="26"/>
        <v>-2.5089141425657347E-6</v>
      </c>
      <c r="EM36" s="46">
        <f t="shared" si="27"/>
        <v>1.4288333827529747E-7</v>
      </c>
      <c r="EN36" s="46">
        <f t="shared" si="28"/>
        <v>-1.3206570648867515E-5</v>
      </c>
    </row>
    <row r="37" spans="1:144" x14ac:dyDescent="0.3">
      <c r="A37" s="23" t="s">
        <v>35</v>
      </c>
      <c r="B37" s="21">
        <v>38797.221965999997</v>
      </c>
      <c r="C37" s="21">
        <v>641.70564400000001</v>
      </c>
      <c r="D37" s="21">
        <v>783.85727699999995</v>
      </c>
      <c r="E37" s="21">
        <v>4174.0607389999996</v>
      </c>
      <c r="F37" s="21">
        <v>3537.339614</v>
      </c>
      <c r="G37" s="21">
        <v>369.375879</v>
      </c>
      <c r="H37" s="21">
        <v>9224.5188479999997</v>
      </c>
      <c r="I37" s="23">
        <v>316.23353100000003</v>
      </c>
      <c r="J37" s="23">
        <v>96.605953999999997</v>
      </c>
      <c r="K37" s="23">
        <v>84.907583000000002</v>
      </c>
      <c r="L37" s="23">
        <v>51.321894999999998</v>
      </c>
      <c r="M37" s="23">
        <v>473.97292299999998</v>
      </c>
      <c r="N37" s="23">
        <v>64.907139000000001</v>
      </c>
      <c r="O37" s="23">
        <v>55.095539000000002</v>
      </c>
      <c r="P37" s="23">
        <v>3.635313</v>
      </c>
      <c r="Q37" s="23">
        <v>1.488809</v>
      </c>
      <c r="R37" s="23">
        <v>1.8110679999999999</v>
      </c>
      <c r="S37" s="23">
        <v>1.6584319999999999</v>
      </c>
      <c r="T37" s="23">
        <v>7.0293789999999996</v>
      </c>
      <c r="U37" s="23">
        <v>434.72678100000002</v>
      </c>
      <c r="V37" s="23">
        <v>91.700185000000005</v>
      </c>
      <c r="W37" s="23">
        <v>60.756068999999997</v>
      </c>
      <c r="X37" s="23">
        <v>13.207848</v>
      </c>
      <c r="Y37" s="23">
        <v>0.10062500000000001</v>
      </c>
      <c r="Z37" s="23">
        <v>9.056794</v>
      </c>
      <c r="AA37" s="23">
        <v>24.183758000000001</v>
      </c>
      <c r="AB37" s="23">
        <v>19.623070999999999</v>
      </c>
      <c r="AC37" s="23">
        <v>0.27889900000000001</v>
      </c>
      <c r="AD37" s="23">
        <v>1.6580999999999999E-2</v>
      </c>
      <c r="AE37" s="21"/>
      <c r="AF37" s="23" t="s">
        <v>35</v>
      </c>
      <c r="AG37" s="23">
        <v>724.47712385983004</v>
      </c>
      <c r="AH37" s="23">
        <v>125.246319814892</v>
      </c>
      <c r="AI37" s="23">
        <v>60.741105000788103</v>
      </c>
      <c r="AJ37" s="23">
        <v>96.582117268725995</v>
      </c>
      <c r="AK37" s="23">
        <v>13.204590902888601</v>
      </c>
      <c r="AL37" s="23">
        <v>316.15541972491701</v>
      </c>
      <c r="AM37" s="23">
        <v>316.15541972491701</v>
      </c>
      <c r="AN37" s="23">
        <v>203.321435155789</v>
      </c>
      <c r="AO37" s="23">
        <v>11.336859443651001</v>
      </c>
      <c r="AP37" s="23">
        <v>84.886604500939598</v>
      </c>
      <c r="AQ37" s="23">
        <v>0.27883046492535202</v>
      </c>
      <c r="AR37" s="23">
        <v>51.309184703793001</v>
      </c>
      <c r="AS37" s="23">
        <v>0.10060001210141201</v>
      </c>
      <c r="AT37" s="23">
        <v>915.34781526740801</v>
      </c>
      <c r="AU37" s="23">
        <v>38787.682030412703</v>
      </c>
      <c r="AV37" s="23">
        <v>301.05664874160198</v>
      </c>
      <c r="AW37" s="23">
        <v>120.885061284874</v>
      </c>
      <c r="AX37" s="23">
        <v>86.014648390718406</v>
      </c>
      <c r="AY37" s="23">
        <v>52.016022496403899</v>
      </c>
      <c r="AZ37" s="23">
        <v>81.950893485840794</v>
      </c>
      <c r="BA37" s="23">
        <v>473.85591998006203</v>
      </c>
      <c r="BB37" s="23">
        <v>473.85591998006203</v>
      </c>
      <c r="BC37" s="23">
        <v>9.0545519374815999</v>
      </c>
      <c r="BD37" s="23">
        <v>6645986.6293714</v>
      </c>
      <c r="BE37" s="23">
        <v>0</v>
      </c>
      <c r="BF37" s="23">
        <v>119.06370913624799</v>
      </c>
      <c r="BG37" s="23">
        <v>20.921565872976998</v>
      </c>
      <c r="BH37" s="23">
        <v>911.29557099976898</v>
      </c>
      <c r="BI37" s="23">
        <v>144.68241058471801</v>
      </c>
      <c r="BJ37" s="23">
        <v>4.3099985008570397E-3</v>
      </c>
      <c r="BK37" s="23">
        <v>1.2266914355947201E-2</v>
      </c>
      <c r="BL37" s="23">
        <v>434.62072825400003</v>
      </c>
      <c r="BM37" s="23">
        <v>24.177757380319399</v>
      </c>
      <c r="BN37" s="23">
        <v>91.677570707623801</v>
      </c>
      <c r="BO37" s="23">
        <v>641.54785547611505</v>
      </c>
      <c r="BP37" s="23">
        <v>0</v>
      </c>
      <c r="BQ37" s="23">
        <v>9511.3930904170593</v>
      </c>
      <c r="BR37" s="23">
        <v>705.29691300186801</v>
      </c>
      <c r="BS37" s="23">
        <v>78.3663360578051</v>
      </c>
      <c r="BT37" s="23">
        <v>783.66324905967303</v>
      </c>
      <c r="BU37" s="23">
        <v>0</v>
      </c>
      <c r="BV37" s="23">
        <v>477.18123494589298</v>
      </c>
      <c r="BW37" s="23">
        <v>3.6344141111625499</v>
      </c>
      <c r="BX37" s="23">
        <v>1.4884376930288701</v>
      </c>
      <c r="BY37" s="23">
        <v>1.8106212177987899</v>
      </c>
      <c r="BZ37" s="23">
        <v>1.6580281846551601</v>
      </c>
      <c r="CA37" s="23">
        <v>7.0276467432949099</v>
      </c>
      <c r="CB37" s="23">
        <v>0.101698596758103</v>
      </c>
      <c r="CC37" s="23">
        <v>2606.4208192567598</v>
      </c>
      <c r="CD37" s="23">
        <v>4.0612857905498803E-2</v>
      </c>
      <c r="CE37" s="23">
        <v>12.4001515097802</v>
      </c>
      <c r="CF37" s="23">
        <v>132.25339235436999</v>
      </c>
      <c r="CG37" s="23">
        <v>3.1475173525796797E-2</v>
      </c>
      <c r="CH37" s="23">
        <v>0</v>
      </c>
      <c r="CI37" s="23">
        <v>3.0066795718624002</v>
      </c>
      <c r="CJ37" s="23">
        <v>4173.2325110184402</v>
      </c>
      <c r="CK37" s="23">
        <v>3536.6681116555801</v>
      </c>
      <c r="CL37" s="23">
        <v>636.56439936286404</v>
      </c>
      <c r="CM37" s="23">
        <v>3.8047625936275399E-2</v>
      </c>
      <c r="CN37" s="23">
        <v>6.3599018942112097E-3</v>
      </c>
      <c r="CO37" s="23">
        <v>13.785057810589899</v>
      </c>
      <c r="CP37" s="23">
        <v>1.8654508106946199</v>
      </c>
      <c r="CQ37" s="23">
        <v>1377.7884810154401</v>
      </c>
      <c r="CR37" s="23">
        <v>9.3761968243522507</v>
      </c>
      <c r="CS37" s="23">
        <v>4.1952711575918897</v>
      </c>
      <c r="CT37" s="23">
        <v>1968.24973066133</v>
      </c>
      <c r="CU37" s="23">
        <v>44.459877307630599</v>
      </c>
      <c r="CV37" s="23">
        <v>7.3675435202301603E-2</v>
      </c>
      <c r="CW37" s="23">
        <v>13.4503216925985</v>
      </c>
      <c r="CX37" s="23">
        <v>5.5086557368122201E-3</v>
      </c>
      <c r="CY37" s="23">
        <v>369.28467074389403</v>
      </c>
      <c r="CZ37" s="23">
        <v>2444.0096149302199</v>
      </c>
      <c r="DA37" s="23">
        <v>19.618206422569202</v>
      </c>
      <c r="DB37" s="23">
        <v>0</v>
      </c>
      <c r="DC37" s="23">
        <v>129.33319523012901</v>
      </c>
      <c r="DD37" s="23">
        <v>402.59226763064498</v>
      </c>
      <c r="DE37" s="23">
        <v>64.891141821884503</v>
      </c>
      <c r="DF37" s="23">
        <v>0</v>
      </c>
      <c r="DG37" s="23">
        <v>1381.96304506</v>
      </c>
      <c r="DH37" s="23">
        <v>9222.2502801743794</v>
      </c>
      <c r="DI37" s="23">
        <v>55.081937304973799</v>
      </c>
      <c r="DJ37" s="23">
        <v>303.75766683299798</v>
      </c>
      <c r="DL37" s="46">
        <f t="shared" si="7"/>
        <v>-2.4589223413095155E-4</v>
      </c>
      <c r="DM37" s="46">
        <f t="shared" si="8"/>
        <v>-2.4588925679600276E-4</v>
      </c>
      <c r="DN37" s="46">
        <f t="shared" si="9"/>
        <v>-2.475296792159764E-4</v>
      </c>
      <c r="DO37" s="46">
        <f t="shared" si="29"/>
        <v>-1.9842259932178574E-4</v>
      </c>
      <c r="DP37" s="46">
        <f t="shared" si="30"/>
        <v>-1.8983259106991637E-4</v>
      </c>
      <c r="DQ37" s="46">
        <f t="shared" si="10"/>
        <v>-2.4692531724837384E-4</v>
      </c>
      <c r="DR37" s="46">
        <f t="shared" si="11"/>
        <v>-2.4592803841602239E-4</v>
      </c>
      <c r="DS37" s="46">
        <f t="shared" si="12"/>
        <v>-2.4700503718252926E-4</v>
      </c>
      <c r="DT37" s="46">
        <f t="shared" si="13"/>
        <v>-2.4674184444162142E-4</v>
      </c>
      <c r="DU37" s="46">
        <f t="shared" si="14"/>
        <v>-2.4707450523476734E-4</v>
      </c>
      <c r="DV37" s="46">
        <f t="shared" si="15"/>
        <v>-2.4765835725662369E-4</v>
      </c>
      <c r="DW37" s="46">
        <f t="shared" si="16"/>
        <v>-2.4685591572908043E-4</v>
      </c>
      <c r="DX37" s="46">
        <f t="shared" si="17"/>
        <v>-2.4646253650924201E-4</v>
      </c>
      <c r="DY37" s="46">
        <f t="shared" si="18"/>
        <v>-2.4687470661106031E-4</v>
      </c>
      <c r="DZ37" s="46">
        <f t="shared" si="31"/>
        <v>-2.4726587159074097E-4</v>
      </c>
      <c r="EA37" s="46">
        <f t="shared" si="32"/>
        <v>-2.493986610303739E-4</v>
      </c>
      <c r="EB37" s="46">
        <f t="shared" si="33"/>
        <v>-2.4669543120963544E-4</v>
      </c>
      <c r="EC37" s="46">
        <f t="shared" si="34"/>
        <v>-2.4349225342962355E-4</v>
      </c>
      <c r="ED37" s="46">
        <f t="shared" si="35"/>
        <v>-2.4643097279143672E-4</v>
      </c>
      <c r="EE37" s="46">
        <f t="shared" si="19"/>
        <v>-2.4395264022160376E-4</v>
      </c>
      <c r="EF37" s="46">
        <f t="shared" si="20"/>
        <v>-2.4661119687167531E-4</v>
      </c>
      <c r="EG37" s="46">
        <f t="shared" si="21"/>
        <v>-2.4629636937000497E-4</v>
      </c>
      <c r="EH37" s="46">
        <f t="shared" si="22"/>
        <v>-2.4660316437616722E-4</v>
      </c>
      <c r="EI37" s="46">
        <f t="shared" si="23"/>
        <v>-2.483269424894387E-4</v>
      </c>
      <c r="EJ37" s="46">
        <f t="shared" si="24"/>
        <v>-2.475558700352564E-4</v>
      </c>
      <c r="EK37" s="46">
        <f t="shared" si="25"/>
        <v>-2.4812602245698E-4</v>
      </c>
      <c r="EL37" s="46">
        <f t="shared" si="26"/>
        <v>-2.479009239072632E-4</v>
      </c>
      <c r="EM37" s="46">
        <f t="shared" si="27"/>
        <v>-2.4573438645527837E-4</v>
      </c>
      <c r="EN37" s="46">
        <f t="shared" si="28"/>
        <v>-2.4649557902160161E-4</v>
      </c>
    </row>
    <row r="38" spans="1:144" x14ac:dyDescent="0.3">
      <c r="A38" s="23" t="s">
        <v>36</v>
      </c>
      <c r="B38" s="21">
        <v>163963.07238999999</v>
      </c>
      <c r="C38" s="21">
        <v>2684.9857950000001</v>
      </c>
      <c r="D38" s="21">
        <v>1924.63401</v>
      </c>
      <c r="E38" s="21">
        <v>16400.613680999999</v>
      </c>
      <c r="F38" s="21">
        <v>13898.825158</v>
      </c>
      <c r="G38" s="21">
        <v>1136.588164</v>
      </c>
      <c r="H38" s="21">
        <v>38596.670683999997</v>
      </c>
      <c r="I38" s="23">
        <v>1299.3573469999999</v>
      </c>
      <c r="J38" s="23">
        <v>397.12260800000001</v>
      </c>
      <c r="K38" s="23">
        <v>348.353163</v>
      </c>
      <c r="L38" s="23">
        <v>210.17308299999999</v>
      </c>
      <c r="M38" s="23">
        <v>2595.2311669999999</v>
      </c>
      <c r="N38" s="23">
        <v>265.909584</v>
      </c>
      <c r="O38" s="23">
        <v>225.26840300000001</v>
      </c>
      <c r="P38" s="23">
        <v>11.186076999999999</v>
      </c>
      <c r="Q38" s="23">
        <v>4.5811250000000001</v>
      </c>
      <c r="R38" s="23">
        <v>5.5727960000000003</v>
      </c>
      <c r="S38" s="23">
        <v>5.1030569999999997</v>
      </c>
      <c r="T38" s="23">
        <v>21.629911</v>
      </c>
      <c r="U38" s="23">
        <v>2920.3608140000001</v>
      </c>
      <c r="V38" s="23">
        <v>377.38261499999999</v>
      </c>
      <c r="W38" s="23">
        <v>249.65309999999999</v>
      </c>
      <c r="X38" s="23">
        <v>54.575311999999997</v>
      </c>
      <c r="Y38" s="23">
        <v>0.30967</v>
      </c>
      <c r="Z38" s="23">
        <v>37.157668000000001</v>
      </c>
      <c r="AA38" s="23">
        <v>74.414642999999998</v>
      </c>
      <c r="AB38" s="23">
        <v>80.121222000000003</v>
      </c>
      <c r="AC38" s="23">
        <v>0.85823700000000003</v>
      </c>
      <c r="AD38" s="23">
        <v>3.9168000000000001E-2</v>
      </c>
      <c r="AE38" s="21"/>
      <c r="AF38" s="23" t="s">
        <v>36</v>
      </c>
      <c r="AG38" s="23">
        <v>2727.2470628707702</v>
      </c>
      <c r="AH38" s="23">
        <v>470.759111057327</v>
      </c>
      <c r="AI38" s="23">
        <v>249.65506114261299</v>
      </c>
      <c r="AJ38" s="23">
        <v>397.12564215623001</v>
      </c>
      <c r="AK38" s="23">
        <v>54.575761167074198</v>
      </c>
      <c r="AL38" s="23">
        <v>1299.36744800773</v>
      </c>
      <c r="AM38" s="23">
        <v>1299.36744800773</v>
      </c>
      <c r="AN38" s="23">
        <v>766.37266755986298</v>
      </c>
      <c r="AO38" s="23">
        <v>42.789758279336901</v>
      </c>
      <c r="AP38" s="23">
        <v>348.35590815465702</v>
      </c>
      <c r="AQ38" s="23">
        <v>0.85824407074611597</v>
      </c>
      <c r="AR38" s="23">
        <v>210.17473345293999</v>
      </c>
      <c r="AS38" s="23">
        <v>0.30967266323362902</v>
      </c>
      <c r="AT38" s="23">
        <v>4474.8273699546298</v>
      </c>
      <c r="AU38" s="23">
        <v>163964.09473632299</v>
      </c>
      <c r="AV38" s="23">
        <v>1115.6990004608001</v>
      </c>
      <c r="AW38" s="23">
        <v>658.389594743575</v>
      </c>
      <c r="AX38" s="23">
        <v>229.85562684276499</v>
      </c>
      <c r="AY38" s="23">
        <v>195.636999524798</v>
      </c>
      <c r="AZ38" s="23">
        <v>308.72815877494497</v>
      </c>
      <c r="BA38" s="23">
        <v>2595.25142584282</v>
      </c>
      <c r="BB38" s="23">
        <v>2595.25142584282</v>
      </c>
      <c r="BC38" s="23">
        <v>37.157965921376203</v>
      </c>
      <c r="BD38" s="23">
        <v>20455243.595462698</v>
      </c>
      <c r="BE38" s="23">
        <v>0</v>
      </c>
      <c r="BF38" s="23">
        <v>448.71132412981598</v>
      </c>
      <c r="BG38" s="23">
        <v>78.857574831487</v>
      </c>
      <c r="BH38" s="23">
        <v>3779.2953188056299</v>
      </c>
      <c r="BI38" s="23">
        <v>544.02706803323895</v>
      </c>
      <c r="BJ38" s="23">
        <v>1.0183725557631499E-2</v>
      </c>
      <c r="BK38" s="23">
        <v>2.8984508341738401E-2</v>
      </c>
      <c r="BL38" s="23">
        <v>2920.3924412675001</v>
      </c>
      <c r="BM38" s="23">
        <v>74.415186127737201</v>
      </c>
      <c r="BN38" s="23">
        <v>377.38569575828097</v>
      </c>
      <c r="BO38" s="23">
        <v>2685.0024961485201</v>
      </c>
      <c r="BP38" s="23">
        <v>0</v>
      </c>
      <c r="BQ38" s="23">
        <v>39887.347803369703</v>
      </c>
      <c r="BR38" s="23">
        <v>1732.1864027282199</v>
      </c>
      <c r="BS38" s="23">
        <v>192.465187381449</v>
      </c>
      <c r="BT38" s="23">
        <v>1924.65159010966</v>
      </c>
      <c r="BU38" s="23">
        <v>0</v>
      </c>
      <c r="BV38" s="23">
        <v>1729.2023548761299</v>
      </c>
      <c r="BW38" s="23">
        <v>11.186146801499101</v>
      </c>
      <c r="BX38" s="23">
        <v>4.5811562150652803</v>
      </c>
      <c r="BY38" s="23">
        <v>5.5728466913187402</v>
      </c>
      <c r="BZ38" s="23">
        <v>5.1030943605945804</v>
      </c>
      <c r="CA38" s="23">
        <v>21.6300842902825</v>
      </c>
      <c r="CB38" s="23">
        <v>6.0847846454471798E-2</v>
      </c>
      <c r="CC38" s="23">
        <v>10580.720678531499</v>
      </c>
      <c r="CD38" s="23">
        <v>0</v>
      </c>
      <c r="CE38" s="23">
        <v>98.480327361453305</v>
      </c>
      <c r="CF38" s="23">
        <v>1187.53121233155</v>
      </c>
      <c r="CG38" s="23">
        <v>0.15879941425728999</v>
      </c>
      <c r="CH38" s="23">
        <v>0</v>
      </c>
      <c r="CI38" s="23">
        <v>119.071921478639</v>
      </c>
      <c r="CJ38" s="23">
        <v>16400.210489631001</v>
      </c>
      <c r="CK38" s="23">
        <v>13898.405688429501</v>
      </c>
      <c r="CL38" s="23">
        <v>2501.8048012015101</v>
      </c>
      <c r="CM38" s="23">
        <v>4.6583167536279797</v>
      </c>
      <c r="CN38" s="23">
        <v>5.2060927699311602E-2</v>
      </c>
      <c r="CO38" s="23">
        <v>69.960883275517105</v>
      </c>
      <c r="CP38" s="23">
        <v>54.964688981409502</v>
      </c>
      <c r="CQ38" s="23">
        <v>5035.5647088069099</v>
      </c>
      <c r="CR38" s="23">
        <v>22.262536734624099</v>
      </c>
      <c r="CS38" s="23">
        <v>28.164021779460601</v>
      </c>
      <c r="CT38" s="23">
        <v>7193.6445076340497</v>
      </c>
      <c r="CU38" s="23">
        <v>311.16508529177298</v>
      </c>
      <c r="CV38" s="23">
        <v>0.91949791452680496</v>
      </c>
      <c r="CW38" s="23">
        <v>82.839980118939295</v>
      </c>
      <c r="CX38" s="23">
        <v>7.1377070439877094E-2</v>
      </c>
      <c r="CY38" s="23">
        <v>1136.5970034090001</v>
      </c>
      <c r="CZ38" s="23">
        <v>10193.329573409999</v>
      </c>
      <c r="DA38" s="23">
        <v>80.121915914010401</v>
      </c>
      <c r="DB38" s="23">
        <v>0</v>
      </c>
      <c r="DC38" s="23">
        <v>488.97973826813001</v>
      </c>
      <c r="DD38" s="23">
        <v>1611.38174320948</v>
      </c>
      <c r="DE38" s="23">
        <v>265.911677714527</v>
      </c>
      <c r="DF38" s="23">
        <v>0</v>
      </c>
      <c r="DG38" s="23">
        <v>5675.3590431231396</v>
      </c>
      <c r="DH38" s="23">
        <v>38596.911732480097</v>
      </c>
      <c r="DI38" s="23">
        <v>225.270125349778</v>
      </c>
      <c r="DJ38" s="23">
        <v>1226.7482284058401</v>
      </c>
      <c r="DL38" s="46">
        <f t="shared" si="7"/>
        <v>6.2352230176258803E-6</v>
      </c>
      <c r="DM38" s="46">
        <f t="shared" si="8"/>
        <v>6.2201999545557737E-6</v>
      </c>
      <c r="DN38" s="46">
        <f t="shared" si="9"/>
        <v>9.1342611471375613E-6</v>
      </c>
      <c r="DO38" s="46">
        <f t="shared" si="29"/>
        <v>-2.4583919653256026E-5</v>
      </c>
      <c r="DP38" s="46">
        <f t="shared" si="30"/>
        <v>-3.0180217804789787E-5</v>
      </c>
      <c r="DQ38" s="46">
        <f t="shared" si="10"/>
        <v>7.7771432784995454E-6</v>
      </c>
      <c r="DR38" s="46">
        <f t="shared" si="11"/>
        <v>6.2453179465609855E-6</v>
      </c>
      <c r="DS38" s="46">
        <f t="shared" si="12"/>
        <v>7.7738489364926111E-6</v>
      </c>
      <c r="DT38" s="46">
        <f t="shared" si="13"/>
        <v>7.6403512891940853E-6</v>
      </c>
      <c r="DU38" s="46">
        <f t="shared" si="14"/>
        <v>7.8803781581294873E-6</v>
      </c>
      <c r="DV38" s="46">
        <f t="shared" si="15"/>
        <v>7.8528273765585096E-6</v>
      </c>
      <c r="DW38" s="46">
        <f t="shared" si="16"/>
        <v>7.8061804581096416E-6</v>
      </c>
      <c r="DX38" s="46">
        <f t="shared" si="17"/>
        <v>7.8737836204008196E-6</v>
      </c>
      <c r="DY38" s="46">
        <f t="shared" si="18"/>
        <v>7.6457672494457602E-6</v>
      </c>
      <c r="DZ38" s="46">
        <f t="shared" si="31"/>
        <v>6.2400338475793943E-6</v>
      </c>
      <c r="EA38" s="46">
        <f t="shared" si="32"/>
        <v>6.8138427308016054E-6</v>
      </c>
      <c r="EB38" s="46">
        <f t="shared" si="33"/>
        <v>9.0962092888228722E-6</v>
      </c>
      <c r="EC38" s="46">
        <f t="shared" si="34"/>
        <v>7.3212183561156162E-6</v>
      </c>
      <c r="ED38" s="46">
        <f t="shared" si="35"/>
        <v>8.0116040468432841E-6</v>
      </c>
      <c r="EE38" s="46">
        <f t="shared" si="19"/>
        <v>1.0829917778773109E-5</v>
      </c>
      <c r="EF38" s="46">
        <f t="shared" si="20"/>
        <v>8.1634875548972588E-6</v>
      </c>
      <c r="EG38" s="46">
        <f t="shared" si="21"/>
        <v>7.8554707031412831E-6</v>
      </c>
      <c r="EH38" s="46">
        <f t="shared" si="22"/>
        <v>8.2302245784922748E-6</v>
      </c>
      <c r="EI38" s="46">
        <f t="shared" si="23"/>
        <v>8.6002313075818756E-6</v>
      </c>
      <c r="EJ38" s="46">
        <f t="shared" si="24"/>
        <v>8.0177630146695622E-6</v>
      </c>
      <c r="EK38" s="46">
        <f t="shared" si="25"/>
        <v>7.2986675109434221E-6</v>
      </c>
      <c r="EL38" s="46">
        <f t="shared" si="26"/>
        <v>8.6608016337804846E-6</v>
      </c>
      <c r="EM38" s="46">
        <f t="shared" si="27"/>
        <v>8.2386871178295902E-6</v>
      </c>
      <c r="EN38" s="46">
        <f t="shared" si="28"/>
        <v>5.9716955142018721E-6</v>
      </c>
    </row>
    <row r="39" spans="1:144" x14ac:dyDescent="0.3">
      <c r="A39" s="23" t="s">
        <v>126</v>
      </c>
      <c r="B39" s="21">
        <v>6.8049379999999999</v>
      </c>
      <c r="C39" s="21">
        <v>0.11276799999999999</v>
      </c>
      <c r="D39" s="21">
        <v>0.148449</v>
      </c>
      <c r="E39" s="21">
        <v>0.74191099999999999</v>
      </c>
      <c r="F39" s="21">
        <v>0.62873800000000002</v>
      </c>
      <c r="G39" s="21">
        <v>6.8140999999999993E-2</v>
      </c>
      <c r="H39" s="21">
        <v>1.6210199999999999</v>
      </c>
      <c r="I39" s="23">
        <v>6.6344E-2</v>
      </c>
      <c r="J39" s="23">
        <v>2.0258999999999999E-2</v>
      </c>
      <c r="K39" s="23">
        <v>3.8288999999999997E-2</v>
      </c>
      <c r="L39" s="23">
        <v>4.8729999999999997E-3</v>
      </c>
      <c r="M39" s="23">
        <v>0.137489</v>
      </c>
      <c r="N39" s="23">
        <v>1.6708000000000001E-2</v>
      </c>
      <c r="O39" s="23">
        <v>6.0549999999999996E-3</v>
      </c>
      <c r="P39" s="23">
        <v>6.7100000000000005E-4</v>
      </c>
      <c r="Q39" s="23">
        <v>2.7300000000000002E-4</v>
      </c>
      <c r="R39" s="23">
        <v>3.3399999999999999E-4</v>
      </c>
      <c r="S39" s="23">
        <v>3.0600000000000001E-4</v>
      </c>
      <c r="T39" s="23">
        <v>1.2949999999999999E-3</v>
      </c>
      <c r="U39" s="23">
        <v>9.0846999999999997E-2</v>
      </c>
      <c r="V39" s="23">
        <v>1.9285E-2</v>
      </c>
      <c r="W39" s="23">
        <v>2.0884E-2</v>
      </c>
      <c r="X39" s="23">
        <v>2.7850000000000001E-3</v>
      </c>
      <c r="Y39" s="23">
        <v>1.8E-5</v>
      </c>
      <c r="Z39" s="23">
        <v>1.8779999999999999E-3</v>
      </c>
      <c r="AA39" s="23">
        <v>4.463E-3</v>
      </c>
      <c r="AB39" s="23">
        <v>4.1050000000000001E-3</v>
      </c>
      <c r="AC39" s="23">
        <v>5.3000000000000001E-5</v>
      </c>
      <c r="AD39" s="23">
        <v>4.3000000000000002E-5</v>
      </c>
      <c r="AE39" s="21"/>
      <c r="AF39" s="23" t="s">
        <v>126</v>
      </c>
      <c r="AG39" s="23">
        <v>9.5604808273064404E-2</v>
      </c>
      <c r="AH39" s="23">
        <v>1.46161818124197E-2</v>
      </c>
      <c r="AI39" s="23">
        <v>2.0883894789926999E-2</v>
      </c>
      <c r="AJ39" s="23">
        <v>2.02589555041474E-2</v>
      </c>
      <c r="AK39" s="23">
        <v>2.78500936325005E-3</v>
      </c>
      <c r="AL39" s="23">
        <v>6.6343846390052696E-2</v>
      </c>
      <c r="AM39" s="23">
        <v>6.6343846390052696E-2</v>
      </c>
      <c r="AN39" s="23">
        <v>3.12228868367532E-2</v>
      </c>
      <c r="AO39" s="23">
        <v>3.1998369687770402E-2</v>
      </c>
      <c r="AP39" s="23">
        <v>3.8289716651377599E-2</v>
      </c>
      <c r="AQ39" s="6">
        <v>5.3002310795703103E-5</v>
      </c>
      <c r="AR39" s="23">
        <v>4.8729864484090904E-3</v>
      </c>
      <c r="AS39" s="6">
        <v>1.79997778292189E-5</v>
      </c>
      <c r="AT39" s="23">
        <v>0.133518666695326</v>
      </c>
      <c r="AU39" s="23">
        <v>6.8049359722658496</v>
      </c>
      <c r="AV39" s="23">
        <v>5.1750146213726998E-2</v>
      </c>
      <c r="AW39" s="23">
        <v>2.4097649300087599E-2</v>
      </c>
      <c r="AX39" s="23">
        <v>9.3625657834950898E-3</v>
      </c>
      <c r="AY39" s="23">
        <v>1.06636144426109E-3</v>
      </c>
      <c r="AZ39" s="23">
        <v>1.85670263810578E-2</v>
      </c>
      <c r="BA39" s="23">
        <v>0.137488937660565</v>
      </c>
      <c r="BB39" s="23">
        <v>0.137488937660565</v>
      </c>
      <c r="BC39" s="23">
        <v>1.8780058185485799E-3</v>
      </c>
      <c r="BD39" s="23">
        <v>1226.3135044119899</v>
      </c>
      <c r="BE39" s="23">
        <v>0</v>
      </c>
      <c r="BF39" s="23">
        <v>1.34962986138439E-2</v>
      </c>
      <c r="BG39" s="23">
        <v>2.9236882472704001E-3</v>
      </c>
      <c r="BH39" s="23">
        <v>0.14486811885303399</v>
      </c>
      <c r="BI39" s="23">
        <v>1.9036020053241599E-2</v>
      </c>
      <c r="BJ39" s="6">
        <v>1.11803435903371E-5</v>
      </c>
      <c r="BK39" s="6">
        <v>3.1819970568296402E-5</v>
      </c>
      <c r="BL39" s="23">
        <v>9.0847470038195002E-2</v>
      </c>
      <c r="BM39" s="23">
        <v>4.4629734949321199E-3</v>
      </c>
      <c r="BN39" s="23">
        <v>1.9285104908645899E-2</v>
      </c>
      <c r="BO39" s="23">
        <v>0.112767313172065</v>
      </c>
      <c r="BP39" s="23">
        <v>0</v>
      </c>
      <c r="BQ39" s="23">
        <v>1.66633619383036</v>
      </c>
      <c r="BR39" s="23">
        <v>0.13360479769837399</v>
      </c>
      <c r="BS39" s="23">
        <v>1.48448744192198E-2</v>
      </c>
      <c r="BT39" s="23">
        <v>0.14844967211759399</v>
      </c>
      <c r="BU39" s="23">
        <v>0</v>
      </c>
      <c r="BV39" s="23">
        <v>6.56433862222148E-2</v>
      </c>
      <c r="BW39" s="23">
        <v>6.7106334871057101E-4</v>
      </c>
      <c r="BX39" s="23">
        <v>2.7304003042378301E-4</v>
      </c>
      <c r="BY39" s="23">
        <v>3.33983776186775E-4</v>
      </c>
      <c r="BZ39" s="23">
        <v>3.0599528431356302E-4</v>
      </c>
      <c r="CA39" s="23">
        <v>1.2950019676251201E-3</v>
      </c>
      <c r="CB39" s="6">
        <v>1.81046093134256E-5</v>
      </c>
      <c r="CC39" s="23">
        <v>0.402422976603449</v>
      </c>
      <c r="CD39" s="6">
        <v>7.21439397697272E-6</v>
      </c>
      <c r="CE39" s="23">
        <v>2.2088082364677499E-3</v>
      </c>
      <c r="CF39" s="23">
        <v>2.35536169579523E-2</v>
      </c>
      <c r="CG39" s="6">
        <v>5.5302766249441903E-6</v>
      </c>
      <c r="CH39" s="23">
        <v>0</v>
      </c>
      <c r="CI39" s="23">
        <v>5.3559924381465704E-4</v>
      </c>
      <c r="CJ39" s="23">
        <v>0.741946140765114</v>
      </c>
      <c r="CK39" s="23">
        <v>0.62877323777399297</v>
      </c>
      <c r="CL39" s="23">
        <v>0.11317290299112</v>
      </c>
      <c r="CM39" s="6">
        <v>6.76516917717995E-6</v>
      </c>
      <c r="CN39" s="6">
        <v>1.1265386883601401E-6</v>
      </c>
      <c r="CO39" s="23">
        <v>2.41246879081995E-3</v>
      </c>
      <c r="CP39" s="23">
        <v>3.3250053737661001E-4</v>
      </c>
      <c r="CQ39" s="23">
        <v>0.244946807982936</v>
      </c>
      <c r="CR39" s="23">
        <v>1.66914146508154E-3</v>
      </c>
      <c r="CS39" s="23">
        <v>7.4670337362280005E-4</v>
      </c>
      <c r="CT39" s="23">
        <v>0.34992052337725998</v>
      </c>
      <c r="CU39" s="23">
        <v>9.0860989526943201E-3</v>
      </c>
      <c r="CV39" s="6">
        <v>1.31137860524589E-5</v>
      </c>
      <c r="CW39" s="23">
        <v>2.3942402045889202E-3</v>
      </c>
      <c r="CX39" s="6">
        <v>9.7283023859521495E-7</v>
      </c>
      <c r="CY39" s="23">
        <v>6.8141133726858302E-2</v>
      </c>
      <c r="CZ39" s="23">
        <v>0.389230860562509</v>
      </c>
      <c r="DA39" s="23">
        <v>4.1050186615739902E-3</v>
      </c>
      <c r="DB39" s="23">
        <v>0</v>
      </c>
      <c r="DC39" s="23">
        <v>4.7603307360240703E-2</v>
      </c>
      <c r="DD39" s="23">
        <v>6.4331821381305901E-2</v>
      </c>
      <c r="DE39" s="23">
        <v>1.6707988674680398E-2</v>
      </c>
      <c r="DF39" s="23">
        <v>0</v>
      </c>
      <c r="DG39" s="23">
        <v>0.24859858965921999</v>
      </c>
      <c r="DH39" s="23">
        <v>1.6210198581325701</v>
      </c>
      <c r="DI39" s="23">
        <v>6.0548988365107404E-3</v>
      </c>
      <c r="DJ39" s="23">
        <v>4.3837215266456099E-2</v>
      </c>
      <c r="DL39" s="46">
        <f t="shared" si="7"/>
        <v>-2.9797981265474665E-7</v>
      </c>
      <c r="DM39" s="46">
        <f t="shared" si="8"/>
        <v>-6.0906279706838819E-6</v>
      </c>
      <c r="DN39" s="46">
        <f t="shared" si="9"/>
        <v>4.5275993371273125E-6</v>
      </c>
      <c r="DO39" s="46">
        <f t="shared" si="29"/>
        <v>4.7365202987982059E-5</v>
      </c>
      <c r="DP39" s="46">
        <f t="shared" si="30"/>
        <v>5.6045242999383822E-5</v>
      </c>
      <c r="DQ39" s="46">
        <f t="shared" si="10"/>
        <v>1.9625021398135579E-6</v>
      </c>
      <c r="DR39" s="46">
        <f t="shared" si="11"/>
        <v>-8.7517383995083575E-8</v>
      </c>
      <c r="DS39" s="46">
        <f t="shared" si="12"/>
        <v>-2.315355530322779E-6</v>
      </c>
      <c r="DT39" s="46">
        <f t="shared" si="13"/>
        <v>-2.1963498987951429E-6</v>
      </c>
      <c r="DU39" s="46">
        <f t="shared" si="14"/>
        <v>1.871689983030275E-5</v>
      </c>
      <c r="DV39" s="46">
        <f t="shared" si="15"/>
        <v>-2.7809544242415242E-6</v>
      </c>
      <c r="DW39" s="46">
        <f t="shared" si="16"/>
        <v>-4.534139822313089E-7</v>
      </c>
      <c r="DX39" s="46">
        <f t="shared" si="17"/>
        <v>-6.7783813755493126E-7</v>
      </c>
      <c r="DY39" s="46">
        <f t="shared" si="18"/>
        <v>-1.6707430100611716E-5</v>
      </c>
      <c r="DZ39" s="46">
        <f t="shared" si="31"/>
        <v>9.4409404725722957E-5</v>
      </c>
      <c r="EA39" s="46">
        <f t="shared" si="32"/>
        <v>1.4663158894869069E-4</v>
      </c>
      <c r="EB39" s="46">
        <f t="shared" si="33"/>
        <v>-4.8574291092775514E-5</v>
      </c>
      <c r="EC39" s="46">
        <f t="shared" si="34"/>
        <v>-1.5410739990160246E-5</v>
      </c>
      <c r="ED39" s="46">
        <f t="shared" si="35"/>
        <v>1.5194016371643438E-6</v>
      </c>
      <c r="EE39" s="46">
        <f t="shared" si="19"/>
        <v>5.1739539556081009E-6</v>
      </c>
      <c r="EF39" s="46">
        <f t="shared" si="20"/>
        <v>5.4399090432396596E-6</v>
      </c>
      <c r="EG39" s="46">
        <f t="shared" si="21"/>
        <v>-5.0378314978407078E-6</v>
      </c>
      <c r="EH39" s="46">
        <f t="shared" si="22"/>
        <v>3.3620287432188775E-6</v>
      </c>
      <c r="EI39" s="46">
        <f t="shared" si="23"/>
        <v>-1.2342821172273881E-5</v>
      </c>
      <c r="EJ39" s="46">
        <f t="shared" si="24"/>
        <v>3.0982686794547026E-6</v>
      </c>
      <c r="EK39" s="46">
        <f t="shared" si="25"/>
        <v>-5.9388455926669673E-6</v>
      </c>
      <c r="EL39" s="46">
        <f t="shared" si="26"/>
        <v>4.5460594372963833E-6</v>
      </c>
      <c r="EM39" s="46">
        <f t="shared" si="27"/>
        <v>4.359991892645251E-5</v>
      </c>
      <c r="EN39" s="46">
        <f t="shared" si="28"/>
        <v>7.3060147325949319E-6</v>
      </c>
    </row>
    <row r="40" spans="1:144" x14ac:dyDescent="0.3">
      <c r="A40" s="23" t="s">
        <v>37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1"/>
      <c r="DL40" s="46">
        <f t="shared" si="7"/>
        <v>0</v>
      </c>
      <c r="DM40" s="46">
        <f t="shared" si="8"/>
        <v>0</v>
      </c>
      <c r="DN40" s="46">
        <f t="shared" si="9"/>
        <v>0</v>
      </c>
      <c r="DO40" s="46">
        <f t="shared" si="29"/>
        <v>0</v>
      </c>
      <c r="DP40" s="46">
        <f t="shared" si="30"/>
        <v>0</v>
      </c>
      <c r="DQ40" s="46">
        <f t="shared" si="10"/>
        <v>0</v>
      </c>
      <c r="DR40" s="46">
        <f t="shared" si="11"/>
        <v>0</v>
      </c>
      <c r="DS40" s="46">
        <f t="shared" si="12"/>
        <v>0</v>
      </c>
      <c r="DT40" s="46">
        <f t="shared" si="13"/>
        <v>0</v>
      </c>
      <c r="DU40" s="46">
        <f t="shared" si="14"/>
        <v>0</v>
      </c>
      <c r="DV40" s="46">
        <f t="shared" si="15"/>
        <v>0</v>
      </c>
      <c r="DW40" s="46">
        <f t="shared" si="16"/>
        <v>0</v>
      </c>
      <c r="DX40" s="46">
        <f t="shared" si="17"/>
        <v>0</v>
      </c>
      <c r="DY40" s="46">
        <f t="shared" si="18"/>
        <v>0</v>
      </c>
      <c r="DZ40" s="46">
        <f t="shared" si="31"/>
        <v>0</v>
      </c>
      <c r="EA40" s="46">
        <f t="shared" si="32"/>
        <v>0</v>
      </c>
      <c r="EB40" s="46">
        <f t="shared" si="33"/>
        <v>0</v>
      </c>
      <c r="EC40" s="46">
        <f t="shared" si="34"/>
        <v>0</v>
      </c>
      <c r="ED40" s="46">
        <f t="shared" si="35"/>
        <v>0</v>
      </c>
      <c r="EE40" s="46">
        <f t="shared" si="19"/>
        <v>0</v>
      </c>
      <c r="EF40" s="46">
        <f t="shared" si="20"/>
        <v>0</v>
      </c>
      <c r="EG40" s="46">
        <f t="shared" si="21"/>
        <v>0</v>
      </c>
      <c r="EH40" s="46">
        <f t="shared" si="22"/>
        <v>0</v>
      </c>
      <c r="EI40" s="46">
        <f t="shared" si="23"/>
        <v>0</v>
      </c>
      <c r="EJ40" s="46">
        <f t="shared" si="24"/>
        <v>0</v>
      </c>
      <c r="EK40" s="46">
        <f t="shared" si="25"/>
        <v>0</v>
      </c>
      <c r="EL40" s="46">
        <f t="shared" si="26"/>
        <v>0</v>
      </c>
      <c r="EM40" s="46">
        <f t="shared" si="27"/>
        <v>0</v>
      </c>
      <c r="EN40" s="46">
        <f t="shared" si="28"/>
        <v>0</v>
      </c>
    </row>
    <row r="41" spans="1:144" x14ac:dyDescent="0.3">
      <c r="A41" s="23" t="s">
        <v>38</v>
      </c>
      <c r="B41" s="21">
        <v>3696.1341120000002</v>
      </c>
      <c r="C41" s="21">
        <v>61.051836999999999</v>
      </c>
      <c r="D41" s="21">
        <v>70.445239999999998</v>
      </c>
      <c r="E41" s="21">
        <v>393.87570599999998</v>
      </c>
      <c r="F41" s="21">
        <v>333.79297200000002</v>
      </c>
      <c r="G41" s="21">
        <v>33.895837</v>
      </c>
      <c r="H41" s="21">
        <v>877.620092</v>
      </c>
      <c r="I41" s="23">
        <v>33.001572000000003</v>
      </c>
      <c r="J41" s="23">
        <v>10.077083</v>
      </c>
      <c r="K41" s="23">
        <v>19.046032</v>
      </c>
      <c r="L41" s="23">
        <v>2.4240430000000002</v>
      </c>
      <c r="M41" s="23">
        <v>68.392562999999996</v>
      </c>
      <c r="N41" s="23">
        <v>8.3109920000000006</v>
      </c>
      <c r="O41" s="23">
        <v>3.012737</v>
      </c>
      <c r="P41" s="23">
        <v>0.333596</v>
      </c>
      <c r="Q41" s="23">
        <v>0.13661699999999999</v>
      </c>
      <c r="R41" s="23">
        <v>0.16619300000000001</v>
      </c>
      <c r="S41" s="23">
        <v>0.15218300000000001</v>
      </c>
      <c r="T41" s="23">
        <v>0.64505800000000002</v>
      </c>
      <c r="U41" s="23">
        <v>45.191034000000002</v>
      </c>
      <c r="V41" s="23">
        <v>9.592276</v>
      </c>
      <c r="W41" s="23">
        <v>10.388745999999999</v>
      </c>
      <c r="X41" s="23">
        <v>1.3851640000000001</v>
      </c>
      <c r="Y41" s="23">
        <v>9.2320000000000006E-3</v>
      </c>
      <c r="Z41" s="23">
        <v>0.93498700000000001</v>
      </c>
      <c r="AA41" s="23">
        <v>2.2192249999999998</v>
      </c>
      <c r="AB41" s="23">
        <v>2.043123</v>
      </c>
      <c r="AC41" s="23">
        <v>2.5596000000000001E-2</v>
      </c>
      <c r="AD41" s="23">
        <v>2.6749999999999999E-3</v>
      </c>
      <c r="AE41" s="21"/>
      <c r="AF41" s="23" t="s">
        <v>38</v>
      </c>
      <c r="AG41" s="23">
        <v>52.927147335010098</v>
      </c>
      <c r="AH41" s="23">
        <v>8.0916583743815202</v>
      </c>
      <c r="AI41" s="23">
        <v>10.388747362401199</v>
      </c>
      <c r="AJ41" s="23">
        <v>10.077084854404999</v>
      </c>
      <c r="AK41" s="23">
        <v>1.3851577460751601</v>
      </c>
      <c r="AL41" s="23">
        <v>33.001550953631103</v>
      </c>
      <c r="AM41" s="23">
        <v>33.001550953631103</v>
      </c>
      <c r="AN41" s="23">
        <v>17.285402328808299</v>
      </c>
      <c r="AO41" s="23">
        <v>17.714557290156002</v>
      </c>
      <c r="AP41" s="23">
        <v>19.046020613444</v>
      </c>
      <c r="AQ41" s="23">
        <v>2.5595895202806002E-2</v>
      </c>
      <c r="AR41" s="23">
        <v>2.4240307617008598</v>
      </c>
      <c r="AS41" s="23">
        <v>9.2319310704762503E-3</v>
      </c>
      <c r="AT41" s="23">
        <v>73.917757155296897</v>
      </c>
      <c r="AU41" s="23">
        <v>3696.1330429405202</v>
      </c>
      <c r="AV41" s="23">
        <v>28.6491905438264</v>
      </c>
      <c r="AW41" s="23">
        <v>13.3405382405744</v>
      </c>
      <c r="AX41" s="23">
        <v>5.1831626364781096</v>
      </c>
      <c r="AY41" s="23">
        <v>0.59034341569562498</v>
      </c>
      <c r="AZ41" s="23">
        <v>10.278813783464701</v>
      </c>
      <c r="BA41" s="23">
        <v>68.392541501045699</v>
      </c>
      <c r="BB41" s="23">
        <v>68.392541501045699</v>
      </c>
      <c r="BC41" s="23">
        <v>0.93498501990690897</v>
      </c>
      <c r="BD41" s="23">
        <v>610020.50885739899</v>
      </c>
      <c r="BE41" s="23">
        <v>0</v>
      </c>
      <c r="BF41" s="23">
        <v>7.4716891934037699</v>
      </c>
      <c r="BG41" s="23">
        <v>1.61857232917474</v>
      </c>
      <c r="BH41" s="23">
        <v>80.200787512078705</v>
      </c>
      <c r="BI41" s="23">
        <v>10.5384624718001</v>
      </c>
      <c r="BJ41" s="23">
        <v>6.9549617773662401E-4</v>
      </c>
      <c r="BK41" s="23">
        <v>1.9794940392532899E-3</v>
      </c>
      <c r="BL41" s="23">
        <v>45.191156319175199</v>
      </c>
      <c r="BM41" s="23">
        <v>2.21922573946989</v>
      </c>
      <c r="BN41" s="23">
        <v>9.5922725765490497</v>
      </c>
      <c r="BO41" s="23">
        <v>61.0518212062589</v>
      </c>
      <c r="BP41" s="23">
        <v>0</v>
      </c>
      <c r="BQ41" s="23">
        <v>902.70771375187996</v>
      </c>
      <c r="BR41" s="23">
        <v>63.400698557626001</v>
      </c>
      <c r="BS41" s="23">
        <v>7.0445230822819997</v>
      </c>
      <c r="BT41" s="23">
        <v>70.445221639907999</v>
      </c>
      <c r="BU41" s="23">
        <v>0</v>
      </c>
      <c r="BV41" s="23">
        <v>36.340514184686597</v>
      </c>
      <c r="BW41" s="23">
        <v>0.33359766662257401</v>
      </c>
      <c r="BX41" s="23">
        <v>0.13661691482994001</v>
      </c>
      <c r="BY41" s="23">
        <v>0.166192548897964</v>
      </c>
      <c r="BZ41" s="23">
        <v>0.152183598578018</v>
      </c>
      <c r="CA41" s="23">
        <v>0.64505917059916096</v>
      </c>
      <c r="CB41" s="23">
        <v>9.5112738305858195E-3</v>
      </c>
      <c r="CC41" s="23">
        <v>222.78517286006701</v>
      </c>
      <c r="CD41" s="23">
        <v>3.8554965966148E-3</v>
      </c>
      <c r="CE41" s="23">
        <v>1.15496347757072</v>
      </c>
      <c r="CF41" s="23">
        <v>12.334234857278201</v>
      </c>
      <c r="CG41" s="23">
        <v>3.2094519728611002E-3</v>
      </c>
      <c r="CH41" s="23">
        <v>0</v>
      </c>
      <c r="CI41" s="23">
        <v>0.27995600368171802</v>
      </c>
      <c r="CJ41" s="23">
        <v>393.894144323918</v>
      </c>
      <c r="CK41" s="23">
        <v>333.81142076698097</v>
      </c>
      <c r="CL41" s="23">
        <v>60.082723556937097</v>
      </c>
      <c r="CM41" s="23">
        <v>3.5888781670772702E-3</v>
      </c>
      <c r="CN41" s="23">
        <v>6.1504205095983704E-4</v>
      </c>
      <c r="CO41" s="23">
        <v>1.44099016363806</v>
      </c>
      <c r="CP41" s="23">
        <v>0.17298526629077801</v>
      </c>
      <c r="CQ41" s="23">
        <v>130.06551918296699</v>
      </c>
      <c r="CR41" s="23">
        <v>0.87701299646709296</v>
      </c>
      <c r="CS41" s="23">
        <v>0.392960818024989</v>
      </c>
      <c r="CT41" s="23">
        <v>185.805749080948</v>
      </c>
      <c r="CU41" s="23">
        <v>5.0301107449669002</v>
      </c>
      <c r="CV41" s="23">
        <v>6.8969537304959796E-3</v>
      </c>
      <c r="CW41" s="23">
        <v>1.25882781880211</v>
      </c>
      <c r="CX41" s="23">
        <v>5.4400496370640998E-4</v>
      </c>
      <c r="CY41" s="23">
        <v>33.895831388746501</v>
      </c>
      <c r="CZ41" s="23">
        <v>215.47947286236899</v>
      </c>
      <c r="DA41" s="23">
        <v>2.0431200358201398</v>
      </c>
      <c r="DB41" s="23">
        <v>0</v>
      </c>
      <c r="DC41" s="23">
        <v>26.3534596818388</v>
      </c>
      <c r="DD41" s="23">
        <v>35.6139523527481</v>
      </c>
      <c r="DE41" s="23">
        <v>8.3109833865287399</v>
      </c>
      <c r="DF41" s="23">
        <v>0</v>
      </c>
      <c r="DG41" s="23">
        <v>137.62603574152999</v>
      </c>
      <c r="DH41" s="23">
        <v>877.61980974112203</v>
      </c>
      <c r="DI41" s="23">
        <v>3.0127417088430701</v>
      </c>
      <c r="DJ41" s="23">
        <v>24.268581215947101</v>
      </c>
      <c r="DL41" s="46">
        <f t="shared" si="7"/>
        <v>-2.8923719961594104E-7</v>
      </c>
      <c r="DM41" s="46">
        <f t="shared" si="8"/>
        <v>-2.5869395377810102E-7</v>
      </c>
      <c r="DN41" s="46">
        <f t="shared" si="9"/>
        <v>-2.6062927743059978E-7</v>
      </c>
      <c r="DO41" s="46">
        <f t="shared" si="29"/>
        <v>4.6812544254809282E-5</v>
      </c>
      <c r="DP41" s="46">
        <f t="shared" si="30"/>
        <v>5.5270088134008905E-5</v>
      </c>
      <c r="DQ41" s="46">
        <f t="shared" si="10"/>
        <v>-1.6554403123848416E-7</v>
      </c>
      <c r="DR41" s="46">
        <f t="shared" si="11"/>
        <v>-3.2161852326145004E-7</v>
      </c>
      <c r="DS41" s="46">
        <f t="shared" si="12"/>
        <v>-6.3773837501139929E-7</v>
      </c>
      <c r="DT41" s="46">
        <f t="shared" si="13"/>
        <v>1.8402200312681774E-7</v>
      </c>
      <c r="DU41" s="46">
        <f t="shared" si="14"/>
        <v>-5.9784400237821045E-7</v>
      </c>
      <c r="DV41" s="46">
        <f t="shared" si="15"/>
        <v>-5.0487137151945621E-6</v>
      </c>
      <c r="DW41" s="46">
        <f t="shared" si="16"/>
        <v>-3.1434637559667006E-7</v>
      </c>
      <c r="DX41" s="46">
        <f t="shared" si="17"/>
        <v>-1.0363950850497494E-6</v>
      </c>
      <c r="DY41" s="46">
        <f t="shared" si="18"/>
        <v>1.5629784711156796E-6</v>
      </c>
      <c r="DZ41" s="46">
        <f t="shared" si="31"/>
        <v>4.9959309284392766E-6</v>
      </c>
      <c r="EA41" s="46">
        <f t="shared" si="32"/>
        <v>-6.2342212152865383E-7</v>
      </c>
      <c r="EB41" s="46">
        <f t="shared" si="33"/>
        <v>-2.7143263314530783E-6</v>
      </c>
      <c r="EC41" s="46">
        <f t="shared" si="34"/>
        <v>3.9332778167412234E-6</v>
      </c>
      <c r="ED41" s="46">
        <f t="shared" si="35"/>
        <v>1.8147192360033804E-6</v>
      </c>
      <c r="EE41" s="46">
        <f t="shared" si="19"/>
        <v>2.7067133537497842E-6</v>
      </c>
      <c r="EF41" s="46">
        <f t="shared" si="20"/>
        <v>-3.5689662706530922E-7</v>
      </c>
      <c r="EG41" s="46">
        <f t="shared" si="21"/>
        <v>1.311420261748499E-7</v>
      </c>
      <c r="EH41" s="46">
        <f t="shared" si="22"/>
        <v>-4.5149345781394729E-6</v>
      </c>
      <c r="EI41" s="46">
        <f t="shared" si="23"/>
        <v>-7.4663695570054818E-6</v>
      </c>
      <c r="EJ41" s="46">
        <f t="shared" si="24"/>
        <v>-2.1177760664559058E-6</v>
      </c>
      <c r="EK41" s="46">
        <f t="shared" si="25"/>
        <v>3.3321086875358581E-7</v>
      </c>
      <c r="EL41" s="46">
        <f t="shared" si="26"/>
        <v>-1.4508083263866189E-6</v>
      </c>
      <c r="EM41" s="46">
        <f t="shared" si="27"/>
        <v>-4.094280121858274E-6</v>
      </c>
      <c r="EN41" s="46">
        <f t="shared" si="28"/>
        <v>-3.6572000321705831E-6</v>
      </c>
    </row>
    <row r="42" spans="1:144" x14ac:dyDescent="0.3">
      <c r="A42" s="23" t="s">
        <v>39</v>
      </c>
      <c r="B42" s="21">
        <v>613.93496900000002</v>
      </c>
      <c r="C42" s="21">
        <v>10.085850000000001</v>
      </c>
      <c r="D42" s="21">
        <v>8.8706600000000009</v>
      </c>
      <c r="E42" s="21">
        <v>62.895798999999997</v>
      </c>
      <c r="F42" s="21">
        <v>53.301527</v>
      </c>
      <c r="G42" s="21">
        <v>4.7646579999999998</v>
      </c>
      <c r="H42" s="21">
        <v>144.98407</v>
      </c>
      <c r="I42" s="23">
        <v>5.4470010000000002</v>
      </c>
      <c r="J42" s="23">
        <v>1.6647670000000001</v>
      </c>
      <c r="K42" s="23">
        <v>1.4603219999999999</v>
      </c>
      <c r="L42" s="23">
        <v>0.88105999999999995</v>
      </c>
      <c r="M42" s="23">
        <v>10.879396</v>
      </c>
      <c r="N42" s="23">
        <v>1.1147119999999999</v>
      </c>
      <c r="O42" s="23">
        <v>0.94434200000000001</v>
      </c>
      <c r="P42" s="23">
        <v>4.6892000000000003E-2</v>
      </c>
      <c r="Q42" s="23">
        <v>1.9203999999999999E-2</v>
      </c>
      <c r="R42" s="23">
        <v>2.3359999999999999E-2</v>
      </c>
      <c r="S42" s="23">
        <v>2.1389999999999999E-2</v>
      </c>
      <c r="T42" s="23">
        <v>9.0676000000000007E-2</v>
      </c>
      <c r="U42" s="23">
        <v>12.242362999999999</v>
      </c>
      <c r="V42" s="23">
        <v>1.582017</v>
      </c>
      <c r="W42" s="23">
        <v>1.046562</v>
      </c>
      <c r="X42" s="23">
        <v>0.22878699999999999</v>
      </c>
      <c r="Y42" s="23">
        <v>1.299E-3</v>
      </c>
      <c r="Z42" s="23">
        <v>0.15576799999999999</v>
      </c>
      <c r="AA42" s="23">
        <v>0.31195099999999998</v>
      </c>
      <c r="AB42" s="23">
        <v>0.33587499999999998</v>
      </c>
      <c r="AC42" s="23">
        <v>3.5959999999999998E-3</v>
      </c>
      <c r="AD42" s="23">
        <v>3.4499999999999998E-4</v>
      </c>
      <c r="AE42" s="21"/>
      <c r="AF42" s="23" t="s">
        <v>39</v>
      </c>
      <c r="AG42" s="23">
        <v>9.9560202492404493</v>
      </c>
      <c r="AH42" s="23">
        <v>1.71855131992493</v>
      </c>
      <c r="AI42" s="23">
        <v>1.0465622849032901</v>
      </c>
      <c r="AJ42" s="23">
        <v>1.6647634992582201</v>
      </c>
      <c r="AK42" s="23">
        <v>0.22878593540964601</v>
      </c>
      <c r="AL42" s="23">
        <v>5.4469966172959801</v>
      </c>
      <c r="AM42" s="23">
        <v>5.4469966172959801</v>
      </c>
      <c r="AN42" s="23">
        <v>2.79770318227814</v>
      </c>
      <c r="AO42" s="23">
        <v>0.15620620144068201</v>
      </c>
      <c r="AP42" s="23">
        <v>1.46032416046936</v>
      </c>
      <c r="AQ42" s="23">
        <v>3.5960358288904602E-3</v>
      </c>
      <c r="AR42" s="23">
        <v>0.88106202960357605</v>
      </c>
      <c r="AS42" s="23">
        <v>1.29898814930802E-3</v>
      </c>
      <c r="AT42" s="23">
        <v>16.3357002006858</v>
      </c>
      <c r="AU42" s="23">
        <v>613.93484116249704</v>
      </c>
      <c r="AV42" s="23">
        <v>4.0729486734006803</v>
      </c>
      <c r="AW42" s="23">
        <v>2.40350172421237</v>
      </c>
      <c r="AX42" s="23">
        <v>0.83910718251161498</v>
      </c>
      <c r="AY42" s="23">
        <v>0.71418998280050905</v>
      </c>
      <c r="AZ42" s="23">
        <v>1.12703714247369</v>
      </c>
      <c r="BA42" s="23">
        <v>10.879395915989701</v>
      </c>
      <c r="BB42" s="23">
        <v>10.879395915989701</v>
      </c>
      <c r="BC42" s="23">
        <v>0.15576722596769099</v>
      </c>
      <c r="BD42" s="23">
        <v>85749.1687924734</v>
      </c>
      <c r="BE42" s="23">
        <v>0</v>
      </c>
      <c r="BF42" s="23">
        <v>1.6380554247027801</v>
      </c>
      <c r="BG42" s="23">
        <v>0.287878691386806</v>
      </c>
      <c r="BH42" s="23">
        <v>13.796629008532101</v>
      </c>
      <c r="BI42" s="23">
        <v>1.9860175508457401</v>
      </c>
      <c r="BJ42" s="6">
        <v>8.9700766657296998E-5</v>
      </c>
      <c r="BK42" s="23">
        <v>2.5530040730391198E-4</v>
      </c>
      <c r="BL42" s="23">
        <v>12.242399585103801</v>
      </c>
      <c r="BM42" s="23">
        <v>0.31195124878420599</v>
      </c>
      <c r="BN42" s="23">
        <v>1.5820151847075801</v>
      </c>
      <c r="BO42" s="23">
        <v>10.0858479341038</v>
      </c>
      <c r="BP42" s="23">
        <v>0</v>
      </c>
      <c r="BQ42" s="23">
        <v>149.69487480502801</v>
      </c>
      <c r="BR42" s="23">
        <v>7.9835869495196601</v>
      </c>
      <c r="BS42" s="23">
        <v>0.88706518956993297</v>
      </c>
      <c r="BT42" s="23">
        <v>8.8706521390896</v>
      </c>
      <c r="BU42" s="23">
        <v>0</v>
      </c>
      <c r="BV42" s="23">
        <v>6.3125881587548198</v>
      </c>
      <c r="BW42" s="23">
        <v>4.6892400358250999E-2</v>
      </c>
      <c r="BX42" s="23">
        <v>1.9204039493157399E-2</v>
      </c>
      <c r="BY42" s="23">
        <v>2.33600638890634E-2</v>
      </c>
      <c r="BZ42" s="23">
        <v>2.1389839660047202E-2</v>
      </c>
      <c r="CA42" s="23">
        <v>9.0675899888115405E-2</v>
      </c>
      <c r="CB42" s="23">
        <v>7.1148907003532904E-4</v>
      </c>
      <c r="CC42" s="23">
        <v>38.6257427216389</v>
      </c>
      <c r="CD42" s="23">
        <v>2.69898575263038E-3</v>
      </c>
      <c r="CE42" s="23">
        <v>0.42466545963612701</v>
      </c>
      <c r="CF42" s="23">
        <v>6.7841565270589799</v>
      </c>
      <c r="CG42" s="23">
        <v>1.37304775762385E-3</v>
      </c>
      <c r="CH42" s="23">
        <v>0</v>
      </c>
      <c r="CI42" s="23">
        <v>0.65909361431240598</v>
      </c>
      <c r="CJ42" s="23">
        <v>62.931021165543903</v>
      </c>
      <c r="CK42" s="23">
        <v>53.336752014268299</v>
      </c>
      <c r="CL42" s="23">
        <v>9.5942691512756397</v>
      </c>
      <c r="CM42" s="23">
        <v>1.1933995932472399E-3</v>
      </c>
      <c r="CN42" s="23">
        <v>1.6477856115345801E-4</v>
      </c>
      <c r="CO42" s="23">
        <v>8.8696894238771504E-3</v>
      </c>
      <c r="CP42" s="23">
        <v>0.111758279733461</v>
      </c>
      <c r="CQ42" s="23">
        <v>18.295043061779001</v>
      </c>
      <c r="CR42" s="23">
        <v>0.124397006564261</v>
      </c>
      <c r="CS42" s="23">
        <v>0.16912636220836899</v>
      </c>
      <c r="CT42" s="23">
        <v>26.133051571619902</v>
      </c>
      <c r="CU42" s="23">
        <v>1.13593618466619</v>
      </c>
      <c r="CV42" s="23">
        <v>3.9492871575257504E-3</v>
      </c>
      <c r="CW42" s="23">
        <v>0.61642505960746696</v>
      </c>
      <c r="CX42" s="6">
        <v>7.4394432227164195E-5</v>
      </c>
      <c r="CY42" s="23">
        <v>4.7646503573141104</v>
      </c>
      <c r="CZ42" s="23">
        <v>37.211522875617902</v>
      </c>
      <c r="DA42" s="23">
        <v>0.33587789203966101</v>
      </c>
      <c r="DB42" s="23">
        <v>0</v>
      </c>
      <c r="DC42" s="23">
        <v>1.78505873112077</v>
      </c>
      <c r="DD42" s="23">
        <v>5.8824770136571898</v>
      </c>
      <c r="DE42" s="23">
        <v>1.11470963722257</v>
      </c>
      <c r="DF42" s="23">
        <v>0</v>
      </c>
      <c r="DG42" s="23">
        <v>20.718343802695099</v>
      </c>
      <c r="DH42" s="23">
        <v>144.98403192292599</v>
      </c>
      <c r="DI42" s="23">
        <v>0.94433709279143696</v>
      </c>
      <c r="DJ42" s="23">
        <v>4.4783414303190598</v>
      </c>
      <c r="DL42" s="46">
        <f t="shared" si="7"/>
        <v>-2.0822645628929697E-7</v>
      </c>
      <c r="DM42" s="46">
        <f t="shared" si="8"/>
        <v>-2.0483114470032733E-7</v>
      </c>
      <c r="DN42" s="46">
        <f t="shared" si="9"/>
        <v>-8.8616973267338313E-7</v>
      </c>
      <c r="DO42" s="46">
        <f t="shared" si="29"/>
        <v>5.6000823749622242E-4</v>
      </c>
      <c r="DP42" s="46">
        <f t="shared" si="30"/>
        <v>6.6086313565273745E-4</v>
      </c>
      <c r="DQ42" s="46">
        <f t="shared" si="10"/>
        <v>-1.6040366149021073E-6</v>
      </c>
      <c r="DR42" s="46">
        <f t="shared" si="11"/>
        <v>-2.6262936341474914E-7</v>
      </c>
      <c r="DS42" s="46">
        <f t="shared" si="12"/>
        <v>-8.0460863145517249E-7</v>
      </c>
      <c r="DT42" s="46">
        <f t="shared" si="13"/>
        <v>-2.1028418871925708E-6</v>
      </c>
      <c r="DU42" s="46">
        <f t="shared" si="14"/>
        <v>1.4794472452511372E-6</v>
      </c>
      <c r="DV42" s="46">
        <f t="shared" si="15"/>
        <v>2.3035929177269405E-6</v>
      </c>
      <c r="DW42" s="46">
        <f t="shared" si="16"/>
        <v>-7.721963531956981E-9</v>
      </c>
      <c r="DX42" s="46">
        <f t="shared" si="17"/>
        <v>-2.1196303887746249E-6</v>
      </c>
      <c r="DY42" s="46">
        <f t="shared" si="18"/>
        <v>-5.1964315502796177E-6</v>
      </c>
      <c r="DZ42" s="46">
        <f t="shared" si="31"/>
        <v>8.5378796169055652E-6</v>
      </c>
      <c r="EA42" s="46">
        <f t="shared" si="32"/>
        <v>2.0565068423568984E-6</v>
      </c>
      <c r="EB42" s="46">
        <f t="shared" si="33"/>
        <v>2.7349770291448541E-6</v>
      </c>
      <c r="EC42" s="46">
        <f t="shared" si="34"/>
        <v>-7.4960239737073474E-6</v>
      </c>
      <c r="ED42" s="46">
        <f t="shared" si="35"/>
        <v>-1.1040615444184074E-6</v>
      </c>
      <c r="EE42" s="46">
        <f t="shared" si="19"/>
        <v>2.9884021411190252E-6</v>
      </c>
      <c r="EF42" s="46">
        <f t="shared" si="20"/>
        <v>-1.1474544331304401E-6</v>
      </c>
      <c r="EG42" s="46">
        <f t="shared" si="21"/>
        <v>2.7222781839099334E-7</v>
      </c>
      <c r="EH42" s="46">
        <f t="shared" si="22"/>
        <v>-4.6531942548439645E-6</v>
      </c>
      <c r="EI42" s="46">
        <f t="shared" si="23"/>
        <v>-9.1229345496776876E-6</v>
      </c>
      <c r="EJ42" s="46">
        <f t="shared" si="24"/>
        <v>-4.9691355669826404E-6</v>
      </c>
      <c r="EK42" s="46">
        <f t="shared" si="25"/>
        <v>7.9751052573618953E-7</v>
      </c>
      <c r="EL42" s="46">
        <f t="shared" si="26"/>
        <v>8.6104641936101238E-6</v>
      </c>
      <c r="EM42" s="46">
        <f t="shared" si="27"/>
        <v>9.9635401725254442E-6</v>
      </c>
      <c r="EN42" s="46">
        <f t="shared" si="28"/>
        <v>3.4027861130614461E-6</v>
      </c>
    </row>
    <row r="43" spans="1:144" x14ac:dyDescent="0.3">
      <c r="A43" s="23" t="s">
        <v>40</v>
      </c>
      <c r="B43" s="21">
        <v>2372.9752140000001</v>
      </c>
      <c r="C43" s="21">
        <v>39.347422000000002</v>
      </c>
      <c r="D43" s="21">
        <v>53.011074000000001</v>
      </c>
      <c r="E43" s="21">
        <v>259.82591200000002</v>
      </c>
      <c r="F43" s="21">
        <v>220.19145</v>
      </c>
      <c r="G43" s="21">
        <v>24.141925000000001</v>
      </c>
      <c r="H43" s="21">
        <v>565.61914400000001</v>
      </c>
      <c r="I43" s="23">
        <v>23.504999000000002</v>
      </c>
      <c r="J43" s="23">
        <v>7.1772859999999996</v>
      </c>
      <c r="K43" s="23">
        <v>13.565317</v>
      </c>
      <c r="L43" s="23">
        <v>1.726496</v>
      </c>
      <c r="M43" s="23">
        <v>48.711837000000003</v>
      </c>
      <c r="N43" s="23">
        <v>5.9194100000000001</v>
      </c>
      <c r="O43" s="23">
        <v>2.1457869999999999</v>
      </c>
      <c r="P43" s="23">
        <v>0.237596</v>
      </c>
      <c r="Q43" s="23">
        <v>9.7305000000000003E-2</v>
      </c>
      <c r="R43" s="23">
        <v>0.11837</v>
      </c>
      <c r="S43" s="23">
        <v>0.108391</v>
      </c>
      <c r="T43" s="23">
        <v>0.45942100000000002</v>
      </c>
      <c r="U43" s="23">
        <v>32.186801000000003</v>
      </c>
      <c r="V43" s="23">
        <v>6.8319890000000001</v>
      </c>
      <c r="W43" s="23">
        <v>7.3992620000000002</v>
      </c>
      <c r="X43" s="23">
        <v>0.98656699999999997</v>
      </c>
      <c r="Y43" s="23">
        <v>6.5779999999999996E-3</v>
      </c>
      <c r="Z43" s="23">
        <v>0.66593199999999997</v>
      </c>
      <c r="AA43" s="23">
        <v>1.5806180000000001</v>
      </c>
      <c r="AB43" s="23">
        <v>1.45519</v>
      </c>
      <c r="AC43" s="23">
        <v>1.823E-2</v>
      </c>
      <c r="AD43" s="23">
        <v>1.9859999999999999E-3</v>
      </c>
      <c r="AE43" s="21"/>
      <c r="AF43" s="23" t="s">
        <v>40</v>
      </c>
      <c r="AG43" s="23">
        <v>33.2166441115494</v>
      </c>
      <c r="AH43" s="23">
        <v>5.0782322523028904</v>
      </c>
      <c r="AI43" s="23">
        <v>7.3992677783968999</v>
      </c>
      <c r="AJ43" s="23">
        <v>7.1772670737524598</v>
      </c>
      <c r="AK43" s="23">
        <v>0.986559913973445</v>
      </c>
      <c r="AL43" s="23">
        <v>23.505002373168299</v>
      </c>
      <c r="AM43" s="23">
        <v>23.505002373168299</v>
      </c>
      <c r="AN43" s="23">
        <v>10.8481725924866</v>
      </c>
      <c r="AO43" s="23">
        <v>11.117480882034799</v>
      </c>
      <c r="AP43" s="23">
        <v>13.5653010712696</v>
      </c>
      <c r="AQ43" s="23">
        <v>1.8229945130933099E-2</v>
      </c>
      <c r="AR43" s="23">
        <v>1.7264869412474799</v>
      </c>
      <c r="AS43" s="23">
        <v>6.5779811474395997E-3</v>
      </c>
      <c r="AT43" s="23">
        <v>46.390158819446903</v>
      </c>
      <c r="AU43" s="23">
        <v>2372.9746245804299</v>
      </c>
      <c r="AV43" s="23">
        <v>17.979991554038499</v>
      </c>
      <c r="AW43" s="23">
        <v>8.3724109944099592</v>
      </c>
      <c r="AX43" s="23">
        <v>3.2528995351837802</v>
      </c>
      <c r="AY43" s="23">
        <v>0.37049358805916299</v>
      </c>
      <c r="AZ43" s="23">
        <v>6.4509025475895196</v>
      </c>
      <c r="BA43" s="23">
        <v>48.711835355337598</v>
      </c>
      <c r="BB43" s="23">
        <v>48.711835355337598</v>
      </c>
      <c r="BC43" s="23">
        <v>0.66593011191239904</v>
      </c>
      <c r="BD43" s="23">
        <v>434480.25035632198</v>
      </c>
      <c r="BE43" s="23">
        <v>0</v>
      </c>
      <c r="BF43" s="23">
        <v>4.6891543966291298</v>
      </c>
      <c r="BG43" s="23">
        <v>1.0157979076697601</v>
      </c>
      <c r="BH43" s="23">
        <v>50.333360494407202</v>
      </c>
      <c r="BI43" s="23">
        <v>6.6138514324685698</v>
      </c>
      <c r="BJ43" s="23">
        <v>5.1635991556297698E-4</v>
      </c>
      <c r="BK43" s="23">
        <v>1.4696427961220699E-3</v>
      </c>
      <c r="BL43" s="23">
        <v>32.186905418268601</v>
      </c>
      <c r="BM43" s="23">
        <v>1.5806065293374501</v>
      </c>
      <c r="BN43" s="23">
        <v>6.8320141580279099</v>
      </c>
      <c r="BO43" s="23">
        <v>39.3474130061674</v>
      </c>
      <c r="BP43" s="23">
        <v>0</v>
      </c>
      <c r="BQ43" s="23">
        <v>581.36378996566202</v>
      </c>
      <c r="BR43" s="23">
        <v>47.709934066370103</v>
      </c>
      <c r="BS43" s="23">
        <v>5.3011185440676298</v>
      </c>
      <c r="BT43" s="23">
        <v>53.011052610437702</v>
      </c>
      <c r="BU43" s="23">
        <v>0</v>
      </c>
      <c r="BV43" s="23">
        <v>22.807012082822101</v>
      </c>
      <c r="BW43" s="23">
        <v>0.23759715065284301</v>
      </c>
      <c r="BX43" s="23">
        <v>9.7304856786653196E-2</v>
      </c>
      <c r="BY43" s="23">
        <v>0.11836993212189301</v>
      </c>
      <c r="BZ43" s="23">
        <v>0.108390737558491</v>
      </c>
      <c r="CA43" s="23">
        <v>0.45942166662808498</v>
      </c>
      <c r="CB43" s="23">
        <v>6.3571300451396298E-3</v>
      </c>
      <c r="CC43" s="23">
        <v>139.81809689280499</v>
      </c>
      <c r="CD43" s="23">
        <v>2.5223104658917399E-3</v>
      </c>
      <c r="CE43" s="23">
        <v>0.77648714650264195</v>
      </c>
      <c r="CF43" s="23">
        <v>8.2770175873719207</v>
      </c>
      <c r="CG43" s="23">
        <v>1.8914607604843499E-3</v>
      </c>
      <c r="CH43" s="23">
        <v>0</v>
      </c>
      <c r="CI43" s="23">
        <v>0.188301192039109</v>
      </c>
      <c r="CJ43" s="23">
        <v>259.83831975273398</v>
      </c>
      <c r="CK43" s="23">
        <v>220.20386897367499</v>
      </c>
      <c r="CL43" s="23">
        <v>39.634450779058298</v>
      </c>
      <c r="CM43" s="23">
        <v>2.3695971714699799E-3</v>
      </c>
      <c r="CN43" s="23">
        <v>3.9176327540689E-4</v>
      </c>
      <c r="CO43" s="23">
        <v>0.81828597397443703</v>
      </c>
      <c r="CP43" s="23">
        <v>0.11703192568219201</v>
      </c>
      <c r="CQ43" s="23">
        <v>85.779129615238304</v>
      </c>
      <c r="CR43" s="23">
        <v>0.58606999531517801</v>
      </c>
      <c r="CS43" s="23">
        <v>0.26207268572562298</v>
      </c>
      <c r="CT43" s="23">
        <v>122.54048358383299</v>
      </c>
      <c r="CU43" s="23">
        <v>3.1568631096148998</v>
      </c>
      <c r="CV43" s="23">
        <v>4.6035689082160698E-3</v>
      </c>
      <c r="CW43" s="23">
        <v>0.84051733439155096</v>
      </c>
      <c r="CX43" s="23">
        <v>3.3610297458622001E-4</v>
      </c>
      <c r="CY43" s="23">
        <v>24.14191997619</v>
      </c>
      <c r="CZ43" s="23">
        <v>135.23311530647501</v>
      </c>
      <c r="DA43" s="23">
        <v>1.4551914437628399</v>
      </c>
      <c r="DB43" s="23">
        <v>0</v>
      </c>
      <c r="DC43" s="23">
        <v>16.539215032293701</v>
      </c>
      <c r="DD43" s="23">
        <v>22.351029845818601</v>
      </c>
      <c r="DE43" s="23">
        <v>5.9194213692567601</v>
      </c>
      <c r="DF43" s="23">
        <v>0</v>
      </c>
      <c r="DG43" s="23">
        <v>86.372952894260806</v>
      </c>
      <c r="DH43" s="23">
        <v>565.61898366926198</v>
      </c>
      <c r="DI43" s="23">
        <v>2.1457911673324599</v>
      </c>
      <c r="DJ43" s="23">
        <v>15.2307680777509</v>
      </c>
      <c r="DL43" s="46">
        <f t="shared" si="7"/>
        <v>-2.4838842254044372E-7</v>
      </c>
      <c r="DM43" s="46">
        <f t="shared" si="8"/>
        <v>-2.2857488862507705E-7</v>
      </c>
      <c r="DN43" s="46">
        <f t="shared" si="9"/>
        <v>-4.0349234009359003E-7</v>
      </c>
      <c r="DO43" s="46">
        <f t="shared" si="29"/>
        <v>4.7754100576249149E-5</v>
      </c>
      <c r="DP43" s="46">
        <f t="shared" si="30"/>
        <v>5.6400798827487084E-5</v>
      </c>
      <c r="DQ43" s="46">
        <f t="shared" si="10"/>
        <v>-2.0809483920162045E-7</v>
      </c>
      <c r="DR43" s="46">
        <f t="shared" si="11"/>
        <v>-2.8346059309912536E-7</v>
      </c>
      <c r="DS43" s="46">
        <f t="shared" si="12"/>
        <v>1.4350854886534063E-7</v>
      </c>
      <c r="DT43" s="46">
        <f t="shared" si="13"/>
        <v>-2.6369643817805466E-6</v>
      </c>
      <c r="DU43" s="46">
        <f t="shared" si="14"/>
        <v>-1.1742247085313761E-6</v>
      </c>
      <c r="DV43" s="46">
        <f t="shared" si="15"/>
        <v>-5.2469003809496313E-6</v>
      </c>
      <c r="DW43" s="46">
        <f t="shared" si="16"/>
        <v>-3.3763095497455008E-8</v>
      </c>
      <c r="DX43" s="46">
        <f t="shared" si="17"/>
        <v>1.9206739793393208E-6</v>
      </c>
      <c r="DY43" s="46">
        <f t="shared" si="18"/>
        <v>1.9420997797094199E-6</v>
      </c>
      <c r="DZ43" s="46">
        <f t="shared" si="31"/>
        <v>4.8428965260660696E-6</v>
      </c>
      <c r="EA43" s="46">
        <f t="shared" si="32"/>
        <v>-1.471798435913456E-6</v>
      </c>
      <c r="EB43" s="46">
        <f t="shared" si="33"/>
        <v>-5.7344011993128661E-7</v>
      </c>
      <c r="EC43" s="46">
        <f t="shared" si="34"/>
        <v>-2.4212481571062386E-6</v>
      </c>
      <c r="ED43" s="46">
        <f t="shared" si="35"/>
        <v>1.4510178789289866E-6</v>
      </c>
      <c r="EE43" s="46">
        <f t="shared" si="19"/>
        <v>3.2441331649811784E-6</v>
      </c>
      <c r="EF43" s="46">
        <f t="shared" si="20"/>
        <v>3.6823870632418608E-6</v>
      </c>
      <c r="EG43" s="46">
        <f t="shared" si="21"/>
        <v>7.8094232906418322E-7</v>
      </c>
      <c r="EH43" s="46">
        <f t="shared" si="22"/>
        <v>-7.1825092010678711E-6</v>
      </c>
      <c r="EI43" s="46">
        <f t="shared" si="23"/>
        <v>-2.8660018850636102E-6</v>
      </c>
      <c r="EJ43" s="46">
        <f t="shared" si="24"/>
        <v>-2.8352558533483203E-6</v>
      </c>
      <c r="EK43" s="46">
        <f t="shared" si="25"/>
        <v>-7.2570744797466975E-6</v>
      </c>
      <c r="EL43" s="46">
        <f t="shared" si="26"/>
        <v>9.9214730718857174E-7</v>
      </c>
      <c r="EM43" s="46">
        <f t="shared" si="27"/>
        <v>-3.0098226495396988E-6</v>
      </c>
      <c r="EN43" s="46">
        <f t="shared" si="28"/>
        <v>1.3654003258210238E-6</v>
      </c>
    </row>
    <row r="44" spans="1:144" x14ac:dyDescent="0.3">
      <c r="A44" s="23" t="s">
        <v>41</v>
      </c>
      <c r="B44" s="21">
        <v>59689.268812000002</v>
      </c>
      <c r="C44" s="21">
        <v>985.851946</v>
      </c>
      <c r="D44" s="21">
        <v>1133.4731730000001</v>
      </c>
      <c r="E44" s="21">
        <v>6357.0311179999999</v>
      </c>
      <c r="F44" s="21">
        <v>5387.3145080000004</v>
      </c>
      <c r="G44" s="21">
        <v>546.11714400000005</v>
      </c>
      <c r="H44" s="21">
        <v>14171.621605</v>
      </c>
      <c r="I44" s="23">
        <v>467.54693900000001</v>
      </c>
      <c r="J44" s="23">
        <v>142.830589</v>
      </c>
      <c r="K44" s="23">
        <v>125.53469699999999</v>
      </c>
      <c r="L44" s="23">
        <v>75.878711999999993</v>
      </c>
      <c r="M44" s="23">
        <v>700.762473</v>
      </c>
      <c r="N44" s="23">
        <v>95.964286999999999</v>
      </c>
      <c r="O44" s="23">
        <v>81.458063999999993</v>
      </c>
      <c r="P44" s="23">
        <v>5.3747600000000002</v>
      </c>
      <c r="Q44" s="23">
        <v>2.2011880000000001</v>
      </c>
      <c r="R44" s="23">
        <v>2.6776430000000002</v>
      </c>
      <c r="S44" s="23">
        <v>2.4519419999999998</v>
      </c>
      <c r="T44" s="23">
        <v>10.392915</v>
      </c>
      <c r="U44" s="23">
        <v>642.73753699999997</v>
      </c>
      <c r="V44" s="23">
        <v>135.577473</v>
      </c>
      <c r="W44" s="23">
        <v>89.827049000000002</v>
      </c>
      <c r="X44" s="23">
        <v>19.527631</v>
      </c>
      <c r="Y44" s="23">
        <v>0.14874399999999999</v>
      </c>
      <c r="Z44" s="23">
        <v>13.390374</v>
      </c>
      <c r="AA44" s="23">
        <v>35.755332000000003</v>
      </c>
      <c r="AB44" s="23">
        <v>29.012442</v>
      </c>
      <c r="AC44" s="23">
        <v>0.41240399999999999</v>
      </c>
      <c r="AD44" s="23">
        <v>2.4357E-2</v>
      </c>
      <c r="AE44" s="21"/>
      <c r="AF44" s="23" t="s">
        <v>41</v>
      </c>
      <c r="AG44" s="23">
        <v>1120.80892031809</v>
      </c>
      <c r="AH44" s="23">
        <v>193.76344108319401</v>
      </c>
      <c r="AI44" s="23">
        <v>89.828737684336602</v>
      </c>
      <c r="AJ44" s="23">
        <v>142.83326196609701</v>
      </c>
      <c r="AK44" s="23">
        <v>19.5279819170376</v>
      </c>
      <c r="AL44" s="23">
        <v>467.55574378166801</v>
      </c>
      <c r="AM44" s="23">
        <v>467.55574378166801</v>
      </c>
      <c r="AN44" s="23">
        <v>314.55031296449999</v>
      </c>
      <c r="AO44" s="23">
        <v>17.5388092735448</v>
      </c>
      <c r="AP44" s="23">
        <v>125.537065930887</v>
      </c>
      <c r="AQ44" s="23">
        <v>0.41241215871333298</v>
      </c>
      <c r="AR44" s="23">
        <v>75.880163980542903</v>
      </c>
      <c r="AS44" s="23">
        <v>0.148746576738537</v>
      </c>
      <c r="AT44" s="23">
        <v>1416.0973847422299</v>
      </c>
      <c r="AU44" s="23">
        <v>59690.161678405202</v>
      </c>
      <c r="AV44" s="23">
        <v>465.75255475362201</v>
      </c>
      <c r="AW44" s="23">
        <v>187.01638688071699</v>
      </c>
      <c r="AX44" s="23">
        <v>133.069782451653</v>
      </c>
      <c r="AY44" s="23">
        <v>80.471890644752406</v>
      </c>
      <c r="AZ44" s="23">
        <v>126.782869581181</v>
      </c>
      <c r="BA44" s="23">
        <v>700.77563867713798</v>
      </c>
      <c r="BB44" s="23">
        <v>700.77563867713798</v>
      </c>
      <c r="BC44" s="23">
        <v>13.3906230862836</v>
      </c>
      <c r="BD44" s="23">
        <v>9828610.5929740891</v>
      </c>
      <c r="BE44" s="23">
        <v>0</v>
      </c>
      <c r="BF44" s="23">
        <v>184.19876780471699</v>
      </c>
      <c r="BG44" s="23">
        <v>32.366919882464202</v>
      </c>
      <c r="BH44" s="23">
        <v>1409.8284145580201</v>
      </c>
      <c r="BI44" s="23">
        <v>223.83229608334801</v>
      </c>
      <c r="BJ44" s="23">
        <v>6.3329236925213604E-3</v>
      </c>
      <c r="BK44" s="23">
        <v>1.80244922479979E-2</v>
      </c>
      <c r="BL44" s="23">
        <v>642.75149726378595</v>
      </c>
      <c r="BM44" s="23">
        <v>35.756054070856599</v>
      </c>
      <c r="BN44" s="23">
        <v>135.58000510437401</v>
      </c>
      <c r="BO44" s="23">
        <v>985.866798418293</v>
      </c>
      <c r="BP44" s="23">
        <v>0</v>
      </c>
      <c r="BQ44" s="23">
        <v>14619.1557637968</v>
      </c>
      <c r="BR44" s="23">
        <v>1020.14722239962</v>
      </c>
      <c r="BS44" s="23">
        <v>113.349719316346</v>
      </c>
      <c r="BT44" s="23">
        <v>1133.49694171596</v>
      </c>
      <c r="BU44" s="23">
        <v>0</v>
      </c>
      <c r="BV44" s="23">
        <v>738.22760968021896</v>
      </c>
      <c r="BW44" s="23">
        <v>5.3748533139151302</v>
      </c>
      <c r="BX44" s="23">
        <v>2.2012277714838699</v>
      </c>
      <c r="BY44" s="23">
        <v>2.6777020248262402</v>
      </c>
      <c r="BZ44" s="23">
        <v>2.4519898379536702</v>
      </c>
      <c r="CA44" s="23">
        <v>10.3931497539752</v>
      </c>
      <c r="CB44" s="23">
        <v>0.15091562455728399</v>
      </c>
      <c r="CC44" s="23">
        <v>4032.2874189774002</v>
      </c>
      <c r="CD44" s="23">
        <v>6.28858872512221E-2</v>
      </c>
      <c r="CE44" s="23">
        <v>18.1834594708907</v>
      </c>
      <c r="CF44" s="23">
        <v>194.668137533909</v>
      </c>
      <c r="CG44" s="23">
        <v>5.8874730121309199E-2</v>
      </c>
      <c r="CH44" s="23">
        <v>0</v>
      </c>
      <c r="CI44" s="23">
        <v>4.4048693992956203</v>
      </c>
      <c r="CJ44" s="23">
        <v>6357.4236041355898</v>
      </c>
      <c r="CK44" s="23">
        <v>5387.6915280221201</v>
      </c>
      <c r="CL44" s="23">
        <v>969.73207611347198</v>
      </c>
      <c r="CM44" s="23">
        <v>5.7857046847114998E-2</v>
      </c>
      <c r="CN44" s="23">
        <v>1.03641841165804E-2</v>
      </c>
      <c r="CO44" s="23">
        <v>27.403953732590299</v>
      </c>
      <c r="CP44" s="23">
        <v>2.70046912493041</v>
      </c>
      <c r="CQ44" s="23">
        <v>2099.8937426136899</v>
      </c>
      <c r="CR44" s="23">
        <v>13.918739091034301</v>
      </c>
      <c r="CS44" s="23">
        <v>6.2530243907251499</v>
      </c>
      <c r="CT44" s="23">
        <v>2999.8046997690599</v>
      </c>
      <c r="CU44" s="23">
        <v>68.782034821281201</v>
      </c>
      <c r="CV44" s="23">
        <v>0.10962542684017</v>
      </c>
      <c r="CW44" s="23">
        <v>20.000416395883899</v>
      </c>
      <c r="CX44" s="23">
        <v>9.4936003747857298E-3</v>
      </c>
      <c r="CY44" s="23">
        <v>546.12739905531896</v>
      </c>
      <c r="CZ44" s="23">
        <v>3781.0274915242098</v>
      </c>
      <c r="DA44" s="23">
        <v>29.0129964925957</v>
      </c>
      <c r="DB44" s="23">
        <v>0</v>
      </c>
      <c r="DC44" s="23">
        <v>200.086191363002</v>
      </c>
      <c r="DD44" s="23">
        <v>622.834169633633</v>
      </c>
      <c r="DE44" s="23">
        <v>95.966063383879998</v>
      </c>
      <c r="DF44" s="23">
        <v>0</v>
      </c>
      <c r="DG44" s="23">
        <v>2137.9788357335901</v>
      </c>
      <c r="DH44" s="23">
        <v>14171.8348977551</v>
      </c>
      <c r="DI44" s="23">
        <v>81.459564028399797</v>
      </c>
      <c r="DJ44" s="23">
        <v>469.93122037474399</v>
      </c>
      <c r="DL44" s="46">
        <f t="shared" si="7"/>
        <v>1.4958575016428005E-5</v>
      </c>
      <c r="DM44" s="46">
        <f t="shared" si="8"/>
        <v>1.5065566744849953E-5</v>
      </c>
      <c r="DN44" s="46">
        <f t="shared" si="9"/>
        <v>2.0969809013672875E-5</v>
      </c>
      <c r="DO44" s="46">
        <f t="shared" si="29"/>
        <v>6.1740477324171848E-5</v>
      </c>
      <c r="DP44" s="46">
        <f t="shared" si="30"/>
        <v>6.9982924063530997E-5</v>
      </c>
      <c r="DQ44" s="46">
        <f t="shared" si="10"/>
        <v>1.8778123762596216E-5</v>
      </c>
      <c r="DR44" s="46">
        <f t="shared" si="11"/>
        <v>1.5050695047064536E-5</v>
      </c>
      <c r="DS44" s="46">
        <f t="shared" si="12"/>
        <v>1.8831866778630712E-5</v>
      </c>
      <c r="DT44" s="46">
        <f t="shared" si="13"/>
        <v>1.8714241226079843E-5</v>
      </c>
      <c r="DU44" s="46">
        <f t="shared" si="14"/>
        <v>1.887072613081507E-5</v>
      </c>
      <c r="DV44" s="46">
        <f t="shared" si="15"/>
        <v>1.9135545459842437E-5</v>
      </c>
      <c r="DW44" s="46">
        <f t="shared" si="16"/>
        <v>1.8787645807592599E-5</v>
      </c>
      <c r="DX44" s="46">
        <f t="shared" si="17"/>
        <v>1.8510884992031919E-5</v>
      </c>
      <c r="DY44" s="46">
        <f t="shared" si="18"/>
        <v>1.8414731779083957E-5</v>
      </c>
      <c r="DZ44" s="46">
        <f t="shared" si="31"/>
        <v>1.7361503607605005E-5</v>
      </c>
      <c r="EA44" s="46">
        <f t="shared" si="32"/>
        <v>1.8068190390734157E-5</v>
      </c>
      <c r="EB44" s="46">
        <f t="shared" si="33"/>
        <v>2.2043575726855278E-5</v>
      </c>
      <c r="EC44" s="46">
        <f t="shared" si="34"/>
        <v>1.9510230531700965E-5</v>
      </c>
      <c r="ED44" s="46">
        <f t="shared" si="35"/>
        <v>2.2587885612405488E-5</v>
      </c>
      <c r="EE44" s="46">
        <f t="shared" si="19"/>
        <v>2.1720006973819016E-5</v>
      </c>
      <c r="EF44" s="46">
        <f t="shared" si="20"/>
        <v>1.867643877690565E-5</v>
      </c>
      <c r="EG44" s="46">
        <f t="shared" si="21"/>
        <v>1.8799285464665792E-5</v>
      </c>
      <c r="EH44" s="46">
        <f t="shared" si="22"/>
        <v>1.7970282089035554E-5</v>
      </c>
      <c r="EI44" s="46">
        <f t="shared" si="23"/>
        <v>1.7323310768928203E-5</v>
      </c>
      <c r="EJ44" s="46">
        <f t="shared" si="24"/>
        <v>1.8601891448354953E-5</v>
      </c>
      <c r="EK44" s="46">
        <f t="shared" si="25"/>
        <v>2.0194774211485479E-5</v>
      </c>
      <c r="EL44" s="46">
        <f t="shared" si="26"/>
        <v>1.9112234526841811E-5</v>
      </c>
      <c r="EM44" s="46">
        <f t="shared" si="27"/>
        <v>1.9783303103229175E-5</v>
      </c>
      <c r="EN44" s="46">
        <f t="shared" si="28"/>
        <v>1.7076837018509384E-5</v>
      </c>
    </row>
    <row r="45" spans="1:144" x14ac:dyDescent="0.3">
      <c r="A45" s="23" t="s">
        <v>42</v>
      </c>
      <c r="B45" s="21">
        <v>94637.762602999996</v>
      </c>
      <c r="C45" s="21">
        <v>1558.2804619999999</v>
      </c>
      <c r="D45" s="21">
        <v>1550.2761379999999</v>
      </c>
      <c r="E45" s="21">
        <v>9858.6657570000007</v>
      </c>
      <c r="F45" s="21">
        <v>8354.8015109999997</v>
      </c>
      <c r="G45" s="21">
        <v>790.38827600000002</v>
      </c>
      <c r="H45" s="21">
        <v>22400.281104000002</v>
      </c>
      <c r="I45" s="23">
        <v>903.57870300000002</v>
      </c>
      <c r="J45" s="23">
        <v>276.16080799999997</v>
      </c>
      <c r="K45" s="23">
        <v>242.24629999999999</v>
      </c>
      <c r="L45" s="23">
        <v>146.155269</v>
      </c>
      <c r="M45" s="23">
        <v>1804.734897</v>
      </c>
      <c r="N45" s="23">
        <v>184.91463200000001</v>
      </c>
      <c r="O45" s="23">
        <v>156.65262300000001</v>
      </c>
      <c r="P45" s="23">
        <v>7.7788180000000002</v>
      </c>
      <c r="Q45" s="23">
        <v>3.1857549999999999</v>
      </c>
      <c r="R45" s="23">
        <v>3.8753160000000002</v>
      </c>
      <c r="S45" s="23">
        <v>3.5486970000000002</v>
      </c>
      <c r="T45" s="23">
        <v>15.041584</v>
      </c>
      <c r="U45" s="23">
        <v>2030.8314359999999</v>
      </c>
      <c r="V45" s="23">
        <v>262.43348099999997</v>
      </c>
      <c r="W45" s="23">
        <v>173.609835</v>
      </c>
      <c r="X45" s="23">
        <v>37.951917999999999</v>
      </c>
      <c r="Y45" s="23">
        <v>0.21529400000000001</v>
      </c>
      <c r="Z45" s="23">
        <v>25.839607999999998</v>
      </c>
      <c r="AA45" s="23">
        <v>51.748265000000004</v>
      </c>
      <c r="AB45" s="23">
        <v>55.716665999999996</v>
      </c>
      <c r="AC45" s="23">
        <v>0.59680999999999995</v>
      </c>
      <c r="AD45" s="23">
        <v>6.1002000000000001E-2</v>
      </c>
      <c r="AE45" s="21"/>
      <c r="AF45" s="23" t="s">
        <v>42</v>
      </c>
      <c r="AG45" s="23">
        <v>1506.7256958268699</v>
      </c>
      <c r="AH45" s="23">
        <v>260.08092568688602</v>
      </c>
      <c r="AI45" s="23">
        <v>173.62043427767199</v>
      </c>
      <c r="AJ45" s="23">
        <v>276.17763027799998</v>
      </c>
      <c r="AK45" s="23">
        <v>37.954297189552001</v>
      </c>
      <c r="AL45" s="23">
        <v>903.63373055576096</v>
      </c>
      <c r="AM45" s="23">
        <v>903.63373055576096</v>
      </c>
      <c r="AN45" s="23">
        <v>423.39889174741597</v>
      </c>
      <c r="AO45" s="23">
        <v>23.6401361973954</v>
      </c>
      <c r="AP45" s="23">
        <v>242.26104256063499</v>
      </c>
      <c r="AQ45" s="23">
        <v>0.59684506688499395</v>
      </c>
      <c r="AR45" s="23">
        <v>146.16421249567799</v>
      </c>
      <c r="AS45" s="23">
        <v>0.21530794136720699</v>
      </c>
      <c r="AT45" s="23">
        <v>2472.21383856393</v>
      </c>
      <c r="AU45" s="23">
        <v>94644.146929060793</v>
      </c>
      <c r="AV45" s="23">
        <v>616.39170442148099</v>
      </c>
      <c r="AW45" s="23">
        <v>363.74138414881702</v>
      </c>
      <c r="AX45" s="23">
        <v>126.988628670718</v>
      </c>
      <c r="AY45" s="23">
        <v>108.083856666438</v>
      </c>
      <c r="AZ45" s="23">
        <v>170.56346343654201</v>
      </c>
      <c r="BA45" s="23">
        <v>1804.84509733814</v>
      </c>
      <c r="BB45" s="23">
        <v>1804.84509733814</v>
      </c>
      <c r="BC45" s="23">
        <v>25.8411677269854</v>
      </c>
      <c r="BD45" s="23">
        <v>14225422.893069699</v>
      </c>
      <c r="BE45" s="23">
        <v>0</v>
      </c>
      <c r="BF45" s="23">
        <v>247.90016003853299</v>
      </c>
      <c r="BG45" s="23">
        <v>43.566542071058301</v>
      </c>
      <c r="BH45" s="23">
        <v>2087.9523902426399</v>
      </c>
      <c r="BI45" s="23">
        <v>300.559350106593</v>
      </c>
      <c r="BJ45" s="23">
        <v>1.5861372057518499E-2</v>
      </c>
      <c r="BK45" s="23">
        <v>4.5143929077310498E-2</v>
      </c>
      <c r="BL45" s="23">
        <v>2030.96169954224</v>
      </c>
      <c r="BM45" s="23">
        <v>51.751436887737199</v>
      </c>
      <c r="BN45" s="23">
        <v>262.44948680064198</v>
      </c>
      <c r="BO45" s="23">
        <v>1558.38524128176</v>
      </c>
      <c r="BP45" s="23">
        <v>0</v>
      </c>
      <c r="BQ45" s="23">
        <v>23114.716465219299</v>
      </c>
      <c r="BR45" s="23">
        <v>1395.3275616272299</v>
      </c>
      <c r="BS45" s="23">
        <v>155.036405594228</v>
      </c>
      <c r="BT45" s="23">
        <v>1550.3639672214499</v>
      </c>
      <c r="BU45" s="23">
        <v>0</v>
      </c>
      <c r="BV45" s="23">
        <v>955.33473384111198</v>
      </c>
      <c r="BW45" s="23">
        <v>7.7793022684854796</v>
      </c>
      <c r="BX45" s="23">
        <v>3.1859502082331601</v>
      </c>
      <c r="BY45" s="23">
        <v>3.8755512137171499</v>
      </c>
      <c r="BZ45" s="23">
        <v>3.5489164901800598</v>
      </c>
      <c r="CA45" s="23">
        <v>15.042472374269799</v>
      </c>
      <c r="CB45" s="23">
        <v>2.7273186313816901E-2</v>
      </c>
      <c r="CC45" s="23">
        <v>5845.5447625214301</v>
      </c>
      <c r="CD45" s="23">
        <v>0</v>
      </c>
      <c r="CE45" s="23">
        <v>64.867463073683894</v>
      </c>
      <c r="CF45" s="23">
        <v>772.67914399268</v>
      </c>
      <c r="CG45" s="23">
        <v>0.100233957416623</v>
      </c>
      <c r="CH45" s="23">
        <v>0</v>
      </c>
      <c r="CI45" s="23">
        <v>78.664913165120595</v>
      </c>
      <c r="CJ45" s="23">
        <v>9859.0223348563304</v>
      </c>
      <c r="CK45" s="23">
        <v>8355.0589748360508</v>
      </c>
      <c r="CL45" s="23">
        <v>1503.9633600202801</v>
      </c>
      <c r="CM45" s="23">
        <v>2.9938958947733898</v>
      </c>
      <c r="CN45" s="23">
        <v>3.4409023191520997E-2</v>
      </c>
      <c r="CO45" s="23">
        <v>45.729598228916899</v>
      </c>
      <c r="CP45" s="23">
        <v>34.059832510788802</v>
      </c>
      <c r="CQ45" s="23">
        <v>2993.12891905179</v>
      </c>
      <c r="CR45" s="23">
        <v>14.1533761399273</v>
      </c>
      <c r="CS45" s="23">
        <v>17.542916241339899</v>
      </c>
      <c r="CT45" s="23">
        <v>4275.8593819232001</v>
      </c>
      <c r="CU45" s="23">
        <v>171.90980338105501</v>
      </c>
      <c r="CV45" s="23">
        <v>0.60539563891598702</v>
      </c>
      <c r="CW45" s="23">
        <v>54.564607250560798</v>
      </c>
      <c r="CX45" s="23">
        <v>4.7615557424340101E-2</v>
      </c>
      <c r="CY45" s="23">
        <v>790.43646469463204</v>
      </c>
      <c r="CZ45" s="23">
        <v>5631.5224381274402</v>
      </c>
      <c r="DA45" s="23">
        <v>55.7200172303152</v>
      </c>
      <c r="DB45" s="23">
        <v>0</v>
      </c>
      <c r="DC45" s="23">
        <v>270.14728236900498</v>
      </c>
      <c r="DD45" s="23">
        <v>890.24213520964304</v>
      </c>
      <c r="DE45" s="23">
        <v>184.925989665705</v>
      </c>
      <c r="DF45" s="23">
        <v>0</v>
      </c>
      <c r="DG45" s="23">
        <v>3135.4731368206599</v>
      </c>
      <c r="DH45" s="23">
        <v>22401.7869026714</v>
      </c>
      <c r="DI45" s="23">
        <v>156.66219628848901</v>
      </c>
      <c r="DJ45" s="23">
        <v>677.74319632265201</v>
      </c>
      <c r="DL45" s="46">
        <f t="shared" si="7"/>
        <v>6.7460661423064317E-5</v>
      </c>
      <c r="DM45" s="46">
        <f t="shared" si="8"/>
        <v>6.7240323109500743E-5</v>
      </c>
      <c r="DN45" s="46">
        <f t="shared" si="9"/>
        <v>5.6653920741677049E-5</v>
      </c>
      <c r="DO45" s="46">
        <f t="shared" si="29"/>
        <v>3.6168977133296873E-5</v>
      </c>
      <c r="DP45" s="46">
        <f t="shared" si="30"/>
        <v>3.0816272021797609E-5</v>
      </c>
      <c r="DQ45" s="46">
        <f t="shared" si="10"/>
        <v>6.0968382370106609E-5</v>
      </c>
      <c r="DR45" s="46">
        <f t="shared" si="11"/>
        <v>6.722231138114312E-5</v>
      </c>
      <c r="DS45" s="46">
        <f t="shared" si="12"/>
        <v>6.0899571424431713E-5</v>
      </c>
      <c r="DT45" s="46">
        <f t="shared" si="13"/>
        <v>6.091479135593514E-5</v>
      </c>
      <c r="DU45" s="46">
        <f t="shared" si="14"/>
        <v>6.0857732956085565E-5</v>
      </c>
      <c r="DV45" s="46">
        <f t="shared" si="15"/>
        <v>6.1191743131632027E-5</v>
      </c>
      <c r="DW45" s="46">
        <f t="shared" si="16"/>
        <v>6.1061787148439803E-5</v>
      </c>
      <c r="DX45" s="46">
        <f t="shared" si="17"/>
        <v>6.1421130292122354E-5</v>
      </c>
      <c r="DY45" s="46">
        <f t="shared" si="18"/>
        <v>6.1111574805921317E-5</v>
      </c>
      <c r="DZ45" s="46">
        <f t="shared" si="31"/>
        <v>6.2254764860076849E-5</v>
      </c>
      <c r="EA45" s="46">
        <f t="shared" si="32"/>
        <v>6.1275343885583053E-5</v>
      </c>
      <c r="EB45" s="46">
        <f t="shared" si="33"/>
        <v>6.0695364494080061E-5</v>
      </c>
      <c r="EC45" s="46">
        <f t="shared" si="34"/>
        <v>6.1850921636764911E-5</v>
      </c>
      <c r="ED45" s="46">
        <f t="shared" si="35"/>
        <v>5.9061217874322976E-5</v>
      </c>
      <c r="EE45" s="46">
        <f t="shared" si="19"/>
        <v>6.4142961316693265E-5</v>
      </c>
      <c r="EF45" s="46">
        <f t="shared" si="20"/>
        <v>6.0989933833960207E-5</v>
      </c>
      <c r="EG45" s="46">
        <f t="shared" si="21"/>
        <v>6.1052288149377444E-5</v>
      </c>
      <c r="EH45" s="46">
        <f t="shared" si="22"/>
        <v>6.2689573475627861E-5</v>
      </c>
      <c r="EI45" s="46">
        <f t="shared" si="23"/>
        <v>6.4755019679956638E-5</v>
      </c>
      <c r="EJ45" s="46">
        <f t="shared" si="24"/>
        <v>6.0361867153788317E-5</v>
      </c>
      <c r="EK45" s="46">
        <f t="shared" si="25"/>
        <v>6.1294571657538445E-5</v>
      </c>
      <c r="EL45" s="46">
        <f t="shared" si="26"/>
        <v>6.0147718013200564E-5</v>
      </c>
      <c r="EM45" s="46">
        <f t="shared" si="27"/>
        <v>5.8757200774107375E-5</v>
      </c>
      <c r="EN45" s="46">
        <f t="shared" si="28"/>
        <v>5.4115190141182482E-5</v>
      </c>
    </row>
    <row r="46" spans="1:144" x14ac:dyDescent="0.3">
      <c r="A46" s="23" t="s">
        <v>43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1"/>
      <c r="DL46" s="46">
        <f t="shared" si="7"/>
        <v>0</v>
      </c>
      <c r="DM46" s="46">
        <f t="shared" si="8"/>
        <v>0</v>
      </c>
      <c r="DN46" s="46">
        <f t="shared" si="9"/>
        <v>0</v>
      </c>
      <c r="DO46" s="46">
        <f t="shared" si="29"/>
        <v>0</v>
      </c>
      <c r="DP46" s="46">
        <f t="shared" si="30"/>
        <v>0</v>
      </c>
      <c r="DQ46" s="46">
        <f t="shared" si="10"/>
        <v>0</v>
      </c>
      <c r="DR46" s="46">
        <f t="shared" si="11"/>
        <v>0</v>
      </c>
      <c r="DS46" s="46">
        <f t="shared" si="12"/>
        <v>0</v>
      </c>
      <c r="DT46" s="46">
        <f t="shared" si="13"/>
        <v>0</v>
      </c>
      <c r="DU46" s="46">
        <f t="shared" si="14"/>
        <v>0</v>
      </c>
      <c r="DV46" s="46">
        <f t="shared" si="15"/>
        <v>0</v>
      </c>
      <c r="DW46" s="46">
        <f t="shared" si="16"/>
        <v>0</v>
      </c>
      <c r="DX46" s="46">
        <f t="shared" si="17"/>
        <v>0</v>
      </c>
      <c r="DY46" s="46">
        <f t="shared" si="18"/>
        <v>0</v>
      </c>
      <c r="DZ46" s="46">
        <f t="shared" si="31"/>
        <v>0</v>
      </c>
      <c r="EA46" s="46">
        <f t="shared" si="32"/>
        <v>0</v>
      </c>
      <c r="EB46" s="46">
        <f t="shared" si="33"/>
        <v>0</v>
      </c>
      <c r="EC46" s="46">
        <f t="shared" si="34"/>
        <v>0</v>
      </c>
      <c r="ED46" s="46">
        <f t="shared" si="35"/>
        <v>0</v>
      </c>
      <c r="EE46" s="46">
        <f t="shared" si="19"/>
        <v>0</v>
      </c>
      <c r="EF46" s="46">
        <f t="shared" si="20"/>
        <v>0</v>
      </c>
      <c r="EG46" s="46">
        <f t="shared" si="21"/>
        <v>0</v>
      </c>
      <c r="EH46" s="46">
        <f t="shared" si="22"/>
        <v>0</v>
      </c>
      <c r="EI46" s="46">
        <f t="shared" si="23"/>
        <v>0</v>
      </c>
      <c r="EJ46" s="46">
        <f t="shared" si="24"/>
        <v>0</v>
      </c>
      <c r="EK46" s="46">
        <f t="shared" si="25"/>
        <v>0</v>
      </c>
      <c r="EL46" s="46">
        <f t="shared" si="26"/>
        <v>0</v>
      </c>
      <c r="EM46" s="46">
        <f t="shared" si="27"/>
        <v>0</v>
      </c>
      <c r="EN46" s="46">
        <f t="shared" si="28"/>
        <v>0</v>
      </c>
    </row>
    <row r="47" spans="1:144" x14ac:dyDescent="0.3">
      <c r="A47" s="23" t="s">
        <v>44</v>
      </c>
      <c r="B47" s="21">
        <v>1671.78316</v>
      </c>
      <c r="C47" s="21">
        <v>27.633994999999999</v>
      </c>
      <c r="D47" s="21">
        <v>32.887203</v>
      </c>
      <c r="E47" s="21">
        <v>179.067137</v>
      </c>
      <c r="F47" s="21">
        <v>151.75181499999999</v>
      </c>
      <c r="G47" s="21">
        <v>15.644537</v>
      </c>
      <c r="H47" s="21">
        <v>397.23875800000002</v>
      </c>
      <c r="I47" s="23">
        <v>15.231794000000001</v>
      </c>
      <c r="J47" s="23">
        <v>4.6510490000000004</v>
      </c>
      <c r="K47" s="23">
        <v>8.7906460000000006</v>
      </c>
      <c r="L47" s="23">
        <v>1.1188100000000001</v>
      </c>
      <c r="M47" s="23">
        <v>31.566407999999999</v>
      </c>
      <c r="N47" s="23">
        <v>3.835915</v>
      </c>
      <c r="O47" s="23">
        <v>1.390523</v>
      </c>
      <c r="P47" s="23">
        <v>0.15396299999999999</v>
      </c>
      <c r="Q47" s="23">
        <v>6.3061000000000006E-2</v>
      </c>
      <c r="R47" s="23">
        <v>7.6706999999999997E-2</v>
      </c>
      <c r="S47" s="23">
        <v>7.0241999999999999E-2</v>
      </c>
      <c r="T47" s="23">
        <v>0.29772599999999999</v>
      </c>
      <c r="U47" s="23">
        <v>20.857800999999998</v>
      </c>
      <c r="V47" s="23">
        <v>4.4272830000000001</v>
      </c>
      <c r="W47" s="23">
        <v>4.7948950000000004</v>
      </c>
      <c r="X47" s="23">
        <v>0.63932199999999995</v>
      </c>
      <c r="Y47" s="23">
        <v>4.2589999999999998E-3</v>
      </c>
      <c r="Z47" s="23">
        <v>0.43154300000000001</v>
      </c>
      <c r="AA47" s="23">
        <v>1.0242819999999999</v>
      </c>
      <c r="AB47" s="23">
        <v>0.942998</v>
      </c>
      <c r="AC47" s="23">
        <v>1.1812E-2</v>
      </c>
      <c r="AD47" s="23">
        <v>1.2440000000000001E-3</v>
      </c>
      <c r="AE47" s="21"/>
      <c r="AF47" s="23" t="s">
        <v>44</v>
      </c>
      <c r="AG47" s="23">
        <v>23.838808676740399</v>
      </c>
      <c r="AH47" s="23">
        <v>3.6445431055233501</v>
      </c>
      <c r="AI47" s="23">
        <v>4.7948992545842302</v>
      </c>
      <c r="AJ47" s="23">
        <v>4.6510467542173402</v>
      </c>
      <c r="AK47" s="23">
        <v>0.63932455556474099</v>
      </c>
      <c r="AL47" s="23">
        <v>15.231789398368599</v>
      </c>
      <c r="AM47" s="23">
        <v>15.231789398368599</v>
      </c>
      <c r="AN47" s="23">
        <v>7.7854752466972004</v>
      </c>
      <c r="AO47" s="23">
        <v>7.97876064948957</v>
      </c>
      <c r="AP47" s="23">
        <v>8.7906483123013004</v>
      </c>
      <c r="AQ47" s="23">
        <v>1.1812013454921701E-2</v>
      </c>
      <c r="AR47" s="23">
        <v>1.1188082817796099</v>
      </c>
      <c r="AS47" s="23">
        <v>4.2589795870632699E-3</v>
      </c>
      <c r="AT47" s="23">
        <v>33.293130889637702</v>
      </c>
      <c r="AU47" s="23">
        <v>1671.78274993523</v>
      </c>
      <c r="AV47" s="23">
        <v>12.903814415946</v>
      </c>
      <c r="AW47" s="23">
        <v>6.0086852686849896</v>
      </c>
      <c r="AX47" s="23">
        <v>2.3345331111708099</v>
      </c>
      <c r="AY47" s="23">
        <v>0.265895601340498</v>
      </c>
      <c r="AZ47" s="23">
        <v>4.6296488014544899</v>
      </c>
      <c r="BA47" s="23">
        <v>31.566402627270001</v>
      </c>
      <c r="BB47" s="23">
        <v>31.566402627270001</v>
      </c>
      <c r="BC47" s="23">
        <v>0.431543209262719</v>
      </c>
      <c r="BD47" s="23">
        <v>281553.371748871</v>
      </c>
      <c r="BE47" s="23">
        <v>0</v>
      </c>
      <c r="BF47" s="23">
        <v>3.3652995896647302</v>
      </c>
      <c r="BG47" s="23">
        <v>0.72901397338580298</v>
      </c>
      <c r="BH47" s="23">
        <v>36.123058346872099</v>
      </c>
      <c r="BI47" s="23">
        <v>4.7465997011039596</v>
      </c>
      <c r="BJ47" s="23">
        <v>3.23439155188853E-4</v>
      </c>
      <c r="BK47" s="23">
        <v>9.2057033570881297E-4</v>
      </c>
      <c r="BL47" s="23">
        <v>20.857862328812701</v>
      </c>
      <c r="BM47" s="23">
        <v>1.0242836677524401</v>
      </c>
      <c r="BN47" s="23">
        <v>4.4273064299115399</v>
      </c>
      <c r="BO47" s="23">
        <v>27.6339891234974</v>
      </c>
      <c r="BP47" s="23">
        <v>0</v>
      </c>
      <c r="BQ47" s="23">
        <v>408.53828414270498</v>
      </c>
      <c r="BR47" s="23">
        <v>29.598473228724</v>
      </c>
      <c r="BS47" s="23">
        <v>3.28871780419649</v>
      </c>
      <c r="BT47" s="23">
        <v>32.887191032920498</v>
      </c>
      <c r="BU47" s="23">
        <v>0</v>
      </c>
      <c r="BV47" s="23">
        <v>16.368052657396198</v>
      </c>
      <c r="BW47" s="23">
        <v>0.15396317760104</v>
      </c>
      <c r="BX47" s="23">
        <v>6.3061116495532796E-2</v>
      </c>
      <c r="BY47" s="23">
        <v>7.6707962464105994E-2</v>
      </c>
      <c r="BZ47" s="23">
        <v>7.0241867835116295E-2</v>
      </c>
      <c r="CA47" s="23">
        <v>0.29772423441745599</v>
      </c>
      <c r="CB47" s="23">
        <v>4.3190183148971804E-3</v>
      </c>
      <c r="CC47" s="23">
        <v>100.344148198217</v>
      </c>
      <c r="CD47" s="23">
        <v>1.75410283459272E-3</v>
      </c>
      <c r="CE47" s="23">
        <v>0.52418032705567197</v>
      </c>
      <c r="CF47" s="23">
        <v>5.5988412837513799</v>
      </c>
      <c r="CG47" s="23">
        <v>1.4730003031355201E-3</v>
      </c>
      <c r="CH47" s="23">
        <v>0</v>
      </c>
      <c r="CI47" s="23">
        <v>0.12705265397906701</v>
      </c>
      <c r="CJ47" s="23">
        <v>179.07550623153</v>
      </c>
      <c r="CK47" s="23">
        <v>151.760192684679</v>
      </c>
      <c r="CL47" s="23">
        <v>27.315313546850899</v>
      </c>
      <c r="CM47" s="23">
        <v>1.63147246702712E-3</v>
      </c>
      <c r="CN47" s="23">
        <v>2.8047872043739601E-4</v>
      </c>
      <c r="CO47" s="23">
        <v>0.66325944652964897</v>
      </c>
      <c r="CP47" s="23">
        <v>7.84642522748943E-2</v>
      </c>
      <c r="CQ47" s="23">
        <v>59.132762997624503</v>
      </c>
      <c r="CR47" s="23">
        <v>0.39825126308305298</v>
      </c>
      <c r="CS47" s="23">
        <v>0.178475730088129</v>
      </c>
      <c r="CT47" s="23">
        <v>84.474389347266495</v>
      </c>
      <c r="CU47" s="23">
        <v>2.2656003484501999</v>
      </c>
      <c r="CV47" s="23">
        <v>3.1322173977744298E-3</v>
      </c>
      <c r="CW47" s="23">
        <v>0.57167636920804399</v>
      </c>
      <c r="CX47" s="23">
        <v>2.4872378070624998E-4</v>
      </c>
      <c r="CY47" s="23">
        <v>15.6445393219685</v>
      </c>
      <c r="CZ47" s="23">
        <v>97.053610439547597</v>
      </c>
      <c r="DA47" s="23">
        <v>0.94299195343287201</v>
      </c>
      <c r="DB47" s="23">
        <v>0</v>
      </c>
      <c r="DC47" s="23">
        <v>11.8698005202394</v>
      </c>
      <c r="DD47" s="23">
        <v>16.040803778232</v>
      </c>
      <c r="DE47" s="23">
        <v>3.8359218734397</v>
      </c>
      <c r="DF47" s="23">
        <v>0</v>
      </c>
      <c r="DG47" s="23">
        <v>61.987819192314603</v>
      </c>
      <c r="DH47" s="23">
        <v>397.23863820499599</v>
      </c>
      <c r="DI47" s="23">
        <v>1.39051465527207</v>
      </c>
      <c r="DJ47" s="23">
        <v>10.9307372356388</v>
      </c>
      <c r="DL47" s="46">
        <f t="shared" si="7"/>
        <v>-2.4528585991635323E-7</v>
      </c>
      <c r="DM47" s="46">
        <f t="shared" si="8"/>
        <v>-2.1265483323392339E-7</v>
      </c>
      <c r="DN47" s="46">
        <f t="shared" si="9"/>
        <v>-3.6388255643307848E-7</v>
      </c>
      <c r="DO47" s="46">
        <f t="shared" si="29"/>
        <v>4.6737953541955739E-5</v>
      </c>
      <c r="DP47" s="46">
        <f t="shared" si="30"/>
        <v>5.520648750727931E-5</v>
      </c>
      <c r="DQ47" s="46">
        <f t="shared" si="10"/>
        <v>1.4842040388544383E-7</v>
      </c>
      <c r="DR47" s="46">
        <f t="shared" si="11"/>
        <v>-3.0156927442874588E-7</v>
      </c>
      <c r="DS47" s="46">
        <f t="shared" si="12"/>
        <v>-3.0210698761141186E-7</v>
      </c>
      <c r="DT47" s="46">
        <f t="shared" si="13"/>
        <v>-4.8285508501023045E-7</v>
      </c>
      <c r="DU47" s="46">
        <f t="shared" si="14"/>
        <v>2.6304111208291491E-7</v>
      </c>
      <c r="DV47" s="46">
        <f t="shared" si="15"/>
        <v>-1.5357570902923498E-6</v>
      </c>
      <c r="DW47" s="46">
        <f t="shared" si="16"/>
        <v>-1.7020403454798939E-7</v>
      </c>
      <c r="DX47" s="46">
        <f t="shared" si="17"/>
        <v>1.7918644443561656E-6</v>
      </c>
      <c r="DY47" s="46">
        <f t="shared" si="18"/>
        <v>-6.001143404307248E-6</v>
      </c>
      <c r="DZ47" s="46">
        <f t="shared" si="31"/>
        <v>1.1535306535557811E-6</v>
      </c>
      <c r="EA47" s="46">
        <f t="shared" si="32"/>
        <v>1.8473467402960071E-6</v>
      </c>
      <c r="EB47" s="46">
        <f t="shared" si="33"/>
        <v>1.2547278683782108E-5</v>
      </c>
      <c r="EC47" s="46">
        <f t="shared" si="34"/>
        <v>-1.8815649284448409E-6</v>
      </c>
      <c r="ED47" s="46">
        <f t="shared" si="35"/>
        <v>-5.9302262617303964E-6</v>
      </c>
      <c r="EE47" s="46">
        <f t="shared" si="19"/>
        <v>2.9403297453093901E-6</v>
      </c>
      <c r="EF47" s="46">
        <f t="shared" si="20"/>
        <v>5.2921648649538179E-6</v>
      </c>
      <c r="EG47" s="46">
        <f t="shared" si="21"/>
        <v>8.8731541145583116E-7</v>
      </c>
      <c r="EH47" s="46">
        <f t="shared" si="22"/>
        <v>3.9973045523959771E-6</v>
      </c>
      <c r="EI47" s="46">
        <f t="shared" si="23"/>
        <v>-4.7928942779596203E-6</v>
      </c>
      <c r="EJ47" s="46">
        <f t="shared" si="24"/>
        <v>4.8491742187098227E-7</v>
      </c>
      <c r="EK47" s="46">
        <f t="shared" si="25"/>
        <v>1.6282160968841763E-6</v>
      </c>
      <c r="EL47" s="46">
        <f t="shared" si="26"/>
        <v>-6.4120678177398126E-6</v>
      </c>
      <c r="EM47" s="46">
        <f t="shared" si="27"/>
        <v>1.1390892059854732E-6</v>
      </c>
      <c r="EN47" s="46">
        <f t="shared" si="28"/>
        <v>7.6293389596994675E-6</v>
      </c>
    </row>
    <row r="48" spans="1:144" x14ac:dyDescent="0.3">
      <c r="A48" s="23" t="s">
        <v>45</v>
      </c>
      <c r="B48" s="21">
        <v>160284.32652999999</v>
      </c>
      <c r="C48" s="21">
        <v>2637.6893100000002</v>
      </c>
      <c r="D48" s="21">
        <v>2547.898694</v>
      </c>
      <c r="E48" s="21">
        <v>16627.812303999999</v>
      </c>
      <c r="F48" s="21">
        <v>14091.366335000001</v>
      </c>
      <c r="G48" s="21">
        <v>1314.8770790000001</v>
      </c>
      <c r="H48" s="21">
        <v>37916.783955999999</v>
      </c>
      <c r="I48" s="23">
        <v>1503.178758</v>
      </c>
      <c r="J48" s="23">
        <v>459.41656799999998</v>
      </c>
      <c r="K48" s="23">
        <v>402.996983</v>
      </c>
      <c r="L48" s="23">
        <v>243.141525</v>
      </c>
      <c r="M48" s="23">
        <v>3002.3275199999998</v>
      </c>
      <c r="N48" s="23">
        <v>307.62103400000001</v>
      </c>
      <c r="O48" s="23">
        <v>260.604692</v>
      </c>
      <c r="P48" s="23">
        <v>12.940785999999999</v>
      </c>
      <c r="Q48" s="23">
        <v>5.2997690000000004</v>
      </c>
      <c r="R48" s="23">
        <v>6.4468899999999998</v>
      </c>
      <c r="S48" s="23">
        <v>5.9035120000000001</v>
      </c>
      <c r="T48" s="23">
        <v>25.022933999999999</v>
      </c>
      <c r="U48" s="23">
        <v>3378.4580409999999</v>
      </c>
      <c r="V48" s="23">
        <v>436.58006599999999</v>
      </c>
      <c r="W48" s="23">
        <v>288.814481</v>
      </c>
      <c r="X48" s="23">
        <v>63.136184</v>
      </c>
      <c r="Y48" s="23">
        <v>0.35822500000000002</v>
      </c>
      <c r="Z48" s="23">
        <v>42.986348</v>
      </c>
      <c r="AA48" s="23">
        <v>86.087548999999996</v>
      </c>
      <c r="AB48" s="23">
        <v>92.689321000000007</v>
      </c>
      <c r="AC48" s="23">
        <v>0.99286200000000002</v>
      </c>
      <c r="AD48" s="23">
        <v>9.9918999999999994E-2</v>
      </c>
      <c r="AE48" s="21"/>
      <c r="AF48" s="23" t="s">
        <v>45</v>
      </c>
      <c r="AG48" s="23">
        <v>2563.6502161943599</v>
      </c>
      <c r="AH48" s="23">
        <v>442.52025036158</v>
      </c>
      <c r="AI48" s="23">
        <v>288.814426116927</v>
      </c>
      <c r="AJ48" s="23">
        <v>459.41640855513799</v>
      </c>
      <c r="AK48" s="23">
        <v>63.136172970795101</v>
      </c>
      <c r="AL48" s="23">
        <v>1503.17829509801</v>
      </c>
      <c r="AM48" s="23">
        <v>1503.17829509801</v>
      </c>
      <c r="AN48" s="23">
        <v>720.40099860819396</v>
      </c>
      <c r="AO48" s="23">
        <v>40.223006843846598</v>
      </c>
      <c r="AP48" s="23">
        <v>402.99689364988501</v>
      </c>
      <c r="AQ48" s="23">
        <v>0.99286562552563695</v>
      </c>
      <c r="AR48" s="23">
        <v>243.14147511178501</v>
      </c>
      <c r="AS48" s="23">
        <v>0.35822357259943599</v>
      </c>
      <c r="AT48" s="23">
        <v>4206.4002871449902</v>
      </c>
      <c r="AU48" s="23">
        <v>160284.297025237</v>
      </c>
      <c r="AV48" s="23">
        <v>1048.77268331502</v>
      </c>
      <c r="AW48" s="23">
        <v>618.89552812358295</v>
      </c>
      <c r="AX48" s="23">
        <v>216.067481047363</v>
      </c>
      <c r="AY48" s="23">
        <v>183.901492250991</v>
      </c>
      <c r="AZ48" s="23">
        <v>290.208798646042</v>
      </c>
      <c r="BA48" s="23">
        <v>3002.3267866248498</v>
      </c>
      <c r="BB48" s="23">
        <v>3002.3267866248498</v>
      </c>
      <c r="BC48" s="23">
        <v>42.986298800940801</v>
      </c>
      <c r="BD48" s="23">
        <v>23663730.9367695</v>
      </c>
      <c r="BE48" s="23">
        <v>0</v>
      </c>
      <c r="BF48" s="23">
        <v>421.79497225288998</v>
      </c>
      <c r="BG48" s="23">
        <v>74.127225753461303</v>
      </c>
      <c r="BH48" s="23">
        <v>3552.5905286125699</v>
      </c>
      <c r="BI48" s="23">
        <v>511.39308718870097</v>
      </c>
      <c r="BJ48" s="23">
        <v>2.5978831737738101E-2</v>
      </c>
      <c r="BK48" s="23">
        <v>7.3940203817302999E-2</v>
      </c>
      <c r="BL48" s="23">
        <v>3378.46768603084</v>
      </c>
      <c r="BM48" s="23">
        <v>86.087503466482602</v>
      </c>
      <c r="BN48" s="23">
        <v>436.57987147545799</v>
      </c>
      <c r="BO48" s="23">
        <v>2637.68851942216</v>
      </c>
      <c r="BP48" s="23">
        <v>0</v>
      </c>
      <c r="BQ48" s="23">
        <v>39129.806504516702</v>
      </c>
      <c r="BR48" s="23">
        <v>2293.10790148249</v>
      </c>
      <c r="BS48" s="23">
        <v>254.789761069462</v>
      </c>
      <c r="BT48" s="23">
        <v>2547.8976625519599</v>
      </c>
      <c r="BU48" s="23">
        <v>0</v>
      </c>
      <c r="BV48" s="23">
        <v>1625.4745608907999</v>
      </c>
      <c r="BW48" s="23">
        <v>12.9407906958536</v>
      </c>
      <c r="BX48" s="23">
        <v>5.2997464464513797</v>
      </c>
      <c r="BY48" s="23">
        <v>6.4468768839608197</v>
      </c>
      <c r="BZ48" s="23">
        <v>5.90352094098116</v>
      </c>
      <c r="CA48" s="23">
        <v>25.022945119820101</v>
      </c>
      <c r="CB48" s="23">
        <v>3.9515230279689298E-2</v>
      </c>
      <c r="CC48" s="23">
        <v>9946.0258022915696</v>
      </c>
      <c r="CD48" s="23">
        <v>0</v>
      </c>
      <c r="CE48" s="23">
        <v>113.345563589234</v>
      </c>
      <c r="CF48" s="23">
        <v>1344.0765783340701</v>
      </c>
      <c r="CG48" s="23">
        <v>0.172368305053544</v>
      </c>
      <c r="CH48" s="23">
        <v>0</v>
      </c>
      <c r="CI48" s="23">
        <v>137.60321451787601</v>
      </c>
      <c r="CJ48" s="23">
        <v>16627.321981336001</v>
      </c>
      <c r="CK48" s="23">
        <v>14090.876563620701</v>
      </c>
      <c r="CL48" s="23">
        <v>2536.4454177152402</v>
      </c>
      <c r="CM48" s="23">
        <v>5.18402642768564</v>
      </c>
      <c r="CN48" s="23">
        <v>6.0198753424053501E-2</v>
      </c>
      <c r="CO48" s="23">
        <v>79.681097004910796</v>
      </c>
      <c r="CP48" s="23">
        <v>58.150981414705903</v>
      </c>
      <c r="CQ48" s="23">
        <v>5024.2483722173502</v>
      </c>
      <c r="CR48" s="23">
        <v>24.406208987582399</v>
      </c>
      <c r="CS48" s="23">
        <v>30.012547438945699</v>
      </c>
      <c r="CT48" s="23">
        <v>7177.4121949767696</v>
      </c>
      <c r="CU48" s="23">
        <v>292.49957797872202</v>
      </c>
      <c r="CV48" s="23">
        <v>1.05766506569222</v>
      </c>
      <c r="CW48" s="23">
        <v>95.342448521966304</v>
      </c>
      <c r="CX48" s="23">
        <v>8.3582835229859404E-2</v>
      </c>
      <c r="CY48" s="23">
        <v>1314.87668091161</v>
      </c>
      <c r="CZ48" s="23">
        <v>9581.8732415401191</v>
      </c>
      <c r="DA48" s="23">
        <v>92.689288192529602</v>
      </c>
      <c r="DB48" s="23">
        <v>0</v>
      </c>
      <c r="DC48" s="23">
        <v>459.64786721127001</v>
      </c>
      <c r="DD48" s="23">
        <v>1514.7212981727901</v>
      </c>
      <c r="DE48" s="23">
        <v>307.62097489598398</v>
      </c>
      <c r="DF48" s="23">
        <v>0</v>
      </c>
      <c r="DG48" s="23">
        <v>5334.9174602919702</v>
      </c>
      <c r="DH48" s="23">
        <v>37916.770501275903</v>
      </c>
      <c r="DI48" s="23">
        <v>260.60455796767701</v>
      </c>
      <c r="DJ48" s="23">
        <v>1153.16042617107</v>
      </c>
      <c r="DL48" s="46">
        <f t="shared" si="7"/>
        <v>-1.8407765519133289E-7</v>
      </c>
      <c r="DM48" s="46">
        <f t="shared" si="8"/>
        <v>-2.9972363964071971E-7</v>
      </c>
      <c r="DN48" s="46">
        <f t="shared" si="9"/>
        <v>-4.0482301847225918E-7</v>
      </c>
      <c r="DO48" s="46">
        <f t="shared" si="29"/>
        <v>-2.9488104329884297E-5</v>
      </c>
      <c r="DP48" s="46">
        <f t="shared" si="30"/>
        <v>-3.4756841008617636E-5</v>
      </c>
      <c r="DQ48" s="46">
        <f t="shared" si="10"/>
        <v>-3.0275711426917935E-7</v>
      </c>
      <c r="DR48" s="46">
        <f t="shared" si="11"/>
        <v>-3.5484876859677088E-7</v>
      </c>
      <c r="DS48" s="46">
        <f t="shared" si="12"/>
        <v>-3.0794873032437556E-7</v>
      </c>
      <c r="DT48" s="46">
        <f t="shared" si="13"/>
        <v>-3.4705945126601748E-7</v>
      </c>
      <c r="DU48" s="46">
        <f t="shared" si="14"/>
        <v>-2.217141039746658E-7</v>
      </c>
      <c r="DV48" s="46">
        <f t="shared" si="15"/>
        <v>-2.0518179685026609E-7</v>
      </c>
      <c r="DW48" s="46">
        <f t="shared" si="16"/>
        <v>-2.4426886978947328E-7</v>
      </c>
      <c r="DX48" s="46">
        <f t="shared" si="17"/>
        <v>-1.921325575922646E-7</v>
      </c>
      <c r="DY48" s="46">
        <f t="shared" si="18"/>
        <v>-5.1431277756770665E-7</v>
      </c>
      <c r="DZ48" s="46">
        <f t="shared" si="31"/>
        <v>3.628723634775906E-7</v>
      </c>
      <c r="EA48" s="46">
        <f t="shared" si="32"/>
        <v>-4.2555720109093715E-6</v>
      </c>
      <c r="EB48" s="46">
        <f t="shared" si="33"/>
        <v>-2.0344754106372696E-6</v>
      </c>
      <c r="EC48" s="46">
        <f t="shared" si="34"/>
        <v>1.5145190117151274E-6</v>
      </c>
      <c r="ED48" s="46">
        <f t="shared" si="35"/>
        <v>4.4438514289161815E-7</v>
      </c>
      <c r="EE48" s="46">
        <f t="shared" si="19"/>
        <v>2.8548618106538232E-6</v>
      </c>
      <c r="EF48" s="46">
        <f t="shared" si="20"/>
        <v>-4.4556441565998658E-7</v>
      </c>
      <c r="EG48" s="46">
        <f t="shared" si="21"/>
        <v>-1.9002881301296344E-7</v>
      </c>
      <c r="EH48" s="46">
        <f t="shared" si="22"/>
        <v>-1.746891275327132E-7</v>
      </c>
      <c r="EI48" s="46">
        <f t="shared" si="23"/>
        <v>-3.9846480955396282E-6</v>
      </c>
      <c r="EJ48" s="46">
        <f t="shared" si="24"/>
        <v>-1.1445275415860325E-6</v>
      </c>
      <c r="EK48" s="46">
        <f t="shared" si="25"/>
        <v>-5.2892105679407832E-7</v>
      </c>
      <c r="EL48" s="46">
        <f t="shared" si="26"/>
        <v>-3.5395091959245409E-7</v>
      </c>
      <c r="EM48" s="46">
        <f t="shared" si="27"/>
        <v>3.6515906912843592E-6</v>
      </c>
      <c r="EN48" s="46">
        <f t="shared" si="28"/>
        <v>3.5583864035619216E-7</v>
      </c>
    </row>
    <row r="49" spans="1:144" x14ac:dyDescent="0.3">
      <c r="A49" s="23" t="s">
        <v>46</v>
      </c>
      <c r="B49" s="21">
        <v>5086.2408869999999</v>
      </c>
      <c r="C49" s="21">
        <v>84.333016999999998</v>
      </c>
      <c r="D49" s="21">
        <v>113.40083799999999</v>
      </c>
      <c r="E49" s="21">
        <v>556.71215500000005</v>
      </c>
      <c r="F49" s="21">
        <v>471.78996000000001</v>
      </c>
      <c r="G49" s="21">
        <v>51.677616999999998</v>
      </c>
      <c r="H49" s="21">
        <v>1212.2871299999999</v>
      </c>
      <c r="I49" s="23">
        <v>50.314222000000001</v>
      </c>
      <c r="J49" s="23">
        <v>15.363526</v>
      </c>
      <c r="K49" s="23">
        <v>29.037590000000002</v>
      </c>
      <c r="L49" s="23">
        <v>3.6956950000000002</v>
      </c>
      <c r="M49" s="23">
        <v>104.271342</v>
      </c>
      <c r="N49" s="23">
        <v>12.670946000000001</v>
      </c>
      <c r="O49" s="23">
        <v>4.5932149999999998</v>
      </c>
      <c r="P49" s="23">
        <v>0.50859500000000002</v>
      </c>
      <c r="Q49" s="23">
        <v>0.208291</v>
      </c>
      <c r="R49" s="23">
        <v>0.25337500000000002</v>
      </c>
      <c r="S49" s="23">
        <v>0.23202</v>
      </c>
      <c r="T49" s="23">
        <v>0.98345700000000003</v>
      </c>
      <c r="U49" s="23">
        <v>68.898278000000005</v>
      </c>
      <c r="V49" s="23">
        <v>14.624388</v>
      </c>
      <c r="W49" s="23">
        <v>15.838684000000001</v>
      </c>
      <c r="X49" s="23">
        <v>2.1118229999999998</v>
      </c>
      <c r="Y49" s="23">
        <v>1.4076999999999999E-2</v>
      </c>
      <c r="Z49" s="23">
        <v>1.4254800000000001</v>
      </c>
      <c r="AA49" s="23">
        <v>3.3834330000000001</v>
      </c>
      <c r="AB49" s="23">
        <v>3.1149429999999998</v>
      </c>
      <c r="AC49" s="23">
        <v>3.9022000000000001E-2</v>
      </c>
      <c r="AD49" s="23">
        <v>3.3024999999999999E-2</v>
      </c>
      <c r="AE49" s="21"/>
      <c r="AF49" s="23" t="s">
        <v>46</v>
      </c>
      <c r="AG49" s="23">
        <v>71.2185262346445</v>
      </c>
      <c r="AH49" s="23">
        <v>10.888086657052099</v>
      </c>
      <c r="AI49" s="23">
        <v>15.838687501281401</v>
      </c>
      <c r="AJ49" s="23">
        <v>15.3635244754939</v>
      </c>
      <c r="AK49" s="23">
        <v>2.1118227438482702</v>
      </c>
      <c r="AL49" s="23">
        <v>50.314217193549403</v>
      </c>
      <c r="AM49" s="23">
        <v>50.314217193549403</v>
      </c>
      <c r="AN49" s="23">
        <v>23.259152786752399</v>
      </c>
      <c r="AO49" s="23">
        <v>23.836594104119801</v>
      </c>
      <c r="AP49" s="23">
        <v>29.037565887595999</v>
      </c>
      <c r="AQ49" s="23">
        <v>3.9021833307451001E-2</v>
      </c>
      <c r="AR49" s="23">
        <v>3.69568808496921</v>
      </c>
      <c r="AS49" s="23">
        <v>1.4077007552704199E-2</v>
      </c>
      <c r="AT49" s="23">
        <v>99.463346563776895</v>
      </c>
      <c r="AU49" s="23">
        <v>5086.23981084343</v>
      </c>
      <c r="AV49" s="23">
        <v>38.550201727908799</v>
      </c>
      <c r="AW49" s="23">
        <v>17.950949712842402</v>
      </c>
      <c r="AX49" s="23">
        <v>6.9744242232874196</v>
      </c>
      <c r="AY49" s="23">
        <v>0.79435547346774904</v>
      </c>
      <c r="AZ49" s="23">
        <v>13.831139291517101</v>
      </c>
      <c r="BA49" s="23">
        <v>104.27131934278</v>
      </c>
      <c r="BB49" s="23">
        <v>104.27131934278</v>
      </c>
      <c r="BC49" s="23">
        <v>1.42548024568858</v>
      </c>
      <c r="BD49" s="23">
        <v>930037.59949293698</v>
      </c>
      <c r="BE49" s="23">
        <v>0</v>
      </c>
      <c r="BF49" s="23">
        <v>10.0538653444082</v>
      </c>
      <c r="BG49" s="23">
        <v>2.1779474369793301</v>
      </c>
      <c r="BH49" s="23">
        <v>107.917779338602</v>
      </c>
      <c r="BI49" s="23">
        <v>14.180501071336</v>
      </c>
      <c r="BJ49" s="23">
        <v>8.5865481682346999E-3</v>
      </c>
      <c r="BK49" s="23">
        <v>2.4438508352761502E-2</v>
      </c>
      <c r="BL49" s="23">
        <v>68.898463639769105</v>
      </c>
      <c r="BM49" s="23">
        <v>3.38343829434349</v>
      </c>
      <c r="BN49" s="23">
        <v>14.6243886651583</v>
      </c>
      <c r="BO49" s="23">
        <v>84.332998506368497</v>
      </c>
      <c r="BP49" s="23">
        <v>0</v>
      </c>
      <c r="BQ49" s="23">
        <v>1246.04455882758</v>
      </c>
      <c r="BR49" s="23">
        <v>102.060726356807</v>
      </c>
      <c r="BS49" s="23">
        <v>11.3400682043905</v>
      </c>
      <c r="BT49" s="23">
        <v>113.400794561197</v>
      </c>
      <c r="BU49" s="23">
        <v>0</v>
      </c>
      <c r="BV49" s="23">
        <v>48.899615300076597</v>
      </c>
      <c r="BW49" s="23">
        <v>0.50859581192369796</v>
      </c>
      <c r="BX49" s="23">
        <v>0.208289786317013</v>
      </c>
      <c r="BY49" s="23">
        <v>0.253377301344268</v>
      </c>
      <c r="BZ49" s="23">
        <v>0.23201992863638601</v>
      </c>
      <c r="CA49" s="23">
        <v>0.98345319598538306</v>
      </c>
      <c r="CB49" s="23">
        <v>1.3570672464822501E-2</v>
      </c>
      <c r="CC49" s="23">
        <v>299.77854068718</v>
      </c>
      <c r="CD49" s="23">
        <v>5.4171273775470196E-3</v>
      </c>
      <c r="CE49" s="23">
        <v>1.65486627755088</v>
      </c>
      <c r="CF49" s="23">
        <v>17.6492966263772</v>
      </c>
      <c r="CG49" s="23">
        <v>4.1898041524055102E-3</v>
      </c>
      <c r="CH49" s="23">
        <v>0</v>
      </c>
      <c r="CI49" s="23">
        <v>0.40126087071545402</v>
      </c>
      <c r="CJ49" s="23">
        <v>556.73861307174298</v>
      </c>
      <c r="CK49" s="23">
        <v>471.81644835341098</v>
      </c>
      <c r="CL49" s="23">
        <v>84.922164718331999</v>
      </c>
      <c r="CM49" s="23">
        <v>5.0759270711045702E-3</v>
      </c>
      <c r="CN49" s="23">
        <v>8.47874634170538E-4</v>
      </c>
      <c r="CO49" s="23">
        <v>1.83359673054558</v>
      </c>
      <c r="CP49" s="23">
        <v>0.248984179632599</v>
      </c>
      <c r="CQ49" s="23">
        <v>183.80583816972199</v>
      </c>
      <c r="CR49" s="23">
        <v>1.25115957605119</v>
      </c>
      <c r="CS49" s="23">
        <v>0.55979574618187</v>
      </c>
      <c r="CT49" s="23">
        <v>262.57720112215202</v>
      </c>
      <c r="CU49" s="23">
        <v>6.7684918104739298</v>
      </c>
      <c r="CV49" s="23">
        <v>9.8310194723237199E-3</v>
      </c>
      <c r="CW49" s="23">
        <v>1.79478266726191</v>
      </c>
      <c r="CX49" s="23">
        <v>7.3396204743244198E-4</v>
      </c>
      <c r="CY49" s="23">
        <v>51.6776028880548</v>
      </c>
      <c r="CZ49" s="23">
        <v>289.94807570226999</v>
      </c>
      <c r="DA49" s="23">
        <v>3.11494773031961</v>
      </c>
      <c r="DB49" s="23">
        <v>0</v>
      </c>
      <c r="DC49" s="23">
        <v>35.461011253361498</v>
      </c>
      <c r="DD49" s="23">
        <v>47.9219626849981</v>
      </c>
      <c r="DE49" s="23">
        <v>12.670937982996501</v>
      </c>
      <c r="DF49" s="23">
        <v>0</v>
      </c>
      <c r="DG49" s="23">
        <v>185.18890787149201</v>
      </c>
      <c r="DH49" s="23">
        <v>1212.2867880311001</v>
      </c>
      <c r="DI49" s="23">
        <v>4.5932125138560496</v>
      </c>
      <c r="DJ49" s="23">
        <v>32.655652658107201</v>
      </c>
      <c r="DL49" s="46">
        <f t="shared" si="7"/>
        <v>-2.11581911649145E-7</v>
      </c>
      <c r="DM49" s="46">
        <f t="shared" si="8"/>
        <v>-2.1929289569777777E-7</v>
      </c>
      <c r="DN49" s="46">
        <f t="shared" si="9"/>
        <v>-3.8305539673508501E-7</v>
      </c>
      <c r="DO49" s="46">
        <f t="shared" si="29"/>
        <v>4.7525586616521028E-5</v>
      </c>
      <c r="DP49" s="46">
        <f t="shared" si="30"/>
        <v>5.6144377067643741E-5</v>
      </c>
      <c r="DQ49" s="46">
        <f t="shared" si="10"/>
        <v>-2.7307654681872852E-7</v>
      </c>
      <c r="DR49" s="46">
        <f t="shared" si="11"/>
        <v>-2.820857298672309E-7</v>
      </c>
      <c r="DS49" s="46">
        <f t="shared" si="12"/>
        <v>-9.5528667769673565E-8</v>
      </c>
      <c r="DT49" s="46">
        <f t="shared" si="13"/>
        <v>-9.922892049818163E-8</v>
      </c>
      <c r="DU49" s="46">
        <f t="shared" si="14"/>
        <v>-8.3038585510547356E-7</v>
      </c>
      <c r="DV49" s="46">
        <f t="shared" si="15"/>
        <v>-1.8711042957278535E-6</v>
      </c>
      <c r="DW49" s="46">
        <f t="shared" si="16"/>
        <v>-2.172909599706727E-7</v>
      </c>
      <c r="DX49" s="46">
        <f t="shared" si="17"/>
        <v>-6.3270757370218654E-7</v>
      </c>
      <c r="DY49" s="46">
        <f t="shared" si="18"/>
        <v>-5.4126444119518972E-7</v>
      </c>
      <c r="DZ49" s="46">
        <f t="shared" si="31"/>
        <v>1.5964051906544882E-6</v>
      </c>
      <c r="EA49" s="46">
        <f t="shared" si="32"/>
        <v>-5.8268623560316937E-6</v>
      </c>
      <c r="EB49" s="46">
        <f t="shared" si="33"/>
        <v>9.0827598144463311E-6</v>
      </c>
      <c r="EC49" s="46">
        <f t="shared" si="34"/>
        <v>-3.0757526933197582E-7</v>
      </c>
      <c r="ED49" s="46">
        <f t="shared" si="35"/>
        <v>-3.8680029904413119E-6</v>
      </c>
      <c r="EE49" s="46">
        <f t="shared" si="19"/>
        <v>2.6944036119454409E-6</v>
      </c>
      <c r="EF49" s="46">
        <f t="shared" si="20"/>
        <v>4.5482812682146282E-8</v>
      </c>
      <c r="EG49" s="46">
        <f t="shared" si="21"/>
        <v>2.2105885816777648E-7</v>
      </c>
      <c r="EH49" s="46">
        <f t="shared" si="22"/>
        <v>-1.2129412815616478E-7</v>
      </c>
      <c r="EI49" s="46">
        <f t="shared" si="23"/>
        <v>5.3652796759968237E-7</v>
      </c>
      <c r="EJ49" s="46">
        <f t="shared" si="24"/>
        <v>1.723549821289177E-7</v>
      </c>
      <c r="EK49" s="46">
        <f t="shared" si="25"/>
        <v>1.5647844925070796E-6</v>
      </c>
      <c r="EL49" s="46">
        <f t="shared" si="26"/>
        <v>1.5185894606211132E-6</v>
      </c>
      <c r="EM49" s="46">
        <f t="shared" si="27"/>
        <v>-4.2717582133193317E-6</v>
      </c>
      <c r="EN49" s="46">
        <f t="shared" si="28"/>
        <v>1.7114608994032179E-6</v>
      </c>
    </row>
    <row r="50" spans="1:144" x14ac:dyDescent="0.3">
      <c r="A50" s="23" t="s">
        <v>47</v>
      </c>
      <c r="B50" s="21">
        <v>911.78276000000005</v>
      </c>
      <c r="C50" s="21">
        <v>14.92149</v>
      </c>
      <c r="D50" s="21">
        <v>10.215799000000001</v>
      </c>
      <c r="E50" s="21">
        <v>90.767388999999994</v>
      </c>
      <c r="F50" s="21">
        <v>76.921525000000003</v>
      </c>
      <c r="G50" s="21">
        <v>6.1715689999999999</v>
      </c>
      <c r="H50" s="21">
        <v>214.49638999999999</v>
      </c>
      <c r="I50" s="23">
        <v>6.0087510000000002</v>
      </c>
      <c r="J50" s="23">
        <v>1.8347739999999999</v>
      </c>
      <c r="K50" s="23">
        <v>3.4677989999999999</v>
      </c>
      <c r="L50" s="23">
        <v>0.44135600000000003</v>
      </c>
      <c r="M50" s="23">
        <v>12.452544</v>
      </c>
      <c r="N50" s="23">
        <v>1.5132140000000001</v>
      </c>
      <c r="O50" s="23">
        <v>0.548543</v>
      </c>
      <c r="P50" s="23">
        <v>6.0726000000000002E-2</v>
      </c>
      <c r="Q50" s="23">
        <v>2.4871999999999998E-2</v>
      </c>
      <c r="R50" s="23">
        <v>3.0259000000000001E-2</v>
      </c>
      <c r="S50" s="23">
        <v>2.7709000000000001E-2</v>
      </c>
      <c r="T50" s="23">
        <v>0.117436</v>
      </c>
      <c r="U50" s="23">
        <v>8.228135</v>
      </c>
      <c r="V50" s="23">
        <v>1.74651</v>
      </c>
      <c r="W50" s="23">
        <v>1.8915219999999999</v>
      </c>
      <c r="X50" s="23">
        <v>0.25220199999999998</v>
      </c>
      <c r="Y50" s="23">
        <v>1.683E-3</v>
      </c>
      <c r="Z50" s="23">
        <v>0.170237</v>
      </c>
      <c r="AA50" s="23">
        <v>0.40406500000000001</v>
      </c>
      <c r="AB50" s="23">
        <v>0.37200100000000003</v>
      </c>
      <c r="AC50" s="23">
        <v>4.6589999999999999E-3</v>
      </c>
      <c r="AD50" s="23">
        <v>3.4550000000000002E-3</v>
      </c>
      <c r="AE50" s="21"/>
      <c r="AF50" s="23" t="s">
        <v>47</v>
      </c>
      <c r="AG50" s="23">
        <v>13.758770272449301</v>
      </c>
      <c r="AH50" s="23">
        <v>2.1034637151870901</v>
      </c>
      <c r="AI50" s="23">
        <v>1.89152991735974</v>
      </c>
      <c r="AJ50" s="23">
        <v>1.83478879818128</v>
      </c>
      <c r="AK50" s="23">
        <v>0.25220151660576301</v>
      </c>
      <c r="AL50" s="23">
        <v>6.0087475922664</v>
      </c>
      <c r="AM50" s="23">
        <v>6.0087475922664</v>
      </c>
      <c r="AN50" s="23">
        <v>4.4934479504456002</v>
      </c>
      <c r="AO50" s="23">
        <v>4.6050193357019804</v>
      </c>
      <c r="AP50" s="23">
        <v>3.4678006924022098</v>
      </c>
      <c r="AQ50" s="23">
        <v>4.6590558182597799E-3</v>
      </c>
      <c r="AR50" s="23">
        <v>0.44135801178370399</v>
      </c>
      <c r="AS50" s="23">
        <v>1.6830064086266799E-3</v>
      </c>
      <c r="AT50" s="23">
        <v>19.215409046754498</v>
      </c>
      <c r="AU50" s="23">
        <v>911.78250169480305</v>
      </c>
      <c r="AV50" s="23">
        <v>7.4475586862679597</v>
      </c>
      <c r="AW50" s="23">
        <v>3.46796454952892</v>
      </c>
      <c r="AX50" s="23">
        <v>1.3473975567430001</v>
      </c>
      <c r="AY50" s="23">
        <v>0.15346362425696999</v>
      </c>
      <c r="AZ50" s="23">
        <v>2.6720580807966399</v>
      </c>
      <c r="BA50" s="23">
        <v>12.4525443970612</v>
      </c>
      <c r="BB50" s="23">
        <v>12.4525443970612</v>
      </c>
      <c r="BC50" s="23">
        <v>0.170236350295143</v>
      </c>
      <c r="BD50" s="23">
        <v>111069.193019064</v>
      </c>
      <c r="BE50" s="23">
        <v>0</v>
      </c>
      <c r="BF50" s="23">
        <v>1.94232007868075</v>
      </c>
      <c r="BG50" s="23">
        <v>0.420757016183468</v>
      </c>
      <c r="BH50" s="23">
        <v>20.848709015767501</v>
      </c>
      <c r="BI50" s="23">
        <v>2.73955207536279</v>
      </c>
      <c r="BJ50" s="23">
        <v>8.9830111829450397E-4</v>
      </c>
      <c r="BK50" s="23">
        <v>2.5567029878139501E-3</v>
      </c>
      <c r="BL50" s="23">
        <v>8.2281594797665303</v>
      </c>
      <c r="BM50" s="23">
        <v>0.40406417604457701</v>
      </c>
      <c r="BN50" s="23">
        <v>1.7465398588844001</v>
      </c>
      <c r="BO50" s="23">
        <v>14.9214863429179</v>
      </c>
      <c r="BP50" s="23">
        <v>0</v>
      </c>
      <c r="BQ50" s="23">
        <v>221.0180360125</v>
      </c>
      <c r="BR50" s="23">
        <v>9.1942119766089601</v>
      </c>
      <c r="BS50" s="23">
        <v>1.0215707847903099</v>
      </c>
      <c r="BT50" s="23">
        <v>10.2157827613992</v>
      </c>
      <c r="BU50" s="23">
        <v>0</v>
      </c>
      <c r="BV50" s="23">
        <v>9.4469631550345206</v>
      </c>
      <c r="BW50" s="23">
        <v>6.0726872313805899E-2</v>
      </c>
      <c r="BX50" s="23">
        <v>2.4871929408003798E-2</v>
      </c>
      <c r="BY50" s="23">
        <v>3.0258862216637102E-2</v>
      </c>
      <c r="BZ50" s="23">
        <v>2.7708834206914799E-2</v>
      </c>
      <c r="CA50" s="23">
        <v>0.117436633718591</v>
      </c>
      <c r="CB50" s="23">
        <v>0</v>
      </c>
      <c r="CC50" s="23">
        <v>57.914479118702303</v>
      </c>
      <c r="CD50" s="23">
        <v>9.0075713333002596E-3</v>
      </c>
      <c r="CE50" s="23">
        <v>0.408157111283806</v>
      </c>
      <c r="CF50" s="23">
        <v>3.4413750888738202</v>
      </c>
      <c r="CG50" s="23">
        <v>2.8326999454356002E-3</v>
      </c>
      <c r="CH50" s="23">
        <v>0</v>
      </c>
      <c r="CI50" s="23">
        <v>0.46646761575643297</v>
      </c>
      <c r="CJ50" s="23">
        <v>90.767613005682406</v>
      </c>
      <c r="CK50" s="23">
        <v>76.921754002281702</v>
      </c>
      <c r="CL50" s="23">
        <v>13.8458590034006</v>
      </c>
      <c r="CM50" s="23">
        <v>1.2199918869910699E-3</v>
      </c>
      <c r="CN50" s="23">
        <v>9.51454334011254E-4</v>
      </c>
      <c r="CO50" s="23">
        <v>0.164388006856374</v>
      </c>
      <c r="CP50" s="23">
        <v>1.9806833997475699E-2</v>
      </c>
      <c r="CQ50" s="23">
        <v>29.552517292503701</v>
      </c>
      <c r="CR50" s="23">
        <v>4.5172034700750097E-2</v>
      </c>
      <c r="CS50" s="23">
        <v>0.29208096033333802</v>
      </c>
      <c r="CT50" s="23">
        <v>42.214189388051999</v>
      </c>
      <c r="CU50" s="23">
        <v>1.3076146816148799</v>
      </c>
      <c r="CV50" s="23">
        <v>4.4113076164178202E-3</v>
      </c>
      <c r="CW50" s="23">
        <v>0.29885639312819301</v>
      </c>
      <c r="CX50" s="23">
        <v>3.2025167964637799E-4</v>
      </c>
      <c r="CY50" s="23">
        <v>6.17155622282114</v>
      </c>
      <c r="CZ50" s="23">
        <v>56.015335375226996</v>
      </c>
      <c r="DA50" s="23">
        <v>0.37200333932990498</v>
      </c>
      <c r="DB50" s="23">
        <v>0</v>
      </c>
      <c r="DC50" s="23">
        <v>6.8507400659759599</v>
      </c>
      <c r="DD50" s="23">
        <v>9.2580744527775405</v>
      </c>
      <c r="DE50" s="23">
        <v>1.51322783707455</v>
      </c>
      <c r="DF50" s="23">
        <v>0</v>
      </c>
      <c r="DG50" s="23">
        <v>35.776794474776302</v>
      </c>
      <c r="DH50" s="23">
        <v>214.49634528789599</v>
      </c>
      <c r="DI50" s="23">
        <v>0.548537621800404</v>
      </c>
      <c r="DJ50" s="23">
        <v>6.3087806695944</v>
      </c>
      <c r="DL50" s="46">
        <f t="shared" si="7"/>
        <v>-2.8329686449407936E-7</v>
      </c>
      <c r="DM50" s="46">
        <f t="shared" si="8"/>
        <v>-2.4508826533149686E-7</v>
      </c>
      <c r="DN50" s="46">
        <f t="shared" si="9"/>
        <v>-1.5895575862468119E-6</v>
      </c>
      <c r="DO50" s="46">
        <f t="shared" si="29"/>
        <v>2.4679092885672672E-6</v>
      </c>
      <c r="DP50" s="46">
        <f t="shared" si="30"/>
        <v>2.9770897248762122E-6</v>
      </c>
      <c r="DQ50" s="46">
        <f t="shared" si="10"/>
        <v>-2.0703290945682051E-6</v>
      </c>
      <c r="DR50" s="46">
        <f t="shared" si="11"/>
        <v>-2.0845154550013662E-7</v>
      </c>
      <c r="DS50" s="46">
        <f t="shared" si="12"/>
        <v>-5.671284431974998E-7</v>
      </c>
      <c r="DT50" s="46">
        <f t="shared" si="13"/>
        <v>8.0653973078646745E-6</v>
      </c>
      <c r="DU50" s="46">
        <f t="shared" si="14"/>
        <v>4.8803353652550541E-7</v>
      </c>
      <c r="DV50" s="46">
        <f t="shared" si="15"/>
        <v>4.5581881835956614E-6</v>
      </c>
      <c r="DW50" s="46">
        <f t="shared" si="16"/>
        <v>3.1885950366393825E-8</v>
      </c>
      <c r="DX50" s="46">
        <f t="shared" si="17"/>
        <v>9.1441623920597628E-6</v>
      </c>
      <c r="DY50" s="46">
        <f t="shared" si="18"/>
        <v>-9.8045177789283903E-6</v>
      </c>
      <c r="DZ50" s="46">
        <f t="shared" si="31"/>
        <v>1.4364749957133982E-5</v>
      </c>
      <c r="EA50" s="46">
        <f t="shared" si="32"/>
        <v>-2.8382114908294097E-6</v>
      </c>
      <c r="EB50" s="46">
        <f t="shared" si="33"/>
        <v>-4.5534671634753855E-6</v>
      </c>
      <c r="EC50" s="46">
        <f t="shared" si="34"/>
        <v>-5.9833658811781526E-6</v>
      </c>
      <c r="ED50" s="46">
        <f t="shared" si="35"/>
        <v>5.396288965956157E-6</v>
      </c>
      <c r="EE50" s="46">
        <f t="shared" si="19"/>
        <v>2.975129422439638E-6</v>
      </c>
      <c r="EF50" s="46">
        <f t="shared" si="20"/>
        <v>1.7096314593161461E-5</v>
      </c>
      <c r="EG50" s="46">
        <f t="shared" si="21"/>
        <v>4.1857085141169318E-6</v>
      </c>
      <c r="EH50" s="46">
        <f t="shared" si="22"/>
        <v>-1.9166947009618005E-6</v>
      </c>
      <c r="EI50" s="46">
        <f t="shared" si="23"/>
        <v>3.8078589898375671E-6</v>
      </c>
      <c r="EJ50" s="46">
        <f t="shared" si="24"/>
        <v>-3.8164726645650309E-6</v>
      </c>
      <c r="EK50" s="46">
        <f t="shared" si="25"/>
        <v>-2.0391655377269031E-6</v>
      </c>
      <c r="EL50" s="46">
        <f t="shared" si="26"/>
        <v>6.2885043452962676E-6</v>
      </c>
      <c r="EM50" s="46">
        <f t="shared" si="27"/>
        <v>1.1980738308632527E-5</v>
      </c>
      <c r="EN50" s="46">
        <f t="shared" si="28"/>
        <v>1.1884539663339455E-6</v>
      </c>
    </row>
    <row r="51" spans="1:144" x14ac:dyDescent="0.3">
      <c r="A51" s="23" t="s">
        <v>48</v>
      </c>
      <c r="B51" s="21">
        <v>89399.972284000003</v>
      </c>
      <c r="C51" s="21">
        <v>1462.8319509999999</v>
      </c>
      <c r="D51" s="21">
        <v>990.60753899999997</v>
      </c>
      <c r="E51" s="21">
        <v>8889.8440790000004</v>
      </c>
      <c r="F51" s="21">
        <v>7533.766181</v>
      </c>
      <c r="G51" s="21">
        <v>601.74177599999996</v>
      </c>
      <c r="H51" s="21">
        <v>21028.209567999998</v>
      </c>
      <c r="I51" s="23">
        <v>687.91635900000006</v>
      </c>
      <c r="J51" s="23">
        <v>210.247907</v>
      </c>
      <c r="K51" s="23">
        <v>184.427988</v>
      </c>
      <c r="L51" s="23">
        <v>111.271545</v>
      </c>
      <c r="M51" s="23">
        <v>1373.988458</v>
      </c>
      <c r="N51" s="23">
        <v>140.780022</v>
      </c>
      <c r="O51" s="23">
        <v>119.26343199999999</v>
      </c>
      <c r="P51" s="23">
        <v>5.9222169999999998</v>
      </c>
      <c r="Q51" s="23">
        <v>2.4253840000000002</v>
      </c>
      <c r="R51" s="23">
        <v>2.950367</v>
      </c>
      <c r="S51" s="23">
        <v>2.7017000000000002</v>
      </c>
      <c r="T51" s="23">
        <v>11.451503000000001</v>
      </c>
      <c r="U51" s="23">
        <v>1546.121224</v>
      </c>
      <c r="V51" s="23">
        <v>199.796978</v>
      </c>
      <c r="W51" s="23">
        <v>132.17339799999999</v>
      </c>
      <c r="X51" s="23">
        <v>28.893723000000001</v>
      </c>
      <c r="Y51" s="23">
        <v>0.16395100000000001</v>
      </c>
      <c r="Z51" s="23">
        <v>19.672326999999999</v>
      </c>
      <c r="AA51" s="23">
        <v>39.397199999999998</v>
      </c>
      <c r="AB51" s="23">
        <v>42.418436999999997</v>
      </c>
      <c r="AC51" s="23">
        <v>0.45438000000000001</v>
      </c>
      <c r="AD51" s="23">
        <v>5.7948E-2</v>
      </c>
      <c r="AE51" s="21"/>
      <c r="AF51" s="23" t="s">
        <v>48</v>
      </c>
      <c r="AG51" s="23">
        <v>1496.0395006694</v>
      </c>
      <c r="AH51" s="23">
        <v>258.23637682013901</v>
      </c>
      <c r="AI51" s="23">
        <v>132.17335787224701</v>
      </c>
      <c r="AJ51" s="23">
        <v>210.24786472069201</v>
      </c>
      <c r="AK51" s="23">
        <v>28.893702641082001</v>
      </c>
      <c r="AL51" s="23">
        <v>687.91616039947098</v>
      </c>
      <c r="AM51" s="23">
        <v>687.91616039947098</v>
      </c>
      <c r="AN51" s="23">
        <v>420.39607339064702</v>
      </c>
      <c r="AO51" s="23">
        <v>23.472442045001799</v>
      </c>
      <c r="AP51" s="23">
        <v>184.427964020643</v>
      </c>
      <c r="AQ51" s="23">
        <v>0.45438404924334502</v>
      </c>
      <c r="AR51" s="23">
        <v>111.271540111688</v>
      </c>
      <c r="AS51" s="23">
        <v>0.163951472479483</v>
      </c>
      <c r="AT51" s="23">
        <v>2454.67988872356</v>
      </c>
      <c r="AU51" s="23">
        <v>89399.927262906596</v>
      </c>
      <c r="AV51" s="23">
        <v>612.02005295416404</v>
      </c>
      <c r="AW51" s="23">
        <v>361.16162190979901</v>
      </c>
      <c r="AX51" s="23">
        <v>126.087958107623</v>
      </c>
      <c r="AY51" s="23">
        <v>107.31727096966701</v>
      </c>
      <c r="AZ51" s="23">
        <v>169.353747508352</v>
      </c>
      <c r="BA51" s="23">
        <v>1373.987989754</v>
      </c>
      <c r="BB51" s="23">
        <v>1373.987989754</v>
      </c>
      <c r="BC51" s="23">
        <v>19.672324059263499</v>
      </c>
      <c r="BD51" s="23">
        <v>10829494.336509001</v>
      </c>
      <c r="BE51" s="23">
        <v>0</v>
      </c>
      <c r="BF51" s="23">
        <v>246.14191724556201</v>
      </c>
      <c r="BG51" s="23">
        <v>43.257586009536702</v>
      </c>
      <c r="BH51" s="23">
        <v>2073.1436102136499</v>
      </c>
      <c r="BI51" s="23">
        <v>298.42761900934602</v>
      </c>
      <c r="BJ51" s="23">
        <v>1.5066452597871399E-2</v>
      </c>
      <c r="BK51" s="23">
        <v>4.2881378329668103E-2</v>
      </c>
      <c r="BL51" s="23">
        <v>1546.1256207332599</v>
      </c>
      <c r="BM51" s="23">
        <v>39.397197141510198</v>
      </c>
      <c r="BN51" s="23">
        <v>199.79697544481101</v>
      </c>
      <c r="BO51" s="23">
        <v>1462.8315427955699</v>
      </c>
      <c r="BP51" s="23">
        <v>0</v>
      </c>
      <c r="BQ51" s="23">
        <v>21736.078488290699</v>
      </c>
      <c r="BR51" s="23">
        <v>891.54634869403696</v>
      </c>
      <c r="BS51" s="23">
        <v>99.060701598461094</v>
      </c>
      <c r="BT51" s="23">
        <v>990.607050292498</v>
      </c>
      <c r="BU51" s="23">
        <v>0</v>
      </c>
      <c r="BV51" s="23">
        <v>948.55912161415199</v>
      </c>
      <c r="BW51" s="23">
        <v>5.9222121129560099</v>
      </c>
      <c r="BX51" s="23">
        <v>2.4253874862260698</v>
      </c>
      <c r="BY51" s="23">
        <v>2.95035131695519</v>
      </c>
      <c r="BZ51" s="23">
        <v>2.7017028458142498</v>
      </c>
      <c r="CA51" s="23">
        <v>11.451469302336299</v>
      </c>
      <c r="CB51" s="23">
        <v>8.4011320480387106E-2</v>
      </c>
      <c r="CC51" s="23">
        <v>5804.0860279419603</v>
      </c>
      <c r="CD51" s="23">
        <v>0.34570479053335301</v>
      </c>
      <c r="CE51" s="23">
        <v>53.519985039435099</v>
      </c>
      <c r="CF51" s="23">
        <v>873.69058082970901</v>
      </c>
      <c r="CG51" s="23">
        <v>0.182200639340377</v>
      </c>
      <c r="CH51" s="23">
        <v>0</v>
      </c>
      <c r="CI51" s="23">
        <v>83.521834753660997</v>
      </c>
      <c r="CJ51" s="23">
        <v>8898.2247451082403</v>
      </c>
      <c r="CK51" s="23">
        <v>7542.1472984352904</v>
      </c>
      <c r="CL51" s="23">
        <v>1356.0774466729399</v>
      </c>
      <c r="CM51" s="23">
        <v>0.15880239420845799</v>
      </c>
      <c r="CN51" s="23">
        <v>2.4716083018347899E-2</v>
      </c>
      <c r="CO51" s="23">
        <v>1.0061383638397901</v>
      </c>
      <c r="CP51" s="23">
        <v>12.6774538473409</v>
      </c>
      <c r="CQ51" s="23">
        <v>2633.8546609897599</v>
      </c>
      <c r="CR51" s="23">
        <v>16.781221207581599</v>
      </c>
      <c r="CS51" s="23">
        <v>22.1914790434145</v>
      </c>
      <c r="CT51" s="23">
        <v>3762.4466669642902</v>
      </c>
      <c r="CU51" s="23">
        <v>170.69054745234899</v>
      </c>
      <c r="CV51" s="23">
        <v>0.48311099874887697</v>
      </c>
      <c r="CW51" s="23">
        <v>81.164981853756302</v>
      </c>
      <c r="CX51" s="23">
        <v>1.37493161659418E-2</v>
      </c>
      <c r="CY51" s="23">
        <v>601.74165523812599</v>
      </c>
      <c r="CZ51" s="23">
        <v>5591.58136751048</v>
      </c>
      <c r="DA51" s="23">
        <v>42.4184110156638</v>
      </c>
      <c r="DB51" s="23">
        <v>0</v>
      </c>
      <c r="DC51" s="23">
        <v>268.231316697615</v>
      </c>
      <c r="DD51" s="23">
        <v>883.92834136604904</v>
      </c>
      <c r="DE51" s="23">
        <v>140.779989430451</v>
      </c>
      <c r="DF51" s="23">
        <v>0</v>
      </c>
      <c r="DG51" s="23">
        <v>3113.2350066389299</v>
      </c>
      <c r="DH51" s="23">
        <v>21028.202925423098</v>
      </c>
      <c r="DI51" s="23">
        <v>119.263362640099</v>
      </c>
      <c r="DJ51" s="23">
        <v>672.93650998839598</v>
      </c>
      <c r="DL51" s="46">
        <f t="shared" si="7"/>
        <v>-5.0359180497070892E-7</v>
      </c>
      <c r="DM51" s="46">
        <f t="shared" si="8"/>
        <v>-2.7905080257531854E-7</v>
      </c>
      <c r="DN51" s="46">
        <f t="shared" si="9"/>
        <v>-4.9334118985781834E-7</v>
      </c>
      <c r="DO51" s="46">
        <f t="shared" si="29"/>
        <v>9.427236331441503E-4</v>
      </c>
      <c r="DP51" s="46">
        <f t="shared" si="30"/>
        <v>1.1124737925139537E-3</v>
      </c>
      <c r="DQ51" s="46">
        <f t="shared" si="10"/>
        <v>-2.0068720303158207E-7</v>
      </c>
      <c r="DR51" s="46">
        <f t="shared" si="11"/>
        <v>-3.1588884819548897E-7</v>
      </c>
      <c r="DS51" s="46">
        <f t="shared" si="12"/>
        <v>-2.8869865714969961E-7</v>
      </c>
      <c r="DT51" s="46">
        <f t="shared" si="13"/>
        <v>-2.0109264626644496E-7</v>
      </c>
      <c r="DU51" s="46">
        <f t="shared" si="14"/>
        <v>-1.3002016264500558E-7</v>
      </c>
      <c r="DV51" s="46">
        <f t="shared" si="15"/>
        <v>-4.393137532013484E-8</v>
      </c>
      <c r="DW51" s="46">
        <f t="shared" si="16"/>
        <v>-3.4079325583549951E-7</v>
      </c>
      <c r="DX51" s="46">
        <f t="shared" si="17"/>
        <v>-2.3135064580549413E-7</v>
      </c>
      <c r="DY51" s="46">
        <f t="shared" si="18"/>
        <v>-5.8156888350036773E-7</v>
      </c>
      <c r="DZ51" s="46">
        <f t="shared" si="31"/>
        <v>-8.2520515373411394E-7</v>
      </c>
      <c r="EA51" s="46">
        <f t="shared" si="32"/>
        <v>1.4373913861081255E-6</v>
      </c>
      <c r="EB51" s="46">
        <f t="shared" si="33"/>
        <v>-5.3156250764471363E-6</v>
      </c>
      <c r="EC51" s="46">
        <f t="shared" si="34"/>
        <v>1.0533420622518202E-6</v>
      </c>
      <c r="ED51" s="46">
        <f t="shared" si="35"/>
        <v>-2.9426411276497334E-6</v>
      </c>
      <c r="EE51" s="46">
        <f t="shared" si="19"/>
        <v>2.8437183266488325E-6</v>
      </c>
      <c r="EF51" s="46">
        <f t="shared" si="20"/>
        <v>-1.2788927091995211E-8</v>
      </c>
      <c r="EG51" s="46">
        <f t="shared" si="21"/>
        <v>-3.0359931415086222E-7</v>
      </c>
      <c r="EH51" s="46">
        <f t="shared" si="22"/>
        <v>-7.0461387064382489E-7</v>
      </c>
      <c r="EI51" s="46">
        <f t="shared" si="23"/>
        <v>2.8818334928268655E-6</v>
      </c>
      <c r="EJ51" s="46">
        <f t="shared" si="24"/>
        <v>-1.4948595051993889E-7</v>
      </c>
      <c r="EK51" s="46">
        <f t="shared" si="25"/>
        <v>-7.2555658788363615E-8</v>
      </c>
      <c r="EL51" s="46">
        <f t="shared" si="26"/>
        <v>-6.1257175028354214E-7</v>
      </c>
      <c r="EM51" s="46">
        <f t="shared" si="27"/>
        <v>8.9115791738561844E-6</v>
      </c>
      <c r="EN51" s="46">
        <f t="shared" si="28"/>
        <v>-2.9176582539032972E-6</v>
      </c>
    </row>
    <row r="52" spans="1:144" x14ac:dyDescent="0.3"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144" x14ac:dyDescent="0.3"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144" x14ac:dyDescent="0.3">
      <c r="A54" s="23" t="s">
        <v>228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144" x14ac:dyDescent="0.3">
      <c r="A55" s="23" t="s">
        <v>1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144" x14ac:dyDescent="0.3">
      <c r="A56" s="23" t="s">
        <v>11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144" x14ac:dyDescent="0.3">
      <c r="A57" s="23" t="s">
        <v>56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144" x14ac:dyDescent="0.3">
      <c r="A58" s="23" t="s">
        <v>71</v>
      </c>
    </row>
    <row r="59" spans="1:144" x14ac:dyDescent="0.3">
      <c r="A59" s="23" t="s">
        <v>234</v>
      </c>
    </row>
    <row r="61" spans="1:144" x14ac:dyDescent="0.3">
      <c r="A61" s="2" t="s">
        <v>53</v>
      </c>
      <c r="B61" s="1">
        <f t="shared" ref="B61:H61" si="36">SUM(B3:B57)</f>
        <v>2121947.6276680008</v>
      </c>
      <c r="C61" s="1">
        <f t="shared" si="36"/>
        <v>34930.481902999993</v>
      </c>
      <c r="D61" s="1">
        <f t="shared" si="36"/>
        <v>34299.302711999997</v>
      </c>
      <c r="E61" s="1">
        <f t="shared" si="36"/>
        <v>220637.50062899999</v>
      </c>
      <c r="F61" s="1">
        <f t="shared" si="36"/>
        <v>186980.93270799998</v>
      </c>
      <c r="G61" s="1">
        <f t="shared" si="36"/>
        <v>17581.054332999996</v>
      </c>
      <c r="H61" s="1">
        <f t="shared" si="36"/>
        <v>502125.67673299997</v>
      </c>
      <c r="I61" s="1"/>
      <c r="J61" s="1"/>
      <c r="K61" s="1"/>
      <c r="L61" s="1"/>
      <c r="M61" s="1"/>
      <c r="N61" s="1"/>
      <c r="O61" s="1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1"/>
      <c r="AH61" s="1">
        <f t="shared" ref="AH61:CZ61" si="37">SUM(AH3:AH57)</f>
        <v>6278.8065081776158</v>
      </c>
      <c r="AI61" s="1">
        <f t="shared" si="37"/>
        <v>3568.8593929022345</v>
      </c>
      <c r="AJ61" s="1">
        <f t="shared" si="37"/>
        <v>5299.6520531991009</v>
      </c>
      <c r="AK61" s="1">
        <f t="shared" si="37"/>
        <v>726.77035274523701</v>
      </c>
      <c r="AL61" s="1">
        <f t="shared" si="37"/>
        <v>17345.170600554728</v>
      </c>
      <c r="AM61" s="1">
        <f t="shared" si="37"/>
        <v>17345.170600554728</v>
      </c>
      <c r="AN61" s="1">
        <f t="shared" si="37"/>
        <v>10436.340917254405</v>
      </c>
      <c r="AO61" s="1">
        <f t="shared" si="37"/>
        <v>1516.3219908965386</v>
      </c>
      <c r="AP61" s="1">
        <f t="shared" si="37"/>
        <v>5248.4391535729828</v>
      </c>
      <c r="AQ61" s="1">
        <f t="shared" si="37"/>
        <v>13.277582032451015</v>
      </c>
      <c r="AR61" s="1">
        <f t="shared" si="37"/>
        <v>2639.3887045170659</v>
      </c>
      <c r="AS61" s="1">
        <f t="shared" si="37"/>
        <v>4.7899826388882296</v>
      </c>
      <c r="AT61" s="1">
        <f t="shared" si="37"/>
        <v>52518.582297678746</v>
      </c>
      <c r="AU61" s="1">
        <f t="shared" si="37"/>
        <v>2122237.07943208</v>
      </c>
      <c r="AV61" s="1">
        <f t="shared" si="37"/>
        <v>15516.350580056474</v>
      </c>
      <c r="AW61" s="1">
        <f t="shared" si="37"/>
        <v>7513.8942331010576</v>
      </c>
      <c r="AX61" s="1">
        <f t="shared" si="37"/>
        <v>3766.642601798208</v>
      </c>
      <c r="AY61" s="1">
        <f t="shared" si="37"/>
        <v>2453.881908263128</v>
      </c>
      <c r="AZ61" s="1">
        <f t="shared" si="37"/>
        <v>4390.2196246698013</v>
      </c>
      <c r="BA61" s="1">
        <f t="shared" si="37"/>
        <v>31188.287769740418</v>
      </c>
      <c r="BB61" s="1">
        <f t="shared" si="37"/>
        <v>31188.287769740418</v>
      </c>
      <c r="BC61" s="1">
        <f t="shared" si="37"/>
        <v>495.81590351191915</v>
      </c>
      <c r="BD61" s="1">
        <f t="shared" si="37"/>
        <v>316461672.49938661</v>
      </c>
      <c r="BE61" s="1">
        <f t="shared" si="37"/>
        <v>0</v>
      </c>
      <c r="BF61" s="1">
        <f t="shared" si="37"/>
        <v>5963.2506128870382</v>
      </c>
      <c r="BG61" s="1">
        <f t="shared" si="37"/>
        <v>1064.9546869447945</v>
      </c>
      <c r="BH61" s="1">
        <f t="shared" si="37"/>
        <v>48861.427719765561</v>
      </c>
      <c r="BI61" s="1">
        <f t="shared" si="37"/>
        <v>7320.795254036354</v>
      </c>
      <c r="BJ61" s="1">
        <f t="shared" si="37"/>
        <v>0.42570906349862403</v>
      </c>
      <c r="BK61" s="1">
        <f t="shared" si="37"/>
        <v>1.2116332720448395</v>
      </c>
      <c r="BL61" s="1">
        <f t="shared" si="37"/>
        <v>30988.630973367704</v>
      </c>
      <c r="BM61" s="1">
        <f t="shared" si="37"/>
        <v>1151.272425115352</v>
      </c>
      <c r="BN61" s="1">
        <f t="shared" si="37"/>
        <v>5034.7901233021357</v>
      </c>
      <c r="BO61" s="1">
        <f t="shared" si="37"/>
        <v>34935.29493567282</v>
      </c>
      <c r="BP61" s="1">
        <f t="shared" si="37"/>
        <v>0</v>
      </c>
      <c r="BQ61" s="1">
        <f t="shared" si="37"/>
        <v>518190.53927012911</v>
      </c>
      <c r="BR61" s="1">
        <f t="shared" si="37"/>
        <v>30875.818872837983</v>
      </c>
      <c r="BS61" s="1">
        <f t="shared" si="37"/>
        <v>3430.6467377560311</v>
      </c>
      <c r="BT61" s="1">
        <f t="shared" si="37"/>
        <v>34306.465610593979</v>
      </c>
      <c r="BU61" s="1">
        <f t="shared" si="37"/>
        <v>0</v>
      </c>
      <c r="BV61" s="1">
        <f t="shared" si="37"/>
        <v>23867.942349973058</v>
      </c>
      <c r="BW61" s="1">
        <f t="shared" si="37"/>
        <v>173.05972938696519</v>
      </c>
      <c r="BX61" s="1">
        <f t="shared" si="37"/>
        <v>70.874832418524036</v>
      </c>
      <c r="BY61" s="1">
        <f t="shared" si="37"/>
        <v>86.216031253502564</v>
      </c>
      <c r="BZ61" s="1">
        <f t="shared" si="37"/>
        <v>78.949149201244637</v>
      </c>
      <c r="CA61" s="1">
        <f t="shared" si="37"/>
        <v>334.63604483116711</v>
      </c>
      <c r="CB61" s="1">
        <f t="shared" si="37"/>
        <v>1.5285636284056483</v>
      </c>
      <c r="CC61" s="1">
        <f t="shared" si="37"/>
        <v>138098.90916422874</v>
      </c>
      <c r="CD61" s="1">
        <f t="shared" si="37"/>
        <v>1.1397325003408336</v>
      </c>
      <c r="CE61" s="1">
        <f t="shared" si="37"/>
        <v>1326.0852519913212</v>
      </c>
      <c r="CF61" s="1">
        <f t="shared" si="37"/>
        <v>16039.264189955384</v>
      </c>
      <c r="CG61" s="1">
        <f t="shared" si="37"/>
        <v>2.3683874443210762</v>
      </c>
      <c r="CH61" s="1">
        <f t="shared" si="37"/>
        <v>0</v>
      </c>
      <c r="CI61" s="1">
        <f t="shared" si="37"/>
        <v>1531.9277685059023</v>
      </c>
      <c r="CJ61" s="1">
        <f t="shared" si="37"/>
        <v>220678.77999305504</v>
      </c>
      <c r="CK61" s="1">
        <f t="shared" si="37"/>
        <v>187017.28335698642</v>
      </c>
      <c r="CL61" s="1">
        <f t="shared" si="37"/>
        <v>33661.496636068667</v>
      </c>
      <c r="CM61" s="1">
        <f t="shared" si="37"/>
        <v>51.584436895170917</v>
      </c>
      <c r="CN61" s="1">
        <f t="shared" si="37"/>
        <v>0.70088495276456131</v>
      </c>
      <c r="CO61" s="1">
        <f t="shared" si="37"/>
        <v>924.62579590762437</v>
      </c>
      <c r="CP61" s="1">
        <f t="shared" si="37"/>
        <v>617.35708337483857</v>
      </c>
      <c r="CQ61" s="1">
        <f t="shared" si="37"/>
        <v>67762.279722103631</v>
      </c>
      <c r="CR61" s="1">
        <f t="shared" si="37"/>
        <v>357.47854463345328</v>
      </c>
      <c r="CS61" s="1">
        <f t="shared" si="37"/>
        <v>378.57947048879726</v>
      </c>
      <c r="CT61" s="1">
        <f t="shared" si="37"/>
        <v>96801.762789409157</v>
      </c>
      <c r="CU61" s="1">
        <f t="shared" si="37"/>
        <v>3157.8477276419048</v>
      </c>
      <c r="CV61" s="1">
        <f t="shared" si="37"/>
        <v>12.064132083636393</v>
      </c>
      <c r="CW61" s="1">
        <f t="shared" si="37"/>
        <v>1207.6436135769977</v>
      </c>
      <c r="CX61" s="1">
        <f t="shared" si="37"/>
        <v>0.89298953465440722</v>
      </c>
      <c r="CY61" s="1">
        <f t="shared" si="37"/>
        <v>17584.21303034911</v>
      </c>
      <c r="CZ61" s="1">
        <f t="shared" si="37"/>
        <v>131386.85587693294</v>
      </c>
      <c r="DA61" s="1">
        <f t="shared" ref="DA61:DJ61" si="38">SUM(DA3:DA57)</f>
        <v>1072.8371314184576</v>
      </c>
      <c r="DB61" s="1">
        <f t="shared" si="38"/>
        <v>0</v>
      </c>
      <c r="DC61" s="1">
        <f t="shared" si="38"/>
        <v>7503.3627762467804</v>
      </c>
      <c r="DD61" s="1">
        <f t="shared" si="38"/>
        <v>21269.286983544956</v>
      </c>
      <c r="DE61" s="1">
        <f t="shared" si="38"/>
        <v>3644.9109817846111</v>
      </c>
      <c r="DF61" s="1">
        <f t="shared" si="38"/>
        <v>0</v>
      </c>
      <c r="DG61" s="1">
        <f t="shared" si="38"/>
        <v>74676.195175544184</v>
      </c>
      <c r="DH61" s="1">
        <f t="shared" si="38"/>
        <v>502194.87803254439</v>
      </c>
      <c r="DI61" s="1">
        <f t="shared" si="38"/>
        <v>2855.1610608947381</v>
      </c>
      <c r="DJ61" s="1">
        <f t="shared" si="38"/>
        <v>15964.145928127467</v>
      </c>
    </row>
    <row r="62" spans="1:144" x14ac:dyDescent="0.3">
      <c r="A62" s="23" t="s">
        <v>54</v>
      </c>
      <c r="B62" s="1">
        <f>SUM(B2:B51)</f>
        <v>2121947.6276680008</v>
      </c>
      <c r="C62" s="1">
        <f t="shared" ref="C62:AB62" si="39">SUM(C2:C51)</f>
        <v>34930.481902999993</v>
      </c>
      <c r="D62" s="1">
        <f t="shared" si="39"/>
        <v>34299.302711999997</v>
      </c>
      <c r="E62" s="1">
        <f t="shared" si="39"/>
        <v>220637.50062899999</v>
      </c>
      <c r="F62" s="1">
        <f t="shared" si="39"/>
        <v>186980.93270799998</v>
      </c>
      <c r="G62" s="1">
        <f t="shared" si="39"/>
        <v>17581.054332999996</v>
      </c>
      <c r="H62" s="1">
        <f t="shared" si="39"/>
        <v>502125.67673299997</v>
      </c>
      <c r="I62" s="1">
        <f t="shared" si="39"/>
        <v>17342.440135000008</v>
      </c>
      <c r="J62" s="1">
        <f t="shared" si="39"/>
        <v>5298.8178409999991</v>
      </c>
      <c r="K62" s="1">
        <f t="shared" si="39"/>
        <v>5247.7427290000014</v>
      </c>
      <c r="L62" s="1">
        <f t="shared" si="39"/>
        <v>2638.9351809999998</v>
      </c>
      <c r="M62" s="1">
        <f t="shared" si="39"/>
        <v>31184.180411999994</v>
      </c>
      <c r="N62" s="1">
        <f t="shared" si="39"/>
        <v>3644.3559039999986</v>
      </c>
      <c r="O62" s="1">
        <f t="shared" si="39"/>
        <v>2854.6758029999996</v>
      </c>
      <c r="P62" s="1">
        <f t="shared" si="39"/>
        <v>173.02876300000003</v>
      </c>
      <c r="Q62" s="1">
        <f t="shared" si="39"/>
        <v>70.862082999999998</v>
      </c>
      <c r="R62" s="1">
        <f t="shared" si="39"/>
        <v>86.200533000000007</v>
      </c>
      <c r="S62" s="1">
        <f t="shared" si="39"/>
        <v>78.93491499999999</v>
      </c>
      <c r="T62" s="1">
        <f t="shared" si="39"/>
        <v>334.57581800000003</v>
      </c>
      <c r="U62" s="1">
        <f t="shared" si="39"/>
        <v>30984.638133</v>
      </c>
      <c r="V62" s="1">
        <f t="shared" si="39"/>
        <v>5033.9982369999989</v>
      </c>
      <c r="W62" s="1">
        <f t="shared" si="39"/>
        <v>3568.3489089999998</v>
      </c>
      <c r="X62" s="1">
        <f t="shared" si="39"/>
        <v>726.65604900000005</v>
      </c>
      <c r="Y62" s="1">
        <f t="shared" si="39"/>
        <v>4.7891230000000009</v>
      </c>
      <c r="Z62" s="1">
        <f t="shared" si="39"/>
        <v>495.73768199999989</v>
      </c>
      <c r="AA62" s="1">
        <f t="shared" si="39"/>
        <v>1151.0656899999994</v>
      </c>
      <c r="AB62" s="1">
        <f t="shared" si="39"/>
        <v>1072.6677130000003</v>
      </c>
      <c r="AC62" s="1"/>
      <c r="AD62" s="1"/>
      <c r="AE62" s="1"/>
      <c r="CV62" s="19"/>
      <c r="CW62" s="19"/>
    </row>
    <row r="63" spans="1:144" x14ac:dyDescent="0.3">
      <c r="A63" s="23" t="s">
        <v>235</v>
      </c>
      <c r="B63" s="21">
        <f>+B3+B5+B8+B9+B11+B12+B14+B15+B16+B17+B18+B19+B20+B21+B22+B23+B24+B25+B26+B28+B30+B31+B33+B34+B35+B36+B37+B39+B40+B41+B42+B43+B44+B46+B47+B49+B50</f>
        <v>372411.34603199991</v>
      </c>
      <c r="C63" s="21">
        <f t="shared" ref="C63:H63" si="40">+C3+C5+C8+C9+C11+C12+C14+C15+C16+C17+C18+C19+C20+C21+C22+C23+C24+C25+C26+C28+C30+C31+C33+C34+C35+C36+C37+C39+C40+C41+C42+C43+C44+C46+C47+C49+C50</f>
        <v>6153.6727280000005</v>
      </c>
      <c r="D63" s="21">
        <f t="shared" si="40"/>
        <v>7214.9147809999995</v>
      </c>
      <c r="E63" s="21">
        <f t="shared" si="40"/>
        <v>39790.275357999992</v>
      </c>
      <c r="F63" s="21">
        <f t="shared" si="40"/>
        <v>33720.572395000003</v>
      </c>
      <c r="G63" s="21">
        <f t="shared" si="40"/>
        <v>3451.0392749999996</v>
      </c>
      <c r="H63" s="21">
        <f t="shared" si="40"/>
        <v>88459.045349000007</v>
      </c>
      <c r="I63" s="21"/>
      <c r="J63" s="21"/>
      <c r="K63" s="21"/>
      <c r="L63" s="21"/>
      <c r="M63" s="21"/>
      <c r="N63" s="21"/>
      <c r="O63" s="21"/>
      <c r="AE63" s="21"/>
    </row>
    <row r="65" spans="32:35" x14ac:dyDescent="0.3">
      <c r="AF65" s="34"/>
      <c r="AG65" s="34"/>
      <c r="AH65" s="34"/>
      <c r="AI65" s="3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F70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15" sqref="A15"/>
    </sheetView>
  </sheetViews>
  <sheetFormatPr defaultColWidth="9.109375" defaultRowHeight="14.4" x14ac:dyDescent="0.3"/>
  <cols>
    <col min="1" max="1" width="20.6640625" style="23" bestFit="1" customWidth="1"/>
    <col min="2" max="2" width="10.109375" style="21" customWidth="1"/>
    <col min="3" max="7" width="9.109375" style="21"/>
    <col min="8" max="8" width="10.33203125" style="21" bestFit="1" customWidth="1"/>
    <col min="9" max="9" width="9.109375" style="23"/>
    <col min="10" max="10" width="20.6640625" style="23" customWidth="1"/>
    <col min="11" max="11" width="7.6640625" style="21" bestFit="1" customWidth="1"/>
    <col min="12" max="13" width="6.6640625" style="21" bestFit="1" customWidth="1"/>
    <col min="14" max="14" width="14.5546875" style="21" bestFit="1" customWidth="1"/>
    <col min="15" max="15" width="7.6640625" style="21" bestFit="1" customWidth="1"/>
    <col min="16" max="16" width="5.44140625" style="21" bestFit="1" customWidth="1"/>
    <col min="17" max="17" width="6.6640625" style="21" bestFit="1" customWidth="1"/>
    <col min="18" max="18" width="7.6640625" style="21" bestFit="1" customWidth="1"/>
    <col min="19" max="19" width="9.33203125" style="21" bestFit="1" customWidth="1"/>
    <col min="20" max="20" width="7.6640625" style="21" bestFit="1" customWidth="1"/>
    <col min="21" max="22" width="6.6640625" style="21" bestFit="1" customWidth="1"/>
    <col min="23" max="23" width="5.88671875" style="21" bestFit="1" customWidth="1"/>
    <col min="24" max="25" width="7.6640625" style="21" bestFit="1" customWidth="1"/>
    <col min="26" max="26" width="15.44140625" style="21" bestFit="1" customWidth="1"/>
    <col min="27" max="27" width="12.6640625" style="21" bestFit="1" customWidth="1"/>
    <col min="28" max="28" width="6.5546875" style="21" bestFit="1" customWidth="1"/>
    <col min="29" max="29" width="6.6640625" style="21" bestFit="1" customWidth="1"/>
    <col min="30" max="31" width="5.6640625" style="21" bestFit="1" customWidth="1"/>
    <col min="32" max="32" width="6.6640625" style="21" bestFit="1" customWidth="1"/>
    <col min="33" max="33" width="7.6640625" style="21" bestFit="1" customWidth="1"/>
    <col min="34" max="34" width="6.109375" style="21" bestFit="1" customWidth="1"/>
    <col min="35" max="35" width="7.6640625" style="21" bestFit="1" customWidth="1"/>
    <col min="36" max="36" width="10" style="21" bestFit="1" customWidth="1"/>
    <col min="37" max="37" width="10" style="21" customWidth="1"/>
    <col min="38" max="38" width="7.6640625" style="21" bestFit="1" customWidth="1"/>
    <col min="39" max="39" width="6.6640625" style="21" bestFit="1" customWidth="1"/>
    <col min="40" max="40" width="7.6640625" style="21" bestFit="1" customWidth="1"/>
    <col min="41" max="41" width="6" style="21" bestFit="1" customWidth="1"/>
    <col min="42" max="42" width="7.6640625" style="21" bestFit="1" customWidth="1"/>
    <col min="43" max="43" width="4.33203125" style="21" bestFit="1" customWidth="1"/>
    <col min="44" max="44" width="7.6640625" style="21" bestFit="1" customWidth="1"/>
    <col min="45" max="46" width="5.6640625" style="21" bestFit="1" customWidth="1"/>
    <col min="47" max="47" width="6.6640625" style="21" bestFit="1" customWidth="1"/>
    <col min="48" max="48" width="4.109375" style="21" bestFit="1" customWidth="1"/>
    <col min="49" max="49" width="5.88671875" style="21" bestFit="1" customWidth="1"/>
    <col min="50" max="50" width="5.6640625" style="21" bestFit="1" customWidth="1"/>
    <col min="51" max="53" width="7.6640625" style="21" bestFit="1" customWidth="1"/>
    <col min="54" max="54" width="5.109375" style="21" bestFit="1" customWidth="1"/>
    <col min="55" max="55" width="5.33203125" style="21" bestFit="1" customWidth="1"/>
    <col min="56" max="56" width="8.6640625" style="21" bestFit="1" customWidth="1"/>
    <col min="57" max="57" width="4.88671875" style="21" bestFit="1" customWidth="1"/>
    <col min="58" max="58" width="7.88671875" style="21" bestFit="1" customWidth="1"/>
    <col min="59" max="59" width="5.88671875" style="21" bestFit="1" customWidth="1"/>
    <col min="60" max="60" width="6" style="21" bestFit="1" customWidth="1"/>
    <col min="61" max="61" width="7.6640625" style="21" bestFit="1" customWidth="1"/>
    <col min="62" max="62" width="6.6640625" style="21" bestFit="1" customWidth="1"/>
    <col min="63" max="63" width="4.109375" style="21" bestFit="1" customWidth="1"/>
    <col min="64" max="64" width="5.6640625" style="21" bestFit="1" customWidth="1"/>
    <col min="65" max="65" width="3.88671875" style="21" bestFit="1" customWidth="1"/>
    <col min="66" max="66" width="6.6640625" style="21" bestFit="1" customWidth="1"/>
    <col min="67" max="67" width="8" style="21" bestFit="1" customWidth="1"/>
    <col min="68" max="68" width="5.33203125" style="21" bestFit="1" customWidth="1"/>
    <col min="69" max="70" width="6.6640625" style="21" bestFit="1" customWidth="1"/>
    <col min="71" max="71" width="4.88671875" style="21" bestFit="1" customWidth="1"/>
    <col min="72" max="72" width="6.6640625" style="21" bestFit="1" customWidth="1"/>
    <col min="73" max="73" width="9.33203125" style="21" bestFit="1" customWidth="1"/>
    <col min="74" max="74" width="7.109375" style="21" bestFit="1" customWidth="1"/>
    <col min="75" max="75" width="7.6640625" style="21" customWidth="1"/>
    <col min="76" max="76" width="9.109375" style="23"/>
    <col min="77" max="77" width="8.5546875" style="23" customWidth="1"/>
    <col min="78" max="78" width="10.33203125" style="23" bestFit="1" customWidth="1"/>
    <col min="79" max="82" width="9.109375" style="23"/>
    <col min="83" max="83" width="8.5546875" style="23" customWidth="1"/>
    <col min="84" max="16384" width="9.109375" style="23"/>
  </cols>
  <sheetData>
    <row r="1" spans="1:84" x14ac:dyDescent="0.3">
      <c r="B1" s="21" t="s">
        <v>586</v>
      </c>
      <c r="J1" s="23" t="s">
        <v>588</v>
      </c>
      <c r="BZ1" s="23" t="s">
        <v>452</v>
      </c>
    </row>
    <row r="2" spans="1:84" x14ac:dyDescent="0.3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J2" s="23" t="s">
        <v>224</v>
      </c>
      <c r="K2" s="21" t="s">
        <v>552</v>
      </c>
      <c r="L2" s="21" t="s">
        <v>454</v>
      </c>
      <c r="M2" s="21" t="s">
        <v>127</v>
      </c>
      <c r="N2" s="21" t="s">
        <v>128</v>
      </c>
      <c r="O2" s="21" t="s">
        <v>129</v>
      </c>
      <c r="P2" s="21" t="s">
        <v>513</v>
      </c>
      <c r="Q2" s="21" t="s">
        <v>455</v>
      </c>
      <c r="R2" s="21" t="s">
        <v>130</v>
      </c>
      <c r="S2" s="21" t="s">
        <v>57</v>
      </c>
      <c r="T2" s="21" t="s">
        <v>132</v>
      </c>
      <c r="U2" s="21" t="s">
        <v>133</v>
      </c>
      <c r="V2" s="21" t="s">
        <v>456</v>
      </c>
      <c r="W2" s="21" t="s">
        <v>134</v>
      </c>
      <c r="X2" s="21" t="s">
        <v>553</v>
      </c>
      <c r="Y2" s="21" t="s">
        <v>135</v>
      </c>
      <c r="Z2" s="21" t="s">
        <v>136</v>
      </c>
      <c r="AA2" s="21" t="s">
        <v>209</v>
      </c>
      <c r="AB2" s="21" t="s">
        <v>137</v>
      </c>
      <c r="AC2" s="21" t="s">
        <v>138</v>
      </c>
      <c r="AD2" s="21" t="s">
        <v>139</v>
      </c>
      <c r="AE2" s="21" t="s">
        <v>551</v>
      </c>
      <c r="AF2" s="21" t="s">
        <v>461</v>
      </c>
      <c r="AG2" s="21" t="s">
        <v>140</v>
      </c>
      <c r="AH2" s="21" t="s">
        <v>473</v>
      </c>
      <c r="AI2" s="21" t="s">
        <v>55</v>
      </c>
      <c r="AJ2" s="21" t="s">
        <v>124</v>
      </c>
      <c r="AK2" s="21" t="s">
        <v>587</v>
      </c>
      <c r="AL2" s="21" t="s">
        <v>141</v>
      </c>
      <c r="AM2" s="21" t="s">
        <v>142</v>
      </c>
      <c r="AN2" s="21" t="s">
        <v>58</v>
      </c>
      <c r="AO2" s="21" t="s">
        <v>143</v>
      </c>
      <c r="AP2" s="21" t="s">
        <v>144</v>
      </c>
      <c r="AQ2" s="21" t="s">
        <v>145</v>
      </c>
      <c r="AR2" s="21" t="s">
        <v>146</v>
      </c>
      <c r="AS2" s="21" t="s">
        <v>147</v>
      </c>
      <c r="AT2" s="21" t="s">
        <v>148</v>
      </c>
      <c r="AU2" s="21" t="s">
        <v>149</v>
      </c>
      <c r="AV2" s="21" t="s">
        <v>150</v>
      </c>
      <c r="AW2" s="21" t="s">
        <v>151</v>
      </c>
      <c r="AX2" s="21" t="s">
        <v>152</v>
      </c>
      <c r="AY2" s="21" t="s">
        <v>52</v>
      </c>
      <c r="AZ2" s="21" t="s">
        <v>51</v>
      </c>
      <c r="BA2" s="21" t="s">
        <v>153</v>
      </c>
      <c r="BB2" s="21" t="s">
        <v>155</v>
      </c>
      <c r="BC2" s="21" t="s">
        <v>156</v>
      </c>
      <c r="BD2" s="21" t="s">
        <v>157</v>
      </c>
      <c r="BE2" s="21" t="s">
        <v>158</v>
      </c>
      <c r="BF2" s="21" t="s">
        <v>159</v>
      </c>
      <c r="BG2" s="21" t="s">
        <v>160</v>
      </c>
      <c r="BH2" s="21" t="s">
        <v>161</v>
      </c>
      <c r="BI2" s="21" t="s">
        <v>162</v>
      </c>
      <c r="BJ2" s="21" t="s">
        <v>464</v>
      </c>
      <c r="BK2" s="21" t="s">
        <v>163</v>
      </c>
      <c r="BL2" s="21" t="s">
        <v>164</v>
      </c>
      <c r="BM2" s="21" t="s">
        <v>165</v>
      </c>
      <c r="BN2" s="21" t="s">
        <v>59</v>
      </c>
      <c r="BO2" s="21" t="s">
        <v>474</v>
      </c>
      <c r="BP2" s="21" t="s">
        <v>166</v>
      </c>
      <c r="BQ2" s="21" t="s">
        <v>167</v>
      </c>
      <c r="BR2" s="21" t="s">
        <v>168</v>
      </c>
      <c r="BS2" s="21" t="s">
        <v>169</v>
      </c>
      <c r="BT2" s="21" t="s">
        <v>170</v>
      </c>
      <c r="BU2" s="21" t="s">
        <v>171</v>
      </c>
      <c r="BV2" s="21" t="s">
        <v>475</v>
      </c>
      <c r="BX2" s="21" t="s">
        <v>587</v>
      </c>
      <c r="BY2" s="21" t="s">
        <v>137</v>
      </c>
      <c r="BZ2" s="21" t="s">
        <v>57</v>
      </c>
      <c r="CA2" s="21" t="s">
        <v>55</v>
      </c>
      <c r="CB2" s="21" t="s">
        <v>58</v>
      </c>
      <c r="CC2" s="21" t="s">
        <v>52</v>
      </c>
      <c r="CD2" s="21" t="s">
        <v>51</v>
      </c>
      <c r="CE2" s="21" t="s">
        <v>59</v>
      </c>
      <c r="CF2" s="21" t="s">
        <v>60</v>
      </c>
    </row>
    <row r="3" spans="1:84" x14ac:dyDescent="0.3">
      <c r="A3" s="23" t="s">
        <v>1</v>
      </c>
      <c r="BX3" s="32" t="e">
        <f t="shared" ref="BX3:BX6" si="0">AK3/BU3</f>
        <v>#DIV/0!</v>
      </c>
      <c r="BY3" s="21"/>
      <c r="BZ3" s="21"/>
      <c r="CA3" s="21"/>
      <c r="CB3" s="21"/>
      <c r="CC3" s="21"/>
      <c r="CD3" s="21"/>
      <c r="CE3" s="21"/>
      <c r="CF3" s="21"/>
    </row>
    <row r="4" spans="1:84" x14ac:dyDescent="0.3">
      <c r="A4" s="23" t="s">
        <v>11</v>
      </c>
      <c r="BX4" s="32" t="e">
        <f t="shared" si="0"/>
        <v>#DIV/0!</v>
      </c>
      <c r="BY4" s="21"/>
      <c r="BZ4" s="21"/>
      <c r="CA4" s="21"/>
      <c r="CB4" s="21"/>
      <c r="CC4" s="21"/>
      <c r="CD4" s="21"/>
      <c r="CE4" s="21"/>
      <c r="CF4" s="21"/>
    </row>
    <row r="5" spans="1:84" x14ac:dyDescent="0.3">
      <c r="A5" s="23" t="s">
        <v>56</v>
      </c>
      <c r="BX5" s="32" t="e">
        <f t="shared" si="0"/>
        <v>#DIV/0!</v>
      </c>
      <c r="BY5" s="21"/>
      <c r="BZ5" s="21"/>
      <c r="CA5" s="21"/>
      <c r="CB5" s="21"/>
      <c r="CC5" s="21"/>
      <c r="CD5" s="21"/>
      <c r="CE5" s="21"/>
      <c r="CF5" s="21"/>
    </row>
    <row r="6" spans="1:84" s="13" customFormat="1" x14ac:dyDescent="0.3">
      <c r="A6" s="13" t="s">
        <v>173</v>
      </c>
      <c r="B6" s="35"/>
      <c r="C6" s="35"/>
      <c r="D6" s="35"/>
      <c r="E6" s="35"/>
      <c r="F6" s="35"/>
      <c r="G6" s="35"/>
      <c r="H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2" t="e">
        <f t="shared" si="0"/>
        <v>#DIV/0!</v>
      </c>
      <c r="BY6" s="35"/>
      <c r="BZ6" s="35"/>
      <c r="CA6" s="35"/>
      <c r="CB6" s="35"/>
      <c r="CC6" s="35"/>
      <c r="CD6" s="35"/>
      <c r="CE6" s="35"/>
      <c r="CF6" s="35"/>
    </row>
    <row r="7" spans="1:84" x14ac:dyDescent="0.3">
      <c r="A7" s="23" t="s">
        <v>117</v>
      </c>
      <c r="B7" s="21">
        <v>814.75382649000005</v>
      </c>
      <c r="C7" s="21">
        <v>13.93609283</v>
      </c>
      <c r="D7" s="21">
        <v>33.927993678</v>
      </c>
      <c r="E7" s="21">
        <v>124.66914786</v>
      </c>
      <c r="F7" s="21">
        <v>102.13175744999999</v>
      </c>
      <c r="G7" s="21">
        <v>7.5164132053000001</v>
      </c>
      <c r="H7" s="21">
        <v>226.45986160999999</v>
      </c>
      <c r="J7" s="23" t="s">
        <v>117</v>
      </c>
      <c r="K7" s="21">
        <v>22.1812732957445</v>
      </c>
      <c r="L7" s="21">
        <v>3.4394745071181698</v>
      </c>
      <c r="M7" s="21">
        <v>3.3936757347972</v>
      </c>
      <c r="N7" s="21">
        <v>3.3936757347972</v>
      </c>
      <c r="O7" s="21">
        <v>5.0965378842242703</v>
      </c>
      <c r="P7" s="21">
        <v>4.6117893704150702E-4</v>
      </c>
      <c r="Q7" s="21">
        <v>2.9311636242816999</v>
      </c>
      <c r="R7" s="21">
        <v>28.747191144915298</v>
      </c>
      <c r="S7" s="21">
        <v>442.81881248036501</v>
      </c>
      <c r="T7" s="21">
        <v>6.8992271414871196</v>
      </c>
      <c r="U7" s="21">
        <v>3.7913486142297299</v>
      </c>
      <c r="V7" s="21">
        <v>1.6298779991401899</v>
      </c>
      <c r="W7" s="21">
        <v>0.105089968498376</v>
      </c>
      <c r="X7" s="21">
        <v>16.927815249921402</v>
      </c>
      <c r="Y7" s="21">
        <v>13.1619849834377</v>
      </c>
      <c r="Z7" s="21">
        <v>13.1619849834377</v>
      </c>
      <c r="AA7" s="21">
        <v>142611.66103054999</v>
      </c>
      <c r="AB7" s="21">
        <v>0</v>
      </c>
      <c r="AC7" s="21">
        <v>1.57133074261589</v>
      </c>
      <c r="AD7" s="21">
        <v>0.60881536475581</v>
      </c>
      <c r="AE7" s="21">
        <v>0.19389032908015399</v>
      </c>
      <c r="AF7" s="21">
        <v>4.96501423700788</v>
      </c>
      <c r="AG7" s="21">
        <v>11.674341825096301</v>
      </c>
      <c r="AH7" s="21">
        <v>0</v>
      </c>
      <c r="AI7" s="21">
        <v>6.5057650865038497</v>
      </c>
      <c r="AJ7" s="21">
        <v>0</v>
      </c>
      <c r="AK7" s="21">
        <v>133.54832332986101</v>
      </c>
      <c r="AL7" s="21">
        <v>16.9381473459107</v>
      </c>
      <c r="AM7" s="21">
        <v>1.8820162590871701</v>
      </c>
      <c r="AN7" s="21">
        <v>18.820163604997799</v>
      </c>
      <c r="AO7" s="21">
        <v>0</v>
      </c>
      <c r="AP7" s="21">
        <v>9.1039611843229302</v>
      </c>
      <c r="AQ7" s="21">
        <v>9.3666396600472802E-3</v>
      </c>
      <c r="AR7" s="21">
        <v>13.636906324509299</v>
      </c>
      <c r="AS7" s="21">
        <v>0.20313822428721801</v>
      </c>
      <c r="AT7" s="21">
        <v>0.39648624040300401</v>
      </c>
      <c r="AU7" s="21">
        <v>2.1087641440279499</v>
      </c>
      <c r="AV7" s="21">
        <v>1.01637692422163E-2</v>
      </c>
      <c r="AW7" s="21">
        <v>0</v>
      </c>
      <c r="AX7" s="21">
        <v>0.286139299040438</v>
      </c>
      <c r="AY7" s="21">
        <v>72.794703252258302</v>
      </c>
      <c r="AZ7" s="21">
        <v>57.858994218268599</v>
      </c>
      <c r="BA7" s="21">
        <v>14.935709033989699</v>
      </c>
      <c r="BB7" s="21">
        <v>1.23182426958117E-2</v>
      </c>
      <c r="BC7" s="21">
        <v>2.73636579088058E-4</v>
      </c>
      <c r="BD7" s="21">
        <v>8.8255786857145999</v>
      </c>
      <c r="BE7" s="21">
        <v>2.7173693348104301E-2</v>
      </c>
      <c r="BF7" s="21">
        <v>18.806039010786101</v>
      </c>
      <c r="BG7" s="21">
        <v>0.11680039903658</v>
      </c>
      <c r="BH7" s="21">
        <v>2.6330804631910801E-2</v>
      </c>
      <c r="BI7" s="21">
        <v>26.870639946648101</v>
      </c>
      <c r="BJ7" s="21">
        <v>1.54997781467727</v>
      </c>
      <c r="BK7" s="21">
        <v>3.4399900792010399E-2</v>
      </c>
      <c r="BL7" s="21">
        <v>0.124529395878459</v>
      </c>
      <c r="BM7" s="21">
        <v>8.5218549689423798E-4</v>
      </c>
      <c r="BN7" s="21">
        <v>4.4632053660499196</v>
      </c>
      <c r="BO7" s="21">
        <v>1.6315131667520899</v>
      </c>
      <c r="BP7" s="21">
        <v>0</v>
      </c>
      <c r="BQ7" s="21">
        <v>1.2841448661496799</v>
      </c>
      <c r="BR7" s="21">
        <v>4.0460534645303801</v>
      </c>
      <c r="BS7" s="21">
        <v>0</v>
      </c>
      <c r="BT7" s="21">
        <v>2.8426688820913002</v>
      </c>
      <c r="BU7" s="21">
        <v>125.557985747118</v>
      </c>
      <c r="BV7" s="21">
        <v>1.0519602941131001</v>
      </c>
      <c r="BX7" s="32">
        <f>AK7/BU7</f>
        <v>1.063638625095787</v>
      </c>
      <c r="BY7" s="24" t="str">
        <f>IF(AB7&lt;&gt;0,AB7/AN7,"")</f>
        <v/>
      </c>
      <c r="BZ7" s="19">
        <f t="shared" ref="BZ7:BZ9" si="1">IF(S7&lt;&gt;0,(S7-B7)/B7,"")</f>
        <v>-0.45649986771090056</v>
      </c>
      <c r="CA7" s="19">
        <f t="shared" ref="CA7:CA9" si="2">IF(AI7&lt;&gt;0,(AI7-C7)/C7,"")</f>
        <v>-0.53317151615846048</v>
      </c>
      <c r="CB7" s="19">
        <f t="shared" ref="CB7:CB9" si="3">IF(AN7&lt;&gt;0,(AN7-D7)/D7,"")</f>
        <v>-0.44529099528801797</v>
      </c>
      <c r="CC7" s="19">
        <f t="shared" ref="CC7:CC9" si="4">IF(AY7&lt;&gt;0,(AY7-E7)/E7,"")</f>
        <v>-0.41609688923193139</v>
      </c>
      <c r="CD7" s="19">
        <f t="shared" ref="CD7:CD9" si="5">IF(AZ7&lt;&gt;0,(AZ7-F7)/F7,"")</f>
        <v>-0.43348674630812789</v>
      </c>
      <c r="CE7" s="19">
        <f t="shared" ref="CE7:CE9" si="6">IF(BN7&lt;&gt;0,(BN7-G7)/G7,"")</f>
        <v>-0.4062054274899618</v>
      </c>
      <c r="CF7" s="19">
        <f t="shared" ref="CF7:CF9" si="7">IF(BU7&lt;&gt;0,(BU7-H7)/H7,"")</f>
        <v>-0.44556185429739031</v>
      </c>
    </row>
    <row r="8" spans="1:84" x14ac:dyDescent="0.3">
      <c r="A8" s="23" t="s">
        <v>73</v>
      </c>
      <c r="B8" s="21">
        <v>91.018624001999996</v>
      </c>
      <c r="C8" s="21">
        <v>0.75485523850000003</v>
      </c>
      <c r="D8" s="21">
        <v>6.3297851430999996</v>
      </c>
      <c r="E8" s="21">
        <v>11.003298148000001</v>
      </c>
      <c r="F8" s="21">
        <v>8.3334936944999995</v>
      </c>
      <c r="G8" s="21">
        <v>0.74006113890000003</v>
      </c>
      <c r="H8" s="21">
        <v>16.661214106999999</v>
      </c>
      <c r="J8" s="23" t="s">
        <v>73</v>
      </c>
      <c r="K8" s="21">
        <v>0</v>
      </c>
      <c r="L8" s="21">
        <v>0.53245725524562204</v>
      </c>
      <c r="M8" s="21">
        <v>1.2651540968600601</v>
      </c>
      <c r="N8" s="21">
        <v>1.2651540968600601</v>
      </c>
      <c r="O8" s="21">
        <v>2.4798440781097502</v>
      </c>
      <c r="P8" s="21">
        <v>1.2281535984391199E-3</v>
      </c>
      <c r="Q8" s="21">
        <v>0.189272704861742</v>
      </c>
      <c r="R8" s="21">
        <v>3.5000979661259799</v>
      </c>
      <c r="S8" s="21">
        <v>91.018600616191804</v>
      </c>
      <c r="T8" s="21">
        <v>0.96353381835017105</v>
      </c>
      <c r="U8" s="21">
        <v>0.77017289505448105</v>
      </c>
      <c r="V8" s="21">
        <v>0.14366221167678001</v>
      </c>
      <c r="W8" s="21">
        <v>0</v>
      </c>
      <c r="X8" s="21">
        <v>0</v>
      </c>
      <c r="Y8" s="21">
        <v>0.85274985190451702</v>
      </c>
      <c r="Z8" s="21">
        <v>0.85274985190451702</v>
      </c>
      <c r="AA8" s="21">
        <v>20541.5933993617</v>
      </c>
      <c r="AB8" s="21">
        <v>0</v>
      </c>
      <c r="AC8" s="21">
        <v>0.32305223410880901</v>
      </c>
      <c r="AD8" s="21">
        <v>6.6831150228453901E-2</v>
      </c>
      <c r="AE8" s="21">
        <v>0.137675968991991</v>
      </c>
      <c r="AF8" s="21">
        <v>0.210683020552588</v>
      </c>
      <c r="AG8" s="21">
        <v>0</v>
      </c>
      <c r="AH8" s="21">
        <v>0</v>
      </c>
      <c r="AI8" s="21">
        <v>0.75485595551072804</v>
      </c>
      <c r="AJ8" s="21">
        <v>0</v>
      </c>
      <c r="AK8" s="21">
        <v>17.963794595369102</v>
      </c>
      <c r="AL8" s="21">
        <v>5.69680781758957</v>
      </c>
      <c r="AM8" s="21">
        <v>0.63297695618864902</v>
      </c>
      <c r="AN8" s="21">
        <v>6.3297847737782202</v>
      </c>
      <c r="AO8" s="21">
        <v>0</v>
      </c>
      <c r="AP8" s="21">
        <v>0.64660069886517002</v>
      </c>
      <c r="AQ8" s="21">
        <v>2.5000413366623102E-3</v>
      </c>
      <c r="AR8" s="21">
        <v>5.2882863770895598</v>
      </c>
      <c r="AS8" s="21">
        <v>2.75005649343849E-3</v>
      </c>
      <c r="AT8" s="21">
        <v>0.75418101048848896</v>
      </c>
      <c r="AU8" s="21">
        <v>0.90835055694263001</v>
      </c>
      <c r="AV8" s="21">
        <v>8.3334711222077002E-4</v>
      </c>
      <c r="AW8" s="21">
        <v>0</v>
      </c>
      <c r="AX8" s="21">
        <v>0.58667780000771597</v>
      </c>
      <c r="AY8" s="21">
        <v>11.0028449654701</v>
      </c>
      <c r="AZ8" s="21">
        <v>8.3330413421738605</v>
      </c>
      <c r="BA8" s="21">
        <v>2.6698036232962399</v>
      </c>
      <c r="BB8" s="21">
        <v>6.7168218169392103E-3</v>
      </c>
      <c r="BC8" s="21">
        <v>0</v>
      </c>
      <c r="BD8" s="21">
        <v>0.19917051097626101</v>
      </c>
      <c r="BE8" s="21">
        <v>5.4584346081559897E-2</v>
      </c>
      <c r="BF8" s="21">
        <v>2.2642093949966098</v>
      </c>
      <c r="BG8" s="21">
        <v>0.15000281089303699</v>
      </c>
      <c r="BH8" s="21">
        <v>2.9167259158826401E-2</v>
      </c>
      <c r="BI8" s="21">
        <v>3.2350614262801898</v>
      </c>
      <c r="BJ8" s="21">
        <v>0.24155499925594001</v>
      </c>
      <c r="BK8" s="21">
        <v>1.2500206683311501E-3</v>
      </c>
      <c r="BL8" s="21">
        <v>0.13750260420972499</v>
      </c>
      <c r="BM8" s="21">
        <v>8.3334711222076999E-5</v>
      </c>
      <c r="BN8" s="21">
        <v>0.74006867397498799</v>
      </c>
      <c r="BO8" s="21">
        <v>4.3447795736040602</v>
      </c>
      <c r="BP8" s="21">
        <v>0</v>
      </c>
      <c r="BQ8" s="21">
        <v>2.0469977501832499E-4</v>
      </c>
      <c r="BR8" s="21">
        <v>0.64623606695436897</v>
      </c>
      <c r="BS8" s="21">
        <v>0</v>
      </c>
      <c r="BT8" s="21">
        <v>2.03485133682765</v>
      </c>
      <c r="BU8" s="21">
        <v>16.661209124930402</v>
      </c>
      <c r="BV8" s="21">
        <v>0.469792573730826</v>
      </c>
      <c r="BX8" s="32">
        <f t="shared" ref="BX8:BX61" si="8">AK8/BU8</f>
        <v>1.0781807287017138</v>
      </c>
      <c r="BY8" s="24"/>
      <c r="BZ8" s="19">
        <f t="shared" si="1"/>
        <v>-2.5693431918685881E-7</v>
      </c>
      <c r="CA8" s="19">
        <f t="shared" si="2"/>
        <v>9.498652078480623E-7</v>
      </c>
      <c r="CB8" s="19">
        <f t="shared" si="3"/>
        <v>-5.8346653327336734E-8</v>
      </c>
      <c r="CC8" s="19">
        <f t="shared" si="4"/>
        <v>-4.1186062924520359E-5</v>
      </c>
      <c r="CD8" s="19">
        <f t="shared" si="5"/>
        <v>-5.4281234584433202E-5</v>
      </c>
      <c r="CE8" s="19">
        <f t="shared" si="6"/>
        <v>1.018169255470312E-5</v>
      </c>
      <c r="CF8" s="19">
        <f t="shared" si="7"/>
        <v>-2.9902200198397037E-7</v>
      </c>
    </row>
    <row r="9" spans="1:84" x14ac:dyDescent="0.3">
      <c r="A9" s="23" t="s">
        <v>67</v>
      </c>
      <c r="B9" s="21">
        <v>1713.0401750000001</v>
      </c>
      <c r="C9" s="21">
        <v>33.192197339000003</v>
      </c>
      <c r="D9" s="21">
        <v>53.759777104999998</v>
      </c>
      <c r="E9" s="21">
        <v>232.62012917000001</v>
      </c>
      <c r="F9" s="21">
        <v>203.57018288</v>
      </c>
      <c r="G9" s="21">
        <v>15.078543807999999</v>
      </c>
      <c r="H9" s="21">
        <v>480.38997990000001</v>
      </c>
      <c r="J9" s="23" t="s">
        <v>67</v>
      </c>
      <c r="K9" s="21">
        <v>80.265042409784101</v>
      </c>
      <c r="L9" s="21">
        <v>13.2784630650418</v>
      </c>
      <c r="M9" s="21">
        <v>14.258146237060799</v>
      </c>
      <c r="N9" s="21">
        <v>14.258146237060799</v>
      </c>
      <c r="O9" s="21">
        <v>22.3190210850047</v>
      </c>
      <c r="P9" s="21">
        <v>3.5887560292553302E-3</v>
      </c>
      <c r="Q9" s="21">
        <v>10.902559498976199</v>
      </c>
      <c r="R9" s="21">
        <v>109.496122487254</v>
      </c>
      <c r="S9" s="21">
        <v>1713.0397654282201</v>
      </c>
      <c r="T9" s="21">
        <v>26.471787476148702</v>
      </c>
      <c r="U9" s="21">
        <v>14.9233668241869</v>
      </c>
      <c r="V9" s="21">
        <v>6.1224538096198602</v>
      </c>
      <c r="W9" s="21">
        <v>0.38027481809236202</v>
      </c>
      <c r="X9" s="21">
        <v>61.254911634065799</v>
      </c>
      <c r="Y9" s="21">
        <v>48.9609926546404</v>
      </c>
      <c r="Z9" s="21">
        <v>48.9609926546404</v>
      </c>
      <c r="AA9" s="21">
        <v>501789.05109762598</v>
      </c>
      <c r="AB9" s="21">
        <v>0</v>
      </c>
      <c r="AC9" s="21">
        <v>6.19101591408588</v>
      </c>
      <c r="AD9" s="21">
        <v>2.3075407981734699</v>
      </c>
      <c r="AE9" s="21">
        <v>0.91683345048148901</v>
      </c>
      <c r="AF9" s="21">
        <v>18.2957398091899</v>
      </c>
      <c r="AG9" s="21">
        <v>42.244733544271497</v>
      </c>
      <c r="AH9" s="21">
        <v>0</v>
      </c>
      <c r="AI9" s="21">
        <v>33.192186819667398</v>
      </c>
      <c r="AJ9" s="21">
        <v>0</v>
      </c>
      <c r="AK9" s="21">
        <v>511.339984457414</v>
      </c>
      <c r="AL9" s="21">
        <v>48.383784564339102</v>
      </c>
      <c r="AM9" s="21">
        <v>5.3759773078258499</v>
      </c>
      <c r="AN9" s="21">
        <v>53.759761872164901</v>
      </c>
      <c r="AO9" s="21">
        <v>0</v>
      </c>
      <c r="AP9" s="21">
        <v>33.954388054806898</v>
      </c>
      <c r="AQ9" s="21">
        <v>3.33425321185866E-2</v>
      </c>
      <c r="AR9" s="21">
        <v>57.613573809090703</v>
      </c>
      <c r="AS9" s="21">
        <v>0.70588361800514698</v>
      </c>
      <c r="AT9" s="21">
        <v>1.62835103093635</v>
      </c>
      <c r="AU9" s="21">
        <v>7.6221758516730302</v>
      </c>
      <c r="AV9" s="21">
        <v>3.5550737721633398E-2</v>
      </c>
      <c r="AW9" s="21">
        <v>0</v>
      </c>
      <c r="AX9" s="21">
        <v>1.18934909638056</v>
      </c>
      <c r="AY9" s="21">
        <v>232.63052233281999</v>
      </c>
      <c r="AZ9" s="21">
        <v>203.58059040052399</v>
      </c>
      <c r="BA9" s="21">
        <v>29.049931932296001</v>
      </c>
      <c r="BB9" s="21">
        <v>4.4996700783191901E-2</v>
      </c>
      <c r="BC9" s="21">
        <v>9.4961479742279695E-4</v>
      </c>
      <c r="BD9" s="21">
        <v>30.6946308636055</v>
      </c>
      <c r="BE9" s="21">
        <v>0.11256988706823801</v>
      </c>
      <c r="BF9" s="21">
        <v>66.021563517915297</v>
      </c>
      <c r="BG9" s="21">
        <v>0.45554106384034099</v>
      </c>
      <c r="BH9" s="21">
        <v>0.101138602379889</v>
      </c>
      <c r="BI9" s="21">
        <v>94.333583337467005</v>
      </c>
      <c r="BJ9" s="21">
        <v>5.9863577796546403</v>
      </c>
      <c r="BK9" s="21">
        <v>0.119798569200328</v>
      </c>
      <c r="BL9" s="21">
        <v>0.47818006250103301</v>
      </c>
      <c r="BM9" s="21">
        <v>2.9853141310758002E-3</v>
      </c>
      <c r="BN9" s="21">
        <v>15.0785441999151</v>
      </c>
      <c r="BO9" s="21">
        <v>12.695940577191999</v>
      </c>
      <c r="BP9" s="21">
        <v>0</v>
      </c>
      <c r="BQ9" s="21">
        <v>4.6470987375642201</v>
      </c>
      <c r="BR9" s="21">
        <v>15.6512651228139</v>
      </c>
      <c r="BS9" s="21">
        <v>0</v>
      </c>
      <c r="BT9" s="21">
        <v>13.467522491443299</v>
      </c>
      <c r="BU9" s="21">
        <v>480.38980241075399</v>
      </c>
      <c r="BV9" s="21">
        <v>4.5410242159923202</v>
      </c>
      <c r="BX9" s="32">
        <f t="shared" si="8"/>
        <v>1.0644272253310578</v>
      </c>
      <c r="BY9" s="24" t="str">
        <f t="shared" ref="BY9:BY51" si="9">IF(AB9&lt;&gt;0,AB9/AN9,"")</f>
        <v/>
      </c>
      <c r="BZ9" s="19">
        <f t="shared" si="1"/>
        <v>-2.3909058640892529E-7</v>
      </c>
      <c r="CA9" s="19">
        <f t="shared" si="2"/>
        <v>-3.1692185056473401E-7</v>
      </c>
      <c r="CB9" s="19">
        <f t="shared" si="3"/>
        <v>-2.8335004192187863E-7</v>
      </c>
      <c r="CC9" s="19">
        <f t="shared" si="4"/>
        <v>4.4678690778238214E-5</v>
      </c>
      <c r="CD9" s="19">
        <f t="shared" si="5"/>
        <v>5.1124975066307942E-5</v>
      </c>
      <c r="CE9" s="19">
        <f t="shared" si="6"/>
        <v>2.5991574932659444E-8</v>
      </c>
      <c r="CF9" s="19">
        <f t="shared" si="7"/>
        <v>-3.6946908439786614E-7</v>
      </c>
    </row>
    <row r="10" spans="1:84" x14ac:dyDescent="0.3">
      <c r="A10" s="23" t="s">
        <v>118</v>
      </c>
      <c r="B10" s="21">
        <v>5416.0416799000004</v>
      </c>
      <c r="C10" s="21">
        <v>104.84606941</v>
      </c>
      <c r="D10" s="21">
        <v>167.59880418</v>
      </c>
      <c r="E10" s="21">
        <v>743.13849241000003</v>
      </c>
      <c r="F10" s="21">
        <v>650.71310613000003</v>
      </c>
      <c r="G10" s="21">
        <v>48.221911401</v>
      </c>
      <c r="H10" s="21">
        <v>1489.0312550000001</v>
      </c>
      <c r="J10" s="23" t="s">
        <v>118</v>
      </c>
      <c r="K10" s="21">
        <v>258.86893798817198</v>
      </c>
      <c r="L10" s="21">
        <v>40.897954770713802</v>
      </c>
      <c r="M10" s="21">
        <v>41.405351877001898</v>
      </c>
      <c r="N10" s="21">
        <v>41.405351877001898</v>
      </c>
      <c r="O10" s="21">
        <v>63.006112868929698</v>
      </c>
      <c r="P10" s="21">
        <v>7.1286910645568403E-3</v>
      </c>
      <c r="Q10" s="21">
        <v>34.477607494892403</v>
      </c>
      <c r="R10" s="21">
        <v>340.47447715251002</v>
      </c>
      <c r="S10" s="21">
        <v>5416.0402145097196</v>
      </c>
      <c r="T10" s="21">
        <v>81.888317322012597</v>
      </c>
      <c r="U10" s="21">
        <v>45.342582996345797</v>
      </c>
      <c r="V10" s="21">
        <v>19.225974687908099</v>
      </c>
      <c r="W10" s="21">
        <v>1.22645276642246</v>
      </c>
      <c r="X10" s="21">
        <v>197.55785235922099</v>
      </c>
      <c r="Y10" s="21">
        <v>154.820974803816</v>
      </c>
      <c r="Z10" s="21">
        <v>154.820974803816</v>
      </c>
      <c r="AA10" s="21">
        <v>1603971.2917299101</v>
      </c>
      <c r="AB10" s="21">
        <v>0</v>
      </c>
      <c r="AC10" s="21">
        <v>18.7977271662009</v>
      </c>
      <c r="AD10" s="21">
        <v>7.2003002448210696</v>
      </c>
      <c r="AE10" s="21">
        <v>2.4586130534036701</v>
      </c>
      <c r="AF10" s="21">
        <v>58.244308082254399</v>
      </c>
      <c r="AG10" s="21">
        <v>136.24670163461701</v>
      </c>
      <c r="AH10" s="21">
        <v>0</v>
      </c>
      <c r="AI10" s="21">
        <v>104.846055435219</v>
      </c>
      <c r="AJ10" s="21">
        <v>0</v>
      </c>
      <c r="AK10" s="21">
        <v>1584.1353439485799</v>
      </c>
      <c r="AL10" s="21">
        <v>150.838838142165</v>
      </c>
      <c r="AM10" s="21">
        <v>16.7598683355655</v>
      </c>
      <c r="AN10" s="21">
        <v>167.59870647772999</v>
      </c>
      <c r="AO10" s="21">
        <v>0</v>
      </c>
      <c r="AP10" s="21">
        <v>107.168264940447</v>
      </c>
      <c r="AQ10" s="21">
        <v>0.105784505916654</v>
      </c>
      <c r="AR10" s="21">
        <v>166.67115976454599</v>
      </c>
      <c r="AS10" s="21">
        <v>2.2746729388162201</v>
      </c>
      <c r="AT10" s="21">
        <v>4.7235100007164998</v>
      </c>
      <c r="AU10" s="21">
        <v>23.946672619146</v>
      </c>
      <c r="AV10" s="21">
        <v>0.114073601305136</v>
      </c>
      <c r="AW10" s="21">
        <v>0</v>
      </c>
      <c r="AX10" s="21">
        <v>3.4249666716270601</v>
      </c>
      <c r="AY10" s="21">
        <v>743.17236874165599</v>
      </c>
      <c r="AZ10" s="21">
        <v>650.747012392069</v>
      </c>
      <c r="BA10" s="21">
        <v>92.425356349586906</v>
      </c>
      <c r="BB10" s="21">
        <v>0.140418410798238</v>
      </c>
      <c r="BC10" s="21">
        <v>3.06265293187166E-3</v>
      </c>
      <c r="BD10" s="21">
        <v>98.8560938507581</v>
      </c>
      <c r="BE10" s="21">
        <v>0.32482798216460801</v>
      </c>
      <c r="BF10" s="21">
        <v>211.34537729349501</v>
      </c>
      <c r="BG10" s="21">
        <v>1.3641420548179199</v>
      </c>
      <c r="BH10" s="21">
        <v>0.30576194161058601</v>
      </c>
      <c r="BI10" s="21">
        <v>301.97667057987002</v>
      </c>
      <c r="BJ10" s="21">
        <v>18.432673862288201</v>
      </c>
      <c r="BK10" s="21">
        <v>0.38549591318198601</v>
      </c>
      <c r="BL10" s="21">
        <v>1.44591158363509</v>
      </c>
      <c r="BM10" s="21">
        <v>9.5697912774130901E-3</v>
      </c>
      <c r="BN10" s="21">
        <v>48.221897848840001</v>
      </c>
      <c r="BO10" s="21">
        <v>25.2191693693348</v>
      </c>
      <c r="BP10" s="21">
        <v>0</v>
      </c>
      <c r="BQ10" s="21">
        <v>14.9869507636535</v>
      </c>
      <c r="BR10" s="21">
        <v>48.138836393062</v>
      </c>
      <c r="BS10" s="21">
        <v>0</v>
      </c>
      <c r="BT10" s="21">
        <v>36.069320479505201</v>
      </c>
      <c r="BU10" s="21">
        <v>1489.03095708152</v>
      </c>
      <c r="BV10" s="21">
        <v>12.9450261193196</v>
      </c>
      <c r="BX10" s="32">
        <f t="shared" si="8"/>
        <v>1.0638699863255114</v>
      </c>
      <c r="BY10" s="24" t="str">
        <f t="shared" si="9"/>
        <v/>
      </c>
      <c r="BZ10" s="19">
        <f t="shared" ref="BZ10" si="10">IF(S10&lt;&gt;0,(S10-B10)/B10,"")</f>
        <v>-2.7056480866202669E-7</v>
      </c>
      <c r="CA10" s="19">
        <f t="shared" ref="CA10" si="11">IF(AI10&lt;&gt;0,(AI10-C10)/C10,"")</f>
        <v>-1.3328855413295862E-7</v>
      </c>
      <c r="CB10" s="19">
        <f t="shared" ref="CB10" si="12">IF(AN10&lt;&gt;0,(AN10-D10)/D10,"")</f>
        <v>-5.8295326442983941E-7</v>
      </c>
      <c r="CC10" s="19">
        <f t="shared" ref="CC10" si="13">IF(AY10&lt;&gt;0,(AY10-E10)/E10,"")</f>
        <v>4.5585489114013836E-5</v>
      </c>
      <c r="CD10" s="19">
        <f t="shared" ref="CD10" si="14">IF(AZ10&lt;&gt;0,(AZ10-F10)/F10,"")</f>
        <v>5.2106314978991042E-5</v>
      </c>
      <c r="CE10" s="19">
        <f t="shared" ref="CE10" si="15">IF(BN10&lt;&gt;0,(BN10-G10)/G10,"")</f>
        <v>-2.8103738746391098E-7</v>
      </c>
      <c r="CF10" s="19">
        <f t="shared" ref="CF10" si="16">IF(BU10&lt;&gt;0,(BU10-H10)/H10,"")</f>
        <v>-2.0007537054729858E-7</v>
      </c>
    </row>
    <row r="11" spans="1:84" x14ac:dyDescent="0.3">
      <c r="A11" s="23" t="s">
        <v>119</v>
      </c>
      <c r="B11" s="21">
        <v>13829.717828000001</v>
      </c>
      <c r="C11" s="21">
        <v>272.55143878000001</v>
      </c>
      <c r="D11" s="21">
        <v>552.52843342999995</v>
      </c>
      <c r="E11" s="21">
        <v>1947.3819612</v>
      </c>
      <c r="F11" s="21">
        <v>1656.3235079000001</v>
      </c>
      <c r="G11" s="21">
        <v>115.53339115999999</v>
      </c>
      <c r="H11" s="21">
        <v>3790.7409237000002</v>
      </c>
      <c r="J11" s="23" t="s">
        <v>119</v>
      </c>
      <c r="K11" s="21">
        <v>659.43262155524997</v>
      </c>
      <c r="L11" s="21">
        <v>104.106459579201</v>
      </c>
      <c r="M11" s="21">
        <v>105.29522946066101</v>
      </c>
      <c r="N11" s="21">
        <v>105.29522946066101</v>
      </c>
      <c r="O11" s="21">
        <v>160.14817240744699</v>
      </c>
      <c r="P11" s="21">
        <v>1.7985558062357701E-2</v>
      </c>
      <c r="Q11" s="21">
        <v>87.800078661372694</v>
      </c>
      <c r="R11" s="21">
        <v>866.81575175890202</v>
      </c>
      <c r="S11" s="21">
        <v>13829.7156813659</v>
      </c>
      <c r="T11" s="21">
        <v>208.46270250840701</v>
      </c>
      <c r="U11" s="21">
        <v>115.39483330547699</v>
      </c>
      <c r="V11" s="21">
        <v>48.955135804385002</v>
      </c>
      <c r="W11" s="21">
        <v>3.1242308470119302</v>
      </c>
      <c r="X11" s="21">
        <v>503.251156206286</v>
      </c>
      <c r="Y11" s="21">
        <v>394.26417624056802</v>
      </c>
      <c r="Z11" s="21">
        <v>394.26417624056802</v>
      </c>
      <c r="AA11" s="21">
        <v>4082744.54516774</v>
      </c>
      <c r="AB11" s="21">
        <v>0</v>
      </c>
      <c r="AC11" s="21">
        <v>47.8388971941555</v>
      </c>
      <c r="AD11" s="21">
        <v>18.332322694924599</v>
      </c>
      <c r="AE11" s="21">
        <v>6.2434639499319697</v>
      </c>
      <c r="AF11" s="21">
        <v>148.33942951327401</v>
      </c>
      <c r="AG11" s="21">
        <v>347.06958519364798</v>
      </c>
      <c r="AH11" s="21">
        <v>0</v>
      </c>
      <c r="AI11" s="21">
        <v>272.55136229104301</v>
      </c>
      <c r="AJ11" s="21">
        <v>0</v>
      </c>
      <c r="AK11" s="21">
        <v>4032.82128849132</v>
      </c>
      <c r="AL11" s="21">
        <v>497.27538632142301</v>
      </c>
      <c r="AM11" s="21">
        <v>55.2528178684612</v>
      </c>
      <c r="AN11" s="21">
        <v>552.52820418988404</v>
      </c>
      <c r="AO11" s="21">
        <v>0</v>
      </c>
      <c r="AP11" s="21">
        <v>272.90466335422201</v>
      </c>
      <c r="AQ11" s="21">
        <v>0.26763808594718802</v>
      </c>
      <c r="AR11" s="21">
        <v>423.82278375369901</v>
      </c>
      <c r="AS11" s="21">
        <v>5.8273912046605698</v>
      </c>
      <c r="AT11" s="21">
        <v>11.038591169386599</v>
      </c>
      <c r="AU11" s="21">
        <v>60.0997945292305</v>
      </c>
      <c r="AV11" s="21">
        <v>0.29125364947612598</v>
      </c>
      <c r="AW11" s="21">
        <v>0</v>
      </c>
      <c r="AX11" s="21">
        <v>7.9474294217827604</v>
      </c>
      <c r="AY11" s="21">
        <v>1947.46955120752</v>
      </c>
      <c r="AZ11" s="21">
        <v>1656.4111132924299</v>
      </c>
      <c r="BA11" s="21">
        <v>291.05843791508897</v>
      </c>
      <c r="BB11" s="21">
        <v>0.35043916070040798</v>
      </c>
      <c r="BC11" s="21">
        <v>7.8514381300396202E-3</v>
      </c>
      <c r="BD11" s="21">
        <v>253.142364898008</v>
      </c>
      <c r="BE11" s="21">
        <v>0.75524438344990197</v>
      </c>
      <c r="BF11" s="21">
        <v>538.58596868334405</v>
      </c>
      <c r="BG11" s="21">
        <v>3.2841667576073199</v>
      </c>
      <c r="BH11" s="21">
        <v>0.74244345971328896</v>
      </c>
      <c r="BI11" s="21">
        <v>769.54811620562498</v>
      </c>
      <c r="BJ11" s="21">
        <v>46.9204753131852</v>
      </c>
      <c r="BK11" s="21">
        <v>0.98647349658559103</v>
      </c>
      <c r="BL11" s="21">
        <v>3.5115322012599401</v>
      </c>
      <c r="BM11" s="21">
        <v>2.4414547528894302E-2</v>
      </c>
      <c r="BN11" s="21">
        <v>115.53336142021701</v>
      </c>
      <c r="BO11" s="21">
        <v>63.627115013806403</v>
      </c>
      <c r="BP11" s="21">
        <v>0</v>
      </c>
      <c r="BQ11" s="21">
        <v>38.177198337635403</v>
      </c>
      <c r="BR11" s="21">
        <v>122.535453213031</v>
      </c>
      <c r="BS11" s="21">
        <v>0</v>
      </c>
      <c r="BT11" s="21">
        <v>91.593432420046597</v>
      </c>
      <c r="BU11" s="21">
        <v>3790.7405057402798</v>
      </c>
      <c r="BV11" s="21">
        <v>32.909104359015501</v>
      </c>
      <c r="BX11" s="32">
        <f t="shared" si="8"/>
        <v>1.063861080014435</v>
      </c>
      <c r="BY11" s="24" t="str">
        <f t="shared" si="9"/>
        <v/>
      </c>
      <c r="BZ11" s="19">
        <f t="shared" ref="BZ11:BZ62" si="17">IF(S11&lt;&gt;0,(S11-B11)/B11,"")</f>
        <v>-1.5521893701120248E-7</v>
      </c>
      <c r="CA11" s="19">
        <f t="shared" ref="CA11:CA62" si="18">IF(AI11&lt;&gt;0,(AI11-C11)/C11,"")</f>
        <v>-2.8064044478644317E-7</v>
      </c>
      <c r="CB11" s="19">
        <f t="shared" ref="CB11:CB62" si="19">IF(AN11&lt;&gt;0,(AN11-D11)/D11,"")</f>
        <v>-4.1489288522360909E-7</v>
      </c>
      <c r="CC11" s="19">
        <f t="shared" ref="CC11:CC62" si="20">IF(AY11&lt;&gt;0,(AY11-E11)/E11,"")</f>
        <v>4.4978339773696302E-5</v>
      </c>
      <c r="CD11" s="19">
        <f t="shared" ref="CD11:CD62" si="21">IF(AZ11&lt;&gt;0,(AZ11-F11)/F11,"")</f>
        <v>5.2891474408234667E-5</v>
      </c>
      <c r="CE11" s="19">
        <f t="shared" ref="CE11:CE62" si="22">IF(BN11&lt;&gt;0,(BN11-G11)/G11,"")</f>
        <v>-2.5741288029079276E-7</v>
      </c>
      <c r="CF11" s="19">
        <f t="shared" ref="CF11:CF62" si="23">IF(BU11&lt;&gt;0,(BU11-H11)/H11,"")</f>
        <v>-1.102580547689376E-7</v>
      </c>
    </row>
    <row r="12" spans="1:84" x14ac:dyDescent="0.3">
      <c r="A12" s="23" t="s">
        <v>68</v>
      </c>
      <c r="B12" s="21">
        <v>547837.86647999997</v>
      </c>
      <c r="C12" s="21">
        <v>11477.20492</v>
      </c>
      <c r="D12" s="21">
        <v>22927.867912999998</v>
      </c>
      <c r="E12" s="21">
        <v>77519.025792999993</v>
      </c>
      <c r="F12" s="21">
        <v>66022.233259999994</v>
      </c>
      <c r="G12" s="21">
        <v>4385.0567984999998</v>
      </c>
      <c r="H12" s="21">
        <v>152709.50941</v>
      </c>
      <c r="J12" s="23" t="s">
        <v>68</v>
      </c>
      <c r="K12" s="21">
        <v>28023.709485174601</v>
      </c>
      <c r="L12" s="21">
        <v>4156.2367649043899</v>
      </c>
      <c r="M12" s="21">
        <v>3838.0292586068199</v>
      </c>
      <c r="N12" s="21">
        <v>3838.0292586068199</v>
      </c>
      <c r="O12" s="21">
        <v>5557.8237364490096</v>
      </c>
      <c r="P12" s="21">
        <v>0.146280339384491</v>
      </c>
      <c r="Q12" s="21">
        <v>3635.9651253107199</v>
      </c>
      <c r="R12" s="21">
        <v>35075.419614590799</v>
      </c>
      <c r="S12" s="21">
        <v>547838.01510959701</v>
      </c>
      <c r="T12" s="21">
        <v>8374.0913204462995</v>
      </c>
      <c r="U12" s="21">
        <v>4516.31940838009</v>
      </c>
      <c r="V12" s="21">
        <v>2008.1361728500699</v>
      </c>
      <c r="W12" s="21">
        <v>132.76956508593</v>
      </c>
      <c r="X12" s="21">
        <v>21386.516783177001</v>
      </c>
      <c r="Y12" s="21">
        <v>16325.792268356499</v>
      </c>
      <c r="Z12" s="21">
        <v>16325.792268356499</v>
      </c>
      <c r="AA12" s="21">
        <v>162741091.50580701</v>
      </c>
      <c r="AB12" s="21">
        <v>0</v>
      </c>
      <c r="AC12" s="21">
        <v>1870.4233473965601</v>
      </c>
      <c r="AD12" s="21">
        <v>745.43132528538399</v>
      </c>
      <c r="AE12" s="21">
        <v>196.042142558102</v>
      </c>
      <c r="AF12" s="21">
        <v>6197.9143681596797</v>
      </c>
      <c r="AG12" s="21">
        <v>14749.3245646961</v>
      </c>
      <c r="AH12" s="21">
        <v>0</v>
      </c>
      <c r="AI12" s="21">
        <v>11477.197151595299</v>
      </c>
      <c r="AJ12" s="21">
        <v>0</v>
      </c>
      <c r="AK12" s="21">
        <v>162341.62584434199</v>
      </c>
      <c r="AL12" s="21">
        <v>20635.0711636546</v>
      </c>
      <c r="AM12" s="21">
        <v>2292.7848348550701</v>
      </c>
      <c r="AN12" s="21">
        <v>22927.8559985096</v>
      </c>
      <c r="AO12" s="21">
        <v>0</v>
      </c>
      <c r="AP12" s="21">
        <v>11272.157091707801</v>
      </c>
      <c r="AQ12" s="21">
        <v>10.230723186560599</v>
      </c>
      <c r="AR12" s="21">
        <v>15349.8240026488</v>
      </c>
      <c r="AS12" s="21">
        <v>242.36195163169501</v>
      </c>
      <c r="AT12" s="21">
        <v>175.00903211583</v>
      </c>
      <c r="AU12" s="21">
        <v>2165.7747374570699</v>
      </c>
      <c r="AV12" s="21">
        <v>11.849309125481501</v>
      </c>
      <c r="AW12" s="21">
        <v>0</v>
      </c>
      <c r="AX12" s="21">
        <v>109.428449169684</v>
      </c>
      <c r="AY12" s="21">
        <v>77522.863698872607</v>
      </c>
      <c r="AZ12" s="21">
        <v>66026.070550066099</v>
      </c>
      <c r="BA12" s="21">
        <v>11496.7931488064</v>
      </c>
      <c r="BB12" s="21">
        <v>12.0898287978747</v>
      </c>
      <c r="BC12" s="21">
        <v>0.32794304579550998</v>
      </c>
      <c r="BD12" s="21">
        <v>10497.9831359645</v>
      </c>
      <c r="BE12" s="21">
        <v>10.841878584853101</v>
      </c>
      <c r="BF12" s="21">
        <v>21637.4364346853</v>
      </c>
      <c r="BG12" s="21">
        <v>80.2801625247331</v>
      </c>
      <c r="BH12" s="21">
        <v>19.947993285823699</v>
      </c>
      <c r="BI12" s="21">
        <v>30916.272425029001</v>
      </c>
      <c r="BJ12" s="21">
        <v>1872.40778602305</v>
      </c>
      <c r="BK12" s="21">
        <v>40.729969753027099</v>
      </c>
      <c r="BL12" s="21">
        <v>94.518411184047295</v>
      </c>
      <c r="BM12" s="21">
        <v>0.988164524766171</v>
      </c>
      <c r="BN12" s="21">
        <v>4385.0560657153701</v>
      </c>
      <c r="BO12" s="21">
        <v>517.49125145959397</v>
      </c>
      <c r="BP12" s="21">
        <v>0</v>
      </c>
      <c r="BQ12" s="21">
        <v>1622.30192323096</v>
      </c>
      <c r="BR12" s="21">
        <v>4882.1430460034899</v>
      </c>
      <c r="BS12" s="21">
        <v>0</v>
      </c>
      <c r="BT12" s="21">
        <v>2868.4094717095199</v>
      </c>
      <c r="BU12" s="21">
        <v>152709.397529059</v>
      </c>
      <c r="BV12" s="21">
        <v>1162.11697113898</v>
      </c>
      <c r="BX12" s="32">
        <f t="shared" si="8"/>
        <v>1.0630755439490884</v>
      </c>
      <c r="BY12" s="24" t="str">
        <f t="shared" si="9"/>
        <v/>
      </c>
      <c r="BZ12" s="19">
        <f t="shared" si="17"/>
        <v>2.7130216097318273E-7</v>
      </c>
      <c r="CA12" s="19">
        <f t="shared" si="18"/>
        <v>-6.7685510149299488E-7</v>
      </c>
      <c r="CB12" s="19">
        <f t="shared" si="19"/>
        <v>-5.1965103966706961E-7</v>
      </c>
      <c r="CC12" s="19">
        <f t="shared" si="20"/>
        <v>4.9509211878663164E-5</v>
      </c>
      <c r="CD12" s="19">
        <f t="shared" si="21"/>
        <v>5.8121179436534521E-5</v>
      </c>
      <c r="CE12" s="19">
        <f t="shared" si="22"/>
        <v>-1.6710949558075291E-7</v>
      </c>
      <c r="CF12" s="19">
        <f t="shared" si="23"/>
        <v>-7.3263899169475608E-7</v>
      </c>
    </row>
    <row r="13" spans="1:84" x14ac:dyDescent="0.3">
      <c r="A13" s="23" t="s">
        <v>120</v>
      </c>
      <c r="B13" s="21">
        <v>202493.11502</v>
      </c>
      <c r="C13" s="21">
        <v>4142.1529289</v>
      </c>
      <c r="D13" s="21">
        <v>9020.2550972999998</v>
      </c>
      <c r="E13" s="21">
        <v>26648.790682999999</v>
      </c>
      <c r="F13" s="21">
        <v>22566.699021</v>
      </c>
      <c r="G13" s="21">
        <v>1514.096231</v>
      </c>
      <c r="H13" s="21">
        <v>62011.369419000002</v>
      </c>
      <c r="J13" s="23" t="s">
        <v>120</v>
      </c>
      <c r="K13" s="21">
        <v>8689.7049449013793</v>
      </c>
      <c r="L13" s="21">
        <v>1753.18112340482</v>
      </c>
      <c r="M13" s="21">
        <v>2293.56329402865</v>
      </c>
      <c r="N13" s="21">
        <v>2293.56329402865</v>
      </c>
      <c r="O13" s="21">
        <v>3886.2852007986198</v>
      </c>
      <c r="P13" s="21">
        <v>1.11653502945974</v>
      </c>
      <c r="Q13" s="21">
        <v>1292.5359008192499</v>
      </c>
      <c r="R13" s="21">
        <v>13929.0781635282</v>
      </c>
      <c r="S13" s="21">
        <v>201769.42510998301</v>
      </c>
      <c r="T13" s="21">
        <v>3437.0564908942902</v>
      </c>
      <c r="U13" s="21">
        <v>2072.1758316584901</v>
      </c>
      <c r="V13" s="21">
        <v>747.99085655598799</v>
      </c>
      <c r="W13" s="21">
        <v>41.169743208014303</v>
      </c>
      <c r="X13" s="21">
        <v>6631.6158460716397</v>
      </c>
      <c r="Y13" s="21">
        <v>5806.1269454629601</v>
      </c>
      <c r="Z13" s="21">
        <v>5806.1269454629601</v>
      </c>
      <c r="AA13" s="21">
        <v>55420071.9851408</v>
      </c>
      <c r="AB13" s="21">
        <v>0</v>
      </c>
      <c r="AC13" s="21">
        <v>861.75200588976804</v>
      </c>
      <c r="AD13" s="21">
        <v>289.43608304617197</v>
      </c>
      <c r="AE13" s="21">
        <v>180.87000961664299</v>
      </c>
      <c r="AF13" s="21">
        <v>2105.6289322927</v>
      </c>
      <c r="AG13" s="21">
        <v>4573.52511128277</v>
      </c>
      <c r="AH13" s="21">
        <v>0</v>
      </c>
      <c r="AI13" s="21">
        <v>4131.51222810121</v>
      </c>
      <c r="AJ13" s="21">
        <v>0</v>
      </c>
      <c r="AK13" s="21">
        <v>66007.348831715601</v>
      </c>
      <c r="AL13" s="21">
        <v>8083.2216712136997</v>
      </c>
      <c r="AM13" s="21">
        <v>898.13572693551998</v>
      </c>
      <c r="AN13" s="21">
        <v>8981.3573981492209</v>
      </c>
      <c r="AO13" s="21">
        <v>0</v>
      </c>
      <c r="AP13" s="21">
        <v>4059.2756518234901</v>
      </c>
      <c r="AQ13" s="21">
        <v>3.76808834361238</v>
      </c>
      <c r="AR13" s="21">
        <v>9372.1179467649799</v>
      </c>
      <c r="AS13" s="21">
        <v>75.990120793443495</v>
      </c>
      <c r="AT13" s="21">
        <v>231.674689980544</v>
      </c>
      <c r="AU13" s="21">
        <v>886.78711751186302</v>
      </c>
      <c r="AV13" s="21">
        <v>3.8795076066072398</v>
      </c>
      <c r="AW13" s="21">
        <v>0</v>
      </c>
      <c r="AX13" s="21">
        <v>171.91607794441001</v>
      </c>
      <c r="AY13" s="21">
        <v>26546.093081673898</v>
      </c>
      <c r="AZ13" s="21">
        <v>22484.384345197901</v>
      </c>
      <c r="BA13" s="21">
        <v>4061.70873647602</v>
      </c>
      <c r="BB13" s="21">
        <v>5.3371768525714103</v>
      </c>
      <c r="BC13" s="21">
        <v>0.10194845163886</v>
      </c>
      <c r="BD13" s="21">
        <v>3310.3537815329801</v>
      </c>
      <c r="BE13" s="21">
        <v>16.200421374912501</v>
      </c>
      <c r="BF13" s="21">
        <v>7258.6920405430001</v>
      </c>
      <c r="BG13" s="21">
        <v>60.214884714804498</v>
      </c>
      <c r="BH13" s="21">
        <v>13.0570039143063</v>
      </c>
      <c r="BI13" s="21">
        <v>10371.426045845101</v>
      </c>
      <c r="BJ13" s="21">
        <v>791.28302637744605</v>
      </c>
      <c r="BK13" s="21">
        <v>12.955664468658499</v>
      </c>
      <c r="BL13" s="21">
        <v>61.7029938656393</v>
      </c>
      <c r="BM13" s="21">
        <v>0.32678145383797103</v>
      </c>
      <c r="BN13" s="21">
        <v>1507.73665148343</v>
      </c>
      <c r="BO13" s="21">
        <v>3949.9424673819599</v>
      </c>
      <c r="BP13" s="21">
        <v>0</v>
      </c>
      <c r="BQ13" s="21">
        <v>503.22853181279299</v>
      </c>
      <c r="BR13" s="21">
        <v>2077.51537955922</v>
      </c>
      <c r="BS13" s="21">
        <v>0</v>
      </c>
      <c r="BT13" s="21">
        <v>2664.2210538170202</v>
      </c>
      <c r="BU13" s="21">
        <v>61884.4808631095</v>
      </c>
      <c r="BV13" s="21">
        <v>770.091806125365</v>
      </c>
      <c r="BX13" s="32">
        <f t="shared" si="8"/>
        <v>1.0666220013661587</v>
      </c>
      <c r="BY13" s="24" t="str">
        <f t="shared" si="9"/>
        <v/>
      </c>
      <c r="BZ13" s="19">
        <f t="shared" si="17"/>
        <v>-3.573898845624974E-3</v>
      </c>
      <c r="CA13" s="19">
        <f t="shared" si="18"/>
        <v>-2.5688816857893731E-3</v>
      </c>
      <c r="CB13" s="19">
        <f t="shared" si="19"/>
        <v>-4.3122615415191494E-3</v>
      </c>
      <c r="CC13" s="19">
        <f t="shared" si="20"/>
        <v>-3.8537434042594148E-3</v>
      </c>
      <c r="CD13" s="19">
        <f t="shared" si="21"/>
        <v>-3.6476170363020049E-3</v>
      </c>
      <c r="CE13" s="19">
        <f t="shared" si="22"/>
        <v>-4.2002479012643191E-3</v>
      </c>
      <c r="CF13" s="19">
        <f t="shared" si="23"/>
        <v>-2.0462143809974321E-3</v>
      </c>
    </row>
    <row r="14" spans="1:84" x14ac:dyDescent="0.3">
      <c r="A14" s="23" t="s">
        <v>121</v>
      </c>
      <c r="B14" s="21">
        <v>102599.61225000001</v>
      </c>
      <c r="C14" s="21">
        <v>2057.7050098999998</v>
      </c>
      <c r="D14" s="21">
        <v>4820.6680481000003</v>
      </c>
      <c r="E14" s="21">
        <v>11190.132304000001</v>
      </c>
      <c r="F14" s="21">
        <v>9430.2699983000002</v>
      </c>
      <c r="G14" s="21">
        <v>652.03868150000005</v>
      </c>
      <c r="H14" s="21">
        <v>39594.375677000004</v>
      </c>
      <c r="J14" s="23" t="s">
        <v>121</v>
      </c>
      <c r="K14" s="21">
        <v>1085.3296059132299</v>
      </c>
      <c r="L14" s="21">
        <v>941.656985029834</v>
      </c>
      <c r="M14" s="21">
        <v>2003.6277627031</v>
      </c>
      <c r="N14" s="21">
        <v>2003.6277627031</v>
      </c>
      <c r="O14" s="21">
        <v>3851.2326795747199</v>
      </c>
      <c r="P14" s="21">
        <v>1.8063932907322899</v>
      </c>
      <c r="Q14" s="21">
        <v>418.33073996705502</v>
      </c>
      <c r="R14" s="21">
        <v>6490.3301047279101</v>
      </c>
      <c r="S14" s="21">
        <v>67106.095422653496</v>
      </c>
      <c r="T14" s="21">
        <v>1737.07073342697</v>
      </c>
      <c r="U14" s="21">
        <v>1304.15277008779</v>
      </c>
      <c r="V14" s="21">
        <v>288.41142150052002</v>
      </c>
      <c r="W14" s="21">
        <v>5.1420399550204099</v>
      </c>
      <c r="X14" s="21">
        <v>828.27770779940101</v>
      </c>
      <c r="Y14" s="21">
        <v>1882.5970242297799</v>
      </c>
      <c r="Z14" s="21">
        <v>1882.5970242297799</v>
      </c>
      <c r="AA14" s="21">
        <v>12676149.529526999</v>
      </c>
      <c r="AB14" s="21">
        <v>0</v>
      </c>
      <c r="AC14" s="21">
        <v>546.10575671081301</v>
      </c>
      <c r="AD14" s="21">
        <v>126.85915674531699</v>
      </c>
      <c r="AE14" s="21">
        <v>209.45683375887199</v>
      </c>
      <c r="AF14" s="21">
        <v>548.94397575158303</v>
      </c>
      <c r="AG14" s="21">
        <v>571.22561193934996</v>
      </c>
      <c r="AH14" s="21">
        <v>0</v>
      </c>
      <c r="AI14" s="21">
        <v>1332.57512668309</v>
      </c>
      <c r="AJ14" s="21">
        <v>0</v>
      </c>
      <c r="AK14" s="21">
        <v>32626.105543521899</v>
      </c>
      <c r="AL14" s="21">
        <v>2942.0371538330101</v>
      </c>
      <c r="AM14" s="21">
        <v>326.89306774252202</v>
      </c>
      <c r="AN14" s="21">
        <v>3268.9302215755301</v>
      </c>
      <c r="AO14" s="21">
        <v>0</v>
      </c>
      <c r="AP14" s="21">
        <v>1384.61914329105</v>
      </c>
      <c r="AQ14" s="21">
        <v>1.1692482437430001</v>
      </c>
      <c r="AR14" s="21">
        <v>8348.2473889449193</v>
      </c>
      <c r="AS14" s="21">
        <v>10.300870113593099</v>
      </c>
      <c r="AT14" s="21">
        <v>239.16531280830199</v>
      </c>
      <c r="AU14" s="21">
        <v>364.312613414022</v>
      </c>
      <c r="AV14" s="21">
        <v>0.71892696847941695</v>
      </c>
      <c r="AW14" s="21">
        <v>0</v>
      </c>
      <c r="AX14" s="21">
        <v>185.004897898444</v>
      </c>
      <c r="AY14" s="21">
        <v>6112.7029762326301</v>
      </c>
      <c r="AZ14" s="21">
        <v>5142.5811680016704</v>
      </c>
      <c r="BA14" s="21">
        <v>970.12180823095503</v>
      </c>
      <c r="BB14" s="21">
        <v>2.54080886368271</v>
      </c>
      <c r="BC14" s="21">
        <v>1.27918435600235E-2</v>
      </c>
      <c r="BD14" s="21">
        <v>470.84668705941999</v>
      </c>
      <c r="BE14" s="21">
        <v>17.238586605818998</v>
      </c>
      <c r="BF14" s="21">
        <v>1541.5287055010799</v>
      </c>
      <c r="BG14" s="21">
        <v>49.342480640663098</v>
      </c>
      <c r="BH14" s="21">
        <v>9.7635793140318601</v>
      </c>
      <c r="BI14" s="21">
        <v>2202.55067566152</v>
      </c>
      <c r="BJ14" s="21">
        <v>426.68425606014102</v>
      </c>
      <c r="BK14" s="21">
        <v>1.9738224176987</v>
      </c>
      <c r="BL14" s="21">
        <v>46.046943126264203</v>
      </c>
      <c r="BM14" s="21">
        <v>6.4217521343496495E-2</v>
      </c>
      <c r="BN14" s="21">
        <v>365.42582699669799</v>
      </c>
      <c r="BO14" s="21">
        <v>6390.4359236189603</v>
      </c>
      <c r="BP14" s="21">
        <v>0</v>
      </c>
      <c r="BQ14" s="21">
        <v>63.130233096974997</v>
      </c>
      <c r="BR14" s="21">
        <v>1136.60253672454</v>
      </c>
      <c r="BS14" s="21">
        <v>0</v>
      </c>
      <c r="BT14" s="21">
        <v>3094.6166805006601</v>
      </c>
      <c r="BU14" s="21">
        <v>30343.192960200999</v>
      </c>
      <c r="BV14" s="21">
        <v>733.80773573163106</v>
      </c>
      <c r="BX14" s="32">
        <f t="shared" si="8"/>
        <v>1.0752363993570233</v>
      </c>
      <c r="BY14" s="24" t="str">
        <f t="shared" si="9"/>
        <v/>
      </c>
      <c r="BZ14" s="19">
        <f t="shared" si="17"/>
        <v>-0.3459420172160203</v>
      </c>
      <c r="CA14" s="19">
        <f t="shared" si="18"/>
        <v>-0.35239739405219683</v>
      </c>
      <c r="CB14" s="19">
        <f t="shared" si="19"/>
        <v>-0.32189269434058337</v>
      </c>
      <c r="CC14" s="19">
        <f t="shared" si="20"/>
        <v>-0.45374167077116717</v>
      </c>
      <c r="CD14" s="19">
        <f t="shared" si="21"/>
        <v>-0.45467296599898771</v>
      </c>
      <c r="CE14" s="19">
        <f t="shared" si="22"/>
        <v>-0.43956418941887887</v>
      </c>
      <c r="CF14" s="19">
        <f t="shared" si="23"/>
        <v>-0.23364890994285659</v>
      </c>
    </row>
    <row r="15" spans="1:84" x14ac:dyDescent="0.3">
      <c r="A15" s="23" t="s">
        <v>122</v>
      </c>
      <c r="B15" s="21">
        <v>1810979.7664000001</v>
      </c>
      <c r="C15" s="21">
        <v>37127.823345999997</v>
      </c>
      <c r="D15" s="21">
        <v>65330.054537000004</v>
      </c>
      <c r="E15" s="21">
        <v>252931.06002</v>
      </c>
      <c r="F15" s="21">
        <v>220571.46865</v>
      </c>
      <c r="G15" s="21">
        <v>15601.768248</v>
      </c>
      <c r="H15" s="21">
        <v>506485.43831</v>
      </c>
      <c r="J15" s="23" t="s">
        <v>122</v>
      </c>
      <c r="K15" s="21">
        <v>5374.0465221405502</v>
      </c>
      <c r="L15" s="21">
        <v>881.92002284359103</v>
      </c>
      <c r="M15" s="21">
        <v>937.712206757064</v>
      </c>
      <c r="N15" s="21">
        <v>937.712206757064</v>
      </c>
      <c r="O15" s="21">
        <v>1461.1699303989799</v>
      </c>
      <c r="P15" s="21">
        <v>0.223853102422989</v>
      </c>
      <c r="Q15" s="21">
        <v>727.43661984267499</v>
      </c>
      <c r="R15" s="21">
        <v>7284.3567304099997</v>
      </c>
      <c r="S15" s="21">
        <v>110599.763063983</v>
      </c>
      <c r="T15" s="21">
        <v>1759.49648905206</v>
      </c>
      <c r="U15" s="21">
        <v>988.872768982754</v>
      </c>
      <c r="V15" s="21">
        <v>407.99966891102298</v>
      </c>
      <c r="W15" s="21">
        <v>25.4609420779252</v>
      </c>
      <c r="X15" s="21">
        <v>4101.2454486119104</v>
      </c>
      <c r="Y15" s="21">
        <v>3266.7145861182898</v>
      </c>
      <c r="Z15" s="21">
        <v>3266.7145861182898</v>
      </c>
      <c r="AA15" s="21">
        <v>32209421.691954698</v>
      </c>
      <c r="AB15" s="21">
        <v>0</v>
      </c>
      <c r="AC15" s="21">
        <v>410.19076066942199</v>
      </c>
      <c r="AD15" s="21">
        <v>153.60462926095599</v>
      </c>
      <c r="AE15" s="21">
        <v>59.5442113986579</v>
      </c>
      <c r="AF15" s="21">
        <v>1222.1493360111899</v>
      </c>
      <c r="AG15" s="21">
        <v>2828.4435198633801</v>
      </c>
      <c r="AH15" s="21">
        <v>0</v>
      </c>
      <c r="AI15" s="21">
        <v>2271.0172233667799</v>
      </c>
      <c r="AJ15" s="21">
        <v>0</v>
      </c>
      <c r="AK15" s="21">
        <v>33995.831884125</v>
      </c>
      <c r="AL15" s="21">
        <v>3944.92417599497</v>
      </c>
      <c r="AM15" s="21">
        <v>438.324923317735</v>
      </c>
      <c r="AN15" s="21">
        <v>4383.2490993127103</v>
      </c>
      <c r="AO15" s="21">
        <v>0</v>
      </c>
      <c r="AP15" s="21">
        <v>2264.7237335719801</v>
      </c>
      <c r="AQ15" s="21">
        <v>2.0758189222705301</v>
      </c>
      <c r="AR15" s="21">
        <v>3786.7052710527601</v>
      </c>
      <c r="AS15" s="21">
        <v>46.7937121270744</v>
      </c>
      <c r="AT15" s="21">
        <v>65.510478932081099</v>
      </c>
      <c r="AU15" s="21">
        <v>455.42394913937</v>
      </c>
      <c r="AV15" s="21">
        <v>2.3172649914846399</v>
      </c>
      <c r="AW15" s="21">
        <v>0</v>
      </c>
      <c r="AX15" s="21">
        <v>45.816180249893797</v>
      </c>
      <c r="AY15" s="21">
        <v>15170.8896230808</v>
      </c>
      <c r="AZ15" s="21">
        <v>13067.7185944593</v>
      </c>
      <c r="BA15" s="21">
        <v>2103.1710286215002</v>
      </c>
      <c r="BB15" s="21">
        <v>2.6117003025843601</v>
      </c>
      <c r="BC15" s="21">
        <v>6.3160320662268399E-2</v>
      </c>
      <c r="BD15" s="21">
        <v>2030.2609875604201</v>
      </c>
      <c r="BE15" s="21">
        <v>4.3899720464954797</v>
      </c>
      <c r="BF15" s="21">
        <v>4262.75092125641</v>
      </c>
      <c r="BG15" s="21">
        <v>21.787353946548901</v>
      </c>
      <c r="BH15" s="21">
        <v>5.0718998848085004</v>
      </c>
      <c r="BI15" s="21">
        <v>6090.7518305527501</v>
      </c>
      <c r="BJ15" s="21">
        <v>397.577898143624</v>
      </c>
      <c r="BK15" s="21">
        <v>7.8971157977700202</v>
      </c>
      <c r="BL15" s="21">
        <v>24.002418282930101</v>
      </c>
      <c r="BM15" s="21">
        <v>0.19383014578062899</v>
      </c>
      <c r="BN15" s="21">
        <v>902.47160682771403</v>
      </c>
      <c r="BO15" s="21">
        <v>791.92166667940899</v>
      </c>
      <c r="BP15" s="21">
        <v>0</v>
      </c>
      <c r="BQ15" s="21">
        <v>311.13805248422398</v>
      </c>
      <c r="BR15" s="21">
        <v>1039.2665466499</v>
      </c>
      <c r="BS15" s="21">
        <v>0</v>
      </c>
      <c r="BT15" s="21">
        <v>874.48187510970695</v>
      </c>
      <c r="BU15" s="21">
        <v>31941.030214895502</v>
      </c>
      <c r="BV15" s="21">
        <v>297.75312340817402</v>
      </c>
      <c r="BX15" s="32">
        <f t="shared" si="8"/>
        <v>1.0643311018901092</v>
      </c>
      <c r="BY15" s="24" t="str">
        <f t="shared" si="9"/>
        <v/>
      </c>
      <c r="BZ15" s="19">
        <f t="shared" si="17"/>
        <v>-0.93892821713638386</v>
      </c>
      <c r="CA15" s="19">
        <f t="shared" si="18"/>
        <v>-0.93883247067292874</v>
      </c>
      <c r="CB15" s="19">
        <f t="shared" si="19"/>
        <v>-0.93290608540927766</v>
      </c>
      <c r="CC15" s="19">
        <f t="shared" si="20"/>
        <v>-0.94001966535117842</v>
      </c>
      <c r="CD15" s="19">
        <f t="shared" si="21"/>
        <v>-0.94075517257766927</v>
      </c>
      <c r="CE15" s="19">
        <f t="shared" si="22"/>
        <v>-0.94215581256673242</v>
      </c>
      <c r="CF15" s="19">
        <f t="shared" si="23"/>
        <v>-0.936935935766537</v>
      </c>
    </row>
    <row r="16" spans="1:84" x14ac:dyDescent="0.3">
      <c r="A16" s="23" t="s">
        <v>69</v>
      </c>
      <c r="B16" s="21">
        <v>1002523.8762000001</v>
      </c>
      <c r="C16" s="21">
        <v>20158.664092999999</v>
      </c>
      <c r="D16" s="21">
        <v>41307.135491000001</v>
      </c>
      <c r="E16" s="21">
        <v>146028.12439000001</v>
      </c>
      <c r="F16" s="21">
        <v>123223.52394</v>
      </c>
      <c r="G16" s="21">
        <v>8413.4886334000003</v>
      </c>
      <c r="H16" s="21">
        <v>280272.05682</v>
      </c>
      <c r="J16" s="23" t="s">
        <v>69</v>
      </c>
      <c r="K16" s="21">
        <v>28972.4660039351</v>
      </c>
      <c r="L16" s="21">
        <v>4247.0023968447604</v>
      </c>
      <c r="M16" s="21">
        <v>3849.3043797461801</v>
      </c>
      <c r="N16" s="21">
        <v>3849.3043797461801</v>
      </c>
      <c r="O16" s="21">
        <v>5513.3908695117298</v>
      </c>
      <c r="P16" s="21">
        <v>3.6038723665404497E-2</v>
      </c>
      <c r="Q16" s="21">
        <v>3741.3098507814002</v>
      </c>
      <c r="R16" s="21">
        <v>35934.639122103399</v>
      </c>
      <c r="S16" s="21">
        <v>554265.41301851301</v>
      </c>
      <c r="T16" s="21">
        <v>8567.22443059131</v>
      </c>
      <c r="U16" s="21">
        <v>4596.9843045585003</v>
      </c>
      <c r="V16" s="21">
        <v>2062.6476749437902</v>
      </c>
      <c r="W16" s="21">
        <v>137.26460943406499</v>
      </c>
      <c r="X16" s="21">
        <v>22110.5612691022</v>
      </c>
      <c r="Y16" s="21">
        <v>16798.523122617698</v>
      </c>
      <c r="Z16" s="21">
        <v>16798.523122617698</v>
      </c>
      <c r="AA16" s="21">
        <v>170113067.20184299</v>
      </c>
      <c r="AB16" s="21">
        <v>0</v>
      </c>
      <c r="AC16" s="21">
        <v>1903.4447338387399</v>
      </c>
      <c r="AD16" s="21">
        <v>764.40001862887198</v>
      </c>
      <c r="AE16" s="21">
        <v>189.76576254272001</v>
      </c>
      <c r="AF16" s="21">
        <v>6387.9859119548801</v>
      </c>
      <c r="AG16" s="21">
        <v>15248.651376244999</v>
      </c>
      <c r="AH16" s="21">
        <v>0</v>
      </c>
      <c r="AI16" s="21">
        <v>10743.5298144259</v>
      </c>
      <c r="AJ16" s="21">
        <v>0</v>
      </c>
      <c r="AK16" s="21">
        <v>166152.78808004901</v>
      </c>
      <c r="AL16" s="21">
        <v>20503.014054244701</v>
      </c>
      <c r="AM16" s="21">
        <v>2278.1127934875399</v>
      </c>
      <c r="AN16" s="21">
        <v>22781.126847732201</v>
      </c>
      <c r="AO16" s="21">
        <v>0</v>
      </c>
      <c r="AP16" s="21">
        <v>11593.130467418399</v>
      </c>
      <c r="AQ16" s="21">
        <v>10.6435271504709</v>
      </c>
      <c r="AR16" s="21">
        <v>15373.4763646356</v>
      </c>
      <c r="AS16" s="21">
        <v>254.50700078594701</v>
      </c>
      <c r="AT16" s="21">
        <v>152.265317559262</v>
      </c>
      <c r="AU16" s="21">
        <v>2237.2787589080499</v>
      </c>
      <c r="AV16" s="21">
        <v>12.413820269294501</v>
      </c>
      <c r="AW16" s="21">
        <v>0</v>
      </c>
      <c r="AX16" s="21">
        <v>90.384804532702802</v>
      </c>
      <c r="AY16" s="21">
        <v>82598.3968728045</v>
      </c>
      <c r="AZ16" s="21">
        <v>69017.006394897602</v>
      </c>
      <c r="BA16" s="21">
        <v>13581.3904779069</v>
      </c>
      <c r="BB16" s="21">
        <v>12.420026255945499</v>
      </c>
      <c r="BC16" s="21">
        <v>0.34453319267845001</v>
      </c>
      <c r="BD16" s="21">
        <v>11020.701306238499</v>
      </c>
      <c r="BE16" s="21">
        <v>9.1034870241461192</v>
      </c>
      <c r="BF16" s="21">
        <v>22637.147666572899</v>
      </c>
      <c r="BG16" s="21">
        <v>78.056850697487306</v>
      </c>
      <c r="BH16" s="21">
        <v>19.735125017499101</v>
      </c>
      <c r="BI16" s="21">
        <v>32344.692440130701</v>
      </c>
      <c r="BJ16" s="21">
        <v>1913.1421034254299</v>
      </c>
      <c r="BK16" s="21">
        <v>42.7380188329833</v>
      </c>
      <c r="BL16" s="21">
        <v>93.539049885083998</v>
      </c>
      <c r="BM16" s="21">
        <v>1.0346618438355999</v>
      </c>
      <c r="BN16" s="21">
        <v>4798.1775684562599</v>
      </c>
      <c r="BO16" s="21">
        <v>127.494051894528</v>
      </c>
      <c r="BP16" s="21">
        <v>0</v>
      </c>
      <c r="BQ16" s="21">
        <v>1677.2064350905</v>
      </c>
      <c r="BR16" s="21">
        <v>4986.8160942459299</v>
      </c>
      <c r="BS16" s="21">
        <v>0</v>
      </c>
      <c r="BT16" s="21">
        <v>2774.66357237784</v>
      </c>
      <c r="BU16" s="21">
        <v>156316.72316671899</v>
      </c>
      <c r="BV16" s="21">
        <v>1157.39760865793</v>
      </c>
      <c r="BX16" s="32">
        <f t="shared" si="8"/>
        <v>1.0629239451420651</v>
      </c>
      <c r="BY16" s="24" t="str">
        <f t="shared" si="9"/>
        <v/>
      </c>
      <c r="BZ16" s="19">
        <f t="shared" si="17"/>
        <v>-0.44712996251079912</v>
      </c>
      <c r="CA16" s="19">
        <f t="shared" si="18"/>
        <v>-0.46705149880658314</v>
      </c>
      <c r="CB16" s="19">
        <f t="shared" si="19"/>
        <v>-0.44849415053978381</v>
      </c>
      <c r="CC16" s="19">
        <f t="shared" si="20"/>
        <v>-0.43436651523231623</v>
      </c>
      <c r="CD16" s="19">
        <f t="shared" si="21"/>
        <v>-0.43990397135125464</v>
      </c>
      <c r="CE16" s="19">
        <f t="shared" si="22"/>
        <v>-0.42970415988816119</v>
      </c>
      <c r="CF16" s="19">
        <f t="shared" si="23"/>
        <v>-0.44226789876840711</v>
      </c>
    </row>
    <row r="17" spans="1:84" x14ac:dyDescent="0.3">
      <c r="A17" s="23" t="s">
        <v>82</v>
      </c>
      <c r="B17" s="21">
        <v>270071.72245</v>
      </c>
      <c r="C17" s="21">
        <v>5232.5759633999996</v>
      </c>
      <c r="D17" s="21">
        <v>11663.391742</v>
      </c>
      <c r="E17" s="21">
        <v>41776.101668000003</v>
      </c>
      <c r="F17" s="21">
        <v>34738.864174000002</v>
      </c>
      <c r="G17" s="21">
        <v>2416.4570251</v>
      </c>
      <c r="H17" s="21">
        <v>52102.254615999998</v>
      </c>
      <c r="J17" s="23" t="s">
        <v>82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X17" s="32" t="e">
        <f t="shared" si="8"/>
        <v>#DIV/0!</v>
      </c>
      <c r="BY17" s="24" t="str">
        <f t="shared" si="9"/>
        <v/>
      </c>
      <c r="BZ17" s="19" t="str">
        <f t="shared" si="17"/>
        <v/>
      </c>
      <c r="CA17" s="19" t="str">
        <f t="shared" si="18"/>
        <v/>
      </c>
      <c r="CB17" s="19" t="str">
        <f t="shared" si="19"/>
        <v/>
      </c>
      <c r="CC17" s="19" t="str">
        <f t="shared" si="20"/>
        <v/>
      </c>
      <c r="CD17" s="19" t="str">
        <f t="shared" si="21"/>
        <v/>
      </c>
      <c r="CE17" s="19" t="str">
        <f t="shared" si="22"/>
        <v/>
      </c>
      <c r="CF17" s="19" t="str">
        <f t="shared" si="23"/>
        <v/>
      </c>
    </row>
    <row r="18" spans="1:84" x14ac:dyDescent="0.3">
      <c r="A18" s="23" t="s">
        <v>177</v>
      </c>
      <c r="B18" s="21">
        <v>32450.49309</v>
      </c>
      <c r="C18" s="21">
        <v>593.04570731000001</v>
      </c>
      <c r="D18" s="21">
        <v>1473.8364673999999</v>
      </c>
      <c r="E18" s="21">
        <v>4959.7711157000003</v>
      </c>
      <c r="F18" s="21">
        <v>4093.1869145999999</v>
      </c>
      <c r="G18" s="21">
        <v>291.07715820999999</v>
      </c>
      <c r="H18" s="21">
        <v>6009.2836275999998</v>
      </c>
      <c r="J18" s="23" t="s">
        <v>177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X18" s="32" t="e">
        <f t="shared" si="8"/>
        <v>#DIV/0!</v>
      </c>
      <c r="BY18" s="24" t="str">
        <f t="shared" si="9"/>
        <v/>
      </c>
      <c r="BZ18" s="19" t="str">
        <f t="shared" si="17"/>
        <v/>
      </c>
      <c r="CA18" s="19" t="str">
        <f t="shared" si="18"/>
        <v/>
      </c>
      <c r="CB18" s="19" t="str">
        <f t="shared" si="19"/>
        <v/>
      </c>
      <c r="CC18" s="19" t="str">
        <f t="shared" si="20"/>
        <v/>
      </c>
      <c r="CD18" s="19" t="str">
        <f t="shared" si="21"/>
        <v/>
      </c>
      <c r="CE18" s="19" t="str">
        <f t="shared" si="22"/>
        <v/>
      </c>
      <c r="CF18" s="19" t="str">
        <f t="shared" si="23"/>
        <v/>
      </c>
    </row>
    <row r="19" spans="1:84" x14ac:dyDescent="0.3">
      <c r="A19" s="23" t="s">
        <v>84</v>
      </c>
      <c r="BX19" s="32" t="e">
        <f t="shared" si="8"/>
        <v>#DIV/0!</v>
      </c>
      <c r="BY19" s="24" t="str">
        <f t="shared" si="9"/>
        <v/>
      </c>
      <c r="BZ19" s="19" t="str">
        <f t="shared" si="17"/>
        <v/>
      </c>
      <c r="CA19" s="19" t="str">
        <f t="shared" si="18"/>
        <v/>
      </c>
      <c r="CB19" s="19" t="str">
        <f t="shared" si="19"/>
        <v/>
      </c>
      <c r="CC19" s="19" t="str">
        <f t="shared" si="20"/>
        <v/>
      </c>
      <c r="CD19" s="19" t="str">
        <f t="shared" si="21"/>
        <v/>
      </c>
      <c r="CE19" s="19" t="str">
        <f t="shared" si="22"/>
        <v/>
      </c>
      <c r="CF19" s="19" t="str">
        <f t="shared" si="23"/>
        <v/>
      </c>
    </row>
    <row r="20" spans="1:84" x14ac:dyDescent="0.3">
      <c r="A20" s="83" t="s">
        <v>178</v>
      </c>
      <c r="B20" s="84">
        <v>4246.9016639000001</v>
      </c>
      <c r="C20" s="84">
        <v>78.280735239999998</v>
      </c>
      <c r="D20" s="84">
        <v>223.52307144</v>
      </c>
      <c r="E20" s="84">
        <v>401.52028631000002</v>
      </c>
      <c r="F20" s="84">
        <v>325.60559669999998</v>
      </c>
      <c r="G20" s="84">
        <v>23.958797343000001</v>
      </c>
      <c r="H20" s="84">
        <v>1757.2113709</v>
      </c>
      <c r="J20" s="83" t="s">
        <v>178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X20" s="32" t="e">
        <f t="shared" si="8"/>
        <v>#DIV/0!</v>
      </c>
      <c r="BY20" s="24" t="str">
        <f t="shared" si="9"/>
        <v/>
      </c>
      <c r="BZ20" s="19" t="str">
        <f t="shared" si="17"/>
        <v/>
      </c>
      <c r="CA20" s="19" t="str">
        <f t="shared" si="18"/>
        <v/>
      </c>
      <c r="CB20" s="19" t="str">
        <f t="shared" si="19"/>
        <v/>
      </c>
      <c r="CC20" s="19" t="str">
        <f t="shared" si="20"/>
        <v/>
      </c>
      <c r="CD20" s="19" t="str">
        <f t="shared" si="21"/>
        <v/>
      </c>
      <c r="CE20" s="19" t="str">
        <f t="shared" si="22"/>
        <v/>
      </c>
      <c r="CF20" s="19" t="str">
        <f t="shared" si="23"/>
        <v/>
      </c>
    </row>
    <row r="21" spans="1:84" x14ac:dyDescent="0.3">
      <c r="A21" s="23" t="s">
        <v>86</v>
      </c>
      <c r="B21" s="21">
        <v>9218.0967087999998</v>
      </c>
      <c r="C21" s="21">
        <v>175.99165765000001</v>
      </c>
      <c r="D21" s="21">
        <v>451.38930207999999</v>
      </c>
      <c r="E21" s="21">
        <v>1017.2205329</v>
      </c>
      <c r="F21" s="21">
        <v>831.80742679000002</v>
      </c>
      <c r="G21" s="21">
        <v>59.951784889999999</v>
      </c>
      <c r="H21" s="21">
        <v>3301.1504734</v>
      </c>
      <c r="J21" s="23" t="s">
        <v>453</v>
      </c>
      <c r="K21" s="21">
        <v>81.998324632541298</v>
      </c>
      <c r="L21" s="21">
        <v>103.384133146171</v>
      </c>
      <c r="M21" s="21">
        <v>227.983212165021</v>
      </c>
      <c r="N21" s="21">
        <v>227.983212165021</v>
      </c>
      <c r="O21" s="21">
        <v>441.12320855007499</v>
      </c>
      <c r="P21" s="21">
        <v>0.210840940966947</v>
      </c>
      <c r="Q21" s="21">
        <v>43.066169765564098</v>
      </c>
      <c r="R21" s="21">
        <v>702.28834017281997</v>
      </c>
      <c r="S21" s="21">
        <v>9219.7149207713901</v>
      </c>
      <c r="T21" s="21">
        <v>189.58125997411301</v>
      </c>
      <c r="U21" s="21">
        <v>145.16542924354201</v>
      </c>
      <c r="V21" s="21">
        <v>30.4887348436217</v>
      </c>
      <c r="W21" s="21">
        <v>0.38849004854410002</v>
      </c>
      <c r="X21" s="21">
        <v>62.577638582676101</v>
      </c>
      <c r="Y21" s="21">
        <v>193.86787942336301</v>
      </c>
      <c r="Z21" s="21">
        <v>193.86787942336301</v>
      </c>
      <c r="AA21" s="21">
        <v>2050904.9011039599</v>
      </c>
      <c r="AB21" s="21">
        <v>0</v>
      </c>
      <c r="AC21" s="21">
        <v>60.820333092734103</v>
      </c>
      <c r="AD21" s="21">
        <v>13.6311014780074</v>
      </c>
      <c r="AE21" s="21">
        <v>24.161217457845201</v>
      </c>
      <c r="AF21" s="21">
        <v>54.2305652335301</v>
      </c>
      <c r="AG21" s="21">
        <v>43.156965012287401</v>
      </c>
      <c r="AH21" s="21">
        <v>0</v>
      </c>
      <c r="AI21" s="21">
        <v>176.02014096353</v>
      </c>
      <c r="AJ21" s="21">
        <v>0</v>
      </c>
      <c r="AK21" s="21">
        <v>3552.67586831792</v>
      </c>
      <c r="AL21" s="21">
        <v>406.313767798188</v>
      </c>
      <c r="AM21" s="21">
        <v>45.145986955251701</v>
      </c>
      <c r="AN21" s="21">
        <v>451.45975475344</v>
      </c>
      <c r="AO21" s="21">
        <v>0</v>
      </c>
      <c r="AP21" s="21">
        <v>143.76252275924901</v>
      </c>
      <c r="AQ21" s="21">
        <v>0.16861594525923501</v>
      </c>
      <c r="AR21" s="21">
        <v>950.93328769705204</v>
      </c>
      <c r="AS21" s="21">
        <v>2.1401896228442898</v>
      </c>
      <c r="AT21" s="21">
        <v>26.242164924464099</v>
      </c>
      <c r="AU21" s="21">
        <v>48.141903349371901</v>
      </c>
      <c r="AV21" s="21">
        <v>0.127582698236853</v>
      </c>
      <c r="AW21" s="21">
        <v>0</v>
      </c>
      <c r="AX21" s="21">
        <v>20.187871496993399</v>
      </c>
      <c r="AY21" s="21">
        <v>1017.50961167521</v>
      </c>
      <c r="AZ21" s="21">
        <v>832.04651274831497</v>
      </c>
      <c r="BA21" s="21">
        <v>185.46309892689999</v>
      </c>
      <c r="BB21" s="21">
        <v>0.32278763306271602</v>
      </c>
      <c r="BC21" s="21">
        <v>2.7737513076164099E-3</v>
      </c>
      <c r="BD21" s="21">
        <v>95.331325584086997</v>
      </c>
      <c r="BE21" s="21">
        <v>1.8838631273665201</v>
      </c>
      <c r="BF21" s="21">
        <v>257.35005186373201</v>
      </c>
      <c r="BG21" s="21">
        <v>5.6040374587322299</v>
      </c>
      <c r="BH21" s="21">
        <v>1.1263641535078199</v>
      </c>
      <c r="BI21" s="21">
        <v>367.70630709282</v>
      </c>
      <c r="BJ21" s="21">
        <v>46.862837164900199</v>
      </c>
      <c r="BK21" s="21">
        <v>0.385535956833501</v>
      </c>
      <c r="BL21" s="21">
        <v>5.31404407921206</v>
      </c>
      <c r="BM21" s="21">
        <v>1.10940104829775E-2</v>
      </c>
      <c r="BN21" s="21">
        <v>59.967960845913403</v>
      </c>
      <c r="BO21" s="21">
        <v>745.88789440129301</v>
      </c>
      <c r="BP21" s="21">
        <v>0</v>
      </c>
      <c r="BQ21" s="21">
        <v>4.7819904891076899</v>
      </c>
      <c r="BR21" s="21">
        <v>125.002286748744</v>
      </c>
      <c r="BS21" s="21">
        <v>0</v>
      </c>
      <c r="BT21" s="21">
        <v>357.01488490293099</v>
      </c>
      <c r="BU21" s="21">
        <v>3301.3258443426598</v>
      </c>
      <c r="BV21" s="21">
        <v>83.8859427740923</v>
      </c>
      <c r="BX21" s="32">
        <f t="shared" si="8"/>
        <v>1.076136084660043</v>
      </c>
      <c r="BY21" s="24"/>
      <c r="BZ21" s="19">
        <f t="shared" si="17"/>
        <v>1.7554729815814595E-4</v>
      </c>
      <c r="CA21" s="19">
        <f t="shared" si="18"/>
        <v>1.6184468008497742E-4</v>
      </c>
      <c r="CB21" s="19">
        <f t="shared" si="19"/>
        <v>1.5607962597996081E-4</v>
      </c>
      <c r="CC21" s="19">
        <f t="shared" si="20"/>
        <v>2.841849587776708E-4</v>
      </c>
      <c r="CD21" s="19">
        <f t="shared" si="21"/>
        <v>2.8742945856782441E-4</v>
      </c>
      <c r="CE21" s="19">
        <f t="shared" si="22"/>
        <v>2.6981608542737815E-4</v>
      </c>
      <c r="CF21" s="19">
        <f t="shared" si="23"/>
        <v>5.3124189300946475E-5</v>
      </c>
    </row>
    <row r="22" spans="1:84" x14ac:dyDescent="0.3">
      <c r="A22" s="23" t="s">
        <v>87</v>
      </c>
      <c r="B22" s="23"/>
      <c r="C22" s="23"/>
      <c r="D22" s="23"/>
      <c r="E22" s="23"/>
      <c r="F22" s="23"/>
      <c r="G22" s="23"/>
      <c r="H22" s="23"/>
      <c r="BX22" s="32" t="e">
        <f t="shared" si="8"/>
        <v>#DIV/0!</v>
      </c>
      <c r="BY22" s="24"/>
      <c r="BZ22" s="19" t="str">
        <f t="shared" si="17"/>
        <v/>
      </c>
      <c r="CA22" s="19" t="str">
        <f t="shared" si="18"/>
        <v/>
      </c>
      <c r="CB22" s="19" t="str">
        <f t="shared" si="19"/>
        <v/>
      </c>
      <c r="CC22" s="19" t="str">
        <f t="shared" si="20"/>
        <v/>
      </c>
      <c r="CD22" s="19" t="str">
        <f t="shared" si="21"/>
        <v/>
      </c>
      <c r="CE22" s="19" t="str">
        <f t="shared" si="22"/>
        <v/>
      </c>
      <c r="CF22" s="19" t="str">
        <f t="shared" si="23"/>
        <v/>
      </c>
    </row>
    <row r="23" spans="1:84" x14ac:dyDescent="0.3">
      <c r="A23" s="23" t="s">
        <v>180</v>
      </c>
      <c r="B23" s="21">
        <v>1904372.8832</v>
      </c>
      <c r="C23" s="21">
        <v>30357.347379999999</v>
      </c>
      <c r="D23" s="21">
        <v>99405.157110999993</v>
      </c>
      <c r="E23" s="21">
        <v>342612.95577</v>
      </c>
      <c r="F23" s="21">
        <v>195232.10089999999</v>
      </c>
      <c r="G23" s="21">
        <v>10391.918820000001</v>
      </c>
      <c r="H23" s="21">
        <v>630350.02674999996</v>
      </c>
      <c r="J23" s="23" t="s">
        <v>180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X23" s="32" t="e">
        <f t="shared" si="8"/>
        <v>#DIV/0!</v>
      </c>
      <c r="BY23" s="24" t="str">
        <f t="shared" si="9"/>
        <v/>
      </c>
      <c r="BZ23" s="19" t="str">
        <f t="shared" si="17"/>
        <v/>
      </c>
      <c r="CA23" s="19" t="str">
        <f t="shared" si="18"/>
        <v/>
      </c>
      <c r="CB23" s="19" t="str">
        <f t="shared" si="19"/>
        <v/>
      </c>
      <c r="CC23" s="19" t="str">
        <f t="shared" si="20"/>
        <v/>
      </c>
      <c r="CD23" s="19" t="str">
        <f t="shared" si="21"/>
        <v/>
      </c>
      <c r="CE23" s="19" t="str">
        <f t="shared" si="22"/>
        <v/>
      </c>
      <c r="CF23" s="19" t="str">
        <f t="shared" si="23"/>
        <v/>
      </c>
    </row>
    <row r="24" spans="1:84" x14ac:dyDescent="0.3">
      <c r="A24" s="23" t="s">
        <v>181</v>
      </c>
      <c r="B24" s="21">
        <v>4570.6783074000004</v>
      </c>
      <c r="C24" s="21">
        <v>68.665042549999995</v>
      </c>
      <c r="D24" s="21">
        <v>248.58308434</v>
      </c>
      <c r="E24" s="21">
        <v>595.43705161000003</v>
      </c>
      <c r="F24" s="21">
        <v>475.20771701000001</v>
      </c>
      <c r="G24" s="21">
        <v>36.790766716</v>
      </c>
      <c r="H24" s="21">
        <v>1041.3021303999999</v>
      </c>
      <c r="J24" s="23" t="s">
        <v>181</v>
      </c>
      <c r="K24" s="21">
        <v>41.677528000867703</v>
      </c>
      <c r="L24" s="21">
        <v>32.201540851807302</v>
      </c>
      <c r="M24" s="21">
        <v>67.534357779148493</v>
      </c>
      <c r="N24" s="21">
        <v>67.534357779148493</v>
      </c>
      <c r="O24" s="21">
        <v>129.45249633666199</v>
      </c>
      <c r="P24" s="21">
        <v>6.0235401057572503E-2</v>
      </c>
      <c r="Q24" s="21">
        <v>14.6569779957718</v>
      </c>
      <c r="R24" s="21">
        <v>223.21030560948799</v>
      </c>
      <c r="S24" s="21">
        <v>4570.8047640558398</v>
      </c>
      <c r="T24" s="21">
        <v>59.540942069906201</v>
      </c>
      <c r="U24" s="21">
        <v>44.354183416906999</v>
      </c>
      <c r="V24" s="21">
        <v>10.0070849613902</v>
      </c>
      <c r="W24" s="21">
        <v>0.197458254914854</v>
      </c>
      <c r="X24" s="21">
        <v>31.806524985931699</v>
      </c>
      <c r="Y24" s="21">
        <v>65.952956619663397</v>
      </c>
      <c r="Z24" s="21">
        <v>65.952956619663397</v>
      </c>
      <c r="AA24" s="21">
        <v>1171389.11259555</v>
      </c>
      <c r="AB24" s="21">
        <v>0</v>
      </c>
      <c r="AC24" s="21">
        <v>18.568947760309001</v>
      </c>
      <c r="AD24" s="21">
        <v>4.3745955822437503</v>
      </c>
      <c r="AE24" s="21">
        <v>7.0196463560479598</v>
      </c>
      <c r="AF24" s="21">
        <v>19.5134438463731</v>
      </c>
      <c r="AG24" s="21">
        <v>21.9355283786422</v>
      </c>
      <c r="AH24" s="21">
        <v>0</v>
      </c>
      <c r="AI24" s="21">
        <v>68.6660860607263</v>
      </c>
      <c r="AJ24" s="21">
        <v>0</v>
      </c>
      <c r="AK24" s="21">
        <v>1119.30601288601</v>
      </c>
      <c r="AL24" s="21">
        <v>223.732677738278</v>
      </c>
      <c r="AM24" s="21">
        <v>24.859184969107702</v>
      </c>
      <c r="AN24" s="21">
        <v>248.59186270738601</v>
      </c>
      <c r="AO24" s="21">
        <v>0</v>
      </c>
      <c r="AP24" s="21">
        <v>48.362919724984401</v>
      </c>
      <c r="AQ24" s="21">
        <v>0.101399194320893</v>
      </c>
      <c r="AR24" s="21">
        <v>281.26045269339699</v>
      </c>
      <c r="AS24" s="21">
        <v>1.10506640255295</v>
      </c>
      <c r="AT24" s="21">
        <v>18.073275728765299</v>
      </c>
      <c r="AU24" s="21">
        <v>30.1722702271312</v>
      </c>
      <c r="AV24" s="21">
        <v>7.0079077255466096E-2</v>
      </c>
      <c r="AW24" s="21">
        <v>0</v>
      </c>
      <c r="AX24" s="21">
        <v>13.9443802772312</v>
      </c>
      <c r="AY24" s="21">
        <v>595.45853592170897</v>
      </c>
      <c r="AZ24" s="21">
        <v>475.225483479263</v>
      </c>
      <c r="BA24" s="21">
        <v>120.233052442445</v>
      </c>
      <c r="BB24" s="21">
        <v>0.206235444038426</v>
      </c>
      <c r="BC24" s="21">
        <v>1.4098192934186499E-3</v>
      </c>
      <c r="BD24" s="21">
        <v>49.704831870015397</v>
      </c>
      <c r="BE24" s="21">
        <v>1.30022263055495</v>
      </c>
      <c r="BF24" s="21">
        <v>145.01984343876899</v>
      </c>
      <c r="BG24" s="21">
        <v>3.7901672298373499</v>
      </c>
      <c r="BH24" s="21">
        <v>0.75562559136229102</v>
      </c>
      <c r="BI24" s="21">
        <v>207.20641864669199</v>
      </c>
      <c r="BJ24" s="21">
        <v>14.589039607312699</v>
      </c>
      <c r="BK24" s="21">
        <v>0.20380595269983501</v>
      </c>
      <c r="BL24" s="21">
        <v>3.5642899303890601</v>
      </c>
      <c r="BM24" s="21">
        <v>6.1620183534780602E-3</v>
      </c>
      <c r="BN24" s="21">
        <v>36.791797127156997</v>
      </c>
      <c r="BO24" s="21">
        <v>213.093947869814</v>
      </c>
      <c r="BP24" s="21">
        <v>0</v>
      </c>
      <c r="BQ24" s="21">
        <v>2.4227332320280901</v>
      </c>
      <c r="BR24" s="21">
        <v>38.841596569238398</v>
      </c>
      <c r="BS24" s="21">
        <v>0</v>
      </c>
      <c r="BT24" s="21">
        <v>103.70646435146</v>
      </c>
      <c r="BU24" s="21">
        <v>1041.3252342135199</v>
      </c>
      <c r="BV24" s="21">
        <v>24.685924124054601</v>
      </c>
      <c r="BX24" s="32">
        <f t="shared" si="8"/>
        <v>1.0748860933264395</v>
      </c>
      <c r="BY24" s="24" t="str">
        <f t="shared" si="9"/>
        <v/>
      </c>
      <c r="BZ24" s="19">
        <f t="shared" si="17"/>
        <v>2.7666934169176716E-5</v>
      </c>
      <c r="CA24" s="19">
        <f t="shared" si="18"/>
        <v>1.5197117595100514E-5</v>
      </c>
      <c r="CB24" s="19">
        <f t="shared" si="19"/>
        <v>3.5313615201619362E-5</v>
      </c>
      <c r="CC24" s="19">
        <f t="shared" si="20"/>
        <v>3.6081583520633243E-5</v>
      </c>
      <c r="CD24" s="19">
        <f t="shared" si="21"/>
        <v>3.7386744000667746E-5</v>
      </c>
      <c r="CE24" s="19">
        <f t="shared" si="22"/>
        <v>2.8007330343252086E-5</v>
      </c>
      <c r="CF24" s="19">
        <f t="shared" si="23"/>
        <v>2.218742557567121E-5</v>
      </c>
    </row>
    <row r="25" spans="1:84" x14ac:dyDescent="0.3">
      <c r="A25" s="23" t="s">
        <v>182</v>
      </c>
      <c r="B25" s="21">
        <v>44086.107885999998</v>
      </c>
      <c r="C25" s="21">
        <v>820.14072138999995</v>
      </c>
      <c r="D25" s="21">
        <v>1677.7314730000001</v>
      </c>
      <c r="E25" s="21">
        <v>6184.2339976000003</v>
      </c>
      <c r="F25" s="21">
        <v>5142.3944339</v>
      </c>
      <c r="G25" s="21">
        <v>374.34729143999999</v>
      </c>
      <c r="H25" s="21">
        <v>11610.593712</v>
      </c>
      <c r="J25" s="23" t="s">
        <v>182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X25" s="32" t="e">
        <f t="shared" si="8"/>
        <v>#DIV/0!</v>
      </c>
      <c r="BY25" s="24" t="str">
        <f t="shared" si="9"/>
        <v/>
      </c>
      <c r="BZ25" s="19" t="str">
        <f t="shared" si="17"/>
        <v/>
      </c>
      <c r="CA25" s="19" t="str">
        <f t="shared" si="18"/>
        <v/>
      </c>
      <c r="CB25" s="19" t="str">
        <f t="shared" si="19"/>
        <v/>
      </c>
      <c r="CC25" s="19" t="str">
        <f t="shared" si="20"/>
        <v/>
      </c>
      <c r="CD25" s="19" t="str">
        <f t="shared" si="21"/>
        <v/>
      </c>
      <c r="CE25" s="19" t="str">
        <f t="shared" si="22"/>
        <v/>
      </c>
      <c r="CF25" s="19" t="str">
        <f t="shared" si="23"/>
        <v/>
      </c>
    </row>
    <row r="26" spans="1:84" x14ac:dyDescent="0.3">
      <c r="A26" s="23" t="s">
        <v>183</v>
      </c>
      <c r="B26" s="21">
        <v>1478847.2505000001</v>
      </c>
      <c r="C26" s="21">
        <v>21808.763911999999</v>
      </c>
      <c r="D26" s="21">
        <v>85019.565547000006</v>
      </c>
      <c r="E26" s="21">
        <v>283170.51225000003</v>
      </c>
      <c r="F26" s="21">
        <v>148568.98650999999</v>
      </c>
      <c r="G26" s="21">
        <v>7263.4651265000002</v>
      </c>
      <c r="H26" s="21">
        <v>477420.24781999999</v>
      </c>
      <c r="J26" s="23" t="s">
        <v>183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X26" s="32" t="e">
        <f t="shared" si="8"/>
        <v>#DIV/0!</v>
      </c>
      <c r="BY26" s="24" t="str">
        <f t="shared" si="9"/>
        <v/>
      </c>
      <c r="BZ26" s="19" t="str">
        <f t="shared" si="17"/>
        <v/>
      </c>
      <c r="CA26" s="19" t="str">
        <f t="shared" si="18"/>
        <v/>
      </c>
      <c r="CB26" s="19" t="str">
        <f t="shared" si="19"/>
        <v/>
      </c>
      <c r="CC26" s="19" t="str">
        <f t="shared" si="20"/>
        <v/>
      </c>
      <c r="CD26" s="19" t="str">
        <f t="shared" si="21"/>
        <v/>
      </c>
      <c r="CE26" s="19" t="str">
        <f t="shared" si="22"/>
        <v/>
      </c>
      <c r="CF26" s="19" t="str">
        <f t="shared" si="23"/>
        <v/>
      </c>
    </row>
    <row r="27" spans="1:84" x14ac:dyDescent="0.3">
      <c r="A27" s="23" t="s">
        <v>184</v>
      </c>
      <c r="B27" s="21">
        <v>59278.868451000002</v>
      </c>
      <c r="C27" s="21">
        <v>1127.4669898</v>
      </c>
      <c r="D27" s="21">
        <v>2406.9969510999999</v>
      </c>
      <c r="E27" s="21">
        <v>8161.8544892</v>
      </c>
      <c r="F27" s="21">
        <v>6907.5872023000002</v>
      </c>
      <c r="G27" s="21">
        <v>506.149969</v>
      </c>
      <c r="H27" s="21">
        <v>15539.543127999999</v>
      </c>
      <c r="J27" s="23" t="s">
        <v>184</v>
      </c>
      <c r="K27" s="21">
        <v>1876.88658591888</v>
      </c>
      <c r="L27" s="21">
        <v>448.11712965560099</v>
      </c>
      <c r="M27" s="21">
        <v>660.40049999021699</v>
      </c>
      <c r="N27" s="21">
        <v>660.40049999021699</v>
      </c>
      <c r="O27" s="21">
        <v>1162.84471334709</v>
      </c>
      <c r="P27" s="21">
        <v>0.40134812611793802</v>
      </c>
      <c r="Q27" s="21">
        <v>303.86122829076999</v>
      </c>
      <c r="R27" s="21">
        <v>3465.05685250836</v>
      </c>
      <c r="S27" s="21">
        <v>59278.847667763403</v>
      </c>
      <c r="T27" s="21">
        <v>868.04340098484704</v>
      </c>
      <c r="U27" s="21">
        <v>548.02279165693596</v>
      </c>
      <c r="V27" s="21">
        <v>180.29612280415</v>
      </c>
      <c r="W27" s="21">
        <v>8.89222669994626</v>
      </c>
      <c r="X27" s="21">
        <v>1432.3605492476499</v>
      </c>
      <c r="Y27" s="21">
        <v>1365.2882030276501</v>
      </c>
      <c r="Z27" s="21">
        <v>1365.2882030276501</v>
      </c>
      <c r="AA27" s="21">
        <v>17026813.872902401</v>
      </c>
      <c r="AB27" s="21">
        <v>0</v>
      </c>
      <c r="AC27" s="21">
        <v>228.26563832310299</v>
      </c>
      <c r="AD27" s="21">
        <v>71.2320782119521</v>
      </c>
      <c r="AE27" s="21">
        <v>57.023359135106197</v>
      </c>
      <c r="AF27" s="21">
        <v>482.27335956992403</v>
      </c>
      <c r="AG27" s="21">
        <v>987.834184041968</v>
      </c>
      <c r="AH27" s="21">
        <v>0</v>
      </c>
      <c r="AI27" s="21">
        <v>1127.4667617817699</v>
      </c>
      <c r="AJ27" s="21">
        <v>0</v>
      </c>
      <c r="AK27" s="21">
        <v>16599.932859229299</v>
      </c>
      <c r="AL27" s="21">
        <v>2166.29654502003</v>
      </c>
      <c r="AM27" s="21">
        <v>240.69962774141999</v>
      </c>
      <c r="AN27" s="21">
        <v>2406.99617276145</v>
      </c>
      <c r="AO27" s="21">
        <v>0</v>
      </c>
      <c r="AP27" s="21">
        <v>961.09852302538604</v>
      </c>
      <c r="AQ27" s="21">
        <v>1.1498835739127</v>
      </c>
      <c r="AR27" s="21">
        <v>2714.0350382050601</v>
      </c>
      <c r="AS27" s="21">
        <v>23.526106264212899</v>
      </c>
      <c r="AT27" s="21">
        <v>66.457590463907493</v>
      </c>
      <c r="AU27" s="21">
        <v>268.35516538192297</v>
      </c>
      <c r="AV27" s="21">
        <v>1.1961784526860499</v>
      </c>
      <c r="AW27" s="21">
        <v>0</v>
      </c>
      <c r="AX27" s="21">
        <v>49.124463626162203</v>
      </c>
      <c r="AY27" s="21">
        <v>8162.19337746376</v>
      </c>
      <c r="AZ27" s="21">
        <v>6907.9264147273798</v>
      </c>
      <c r="BA27" s="21">
        <v>1254.26696273637</v>
      </c>
      <c r="BB27" s="21">
        <v>1.6062828125465001</v>
      </c>
      <c r="BC27" s="21">
        <v>3.1588744004805998E-2</v>
      </c>
      <c r="BD27" s="21">
        <v>1024.30565392946</v>
      </c>
      <c r="BE27" s="21">
        <v>4.6341683140704397</v>
      </c>
      <c r="BF27" s="21">
        <v>2233.1123194056299</v>
      </c>
      <c r="BG27" s="21">
        <v>17.598102486593099</v>
      </c>
      <c r="BH27" s="21">
        <v>3.83970227120157</v>
      </c>
      <c r="BI27" s="21">
        <v>3190.7355794683499</v>
      </c>
      <c r="BJ27" s="21">
        <v>202.41477980673099</v>
      </c>
      <c r="BK27" s="21">
        <v>4.0054820747697502</v>
      </c>
      <c r="BL27" s="21">
        <v>18.1474828024052</v>
      </c>
      <c r="BM27" s="21">
        <v>0.100664655533325</v>
      </c>
      <c r="BN27" s="21">
        <v>506.14983091827997</v>
      </c>
      <c r="BO27" s="21">
        <v>1419.84002488955</v>
      </c>
      <c r="BP27" s="21">
        <v>0</v>
      </c>
      <c r="BQ27" s="21">
        <v>108.718838215766</v>
      </c>
      <c r="BR27" s="21">
        <v>533.01088696076204</v>
      </c>
      <c r="BS27" s="21">
        <v>0</v>
      </c>
      <c r="BT27" s="21">
        <v>840.85070552654599</v>
      </c>
      <c r="BU27" s="21">
        <v>15539.538682517899</v>
      </c>
      <c r="BV27" s="21">
        <v>227.60568996804901</v>
      </c>
      <c r="BX27" s="32">
        <f t="shared" si="8"/>
        <v>1.068238459221724</v>
      </c>
      <c r="BY27" s="24" t="str">
        <f t="shared" si="9"/>
        <v/>
      </c>
      <c r="BZ27" s="19">
        <f t="shared" si="17"/>
        <v>-3.5060110192060686E-7</v>
      </c>
      <c r="CA27" s="19">
        <f t="shared" si="18"/>
        <v>-2.0223938446191367E-7</v>
      </c>
      <c r="CB27" s="19">
        <f t="shared" si="19"/>
        <v>-3.2336499204099159E-7</v>
      </c>
      <c r="CC27" s="19">
        <f t="shared" si="20"/>
        <v>4.1520988178419648E-5</v>
      </c>
      <c r="CD27" s="19">
        <f t="shared" si="21"/>
        <v>4.9107223324905765E-5</v>
      </c>
      <c r="CE27" s="19">
        <f t="shared" si="22"/>
        <v>-2.7280791955214868E-7</v>
      </c>
      <c r="CF27" s="19">
        <f t="shared" si="23"/>
        <v>-2.8607546974605916E-7</v>
      </c>
    </row>
    <row r="28" spans="1:84" x14ac:dyDescent="0.3">
      <c r="A28" s="23" t="s">
        <v>185</v>
      </c>
      <c r="B28" s="21">
        <v>9066.6006656999998</v>
      </c>
      <c r="C28" s="21">
        <v>178.19143645</v>
      </c>
      <c r="D28" s="21">
        <v>331.44548207999998</v>
      </c>
      <c r="E28" s="21">
        <v>1220.7319396</v>
      </c>
      <c r="F28" s="21">
        <v>1064.7762204999999</v>
      </c>
      <c r="G28" s="21">
        <v>78.303264227</v>
      </c>
      <c r="H28" s="21">
        <v>2598.8111090000002</v>
      </c>
      <c r="J28" s="23" t="s">
        <v>185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X28" s="32" t="e">
        <f t="shared" si="8"/>
        <v>#DIV/0!</v>
      </c>
      <c r="BY28" s="24" t="str">
        <f t="shared" si="9"/>
        <v/>
      </c>
      <c r="BZ28" s="19" t="str">
        <f t="shared" si="17"/>
        <v/>
      </c>
      <c r="CA28" s="19" t="str">
        <f t="shared" si="18"/>
        <v/>
      </c>
      <c r="CB28" s="19" t="str">
        <f t="shared" si="19"/>
        <v/>
      </c>
      <c r="CC28" s="19" t="str">
        <f t="shared" si="20"/>
        <v/>
      </c>
      <c r="CD28" s="19" t="str">
        <f t="shared" si="21"/>
        <v/>
      </c>
      <c r="CE28" s="19" t="str">
        <f t="shared" si="22"/>
        <v/>
      </c>
      <c r="CF28" s="19" t="str">
        <f t="shared" si="23"/>
        <v/>
      </c>
    </row>
    <row r="29" spans="1:84" x14ac:dyDescent="0.3">
      <c r="A29" s="23" t="s">
        <v>186</v>
      </c>
      <c r="B29" s="21">
        <v>230826.88425999999</v>
      </c>
      <c r="C29" s="21">
        <v>4529.0140670999999</v>
      </c>
      <c r="D29" s="21">
        <v>8203.4747251999997</v>
      </c>
      <c r="E29" s="21">
        <v>33280.520295000002</v>
      </c>
      <c r="F29" s="21">
        <v>28851.047545000001</v>
      </c>
      <c r="G29" s="21">
        <v>2113.9017714000001</v>
      </c>
      <c r="H29" s="21">
        <v>56959.160024999997</v>
      </c>
      <c r="J29" s="23" t="s">
        <v>186</v>
      </c>
      <c r="K29" s="21">
        <v>5743.2234549516297</v>
      </c>
      <c r="L29" s="21">
        <v>857.71084593001797</v>
      </c>
      <c r="M29" s="21">
        <v>800.65278978734796</v>
      </c>
      <c r="N29" s="21">
        <v>800.65278978734796</v>
      </c>
      <c r="O29" s="21">
        <v>1166.62914677771</v>
      </c>
      <c r="P29" s="21">
        <v>4.3647683861999499E-2</v>
      </c>
      <c r="Q29" s="21">
        <v>747.26706432579795</v>
      </c>
      <c r="R29" s="21">
        <v>7227.3708589810403</v>
      </c>
      <c r="S29" s="21">
        <v>123254.05682500001</v>
      </c>
      <c r="T29" s="21">
        <v>1726.9231463378701</v>
      </c>
      <c r="U29" s="21">
        <v>934.15366833957796</v>
      </c>
      <c r="V29" s="21">
        <v>413.14946113935099</v>
      </c>
      <c r="W29" s="21">
        <v>27.2100263999295</v>
      </c>
      <c r="X29" s="21">
        <v>4382.9852670685304</v>
      </c>
      <c r="Y29" s="21">
        <v>3355.3243346796799</v>
      </c>
      <c r="Z29" s="21">
        <v>3355.3243346796799</v>
      </c>
      <c r="AA29" s="21">
        <v>37830593.901384503</v>
      </c>
      <c r="AB29" s="21">
        <v>0</v>
      </c>
      <c r="AC29" s="21">
        <v>386.92265279724899</v>
      </c>
      <c r="AD29" s="21">
        <v>153.513713238593</v>
      </c>
      <c r="AE29" s="21">
        <v>41.709454220543201</v>
      </c>
      <c r="AF29" s="21">
        <v>1272.5549711828301</v>
      </c>
      <c r="AG29" s="21">
        <v>3022.7467625537502</v>
      </c>
      <c r="AH29" s="21">
        <v>0</v>
      </c>
      <c r="AI29" s="21">
        <v>2441.2290879962702</v>
      </c>
      <c r="AJ29" s="21">
        <v>0</v>
      </c>
      <c r="AK29" s="21">
        <v>33470.464321758998</v>
      </c>
      <c r="AL29" s="21">
        <v>3862.16895989042</v>
      </c>
      <c r="AM29" s="21">
        <v>429.12988177328702</v>
      </c>
      <c r="AN29" s="21">
        <v>4291.2988416637099</v>
      </c>
      <c r="AO29" s="21">
        <v>0</v>
      </c>
      <c r="AP29" s="21">
        <v>2317.3293444762198</v>
      </c>
      <c r="AQ29" s="21">
        <v>2.37307243457508</v>
      </c>
      <c r="AR29" s="21">
        <v>3204.6729383720399</v>
      </c>
      <c r="AS29" s="21">
        <v>56.457742974916897</v>
      </c>
      <c r="AT29" s="21">
        <v>37.563564895583603</v>
      </c>
      <c r="AU29" s="21">
        <v>500.74818191934298</v>
      </c>
      <c r="AV29" s="21">
        <v>2.7572970766271401</v>
      </c>
      <c r="AW29" s="21">
        <v>0</v>
      </c>
      <c r="AX29" s="21">
        <v>22.997094262471201</v>
      </c>
      <c r="AY29" s="21">
        <v>17616.520500558399</v>
      </c>
      <c r="AZ29" s="21">
        <v>15348.341285274901</v>
      </c>
      <c r="BA29" s="21">
        <v>2268.1792152835401</v>
      </c>
      <c r="BB29" s="21">
        <v>2.7882758629606901</v>
      </c>
      <c r="BC29" s="21">
        <v>7.6409479465048502E-2</v>
      </c>
      <c r="BD29" s="21">
        <v>2445.1447474418101</v>
      </c>
      <c r="BE29" s="21">
        <v>2.2935815569812101</v>
      </c>
      <c r="BF29" s="21">
        <v>5031.8006350777396</v>
      </c>
      <c r="BG29" s="21">
        <v>18.065966974431799</v>
      </c>
      <c r="BH29" s="21">
        <v>4.5235556970188</v>
      </c>
      <c r="BI29" s="21">
        <v>7189.5999837486197</v>
      </c>
      <c r="BJ29" s="21">
        <v>386.42253476677598</v>
      </c>
      <c r="BK29" s="21">
        <v>9.4846164509885007</v>
      </c>
      <c r="BL29" s="21">
        <v>21.436675284534001</v>
      </c>
      <c r="BM29" s="21">
        <v>0.22988413684088599</v>
      </c>
      <c r="BN29" s="21">
        <v>1123.8482790927901</v>
      </c>
      <c r="BO29" s="21">
        <v>154.41184278658201</v>
      </c>
      <c r="BP29" s="21">
        <v>0</v>
      </c>
      <c r="BQ29" s="21">
        <v>332.47954824378002</v>
      </c>
      <c r="BR29" s="21">
        <v>1007.74643149121</v>
      </c>
      <c r="BS29" s="21">
        <v>0</v>
      </c>
      <c r="BT29" s="21">
        <v>610.503750324306</v>
      </c>
      <c r="BU29" s="21">
        <v>31481.942909628098</v>
      </c>
      <c r="BV29" s="21">
        <v>243.39451842731799</v>
      </c>
      <c r="BX29" s="32">
        <f t="shared" si="8"/>
        <v>1.0631638719960563</v>
      </c>
      <c r="BY29" s="24" t="str">
        <f t="shared" si="9"/>
        <v/>
      </c>
      <c r="BZ29" s="19">
        <f t="shared" si="17"/>
        <v>-0.46603248915248341</v>
      </c>
      <c r="CA29" s="19">
        <f t="shared" si="18"/>
        <v>-0.46098001643889169</v>
      </c>
      <c r="CB29" s="19">
        <f t="shared" si="19"/>
        <v>-0.47689253817270844</v>
      </c>
      <c r="CC29" s="19">
        <f t="shared" si="20"/>
        <v>-0.4706657124226189</v>
      </c>
      <c r="CD29" s="19">
        <f t="shared" si="21"/>
        <v>-0.46801441918753389</v>
      </c>
      <c r="CE29" s="19">
        <f t="shared" si="22"/>
        <v>-0.46835359414620054</v>
      </c>
      <c r="CF29" s="19">
        <f t="shared" si="23"/>
        <v>-0.44728919991428367</v>
      </c>
    </row>
    <row r="30" spans="1:84" x14ac:dyDescent="0.3">
      <c r="A30" s="23" t="s">
        <v>187</v>
      </c>
      <c r="B30" s="21">
        <v>48271.731912000003</v>
      </c>
      <c r="C30" s="21">
        <v>938.11503192999999</v>
      </c>
      <c r="D30" s="21">
        <v>2514.5457543000002</v>
      </c>
      <c r="E30" s="21">
        <v>3972.3005151000002</v>
      </c>
      <c r="F30" s="21">
        <v>3255.2025305000002</v>
      </c>
      <c r="G30" s="21">
        <v>234.57297502</v>
      </c>
      <c r="H30" s="21">
        <v>22986.689570999999</v>
      </c>
      <c r="J30" s="23" t="s">
        <v>187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X30" s="32" t="e">
        <f t="shared" si="8"/>
        <v>#DIV/0!</v>
      </c>
      <c r="BY30" s="24" t="str">
        <f t="shared" si="9"/>
        <v/>
      </c>
      <c r="BZ30" s="19" t="str">
        <f t="shared" si="17"/>
        <v/>
      </c>
      <c r="CA30" s="19" t="str">
        <f t="shared" si="18"/>
        <v/>
      </c>
      <c r="CB30" s="19" t="str">
        <f t="shared" si="19"/>
        <v/>
      </c>
      <c r="CC30" s="19" t="str">
        <f t="shared" si="20"/>
        <v/>
      </c>
      <c r="CD30" s="19" t="str">
        <f t="shared" si="21"/>
        <v/>
      </c>
      <c r="CE30" s="19" t="str">
        <f t="shared" si="22"/>
        <v/>
      </c>
      <c r="CF30" s="19" t="str">
        <f t="shared" si="23"/>
        <v/>
      </c>
    </row>
    <row r="31" spans="1:84" x14ac:dyDescent="0.3">
      <c r="A31" s="23" t="s">
        <v>188</v>
      </c>
      <c r="B31" s="21">
        <v>712431.77067999996</v>
      </c>
      <c r="C31" s="21">
        <v>12674.654215</v>
      </c>
      <c r="D31" s="21">
        <v>29797.354871</v>
      </c>
      <c r="E31" s="21">
        <v>112677.44327</v>
      </c>
      <c r="F31" s="21">
        <v>85335.886666000006</v>
      </c>
      <c r="G31" s="21">
        <v>5866.5561378000002</v>
      </c>
      <c r="H31" s="21">
        <v>172823.25836000001</v>
      </c>
      <c r="J31" s="23" t="s">
        <v>188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X31" s="32" t="e">
        <f t="shared" si="8"/>
        <v>#DIV/0!</v>
      </c>
      <c r="BY31" s="24" t="str">
        <f t="shared" si="9"/>
        <v/>
      </c>
      <c r="BZ31" s="19" t="str">
        <f t="shared" si="17"/>
        <v/>
      </c>
      <c r="CA31" s="19" t="str">
        <f t="shared" si="18"/>
        <v/>
      </c>
      <c r="CB31" s="19" t="str">
        <f t="shared" si="19"/>
        <v/>
      </c>
      <c r="CC31" s="19" t="str">
        <f t="shared" si="20"/>
        <v/>
      </c>
      <c r="CD31" s="19" t="str">
        <f t="shared" si="21"/>
        <v/>
      </c>
      <c r="CE31" s="19" t="str">
        <f t="shared" si="22"/>
        <v/>
      </c>
      <c r="CF31" s="19" t="str">
        <f t="shared" si="23"/>
        <v/>
      </c>
    </row>
    <row r="32" spans="1:84" x14ac:dyDescent="0.3">
      <c r="A32" s="23" t="s">
        <v>189</v>
      </c>
      <c r="B32" s="21">
        <v>65754.868430000002</v>
      </c>
      <c r="C32" s="21">
        <v>1091.1128236</v>
      </c>
      <c r="D32" s="21">
        <v>3226.6874204999999</v>
      </c>
      <c r="E32" s="21">
        <v>11213.980213999999</v>
      </c>
      <c r="F32" s="21">
        <v>7091.8135881999997</v>
      </c>
      <c r="G32" s="21">
        <v>421.82539635000001</v>
      </c>
      <c r="H32" s="21">
        <v>20113.944286000002</v>
      </c>
      <c r="J32" s="23" t="s">
        <v>189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X32" s="32" t="e">
        <f t="shared" si="8"/>
        <v>#DIV/0!</v>
      </c>
      <c r="BY32" s="24" t="str">
        <f t="shared" si="9"/>
        <v/>
      </c>
      <c r="BZ32" s="19" t="str">
        <f t="shared" si="17"/>
        <v/>
      </c>
      <c r="CA32" s="19" t="str">
        <f t="shared" si="18"/>
        <v/>
      </c>
      <c r="CB32" s="19" t="str">
        <f t="shared" si="19"/>
        <v/>
      </c>
      <c r="CC32" s="19" t="str">
        <f t="shared" si="20"/>
        <v/>
      </c>
      <c r="CD32" s="19" t="str">
        <f t="shared" si="21"/>
        <v/>
      </c>
      <c r="CE32" s="19" t="str">
        <f t="shared" si="22"/>
        <v/>
      </c>
      <c r="CF32" s="19" t="str">
        <f t="shared" si="23"/>
        <v/>
      </c>
    </row>
    <row r="33" spans="1:84" x14ac:dyDescent="0.3">
      <c r="A33" s="23" t="s">
        <v>190</v>
      </c>
      <c r="B33" s="21">
        <v>511766.73014</v>
      </c>
      <c r="C33" s="21">
        <v>9737.9476278000002</v>
      </c>
      <c r="D33" s="21">
        <v>18989.050486</v>
      </c>
      <c r="E33" s="21">
        <v>72915.372812999994</v>
      </c>
      <c r="F33" s="21">
        <v>60086.265880999999</v>
      </c>
      <c r="G33" s="21">
        <v>4302.4694651</v>
      </c>
      <c r="H33" s="21">
        <v>139488.97951</v>
      </c>
      <c r="J33" s="23" t="s">
        <v>190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X33" s="32" t="e">
        <f t="shared" si="8"/>
        <v>#DIV/0!</v>
      </c>
      <c r="BY33" s="24" t="str">
        <f t="shared" si="9"/>
        <v/>
      </c>
      <c r="BZ33" s="19" t="str">
        <f t="shared" si="17"/>
        <v/>
      </c>
      <c r="CA33" s="19" t="str">
        <f t="shared" si="18"/>
        <v/>
      </c>
      <c r="CB33" s="19" t="str">
        <f t="shared" si="19"/>
        <v/>
      </c>
      <c r="CC33" s="19" t="str">
        <f t="shared" si="20"/>
        <v/>
      </c>
      <c r="CD33" s="19" t="str">
        <f t="shared" si="21"/>
        <v/>
      </c>
      <c r="CE33" s="19" t="str">
        <f t="shared" si="22"/>
        <v/>
      </c>
      <c r="CF33" s="19" t="str">
        <f t="shared" si="23"/>
        <v/>
      </c>
    </row>
    <row r="34" spans="1:84" x14ac:dyDescent="0.3">
      <c r="A34" s="23" t="s">
        <v>191</v>
      </c>
      <c r="B34" s="21">
        <v>58933.770669999998</v>
      </c>
      <c r="C34" s="21">
        <v>1120.7397515</v>
      </c>
      <c r="D34" s="21">
        <v>2374.5508470999998</v>
      </c>
      <c r="E34" s="21">
        <v>7922.9363123000003</v>
      </c>
      <c r="F34" s="21">
        <v>6733.8775938999997</v>
      </c>
      <c r="G34" s="21">
        <v>494.39024705000003</v>
      </c>
      <c r="H34" s="21">
        <v>16418.765695999999</v>
      </c>
      <c r="J34" s="23" t="s">
        <v>191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X34" s="32" t="e">
        <f t="shared" si="8"/>
        <v>#DIV/0!</v>
      </c>
      <c r="BY34" s="24" t="str">
        <f t="shared" si="9"/>
        <v/>
      </c>
      <c r="BZ34" s="19" t="str">
        <f t="shared" si="17"/>
        <v/>
      </c>
      <c r="CA34" s="19" t="str">
        <f t="shared" si="18"/>
        <v/>
      </c>
      <c r="CB34" s="19" t="str">
        <f t="shared" si="19"/>
        <v/>
      </c>
      <c r="CC34" s="19" t="str">
        <f t="shared" si="20"/>
        <v/>
      </c>
      <c r="CD34" s="19" t="str">
        <f t="shared" si="21"/>
        <v/>
      </c>
      <c r="CE34" s="19" t="str">
        <f t="shared" si="22"/>
        <v/>
      </c>
      <c r="CF34" s="19" t="str">
        <f t="shared" si="23"/>
        <v/>
      </c>
    </row>
    <row r="35" spans="1:84" x14ac:dyDescent="0.3">
      <c r="A35" s="23" t="s">
        <v>192</v>
      </c>
      <c r="B35" s="21">
        <v>343277.32747000002</v>
      </c>
      <c r="C35" s="21">
        <v>6360.2592124000003</v>
      </c>
      <c r="D35" s="21">
        <v>13815.119709000001</v>
      </c>
      <c r="E35" s="21">
        <v>50620.160977</v>
      </c>
      <c r="F35" s="21">
        <v>41619.817938</v>
      </c>
      <c r="G35" s="21">
        <v>3009.7667670000001</v>
      </c>
      <c r="H35" s="21">
        <v>78803.839080000005</v>
      </c>
      <c r="J35" s="23" t="s">
        <v>192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X35" s="32" t="e">
        <f t="shared" si="8"/>
        <v>#DIV/0!</v>
      </c>
      <c r="BY35" s="24" t="str">
        <f t="shared" si="9"/>
        <v/>
      </c>
      <c r="BZ35" s="19" t="str">
        <f t="shared" si="17"/>
        <v/>
      </c>
      <c r="CA35" s="19" t="str">
        <f t="shared" si="18"/>
        <v/>
      </c>
      <c r="CB35" s="19" t="str">
        <f t="shared" si="19"/>
        <v/>
      </c>
      <c r="CC35" s="19" t="str">
        <f t="shared" si="20"/>
        <v/>
      </c>
      <c r="CD35" s="19" t="str">
        <f t="shared" si="21"/>
        <v/>
      </c>
      <c r="CE35" s="19" t="str">
        <f t="shared" si="22"/>
        <v/>
      </c>
      <c r="CF35" s="19" t="str">
        <f t="shared" si="23"/>
        <v/>
      </c>
    </row>
    <row r="36" spans="1:84" x14ac:dyDescent="0.3">
      <c r="A36" s="23" t="s">
        <v>193</v>
      </c>
      <c r="B36" s="21">
        <v>16859.979921999999</v>
      </c>
      <c r="C36" s="21">
        <v>298.68418685</v>
      </c>
      <c r="D36" s="21">
        <v>803.75605150000001</v>
      </c>
      <c r="E36" s="21">
        <v>2087.6927921000001</v>
      </c>
      <c r="F36" s="21">
        <v>1708.3860149</v>
      </c>
      <c r="G36" s="21">
        <v>126.56609485</v>
      </c>
      <c r="H36" s="21">
        <v>5071.0373785000002</v>
      </c>
      <c r="J36" s="23" t="s">
        <v>193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X36" s="32" t="e">
        <f t="shared" si="8"/>
        <v>#DIV/0!</v>
      </c>
      <c r="BY36" s="24" t="str">
        <f t="shared" si="9"/>
        <v/>
      </c>
      <c r="BZ36" s="19" t="str">
        <f t="shared" si="17"/>
        <v/>
      </c>
      <c r="CA36" s="19" t="str">
        <f t="shared" si="18"/>
        <v/>
      </c>
      <c r="CB36" s="19" t="str">
        <f t="shared" si="19"/>
        <v/>
      </c>
      <c r="CC36" s="19" t="str">
        <f t="shared" si="20"/>
        <v/>
      </c>
      <c r="CD36" s="19" t="str">
        <f t="shared" si="21"/>
        <v/>
      </c>
      <c r="CE36" s="19" t="str">
        <f t="shared" si="22"/>
        <v/>
      </c>
      <c r="CF36" s="19" t="str">
        <f t="shared" si="23"/>
        <v/>
      </c>
    </row>
    <row r="37" spans="1:84" x14ac:dyDescent="0.3">
      <c r="A37" s="23" t="s">
        <v>194</v>
      </c>
      <c r="B37" s="21">
        <v>140440.18805999999</v>
      </c>
      <c r="C37" s="21">
        <v>2653.0500694000002</v>
      </c>
      <c r="D37" s="21">
        <v>5215.5567387999999</v>
      </c>
      <c r="E37" s="21">
        <v>20267.678752</v>
      </c>
      <c r="F37" s="21">
        <v>16999.611215000001</v>
      </c>
      <c r="G37" s="21">
        <v>1236.7137871</v>
      </c>
      <c r="H37" s="21">
        <v>34514.410192000003</v>
      </c>
      <c r="J37" s="23" t="s">
        <v>194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X37" s="32" t="e">
        <f t="shared" si="8"/>
        <v>#DIV/0!</v>
      </c>
      <c r="BY37" s="24" t="str">
        <f t="shared" si="9"/>
        <v/>
      </c>
      <c r="BZ37" s="19" t="str">
        <f t="shared" si="17"/>
        <v/>
      </c>
      <c r="CA37" s="19" t="str">
        <f t="shared" si="18"/>
        <v/>
      </c>
      <c r="CB37" s="19" t="str">
        <f t="shared" si="19"/>
        <v/>
      </c>
      <c r="CC37" s="19" t="str">
        <f t="shared" si="20"/>
        <v/>
      </c>
      <c r="CD37" s="19" t="str">
        <f t="shared" si="21"/>
        <v/>
      </c>
      <c r="CE37" s="19" t="str">
        <f t="shared" si="22"/>
        <v/>
      </c>
      <c r="CF37" s="19" t="str">
        <f t="shared" si="23"/>
        <v/>
      </c>
    </row>
    <row r="38" spans="1:84" x14ac:dyDescent="0.3">
      <c r="A38" s="23" t="s">
        <v>195</v>
      </c>
      <c r="B38" s="21">
        <v>12136.375776000001</v>
      </c>
      <c r="C38" s="21">
        <v>191.95348361000001</v>
      </c>
      <c r="D38" s="21">
        <v>645.69438446000004</v>
      </c>
      <c r="E38" s="21">
        <v>1441.6003350000001</v>
      </c>
      <c r="F38" s="21">
        <v>1165.7407125</v>
      </c>
      <c r="G38" s="21">
        <v>90.130739938000005</v>
      </c>
      <c r="H38" s="21">
        <v>3483.7300977999998</v>
      </c>
      <c r="J38" s="23" t="s">
        <v>195</v>
      </c>
      <c r="K38" s="21">
        <v>109.322030704943</v>
      </c>
      <c r="L38" s="21">
        <v>102.09052290839099</v>
      </c>
      <c r="M38" s="21">
        <v>219.02275935688999</v>
      </c>
      <c r="N38" s="21">
        <v>219.02275935688999</v>
      </c>
      <c r="O38" s="21">
        <v>421.64366532631101</v>
      </c>
      <c r="P38" s="21">
        <v>0.198651854014539</v>
      </c>
      <c r="Q38" s="21">
        <v>44.710870123116898</v>
      </c>
      <c r="R38" s="21">
        <v>701.34537946423302</v>
      </c>
      <c r="S38" s="21">
        <v>11305.7090570941</v>
      </c>
      <c r="T38" s="21">
        <v>188.07193814049899</v>
      </c>
      <c r="U38" s="21">
        <v>141.83612143982299</v>
      </c>
      <c r="V38" s="21">
        <v>31.004292849633099</v>
      </c>
      <c r="W38" s="21">
        <v>0.51794306251227595</v>
      </c>
      <c r="X38" s="21">
        <v>83.429935775337896</v>
      </c>
      <c r="Y38" s="21">
        <v>201.22392940551799</v>
      </c>
      <c r="Z38" s="21">
        <v>201.22392940551799</v>
      </c>
      <c r="AA38" s="21">
        <v>2615975.2218452599</v>
      </c>
      <c r="AB38" s="21">
        <v>0</v>
      </c>
      <c r="AC38" s="21">
        <v>59.4004535744374</v>
      </c>
      <c r="AD38" s="21">
        <v>13.6869343440433</v>
      </c>
      <c r="AE38" s="21">
        <v>22.970038296487999</v>
      </c>
      <c r="AF38" s="21">
        <v>58.158307434013999</v>
      </c>
      <c r="AG38" s="21">
        <v>57.537862861566303</v>
      </c>
      <c r="AH38" s="21">
        <v>0</v>
      </c>
      <c r="AI38" s="21">
        <v>175.70166587168001</v>
      </c>
      <c r="AJ38" s="21">
        <v>0</v>
      </c>
      <c r="AK38" s="21">
        <v>3530.5993159057898</v>
      </c>
      <c r="AL38" s="21">
        <v>554.47853386023701</v>
      </c>
      <c r="AM38" s="21">
        <v>61.6087239703036</v>
      </c>
      <c r="AN38" s="21">
        <v>616.08725783054103</v>
      </c>
      <c r="AO38" s="21">
        <v>0</v>
      </c>
      <c r="AP38" s="21">
        <v>148.260967567618</v>
      </c>
      <c r="AQ38" s="21">
        <v>0.24258582868984799</v>
      </c>
      <c r="AR38" s="21">
        <v>912.80346132789805</v>
      </c>
      <c r="AS38" s="21">
        <v>2.0961194087203801</v>
      </c>
      <c r="AT38" s="21">
        <v>50.136673772163299</v>
      </c>
      <c r="AU38" s="21">
        <v>75.859819331227897</v>
      </c>
      <c r="AV38" s="21">
        <v>0.14765885745465299</v>
      </c>
      <c r="AW38" s="21">
        <v>0</v>
      </c>
      <c r="AX38" s="21">
        <v>38.789920134261401</v>
      </c>
      <c r="AY38" s="21">
        <v>1320.97143225283</v>
      </c>
      <c r="AZ38" s="21">
        <v>1061.2728531868199</v>
      </c>
      <c r="BA38" s="21">
        <v>259.69857906601197</v>
      </c>
      <c r="BB38" s="21">
        <v>0.52987815186538501</v>
      </c>
      <c r="BC38" s="21">
        <v>2.5957558932301499E-3</v>
      </c>
      <c r="BD38" s="21">
        <v>95.968730257885596</v>
      </c>
      <c r="BE38" s="21">
        <v>3.6142354441486502</v>
      </c>
      <c r="BF38" s="21">
        <v>317.62749497621701</v>
      </c>
      <c r="BG38" s="21">
        <v>10.331854935873</v>
      </c>
      <c r="BH38" s="21">
        <v>2.0433076445267502</v>
      </c>
      <c r="BI38" s="21">
        <v>453.82906063261601</v>
      </c>
      <c r="BJ38" s="21">
        <v>46.263218951473803</v>
      </c>
      <c r="BK38" s="21">
        <v>0.40319080022266601</v>
      </c>
      <c r="BL38" s="21">
        <v>9.6365187861351291</v>
      </c>
      <c r="BM38" s="21">
        <v>1.32084689230972E-2</v>
      </c>
      <c r="BN38" s="21">
        <v>82.473339752310693</v>
      </c>
      <c r="BO38" s="21">
        <v>702.76929273875999</v>
      </c>
      <c r="BP38" s="21">
        <v>0</v>
      </c>
      <c r="BQ38" s="21">
        <v>6.3616879592462201</v>
      </c>
      <c r="BR38" s="21">
        <v>123.274036086915</v>
      </c>
      <c r="BS38" s="21">
        <v>0</v>
      </c>
      <c r="BT38" s="21">
        <v>339.38104881006598</v>
      </c>
      <c r="BU38" s="21">
        <v>3282.9360905438198</v>
      </c>
      <c r="BV38" s="21">
        <v>80.302281698558701</v>
      </c>
      <c r="BX38" s="32">
        <f t="shared" si="8"/>
        <v>1.075439551222255</v>
      </c>
      <c r="BY38" s="24" t="str">
        <f t="shared" si="9"/>
        <v/>
      </c>
      <c r="BZ38" s="19">
        <f t="shared" si="17"/>
        <v>-6.8444380285963613E-2</v>
      </c>
      <c r="CA38" s="19">
        <f t="shared" si="18"/>
        <v>-8.466539618181404E-2</v>
      </c>
      <c r="CB38" s="19">
        <f t="shared" si="19"/>
        <v>-4.5853157998609055E-2</v>
      </c>
      <c r="CC38" s="19">
        <f t="shared" si="20"/>
        <v>-8.367707735526439E-2</v>
      </c>
      <c r="CD38" s="19">
        <f t="shared" si="21"/>
        <v>-8.9615004600073142E-2</v>
      </c>
      <c r="CE38" s="19">
        <f t="shared" si="22"/>
        <v>-8.4958807516245377E-2</v>
      </c>
      <c r="CF38" s="19">
        <f t="shared" si="23"/>
        <v>-5.7637647469585232E-2</v>
      </c>
    </row>
    <row r="39" spans="1:84" x14ac:dyDescent="0.3">
      <c r="A39" s="23" t="s">
        <v>196</v>
      </c>
      <c r="B39" s="21">
        <v>1171560.2686000001</v>
      </c>
      <c r="C39" s="21">
        <v>18069.483458999999</v>
      </c>
      <c r="D39" s="21">
        <v>63033.953670000003</v>
      </c>
      <c r="E39" s="21">
        <v>218530.91114000001</v>
      </c>
      <c r="F39" s="21">
        <v>121668.74778000001</v>
      </c>
      <c r="G39" s="21">
        <v>6354.6066079000002</v>
      </c>
      <c r="H39" s="21">
        <v>371144.29965</v>
      </c>
      <c r="J39" s="23" t="s">
        <v>196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X39" s="32" t="e">
        <f t="shared" si="8"/>
        <v>#DIV/0!</v>
      </c>
      <c r="BY39" s="24" t="str">
        <f t="shared" si="9"/>
        <v/>
      </c>
      <c r="BZ39" s="19" t="str">
        <f t="shared" si="17"/>
        <v/>
      </c>
      <c r="CA39" s="19" t="str">
        <f t="shared" si="18"/>
        <v/>
      </c>
      <c r="CB39" s="19" t="str">
        <f t="shared" si="19"/>
        <v/>
      </c>
      <c r="CC39" s="19" t="str">
        <f t="shared" si="20"/>
        <v/>
      </c>
      <c r="CD39" s="19" t="str">
        <f t="shared" si="21"/>
        <v/>
      </c>
      <c r="CE39" s="19" t="str">
        <f t="shared" si="22"/>
        <v/>
      </c>
      <c r="CF39" s="19" t="str">
        <f t="shared" si="23"/>
        <v/>
      </c>
    </row>
    <row r="40" spans="1:84" x14ac:dyDescent="0.3">
      <c r="A40" s="23" t="s">
        <v>197</v>
      </c>
      <c r="B40" s="21">
        <v>71074.883073999998</v>
      </c>
      <c r="C40" s="21">
        <v>1251.8827887</v>
      </c>
      <c r="D40" s="21">
        <v>3243.7947764999999</v>
      </c>
      <c r="E40" s="21">
        <v>10754.714005</v>
      </c>
      <c r="F40" s="21">
        <v>7715.7186677999998</v>
      </c>
      <c r="G40" s="21">
        <v>509.99825066</v>
      </c>
      <c r="H40" s="21">
        <v>21487.384580000002</v>
      </c>
      <c r="J40" s="23" t="s">
        <v>197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X40" s="32" t="e">
        <f t="shared" si="8"/>
        <v>#DIV/0!</v>
      </c>
      <c r="BY40" s="24" t="str">
        <f t="shared" si="9"/>
        <v/>
      </c>
      <c r="BZ40" s="19" t="str">
        <f t="shared" si="17"/>
        <v/>
      </c>
      <c r="CA40" s="19" t="str">
        <f t="shared" si="18"/>
        <v/>
      </c>
      <c r="CB40" s="19" t="str">
        <f t="shared" si="19"/>
        <v/>
      </c>
      <c r="CC40" s="19" t="str">
        <f t="shared" si="20"/>
        <v/>
      </c>
      <c r="CD40" s="19" t="str">
        <f t="shared" si="21"/>
        <v/>
      </c>
      <c r="CE40" s="19" t="str">
        <f t="shared" si="22"/>
        <v/>
      </c>
      <c r="CF40" s="19" t="str">
        <f t="shared" si="23"/>
        <v/>
      </c>
    </row>
    <row r="41" spans="1:84" x14ac:dyDescent="0.3">
      <c r="A41" s="23" t="s">
        <v>198</v>
      </c>
      <c r="B41" s="21">
        <v>19453.784374999999</v>
      </c>
      <c r="C41" s="21">
        <v>375.43419575000001</v>
      </c>
      <c r="D41" s="21">
        <v>769.75056669000003</v>
      </c>
      <c r="E41" s="21">
        <v>2499.7600048999998</v>
      </c>
      <c r="F41" s="21">
        <v>2148.3479462999999</v>
      </c>
      <c r="G41" s="21">
        <v>157.84241904000001</v>
      </c>
      <c r="H41" s="21">
        <v>5982.0211540999999</v>
      </c>
      <c r="J41" s="23" t="s">
        <v>198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0</v>
      </c>
      <c r="BV41" s="21">
        <v>0</v>
      </c>
      <c r="BX41" s="32" t="e">
        <f t="shared" si="8"/>
        <v>#DIV/0!</v>
      </c>
      <c r="BY41" s="24" t="str">
        <f t="shared" si="9"/>
        <v/>
      </c>
      <c r="BZ41" s="19" t="str">
        <f t="shared" si="17"/>
        <v/>
      </c>
      <c r="CA41" s="19" t="str">
        <f t="shared" si="18"/>
        <v/>
      </c>
      <c r="CB41" s="19" t="str">
        <f t="shared" si="19"/>
        <v/>
      </c>
      <c r="CC41" s="19" t="str">
        <f t="shared" si="20"/>
        <v/>
      </c>
      <c r="CD41" s="19" t="str">
        <f t="shared" si="21"/>
        <v/>
      </c>
      <c r="CE41" s="19" t="str">
        <f t="shared" si="22"/>
        <v/>
      </c>
      <c r="CF41" s="19" t="str">
        <f t="shared" si="23"/>
        <v/>
      </c>
    </row>
    <row r="42" spans="1:84" x14ac:dyDescent="0.3">
      <c r="A42" s="23" t="s">
        <v>199</v>
      </c>
      <c r="B42" s="21">
        <v>1085523.3699</v>
      </c>
      <c r="C42" s="21">
        <v>15854.049908000001</v>
      </c>
      <c r="D42" s="21">
        <v>63008.819775999997</v>
      </c>
      <c r="E42" s="21">
        <v>214876.95796</v>
      </c>
      <c r="F42" s="21">
        <v>108096.52413999999</v>
      </c>
      <c r="G42" s="21">
        <v>4923.2333466</v>
      </c>
      <c r="H42" s="21">
        <v>364007.67102000001</v>
      </c>
      <c r="J42" s="23" t="s">
        <v>199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X42" s="32" t="e">
        <f t="shared" si="8"/>
        <v>#DIV/0!</v>
      </c>
      <c r="BY42" s="24" t="str">
        <f t="shared" si="9"/>
        <v/>
      </c>
      <c r="BZ42" s="19" t="str">
        <f t="shared" si="17"/>
        <v/>
      </c>
      <c r="CA42" s="19" t="str">
        <f t="shared" si="18"/>
        <v/>
      </c>
      <c r="CB42" s="19" t="str">
        <f t="shared" si="19"/>
        <v/>
      </c>
      <c r="CC42" s="19" t="str">
        <f t="shared" si="20"/>
        <v/>
      </c>
      <c r="CD42" s="19" t="str">
        <f t="shared" si="21"/>
        <v/>
      </c>
      <c r="CE42" s="19" t="str">
        <f t="shared" si="22"/>
        <v/>
      </c>
      <c r="CF42" s="19" t="str">
        <f t="shared" si="23"/>
        <v/>
      </c>
    </row>
    <row r="43" spans="1:84" x14ac:dyDescent="0.3">
      <c r="A43" s="23" t="s">
        <v>200</v>
      </c>
      <c r="B43" s="21">
        <v>72055.079503999994</v>
      </c>
      <c r="C43" s="21">
        <v>1259.7901268000001</v>
      </c>
      <c r="D43" s="21">
        <v>3328.2549008000001</v>
      </c>
      <c r="E43" s="21">
        <v>10419.552551999999</v>
      </c>
      <c r="F43" s="21">
        <v>7842.5266855999998</v>
      </c>
      <c r="G43" s="21">
        <v>543.51200120999999</v>
      </c>
      <c r="H43" s="21">
        <v>20375.689001999999</v>
      </c>
      <c r="J43" s="23" t="s">
        <v>200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X43" s="32" t="e">
        <f t="shared" si="8"/>
        <v>#DIV/0!</v>
      </c>
      <c r="BY43" s="24" t="str">
        <f t="shared" si="9"/>
        <v/>
      </c>
      <c r="BZ43" s="19" t="str">
        <f t="shared" si="17"/>
        <v/>
      </c>
      <c r="CA43" s="19" t="str">
        <f t="shared" si="18"/>
        <v/>
      </c>
      <c r="CB43" s="19" t="str">
        <f t="shared" si="19"/>
        <v/>
      </c>
      <c r="CC43" s="19" t="str">
        <f t="shared" si="20"/>
        <v/>
      </c>
      <c r="CD43" s="19" t="str">
        <f t="shared" si="21"/>
        <v/>
      </c>
      <c r="CE43" s="19" t="str">
        <f t="shared" si="22"/>
        <v/>
      </c>
      <c r="CF43" s="19" t="str">
        <f t="shared" si="23"/>
        <v/>
      </c>
    </row>
    <row r="44" spans="1:84" x14ac:dyDescent="0.3">
      <c r="A44" s="23" t="s">
        <v>201</v>
      </c>
      <c r="B44" s="21">
        <v>221131.36264000001</v>
      </c>
      <c r="C44" s="21">
        <v>4364.6825263000001</v>
      </c>
      <c r="D44" s="21">
        <v>8026.1271266000003</v>
      </c>
      <c r="E44" s="21">
        <v>29616.614171000001</v>
      </c>
      <c r="F44" s="21">
        <v>25640.922118999999</v>
      </c>
      <c r="G44" s="21">
        <v>1874.5975165</v>
      </c>
      <c r="H44" s="21">
        <v>63623.300951999998</v>
      </c>
      <c r="J44" s="23" t="s">
        <v>201</v>
      </c>
      <c r="K44" s="21">
        <v>4238.3385134069804</v>
      </c>
      <c r="L44" s="21">
        <v>1090.47321912188</v>
      </c>
      <c r="M44" s="21">
        <v>1677.93235529567</v>
      </c>
      <c r="N44" s="21">
        <v>1677.93235529567</v>
      </c>
      <c r="O44" s="21">
        <v>2991.7284167770599</v>
      </c>
      <c r="P44" s="21">
        <v>1.0874882905672101</v>
      </c>
      <c r="Q44" s="21">
        <v>714.09296251609805</v>
      </c>
      <c r="R44" s="21">
        <v>8341.0320291533699</v>
      </c>
      <c r="S44" s="21">
        <v>124232.00173636001</v>
      </c>
      <c r="T44" s="21">
        <v>2102.33280811449</v>
      </c>
      <c r="U44" s="21">
        <v>1351.14591140373</v>
      </c>
      <c r="V44" s="21">
        <v>428.33280428023897</v>
      </c>
      <c r="W44" s="21">
        <v>20.080242587632501</v>
      </c>
      <c r="X44" s="21">
        <v>3234.5210310634202</v>
      </c>
      <c r="Y44" s="21">
        <v>3208.85582210453</v>
      </c>
      <c r="Z44" s="21">
        <v>3208.85582210453</v>
      </c>
      <c r="AA44" s="21">
        <v>33987675.753624603</v>
      </c>
      <c r="AB44" s="21">
        <v>0</v>
      </c>
      <c r="AC44" s="21">
        <v>563.11989009637205</v>
      </c>
      <c r="AD44" s="21">
        <v>170.71338653222799</v>
      </c>
      <c r="AE44" s="21">
        <v>149.07854291240301</v>
      </c>
      <c r="AF44" s="21">
        <v>1120.1371534595</v>
      </c>
      <c r="AG44" s="21">
        <v>2230.7029478016798</v>
      </c>
      <c r="AH44" s="21">
        <v>0</v>
      </c>
      <c r="AI44" s="21">
        <v>2441.0552017174</v>
      </c>
      <c r="AJ44" s="21">
        <v>0</v>
      </c>
      <c r="AK44" s="21">
        <v>40135.536300864696</v>
      </c>
      <c r="AL44" s="21">
        <v>4369.2353889669703</v>
      </c>
      <c r="AM44" s="21">
        <v>485.47061079713598</v>
      </c>
      <c r="AN44" s="21">
        <v>4854.7059997640999</v>
      </c>
      <c r="AO44" s="21">
        <v>0</v>
      </c>
      <c r="AP44" s="21">
        <v>2265.7144968170701</v>
      </c>
      <c r="AQ44" s="21">
        <v>2.33595026328697</v>
      </c>
      <c r="AR44" s="21">
        <v>6908.8828653473101</v>
      </c>
      <c r="AS44" s="21">
        <v>46.025053551370398</v>
      </c>
      <c r="AT44" s="21">
        <v>157.2707602198</v>
      </c>
      <c r="AU44" s="21">
        <v>557.01905752409903</v>
      </c>
      <c r="AV44" s="21">
        <v>2.3654579683305998</v>
      </c>
      <c r="AW44" s="21">
        <v>0</v>
      </c>
      <c r="AX44" s="21">
        <v>117.31846734128</v>
      </c>
      <c r="AY44" s="21">
        <v>16062.8132021037</v>
      </c>
      <c r="AZ44" s="21">
        <v>13789.0651778308</v>
      </c>
      <c r="BA44" s="21">
        <v>2273.7480242728798</v>
      </c>
      <c r="BB44" s="21">
        <v>3.3808592364291701</v>
      </c>
      <c r="BC44" s="21">
        <v>6.1663381537393099E-2</v>
      </c>
      <c r="BD44" s="21">
        <v>2006.79061349118</v>
      </c>
      <c r="BE44" s="21">
        <v>11.0395136253355</v>
      </c>
      <c r="BF44" s="21">
        <v>4441.8767301046601</v>
      </c>
      <c r="BG44" s="21">
        <v>39.830480841283702</v>
      </c>
      <c r="BH44" s="21">
        <v>8.5604871233541093</v>
      </c>
      <c r="BI44" s="21">
        <v>6346.6794679144796</v>
      </c>
      <c r="BJ44" s="21">
        <v>492.72129655639299</v>
      </c>
      <c r="BK44" s="21">
        <v>7.8646322055589399</v>
      </c>
      <c r="BL44" s="21">
        <v>40.446435547324903</v>
      </c>
      <c r="BM44" s="21">
        <v>0.199547491525984</v>
      </c>
      <c r="BN44" s="21">
        <v>1005.46062707827</v>
      </c>
      <c r="BO44" s="21">
        <v>3847.18099996096</v>
      </c>
      <c r="BP44" s="21">
        <v>0</v>
      </c>
      <c r="BQ44" s="21">
        <v>245.536434674411</v>
      </c>
      <c r="BR44" s="21">
        <v>1298.96338354864</v>
      </c>
      <c r="BS44" s="21">
        <v>0</v>
      </c>
      <c r="BT44" s="21">
        <v>2198.9645997521102</v>
      </c>
      <c r="BU44" s="21">
        <v>37548.827195555401</v>
      </c>
      <c r="BV44" s="21">
        <v>583.27462074353298</v>
      </c>
      <c r="BX44" s="32">
        <f t="shared" si="8"/>
        <v>1.0688892116879614</v>
      </c>
      <c r="BY44" s="24" t="str">
        <f t="shared" si="9"/>
        <v/>
      </c>
      <c r="BZ44" s="19">
        <f t="shared" si="17"/>
        <v>-0.4381981811480597</v>
      </c>
      <c r="CA44" s="19">
        <f t="shared" si="18"/>
        <v>-0.44072559985554888</v>
      </c>
      <c r="CB44" s="19">
        <f t="shared" si="19"/>
        <v>-0.39513716600940091</v>
      </c>
      <c r="CC44" s="19">
        <f t="shared" si="20"/>
        <v>-0.45764181181007224</v>
      </c>
      <c r="CD44" s="19">
        <f t="shared" si="21"/>
        <v>-0.46222428687098338</v>
      </c>
      <c r="CE44" s="19">
        <f t="shared" si="22"/>
        <v>-0.46363919815943594</v>
      </c>
      <c r="CF44" s="19">
        <f t="shared" si="23"/>
        <v>-0.40982585572094471</v>
      </c>
    </row>
    <row r="45" spans="1:84" x14ac:dyDescent="0.3">
      <c r="A45" s="23" t="s">
        <v>202</v>
      </c>
      <c r="B45" s="21">
        <v>26728.467626000001</v>
      </c>
      <c r="C45" s="21">
        <v>514.07260650000001</v>
      </c>
      <c r="D45" s="21">
        <v>1309.4848579</v>
      </c>
      <c r="E45" s="21">
        <v>2816.0567190000002</v>
      </c>
      <c r="F45" s="21">
        <v>2311.4932027999998</v>
      </c>
      <c r="G45" s="21">
        <v>166.56837676999999</v>
      </c>
      <c r="H45" s="21">
        <v>10179.079263</v>
      </c>
      <c r="J45" s="23" t="s">
        <v>202</v>
      </c>
      <c r="K45" s="21">
        <v>245.55366918994699</v>
      </c>
      <c r="L45" s="21">
        <v>318.95527343812</v>
      </c>
      <c r="M45" s="21">
        <v>704.96115163803802</v>
      </c>
      <c r="N45" s="21">
        <v>704.96115163803802</v>
      </c>
      <c r="O45" s="21">
        <v>1364.5856367082199</v>
      </c>
      <c r="P45" s="21">
        <v>0.65297486426629403</v>
      </c>
      <c r="Q45" s="21">
        <v>132.29361317569499</v>
      </c>
      <c r="R45" s="21">
        <v>2164.6092213021798</v>
      </c>
      <c r="S45" s="21">
        <v>26728.459643755101</v>
      </c>
      <c r="T45" s="21">
        <v>584.66033708679697</v>
      </c>
      <c r="U45" s="21">
        <v>448.25297626266899</v>
      </c>
      <c r="V45" s="21">
        <v>93.827373824387607</v>
      </c>
      <c r="W45" s="21">
        <v>1.1633754749979099</v>
      </c>
      <c r="X45" s="21">
        <v>187.39616933809799</v>
      </c>
      <c r="Y45" s="21">
        <v>595.54970108479199</v>
      </c>
      <c r="Z45" s="21">
        <v>595.54970108479199</v>
      </c>
      <c r="AA45" s="21">
        <v>5697700.6622431995</v>
      </c>
      <c r="AB45" s="21">
        <v>0</v>
      </c>
      <c r="AC45" s="21">
        <v>187.812188729404</v>
      </c>
      <c r="AD45" s="21">
        <v>41.994727908431798</v>
      </c>
      <c r="AE45" s="21">
        <v>74.773816353591997</v>
      </c>
      <c r="AF45" s="21">
        <v>166.10307824140099</v>
      </c>
      <c r="AG45" s="21">
        <v>129.23866795708199</v>
      </c>
      <c r="AH45" s="21">
        <v>0</v>
      </c>
      <c r="AI45" s="21">
        <v>514.07245795234599</v>
      </c>
      <c r="AJ45" s="21">
        <v>0</v>
      </c>
      <c r="AK45" s="21">
        <v>10954.6708000132</v>
      </c>
      <c r="AL45" s="21">
        <v>1178.5359558749301</v>
      </c>
      <c r="AM45" s="21">
        <v>130.94846696362899</v>
      </c>
      <c r="AN45" s="21">
        <v>1309.48442283856</v>
      </c>
      <c r="AO45" s="21">
        <v>0</v>
      </c>
      <c r="AP45" s="21">
        <v>441.87970129841199</v>
      </c>
      <c r="AQ45" s="21">
        <v>0.48280585171712398</v>
      </c>
      <c r="AR45" s="21">
        <v>2940.6384737664298</v>
      </c>
      <c r="AS45" s="21">
        <v>5.6147736033995201</v>
      </c>
      <c r="AT45" s="21">
        <v>81.607359012108901</v>
      </c>
      <c r="AU45" s="21">
        <v>141.29345923708999</v>
      </c>
      <c r="AV45" s="21">
        <v>0.34656992039109902</v>
      </c>
      <c r="AW45" s="21">
        <v>0</v>
      </c>
      <c r="AX45" s="21">
        <v>62.894837668501999</v>
      </c>
      <c r="AY45" s="21">
        <v>2816.0942038012199</v>
      </c>
      <c r="AZ45" s="21">
        <v>2311.5308336826602</v>
      </c>
      <c r="BA45" s="21">
        <v>504.563370118553</v>
      </c>
      <c r="BB45" s="21">
        <v>0.95845598251734798</v>
      </c>
      <c r="BC45" s="21">
        <v>7.2137584461824103E-3</v>
      </c>
      <c r="BD45" s="21">
        <v>251.45920730170801</v>
      </c>
      <c r="BE45" s="21">
        <v>5.8662555100668596</v>
      </c>
      <c r="BF45" s="21">
        <v>709.40385656619105</v>
      </c>
      <c r="BG45" s="21">
        <v>17.231539297056202</v>
      </c>
      <c r="BH45" s="21">
        <v>3.4460001155221902</v>
      </c>
      <c r="BI45" s="21">
        <v>1013.60741646962</v>
      </c>
      <c r="BJ45" s="21">
        <v>144.58232726616899</v>
      </c>
      <c r="BK45" s="21">
        <v>1.0248180798844699</v>
      </c>
      <c r="BL45" s="21">
        <v>16.2559365988194</v>
      </c>
      <c r="BM45" s="21">
        <v>3.0328709616009902E-2</v>
      </c>
      <c r="BN45" s="21">
        <v>166.56833602495601</v>
      </c>
      <c r="BO45" s="21">
        <v>2310.0212204331301</v>
      </c>
      <c r="BP45" s="21">
        <v>0</v>
      </c>
      <c r="BQ45" s="21">
        <v>14.3238107853557</v>
      </c>
      <c r="BR45" s="21">
        <v>385.69331071046503</v>
      </c>
      <c r="BS45" s="21">
        <v>0</v>
      </c>
      <c r="BT45" s="21">
        <v>1104.8913730128399</v>
      </c>
      <c r="BU45" s="21">
        <v>10179.0764766833</v>
      </c>
      <c r="BV45" s="21">
        <v>259.46404183192902</v>
      </c>
      <c r="BX45" s="32">
        <f t="shared" si="8"/>
        <v>1.0761949598381066</v>
      </c>
      <c r="BY45" s="24" t="str">
        <f t="shared" si="9"/>
        <v/>
      </c>
      <c r="BZ45" s="19">
        <f t="shared" si="17"/>
        <v>-2.9864207003273139E-7</v>
      </c>
      <c r="CA45" s="19">
        <f t="shared" si="18"/>
        <v>-2.8896239975210272E-7</v>
      </c>
      <c r="CB45" s="19">
        <f t="shared" si="19"/>
        <v>-3.3223861834316802E-7</v>
      </c>
      <c r="CC45" s="19">
        <f t="shared" si="20"/>
        <v>1.33110959615447E-5</v>
      </c>
      <c r="CD45" s="19">
        <f t="shared" si="21"/>
        <v>1.6279901932975545E-5</v>
      </c>
      <c r="CE45" s="19">
        <f t="shared" si="22"/>
        <v>-2.4461452266826369E-7</v>
      </c>
      <c r="CF45" s="19">
        <f t="shared" si="23"/>
        <v>-2.7372973799704931E-7</v>
      </c>
    </row>
    <row r="46" spans="1:84" x14ac:dyDescent="0.3">
      <c r="A46" s="23" t="s">
        <v>203</v>
      </c>
      <c r="B46" s="21">
        <v>243413.03828000001</v>
      </c>
      <c r="C46" s="21">
        <v>3951.3684938000001</v>
      </c>
      <c r="D46" s="21">
        <v>13421.52396</v>
      </c>
      <c r="E46" s="21">
        <v>35446.058262999999</v>
      </c>
      <c r="F46" s="21">
        <v>21240.767948000001</v>
      </c>
      <c r="G46" s="21">
        <v>1230.3238468</v>
      </c>
      <c r="H46" s="21">
        <v>92499.465836999996</v>
      </c>
      <c r="J46" s="23" t="s">
        <v>203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X46" s="32" t="e">
        <f t="shared" si="8"/>
        <v>#DIV/0!</v>
      </c>
      <c r="BY46" s="24" t="str">
        <f t="shared" si="9"/>
        <v/>
      </c>
      <c r="BZ46" s="19" t="str">
        <f t="shared" si="17"/>
        <v/>
      </c>
      <c r="CA46" s="19" t="str">
        <f t="shared" si="18"/>
        <v/>
      </c>
      <c r="CB46" s="19" t="str">
        <f t="shared" si="19"/>
        <v/>
      </c>
      <c r="CC46" s="19" t="str">
        <f t="shared" si="20"/>
        <v/>
      </c>
      <c r="CD46" s="19" t="str">
        <f t="shared" si="21"/>
        <v/>
      </c>
      <c r="CE46" s="19" t="str">
        <f t="shared" si="22"/>
        <v/>
      </c>
      <c r="CF46" s="19" t="str">
        <f t="shared" si="23"/>
        <v/>
      </c>
    </row>
    <row r="47" spans="1:84" x14ac:dyDescent="0.3">
      <c r="A47" s="23" t="s">
        <v>204</v>
      </c>
      <c r="B47" s="21">
        <v>74184.115288000001</v>
      </c>
      <c r="C47" s="21">
        <v>1286.8223829000001</v>
      </c>
      <c r="D47" s="21">
        <v>3683.7676384000001</v>
      </c>
      <c r="E47" s="21">
        <v>9288.5837406999999</v>
      </c>
      <c r="F47" s="21">
        <v>7061.8202818999998</v>
      </c>
      <c r="G47" s="21">
        <v>500.57065528999999</v>
      </c>
      <c r="H47" s="21">
        <v>24799.591472</v>
      </c>
      <c r="J47" s="23" t="s">
        <v>204</v>
      </c>
      <c r="K47" s="21">
        <v>19.413174282155399</v>
      </c>
      <c r="L47" s="21">
        <v>130.46155417877401</v>
      </c>
      <c r="M47" s="21">
        <v>305.80495689309902</v>
      </c>
      <c r="N47" s="21">
        <v>305.80495689309902</v>
      </c>
      <c r="O47" s="21">
        <v>598.05159738122302</v>
      </c>
      <c r="P47" s="21">
        <v>0.29437988373823198</v>
      </c>
      <c r="Q47" s="21">
        <v>47.870706146299099</v>
      </c>
      <c r="R47" s="21">
        <v>862.96508817552694</v>
      </c>
      <c r="S47" s="21">
        <v>8958.9858576144798</v>
      </c>
      <c r="T47" s="21">
        <v>236.67628299076401</v>
      </c>
      <c r="U47" s="21">
        <v>187.67187213812699</v>
      </c>
      <c r="V47" s="21">
        <v>35.814159585778498</v>
      </c>
      <c r="W47" s="21">
        <v>9.1974482377473105E-2</v>
      </c>
      <c r="X47" s="21">
        <v>14.815298849779801</v>
      </c>
      <c r="Y47" s="21">
        <v>215.63923248864</v>
      </c>
      <c r="Z47" s="21">
        <v>215.63923248864</v>
      </c>
      <c r="AA47" s="21">
        <v>1492088.39976961</v>
      </c>
      <c r="AB47" s="21">
        <v>0</v>
      </c>
      <c r="AC47" s="21">
        <v>78.7034308227054</v>
      </c>
      <c r="AD47" s="21">
        <v>16.530068073680301</v>
      </c>
      <c r="AE47" s="21">
        <v>33.124976549843602</v>
      </c>
      <c r="AF47" s="21">
        <v>54.7755816407061</v>
      </c>
      <c r="AG47" s="21">
        <v>10.217436212449201</v>
      </c>
      <c r="AH47" s="21">
        <v>0</v>
      </c>
      <c r="AI47" s="21">
        <v>164.79785394599699</v>
      </c>
      <c r="AJ47" s="21">
        <v>0</v>
      </c>
      <c r="AK47" s="21">
        <v>4416.8098786906703</v>
      </c>
      <c r="AL47" s="21">
        <v>437.91063997089799</v>
      </c>
      <c r="AM47" s="21">
        <v>48.656746435181297</v>
      </c>
      <c r="AN47" s="21">
        <v>486.56738640608</v>
      </c>
      <c r="AO47" s="21">
        <v>0</v>
      </c>
      <c r="AP47" s="21">
        <v>162.74303433941799</v>
      </c>
      <c r="AQ47" s="21">
        <v>0.162421567706697</v>
      </c>
      <c r="AR47" s="21">
        <v>1277.77291623624</v>
      </c>
      <c r="AS47" s="21">
        <v>0.641443441855851</v>
      </c>
      <c r="AT47" s="21">
        <v>43.167609043359299</v>
      </c>
      <c r="AU47" s="21">
        <v>55.906675513814697</v>
      </c>
      <c r="AV47" s="21">
        <v>7.1039201959908899E-2</v>
      </c>
      <c r="AW47" s="21">
        <v>0</v>
      </c>
      <c r="AX47" s="21">
        <v>33.526618829676401</v>
      </c>
      <c r="AY47" s="21">
        <v>748.98865428847796</v>
      </c>
      <c r="AZ47" s="21">
        <v>605.30549934213298</v>
      </c>
      <c r="BA47" s="21">
        <v>143.68315494634501</v>
      </c>
      <c r="BB47" s="21">
        <v>0.40554177262631003</v>
      </c>
      <c r="BC47" s="21">
        <v>6.5668615552505797E-4</v>
      </c>
      <c r="BD47" s="21">
        <v>32.329093883827397</v>
      </c>
      <c r="BE47" s="21">
        <v>3.1206308369296201</v>
      </c>
      <c r="BF47" s="21">
        <v>171.87377285779601</v>
      </c>
      <c r="BG47" s="21">
        <v>8.6768780976316808</v>
      </c>
      <c r="BH47" s="21">
        <v>1.6958574032859799</v>
      </c>
      <c r="BI47" s="21">
        <v>245.57231154615599</v>
      </c>
      <c r="BJ47" s="21">
        <v>59.176074597847197</v>
      </c>
      <c r="BK47" s="21">
        <v>0.15252728440174801</v>
      </c>
      <c r="BL47" s="21">
        <v>7.9957114579716304</v>
      </c>
      <c r="BM47" s="21">
        <v>6.7099169772427804E-3</v>
      </c>
      <c r="BN47" s="21">
        <v>44.843978540209498</v>
      </c>
      <c r="BO47" s="21">
        <v>1041.42406578704</v>
      </c>
      <c r="BP47" s="21">
        <v>0</v>
      </c>
      <c r="BQ47" s="21">
        <v>1.1728868928760501</v>
      </c>
      <c r="BR47" s="21">
        <v>158.22843724670199</v>
      </c>
      <c r="BS47" s="21">
        <v>0</v>
      </c>
      <c r="BT47" s="21">
        <v>489.56228762499302</v>
      </c>
      <c r="BU47" s="21">
        <v>4098.02186544089</v>
      </c>
      <c r="BV47" s="21">
        <v>113.370458684357</v>
      </c>
      <c r="BX47" s="32">
        <f t="shared" si="8"/>
        <v>1.0777907057886045</v>
      </c>
      <c r="BY47" s="24" t="str">
        <f t="shared" si="9"/>
        <v/>
      </c>
      <c r="BZ47" s="19">
        <f t="shared" si="17"/>
        <v>-0.87923309696646501</v>
      </c>
      <c r="CA47" s="19">
        <f t="shared" si="18"/>
        <v>-0.87193426525997597</v>
      </c>
      <c r="CB47" s="19">
        <f t="shared" si="19"/>
        <v>-0.86791583124460736</v>
      </c>
      <c r="CC47" s="19">
        <f t="shared" si="20"/>
        <v>-0.91936460119247054</v>
      </c>
      <c r="CD47" s="19">
        <f t="shared" si="21"/>
        <v>-0.91428477712841572</v>
      </c>
      <c r="CE47" s="19">
        <f t="shared" si="22"/>
        <v>-0.91041428804045732</v>
      </c>
      <c r="CF47" s="19">
        <f t="shared" si="23"/>
        <v>-0.83475446077134918</v>
      </c>
    </row>
    <row r="48" spans="1:84" x14ac:dyDescent="0.3">
      <c r="A48" s="23" t="s">
        <v>205</v>
      </c>
      <c r="B48" s="21">
        <v>4005.8987662</v>
      </c>
      <c r="C48" s="21">
        <v>73.992939743999997</v>
      </c>
      <c r="D48" s="21">
        <v>185.95678147999999</v>
      </c>
      <c r="E48" s="21">
        <v>452.65383616999998</v>
      </c>
      <c r="F48" s="21">
        <v>380.45196081</v>
      </c>
      <c r="G48" s="21">
        <v>28.271293814</v>
      </c>
      <c r="H48" s="21">
        <v>1396.2239681999999</v>
      </c>
      <c r="J48" s="23" t="s">
        <v>205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X48" s="32" t="e">
        <f t="shared" si="8"/>
        <v>#DIV/0!</v>
      </c>
      <c r="BY48" s="24" t="str">
        <f t="shared" si="9"/>
        <v/>
      </c>
      <c r="BZ48" s="19" t="str">
        <f t="shared" si="17"/>
        <v/>
      </c>
      <c r="CA48" s="19" t="str">
        <f t="shared" si="18"/>
        <v/>
      </c>
      <c r="CB48" s="19" t="str">
        <f t="shared" si="19"/>
        <v/>
      </c>
      <c r="CC48" s="19" t="str">
        <f t="shared" si="20"/>
        <v/>
      </c>
      <c r="CD48" s="19" t="str">
        <f t="shared" si="21"/>
        <v/>
      </c>
      <c r="CE48" s="19" t="str">
        <f t="shared" si="22"/>
        <v/>
      </c>
      <c r="CF48" s="19" t="str">
        <f t="shared" si="23"/>
        <v/>
      </c>
    </row>
    <row r="49" spans="1:84" x14ac:dyDescent="0.3">
      <c r="A49" s="23" t="s">
        <v>206</v>
      </c>
      <c r="B49" s="21">
        <v>348319.26117999997</v>
      </c>
      <c r="C49" s="21">
        <v>5901.3099313000002</v>
      </c>
      <c r="D49" s="21">
        <v>18005.040531999999</v>
      </c>
      <c r="E49" s="21">
        <v>46991.167199000003</v>
      </c>
      <c r="F49" s="21">
        <v>31644.569158999999</v>
      </c>
      <c r="G49" s="21">
        <v>2036.8149203999999</v>
      </c>
      <c r="H49" s="21">
        <v>126512.09548</v>
      </c>
      <c r="J49" s="23" t="s">
        <v>206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X49" s="32" t="e">
        <f t="shared" si="8"/>
        <v>#DIV/0!</v>
      </c>
      <c r="BY49" s="24" t="str">
        <f t="shared" si="9"/>
        <v/>
      </c>
      <c r="BZ49" s="19" t="str">
        <f t="shared" si="17"/>
        <v/>
      </c>
      <c r="CA49" s="19" t="str">
        <f t="shared" si="18"/>
        <v/>
      </c>
      <c r="CB49" s="19" t="str">
        <f t="shared" si="19"/>
        <v/>
      </c>
      <c r="CC49" s="19" t="str">
        <f t="shared" si="20"/>
        <v/>
      </c>
      <c r="CD49" s="19" t="str">
        <f t="shared" si="21"/>
        <v/>
      </c>
      <c r="CE49" s="19" t="str">
        <f t="shared" si="22"/>
        <v/>
      </c>
      <c r="CF49" s="19" t="str">
        <f t="shared" si="23"/>
        <v/>
      </c>
    </row>
    <row r="50" spans="1:84" x14ac:dyDescent="0.3">
      <c r="A50" s="23" t="s">
        <v>207</v>
      </c>
      <c r="B50" s="21">
        <v>1131892.8165</v>
      </c>
      <c r="C50" s="21">
        <v>18509.781691</v>
      </c>
      <c r="D50" s="21">
        <v>57157.166729999997</v>
      </c>
      <c r="E50" s="21">
        <v>198897.23551</v>
      </c>
      <c r="F50" s="21">
        <v>117524.69512999999</v>
      </c>
      <c r="G50" s="21">
        <v>6485.3784293999997</v>
      </c>
      <c r="H50" s="21">
        <v>372407.30602999998</v>
      </c>
      <c r="J50" s="23" t="s">
        <v>207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1">
        <v>0</v>
      </c>
      <c r="BQ50" s="21">
        <v>0</v>
      </c>
      <c r="BR50" s="21">
        <v>0</v>
      </c>
      <c r="BS50" s="21">
        <v>0</v>
      </c>
      <c r="BT50" s="21">
        <v>0</v>
      </c>
      <c r="BU50" s="21">
        <v>0</v>
      </c>
      <c r="BV50" s="21">
        <v>0</v>
      </c>
      <c r="BX50" s="32" t="e">
        <f t="shared" si="8"/>
        <v>#DIV/0!</v>
      </c>
      <c r="BY50" s="24" t="str">
        <f t="shared" si="9"/>
        <v/>
      </c>
      <c r="BZ50" s="19" t="str">
        <f t="shared" si="17"/>
        <v/>
      </c>
      <c r="CA50" s="19" t="str">
        <f t="shared" si="18"/>
        <v/>
      </c>
      <c r="CB50" s="19" t="str">
        <f t="shared" si="19"/>
        <v/>
      </c>
      <c r="CC50" s="19" t="str">
        <f t="shared" si="20"/>
        <v/>
      </c>
      <c r="CD50" s="19" t="str">
        <f t="shared" si="21"/>
        <v/>
      </c>
      <c r="CE50" s="19" t="str">
        <f t="shared" si="22"/>
        <v/>
      </c>
      <c r="CF50" s="19" t="str">
        <f t="shared" si="23"/>
        <v/>
      </c>
    </row>
    <row r="51" spans="1:84" x14ac:dyDescent="0.3">
      <c r="A51" s="13" t="s">
        <v>208</v>
      </c>
      <c r="B51" s="35">
        <v>11511.617948999999</v>
      </c>
      <c r="C51" s="35">
        <v>204.94752099999999</v>
      </c>
      <c r="D51" s="35">
        <v>546.8069868</v>
      </c>
      <c r="E51" s="35">
        <v>1593.2939621</v>
      </c>
      <c r="F51" s="35">
        <v>1296.5422636999999</v>
      </c>
      <c r="G51" s="35">
        <v>95.137427583000004</v>
      </c>
      <c r="H51" s="35">
        <v>2637.9025151999999</v>
      </c>
      <c r="J51" s="13" t="s">
        <v>208</v>
      </c>
      <c r="K51" s="35">
        <v>0.33474082395542198</v>
      </c>
      <c r="L51" s="35">
        <v>4.8887910300986E-2</v>
      </c>
      <c r="M51" s="35">
        <v>4.4044616791018301E-2</v>
      </c>
      <c r="N51" s="35">
        <v>4.4044616791018301E-2</v>
      </c>
      <c r="O51" s="35">
        <v>6.2859493212520004E-2</v>
      </c>
      <c r="P51" s="35">
        <v>0</v>
      </c>
      <c r="Q51" s="35">
        <v>4.3162356540595297E-2</v>
      </c>
      <c r="R51" s="35">
        <v>0.41399035391899103</v>
      </c>
      <c r="S51" s="35">
        <v>16.5527212200378</v>
      </c>
      <c r="T51" s="35">
        <v>9.8657618892508098E-2</v>
      </c>
      <c r="U51" s="35">
        <v>5.2850687851981597E-2</v>
      </c>
      <c r="V51" s="35">
        <v>2.37825408131748E-2</v>
      </c>
      <c r="W51" s="35">
        <v>1.5859126109889301E-3</v>
      </c>
      <c r="X51" s="35">
        <v>0.25545946209979198</v>
      </c>
      <c r="Y51" s="35">
        <v>0.193796244318413</v>
      </c>
      <c r="Z51" s="35">
        <v>0.193796244318413</v>
      </c>
      <c r="AA51" s="35">
        <v>5582.2034138571498</v>
      </c>
      <c r="AB51" s="35">
        <v>0</v>
      </c>
      <c r="AC51" s="35">
        <v>2.1882278400767199E-2</v>
      </c>
      <c r="AD51" s="35">
        <v>8.8090132658719001E-3</v>
      </c>
      <c r="AE51" s="35">
        <v>2.14582650995111E-3</v>
      </c>
      <c r="AF51" s="35">
        <v>7.37332117704768E-2</v>
      </c>
      <c r="AG51" s="35">
        <v>0.176180297782701</v>
      </c>
      <c r="AH51" s="35">
        <v>0</v>
      </c>
      <c r="AI51" s="35">
        <v>0.291694990547683</v>
      </c>
      <c r="AJ51" s="35">
        <v>0</v>
      </c>
      <c r="AK51" s="35">
        <v>1.9135913843372601</v>
      </c>
      <c r="AL51" s="35">
        <v>0.64928511825041102</v>
      </c>
      <c r="AM51" s="35">
        <v>7.2142345828028406E-2</v>
      </c>
      <c r="AN51" s="35">
        <v>0.72142746407844005</v>
      </c>
      <c r="AO51" s="35">
        <v>0</v>
      </c>
      <c r="AP51" s="35">
        <v>0.13372549887839799</v>
      </c>
      <c r="AQ51" s="35">
        <v>3.4875267999360599E-4</v>
      </c>
      <c r="AR51" s="35">
        <v>0.17582813075612999</v>
      </c>
      <c r="AS51" s="35">
        <v>8.3633349316842697E-3</v>
      </c>
      <c r="AT51" s="35">
        <v>4.6877340344031199E-3</v>
      </c>
      <c r="AU51" s="35">
        <v>7.3147704161775101E-2</v>
      </c>
      <c r="AV51" s="35">
        <v>4.0763758219106302E-4</v>
      </c>
      <c r="AW51" s="35">
        <v>0</v>
      </c>
      <c r="AX51" s="35">
        <v>2.7243957957858601E-3</v>
      </c>
      <c r="AY51" s="35">
        <v>2.7761397497754001</v>
      </c>
      <c r="AZ51" s="35">
        <v>2.2647702937107601</v>
      </c>
      <c r="BA51" s="35">
        <v>0.51136945606463902</v>
      </c>
      <c r="BB51" s="35">
        <v>4.0536472715047001E-4</v>
      </c>
      <c r="BC51" s="35">
        <v>1.13231590028494E-5</v>
      </c>
      <c r="BD51" s="35">
        <v>0.36211544503050602</v>
      </c>
      <c r="BE51" s="35">
        <v>2.7628576310234398E-4</v>
      </c>
      <c r="BF51" s="35">
        <v>0.74302738691667003</v>
      </c>
      <c r="BG51" s="35">
        <v>2.5023826452156899E-3</v>
      </c>
      <c r="BH51" s="35">
        <v>6.3636975920016304E-4</v>
      </c>
      <c r="BI51" s="35">
        <v>1.0616616235938601</v>
      </c>
      <c r="BJ51" s="35">
        <v>2.2022135946251301E-2</v>
      </c>
      <c r="BK51" s="35">
        <v>1.4040807553034899E-3</v>
      </c>
      <c r="BL51" s="35">
        <v>3.0165026979061598E-3</v>
      </c>
      <c r="BM51" s="35">
        <v>3.3969477008548403E-5</v>
      </c>
      <c r="BN51" s="35">
        <v>0.16543137728247201</v>
      </c>
      <c r="BO51" s="35">
        <v>0</v>
      </c>
      <c r="BP51" s="35">
        <v>0</v>
      </c>
      <c r="BQ51" s="35">
        <v>1.93778949665173E-2</v>
      </c>
      <c r="BR51" s="35">
        <v>5.7396798769159499E-2</v>
      </c>
      <c r="BS51" s="35">
        <v>0</v>
      </c>
      <c r="BT51" s="35">
        <v>3.1367731146348297E-2</v>
      </c>
      <c r="BU51" s="35">
        <v>1.8003897771678301</v>
      </c>
      <c r="BV51" s="35">
        <v>1.32130097576569E-2</v>
      </c>
      <c r="BX51" s="32">
        <f t="shared" si="8"/>
        <v>1.0628761663752091</v>
      </c>
      <c r="BY51" s="24" t="str">
        <f t="shared" si="9"/>
        <v/>
      </c>
      <c r="BZ51" s="19">
        <f t="shared" si="17"/>
        <v>-0.99856208559966364</v>
      </c>
      <c r="CA51" s="19">
        <f t="shared" si="18"/>
        <v>-0.99857673325774121</v>
      </c>
      <c r="CB51" s="19">
        <f t="shared" si="19"/>
        <v>-0.9986806542683363</v>
      </c>
      <c r="CC51" s="19">
        <f t="shared" si="20"/>
        <v>-0.99825760982228517</v>
      </c>
      <c r="CD51" s="19">
        <f t="shared" si="21"/>
        <v>-0.99825322293216434</v>
      </c>
      <c r="CE51" s="19">
        <f t="shared" si="22"/>
        <v>-0.99826113253757942</v>
      </c>
      <c r="CF51" s="19">
        <f t="shared" si="23"/>
        <v>-0.99931749192140584</v>
      </c>
    </row>
    <row r="52" spans="1:84" x14ac:dyDescent="0.3">
      <c r="A52" s="23" t="s">
        <v>591</v>
      </c>
      <c r="B52" s="21">
        <v>236077.65325</v>
      </c>
      <c r="C52" s="21">
        <v>4247.1190856000003</v>
      </c>
      <c r="D52" s="21">
        <v>12385.884561000001</v>
      </c>
      <c r="E52" s="21">
        <v>24797.905037</v>
      </c>
      <c r="F52" s="21">
        <v>18511.807656000001</v>
      </c>
      <c r="G52" s="21">
        <v>1288.9167817</v>
      </c>
      <c r="H52" s="21">
        <v>97976.404773000002</v>
      </c>
      <c r="J52" s="23" t="s">
        <v>564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0</v>
      </c>
      <c r="AU52" s="21">
        <v>0</v>
      </c>
      <c r="AV52" s="21">
        <v>0</v>
      </c>
      <c r="AW52" s="21">
        <v>0</v>
      </c>
      <c r="AX52" s="21">
        <v>0</v>
      </c>
      <c r="AY52" s="21">
        <v>0</v>
      </c>
      <c r="AZ52" s="21">
        <v>0</v>
      </c>
      <c r="BA52" s="21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X52" s="32" t="e">
        <f t="shared" si="8"/>
        <v>#DIV/0!</v>
      </c>
      <c r="BZ52" s="19" t="str">
        <f t="shared" si="17"/>
        <v/>
      </c>
      <c r="CA52" s="19" t="str">
        <f t="shared" si="18"/>
        <v/>
      </c>
      <c r="CB52" s="19" t="str">
        <f t="shared" si="19"/>
        <v/>
      </c>
      <c r="CC52" s="19" t="str">
        <f t="shared" si="20"/>
        <v/>
      </c>
      <c r="CD52" s="19" t="str">
        <f t="shared" si="21"/>
        <v/>
      </c>
      <c r="CE52" s="19" t="str">
        <f t="shared" si="22"/>
        <v/>
      </c>
      <c r="CF52" s="19" t="str">
        <f t="shared" si="23"/>
        <v/>
      </c>
    </row>
    <row r="53" spans="1:84" x14ac:dyDescent="0.3">
      <c r="A53" s="23" t="s">
        <v>592</v>
      </c>
      <c r="B53" s="21">
        <v>26345.542866</v>
      </c>
      <c r="C53" s="21">
        <v>462.65869593999997</v>
      </c>
      <c r="D53" s="21">
        <v>1183.7783844999999</v>
      </c>
      <c r="E53" s="21">
        <v>4381.0536745999998</v>
      </c>
      <c r="F53" s="21">
        <v>2968.6021458999999</v>
      </c>
      <c r="G53" s="21">
        <v>184.97530427000001</v>
      </c>
      <c r="H53" s="21">
        <v>7859.0472755999999</v>
      </c>
      <c r="J53" s="23" t="s">
        <v>602</v>
      </c>
      <c r="K53" s="21">
        <v>1438.18485139775</v>
      </c>
      <c r="L53" s="21">
        <v>214.00064065520601</v>
      </c>
      <c r="M53" s="21">
        <v>198.63587234619899</v>
      </c>
      <c r="N53" s="21">
        <v>198.63587234619899</v>
      </c>
      <c r="O53" s="21">
        <v>288.49673797367598</v>
      </c>
      <c r="P53" s="21">
        <v>9.12530858245892E-3</v>
      </c>
      <c r="Q53" s="21">
        <v>186.84820626413401</v>
      </c>
      <c r="R53" s="21">
        <v>1804.69344596769</v>
      </c>
      <c r="S53" s="21">
        <v>26345.5355487579</v>
      </c>
      <c r="T53" s="21">
        <v>431.03035616356999</v>
      </c>
      <c r="U53" s="21">
        <v>232.793714077316</v>
      </c>
      <c r="V53" s="21">
        <v>103.247432188894</v>
      </c>
      <c r="W53" s="21">
        <v>6.8137741787103998</v>
      </c>
      <c r="X53" s="21">
        <v>1097.5619728862901</v>
      </c>
      <c r="Y53" s="21">
        <v>838.96793415563104</v>
      </c>
      <c r="Z53" s="21">
        <v>838.96793415563104</v>
      </c>
      <c r="AA53" s="21">
        <v>7317437.0626895204</v>
      </c>
      <c r="AB53" s="21">
        <v>0</v>
      </c>
      <c r="AC53" s="21">
        <v>96.416274186598002</v>
      </c>
      <c r="AD53" s="21">
        <v>38.343832859713899</v>
      </c>
      <c r="AE53" s="21">
        <v>10.2423237897394</v>
      </c>
      <c r="AF53" s="21">
        <v>318.35634868168199</v>
      </c>
      <c r="AG53" s="21">
        <v>756.938861501171</v>
      </c>
      <c r="AH53" s="21">
        <v>0</v>
      </c>
      <c r="AI53" s="21">
        <v>462.65856951558902</v>
      </c>
      <c r="AJ53" s="21">
        <v>0</v>
      </c>
      <c r="AK53" s="21">
        <v>8355.0854978863099</v>
      </c>
      <c r="AL53" s="21">
        <v>1065.40025269377</v>
      </c>
      <c r="AM53" s="21">
        <v>118.37779178668001</v>
      </c>
      <c r="AN53" s="21">
        <v>1183.77804448045</v>
      </c>
      <c r="AO53" s="21">
        <v>0</v>
      </c>
      <c r="AP53" s="21">
        <v>579.34220158699702</v>
      </c>
      <c r="AQ53" s="21">
        <v>0.46067657699366699</v>
      </c>
      <c r="AR53" s="21">
        <v>794.72511242414703</v>
      </c>
      <c r="AS53" s="21">
        <v>10.8821467977314</v>
      </c>
      <c r="AT53" s="21">
        <v>8.2722037765174701</v>
      </c>
      <c r="AU53" s="21">
        <v>97.730851094319206</v>
      </c>
      <c r="AV53" s="21">
        <v>0.53242397460275404</v>
      </c>
      <c r="AW53" s="21">
        <v>0</v>
      </c>
      <c r="AX53" s="21">
        <v>5.2357743183584304</v>
      </c>
      <c r="AY53" s="21">
        <v>4381.2248379278199</v>
      </c>
      <c r="AZ53" s="21">
        <v>2968.7737536396098</v>
      </c>
      <c r="BA53" s="21">
        <v>1412.45108428821</v>
      </c>
      <c r="BB53" s="21">
        <v>0.54646227539035597</v>
      </c>
      <c r="BC53" s="21">
        <v>1.4722725243472901E-2</v>
      </c>
      <c r="BD53" s="21">
        <v>471.40785951046303</v>
      </c>
      <c r="BE53" s="21">
        <v>0.51679597788764098</v>
      </c>
      <c r="BF53" s="21">
        <v>972.641346031956</v>
      </c>
      <c r="BG53" s="21">
        <v>3.6867163665624898</v>
      </c>
      <c r="BH53" s="21">
        <v>0.91161032071738302</v>
      </c>
      <c r="BI53" s="21">
        <v>1389.74148260828</v>
      </c>
      <c r="BJ53" s="21">
        <v>96.410788711372405</v>
      </c>
      <c r="BK53" s="21">
        <v>1.8292269086239199</v>
      </c>
      <c r="BL53" s="21">
        <v>4.3190457348831801</v>
      </c>
      <c r="BM53" s="21">
        <v>4.4408641071005298E-2</v>
      </c>
      <c r="BN53" s="21">
        <v>184.97529217524499</v>
      </c>
      <c r="BO53" s="21">
        <v>32.2827447259141</v>
      </c>
      <c r="BP53" s="21">
        <v>0</v>
      </c>
      <c r="BQ53" s="21">
        <v>83.257263928351804</v>
      </c>
      <c r="BR53" s="21">
        <v>251.40449204649099</v>
      </c>
      <c r="BS53" s="21">
        <v>0</v>
      </c>
      <c r="BT53" s="21">
        <v>149.88883446194501</v>
      </c>
      <c r="BU53" s="21">
        <v>7859.0452256155004</v>
      </c>
      <c r="BV53" s="21">
        <v>60.2591574060406</v>
      </c>
      <c r="BW53" s="1"/>
      <c r="BX53" s="32">
        <f t="shared" si="8"/>
        <v>1.0631171163965354</v>
      </c>
      <c r="BZ53" s="19">
        <f t="shared" si="17"/>
        <v>-2.7774117758869232E-7</v>
      </c>
      <c r="CA53" s="19">
        <f t="shared" si="18"/>
        <v>-2.732563162869236E-7</v>
      </c>
      <c r="CB53" s="19">
        <f t="shared" si="19"/>
        <v>-2.8723243667832453E-7</v>
      </c>
      <c r="CC53" s="19">
        <f t="shared" si="20"/>
        <v>3.9068986717149853E-5</v>
      </c>
      <c r="CD53" s="19">
        <f t="shared" si="21"/>
        <v>5.7807591309251289E-5</v>
      </c>
      <c r="CE53" s="19">
        <f t="shared" si="22"/>
        <v>-6.5385782546699566E-8</v>
      </c>
      <c r="CF53" s="19">
        <f t="shared" si="23"/>
        <v>-2.608438946410503E-7</v>
      </c>
    </row>
    <row r="54" spans="1:84" x14ac:dyDescent="0.3">
      <c r="A54" s="23" t="s">
        <v>593</v>
      </c>
      <c r="B54" s="21">
        <v>13934.890041000001</v>
      </c>
      <c r="C54" s="21">
        <v>260.61795418999998</v>
      </c>
      <c r="D54" s="21">
        <v>749.95838317000005</v>
      </c>
      <c r="E54" s="21">
        <v>1148.1541063</v>
      </c>
      <c r="F54" s="21">
        <v>906.34567728000002</v>
      </c>
      <c r="G54" s="21">
        <v>65.296170426000003</v>
      </c>
      <c r="H54" s="21">
        <v>6705.0528894999998</v>
      </c>
      <c r="J54" s="23" t="s">
        <v>565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21">
        <v>0</v>
      </c>
      <c r="AW54" s="21">
        <v>0</v>
      </c>
      <c r="AX54" s="21">
        <v>0</v>
      </c>
      <c r="AY54" s="21">
        <v>0</v>
      </c>
      <c r="AZ54" s="21">
        <v>0</v>
      </c>
      <c r="BA54" s="21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0</v>
      </c>
      <c r="BL54" s="21">
        <v>0</v>
      </c>
      <c r="BM54" s="21">
        <v>0</v>
      </c>
      <c r="BN54" s="21">
        <v>0</v>
      </c>
      <c r="BO54" s="21">
        <v>0</v>
      </c>
      <c r="BP54" s="21">
        <v>0</v>
      </c>
      <c r="BQ54" s="21">
        <v>0</v>
      </c>
      <c r="BR54" s="21">
        <v>0</v>
      </c>
      <c r="BS54" s="21">
        <v>0</v>
      </c>
      <c r="BT54" s="21">
        <v>0</v>
      </c>
      <c r="BU54" s="21">
        <v>0</v>
      </c>
      <c r="BV54" s="21">
        <v>0</v>
      </c>
      <c r="BW54" s="1"/>
      <c r="BX54" s="32" t="e">
        <f t="shared" si="8"/>
        <v>#DIV/0!</v>
      </c>
      <c r="BZ54" s="19" t="str">
        <f t="shared" si="17"/>
        <v/>
      </c>
      <c r="CA54" s="19" t="str">
        <f t="shared" si="18"/>
        <v/>
      </c>
      <c r="CB54" s="19" t="str">
        <f t="shared" si="19"/>
        <v/>
      </c>
      <c r="CC54" s="19" t="str">
        <f t="shared" si="20"/>
        <v/>
      </c>
      <c r="CD54" s="19" t="str">
        <f t="shared" si="21"/>
        <v/>
      </c>
      <c r="CE54" s="19" t="str">
        <f t="shared" si="22"/>
        <v/>
      </c>
      <c r="CF54" s="19" t="str">
        <f t="shared" si="23"/>
        <v/>
      </c>
    </row>
    <row r="55" spans="1:84" x14ac:dyDescent="0.3">
      <c r="A55" s="23" t="s">
        <v>594</v>
      </c>
      <c r="B55" s="21">
        <v>110686.26446999999</v>
      </c>
      <c r="C55" s="21">
        <v>1620.9403150000001</v>
      </c>
      <c r="D55" s="21">
        <v>6406.3962327999998</v>
      </c>
      <c r="E55" s="21">
        <v>19312.882575</v>
      </c>
      <c r="F55" s="21">
        <v>10774.328733</v>
      </c>
      <c r="G55" s="21">
        <v>587.20812060000003</v>
      </c>
      <c r="H55" s="21">
        <v>35331.382948999999</v>
      </c>
      <c r="J55" s="23" t="s">
        <v>566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21">
        <v>0</v>
      </c>
      <c r="AW55" s="21">
        <v>0</v>
      </c>
      <c r="AX55" s="21">
        <v>0</v>
      </c>
      <c r="AY55" s="21">
        <v>0</v>
      </c>
      <c r="AZ55" s="21">
        <v>0</v>
      </c>
      <c r="BA55" s="21">
        <v>0</v>
      </c>
      <c r="BB55" s="21">
        <v>0</v>
      </c>
      <c r="BC55" s="21">
        <v>0</v>
      </c>
      <c r="BD55" s="21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1">
        <v>0</v>
      </c>
      <c r="BO55" s="21">
        <v>0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1"/>
      <c r="BX55" s="32" t="e">
        <f t="shared" si="8"/>
        <v>#DIV/0!</v>
      </c>
      <c r="BZ55" s="19" t="str">
        <f t="shared" si="17"/>
        <v/>
      </c>
      <c r="CA55" s="19" t="str">
        <f t="shared" si="18"/>
        <v/>
      </c>
      <c r="CB55" s="19" t="str">
        <f t="shared" si="19"/>
        <v/>
      </c>
      <c r="CC55" s="19" t="str">
        <f t="shared" si="20"/>
        <v/>
      </c>
      <c r="CD55" s="19" t="str">
        <f t="shared" si="21"/>
        <v/>
      </c>
      <c r="CE55" s="19" t="str">
        <f t="shared" si="22"/>
        <v/>
      </c>
      <c r="CF55" s="19" t="str">
        <f t="shared" si="23"/>
        <v/>
      </c>
    </row>
    <row r="56" spans="1:84" x14ac:dyDescent="0.3">
      <c r="A56" s="23" t="s">
        <v>595</v>
      </c>
      <c r="B56" s="21">
        <v>19281.340774</v>
      </c>
      <c r="C56" s="21">
        <v>282.05287308999999</v>
      </c>
      <c r="D56" s="21">
        <v>1133.8005598</v>
      </c>
      <c r="E56" s="21">
        <v>3416.4976332000001</v>
      </c>
      <c r="F56" s="21">
        <v>1812.8637318000001</v>
      </c>
      <c r="G56" s="21">
        <v>92.034909982000002</v>
      </c>
      <c r="H56" s="21">
        <v>6613.1122902999996</v>
      </c>
      <c r="J56" s="23" t="s">
        <v>567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X56" s="32" t="e">
        <f t="shared" si="8"/>
        <v>#DIV/0!</v>
      </c>
      <c r="BZ56" s="19" t="str">
        <f t="shared" si="17"/>
        <v/>
      </c>
      <c r="CA56" s="19" t="str">
        <f t="shared" si="18"/>
        <v/>
      </c>
      <c r="CB56" s="19" t="str">
        <f t="shared" si="19"/>
        <v/>
      </c>
      <c r="CC56" s="19" t="str">
        <f t="shared" si="20"/>
        <v/>
      </c>
      <c r="CD56" s="19" t="str">
        <f t="shared" si="21"/>
        <v/>
      </c>
      <c r="CE56" s="19" t="str">
        <f t="shared" si="22"/>
        <v/>
      </c>
      <c r="CF56" s="19" t="str">
        <f t="shared" si="23"/>
        <v/>
      </c>
    </row>
    <row r="57" spans="1:84" x14ac:dyDescent="0.3">
      <c r="A57" s="23" t="s">
        <v>596</v>
      </c>
      <c r="BX57" s="32" t="e">
        <f t="shared" si="8"/>
        <v>#DIV/0!</v>
      </c>
      <c r="BZ57" s="19" t="str">
        <f t="shared" si="17"/>
        <v/>
      </c>
      <c r="CA57" s="19" t="str">
        <f t="shared" si="18"/>
        <v/>
      </c>
      <c r="CB57" s="19" t="str">
        <f t="shared" si="19"/>
        <v/>
      </c>
      <c r="CC57" s="19" t="str">
        <f t="shared" si="20"/>
        <v/>
      </c>
      <c r="CD57" s="19" t="str">
        <f t="shared" si="21"/>
        <v/>
      </c>
      <c r="CE57" s="19" t="str">
        <f t="shared" si="22"/>
        <v/>
      </c>
      <c r="CF57" s="19" t="str">
        <f t="shared" si="23"/>
        <v/>
      </c>
    </row>
    <row r="58" spans="1:84" x14ac:dyDescent="0.3">
      <c r="A58" s="23" t="s">
        <v>597</v>
      </c>
      <c r="B58" s="21">
        <v>431069.79067999998</v>
      </c>
      <c r="C58" s="21">
        <v>6219.9151279999996</v>
      </c>
      <c r="D58" s="21">
        <v>25319.347387999998</v>
      </c>
      <c r="E58" s="21">
        <v>85631.985627000002</v>
      </c>
      <c r="F58" s="21">
        <v>42752.807994000003</v>
      </c>
      <c r="G58" s="21">
        <v>1934.3652803</v>
      </c>
      <c r="H58" s="21">
        <v>143922.79577999999</v>
      </c>
      <c r="J58" s="23" t="s">
        <v>568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X58" s="32" t="e">
        <f t="shared" si="8"/>
        <v>#DIV/0!</v>
      </c>
      <c r="BZ58" s="19" t="str">
        <f t="shared" si="17"/>
        <v/>
      </c>
      <c r="CA58" s="19" t="str">
        <f t="shared" si="18"/>
        <v/>
      </c>
      <c r="CB58" s="19" t="str">
        <f t="shared" si="19"/>
        <v/>
      </c>
      <c r="CC58" s="19" t="str">
        <f t="shared" si="20"/>
        <v/>
      </c>
      <c r="CD58" s="19" t="str">
        <f t="shared" si="21"/>
        <v/>
      </c>
      <c r="CE58" s="19" t="str">
        <f t="shared" si="22"/>
        <v/>
      </c>
      <c r="CF58" s="19" t="str">
        <f t="shared" si="23"/>
        <v/>
      </c>
    </row>
    <row r="59" spans="1:84" x14ac:dyDescent="0.3">
      <c r="A59" s="102" t="s">
        <v>598</v>
      </c>
      <c r="B59" s="103">
        <v>217715.62259000001</v>
      </c>
      <c r="C59" s="103">
        <v>3131.7000032999999</v>
      </c>
      <c r="D59" s="103">
        <v>12336.340689000001</v>
      </c>
      <c r="E59" s="103">
        <v>39717.122220999998</v>
      </c>
      <c r="F59" s="103">
        <v>22176.592941999999</v>
      </c>
      <c r="G59" s="103">
        <v>1208.7247444</v>
      </c>
      <c r="H59" s="103">
        <v>65738.638363999999</v>
      </c>
      <c r="J59" s="23" t="s">
        <v>569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21">
        <v>0</v>
      </c>
      <c r="AW59" s="21">
        <v>0</v>
      </c>
      <c r="AX59" s="21">
        <v>0</v>
      </c>
      <c r="AY59" s="21">
        <v>0</v>
      </c>
      <c r="AZ59" s="21">
        <v>0</v>
      </c>
      <c r="BA59" s="21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0</v>
      </c>
      <c r="BL59" s="21">
        <v>0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0</v>
      </c>
      <c r="BU59" s="21">
        <v>0</v>
      </c>
      <c r="BV59" s="21">
        <v>0</v>
      </c>
      <c r="BX59" s="32" t="e">
        <f t="shared" si="8"/>
        <v>#DIV/0!</v>
      </c>
      <c r="BZ59" s="19" t="str">
        <f t="shared" si="17"/>
        <v/>
      </c>
      <c r="CA59" s="19" t="str">
        <f t="shared" si="18"/>
        <v/>
      </c>
      <c r="CB59" s="19" t="str">
        <f t="shared" si="19"/>
        <v/>
      </c>
      <c r="CC59" s="19" t="str">
        <f t="shared" si="20"/>
        <v/>
      </c>
      <c r="CD59" s="19" t="str">
        <f t="shared" si="21"/>
        <v/>
      </c>
      <c r="CE59" s="19" t="str">
        <f t="shared" si="22"/>
        <v/>
      </c>
      <c r="CF59" s="19" t="str">
        <f t="shared" si="23"/>
        <v/>
      </c>
    </row>
    <row r="60" spans="1:84" x14ac:dyDescent="0.3">
      <c r="A60" s="101" t="s">
        <v>599</v>
      </c>
      <c r="B60" s="103">
        <v>1573462.2390000001</v>
      </c>
      <c r="C60" s="103">
        <v>22919.400537000001</v>
      </c>
      <c r="D60" s="103">
        <v>90876.078943</v>
      </c>
      <c r="E60" s="103">
        <v>303745.42521999998</v>
      </c>
      <c r="F60" s="103">
        <v>157636.81062999999</v>
      </c>
      <c r="G60" s="103">
        <v>7612.3191918000002</v>
      </c>
      <c r="H60" s="103">
        <v>510960.31673999998</v>
      </c>
      <c r="J60" s="23" t="s">
        <v>570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X60" s="32" t="e">
        <f t="shared" si="8"/>
        <v>#DIV/0!</v>
      </c>
      <c r="BZ60" s="19" t="str">
        <f t="shared" si="17"/>
        <v/>
      </c>
      <c r="CA60" s="19" t="str">
        <f t="shared" si="18"/>
        <v/>
      </c>
      <c r="CB60" s="19" t="str">
        <f t="shared" si="19"/>
        <v/>
      </c>
      <c r="CC60" s="19" t="str">
        <f t="shared" si="20"/>
        <v/>
      </c>
      <c r="CD60" s="19" t="str">
        <f t="shared" si="21"/>
        <v/>
      </c>
      <c r="CE60" s="19" t="str">
        <f t="shared" si="22"/>
        <v/>
      </c>
      <c r="CF60" s="19" t="str">
        <f t="shared" si="23"/>
        <v/>
      </c>
    </row>
    <row r="61" spans="1:84" x14ac:dyDescent="0.3">
      <c r="A61" s="101" t="s">
        <v>600</v>
      </c>
      <c r="B61" s="103">
        <v>1720676.7829</v>
      </c>
      <c r="C61" s="103">
        <v>25325.304069999998</v>
      </c>
      <c r="D61" s="103">
        <v>98649.865367000006</v>
      </c>
      <c r="E61" s="103">
        <v>335661.42216000002</v>
      </c>
      <c r="F61" s="103">
        <v>174951.16036000001</v>
      </c>
      <c r="G61" s="103">
        <v>8440.8015687000006</v>
      </c>
      <c r="H61" s="103">
        <v>550610.80630000005</v>
      </c>
      <c r="J61" s="23" t="s">
        <v>571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X61" s="32" t="e">
        <f t="shared" si="8"/>
        <v>#DIV/0!</v>
      </c>
      <c r="BZ61" s="19" t="str">
        <f t="shared" si="17"/>
        <v/>
      </c>
      <c r="CA61" s="19" t="str">
        <f t="shared" si="18"/>
        <v/>
      </c>
      <c r="CB61" s="19" t="str">
        <f t="shared" si="19"/>
        <v/>
      </c>
      <c r="CC61" s="19" t="str">
        <f t="shared" si="20"/>
        <v/>
      </c>
      <c r="CD61" s="19" t="str">
        <f t="shared" si="21"/>
        <v/>
      </c>
      <c r="CE61" s="19" t="str">
        <f t="shared" si="22"/>
        <v/>
      </c>
      <c r="CF61" s="19" t="str">
        <f t="shared" si="23"/>
        <v/>
      </c>
    </row>
    <row r="62" spans="1:84" x14ac:dyDescent="0.3">
      <c r="B62" s="103"/>
      <c r="C62" s="103"/>
      <c r="D62" s="103"/>
      <c r="E62" s="103"/>
      <c r="F62" s="103"/>
      <c r="G62" s="103"/>
      <c r="H62" s="103"/>
      <c r="BZ62" s="19" t="str">
        <f t="shared" si="17"/>
        <v/>
      </c>
      <c r="CA62" s="19" t="str">
        <f t="shared" si="18"/>
        <v/>
      </c>
      <c r="CB62" s="19" t="str">
        <f t="shared" si="19"/>
        <v/>
      </c>
      <c r="CC62" s="19" t="str">
        <f t="shared" si="20"/>
        <v/>
      </c>
      <c r="CD62" s="19" t="str">
        <f t="shared" si="21"/>
        <v/>
      </c>
      <c r="CE62" s="19" t="str">
        <f t="shared" si="22"/>
        <v/>
      </c>
      <c r="CF62" s="19" t="str">
        <f t="shared" si="23"/>
        <v/>
      </c>
    </row>
    <row r="63" spans="1:84" x14ac:dyDescent="0.3">
      <c r="A63" s="85"/>
    </row>
    <row r="64" spans="1:84" x14ac:dyDescent="0.3">
      <c r="A64" s="86" t="s">
        <v>53</v>
      </c>
      <c r="B64" s="1">
        <f>SUM(B7:B62)</f>
        <v>18475312.128979396</v>
      </c>
      <c r="C64" s="1">
        <f t="shared" ref="C64:H64" si="24">SUM(C7:C62)</f>
        <v>311512.15819929144</v>
      </c>
      <c r="D64" s="1">
        <f t="shared" si="24"/>
        <v>917469.43591067591</v>
      </c>
      <c r="E64" s="1">
        <f t="shared" si="24"/>
        <v>3123871.9789121784</v>
      </c>
      <c r="F64" s="1">
        <f t="shared" si="24"/>
        <v>1981727.8808530441</v>
      </c>
      <c r="G64" s="1">
        <f t="shared" si="24"/>
        <v>116414.34946229217</v>
      </c>
      <c r="H64" s="1">
        <f t="shared" si="24"/>
        <v>5702239.8600888178</v>
      </c>
      <c r="J64" s="86" t="s">
        <v>53</v>
      </c>
      <c r="K64" s="1">
        <f t="shared" ref="K64:BV64" si="25">SUM(K7:K62)</f>
        <v>86960.937310623456</v>
      </c>
      <c r="L64" s="1">
        <f t="shared" si="25"/>
        <v>15439.695850000984</v>
      </c>
      <c r="M64" s="1">
        <f t="shared" si="25"/>
        <v>17950.826459116619</v>
      </c>
      <c r="N64" s="1">
        <f t="shared" si="25"/>
        <v>17950.826459116619</v>
      </c>
      <c r="O64" s="1">
        <f t="shared" si="25"/>
        <v>29087.570583728007</v>
      </c>
      <c r="P64" s="1">
        <f t="shared" si="25"/>
        <v>6.3181851765297568</v>
      </c>
      <c r="Q64" s="1">
        <f t="shared" si="25"/>
        <v>12186.589879665275</v>
      </c>
      <c r="R64" s="1">
        <f t="shared" si="25"/>
        <v>125555.84288755863</v>
      </c>
      <c r="S64" s="1">
        <f t="shared" si="25"/>
        <v>1896982.0135415224</v>
      </c>
      <c r="T64" s="1">
        <f t="shared" si="25"/>
        <v>30586.584162159088</v>
      </c>
      <c r="U64" s="1">
        <f t="shared" si="25"/>
        <v>17692.176906969395</v>
      </c>
      <c r="V64" s="1">
        <f t="shared" si="25"/>
        <v>6917.4541482923796</v>
      </c>
      <c r="W64" s="1">
        <f t="shared" si="25"/>
        <v>412.00004526315632</v>
      </c>
      <c r="X64" s="1">
        <f t="shared" si="25"/>
        <v>66364.918637471463</v>
      </c>
      <c r="Y64" s="1">
        <f t="shared" si="25"/>
        <v>54732.678614553392</v>
      </c>
      <c r="Z64" s="1">
        <f t="shared" si="25"/>
        <v>54732.678614553392</v>
      </c>
      <c r="AA64" s="1">
        <f t="shared" si="25"/>
        <v>548707621.14827025</v>
      </c>
      <c r="AB64" s="1">
        <f t="shared" si="25"/>
        <v>0</v>
      </c>
      <c r="AC64" s="1">
        <f t="shared" si="25"/>
        <v>7346.690319417783</v>
      </c>
      <c r="AD64" s="1">
        <f t="shared" si="25"/>
        <v>2632.2762704617649</v>
      </c>
      <c r="AE64" s="1">
        <f t="shared" si="25"/>
        <v>1265.7349575250028</v>
      </c>
      <c r="AF64" s="1">
        <f t="shared" si="25"/>
        <v>20238.85424133404</v>
      </c>
      <c r="AG64" s="1">
        <f t="shared" si="25"/>
        <v>45768.890942842612</v>
      </c>
      <c r="AH64" s="1">
        <f t="shared" si="25"/>
        <v>0</v>
      </c>
      <c r="AI64" s="1">
        <f t="shared" si="25"/>
        <v>37945.641290556072</v>
      </c>
      <c r="AJ64" s="1">
        <f t="shared" si="25"/>
        <v>0</v>
      </c>
      <c r="AK64" s="1">
        <f t="shared" ref="AK64" si="26">SUM(AK7:AK62)</f>
        <v>589540.50336551317</v>
      </c>
      <c r="AL64" s="1">
        <f t="shared" si="25"/>
        <v>71092.123190064376</v>
      </c>
      <c r="AM64" s="1">
        <f t="shared" si="25"/>
        <v>7899.1241668033381</v>
      </c>
      <c r="AN64" s="1">
        <f t="shared" si="25"/>
        <v>78991.247356867621</v>
      </c>
      <c r="AO64" s="1">
        <f t="shared" si="25"/>
        <v>0</v>
      </c>
      <c r="AP64" s="1">
        <f t="shared" si="25"/>
        <v>38066.311403139611</v>
      </c>
      <c r="AQ64" s="1">
        <f t="shared" si="25"/>
        <v>35.783797640778751</v>
      </c>
      <c r="AR64" s="1">
        <f t="shared" si="25"/>
        <v>72883.304058276306</v>
      </c>
      <c r="AS64" s="1">
        <f t="shared" si="25"/>
        <v>787.46449689655185</v>
      </c>
      <c r="AT64" s="1">
        <f t="shared" si="25"/>
        <v>1370.961840418654</v>
      </c>
      <c r="AU64" s="1">
        <f t="shared" si="25"/>
        <v>7979.5634654138776</v>
      </c>
      <c r="AV64" s="1">
        <f t="shared" si="25"/>
        <v>39.245398931331351</v>
      </c>
      <c r="AW64" s="1">
        <f t="shared" si="25"/>
        <v>0</v>
      </c>
      <c r="AX64" s="1">
        <f t="shared" si="25"/>
        <v>980.00712443470502</v>
      </c>
      <c r="AY64" s="1">
        <f t="shared" si="25"/>
        <v>263682.56673890701</v>
      </c>
      <c r="AZ64" s="1">
        <f t="shared" si="25"/>
        <v>222616.44438847364</v>
      </c>
      <c r="BA64" s="1">
        <f t="shared" si="25"/>
        <v>41066.122350433347</v>
      </c>
      <c r="BB64" s="1">
        <f t="shared" si="25"/>
        <v>46.299614945617314</v>
      </c>
      <c r="BC64" s="1">
        <f t="shared" si="25"/>
        <v>1.0615596212792302</v>
      </c>
      <c r="BD64" s="1">
        <f t="shared" si="25"/>
        <v>34194.667915880345</v>
      </c>
      <c r="BE64" s="1">
        <f t="shared" si="25"/>
        <v>93.318289237443111</v>
      </c>
      <c r="BF64" s="1">
        <f t="shared" si="25"/>
        <v>72456.028004168824</v>
      </c>
      <c r="BG64" s="1">
        <f t="shared" si="25"/>
        <v>419.87063168107892</v>
      </c>
      <c r="BH64" s="1">
        <f t="shared" si="25"/>
        <v>95.683590174220072</v>
      </c>
      <c r="BI64" s="1">
        <f t="shared" si="25"/>
        <v>103527.3971784662</v>
      </c>
      <c r="BJ64" s="1">
        <f t="shared" si="25"/>
        <v>6963.6910293636729</v>
      </c>
      <c r="BK64" s="1">
        <f t="shared" si="25"/>
        <v>133.1772489653045</v>
      </c>
      <c r="BL64" s="1">
        <f t="shared" si="25"/>
        <v>452.62662891582158</v>
      </c>
      <c r="BM64" s="1">
        <f t="shared" si="25"/>
        <v>3.2876026815103816</v>
      </c>
      <c r="BN64" s="1">
        <f t="shared" si="25"/>
        <v>15354.149669920884</v>
      </c>
      <c r="BO64" s="1">
        <f t="shared" si="25"/>
        <v>22351.715912328185</v>
      </c>
      <c r="BP64" s="1">
        <f t="shared" si="25"/>
        <v>0</v>
      </c>
      <c r="BQ64" s="1">
        <f t="shared" si="25"/>
        <v>5035.1753454361187</v>
      </c>
      <c r="BR64" s="1">
        <f t="shared" si="25"/>
        <v>18235.583705651406</v>
      </c>
      <c r="BS64" s="1">
        <f t="shared" si="25"/>
        <v>0</v>
      </c>
      <c r="BT64" s="1">
        <f t="shared" si="25"/>
        <v>18617.195765623004</v>
      </c>
      <c r="BU64" s="1">
        <f t="shared" si="25"/>
        <v>553431.0451084068</v>
      </c>
      <c r="BV64" s="1">
        <f t="shared" si="25"/>
        <v>5849.3400012919401</v>
      </c>
    </row>
    <row r="65" spans="1:74" x14ac:dyDescent="0.3">
      <c r="A65" s="86" t="s">
        <v>70</v>
      </c>
      <c r="B65" s="1">
        <f t="shared" ref="B65" si="27">SUM(B7:B19)</f>
        <v>3990821.0240233922</v>
      </c>
      <c r="C65" s="1">
        <f t="shared" ref="C65:H65" si="28">SUM(C7:C19)</f>
        <v>81214.452622107492</v>
      </c>
      <c r="D65" s="1">
        <f t="shared" si="28"/>
        <v>157357.35408933609</v>
      </c>
      <c r="E65" s="1">
        <f t="shared" si="28"/>
        <v>564111.81900248805</v>
      </c>
      <c r="F65" s="1">
        <f t="shared" si="28"/>
        <v>483267.3180059545</v>
      </c>
      <c r="G65" s="1">
        <f t="shared" si="28"/>
        <v>33461.073096423199</v>
      </c>
      <c r="H65" s="1">
        <f t="shared" si="28"/>
        <v>1105187.571113917</v>
      </c>
      <c r="J65" s="86" t="s">
        <v>70</v>
      </c>
      <c r="K65" s="1">
        <f t="shared" ref="K65:BV65" si="29">SUM(K7:K19)</f>
        <v>73166.004437313808</v>
      </c>
      <c r="L65" s="1">
        <f t="shared" si="29"/>
        <v>12142.252102204715</v>
      </c>
      <c r="M65" s="1">
        <f t="shared" si="29"/>
        <v>13087.854459248194</v>
      </c>
      <c r="N65" s="1">
        <f t="shared" si="29"/>
        <v>13087.854459248194</v>
      </c>
      <c r="O65" s="1">
        <f t="shared" si="29"/>
        <v>20522.952105056771</v>
      </c>
      <c r="P65" s="1">
        <f t="shared" si="29"/>
        <v>3.3594928233565651</v>
      </c>
      <c r="Q65" s="1">
        <f t="shared" si="29"/>
        <v>9951.8789187054863</v>
      </c>
      <c r="R65" s="1">
        <f t="shared" si="29"/>
        <v>100062.85737587001</v>
      </c>
      <c r="S65" s="1">
        <f t="shared" si="29"/>
        <v>1503071.34479913</v>
      </c>
      <c r="T65" s="1">
        <f t="shared" si="29"/>
        <v>24199.625032677337</v>
      </c>
      <c r="U65" s="1">
        <f t="shared" si="29"/>
        <v>13658.727388302917</v>
      </c>
      <c r="V65" s="1">
        <f t="shared" si="29"/>
        <v>5591.2628992741211</v>
      </c>
      <c r="W65" s="1">
        <f t="shared" si="29"/>
        <v>346.64294816098004</v>
      </c>
      <c r="X65" s="1">
        <f t="shared" si="29"/>
        <v>55837.208790211647</v>
      </c>
      <c r="Y65" s="1">
        <f t="shared" si="29"/>
        <v>44691.814825319598</v>
      </c>
      <c r="Z65" s="1">
        <f t="shared" si="29"/>
        <v>44691.814825319598</v>
      </c>
      <c r="AA65" s="1">
        <f t="shared" si="29"/>
        <v>439511460.05669773</v>
      </c>
      <c r="AB65" s="1">
        <f t="shared" si="29"/>
        <v>0</v>
      </c>
      <c r="AC65" s="1">
        <f t="shared" si="29"/>
        <v>5666.6386277564698</v>
      </c>
      <c r="AD65" s="1">
        <f t="shared" si="29"/>
        <v>2108.2470232196047</v>
      </c>
      <c r="AE65" s="1">
        <f t="shared" si="29"/>
        <v>845.62943662688429</v>
      </c>
      <c r="AF65" s="1">
        <f t="shared" si="29"/>
        <v>16692.677698832311</v>
      </c>
      <c r="AG65" s="1">
        <f t="shared" si="29"/>
        <v>38508.405546224232</v>
      </c>
      <c r="AH65" s="1">
        <f t="shared" si="29"/>
        <v>0</v>
      </c>
      <c r="AI65" s="1">
        <f t="shared" si="29"/>
        <v>30373.681769760224</v>
      </c>
      <c r="AJ65" s="1">
        <f t="shared" si="29"/>
        <v>0</v>
      </c>
      <c r="AK65" s="1">
        <f t="shared" ref="AK65" si="30">SUM(AK7:AK19)</f>
        <v>467403.50891857606</v>
      </c>
      <c r="AL65" s="1">
        <f t="shared" si="29"/>
        <v>56827.401183132402</v>
      </c>
      <c r="AM65" s="1">
        <f t="shared" si="29"/>
        <v>6314.1550030655144</v>
      </c>
      <c r="AN65" s="1">
        <f t="shared" si="29"/>
        <v>63141.55618619782</v>
      </c>
      <c r="AO65" s="1">
        <f t="shared" si="29"/>
        <v>0</v>
      </c>
      <c r="AP65" s="1">
        <f t="shared" si="29"/>
        <v>30997.683966045384</v>
      </c>
      <c r="AQ65" s="1">
        <f t="shared" si="29"/>
        <v>28.306037651636551</v>
      </c>
      <c r="AR65" s="1">
        <f t="shared" si="29"/>
        <v>52897.403684075987</v>
      </c>
      <c r="AS65" s="1">
        <f t="shared" si="29"/>
        <v>638.96749149401558</v>
      </c>
      <c r="AT65" s="1">
        <f t="shared" si="29"/>
        <v>882.16595084795006</v>
      </c>
      <c r="AU65" s="1">
        <f t="shared" si="29"/>
        <v>6204.262934131395</v>
      </c>
      <c r="AV65" s="1">
        <f t="shared" si="29"/>
        <v>31.630704066204633</v>
      </c>
      <c r="AW65" s="1">
        <f t="shared" si="29"/>
        <v>0</v>
      </c>
      <c r="AX65" s="1">
        <f t="shared" si="29"/>
        <v>615.98497208397316</v>
      </c>
      <c r="AY65" s="1">
        <f t="shared" si="29"/>
        <v>210958.01624316417</v>
      </c>
      <c r="AZ65" s="1">
        <f t="shared" si="29"/>
        <v>178314.69180426805</v>
      </c>
      <c r="BA65" s="1">
        <f t="shared" si="29"/>
        <v>32643.32443889603</v>
      </c>
      <c r="BB65" s="1">
        <f t="shared" si="29"/>
        <v>35.554430409453268</v>
      </c>
      <c r="BC65" s="1">
        <f t="shared" si="29"/>
        <v>0.86251419677353414</v>
      </c>
      <c r="BD65" s="1">
        <f t="shared" si="29"/>
        <v>27721.86373716488</v>
      </c>
      <c r="BE65" s="1">
        <f t="shared" si="29"/>
        <v>59.048745928338612</v>
      </c>
      <c r="BF65" s="1">
        <f t="shared" si="29"/>
        <v>58174.578926459224</v>
      </c>
      <c r="BG65" s="1">
        <f t="shared" si="29"/>
        <v>295.05238561043211</v>
      </c>
      <c r="BH65" s="1">
        <f t="shared" si="29"/>
        <v>68.780443483963964</v>
      </c>
      <c r="BI65" s="1">
        <f t="shared" si="29"/>
        <v>83121.657488714962</v>
      </c>
      <c r="BJ65" s="1">
        <f t="shared" si="29"/>
        <v>5474.2261097987521</v>
      </c>
      <c r="BK65" s="1">
        <f t="shared" si="29"/>
        <v>107.82200917056586</v>
      </c>
      <c r="BL65" s="1">
        <f t="shared" si="29"/>
        <v>325.50747219144915</v>
      </c>
      <c r="BM65" s="1">
        <f t="shared" si="29"/>
        <v>2.6455606627093671</v>
      </c>
      <c r="BN65" s="1">
        <f t="shared" si="29"/>
        <v>12142.904796988469</v>
      </c>
      <c r="BO65" s="1">
        <f t="shared" si="29"/>
        <v>11884.803878735142</v>
      </c>
      <c r="BP65" s="1">
        <f t="shared" si="29"/>
        <v>0</v>
      </c>
      <c r="BQ65" s="1">
        <f t="shared" si="29"/>
        <v>4236.1007731202299</v>
      </c>
      <c r="BR65" s="1">
        <f t="shared" si="29"/>
        <v>14313.361447443473</v>
      </c>
      <c r="BS65" s="1">
        <f t="shared" si="29"/>
        <v>0</v>
      </c>
      <c r="BT65" s="1">
        <f t="shared" si="29"/>
        <v>12422.40044912466</v>
      </c>
      <c r="BU65" s="1">
        <f t="shared" si="29"/>
        <v>439097.20519408863</v>
      </c>
      <c r="BV65" s="1">
        <f t="shared" si="29"/>
        <v>4173.0841526242511</v>
      </c>
    </row>
    <row r="66" spans="1:74" x14ac:dyDescent="0.3">
      <c r="A66" s="86" t="s">
        <v>123</v>
      </c>
      <c r="B66" s="1">
        <f t="shared" ref="B66" si="31">SUM(B20:B51)</f>
        <v>10135240.978385001</v>
      </c>
      <c r="C66" s="1">
        <f t="shared" ref="C66:H66" si="32">SUM(C20:C51)</f>
        <v>165827.99691506397</v>
      </c>
      <c r="D66" s="1">
        <f t="shared" si="32"/>
        <v>511070.63131307007</v>
      </c>
      <c r="E66" s="1">
        <f t="shared" si="32"/>
        <v>1741947.7116555902</v>
      </c>
      <c r="F66" s="1">
        <f t="shared" si="32"/>
        <v>1065969.24297711</v>
      </c>
      <c r="G66" s="1">
        <f t="shared" si="32"/>
        <v>61538.634293691</v>
      </c>
      <c r="H66" s="1">
        <f t="shared" si="32"/>
        <v>3171334.7316135</v>
      </c>
      <c r="J66" s="86" t="s">
        <v>123</v>
      </c>
      <c r="K66" s="1">
        <f t="shared" ref="K66:BV66" si="33">SUM(K20:K51)</f>
        <v>12356.748021911901</v>
      </c>
      <c r="L66" s="1">
        <f t="shared" si="33"/>
        <v>3083.4431071410631</v>
      </c>
      <c r="M66" s="1">
        <f t="shared" si="33"/>
        <v>4664.3361275222233</v>
      </c>
      <c r="N66" s="1">
        <f t="shared" si="33"/>
        <v>4664.3361275222233</v>
      </c>
      <c r="O66" s="1">
        <f t="shared" si="33"/>
        <v>8276.1217406975647</v>
      </c>
      <c r="P66" s="1">
        <f t="shared" si="33"/>
        <v>2.9495670445907325</v>
      </c>
      <c r="Q66" s="1">
        <f t="shared" si="33"/>
        <v>2047.8627546956536</v>
      </c>
      <c r="R66" s="1">
        <f t="shared" si="33"/>
        <v>23688.292065720936</v>
      </c>
      <c r="S66" s="1">
        <f t="shared" si="33"/>
        <v>367565.13319363433</v>
      </c>
      <c r="T66" s="1">
        <f t="shared" si="33"/>
        <v>5955.9287733181791</v>
      </c>
      <c r="U66" s="1">
        <f t="shared" si="33"/>
        <v>3800.6558045891638</v>
      </c>
      <c r="V66" s="1">
        <f t="shared" si="33"/>
        <v>1222.9438168293643</v>
      </c>
      <c r="W66" s="1">
        <f t="shared" si="33"/>
        <v>58.543322923465865</v>
      </c>
      <c r="X66" s="1">
        <f t="shared" si="33"/>
        <v>9430.1478743735261</v>
      </c>
      <c r="Y66" s="1">
        <f t="shared" si="33"/>
        <v>9201.8958550781554</v>
      </c>
      <c r="Z66" s="1">
        <f t="shared" si="33"/>
        <v>9201.8958550781554</v>
      </c>
      <c r="AA66" s="1">
        <f t="shared" si="33"/>
        <v>101878724.02888295</v>
      </c>
      <c r="AB66" s="1">
        <f t="shared" si="33"/>
        <v>0</v>
      </c>
      <c r="AC66" s="1">
        <f t="shared" si="33"/>
        <v>1583.6354174747148</v>
      </c>
      <c r="AD66" s="1">
        <f t="shared" si="33"/>
        <v>485.68541438244557</v>
      </c>
      <c r="AE66" s="1">
        <f t="shared" si="33"/>
        <v>409.8631971083791</v>
      </c>
      <c r="AF66" s="1">
        <f t="shared" si="33"/>
        <v>3227.8201938200491</v>
      </c>
      <c r="AG66" s="1">
        <f t="shared" si="33"/>
        <v>6503.546535117207</v>
      </c>
      <c r="AH66" s="1">
        <f t="shared" si="33"/>
        <v>0</v>
      </c>
      <c r="AI66" s="1">
        <f t="shared" si="33"/>
        <v>7109.3009512802664</v>
      </c>
      <c r="AJ66" s="1">
        <f t="shared" si="33"/>
        <v>0</v>
      </c>
      <c r="AK66" s="1">
        <f t="shared" ref="AK66" si="34">SUM(AK20:AK51)</f>
        <v>113781.90894905091</v>
      </c>
      <c r="AL66" s="1">
        <f t="shared" si="33"/>
        <v>13199.321754238201</v>
      </c>
      <c r="AM66" s="1">
        <f t="shared" si="33"/>
        <v>1466.5913719511443</v>
      </c>
      <c r="AN66" s="1">
        <f t="shared" si="33"/>
        <v>14665.913126189345</v>
      </c>
      <c r="AO66" s="1">
        <f t="shared" si="33"/>
        <v>0</v>
      </c>
      <c r="AP66" s="1">
        <f t="shared" si="33"/>
        <v>6489.2852355072364</v>
      </c>
      <c r="AQ66" s="1">
        <f t="shared" si="33"/>
        <v>7.0170834121485415</v>
      </c>
      <c r="AR66" s="1">
        <f t="shared" si="33"/>
        <v>19191.175261776185</v>
      </c>
      <c r="AS66" s="1">
        <f t="shared" si="33"/>
        <v>137.61485860480488</v>
      </c>
      <c r="AT66" s="1">
        <f t="shared" si="33"/>
        <v>480.52368579418641</v>
      </c>
      <c r="AU66" s="1">
        <f t="shared" si="33"/>
        <v>1677.5696801881625</v>
      </c>
      <c r="AV66" s="1">
        <f t="shared" si="33"/>
        <v>7.0822708905239606</v>
      </c>
      <c r="AW66" s="1">
        <f t="shared" si="33"/>
        <v>0</v>
      </c>
      <c r="AX66" s="1">
        <f t="shared" si="33"/>
        <v>358.78637803237359</v>
      </c>
      <c r="AY66" s="1">
        <f t="shared" si="33"/>
        <v>48343.325657815083</v>
      </c>
      <c r="AZ66" s="1">
        <f t="shared" si="33"/>
        <v>41332.978830565982</v>
      </c>
      <c r="BA66" s="1">
        <f t="shared" si="33"/>
        <v>7010.34682724911</v>
      </c>
      <c r="BB66" s="1">
        <f t="shared" si="33"/>
        <v>10.198722260773696</v>
      </c>
      <c r="BC66" s="1">
        <f t="shared" si="33"/>
        <v>0.18432269926222311</v>
      </c>
      <c r="BD66" s="1">
        <f t="shared" si="33"/>
        <v>6001.3963192050032</v>
      </c>
      <c r="BE66" s="1">
        <f t="shared" si="33"/>
        <v>33.752747331216845</v>
      </c>
      <c r="BF66" s="1">
        <f t="shared" si="33"/>
        <v>13308.807731677651</v>
      </c>
      <c r="BG66" s="1">
        <f t="shared" si="33"/>
        <v>121.13152970408429</v>
      </c>
      <c r="BH66" s="1">
        <f t="shared" si="33"/>
        <v>25.991536369538711</v>
      </c>
      <c r="BI66" s="1">
        <f t="shared" si="33"/>
        <v>19015.998207142944</v>
      </c>
      <c r="BJ66" s="1">
        <f t="shared" si="33"/>
        <v>1393.0541308535489</v>
      </c>
      <c r="BK66" s="1">
        <f t="shared" si="33"/>
        <v>23.526012886114714</v>
      </c>
      <c r="BL66" s="1">
        <f t="shared" si="33"/>
        <v>122.80011098948927</v>
      </c>
      <c r="BM66" s="1">
        <f t="shared" si="33"/>
        <v>0.59763337773000891</v>
      </c>
      <c r="BN66" s="1">
        <f t="shared" si="33"/>
        <v>3026.269580757169</v>
      </c>
      <c r="BO66" s="1">
        <f t="shared" si="33"/>
        <v>10434.629288867127</v>
      </c>
      <c r="BP66" s="1">
        <f t="shared" si="33"/>
        <v>0</v>
      </c>
      <c r="BQ66" s="1">
        <f t="shared" si="33"/>
        <v>715.81730838753731</v>
      </c>
      <c r="BR66" s="1">
        <f t="shared" si="33"/>
        <v>3670.8177661614459</v>
      </c>
      <c r="BS66" s="1">
        <f t="shared" si="33"/>
        <v>0</v>
      </c>
      <c r="BT66" s="1">
        <f t="shared" si="33"/>
        <v>6044.9064820363974</v>
      </c>
      <c r="BU66" s="1">
        <f t="shared" si="33"/>
        <v>106474.79468870276</v>
      </c>
      <c r="BV66" s="1">
        <f t="shared" si="33"/>
        <v>1615.9966912616492</v>
      </c>
    </row>
    <row r="67" spans="1:74" x14ac:dyDescent="0.3">
      <c r="A67" s="86" t="s">
        <v>601</v>
      </c>
      <c r="B67" s="1">
        <f>SUM(B52:B62)</f>
        <v>4349250.1265709996</v>
      </c>
      <c r="C67" s="1">
        <f t="shared" ref="C67:H67" si="35">SUM(C52:C62)</f>
        <v>64469.70866212</v>
      </c>
      <c r="D67" s="1">
        <f t="shared" si="35"/>
        <v>249041.45050827001</v>
      </c>
      <c r="E67" s="1">
        <f t="shared" si="35"/>
        <v>817812.44825410005</v>
      </c>
      <c r="F67" s="1">
        <f t="shared" si="35"/>
        <v>432491.31986997998</v>
      </c>
      <c r="G67" s="1">
        <f t="shared" si="35"/>
        <v>21414.642072178001</v>
      </c>
      <c r="H67" s="1">
        <f t="shared" si="35"/>
        <v>1425717.5573614</v>
      </c>
      <c r="J67" s="86" t="str">
        <f>A67</f>
        <v>Other N.Amer Total</v>
      </c>
      <c r="K67" s="1">
        <f t="shared" ref="K67:BV67" si="36">SUM(K52:K62)</f>
        <v>1438.18485139775</v>
      </c>
      <c r="L67" s="1">
        <f t="shared" si="36"/>
        <v>214.00064065520601</v>
      </c>
      <c r="M67" s="1">
        <f t="shared" si="36"/>
        <v>198.63587234619899</v>
      </c>
      <c r="N67" s="1">
        <f t="shared" si="36"/>
        <v>198.63587234619899</v>
      </c>
      <c r="O67" s="1">
        <f t="shared" si="36"/>
        <v>288.49673797367598</v>
      </c>
      <c r="P67" s="1">
        <f t="shared" si="36"/>
        <v>9.12530858245892E-3</v>
      </c>
      <c r="Q67" s="1">
        <f t="shared" si="36"/>
        <v>186.84820626413401</v>
      </c>
      <c r="R67" s="1">
        <f t="shared" si="36"/>
        <v>1804.69344596769</v>
      </c>
      <c r="S67" s="1">
        <f t="shared" si="36"/>
        <v>26345.5355487579</v>
      </c>
      <c r="T67" s="1">
        <f t="shared" si="36"/>
        <v>431.03035616356999</v>
      </c>
      <c r="U67" s="1">
        <f t="shared" si="36"/>
        <v>232.793714077316</v>
      </c>
      <c r="V67" s="1">
        <f t="shared" si="36"/>
        <v>103.247432188894</v>
      </c>
      <c r="W67" s="1">
        <f t="shared" si="36"/>
        <v>6.8137741787103998</v>
      </c>
      <c r="X67" s="1">
        <f t="shared" si="36"/>
        <v>1097.5619728862901</v>
      </c>
      <c r="Y67" s="1">
        <f t="shared" si="36"/>
        <v>838.96793415563104</v>
      </c>
      <c r="Z67" s="1">
        <f t="shared" si="36"/>
        <v>838.96793415563104</v>
      </c>
      <c r="AA67" s="1">
        <f t="shared" si="36"/>
        <v>7317437.0626895204</v>
      </c>
      <c r="AB67" s="1">
        <f t="shared" si="36"/>
        <v>0</v>
      </c>
      <c r="AC67" s="1">
        <f t="shared" si="36"/>
        <v>96.416274186598002</v>
      </c>
      <c r="AD67" s="1">
        <f t="shared" si="36"/>
        <v>38.343832859713899</v>
      </c>
      <c r="AE67" s="1">
        <f t="shared" si="36"/>
        <v>10.2423237897394</v>
      </c>
      <c r="AF67" s="1">
        <f t="shared" si="36"/>
        <v>318.35634868168199</v>
      </c>
      <c r="AG67" s="1">
        <f t="shared" si="36"/>
        <v>756.938861501171</v>
      </c>
      <c r="AH67" s="1">
        <f t="shared" si="36"/>
        <v>0</v>
      </c>
      <c r="AI67" s="1">
        <f t="shared" si="36"/>
        <v>462.65856951558902</v>
      </c>
      <c r="AJ67" s="1">
        <f t="shared" si="36"/>
        <v>0</v>
      </c>
      <c r="AK67" s="1">
        <f t="shared" ref="AK67" si="37">SUM(AK52:AK62)</f>
        <v>8355.0854978863099</v>
      </c>
      <c r="AL67" s="1">
        <f t="shared" si="36"/>
        <v>1065.40025269377</v>
      </c>
      <c r="AM67" s="1">
        <f t="shared" si="36"/>
        <v>118.37779178668001</v>
      </c>
      <c r="AN67" s="1">
        <f t="shared" si="36"/>
        <v>1183.77804448045</v>
      </c>
      <c r="AO67" s="1">
        <f t="shared" si="36"/>
        <v>0</v>
      </c>
      <c r="AP67" s="1">
        <f t="shared" si="36"/>
        <v>579.34220158699702</v>
      </c>
      <c r="AQ67" s="1">
        <f t="shared" si="36"/>
        <v>0.46067657699366699</v>
      </c>
      <c r="AR67" s="1">
        <f t="shared" si="36"/>
        <v>794.72511242414703</v>
      </c>
      <c r="AS67" s="1">
        <f t="shared" si="36"/>
        <v>10.8821467977314</v>
      </c>
      <c r="AT67" s="1">
        <f t="shared" si="36"/>
        <v>8.2722037765174701</v>
      </c>
      <c r="AU67" s="1">
        <f t="shared" si="36"/>
        <v>97.730851094319206</v>
      </c>
      <c r="AV67" s="1">
        <f t="shared" si="36"/>
        <v>0.53242397460275404</v>
      </c>
      <c r="AW67" s="1">
        <f t="shared" si="36"/>
        <v>0</v>
      </c>
      <c r="AX67" s="1">
        <f t="shared" si="36"/>
        <v>5.2357743183584304</v>
      </c>
      <c r="AY67" s="1">
        <f t="shared" si="36"/>
        <v>4381.2248379278199</v>
      </c>
      <c r="AZ67" s="1">
        <f t="shared" si="36"/>
        <v>2968.7737536396098</v>
      </c>
      <c r="BA67" s="1">
        <f t="shared" si="36"/>
        <v>1412.45108428821</v>
      </c>
      <c r="BB67" s="1">
        <f t="shared" si="36"/>
        <v>0.54646227539035597</v>
      </c>
      <c r="BC67" s="1">
        <f t="shared" si="36"/>
        <v>1.4722725243472901E-2</v>
      </c>
      <c r="BD67" s="1">
        <f t="shared" si="36"/>
        <v>471.40785951046303</v>
      </c>
      <c r="BE67" s="1">
        <f t="shared" si="36"/>
        <v>0.51679597788764098</v>
      </c>
      <c r="BF67" s="1">
        <f t="shared" si="36"/>
        <v>972.641346031956</v>
      </c>
      <c r="BG67" s="1">
        <f t="shared" si="36"/>
        <v>3.6867163665624898</v>
      </c>
      <c r="BH67" s="1">
        <f t="shared" si="36"/>
        <v>0.91161032071738302</v>
      </c>
      <c r="BI67" s="1">
        <f t="shared" si="36"/>
        <v>1389.74148260828</v>
      </c>
      <c r="BJ67" s="1">
        <f t="shared" si="36"/>
        <v>96.410788711372405</v>
      </c>
      <c r="BK67" s="1">
        <f t="shared" si="36"/>
        <v>1.8292269086239199</v>
      </c>
      <c r="BL67" s="1">
        <f t="shared" si="36"/>
        <v>4.3190457348831801</v>
      </c>
      <c r="BM67" s="1">
        <f t="shared" si="36"/>
        <v>4.4408641071005298E-2</v>
      </c>
      <c r="BN67" s="1">
        <f t="shared" si="36"/>
        <v>184.97529217524499</v>
      </c>
      <c r="BO67" s="1">
        <f t="shared" si="36"/>
        <v>32.2827447259141</v>
      </c>
      <c r="BP67" s="1">
        <f t="shared" si="36"/>
        <v>0</v>
      </c>
      <c r="BQ67" s="1">
        <f t="shared" si="36"/>
        <v>83.257263928351804</v>
      </c>
      <c r="BR67" s="1">
        <f t="shared" si="36"/>
        <v>251.40449204649099</v>
      </c>
      <c r="BS67" s="1">
        <f t="shared" si="36"/>
        <v>0</v>
      </c>
      <c r="BT67" s="1">
        <f t="shared" si="36"/>
        <v>149.88883446194501</v>
      </c>
      <c r="BU67" s="1">
        <f t="shared" si="36"/>
        <v>7859.0452256155004</v>
      </c>
      <c r="BV67" s="1">
        <f t="shared" si="36"/>
        <v>60.2591574060406</v>
      </c>
    </row>
    <row r="70" spans="1:74" x14ac:dyDescent="0.3">
      <c r="A70" s="87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Y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ColWidth="9.109375" defaultRowHeight="14.4" x14ac:dyDescent="0.3"/>
  <cols>
    <col min="1" max="1" width="19.109375" style="23" customWidth="1"/>
    <col min="2" max="8" width="9.109375" style="21" customWidth="1"/>
    <col min="9" max="57" width="9.109375" style="23" customWidth="1"/>
    <col min="58" max="58" width="11.109375" style="23" customWidth="1"/>
    <col min="59" max="59" width="15.109375" style="23" bestFit="1" customWidth="1"/>
    <col min="60" max="175" width="9.109375" style="34" customWidth="1"/>
    <col min="176" max="177" width="9.109375" style="23"/>
    <col min="178" max="178" width="9.109375" style="23" customWidth="1"/>
    <col min="179" max="16384" width="9.109375" style="23"/>
  </cols>
  <sheetData>
    <row r="1" spans="1:233" x14ac:dyDescent="0.3">
      <c r="B1" s="21" t="s">
        <v>634</v>
      </c>
      <c r="BG1" s="23" t="s">
        <v>588</v>
      </c>
      <c r="FV1" s="23" t="s">
        <v>362</v>
      </c>
      <c r="GN1" s="49" t="s">
        <v>493</v>
      </c>
      <c r="GO1" s="49"/>
      <c r="GP1" s="49"/>
      <c r="GQ1" s="49"/>
      <c r="GR1" s="49"/>
      <c r="GS1" s="49"/>
      <c r="GZ1" s="49" t="s">
        <v>563</v>
      </c>
      <c r="HA1" s="49"/>
    </row>
    <row r="2" spans="1:233" x14ac:dyDescent="0.3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481</v>
      </c>
      <c r="L2" s="23" t="s">
        <v>406</v>
      </c>
      <c r="M2" s="23" t="s">
        <v>62</v>
      </c>
      <c r="N2" s="23" t="s">
        <v>364</v>
      </c>
      <c r="O2" s="23" t="s">
        <v>311</v>
      </c>
      <c r="P2" s="23" t="s">
        <v>365</v>
      </c>
      <c r="Q2" s="23" t="s">
        <v>366</v>
      </c>
      <c r="R2" s="23" t="s">
        <v>367</v>
      </c>
      <c r="S2" s="23" t="s">
        <v>223</v>
      </c>
      <c r="T2" s="23" t="s">
        <v>368</v>
      </c>
      <c r="U2" s="23" t="s">
        <v>369</v>
      </c>
      <c r="V2" s="23" t="s">
        <v>370</v>
      </c>
      <c r="W2" s="23" t="s">
        <v>371</v>
      </c>
      <c r="X2" s="23" t="s">
        <v>372</v>
      </c>
      <c r="Y2" s="23" t="s">
        <v>373</v>
      </c>
      <c r="Z2" s="23" t="s">
        <v>63</v>
      </c>
      <c r="AA2" s="23" t="s">
        <v>64</v>
      </c>
      <c r="AB2" s="23" t="s">
        <v>313</v>
      </c>
      <c r="AC2" s="23" t="s">
        <v>374</v>
      </c>
      <c r="AD2" s="23" t="s">
        <v>316</v>
      </c>
      <c r="AE2" s="23" t="s">
        <v>375</v>
      </c>
      <c r="AF2" s="23" t="s">
        <v>65</v>
      </c>
      <c r="AG2" s="23" t="s">
        <v>312</v>
      </c>
      <c r="AH2" s="23" t="s">
        <v>317</v>
      </c>
      <c r="AI2" s="23" t="s">
        <v>377</v>
      </c>
      <c r="AJ2" s="23" t="s">
        <v>378</v>
      </c>
      <c r="AK2" s="23" t="s">
        <v>382</v>
      </c>
      <c r="AL2" s="23" t="s">
        <v>314</v>
      </c>
      <c r="AM2" s="23" t="s">
        <v>379</v>
      </c>
      <c r="AN2" s="23" t="s">
        <v>380</v>
      </c>
      <c r="AO2" s="23" t="s">
        <v>469</v>
      </c>
      <c r="AP2" s="23" t="s">
        <v>318</v>
      </c>
      <c r="AQ2" s="23" t="s">
        <v>381</v>
      </c>
      <c r="AR2" s="23" t="s">
        <v>376</v>
      </c>
      <c r="AS2" s="23" t="s">
        <v>383</v>
      </c>
      <c r="AT2" s="23" t="s">
        <v>319</v>
      </c>
      <c r="AU2" s="23" t="s">
        <v>320</v>
      </c>
      <c r="AV2" s="23" t="s">
        <v>321</v>
      </c>
      <c r="AW2" s="23" t="s">
        <v>323</v>
      </c>
      <c r="AX2" s="23" t="s">
        <v>457</v>
      </c>
      <c r="AY2" s="23" t="s">
        <v>459</v>
      </c>
      <c r="AZ2" s="23" t="s">
        <v>486</v>
      </c>
      <c r="BA2" s="23" t="s">
        <v>465</v>
      </c>
      <c r="BB2" s="23" t="s">
        <v>393</v>
      </c>
      <c r="BC2" s="23" t="s">
        <v>482</v>
      </c>
      <c r="BD2" s="23" t="s">
        <v>485</v>
      </c>
      <c r="BE2" s="23" t="s">
        <v>419</v>
      </c>
      <c r="BG2" s="23" t="s">
        <v>224</v>
      </c>
      <c r="BH2" s="23" t="s">
        <v>552</v>
      </c>
      <c r="BI2" s="23" t="s">
        <v>454</v>
      </c>
      <c r="BJ2" s="23" t="s">
        <v>488</v>
      </c>
      <c r="BK2" s="23" t="s">
        <v>175</v>
      </c>
      <c r="BL2" s="23" t="s">
        <v>384</v>
      </c>
      <c r="BM2" s="23" t="s">
        <v>127</v>
      </c>
      <c r="BN2" s="23" t="s">
        <v>128</v>
      </c>
      <c r="BO2" s="23" t="s">
        <v>129</v>
      </c>
      <c r="BP2" s="23" t="s">
        <v>513</v>
      </c>
      <c r="BQ2" s="23" t="s">
        <v>407</v>
      </c>
      <c r="BR2" s="23" t="s">
        <v>408</v>
      </c>
      <c r="BS2" s="23" t="s">
        <v>455</v>
      </c>
      <c r="BT2" s="23" t="s">
        <v>550</v>
      </c>
      <c r="BU2" s="23" t="s">
        <v>336</v>
      </c>
      <c r="BV2" s="23" t="s">
        <v>337</v>
      </c>
      <c r="BW2" s="23" t="s">
        <v>385</v>
      </c>
      <c r="BX2" s="23" t="s">
        <v>176</v>
      </c>
      <c r="BY2" s="23" t="s">
        <v>338</v>
      </c>
      <c r="BZ2" s="23" t="s">
        <v>339</v>
      </c>
      <c r="CA2" s="23" t="s">
        <v>366</v>
      </c>
      <c r="CB2" s="23" t="s">
        <v>491</v>
      </c>
      <c r="CC2" s="23" t="s">
        <v>130</v>
      </c>
      <c r="CD2" s="23" t="s">
        <v>367</v>
      </c>
      <c r="CE2" s="23" t="s">
        <v>324</v>
      </c>
      <c r="CF2" s="23" t="s">
        <v>325</v>
      </c>
      <c r="CG2" s="23" t="s">
        <v>131</v>
      </c>
      <c r="CH2" s="23" t="s">
        <v>369</v>
      </c>
      <c r="CI2" s="23" t="s">
        <v>386</v>
      </c>
      <c r="CJ2" s="23" t="s">
        <v>370</v>
      </c>
      <c r="CK2" s="23" t="s">
        <v>387</v>
      </c>
      <c r="CL2" s="23" t="s">
        <v>388</v>
      </c>
      <c r="CM2" s="23" t="s">
        <v>389</v>
      </c>
      <c r="CN2" s="23" t="s">
        <v>57</v>
      </c>
      <c r="CO2" s="23" t="s">
        <v>390</v>
      </c>
      <c r="CP2" s="23" t="s">
        <v>391</v>
      </c>
      <c r="CQ2" s="23" t="s">
        <v>132</v>
      </c>
      <c r="CR2" s="23" t="s">
        <v>133</v>
      </c>
      <c r="CS2" s="23" t="s">
        <v>456</v>
      </c>
      <c r="CT2" s="23" t="s">
        <v>457</v>
      </c>
      <c r="CU2" s="23" t="s">
        <v>134</v>
      </c>
      <c r="CV2" s="23" t="s">
        <v>393</v>
      </c>
      <c r="CW2" s="23" t="s">
        <v>553</v>
      </c>
      <c r="CX2" s="23" t="s">
        <v>135</v>
      </c>
      <c r="CY2" s="23" t="s">
        <v>136</v>
      </c>
      <c r="CZ2" s="23" t="s">
        <v>64</v>
      </c>
      <c r="DA2" s="23" t="s">
        <v>459</v>
      </c>
      <c r="DB2" s="23" t="s">
        <v>328</v>
      </c>
      <c r="DC2" s="23" t="s">
        <v>329</v>
      </c>
      <c r="DD2" s="23" t="s">
        <v>137</v>
      </c>
      <c r="DE2" s="23" t="s">
        <v>138</v>
      </c>
      <c r="DF2" s="23" t="s">
        <v>139</v>
      </c>
      <c r="DG2" s="23" t="s">
        <v>551</v>
      </c>
      <c r="DH2" s="23" t="s">
        <v>461</v>
      </c>
      <c r="DI2" s="23" t="s">
        <v>340</v>
      </c>
      <c r="DJ2" s="23" t="s">
        <v>341</v>
      </c>
      <c r="DK2" s="23" t="s">
        <v>330</v>
      </c>
      <c r="DL2" s="23" t="s">
        <v>331</v>
      </c>
      <c r="DM2" s="23" t="s">
        <v>140</v>
      </c>
      <c r="DN2" s="23" t="s">
        <v>489</v>
      </c>
      <c r="DO2" s="23" t="s">
        <v>473</v>
      </c>
      <c r="DP2" s="23" t="s">
        <v>55</v>
      </c>
      <c r="DQ2" s="23" t="s">
        <v>124</v>
      </c>
      <c r="DR2" s="23" t="s">
        <v>332</v>
      </c>
      <c r="DS2" s="23" t="s">
        <v>333</v>
      </c>
      <c r="DT2" s="23" t="s">
        <v>587</v>
      </c>
      <c r="DU2" s="23" t="s">
        <v>141</v>
      </c>
      <c r="DV2" s="23" t="s">
        <v>142</v>
      </c>
      <c r="DW2" s="23" t="s">
        <v>58</v>
      </c>
      <c r="DX2" s="23" t="s">
        <v>143</v>
      </c>
      <c r="DY2" s="23" t="s">
        <v>144</v>
      </c>
      <c r="DZ2" s="23" t="s">
        <v>318</v>
      </c>
      <c r="EA2" s="23" t="s">
        <v>381</v>
      </c>
      <c r="EB2" s="23" t="s">
        <v>376</v>
      </c>
      <c r="EC2" s="23" t="s">
        <v>383</v>
      </c>
      <c r="ED2" s="23" t="s">
        <v>319</v>
      </c>
      <c r="EE2" s="23" t="s">
        <v>320</v>
      </c>
      <c r="EF2" s="23" t="s">
        <v>321</v>
      </c>
      <c r="EG2" s="23" t="s">
        <v>323</v>
      </c>
      <c r="EH2" s="23" t="s">
        <v>145</v>
      </c>
      <c r="EI2" s="23" t="s">
        <v>146</v>
      </c>
      <c r="EJ2" s="23" t="s">
        <v>147</v>
      </c>
      <c r="EK2" s="23" t="s">
        <v>148</v>
      </c>
      <c r="EL2" s="23" t="s">
        <v>149</v>
      </c>
      <c r="EM2" s="23" t="s">
        <v>150</v>
      </c>
      <c r="EN2" s="23" t="s">
        <v>151</v>
      </c>
      <c r="EO2" s="23" t="s">
        <v>334</v>
      </c>
      <c r="EP2" s="23" t="s">
        <v>152</v>
      </c>
      <c r="EQ2" s="23" t="s">
        <v>52</v>
      </c>
      <c r="ER2" s="23" t="s">
        <v>51</v>
      </c>
      <c r="ES2" s="23" t="s">
        <v>153</v>
      </c>
      <c r="ET2" s="23" t="s">
        <v>155</v>
      </c>
      <c r="EU2" s="23" t="s">
        <v>156</v>
      </c>
      <c r="EV2" s="23" t="s">
        <v>157</v>
      </c>
      <c r="EW2" s="23" t="s">
        <v>158</v>
      </c>
      <c r="EX2" s="23" t="s">
        <v>159</v>
      </c>
      <c r="EY2" s="23" t="s">
        <v>160</v>
      </c>
      <c r="EZ2" s="23" t="s">
        <v>161</v>
      </c>
      <c r="FA2" s="23" t="s">
        <v>162</v>
      </c>
      <c r="FB2" s="23" t="s">
        <v>392</v>
      </c>
      <c r="FC2" s="23" t="s">
        <v>464</v>
      </c>
      <c r="FD2" s="23" t="s">
        <v>163</v>
      </c>
      <c r="FE2" s="23" t="s">
        <v>164</v>
      </c>
      <c r="FF2" s="23" t="s">
        <v>165</v>
      </c>
      <c r="FG2" s="23" t="s">
        <v>382</v>
      </c>
      <c r="FH2" s="23" t="s">
        <v>59</v>
      </c>
      <c r="FI2" s="23" t="s">
        <v>474</v>
      </c>
      <c r="FJ2" s="23" t="s">
        <v>465</v>
      </c>
      <c r="FK2" s="23" t="s">
        <v>166</v>
      </c>
      <c r="FL2" s="23" t="s">
        <v>167</v>
      </c>
      <c r="FM2" s="23" t="s">
        <v>168</v>
      </c>
      <c r="FN2" s="23" t="s">
        <v>335</v>
      </c>
      <c r="FO2" s="23" t="s">
        <v>169</v>
      </c>
      <c r="FP2" s="23" t="s">
        <v>170</v>
      </c>
      <c r="FQ2" s="23" t="s">
        <v>171</v>
      </c>
      <c r="FR2" s="23" t="s">
        <v>469</v>
      </c>
      <c r="FS2" s="23" t="s">
        <v>475</v>
      </c>
      <c r="FU2" s="23" t="s">
        <v>587</v>
      </c>
      <c r="FV2" s="23" t="s">
        <v>57</v>
      </c>
      <c r="FW2" s="23" t="s">
        <v>55</v>
      </c>
      <c r="FX2" s="23" t="s">
        <v>58</v>
      </c>
      <c r="FY2" s="23" t="s">
        <v>52</v>
      </c>
      <c r="FZ2" s="23" t="s">
        <v>51</v>
      </c>
      <c r="GA2" s="23" t="s">
        <v>59</v>
      </c>
      <c r="GB2" s="23" t="s">
        <v>60</v>
      </c>
      <c r="GC2" s="23" t="s">
        <v>61</v>
      </c>
      <c r="GD2" s="23" t="s">
        <v>310</v>
      </c>
      <c r="GE2" s="23" t="s">
        <v>481</v>
      </c>
      <c r="GF2" s="23" t="s">
        <v>406</v>
      </c>
      <c r="GG2" s="23" t="s">
        <v>62</v>
      </c>
      <c r="GH2" s="23" t="s">
        <v>364</v>
      </c>
      <c r="GI2" s="23" t="s">
        <v>311</v>
      </c>
      <c r="GJ2" s="23" t="s">
        <v>365</v>
      </c>
      <c r="GK2" s="23" t="s">
        <v>366</v>
      </c>
      <c r="GL2" s="23" t="s">
        <v>367</v>
      </c>
      <c r="GM2" s="23" t="s">
        <v>223</v>
      </c>
      <c r="GN2" s="23" t="s">
        <v>368</v>
      </c>
      <c r="GO2" s="23" t="s">
        <v>369</v>
      </c>
      <c r="GP2" s="23" t="s">
        <v>370</v>
      </c>
      <c r="GQ2" s="23" t="s">
        <v>371</v>
      </c>
      <c r="GR2" s="23" t="s">
        <v>372</v>
      </c>
      <c r="GS2" s="23" t="s">
        <v>373</v>
      </c>
      <c r="GT2" s="23" t="s">
        <v>63</v>
      </c>
      <c r="GU2" s="23" t="s">
        <v>64</v>
      </c>
      <c r="GV2" s="23" t="s">
        <v>313</v>
      </c>
      <c r="GW2" s="23" t="s">
        <v>374</v>
      </c>
      <c r="GX2" s="23" t="s">
        <v>316</v>
      </c>
      <c r="GY2" s="23" t="s">
        <v>375</v>
      </c>
      <c r="GZ2" s="49" t="s">
        <v>65</v>
      </c>
      <c r="HA2" s="23" t="s">
        <v>312</v>
      </c>
      <c r="HB2" s="23" t="s">
        <v>317</v>
      </c>
      <c r="HC2" s="23" t="s">
        <v>377</v>
      </c>
      <c r="HD2" s="23" t="s">
        <v>378</v>
      </c>
      <c r="HE2" s="23" t="s">
        <v>382</v>
      </c>
      <c r="HF2" s="23" t="s">
        <v>314</v>
      </c>
      <c r="HG2" s="23" t="s">
        <v>379</v>
      </c>
      <c r="HH2" s="23" t="s">
        <v>380</v>
      </c>
      <c r="HI2" s="23" t="s">
        <v>315</v>
      </c>
      <c r="HJ2" s="23" t="s">
        <v>318</v>
      </c>
      <c r="HK2" s="23" t="s">
        <v>381</v>
      </c>
      <c r="HL2" s="23" t="s">
        <v>376</v>
      </c>
      <c r="HM2" s="23" t="s">
        <v>383</v>
      </c>
      <c r="HN2" s="23" t="s">
        <v>319</v>
      </c>
      <c r="HO2" s="23" t="s">
        <v>320</v>
      </c>
      <c r="HP2" s="23" t="s">
        <v>321</v>
      </c>
      <c r="HQ2" s="23" t="s">
        <v>323</v>
      </c>
      <c r="HR2" s="23" t="s">
        <v>457</v>
      </c>
      <c r="HS2" s="23" t="s">
        <v>459</v>
      </c>
      <c r="HT2" s="23" t="s">
        <v>486</v>
      </c>
      <c r="HU2" s="23" t="s">
        <v>465</v>
      </c>
      <c r="HV2" s="23" t="s">
        <v>393</v>
      </c>
      <c r="HW2" s="23" t="s">
        <v>482</v>
      </c>
      <c r="HX2" s="23" t="s">
        <v>485</v>
      </c>
      <c r="HY2" s="23" t="s">
        <v>419</v>
      </c>
    </row>
    <row r="3" spans="1:233" x14ac:dyDescent="0.3">
      <c r="A3" s="23" t="s">
        <v>0</v>
      </c>
      <c r="B3" s="21">
        <v>9509.1375000000007</v>
      </c>
      <c r="C3" s="21">
        <v>455.52464330999999</v>
      </c>
      <c r="D3" s="21">
        <v>20864.107</v>
      </c>
      <c r="E3" s="21">
        <v>3163.8244530000002</v>
      </c>
      <c r="F3" s="21">
        <v>2929.1870530000001</v>
      </c>
      <c r="G3" s="21">
        <v>6417.9171180000003</v>
      </c>
      <c r="H3" s="21">
        <v>1111.2046186</v>
      </c>
      <c r="I3" s="23">
        <v>13.52917545</v>
      </c>
      <c r="J3" s="23">
        <v>9.4331891300000006</v>
      </c>
      <c r="K3" s="23">
        <v>1.0994200000000001</v>
      </c>
      <c r="L3" s="23">
        <v>0.27889396</v>
      </c>
      <c r="M3" s="23">
        <v>3.5268257799999998</v>
      </c>
      <c r="N3" s="23">
        <v>1.7911400000000001E-2</v>
      </c>
      <c r="O3" s="23">
        <v>0.14832337000000001</v>
      </c>
      <c r="P3" s="23">
        <v>0.11857975</v>
      </c>
      <c r="Q3" s="23">
        <v>0.123</v>
      </c>
      <c r="R3" s="23">
        <v>6.6692000000000001E-2</v>
      </c>
      <c r="S3" s="23">
        <v>1.478</v>
      </c>
      <c r="T3" s="23">
        <v>7.0198479999999994E-2</v>
      </c>
      <c r="U3" s="23">
        <v>0.103612</v>
      </c>
      <c r="V3" s="23">
        <v>0.12698000000000001</v>
      </c>
      <c r="W3" s="23">
        <v>0.91608000000000001</v>
      </c>
      <c r="X3" s="23">
        <v>7.4069999999999997E-2</v>
      </c>
      <c r="Y3" s="23">
        <v>4.9238999999999998E-2</v>
      </c>
      <c r="Z3" s="23">
        <v>100.60434764</v>
      </c>
      <c r="AA3" s="23">
        <v>142.937242</v>
      </c>
      <c r="AB3" s="23">
        <v>0.1245387</v>
      </c>
      <c r="AC3" s="23">
        <v>0.30255144</v>
      </c>
      <c r="AD3" s="23">
        <v>0.81553229999999999</v>
      </c>
      <c r="AE3" s="23">
        <v>0.707847</v>
      </c>
      <c r="AF3" s="23">
        <v>18.545000000000002</v>
      </c>
      <c r="AG3" s="23">
        <v>0.49521348999999998</v>
      </c>
      <c r="AH3" s="23">
        <v>0.60906083</v>
      </c>
      <c r="AI3" s="23">
        <v>0.115663</v>
      </c>
      <c r="AJ3" s="23">
        <v>7.5008409999999998E-2</v>
      </c>
      <c r="AK3" s="23">
        <v>3.4989999999999999E-3</v>
      </c>
      <c r="AL3" s="23">
        <v>26.890929010000001</v>
      </c>
      <c r="AM3" s="23">
        <v>7.7696000000000001E-2</v>
      </c>
      <c r="AN3" s="23">
        <v>0.13816600000000001</v>
      </c>
      <c r="AO3" s="23">
        <v>13.33644061</v>
      </c>
      <c r="AP3" s="23">
        <v>4.905E-5</v>
      </c>
      <c r="AT3" s="6">
        <v>2.9999999999999997E-8</v>
      </c>
      <c r="AU3" s="6">
        <v>8.8000000000000004E-7</v>
      </c>
      <c r="AV3" s="6">
        <v>3.5999999999999999E-7</v>
      </c>
      <c r="AW3" s="23">
        <v>0.34388521</v>
      </c>
      <c r="AX3" s="23">
        <v>6.6195846899999999</v>
      </c>
      <c r="AY3" s="23">
        <v>8.9565617999999994</v>
      </c>
      <c r="AZ3" s="23">
        <v>0.36125699999999999</v>
      </c>
      <c r="BA3" s="23">
        <v>0.69373799999999997</v>
      </c>
      <c r="BE3" s="6">
        <v>9.1800000000000002E-6</v>
      </c>
      <c r="BG3" s="23" t="s">
        <v>0</v>
      </c>
      <c r="BH3" s="23">
        <v>0</v>
      </c>
      <c r="BI3" s="23">
        <v>0.33794380613656699</v>
      </c>
      <c r="BJ3" s="23">
        <v>0</v>
      </c>
      <c r="BK3" s="23">
        <v>9.4331364036405194</v>
      </c>
      <c r="BL3" s="23">
        <v>1.09941920833567</v>
      </c>
      <c r="BM3" s="23">
        <v>13.529108951002801</v>
      </c>
      <c r="BN3" s="23">
        <v>13.529108951002801</v>
      </c>
      <c r="BO3" s="23">
        <v>3.2571031101704798E-2</v>
      </c>
      <c r="BP3" s="23">
        <v>0.24140134391661899</v>
      </c>
      <c r="BQ3" s="23">
        <v>0.11434652974219101</v>
      </c>
      <c r="BR3" s="23">
        <v>0.16454714302328599</v>
      </c>
      <c r="BS3" s="23">
        <v>3.5268095313468502</v>
      </c>
      <c r="BT3" s="6">
        <v>9.1802461418563802E-6</v>
      </c>
      <c r="BU3" s="23">
        <v>5.7316443932748E-3</v>
      </c>
      <c r="BV3" s="23">
        <v>1.21797191211715E-2</v>
      </c>
      <c r="BW3" s="23">
        <v>4.9238935284946203E-2</v>
      </c>
      <c r="BX3" s="23">
        <v>0.148323895755685</v>
      </c>
      <c r="BY3" s="23">
        <v>2.84591241859488E-2</v>
      </c>
      <c r="BZ3" s="23">
        <v>9.0120684330318501E-2</v>
      </c>
      <c r="CA3" s="23">
        <v>0.123002408522892</v>
      </c>
      <c r="CB3" s="23">
        <v>0</v>
      </c>
      <c r="CC3" s="23">
        <v>986.35531764146106</v>
      </c>
      <c r="CD3" s="23">
        <v>6.6693987249299494E-2</v>
      </c>
      <c r="CE3" s="23">
        <v>2.03575505324625E-2</v>
      </c>
      <c r="CF3" s="23">
        <v>4.9840944051416099E-2</v>
      </c>
      <c r="CG3" s="23">
        <v>1.4779922193378401</v>
      </c>
      <c r="CH3" s="23">
        <v>0.103609697961648</v>
      </c>
      <c r="CI3" s="23">
        <v>0.70784766053595505</v>
      </c>
      <c r="CJ3" s="23">
        <v>0.12698217003812501</v>
      </c>
      <c r="CK3" s="23">
        <v>7.7696057701185595E-2</v>
      </c>
      <c r="CL3" s="23">
        <v>0.115664698983135</v>
      </c>
      <c r="CM3" s="23">
        <v>0.138164758651419</v>
      </c>
      <c r="CN3" s="23">
        <v>9509.13358450944</v>
      </c>
      <c r="CO3" s="23">
        <v>0.91606876934775505</v>
      </c>
      <c r="CP3" s="23">
        <v>7.4069895504224603E-2</v>
      </c>
      <c r="CQ3" s="23">
        <v>1.97512143878865</v>
      </c>
      <c r="CR3" s="23">
        <v>14.5958835455579</v>
      </c>
      <c r="CS3" s="23">
        <v>5.6070059058913003E-3</v>
      </c>
      <c r="CT3" s="23">
        <v>6.6195820814113899</v>
      </c>
      <c r="CU3" s="23">
        <v>2.8568491648120098</v>
      </c>
      <c r="CV3" s="23">
        <v>0</v>
      </c>
      <c r="CW3" s="23">
        <v>0</v>
      </c>
      <c r="CX3" s="23">
        <v>100.604367158953</v>
      </c>
      <c r="CY3" s="23">
        <v>100.604367158953</v>
      </c>
      <c r="CZ3" s="6">
        <v>142.93734024572601</v>
      </c>
      <c r="DA3" s="6">
        <v>8.9565725214845493</v>
      </c>
      <c r="DB3" s="6">
        <v>1.8659388855107099E-2</v>
      </c>
      <c r="DC3" s="23">
        <v>0.101913097975645</v>
      </c>
      <c r="DD3" s="23">
        <v>0</v>
      </c>
      <c r="DE3" s="23">
        <v>10.3170801076289</v>
      </c>
      <c r="DF3" s="23">
        <v>0</v>
      </c>
      <c r="DG3" s="23">
        <v>6.9152499881446703</v>
      </c>
      <c r="DH3" s="23">
        <v>6.1987437997762698E-2</v>
      </c>
      <c r="DI3" s="23">
        <v>7.8663368738857001E-2</v>
      </c>
      <c r="DJ3" s="23">
        <v>0.223888272848867</v>
      </c>
      <c r="DK3" s="6">
        <v>0.26912481698143198</v>
      </c>
      <c r="DL3" s="23">
        <v>0.54640537772282405</v>
      </c>
      <c r="DM3" s="23">
        <v>18.544984986524199</v>
      </c>
      <c r="DN3" s="23">
        <v>0.361256681371318</v>
      </c>
      <c r="DO3" s="23">
        <v>0.49521171176136303</v>
      </c>
      <c r="DP3" s="23">
        <v>455.52457015682501</v>
      </c>
      <c r="DQ3" s="23">
        <v>0</v>
      </c>
      <c r="DR3" s="23">
        <v>0.24971477067411799</v>
      </c>
      <c r="DS3" s="23">
        <v>0.35934567599806</v>
      </c>
      <c r="DT3" s="23">
        <v>835.22118377310005</v>
      </c>
      <c r="DU3" s="23">
        <v>18728.594683895699</v>
      </c>
      <c r="DV3" s="23">
        <v>2080.9547597691699</v>
      </c>
      <c r="DW3" s="23">
        <v>20809.549443664899</v>
      </c>
      <c r="DX3" s="23">
        <v>0</v>
      </c>
      <c r="DY3" s="23">
        <v>18.9429058156229</v>
      </c>
      <c r="DZ3" s="6">
        <v>4.9044014589086097E-5</v>
      </c>
      <c r="EA3" s="23">
        <v>0</v>
      </c>
      <c r="EB3" s="23">
        <v>0</v>
      </c>
      <c r="EC3" s="23">
        <v>0</v>
      </c>
      <c r="ED3" s="6">
        <v>3.0001307340840301E-8</v>
      </c>
      <c r="EE3" s="6">
        <v>8.7997032578802003E-7</v>
      </c>
      <c r="EF3" s="6">
        <v>3.59965475619635E-7</v>
      </c>
      <c r="EG3" s="23">
        <v>0.34388840908436702</v>
      </c>
      <c r="EH3" s="23">
        <v>93.705745279099602</v>
      </c>
      <c r="EI3" s="23">
        <v>201.890028536112</v>
      </c>
      <c r="EJ3" s="23">
        <v>63.615127763003102</v>
      </c>
      <c r="EK3" s="23">
        <v>43.322375662028101</v>
      </c>
      <c r="EL3" s="23">
        <v>155.97948997966199</v>
      </c>
      <c r="EM3" s="23">
        <v>62.103144067037</v>
      </c>
      <c r="EN3" s="23">
        <v>0</v>
      </c>
      <c r="EO3" s="23">
        <v>3.9666867141409899E-3</v>
      </c>
      <c r="EP3" s="23">
        <v>20.543541381100901</v>
      </c>
      <c r="EQ3" s="23">
        <v>3163.92666534198</v>
      </c>
      <c r="ER3" s="23">
        <v>2929.28932190045</v>
      </c>
      <c r="ES3" s="23">
        <v>234.63734344152499</v>
      </c>
      <c r="ET3" s="23">
        <v>0.115742158435158</v>
      </c>
      <c r="EU3" s="23">
        <v>0.39730734803816098</v>
      </c>
      <c r="EV3" s="23">
        <v>863.97578431455497</v>
      </c>
      <c r="EW3" s="23">
        <v>34.457784795824203</v>
      </c>
      <c r="EX3" s="23">
        <v>276.35700853100502</v>
      </c>
      <c r="EY3" s="23">
        <v>67.650543848829003</v>
      </c>
      <c r="EZ3" s="23">
        <v>34.18526053806</v>
      </c>
      <c r="FA3" s="23">
        <v>690.51688252693702</v>
      </c>
      <c r="FB3" s="23">
        <v>7.4946130899430599E-2</v>
      </c>
      <c r="FC3" s="23">
        <v>13.1436672498084</v>
      </c>
      <c r="FD3" s="23">
        <v>167.74824889532999</v>
      </c>
      <c r="FE3" s="23">
        <v>348.62355385399798</v>
      </c>
      <c r="FF3" s="23">
        <v>5.9917809575132903</v>
      </c>
      <c r="FG3" s="23">
        <v>3.4990023962477301E-3</v>
      </c>
      <c r="FH3" s="23">
        <v>6329.1695937794302</v>
      </c>
      <c r="FI3" s="23">
        <v>5.3464510737280299E-2</v>
      </c>
      <c r="FJ3" s="23">
        <v>0.69374606320598398</v>
      </c>
      <c r="FK3" s="23">
        <v>142.016614966958</v>
      </c>
      <c r="FL3" s="23">
        <v>0.52781501353527205</v>
      </c>
      <c r="FM3" s="23">
        <v>108.107868851169</v>
      </c>
      <c r="FN3" s="23">
        <v>26.890914389228499</v>
      </c>
      <c r="FO3" s="23">
        <v>0</v>
      </c>
      <c r="FP3" s="23">
        <v>0.31406046854264102</v>
      </c>
      <c r="FQ3" s="23">
        <v>1111.2041911607801</v>
      </c>
      <c r="FR3" s="23">
        <v>13.336436296936901</v>
      </c>
      <c r="FS3" s="23">
        <v>320.36587159354201</v>
      </c>
      <c r="FU3" s="32">
        <f>DT3/FQ3</f>
        <v>0.75163609930287956</v>
      </c>
      <c r="FV3" s="46">
        <f t="shared" ref="FV3:FV34" si="0">(CN3-B3)/(B3+1E-50)</f>
        <v>-4.1176085220741227E-7</v>
      </c>
      <c r="FW3" s="46">
        <f t="shared" ref="FW3:FW34" si="1">(DP3-C3)/(C3+1E-50)</f>
        <v>-1.6059103729083182E-7</v>
      </c>
      <c r="FX3" s="46">
        <f t="shared" ref="FX3:FX34" si="2">(DW3-D3)/(D3+1E-50)</f>
        <v>-2.6149001409502574E-3</v>
      </c>
      <c r="FY3" s="46">
        <f t="shared" ref="FY3:FY34" si="3">(EQ3-E3)/(E3+1E-50)</f>
        <v>3.2306578161400142E-5</v>
      </c>
      <c r="FZ3" s="46">
        <f t="shared" ref="FZ3:FZ34" si="4">(ER3-F3)/(F3+1E-50)</f>
        <v>3.4913748626988616E-5</v>
      </c>
      <c r="GA3" s="46">
        <f t="shared" ref="GA3:GA34" si="5">(FH3-G3)/(G3+1E-50)</f>
        <v>-1.3828088239354866E-2</v>
      </c>
      <c r="GB3" s="46">
        <f t="shared" ref="GB3:GB34" si="6">(FQ3-H3)/(H3+1E-50)</f>
        <v>-3.8466292597508164E-7</v>
      </c>
      <c r="GC3" s="46">
        <f t="shared" ref="GC3:GC34" si="7">(BN3-I3)/(I3+1E-50)</f>
        <v>-4.9152291242893195E-6</v>
      </c>
      <c r="GD3" s="46">
        <f t="shared" ref="GD3:GD34" si="8">(BK3-J3)/(J3+1E-50)</f>
        <v>-5.5894521730181812E-6</v>
      </c>
      <c r="GE3" s="46">
        <f t="shared" ref="GE3:GE34" si="9">(BL3-K3)/(K3+1E-50)</f>
        <v>-7.2007452119383333E-7</v>
      </c>
      <c r="GF3" s="46">
        <f t="shared" ref="GF3:GF34" si="10">(BR3+BQ3-L3)/(L3+1E-50)</f>
        <v>-1.0299058574084402E-6</v>
      </c>
      <c r="GG3" s="46">
        <f t="shared" ref="GG3:GG34" si="11">(BS3-M3)/(M3+1E-50)</f>
        <v>-4.6071607057499644E-6</v>
      </c>
      <c r="GH3" s="46">
        <f t="shared" ref="GH3:GH34" si="12">(BU3+BV3-N3)/(N3+1E-50)</f>
        <v>-2.0370017809780916E-6</v>
      </c>
      <c r="GI3" s="46">
        <f t="shared" ref="GI3:GI34" si="13">(BX3-O3)/(O3+1E-50)</f>
        <v>3.5446584377635659E-6</v>
      </c>
      <c r="GJ3" s="46">
        <f t="shared" ref="GJ3:GJ34" si="14">(BY3+BZ3-P3)/(P3+1E-50)</f>
        <v>4.9347605559895085E-7</v>
      </c>
      <c r="GK3" s="46">
        <f t="shared" ref="GK3:GK34" si="15">(CA3-Q3)/(Q3+1E-50)</f>
        <v>1.9581486926852718E-5</v>
      </c>
      <c r="GL3" s="46">
        <f t="shared" ref="GL3:GL34" si="16">(CD3-R3)/(R3+1E-50)</f>
        <v>2.9797416474129986E-5</v>
      </c>
      <c r="GM3" s="46">
        <f t="shared" ref="GM3:GM34" si="17">(CG3-S3)/(S3+1E-50)</f>
        <v>-5.2643181054771706E-6</v>
      </c>
      <c r="GN3" s="46">
        <f t="shared" ref="GN3:GN34" si="18">(CE3+CF3-T3)/(T3+1E-50)</f>
        <v>2.0775205680745455E-7</v>
      </c>
      <c r="GO3" s="46">
        <f t="shared" ref="GO3:GO34" si="19">(CH3-U3)/(U3+1E-50)</f>
        <v>-2.2217873914197448E-5</v>
      </c>
      <c r="GP3" s="46">
        <f t="shared" ref="GP3:GP34" si="20">(CJ3-V3)/(V3+1E-50)</f>
        <v>1.7089605646550173E-5</v>
      </c>
      <c r="GQ3" s="46">
        <f t="shared" ref="GQ3:GQ34" si="21">(CO3-W3)/(W3+1E-50)</f>
        <v>-1.2259466689539619E-5</v>
      </c>
      <c r="GR3" s="46">
        <f t="shared" ref="GR3:GR34" si="22">(CP3-X3)/(X3+1E-50)</f>
        <v>-1.4107705601961854E-6</v>
      </c>
      <c r="GS3" s="46">
        <f t="shared" ref="GS3:GS34" si="23">(BW3-Y3)/(Y3+1E-50)</f>
        <v>-1.3143047948772611E-6</v>
      </c>
      <c r="GT3" s="46">
        <f t="shared" ref="GT3:GT34" si="24">(CY3-Z3)/(Z3+1E-50)</f>
        <v>1.9401699284377574E-7</v>
      </c>
      <c r="GU3" s="46">
        <f t="shared" ref="GU3:GU34" si="25">(CZ3-AA3)/(AA3+1E-50)</f>
        <v>6.873346976144765E-7</v>
      </c>
      <c r="GV3" s="46">
        <f t="shared" ref="GV3:GV34" si="26">(DB3+DC3+EO3-AB3)/(AB3+1E-50)</f>
        <v>3.8023914902742418E-6</v>
      </c>
      <c r="GW3" s="46">
        <f t="shared" ref="GW3:GW34" si="27">(DI3+DJ3-AC3)/(AC3+1E-50)</f>
        <v>6.6629239647173512E-7</v>
      </c>
      <c r="GX3" s="46">
        <f t="shared" ref="GX3:GX34" si="28">(DK3+DL3-AD3)/(AD3+1E-50)</f>
        <v>-2.5814989105389762E-6</v>
      </c>
      <c r="GY3" s="46">
        <f t="shared" ref="GY3:GY34" si="29">(CI3-AE3)/(AE3+1E-50)</f>
        <v>9.3316204637977409E-7</v>
      </c>
      <c r="GZ3" s="46">
        <f t="shared" ref="GZ3:GZ34" si="30">(DM3-AF3)/(AF3+1E-50)</f>
        <v>-8.0957000825107909E-7</v>
      </c>
      <c r="HA3" s="46">
        <f t="shared" ref="HA3:HA34" si="31">(DO3-AG3)/(AG3+1E-50)</f>
        <v>-3.590852577443656E-6</v>
      </c>
      <c r="HB3" s="46">
        <f t="shared" ref="HB3:HB34" si="32">(DR3+DS3-AH3)/(AH3+1E-50)</f>
        <v>-6.2937526624389966E-7</v>
      </c>
      <c r="HC3" s="46">
        <f t="shared" ref="HC3:HC34" si="33">(CL3-AI3)/(AI3+1E-50)</f>
        <v>1.4689080648075777E-5</v>
      </c>
      <c r="HD3" s="46">
        <f t="shared" ref="HD3:HD34" si="34">(FB3-AJ3)/(AJ3+1E-50)</f>
        <v>-8.3029490385676025E-4</v>
      </c>
      <c r="HE3" s="46">
        <f t="shared" ref="HE3:HE34" si="35">(FG3-AK3)/(AK3+1E-50)</f>
        <v>6.8483787659010822E-7</v>
      </c>
      <c r="HF3" s="46">
        <f t="shared" ref="HF3:HF34" si="36">(FN3-AL3)/(AL3+1E-50)</f>
        <v>-5.4370644824139652E-7</v>
      </c>
      <c r="HG3" s="46">
        <f t="shared" ref="HG3:HG34" si="37">(CK3-AM3)/(AM3+1E-50)</f>
        <v>7.4265323302937867E-7</v>
      </c>
      <c r="HH3" s="46">
        <f t="shared" ref="HH3:HH34" si="38">(CM3-AN3)/(AN3+1E-50)</f>
        <v>-8.9844721639935036E-6</v>
      </c>
      <c r="HI3" s="46">
        <f t="shared" ref="HI3:HI34" si="39">(FR3-AO3)/(AO3+1E-50)</f>
        <v>-3.2340436445426832E-7</v>
      </c>
      <c r="HJ3" s="46">
        <f t="shared" ref="HJ3:HJ34" si="40">(DZ3-AP3)/(AP3+1E-50)</f>
        <v>-1.2202672607344833E-4</v>
      </c>
      <c r="HK3" s="46">
        <f t="shared" ref="HK3:HK34" si="41">(EA3-AQ3)/(AQ3+1E-50)</f>
        <v>0</v>
      </c>
      <c r="HL3" s="46">
        <f t="shared" ref="HL3:HL34" si="42">(EB3-AR3)/(AR3+1E-50)</f>
        <v>0</v>
      </c>
      <c r="HM3" s="46">
        <f t="shared" ref="HM3:HM34" si="43">(EC3-AS3)/(AS3+1E-50)</f>
        <v>0</v>
      </c>
      <c r="HN3" s="46">
        <f t="shared" ref="HN3:HN34" si="44">(ED3-AT3)/(AT3+1E-50)</f>
        <v>4.3578028010128066E-5</v>
      </c>
      <c r="HO3" s="46">
        <f t="shared" ref="HO3:HO34" si="45">(EE3-AU3)/(AU3+1E-50)</f>
        <v>-3.3720695431837214E-5</v>
      </c>
      <c r="HP3" s="46">
        <f t="shared" ref="HP3:HP34" si="46">(EF3-AV3)/(AV3+1E-50)</f>
        <v>-9.590105656943333E-5</v>
      </c>
      <c r="HQ3" s="46">
        <f t="shared" ref="HQ3:HQ34" si="47">(EG3-AW3)/(AW3+1E-50)</f>
        <v>9.3027681156239708E-6</v>
      </c>
      <c r="HR3" s="46">
        <f t="shared" ref="HR3:HR34" si="48">(CT3-AX3)/(AX3+1E-50)</f>
        <v>-3.9407134014764327E-7</v>
      </c>
      <c r="HS3" s="46">
        <f t="shared" ref="HS3:HS34" si="49">(DA3-AY3)/(AY3+1E-50)</f>
        <v>1.1970536004057982E-6</v>
      </c>
      <c r="HT3" s="46">
        <f t="shared" ref="HT3:HT34" si="50">(DN3-AZ3)/(AZ3+1E-50)</f>
        <v>-8.8200002212968578E-7</v>
      </c>
      <c r="HU3" s="46">
        <f t="shared" ref="HU3:HU34" si="51">(FJ3-BA3)/(BA3+1E-50)</f>
        <v>1.1622840299955062E-5</v>
      </c>
      <c r="HV3" s="46">
        <f t="shared" ref="HV3:HV34" si="52">(CV3-BB3)/(BB3+1E-50)</f>
        <v>0</v>
      </c>
      <c r="HW3" s="46">
        <f t="shared" ref="HW3:HW34" si="53">(BJ3-BC3)/(BC3+1E-50)</f>
        <v>0</v>
      </c>
      <c r="HX3" s="46">
        <f t="shared" ref="HX3:HX34" si="54">(CB3-BD3)/(BD3+1E-50)</f>
        <v>0</v>
      </c>
      <c r="HY3" s="46">
        <f>(BT3-BE3)/(BE3+1E-50)</f>
        <v>2.6812838385615702E-5</v>
      </c>
    </row>
    <row r="4" spans="1:233" x14ac:dyDescent="0.3">
      <c r="A4" s="23" t="s">
        <v>2</v>
      </c>
      <c r="B4" s="21">
        <v>4473.6736652999998</v>
      </c>
      <c r="C4" s="21">
        <v>355.73896789999998</v>
      </c>
      <c r="D4" s="21">
        <v>17304.156491000002</v>
      </c>
      <c r="E4" s="21">
        <v>1701.1015941000001</v>
      </c>
      <c r="F4" s="21">
        <v>1556.0470969</v>
      </c>
      <c r="G4" s="21">
        <v>9046.5070395000002</v>
      </c>
      <c r="H4" s="21">
        <v>496.89935336999997</v>
      </c>
      <c r="I4" s="23">
        <v>3.5338087100000002</v>
      </c>
      <c r="J4" s="23">
        <v>1.3733293600000001</v>
      </c>
      <c r="K4" s="23">
        <v>7.6550200000000002E-3</v>
      </c>
      <c r="L4" s="23">
        <v>5.5470400000000003E-2</v>
      </c>
      <c r="M4" s="23">
        <v>4.8993048300000002</v>
      </c>
      <c r="N4" s="23">
        <v>6.0983499999999998E-3</v>
      </c>
      <c r="O4" s="23">
        <v>2.4692430000000001E-2</v>
      </c>
      <c r="P4" s="23">
        <v>2.839125E-2</v>
      </c>
      <c r="Q4" s="23">
        <v>6.6782069999999999E-2</v>
      </c>
      <c r="R4" s="23">
        <v>0.22654864999999999</v>
      </c>
      <c r="S4" s="23">
        <v>0.1419542</v>
      </c>
      <c r="T4" s="23">
        <v>8.1750999999999994E-3</v>
      </c>
      <c r="U4" s="23">
        <v>0.16510928</v>
      </c>
      <c r="V4" s="23">
        <v>4.7149679999999999E-2</v>
      </c>
      <c r="W4" s="6">
        <v>1.5E-6</v>
      </c>
      <c r="X4" s="23">
        <v>8.0563129999999997E-2</v>
      </c>
      <c r="Y4" s="23">
        <v>1.1860549999999999E-2</v>
      </c>
      <c r="Z4" s="23">
        <v>30.72339071</v>
      </c>
      <c r="AA4" s="23">
        <v>7.6769817199999997</v>
      </c>
      <c r="AB4" s="23">
        <v>4.6155920000000003E-2</v>
      </c>
      <c r="AC4" s="23">
        <v>5.1467789999999999E-2</v>
      </c>
      <c r="AD4" s="23">
        <v>0.20400056</v>
      </c>
      <c r="AE4" s="23">
        <v>1.40680914</v>
      </c>
      <c r="AG4" s="23">
        <v>0.32119002000000002</v>
      </c>
      <c r="AH4" s="23">
        <v>8.4926219999999997E-2</v>
      </c>
      <c r="AI4" s="23">
        <v>0.18200222999999999</v>
      </c>
      <c r="AJ4" s="23">
        <v>4.6962299999999998E-2</v>
      </c>
      <c r="AK4" s="23">
        <v>9.0846999999999998E-4</v>
      </c>
      <c r="AL4" s="23">
        <v>6.1804121299999997</v>
      </c>
      <c r="AN4" s="23">
        <v>2.5615800000000001E-2</v>
      </c>
      <c r="AO4" s="23">
        <v>2.7688870699999999</v>
      </c>
      <c r="AP4" s="23">
        <v>2.0394510000000001E-2</v>
      </c>
      <c r="AQ4" s="23">
        <v>1.518E-5</v>
      </c>
      <c r="AR4" s="23">
        <v>1.3535000000000001E-4</v>
      </c>
      <c r="AT4" s="23">
        <v>2.3070000000000001E-5</v>
      </c>
      <c r="AU4" s="23">
        <v>6.3493000000000002E-4</v>
      </c>
      <c r="AV4" s="23">
        <v>2.70104E-3</v>
      </c>
      <c r="AW4" s="23">
        <v>1.3756640000000001E-2</v>
      </c>
      <c r="AX4" s="23">
        <v>1.63088798</v>
      </c>
      <c r="AY4" s="23">
        <v>35.590685399999998</v>
      </c>
      <c r="AZ4" s="23">
        <v>1.54242532</v>
      </c>
      <c r="BA4" s="23">
        <v>2.77638987</v>
      </c>
      <c r="BC4" s="23">
        <v>6.6777800000000003E-3</v>
      </c>
      <c r="BE4" s="23">
        <v>3.7137799999999999E-3</v>
      </c>
      <c r="BG4" s="23" t="s">
        <v>2</v>
      </c>
      <c r="BH4" s="23">
        <v>0</v>
      </c>
      <c r="BI4" s="23">
        <v>0</v>
      </c>
      <c r="BJ4" s="23">
        <v>6.6778078506589001E-3</v>
      </c>
      <c r="BK4" s="23">
        <v>1.37332902966671</v>
      </c>
      <c r="BL4" s="23">
        <v>7.6550668033532202E-3</v>
      </c>
      <c r="BM4" s="23">
        <v>3.5338091880405802</v>
      </c>
      <c r="BN4" s="23">
        <v>3.5338091880405802</v>
      </c>
      <c r="BO4" s="23">
        <v>0</v>
      </c>
      <c r="BP4" s="23">
        <v>0</v>
      </c>
      <c r="BQ4" s="23">
        <v>2.27428529212894E-2</v>
      </c>
      <c r="BR4" s="23">
        <v>3.2727489859730903E-2</v>
      </c>
      <c r="BS4" s="23">
        <v>4.8993021408067303</v>
      </c>
      <c r="BT4" s="23">
        <v>3.7137595656573799E-3</v>
      </c>
      <c r="BU4" s="23">
        <v>1.9514697509680999E-3</v>
      </c>
      <c r="BV4" s="23">
        <v>4.1468719937995E-3</v>
      </c>
      <c r="BW4" s="23">
        <v>1.18605682469643E-2</v>
      </c>
      <c r="BX4" s="23">
        <v>2.4692406778891798E-2</v>
      </c>
      <c r="BY4" s="23">
        <v>6.8138959743602404E-3</v>
      </c>
      <c r="BZ4" s="23">
        <v>2.1577329675865401E-2</v>
      </c>
      <c r="CA4" s="23">
        <v>6.6782028937052498E-2</v>
      </c>
      <c r="CB4" s="23">
        <v>0</v>
      </c>
      <c r="CC4" s="6">
        <v>402.80402360812298</v>
      </c>
      <c r="CD4" s="23">
        <v>0.22654874384492599</v>
      </c>
      <c r="CE4" s="23">
        <v>2.3707789811119001E-3</v>
      </c>
      <c r="CF4" s="23">
        <v>5.8043147812959798E-3</v>
      </c>
      <c r="CG4" s="23">
        <v>0.14195400585768</v>
      </c>
      <c r="CH4" s="23">
        <v>0.16510932664839001</v>
      </c>
      <c r="CI4" s="23">
        <v>1.40680873310405</v>
      </c>
      <c r="CJ4" s="23">
        <v>4.7149598493890402E-2</v>
      </c>
      <c r="CK4" s="23">
        <v>0</v>
      </c>
      <c r="CL4" s="23">
        <v>0.18200222030677299</v>
      </c>
      <c r="CM4" s="23">
        <v>2.56157784795824E-2</v>
      </c>
      <c r="CN4" s="23">
        <v>4473.6713252974796</v>
      </c>
      <c r="CO4" s="6">
        <v>1.4999874902913899E-6</v>
      </c>
      <c r="CP4" s="23">
        <v>8.0563040624562196E-2</v>
      </c>
      <c r="CQ4" s="23">
        <v>26.8766797471587</v>
      </c>
      <c r="CR4" s="23">
        <v>12.781958169955001</v>
      </c>
      <c r="CS4" s="23">
        <v>1.0003122450205799E-3</v>
      </c>
      <c r="CT4" s="23">
        <v>1.63088721975221</v>
      </c>
      <c r="CU4" s="23">
        <v>27.0224147447103</v>
      </c>
      <c r="CV4" s="23">
        <v>0</v>
      </c>
      <c r="CW4" s="23">
        <v>0</v>
      </c>
      <c r="CX4" s="23">
        <v>30.723378043803098</v>
      </c>
      <c r="CY4" s="23">
        <v>30.723378043803098</v>
      </c>
      <c r="CZ4" s="23">
        <v>7.67698262643672</v>
      </c>
      <c r="DA4" s="23">
        <v>35.590667406706402</v>
      </c>
      <c r="DB4" s="23">
        <v>6.7734440775656102E-3</v>
      </c>
      <c r="DC4" s="23">
        <v>3.79715337831453E-2</v>
      </c>
      <c r="DD4" s="23">
        <v>0</v>
      </c>
      <c r="DE4" s="23">
        <v>3.00690148329531</v>
      </c>
      <c r="DF4" s="23">
        <v>0</v>
      </c>
      <c r="DG4" s="23">
        <v>0</v>
      </c>
      <c r="DH4" s="23">
        <v>0</v>
      </c>
      <c r="DI4" s="23">
        <v>1.3381608592514201E-2</v>
      </c>
      <c r="DJ4" s="23">
        <v>3.8086136356972403E-2</v>
      </c>
      <c r="DK4" s="23">
        <v>6.7320051508237E-2</v>
      </c>
      <c r="DL4" s="23">
        <v>0.13668015282461601</v>
      </c>
      <c r="DM4" s="23">
        <v>0</v>
      </c>
      <c r="DN4" s="23">
        <v>1.54242595221151</v>
      </c>
      <c r="DO4" s="23">
        <v>0.32118952773100501</v>
      </c>
      <c r="DP4" s="23">
        <v>355.73901420382799</v>
      </c>
      <c r="DQ4" s="23">
        <v>0</v>
      </c>
      <c r="DR4" s="23">
        <v>3.4819732818554001E-2</v>
      </c>
      <c r="DS4" s="23">
        <v>5.0106427668005903E-2</v>
      </c>
      <c r="DT4" s="23">
        <v>397.89209195577502</v>
      </c>
      <c r="DU4" s="23">
        <v>15947.455768845301</v>
      </c>
      <c r="DV4" s="23">
        <v>1771.9397511202201</v>
      </c>
      <c r="DW4" s="23">
        <v>17719.395519965601</v>
      </c>
      <c r="DX4" s="23">
        <v>0</v>
      </c>
      <c r="DY4" s="23">
        <v>9.2894226249770302</v>
      </c>
      <c r="DZ4" s="23">
        <v>2.0394611362755399E-2</v>
      </c>
      <c r="EA4" s="6">
        <v>1.51799870822114E-5</v>
      </c>
      <c r="EB4" s="23">
        <v>1.35350491903459E-4</v>
      </c>
      <c r="EC4" s="23">
        <v>0</v>
      </c>
      <c r="ED4" s="6">
        <v>2.3069960369587199E-5</v>
      </c>
      <c r="EE4" s="23">
        <v>6.3492894526507302E-4</v>
      </c>
      <c r="EF4" s="23">
        <v>2.7010540332502702E-3</v>
      </c>
      <c r="EG4" s="23">
        <v>1.37565913026445E-2</v>
      </c>
      <c r="EH4" s="23">
        <v>60.736622581061198</v>
      </c>
      <c r="EI4" s="23">
        <v>131.049593538414</v>
      </c>
      <c r="EJ4" s="23">
        <v>38.902554029442697</v>
      </c>
      <c r="EK4" s="23">
        <v>17.533972374984099</v>
      </c>
      <c r="EL4" s="23">
        <v>82.008202580510002</v>
      </c>
      <c r="EM4" s="23">
        <v>36.898233013883598</v>
      </c>
      <c r="EN4" s="23">
        <v>6.3127284952903696E-3</v>
      </c>
      <c r="EO4" s="23">
        <v>1.41308849264482E-3</v>
      </c>
      <c r="EP4" s="23">
        <v>8.4114059209532694</v>
      </c>
      <c r="EQ4" s="23">
        <v>1701.1597830015701</v>
      </c>
      <c r="ER4" s="23">
        <v>1556.1053202304699</v>
      </c>
      <c r="ES4" s="23">
        <v>145.054462771099</v>
      </c>
      <c r="ET4" s="23">
        <v>2.9100203376378499E-2</v>
      </c>
      <c r="EU4" s="23">
        <v>0.26581028565727999</v>
      </c>
      <c r="EV4" s="23">
        <v>569.64996131549697</v>
      </c>
      <c r="EW4" s="23">
        <v>3.08126997249734E-2</v>
      </c>
      <c r="EX4" s="23">
        <v>124.337773949084</v>
      </c>
      <c r="EY4" s="23">
        <v>30.4443454761707</v>
      </c>
      <c r="EZ4" s="23">
        <v>15.110078960630901</v>
      </c>
      <c r="FA4" s="23">
        <v>310.63073410605301</v>
      </c>
      <c r="FB4" s="23">
        <v>4.6924875708923702E-2</v>
      </c>
      <c r="FC4" s="23">
        <v>16.888342199222699</v>
      </c>
      <c r="FD4" s="23">
        <v>102.143003037969</v>
      </c>
      <c r="FE4" s="23">
        <v>154.920641296979</v>
      </c>
      <c r="FF4" s="23">
        <v>4.0457556699985897</v>
      </c>
      <c r="FG4" s="23">
        <v>9.0847682375035696E-4</v>
      </c>
      <c r="FH4" s="23">
        <v>8818.7295821972402</v>
      </c>
      <c r="FI4" s="23">
        <v>3.91039522091436</v>
      </c>
      <c r="FJ4" s="23">
        <v>2.7763849005660299</v>
      </c>
      <c r="FK4" s="23">
        <v>209.760378514856</v>
      </c>
      <c r="FL4" s="23">
        <v>0</v>
      </c>
      <c r="FM4" s="23">
        <v>36.237161391515002</v>
      </c>
      <c r="FN4" s="23">
        <v>6.1804066025053901</v>
      </c>
      <c r="FO4" s="23">
        <v>0</v>
      </c>
      <c r="FP4" s="23">
        <v>1.9223769911848001</v>
      </c>
      <c r="FQ4" s="23">
        <v>496.89905951729702</v>
      </c>
      <c r="FR4" s="23">
        <v>2.76888611290584</v>
      </c>
      <c r="FS4" s="23">
        <v>93.882437968715806</v>
      </c>
      <c r="FU4" s="32">
        <f t="shared" ref="FU4:FU51" si="55">DT4/FQ4</f>
        <v>0.80075034221698793</v>
      </c>
      <c r="FV4" s="46">
        <f t="shared" si="0"/>
        <v>-5.2306061981315395E-7</v>
      </c>
      <c r="FW4" s="46">
        <f t="shared" si="1"/>
        <v>1.3016237239304028E-7</v>
      </c>
      <c r="FX4" s="46">
        <f t="shared" si="2"/>
        <v>2.3996490622444841E-2</v>
      </c>
      <c r="FY4" s="46">
        <f t="shared" si="3"/>
        <v>3.4206599871423799E-5</v>
      </c>
      <c r="FZ4" s="46">
        <f t="shared" si="4"/>
        <v>3.7417460297888392E-5</v>
      </c>
      <c r="GA4" s="46">
        <f t="shared" si="5"/>
        <v>-2.5178497768056703E-2</v>
      </c>
      <c r="GB4" s="46">
        <f t="shared" si="6"/>
        <v>-5.9137268132845118E-7</v>
      </c>
      <c r="GC4" s="46">
        <f t="shared" si="7"/>
        <v>1.3527630362589018E-7</v>
      </c>
      <c r="GD4" s="46">
        <f t="shared" si="8"/>
        <v>-2.4053464498498127E-7</v>
      </c>
      <c r="GE4" s="46">
        <f t="shared" si="9"/>
        <v>6.1140732773994404E-6</v>
      </c>
      <c r="GF4" s="46">
        <f t="shared" si="10"/>
        <v>-1.0315227526785432E-6</v>
      </c>
      <c r="GG4" s="46">
        <f t="shared" si="11"/>
        <v>-5.4889282523878723E-7</v>
      </c>
      <c r="GH4" s="46">
        <f t="shared" si="12"/>
        <v>-1.353682946957362E-6</v>
      </c>
      <c r="GI4" s="46">
        <f t="shared" si="13"/>
        <v>-9.4041405414389351E-7</v>
      </c>
      <c r="GJ4" s="46">
        <f t="shared" si="14"/>
        <v>-8.5765066196655451E-7</v>
      </c>
      <c r="GK4" s="46">
        <f t="shared" si="15"/>
        <v>-6.1487982478851166E-7</v>
      </c>
      <c r="GL4" s="46">
        <f t="shared" si="16"/>
        <v>4.142374099198753E-7</v>
      </c>
      <c r="GM4" s="46">
        <f t="shared" si="17"/>
        <v>-1.3676405488392476E-6</v>
      </c>
      <c r="GN4" s="46">
        <f t="shared" si="18"/>
        <v>-7.6299887706583859E-7</v>
      </c>
      <c r="GO4" s="46">
        <f t="shared" si="19"/>
        <v>2.8253039448717929E-7</v>
      </c>
      <c r="GP4" s="46">
        <f t="shared" si="20"/>
        <v>-1.7286672910117999E-6</v>
      </c>
      <c r="GQ4" s="46">
        <f t="shared" si="21"/>
        <v>-8.3398057400946104E-6</v>
      </c>
      <c r="GR4" s="46">
        <f t="shared" si="22"/>
        <v>-1.1093838806986735E-6</v>
      </c>
      <c r="GS4" s="46">
        <f t="shared" si="23"/>
        <v>1.5384585285369466E-6</v>
      </c>
      <c r="GT4" s="46">
        <f t="shared" si="24"/>
        <v>-4.122655933892924E-7</v>
      </c>
      <c r="GU4" s="46">
        <f t="shared" si="25"/>
        <v>1.1807201754666816E-7</v>
      </c>
      <c r="GV4" s="46">
        <f t="shared" si="26"/>
        <v>4.6502233207096798E-5</v>
      </c>
      <c r="GW4" s="46">
        <f t="shared" si="27"/>
        <v>-8.753147045200474E-7</v>
      </c>
      <c r="GX4" s="46">
        <f t="shared" si="28"/>
        <v>-1.7434616208111609E-6</v>
      </c>
      <c r="GY4" s="46">
        <f t="shared" si="29"/>
        <v>-2.8923322892594213E-7</v>
      </c>
      <c r="GZ4" s="46">
        <f t="shared" si="30"/>
        <v>0</v>
      </c>
      <c r="HA4" s="46">
        <f t="shared" si="31"/>
        <v>-1.5326410048840731E-6</v>
      </c>
      <c r="HB4" s="46">
        <f t="shared" si="32"/>
        <v>-7.00766383958871E-7</v>
      </c>
      <c r="HC4" s="46">
        <f t="shared" si="33"/>
        <v>-5.3258836437561525E-8</v>
      </c>
      <c r="HD4" s="46">
        <f t="shared" si="34"/>
        <v>-7.9690072837778801E-4</v>
      </c>
      <c r="HE4" s="46">
        <f t="shared" si="35"/>
        <v>7.5112555802336792E-6</v>
      </c>
      <c r="HF4" s="46">
        <f t="shared" si="36"/>
        <v>-8.9435696088129417E-7</v>
      </c>
      <c r="HG4" s="46">
        <f t="shared" si="37"/>
        <v>0</v>
      </c>
      <c r="HH4" s="46">
        <f t="shared" si="38"/>
        <v>-8.4012279923831655E-7</v>
      </c>
      <c r="HI4" s="46">
        <f t="shared" si="39"/>
        <v>-3.4566023666892669E-7</v>
      </c>
      <c r="HJ4" s="46">
        <f t="shared" si="40"/>
        <v>4.9701000611201764E-6</v>
      </c>
      <c r="HK4" s="46">
        <f t="shared" si="41"/>
        <v>-8.5097421610955423E-7</v>
      </c>
      <c r="HL4" s="46">
        <f t="shared" si="42"/>
        <v>3.6343070483347875E-6</v>
      </c>
      <c r="HM4" s="46">
        <f t="shared" si="43"/>
        <v>0</v>
      </c>
      <c r="HN4" s="46">
        <f t="shared" si="44"/>
        <v>-1.7178332380722847E-6</v>
      </c>
      <c r="HO4" s="46">
        <f t="shared" si="45"/>
        <v>-1.6611830075780521E-6</v>
      </c>
      <c r="HP4" s="46">
        <f t="shared" si="46"/>
        <v>5.1954988708654203E-6</v>
      </c>
      <c r="HQ4" s="46">
        <f t="shared" si="47"/>
        <v>-3.5399163967720662E-6</v>
      </c>
      <c r="HR4" s="46">
        <f t="shared" si="48"/>
        <v>-4.6615573808741363E-7</v>
      </c>
      <c r="HS4" s="46">
        <f t="shared" si="49"/>
        <v>-5.0556187368110878E-7</v>
      </c>
      <c r="HT4" s="46">
        <f t="shared" si="50"/>
        <v>4.0988143920778046E-7</v>
      </c>
      <c r="HU4" s="46">
        <f t="shared" si="51"/>
        <v>-1.7898905423190475E-6</v>
      </c>
      <c r="HV4" s="46">
        <f t="shared" si="52"/>
        <v>0</v>
      </c>
      <c r="HW4" s="46">
        <f t="shared" si="53"/>
        <v>4.17064636746899E-6</v>
      </c>
      <c r="HX4" s="46">
        <f t="shared" si="54"/>
        <v>0</v>
      </c>
      <c r="HY4" s="46">
        <f t="shared" ref="HY4:HY51" si="56">(BT4-BE4)/(BE4+1E-50)</f>
        <v>-5.5023029419920782E-6</v>
      </c>
    </row>
    <row r="5" spans="1:233" x14ac:dyDescent="0.3">
      <c r="A5" s="23" t="s">
        <v>3</v>
      </c>
      <c r="B5" s="21">
        <v>5653.3006212</v>
      </c>
      <c r="C5" s="21">
        <v>193.30899708999999</v>
      </c>
      <c r="D5" s="21">
        <v>17657.613325999999</v>
      </c>
      <c r="E5" s="21">
        <v>1673.9758165999999</v>
      </c>
      <c r="F5" s="21">
        <v>1236.3970135</v>
      </c>
      <c r="G5" s="21">
        <v>39459.662022999997</v>
      </c>
      <c r="H5" s="21">
        <v>453.23493781000002</v>
      </c>
      <c r="I5" s="23">
        <v>5.4292813100000004</v>
      </c>
      <c r="J5" s="23">
        <v>3.6068700599999999</v>
      </c>
      <c r="L5" s="23">
        <v>3.2017669999999998E-2</v>
      </c>
      <c r="M5" s="23">
        <v>8.2816416099999994</v>
      </c>
      <c r="N5" s="23">
        <v>3.7012E-3</v>
      </c>
      <c r="O5" s="23">
        <v>2.6926599999999998E-2</v>
      </c>
      <c r="P5" s="23">
        <v>1.897774E-2</v>
      </c>
      <c r="Q5" s="23">
        <v>2.1570800000000001E-2</v>
      </c>
      <c r="R5" s="23">
        <v>0.27326250000000002</v>
      </c>
      <c r="S5" s="23">
        <v>0.49</v>
      </c>
      <c r="T5" s="23">
        <v>7.7470090000000005E-2</v>
      </c>
      <c r="U5" s="23">
        <v>0.1525977</v>
      </c>
      <c r="V5" s="23">
        <v>1.4380799999999999E-2</v>
      </c>
      <c r="Z5" s="23">
        <v>19.919298250000001</v>
      </c>
      <c r="AA5" s="23">
        <v>66.562477400000006</v>
      </c>
      <c r="AB5" s="23">
        <v>3.1894520000000003E-2</v>
      </c>
      <c r="AC5" s="23">
        <v>1.73551809</v>
      </c>
      <c r="AD5" s="23">
        <v>0.25744839000000003</v>
      </c>
      <c r="AE5" s="23">
        <v>1.608063</v>
      </c>
      <c r="AF5" s="23">
        <v>0.232793</v>
      </c>
      <c r="AG5" s="23">
        <v>0.13596662000000001</v>
      </c>
      <c r="AH5" s="23">
        <v>0.11134362</v>
      </c>
      <c r="AI5" s="23">
        <v>1.8215100000000001E-2</v>
      </c>
      <c r="AJ5" s="23">
        <v>1.5818499999999999E-2</v>
      </c>
      <c r="AL5" s="23">
        <v>9.1203537400000005</v>
      </c>
      <c r="AN5" s="23">
        <v>1.084942E-2</v>
      </c>
      <c r="AO5" s="23">
        <v>4.1964119599999998</v>
      </c>
      <c r="AP5" s="23">
        <v>2.0464999999999999E-4</v>
      </c>
      <c r="AQ5" s="6">
        <v>1.53E-6</v>
      </c>
      <c r="AR5" s="23">
        <v>1.361E-5</v>
      </c>
      <c r="AT5" s="6">
        <v>1.06E-6</v>
      </c>
      <c r="AU5" s="6">
        <v>8.6000000000000007E-6</v>
      </c>
      <c r="AV5" s="6">
        <v>6.2999999999999998E-6</v>
      </c>
      <c r="AW5" s="23">
        <v>9.1508240000000005E-2</v>
      </c>
      <c r="AX5" s="23">
        <v>2.1000246699999998</v>
      </c>
      <c r="AY5" s="23">
        <v>2.9338614999999999</v>
      </c>
      <c r="AZ5" s="23">
        <v>1.8487521</v>
      </c>
      <c r="BA5" s="23">
        <v>0.91077200000000003</v>
      </c>
      <c r="BE5" s="23">
        <v>2.8600000000000001E-5</v>
      </c>
      <c r="BG5" s="23" t="s">
        <v>3</v>
      </c>
      <c r="BH5" s="23">
        <v>0.478073655252236</v>
      </c>
      <c r="BI5" s="23">
        <v>1.0219076322009699</v>
      </c>
      <c r="BJ5" s="23">
        <v>0</v>
      </c>
      <c r="BK5" s="23">
        <v>3.60689441917784</v>
      </c>
      <c r="BL5" s="23">
        <v>0</v>
      </c>
      <c r="BM5" s="23">
        <v>5.46405057756097</v>
      </c>
      <c r="BN5" s="23">
        <v>5.4293150350844304</v>
      </c>
      <c r="BO5" s="23">
        <v>1.0853519964681899</v>
      </c>
      <c r="BP5" s="23">
        <v>0.22920620952826501</v>
      </c>
      <c r="BQ5" s="23">
        <v>1.3127243189404499E-2</v>
      </c>
      <c r="BR5" s="23">
        <v>1.8890436138527401E-2</v>
      </c>
      <c r="BS5" s="23">
        <v>8.2816709567982407</v>
      </c>
      <c r="BT5" s="6">
        <v>2.8600247884274699E-5</v>
      </c>
      <c r="BU5" s="23">
        <v>1.18438490313794E-3</v>
      </c>
      <c r="BV5" s="23">
        <v>2.51682098419506E-3</v>
      </c>
      <c r="BW5" s="23">
        <v>0</v>
      </c>
      <c r="BX5" s="23">
        <v>2.6926896546705499E-2</v>
      </c>
      <c r="BY5" s="23">
        <v>4.5546724438124504E-3</v>
      </c>
      <c r="BZ5" s="23">
        <v>1.44231133153546E-2</v>
      </c>
      <c r="CA5" s="23">
        <v>2.1570887431505099E-2</v>
      </c>
      <c r="CB5" s="23">
        <v>0</v>
      </c>
      <c r="CC5" s="23">
        <v>221.737811548309</v>
      </c>
      <c r="CD5" s="23">
        <v>0.27326267225732498</v>
      </c>
      <c r="CE5" s="23">
        <v>2.2466326910431701E-2</v>
      </c>
      <c r="CF5" s="23">
        <v>5.5003744014351999E-2</v>
      </c>
      <c r="CG5" s="23">
        <v>0.49000620689274998</v>
      </c>
      <c r="CH5" s="23">
        <v>0.15259777910122799</v>
      </c>
      <c r="CI5" s="23">
        <v>1.6080644945501701</v>
      </c>
      <c r="CJ5" s="23">
        <v>1.4380942113064E-2</v>
      </c>
      <c r="CK5" s="23">
        <v>0</v>
      </c>
      <c r="CL5" s="23">
        <v>1.8215388634071301E-2</v>
      </c>
      <c r="CM5" s="23">
        <v>1.0849579330566499E-2</v>
      </c>
      <c r="CN5" s="23">
        <v>5653.3034965167999</v>
      </c>
      <c r="CO5" s="23">
        <v>0</v>
      </c>
      <c r="CP5" s="23">
        <v>0</v>
      </c>
      <c r="CQ5" s="23">
        <v>4.5863513794404298</v>
      </c>
      <c r="CR5" s="23">
        <v>8.6845739698595903</v>
      </c>
      <c r="CS5" s="23">
        <v>0.57805608982480505</v>
      </c>
      <c r="CT5" s="23">
        <v>2.1000472207584999</v>
      </c>
      <c r="CU5" s="23">
        <v>3.2883106759128</v>
      </c>
      <c r="CV5" s="23">
        <v>0</v>
      </c>
      <c r="CW5" s="6">
        <v>0.275044955571355</v>
      </c>
      <c r="CX5" s="23">
        <v>19.919402896544899</v>
      </c>
      <c r="CY5" s="23">
        <v>19.919402896544899</v>
      </c>
      <c r="CZ5" s="6">
        <v>66.562476280679206</v>
      </c>
      <c r="DA5" s="6">
        <v>2.9338666834111402</v>
      </c>
      <c r="DB5" s="6">
        <v>1.9952873111344798E-3</v>
      </c>
      <c r="DC5" s="23">
        <v>2.9432872042026399E-2</v>
      </c>
      <c r="DD5" s="23">
        <v>0</v>
      </c>
      <c r="DE5" s="23">
        <v>5.5028484151602903</v>
      </c>
      <c r="DF5" s="23">
        <v>0.261950031192557</v>
      </c>
      <c r="DG5" s="23">
        <v>7.33472482885385</v>
      </c>
      <c r="DH5" s="23">
        <v>0.62804127767765106</v>
      </c>
      <c r="DI5" s="23">
        <v>0.45123460977651703</v>
      </c>
      <c r="DJ5" s="23">
        <v>1.28428463054103</v>
      </c>
      <c r="DK5" s="23">
        <v>8.4958140125409906E-2</v>
      </c>
      <c r="DL5" s="23">
        <v>0.17249055540183</v>
      </c>
      <c r="DM5" s="23">
        <v>0.298289011599706</v>
      </c>
      <c r="DN5" s="23">
        <v>1.84875224149043</v>
      </c>
      <c r="DO5" s="23">
        <v>0.13596802545612</v>
      </c>
      <c r="DP5" s="23">
        <v>193.31027564142499</v>
      </c>
      <c r="DQ5" s="23">
        <v>0</v>
      </c>
      <c r="DR5" s="23">
        <v>4.5650919178006698E-2</v>
      </c>
      <c r="DS5" s="23">
        <v>6.5692812739408094E-2</v>
      </c>
      <c r="DT5" s="23">
        <v>406.02448249904899</v>
      </c>
      <c r="DU5" s="23">
        <v>16315.656843991001</v>
      </c>
      <c r="DV5" s="23">
        <v>1812.8508416704401</v>
      </c>
      <c r="DW5" s="23">
        <v>18128.5076856614</v>
      </c>
      <c r="DX5" s="23">
        <v>1.9544242075254701E-3</v>
      </c>
      <c r="DY5" s="23">
        <v>11.478881168765801</v>
      </c>
      <c r="DZ5" s="23">
        <v>2.0465303723209201E-4</v>
      </c>
      <c r="EA5" s="6">
        <v>1.5299342855095701E-6</v>
      </c>
      <c r="EB5" s="6">
        <v>1.3609463260525599E-5</v>
      </c>
      <c r="EC5" s="23">
        <v>0</v>
      </c>
      <c r="ED5" s="6">
        <v>1.06003190445168E-6</v>
      </c>
      <c r="EE5" s="6">
        <v>8.6001439800437593E-6</v>
      </c>
      <c r="EF5" s="6">
        <v>6.2999105079250596E-6</v>
      </c>
      <c r="EG5" s="23">
        <v>9.1508339843555095E-2</v>
      </c>
      <c r="EH5" s="23">
        <v>59.492460232854398</v>
      </c>
      <c r="EI5" s="23">
        <v>110.034826855237</v>
      </c>
      <c r="EJ5" s="23">
        <v>36.067169388337497</v>
      </c>
      <c r="EK5" s="23">
        <v>8.5355863353781203</v>
      </c>
      <c r="EL5" s="23">
        <v>59.671480062225399</v>
      </c>
      <c r="EM5" s="23">
        <v>32.35195078468</v>
      </c>
      <c r="EN5" s="23">
        <v>4.9374273163687596E-3</v>
      </c>
      <c r="EO5" s="23">
        <v>4.6938755184554402E-4</v>
      </c>
      <c r="EP5" s="23">
        <v>5.7427502281717597</v>
      </c>
      <c r="EQ5" s="23">
        <v>1674.01455525495</v>
      </c>
      <c r="ER5" s="23">
        <v>1236.4357081472499</v>
      </c>
      <c r="ES5" s="23">
        <v>437.57884710770099</v>
      </c>
      <c r="ET5" s="23">
        <v>3.5508909428617098E-3</v>
      </c>
      <c r="EU5" s="23">
        <v>0.27394744277601502</v>
      </c>
      <c r="EV5" s="23">
        <v>572.38126806064804</v>
      </c>
      <c r="EW5" s="23">
        <v>2.6600899155078701E-2</v>
      </c>
      <c r="EX5" s="23">
        <v>61.698246511957201</v>
      </c>
      <c r="EY5" s="23">
        <v>15.710887512767499</v>
      </c>
      <c r="EZ5" s="23">
        <v>7.0977603900086503</v>
      </c>
      <c r="FA5" s="23">
        <v>154.06319329342901</v>
      </c>
      <c r="FB5" s="23">
        <v>1.58061742312758E-2</v>
      </c>
      <c r="FC5" s="23">
        <v>7.9319599275769104</v>
      </c>
      <c r="FD5" s="23">
        <v>93.685575307909602</v>
      </c>
      <c r="FE5" s="23">
        <v>125.477517977479</v>
      </c>
      <c r="FF5" s="23">
        <v>4.1508254012175403</v>
      </c>
      <c r="FG5" s="23">
        <v>0</v>
      </c>
      <c r="FH5" s="23">
        <v>39482.562514418998</v>
      </c>
      <c r="FI5" s="23">
        <v>2.48293197727617</v>
      </c>
      <c r="FJ5" s="23">
        <v>0.91078189680164401</v>
      </c>
      <c r="FK5" s="23">
        <v>961.28960168267895</v>
      </c>
      <c r="FL5" s="23">
        <v>0.203510739785666</v>
      </c>
      <c r="FM5" s="23">
        <v>50.121376626227303</v>
      </c>
      <c r="FN5" s="23">
        <v>9.1204473760164397</v>
      </c>
      <c r="FO5" s="23">
        <v>0</v>
      </c>
      <c r="FP5" s="23">
        <v>6.4773791759168304</v>
      </c>
      <c r="FQ5" s="23">
        <v>453.23565675755202</v>
      </c>
      <c r="FR5" s="23">
        <v>4.19645787965373</v>
      </c>
      <c r="FS5" s="23">
        <v>147.215432702058</v>
      </c>
      <c r="FU5" s="32">
        <f t="shared" si="55"/>
        <v>0.89583526019057769</v>
      </c>
      <c r="FV5" s="46">
        <f t="shared" si="0"/>
        <v>5.0860850899923168E-7</v>
      </c>
      <c r="FW5" s="46">
        <f t="shared" si="1"/>
        <v>6.6140295808756286E-6</v>
      </c>
      <c r="FX5" s="46">
        <f t="shared" si="2"/>
        <v>2.6668063852549721E-2</v>
      </c>
      <c r="FY5" s="46">
        <f t="shared" si="3"/>
        <v>2.3141705253991018E-5</v>
      </c>
      <c r="FZ5" s="46">
        <f t="shared" si="4"/>
        <v>3.1296296276552208E-5</v>
      </c>
      <c r="GA5" s="46">
        <f t="shared" si="5"/>
        <v>5.8035194030939263E-4</v>
      </c>
      <c r="GB5" s="46">
        <f t="shared" si="6"/>
        <v>1.586258013285773E-6</v>
      </c>
      <c r="GC5" s="46">
        <f t="shared" si="7"/>
        <v>6.2117032631714918E-6</v>
      </c>
      <c r="GD5" s="46">
        <f t="shared" si="8"/>
        <v>6.7535501515019476E-6</v>
      </c>
      <c r="GE5" s="46">
        <f t="shared" si="9"/>
        <v>0</v>
      </c>
      <c r="GF5" s="46">
        <f t="shared" si="10"/>
        <v>2.9133699919815677E-7</v>
      </c>
      <c r="GG5" s="46">
        <f t="shared" si="11"/>
        <v>3.5435967436523797E-6</v>
      </c>
      <c r="GH5" s="46">
        <f t="shared" si="12"/>
        <v>1.5906551929147329E-6</v>
      </c>
      <c r="GI5" s="46">
        <f t="shared" si="13"/>
        <v>1.1013150769151649E-5</v>
      </c>
      <c r="GJ5" s="46">
        <f t="shared" si="14"/>
        <v>2.4112021267690269E-6</v>
      </c>
      <c r="GK5" s="46">
        <f t="shared" si="15"/>
        <v>4.0532342378735696E-6</v>
      </c>
      <c r="GL5" s="46">
        <f t="shared" si="16"/>
        <v>6.3037308434060202E-7</v>
      </c>
      <c r="GM5" s="46">
        <f t="shared" si="17"/>
        <v>1.2667128061211515E-5</v>
      </c>
      <c r="GN5" s="46">
        <f t="shared" si="18"/>
        <v>-2.4622685102448345E-7</v>
      </c>
      <c r="GO5" s="46">
        <f t="shared" si="19"/>
        <v>5.1836448376600345E-7</v>
      </c>
      <c r="GP5" s="46">
        <f t="shared" si="20"/>
        <v>9.8821389631119725E-6</v>
      </c>
      <c r="GQ5" s="46">
        <f t="shared" si="21"/>
        <v>0</v>
      </c>
      <c r="GR5" s="46">
        <f t="shared" si="22"/>
        <v>0</v>
      </c>
      <c r="GS5" s="46">
        <f t="shared" si="23"/>
        <v>0</v>
      </c>
      <c r="GT5" s="46">
        <f t="shared" si="24"/>
        <v>5.2535256807024365E-6</v>
      </c>
      <c r="GU5" s="46">
        <f t="shared" si="25"/>
        <v>-1.6816092839762211E-8</v>
      </c>
      <c r="GV5" s="46">
        <f t="shared" si="26"/>
        <v>9.490360746674418E-5</v>
      </c>
      <c r="GW5" s="46">
        <f t="shared" si="27"/>
        <v>6.6280930957856937E-7</v>
      </c>
      <c r="GX5" s="46">
        <f t="shared" si="28"/>
        <v>1.1867514102404376E-6</v>
      </c>
      <c r="GY5" s="46">
        <f t="shared" si="29"/>
        <v>9.2941020971625109E-7</v>
      </c>
      <c r="GZ5" s="46">
        <f t="shared" si="30"/>
        <v>0.28134871581063864</v>
      </c>
      <c r="HA5" s="46">
        <f t="shared" si="31"/>
        <v>1.033677324614669E-5</v>
      </c>
      <c r="HB5" s="46">
        <f t="shared" si="32"/>
        <v>1.0051533691837581E-6</v>
      </c>
      <c r="HC5" s="46">
        <f t="shared" si="33"/>
        <v>1.5845868060016332E-5</v>
      </c>
      <c r="HD5" s="46">
        <f t="shared" si="34"/>
        <v>-7.791995906185422E-4</v>
      </c>
      <c r="HE5" s="46">
        <f t="shared" si="35"/>
        <v>0</v>
      </c>
      <c r="HF5" s="46">
        <f t="shared" si="36"/>
        <v>1.026670884798284E-5</v>
      </c>
      <c r="HG5" s="46">
        <f t="shared" si="37"/>
        <v>0</v>
      </c>
      <c r="HH5" s="46">
        <f t="shared" si="38"/>
        <v>1.468562987690557E-5</v>
      </c>
      <c r="HI5" s="46">
        <f t="shared" si="39"/>
        <v>1.0942599098428593E-5</v>
      </c>
      <c r="HJ5" s="46">
        <f t="shared" si="40"/>
        <v>1.4841104774115266E-5</v>
      </c>
      <c r="HK5" s="46">
        <f t="shared" si="41"/>
        <v>-4.2950647339801453E-5</v>
      </c>
      <c r="HL5" s="46">
        <f t="shared" si="42"/>
        <v>-3.9437139926592606E-5</v>
      </c>
      <c r="HM5" s="46">
        <f t="shared" si="43"/>
        <v>0</v>
      </c>
      <c r="HN5" s="46">
        <f t="shared" si="44"/>
        <v>3.009853932076148E-5</v>
      </c>
      <c r="HO5" s="46">
        <f t="shared" si="45"/>
        <v>1.6741865553332537E-5</v>
      </c>
      <c r="HP5" s="46">
        <f t="shared" si="46"/>
        <v>-1.4205091260347224E-5</v>
      </c>
      <c r="HQ5" s="46">
        <f t="shared" si="47"/>
        <v>1.0910881368748368E-6</v>
      </c>
      <c r="HR5" s="46">
        <f t="shared" si="48"/>
        <v>1.0738330278808644E-5</v>
      </c>
      <c r="HS5" s="46">
        <f t="shared" si="49"/>
        <v>1.7667538635713311E-6</v>
      </c>
      <c r="HT5" s="46">
        <f t="shared" si="50"/>
        <v>7.653293810401664E-8</v>
      </c>
      <c r="HU5" s="46">
        <f t="shared" si="51"/>
        <v>1.0866387684275159E-5</v>
      </c>
      <c r="HV5" s="46">
        <f t="shared" si="52"/>
        <v>0</v>
      </c>
      <c r="HW5" s="46">
        <f t="shared" si="53"/>
        <v>0</v>
      </c>
      <c r="HX5" s="46">
        <f t="shared" si="54"/>
        <v>0</v>
      </c>
      <c r="HY5" s="46">
        <f t="shared" si="56"/>
        <v>8.6672823320957756E-6</v>
      </c>
    </row>
    <row r="6" spans="1:233" x14ac:dyDescent="0.3">
      <c r="A6" s="23" t="s">
        <v>4</v>
      </c>
      <c r="B6" s="21">
        <v>12616.263994999999</v>
      </c>
      <c r="C6" s="21">
        <v>1441.0984897999999</v>
      </c>
      <c r="D6" s="21">
        <v>7110.0561107000003</v>
      </c>
      <c r="E6" s="21">
        <v>1610.9179919000001</v>
      </c>
      <c r="F6" s="21">
        <v>1571.3412248</v>
      </c>
      <c r="G6" s="21">
        <v>1948.1610528000001</v>
      </c>
      <c r="H6" s="21">
        <v>598.52326876999996</v>
      </c>
      <c r="I6" s="23">
        <v>9.1679954200000005</v>
      </c>
      <c r="J6" s="23">
        <v>9.1749991400000006</v>
      </c>
      <c r="K6" s="23">
        <v>1.02636E-3</v>
      </c>
      <c r="L6" s="23">
        <v>2.3010289999999999E-2</v>
      </c>
      <c r="M6" s="23">
        <v>24.409154730000001</v>
      </c>
      <c r="N6" s="23">
        <v>1.2249699999999999E-3</v>
      </c>
      <c r="O6" s="23">
        <v>1.0708927699999999</v>
      </c>
      <c r="P6" s="23">
        <v>2.9888229999999998E-2</v>
      </c>
      <c r="Q6" s="23">
        <v>0.27016992000000001</v>
      </c>
      <c r="R6" s="23">
        <v>0.16544751999999999</v>
      </c>
      <c r="S6" s="23">
        <v>2.1791390499999999</v>
      </c>
      <c r="T6" s="23">
        <v>3.6150100000000001E-3</v>
      </c>
      <c r="U6" s="23">
        <v>0.85129635999999997</v>
      </c>
      <c r="V6" s="23">
        <v>0.14890959000000001</v>
      </c>
      <c r="W6" s="23">
        <v>1.06008287</v>
      </c>
      <c r="Y6" s="23">
        <v>1.37645331</v>
      </c>
      <c r="Z6" s="23">
        <v>122.34325984</v>
      </c>
      <c r="AA6" s="23">
        <v>12.68494954</v>
      </c>
      <c r="AB6" s="23">
        <v>2.8830809999999998E-2</v>
      </c>
      <c r="AC6" s="23">
        <v>0.11087971000000001</v>
      </c>
      <c r="AD6" s="23">
        <v>1.57140886</v>
      </c>
      <c r="AE6" s="23">
        <v>2.5094276</v>
      </c>
      <c r="AF6" s="23">
        <v>3.99091475</v>
      </c>
      <c r="AG6" s="23">
        <v>1.0078401299999999</v>
      </c>
      <c r="AH6" s="23">
        <v>8.973942E-2</v>
      </c>
      <c r="AI6" s="23">
        <v>0.18833036</v>
      </c>
      <c r="AJ6" s="23">
        <v>0.14805568999999999</v>
      </c>
      <c r="AL6" s="23">
        <v>24.821132089999999</v>
      </c>
      <c r="AN6" s="23">
        <v>0.54542645000000001</v>
      </c>
      <c r="AO6" s="23">
        <v>13.18232836</v>
      </c>
      <c r="AP6" s="23">
        <v>5.2497410000000001E-2</v>
      </c>
      <c r="AQ6" s="6">
        <v>1E-8</v>
      </c>
      <c r="AR6" s="6">
        <v>2.9999999999999997E-8</v>
      </c>
      <c r="AS6" s="23">
        <v>5.8440000000000003E-5</v>
      </c>
      <c r="AT6" s="23">
        <v>3.4639000000000002E-4</v>
      </c>
      <c r="AU6" s="23">
        <v>1.59304E-3</v>
      </c>
      <c r="AV6" s="23">
        <v>8.7224000000000004E-4</v>
      </c>
      <c r="AW6" s="23">
        <v>0.17598315</v>
      </c>
      <c r="AX6" s="23">
        <v>6.9753323500000004</v>
      </c>
      <c r="AY6" s="23">
        <v>11.880578679999999</v>
      </c>
      <c r="AZ6" s="23">
        <v>0.10321817</v>
      </c>
      <c r="BA6" s="23">
        <v>8.5245407400000008</v>
      </c>
      <c r="BE6" s="23">
        <v>5.6291300000000004E-3</v>
      </c>
      <c r="BG6" s="23" t="s">
        <v>4</v>
      </c>
      <c r="BH6" s="23">
        <v>2.1480446390749999E-3</v>
      </c>
      <c r="BI6" s="23">
        <v>0.67920576592218995</v>
      </c>
      <c r="BJ6" s="23">
        <v>0</v>
      </c>
      <c r="BK6" s="23">
        <v>9.1750131132887809</v>
      </c>
      <c r="BL6" s="23">
        <v>1.0263501749213199E-3</v>
      </c>
      <c r="BM6" s="23">
        <v>9.1681841600582192</v>
      </c>
      <c r="BN6" s="23">
        <v>9.1680276911045695</v>
      </c>
      <c r="BO6" s="23">
        <v>5.8301392764463597E-2</v>
      </c>
      <c r="BP6" s="23">
        <v>1.02984862912286E-3</v>
      </c>
      <c r="BQ6" s="23">
        <v>9.4343992168631503E-3</v>
      </c>
      <c r="BR6" s="23">
        <v>1.35763235462447E-2</v>
      </c>
      <c r="BS6" s="23">
        <v>24.4091742153227</v>
      </c>
      <c r="BT6" s="23">
        <v>5.6291733909090702E-3</v>
      </c>
      <c r="BU6" s="23">
        <v>3.9200966695877902E-4</v>
      </c>
      <c r="BV6" s="23">
        <v>8.32998557163091E-4</v>
      </c>
      <c r="BW6" s="23">
        <v>1.3764820277585399</v>
      </c>
      <c r="BX6" s="23">
        <v>1.0709484033479399</v>
      </c>
      <c r="BY6" s="23">
        <v>7.1732184042174402E-3</v>
      </c>
      <c r="BZ6" s="23">
        <v>2.27151080915469E-2</v>
      </c>
      <c r="CA6" s="23">
        <v>0.27017856155578301</v>
      </c>
      <c r="CB6" s="23">
        <v>0</v>
      </c>
      <c r="CC6" s="23">
        <v>1185.3645671440199</v>
      </c>
      <c r="CD6" s="23">
        <v>0.165453622948839</v>
      </c>
      <c r="CE6" s="23">
        <v>1.04837246294857E-3</v>
      </c>
      <c r="CF6" s="23">
        <v>2.5667153425155799E-3</v>
      </c>
      <c r="CG6" s="23">
        <v>2.1792542367322998</v>
      </c>
      <c r="CH6" s="23">
        <v>0.85129662108420101</v>
      </c>
      <c r="CI6" s="23">
        <v>2.50943532825322</v>
      </c>
      <c r="CJ6" s="23">
        <v>0.14890752336500099</v>
      </c>
      <c r="CK6" s="23">
        <v>0</v>
      </c>
      <c r="CL6" s="23">
        <v>0.18833098636148299</v>
      </c>
      <c r="CM6" s="23">
        <v>0.54542563862318605</v>
      </c>
      <c r="CN6" s="23">
        <v>12616.2795094063</v>
      </c>
      <c r="CO6" s="23">
        <v>1.06007198418126</v>
      </c>
      <c r="CP6" s="23">
        <v>0</v>
      </c>
      <c r="CQ6" s="23">
        <v>65.696141306342597</v>
      </c>
      <c r="CR6" s="23">
        <v>74.683573506502995</v>
      </c>
      <c r="CS6" s="23">
        <v>1.3302348089718801</v>
      </c>
      <c r="CT6" s="23">
        <v>6.9753659115909104</v>
      </c>
      <c r="CU6" s="23">
        <v>58.244394638482298</v>
      </c>
      <c r="CV6" s="23">
        <v>0</v>
      </c>
      <c r="CW6" s="6">
        <v>1.23579948501783E-3</v>
      </c>
      <c r="CX6" s="6">
        <v>122.34377920506201</v>
      </c>
      <c r="CY6" s="23">
        <v>122.34377920506201</v>
      </c>
      <c r="CZ6" s="23">
        <v>12.6853054481965</v>
      </c>
      <c r="DA6" s="23">
        <v>11.8808041904636</v>
      </c>
      <c r="DB6" s="23">
        <v>1.1943437809076401E-2</v>
      </c>
      <c r="DC6" s="23">
        <v>1.3798940580998001E-2</v>
      </c>
      <c r="DD6" s="23">
        <v>0</v>
      </c>
      <c r="DE6" s="23">
        <v>2.0407821915222599</v>
      </c>
      <c r="DF6" s="23">
        <v>3.9238630766737E-3</v>
      </c>
      <c r="DG6" s="23">
        <v>9.3826602319330502E-2</v>
      </c>
      <c r="DH6" s="23">
        <v>0.36726830106098801</v>
      </c>
      <c r="DI6" s="23">
        <v>2.8828858473839401E-2</v>
      </c>
      <c r="DJ6" s="23">
        <v>8.2051428220164604E-2</v>
      </c>
      <c r="DK6" s="23">
        <v>0.51857387282260603</v>
      </c>
      <c r="DL6" s="23">
        <v>1.0528608306368801</v>
      </c>
      <c r="DM6" s="23">
        <v>3.99164735063321</v>
      </c>
      <c r="DN6" s="23">
        <v>0.10321848902259</v>
      </c>
      <c r="DO6" s="23">
        <v>1.0078443913570201</v>
      </c>
      <c r="DP6" s="23">
        <v>1441.0993951656701</v>
      </c>
      <c r="DQ6" s="23">
        <v>0</v>
      </c>
      <c r="DR6" s="23">
        <v>3.6793433664048698E-2</v>
      </c>
      <c r="DS6" s="23">
        <v>5.2946702434409701E-2</v>
      </c>
      <c r="DT6" s="23">
        <v>480.23631905807503</v>
      </c>
      <c r="DU6" s="23">
        <v>6327.1211132213302</v>
      </c>
      <c r="DV6" s="23">
        <v>703.01349051156706</v>
      </c>
      <c r="DW6" s="23">
        <v>7030.1346037329004</v>
      </c>
      <c r="DX6" s="6">
        <v>1.3680102056633401E-5</v>
      </c>
      <c r="DY6" s="23">
        <v>10.827162456196</v>
      </c>
      <c r="DZ6" s="23">
        <v>5.2499772390648E-2</v>
      </c>
      <c r="EA6" s="6">
        <v>1.0001017256678599E-8</v>
      </c>
      <c r="EB6" s="6">
        <v>2.9999859697856498E-8</v>
      </c>
      <c r="EC6" s="6">
        <v>5.8439936991903501E-5</v>
      </c>
      <c r="ED6" s="23">
        <v>3.4638997203448898E-4</v>
      </c>
      <c r="EE6" s="23">
        <v>1.5930771983328599E-3</v>
      </c>
      <c r="EF6" s="23">
        <v>8.7225269742739102E-4</v>
      </c>
      <c r="EG6" s="23">
        <v>0.17598544015747999</v>
      </c>
      <c r="EH6" s="23">
        <v>9.9269026481147709</v>
      </c>
      <c r="EI6" s="23">
        <v>72.609532769118701</v>
      </c>
      <c r="EJ6" s="23">
        <v>15.5405336782023</v>
      </c>
      <c r="EK6" s="23">
        <v>38.4773011811372</v>
      </c>
      <c r="EL6" s="23">
        <v>94.700756177295602</v>
      </c>
      <c r="EM6" s="23">
        <v>19.3052126028097</v>
      </c>
      <c r="EN6" s="23">
        <v>0.44177942258745601</v>
      </c>
      <c r="EO6" s="23">
        <v>3.0886255930852001E-3</v>
      </c>
      <c r="EP6" s="23">
        <v>36.930565013056302</v>
      </c>
      <c r="EQ6" s="23">
        <v>1610.9889434146201</v>
      </c>
      <c r="ER6" s="23">
        <v>1571.4120122319</v>
      </c>
      <c r="ES6" s="23">
        <v>39.576931182722298</v>
      </c>
      <c r="ET6" s="23">
        <v>0.51286844744225502</v>
      </c>
      <c r="EU6" s="23">
        <v>1.49870340166008E-2</v>
      </c>
      <c r="EV6" s="23">
        <v>115.565311910861</v>
      </c>
      <c r="EW6" s="23">
        <v>0.74499374647250804</v>
      </c>
      <c r="EX6" s="23">
        <v>266.76216597904499</v>
      </c>
      <c r="EY6" s="23">
        <v>55.488720648567799</v>
      </c>
      <c r="EZ6" s="23">
        <v>29.0396977424185</v>
      </c>
      <c r="FA6" s="23">
        <v>666.83130711023603</v>
      </c>
      <c r="FB6" s="23">
        <v>0.147937240877792</v>
      </c>
      <c r="FC6" s="23">
        <v>22.7972299377189</v>
      </c>
      <c r="FD6" s="23">
        <v>79.878055236594506</v>
      </c>
      <c r="FE6" s="23">
        <v>140.71427668628701</v>
      </c>
      <c r="FF6" s="23">
        <v>0.53657696675996902</v>
      </c>
      <c r="FG6" s="23">
        <v>0</v>
      </c>
      <c r="FH6" s="23">
        <v>1947.3174181787499</v>
      </c>
      <c r="FI6" s="23">
        <v>6.0881614768075201</v>
      </c>
      <c r="FJ6" s="23">
        <v>8.5245907951838102</v>
      </c>
      <c r="FK6" s="23">
        <v>0.167710784358273</v>
      </c>
      <c r="FL6" s="23">
        <v>9.1444299957270196E-4</v>
      </c>
      <c r="FM6" s="23">
        <v>5.2946731215761398</v>
      </c>
      <c r="FN6" s="23">
        <v>24.821271592979102</v>
      </c>
      <c r="FO6" s="23">
        <v>0</v>
      </c>
      <c r="FP6" s="23">
        <v>2.4011096299035302</v>
      </c>
      <c r="FQ6" s="23">
        <v>598.52683368684404</v>
      </c>
      <c r="FR6" s="23">
        <v>13.1824890176746</v>
      </c>
      <c r="FS6" s="23">
        <v>2.2802984119512</v>
      </c>
      <c r="FU6" s="32">
        <f t="shared" si="55"/>
        <v>0.80236389085495885</v>
      </c>
      <c r="FV6" s="46">
        <f t="shared" si="0"/>
        <v>1.229714779839499E-6</v>
      </c>
      <c r="FW6" s="46">
        <f t="shared" si="1"/>
        <v>6.2824690788741332E-7</v>
      </c>
      <c r="FX6" s="46">
        <f t="shared" si="2"/>
        <v>-1.1240629570675993E-2</v>
      </c>
      <c r="FY6" s="46">
        <f t="shared" si="3"/>
        <v>4.4044150587894328E-5</v>
      </c>
      <c r="FZ6" s="46">
        <f t="shared" si="4"/>
        <v>4.5049051589067608E-5</v>
      </c>
      <c r="GA6" s="46">
        <f t="shared" si="5"/>
        <v>-4.3304151884038884E-4</v>
      </c>
      <c r="GB6" s="46">
        <f t="shared" si="6"/>
        <v>5.9561875537608091E-6</v>
      </c>
      <c r="GC6" s="46">
        <f t="shared" si="7"/>
        <v>3.5199738973089763E-6</v>
      </c>
      <c r="GD6" s="46">
        <f t="shared" si="8"/>
        <v>1.5229743967341588E-6</v>
      </c>
      <c r="GE6" s="46">
        <f t="shared" si="9"/>
        <v>-9.5727412215083716E-6</v>
      </c>
      <c r="GF6" s="46">
        <f t="shared" si="10"/>
        <v>1.8807373042791408E-5</v>
      </c>
      <c r="GG6" s="46">
        <f t="shared" si="11"/>
        <v>7.9827928967178086E-7</v>
      </c>
      <c r="GH6" s="46">
        <f t="shared" si="12"/>
        <v>3.1204128974667936E-5</v>
      </c>
      <c r="GI6" s="46">
        <f t="shared" si="13"/>
        <v>5.1950437521405169E-5</v>
      </c>
      <c r="GJ6" s="46">
        <f t="shared" si="14"/>
        <v>3.228553994024232E-6</v>
      </c>
      <c r="GK6" s="46">
        <f t="shared" si="15"/>
        <v>3.1985632534542064E-5</v>
      </c>
      <c r="GL6" s="46">
        <f t="shared" si="16"/>
        <v>3.6887520822404519E-5</v>
      </c>
      <c r="GM6" s="46">
        <f t="shared" si="17"/>
        <v>5.2858826195571262E-5</v>
      </c>
      <c r="GN6" s="46">
        <f t="shared" si="18"/>
        <v>2.1522890434496134E-5</v>
      </c>
      <c r="GO6" s="46">
        <f t="shared" si="19"/>
        <v>3.0669014141729945E-7</v>
      </c>
      <c r="GP6" s="46">
        <f t="shared" si="20"/>
        <v>-1.3878454698724239E-5</v>
      </c>
      <c r="GQ6" s="46">
        <f t="shared" si="21"/>
        <v>-1.0268837510770017E-5</v>
      </c>
      <c r="GR6" s="46">
        <f t="shared" si="22"/>
        <v>0</v>
      </c>
      <c r="GS6" s="46">
        <f t="shared" si="23"/>
        <v>2.0863590745299944E-5</v>
      </c>
      <c r="GT6" s="46">
        <f t="shared" si="24"/>
        <v>4.2451465056886944E-6</v>
      </c>
      <c r="GU6" s="46">
        <f t="shared" si="25"/>
        <v>2.8057517720335358E-5</v>
      </c>
      <c r="GV6" s="46">
        <f t="shared" si="26"/>
        <v>6.7283284653247201E-6</v>
      </c>
      <c r="GW6" s="46">
        <f t="shared" si="27"/>
        <v>5.2010778527044559E-6</v>
      </c>
      <c r="GX6" s="46">
        <f t="shared" si="28"/>
        <v>1.6446044148049862E-5</v>
      </c>
      <c r="GY6" s="46">
        <f t="shared" si="29"/>
        <v>3.0796876626528975E-6</v>
      </c>
      <c r="GZ6" s="46">
        <f t="shared" si="30"/>
        <v>1.8356709654347093E-4</v>
      </c>
      <c r="HA6" s="46">
        <f t="shared" si="31"/>
        <v>4.2282073250457658E-6</v>
      </c>
      <c r="HB6" s="46">
        <f t="shared" si="32"/>
        <v>7.9797535843882515E-6</v>
      </c>
      <c r="HC6" s="46">
        <f t="shared" si="33"/>
        <v>3.3258656914689924E-6</v>
      </c>
      <c r="HD6" s="46">
        <f t="shared" si="34"/>
        <v>-8.0003086816850082E-4</v>
      </c>
      <c r="HE6" s="46">
        <f t="shared" si="35"/>
        <v>0</v>
      </c>
      <c r="HF6" s="46">
        <f t="shared" si="36"/>
        <v>5.6203310387645331E-6</v>
      </c>
      <c r="HG6" s="46">
        <f t="shared" si="37"/>
        <v>0</v>
      </c>
      <c r="HH6" s="46">
        <f t="shared" si="38"/>
        <v>-1.4876007827606737E-6</v>
      </c>
      <c r="HI6" s="46">
        <f t="shared" si="39"/>
        <v>1.218735190118364E-5</v>
      </c>
      <c r="HJ6" s="46">
        <f t="shared" si="40"/>
        <v>4.5000137111504526E-5</v>
      </c>
      <c r="HK6" s="46">
        <f t="shared" si="41"/>
        <v>1.0172566785992056E-4</v>
      </c>
      <c r="HL6" s="46">
        <f t="shared" si="42"/>
        <v>-4.6767381166548982E-6</v>
      </c>
      <c r="HM6" s="46">
        <f t="shared" si="43"/>
        <v>-1.0781672912786774E-6</v>
      </c>
      <c r="HN6" s="46">
        <f t="shared" si="44"/>
        <v>-8.0734175459857376E-8</v>
      </c>
      <c r="HO6" s="46">
        <f t="shared" si="45"/>
        <v>2.335053285538432E-5</v>
      </c>
      <c r="HP6" s="46">
        <f t="shared" si="46"/>
        <v>1.4557263357544327E-5</v>
      </c>
      <c r="HQ6" s="46">
        <f t="shared" si="47"/>
        <v>1.3013504304187056E-5</v>
      </c>
      <c r="HR6" s="46">
        <f t="shared" si="48"/>
        <v>4.8114683610663179E-6</v>
      </c>
      <c r="HS6" s="46">
        <f t="shared" si="49"/>
        <v>1.8981437661809433E-5</v>
      </c>
      <c r="HT6" s="46">
        <f t="shared" si="50"/>
        <v>3.0907599892338871E-6</v>
      </c>
      <c r="HU6" s="46">
        <f t="shared" si="51"/>
        <v>5.8718921448201599E-6</v>
      </c>
      <c r="HV6" s="46">
        <f t="shared" si="52"/>
        <v>0</v>
      </c>
      <c r="HW6" s="46">
        <f t="shared" si="53"/>
        <v>0</v>
      </c>
      <c r="HX6" s="46">
        <f t="shared" si="54"/>
        <v>0</v>
      </c>
      <c r="HY6" s="46">
        <f t="shared" si="56"/>
        <v>7.7082797998605436E-6</v>
      </c>
    </row>
    <row r="7" spans="1:233" x14ac:dyDescent="0.3">
      <c r="A7" s="23" t="s">
        <v>5</v>
      </c>
      <c r="B7" s="21">
        <v>7579.6889659999997</v>
      </c>
      <c r="C7" s="21">
        <v>98.105800799999997</v>
      </c>
      <c r="D7" s="21">
        <v>19931.293364000001</v>
      </c>
      <c r="E7" s="21">
        <v>1589.0960098999999</v>
      </c>
      <c r="F7" s="21">
        <v>1302.6894519</v>
      </c>
      <c r="G7" s="21">
        <v>11388.794948999999</v>
      </c>
      <c r="H7" s="21">
        <v>492.96950514999997</v>
      </c>
      <c r="I7" s="23">
        <v>4.7153288499999997</v>
      </c>
      <c r="J7" s="23">
        <v>3.3244876099999998</v>
      </c>
      <c r="K7" s="23">
        <v>0.14579500000000001</v>
      </c>
      <c r="L7" s="23">
        <v>4.6323570000000001E-2</v>
      </c>
      <c r="M7" s="23">
        <v>5.4950950599999997</v>
      </c>
      <c r="N7" s="23">
        <v>1.08138E-2</v>
      </c>
      <c r="O7" s="23">
        <v>1.120721E-2</v>
      </c>
      <c r="P7" s="23">
        <v>2.4127099999999999E-2</v>
      </c>
      <c r="Q7" s="23">
        <v>3.0462070000000001E-2</v>
      </c>
      <c r="R7" s="23">
        <v>1.8954149999999999E-2</v>
      </c>
      <c r="S7" s="23">
        <v>19.046074999999998</v>
      </c>
      <c r="T7" s="23">
        <v>0.38016628000000002</v>
      </c>
      <c r="U7" s="23">
        <v>1.9631289999999999E-2</v>
      </c>
      <c r="V7" s="23">
        <v>2.0308429999999999E-2</v>
      </c>
      <c r="Z7" s="23">
        <v>46.930028409999998</v>
      </c>
      <c r="AA7" s="23">
        <v>25.548458979999999</v>
      </c>
      <c r="AB7" s="23">
        <v>2.5905699999999999E-3</v>
      </c>
      <c r="AC7" s="23">
        <v>9.3481599999999995E-3</v>
      </c>
      <c r="AD7" s="23">
        <v>8.1163168999999993</v>
      </c>
      <c r="AE7" s="23">
        <v>1.24904291</v>
      </c>
      <c r="AG7" s="23">
        <v>0.15108003</v>
      </c>
      <c r="AH7" s="23">
        <v>5.7367351700000002</v>
      </c>
      <c r="AI7" s="23">
        <v>2.5723240000000001E-2</v>
      </c>
      <c r="AJ7" s="23">
        <v>2.23387E-2</v>
      </c>
      <c r="AL7" s="23">
        <v>9.2615874500000004</v>
      </c>
      <c r="AN7" s="23">
        <v>1.2185059999999999E-2</v>
      </c>
      <c r="AO7" s="23">
        <v>4.0517468900000004</v>
      </c>
      <c r="AP7" s="23">
        <v>3.78116E-3</v>
      </c>
      <c r="AQ7" s="6">
        <v>1.8E-7</v>
      </c>
      <c r="AR7" s="6">
        <v>1.55E-6</v>
      </c>
      <c r="AT7" s="6">
        <v>1.1999999999999999E-7</v>
      </c>
      <c r="AU7" s="23">
        <v>1.4039999999999999E-5</v>
      </c>
      <c r="AV7" s="6">
        <v>4.1899999999999997E-6</v>
      </c>
      <c r="AW7" s="23">
        <v>1.4288300000000001E-3</v>
      </c>
      <c r="AX7" s="23">
        <v>2.0380890800000002</v>
      </c>
      <c r="AY7" s="23">
        <v>12.63888085</v>
      </c>
      <c r="AZ7" s="23">
        <v>0.68645460000000003</v>
      </c>
      <c r="BA7" s="23">
        <v>1.2861840899999999</v>
      </c>
      <c r="BE7" s="23">
        <v>1.451E-4</v>
      </c>
      <c r="BG7" s="23" t="s">
        <v>5</v>
      </c>
      <c r="BH7" s="23">
        <v>0</v>
      </c>
      <c r="BI7" s="23">
        <v>0</v>
      </c>
      <c r="BJ7" s="23">
        <v>0</v>
      </c>
      <c r="BK7" s="23">
        <v>3.32458717886843</v>
      </c>
      <c r="BL7" s="23">
        <v>0.14579495912322099</v>
      </c>
      <c r="BM7" s="23">
        <v>4.7153647383413801</v>
      </c>
      <c r="BN7" s="23">
        <v>4.7153647383413801</v>
      </c>
      <c r="BO7" s="23">
        <v>2.56845035194034E-2</v>
      </c>
      <c r="BP7" s="23">
        <v>0</v>
      </c>
      <c r="BQ7" s="23">
        <v>1.8992655697856499E-2</v>
      </c>
      <c r="BR7" s="23">
        <v>2.7330911077685299E-2</v>
      </c>
      <c r="BS7" s="23">
        <v>5.4951993814385798</v>
      </c>
      <c r="BT7" s="23">
        <v>1.4510519455139401E-4</v>
      </c>
      <c r="BU7" s="23">
        <v>3.46041560722895E-3</v>
      </c>
      <c r="BV7" s="23">
        <v>7.3533778903112296E-3</v>
      </c>
      <c r="BW7" s="23">
        <v>0</v>
      </c>
      <c r="BX7" s="23">
        <v>1.1207226791168701E-2</v>
      </c>
      <c r="BY7" s="23">
        <v>5.7904873824578098E-3</v>
      </c>
      <c r="BZ7" s="23">
        <v>1.83365987186737E-2</v>
      </c>
      <c r="CA7" s="23">
        <v>3.0463010645557401E-2</v>
      </c>
      <c r="CB7" s="23">
        <v>0</v>
      </c>
      <c r="CC7" s="23">
        <v>530.65949723123902</v>
      </c>
      <c r="CD7" s="23">
        <v>1.8954836610040899E-2</v>
      </c>
      <c r="CE7" s="23">
        <v>0.110248265800702</v>
      </c>
      <c r="CF7" s="23">
        <v>0.26991797231200898</v>
      </c>
      <c r="CG7" s="23">
        <v>19.046071053313199</v>
      </c>
      <c r="CH7" s="23">
        <v>1.9631977670265699E-2</v>
      </c>
      <c r="CI7" s="23">
        <v>1.24905025801617</v>
      </c>
      <c r="CJ7" s="23">
        <v>2.0309140613667499E-2</v>
      </c>
      <c r="CK7" s="23">
        <v>0</v>
      </c>
      <c r="CL7" s="23">
        <v>2.5724237425662901E-2</v>
      </c>
      <c r="CM7" s="23">
        <v>1.2185476225907601E-2</v>
      </c>
      <c r="CN7" s="23">
        <v>7579.6960750422404</v>
      </c>
      <c r="CO7" s="23">
        <v>0</v>
      </c>
      <c r="CP7" s="23">
        <v>0</v>
      </c>
      <c r="CQ7" s="23">
        <v>4.7344868711457497</v>
      </c>
      <c r="CR7" s="23">
        <v>37.155938320160402</v>
      </c>
      <c r="CS7" s="23">
        <v>0.69108338759196697</v>
      </c>
      <c r="CT7" s="23">
        <v>2.0380991069565599</v>
      </c>
      <c r="CU7" s="23">
        <v>3.3860300660394498</v>
      </c>
      <c r="CV7" s="23">
        <v>0</v>
      </c>
      <c r="CW7" s="6">
        <v>0</v>
      </c>
      <c r="CX7" s="6">
        <v>46.930361078981399</v>
      </c>
      <c r="CY7" s="23">
        <v>46.930361078981399</v>
      </c>
      <c r="CZ7" s="6">
        <v>25.548480817277799</v>
      </c>
      <c r="DA7" s="23">
        <v>12.6389020751028</v>
      </c>
      <c r="DB7" s="6">
        <v>8.1134206634029898E-4</v>
      </c>
      <c r="DC7" s="23">
        <v>1.5698109347449501E-3</v>
      </c>
      <c r="DD7" s="23">
        <v>0</v>
      </c>
      <c r="DE7" s="23">
        <v>5.3532276049962499</v>
      </c>
      <c r="DF7" s="23">
        <v>0</v>
      </c>
      <c r="DG7" s="23">
        <v>0</v>
      </c>
      <c r="DH7" s="23">
        <v>0</v>
      </c>
      <c r="DI7" s="23">
        <v>2.4305308803165798E-3</v>
      </c>
      <c r="DJ7" s="23">
        <v>6.9177001753225496E-3</v>
      </c>
      <c r="DK7" s="23">
        <v>2.6783865474550299</v>
      </c>
      <c r="DL7" s="23">
        <v>5.4379366302187497</v>
      </c>
      <c r="DM7" s="23">
        <v>0</v>
      </c>
      <c r="DN7" s="23">
        <v>0.68645461775823002</v>
      </c>
      <c r="DO7" s="23">
        <v>0.151082749507127</v>
      </c>
      <c r="DP7" s="23">
        <v>98.105784200686699</v>
      </c>
      <c r="DQ7" s="23">
        <v>0</v>
      </c>
      <c r="DR7" s="23">
        <v>2.3520618225621002</v>
      </c>
      <c r="DS7" s="23">
        <v>3.38467400244713</v>
      </c>
      <c r="DT7" s="23">
        <v>433.33353910657598</v>
      </c>
      <c r="DU7" s="23">
        <v>17999.220781813401</v>
      </c>
      <c r="DV7" s="23">
        <v>1999.9134894263</v>
      </c>
      <c r="DW7" s="23">
        <v>19999.134271239702</v>
      </c>
      <c r="DX7" s="23">
        <v>0</v>
      </c>
      <c r="DY7" s="23">
        <v>11.404645440846901</v>
      </c>
      <c r="DZ7" s="23">
        <v>3.7811810826330399E-3</v>
      </c>
      <c r="EA7" s="6">
        <v>1.7999751900659701E-7</v>
      </c>
      <c r="EB7" s="6">
        <v>1.5499977199799299E-6</v>
      </c>
      <c r="EC7" s="23">
        <v>0</v>
      </c>
      <c r="ED7" s="6">
        <v>1.2000006256717199E-7</v>
      </c>
      <c r="EE7" s="6">
        <v>1.40403891157812E-5</v>
      </c>
      <c r="EF7" s="6">
        <v>4.1901194768432E-6</v>
      </c>
      <c r="EG7" s="23">
        <v>1.42883970552068E-3</v>
      </c>
      <c r="EH7" s="23">
        <v>67.266129477658893</v>
      </c>
      <c r="EI7" s="23">
        <v>106.85925253618601</v>
      </c>
      <c r="EJ7" s="23">
        <v>40.1111609207383</v>
      </c>
      <c r="EK7" s="23">
        <v>5.9646685202797602</v>
      </c>
      <c r="EL7" s="23">
        <v>60.6399275793801</v>
      </c>
      <c r="EM7" s="23">
        <v>35.112771663177803</v>
      </c>
      <c r="EN7" s="23">
        <v>0</v>
      </c>
      <c r="EO7" s="23">
        <v>2.0941682059006701E-4</v>
      </c>
      <c r="EP7" s="23">
        <v>7.3213241692157602</v>
      </c>
      <c r="EQ7" s="23">
        <v>1589.13150546306</v>
      </c>
      <c r="ER7" s="23">
        <v>1302.72479582561</v>
      </c>
      <c r="ES7" s="23">
        <v>286.40670963744901</v>
      </c>
      <c r="ET7" s="23">
        <v>2.4255538837172099E-2</v>
      </c>
      <c r="EU7" s="23">
        <v>0.31247177363272099</v>
      </c>
      <c r="EV7" s="23">
        <v>651.768130066965</v>
      </c>
      <c r="EW7" s="23">
        <v>2.5682936776952801E-2</v>
      </c>
      <c r="EX7" s="23">
        <v>50.034235480965798</v>
      </c>
      <c r="EY7" s="23">
        <v>12.1960863508545</v>
      </c>
      <c r="EZ7" s="23">
        <v>5.1137106560403902</v>
      </c>
      <c r="FA7" s="23">
        <v>124.921289810567</v>
      </c>
      <c r="FB7" s="23">
        <v>2.23216896884318E-2</v>
      </c>
      <c r="FC7" s="23">
        <v>13.885895285342601</v>
      </c>
      <c r="FD7" s="23">
        <v>106.19436781505399</v>
      </c>
      <c r="FE7" s="23">
        <v>130.96261677089001</v>
      </c>
      <c r="FF7" s="23">
        <v>4.7559662945795296</v>
      </c>
      <c r="FG7" s="23">
        <v>0</v>
      </c>
      <c r="FH7" s="23">
        <v>11385.2255393831</v>
      </c>
      <c r="FI7" s="23">
        <v>0.21605077500042599</v>
      </c>
      <c r="FJ7" s="23">
        <v>1.2862303712032199</v>
      </c>
      <c r="FK7" s="23">
        <v>277.062181297949</v>
      </c>
      <c r="FL7" s="23">
        <v>0</v>
      </c>
      <c r="FM7" s="23">
        <v>47.827851767013101</v>
      </c>
      <c r="FN7" s="23">
        <v>9.2616343485540096</v>
      </c>
      <c r="FO7" s="23">
        <v>0</v>
      </c>
      <c r="FP7" s="23">
        <v>9.7183031216354701E-2</v>
      </c>
      <c r="FQ7" s="23">
        <v>492.97184343976102</v>
      </c>
      <c r="FR7" s="23">
        <v>4.0517625515979399</v>
      </c>
      <c r="FS7" s="23">
        <v>145.57552331712</v>
      </c>
      <c r="FU7" s="32">
        <f t="shared" si="55"/>
        <v>0.87902289932615074</v>
      </c>
      <c r="FV7" s="46">
        <f t="shared" si="0"/>
        <v>9.3790685509504021E-7</v>
      </c>
      <c r="FW7" s="46">
        <f t="shared" si="1"/>
        <v>-1.6919808169096261E-7</v>
      </c>
      <c r="FX7" s="46">
        <f t="shared" si="2"/>
        <v>3.4037383325176145E-3</v>
      </c>
      <c r="FY7" s="46">
        <f t="shared" si="3"/>
        <v>2.2336953109775139E-5</v>
      </c>
      <c r="FZ7" s="46">
        <f t="shared" si="4"/>
        <v>2.7131505178383231E-5</v>
      </c>
      <c r="GA7" s="46">
        <f t="shared" si="5"/>
        <v>-3.134141612772192E-4</v>
      </c>
      <c r="GB7" s="46">
        <f t="shared" si="6"/>
        <v>4.7432746581967329E-6</v>
      </c>
      <c r="GC7" s="46">
        <f t="shared" si="7"/>
        <v>7.6109943806916829E-6</v>
      </c>
      <c r="GD7" s="46">
        <f t="shared" si="8"/>
        <v>2.9950139724001245E-5</v>
      </c>
      <c r="GE7" s="46">
        <f t="shared" si="9"/>
        <v>-2.8037161094143898E-7</v>
      </c>
      <c r="GF7" s="46">
        <f t="shared" si="10"/>
        <v>-6.9607290789220635E-8</v>
      </c>
      <c r="GG7" s="46">
        <f t="shared" si="11"/>
        <v>1.8984464771038824E-5</v>
      </c>
      <c r="GH7" s="46">
        <f t="shared" si="12"/>
        <v>-6.0131127083817296E-7</v>
      </c>
      <c r="GI7" s="46">
        <f t="shared" si="13"/>
        <v>1.498246994591011E-6</v>
      </c>
      <c r="GJ7" s="46">
        <f t="shared" si="14"/>
        <v>-5.7606875630113412E-7</v>
      </c>
      <c r="GK7" s="46">
        <f t="shared" si="15"/>
        <v>3.0879239572378375E-5</v>
      </c>
      <c r="GL7" s="46">
        <f t="shared" si="16"/>
        <v>3.6224786703676105E-5</v>
      </c>
      <c r="GM7" s="46">
        <f t="shared" si="17"/>
        <v>-2.0721785457602631E-7</v>
      </c>
      <c r="GN7" s="46">
        <f t="shared" si="18"/>
        <v>-1.1018149486116991E-7</v>
      </c>
      <c r="GO7" s="46">
        <f t="shared" si="19"/>
        <v>3.5029295868982471E-5</v>
      </c>
      <c r="GP7" s="46">
        <f t="shared" si="20"/>
        <v>3.4991068610411973E-5</v>
      </c>
      <c r="GQ7" s="46">
        <f t="shared" si="21"/>
        <v>0</v>
      </c>
      <c r="GR7" s="46">
        <f t="shared" si="22"/>
        <v>0</v>
      </c>
      <c r="GS7" s="46">
        <f t="shared" si="23"/>
        <v>0</v>
      </c>
      <c r="GT7" s="46">
        <f t="shared" si="24"/>
        <v>7.0886166633853697E-6</v>
      </c>
      <c r="GU7" s="46">
        <f t="shared" si="25"/>
        <v>8.5473952916136388E-7</v>
      </c>
      <c r="GV7" s="46">
        <f t="shared" si="26"/>
        <v>-6.8836080095229513E-8</v>
      </c>
      <c r="GW7" s="46">
        <f t="shared" si="27"/>
        <v>7.6010294142926125E-6</v>
      </c>
      <c r="GX7" s="46">
        <f t="shared" si="28"/>
        <v>7.7346336488164035E-7</v>
      </c>
      <c r="GY7" s="46">
        <f t="shared" si="29"/>
        <v>5.882917321048948E-6</v>
      </c>
      <c r="GZ7" s="46">
        <f t="shared" si="30"/>
        <v>0</v>
      </c>
      <c r="HA7" s="46">
        <f t="shared" si="31"/>
        <v>1.8000440739861034E-5</v>
      </c>
      <c r="HB7" s="46">
        <f t="shared" si="32"/>
        <v>1.1417804910910623E-7</v>
      </c>
      <c r="HC7" s="46">
        <f t="shared" si="33"/>
        <v>3.8775273367580058E-5</v>
      </c>
      <c r="HD7" s="46">
        <f t="shared" si="34"/>
        <v>-7.6147276109172221E-4</v>
      </c>
      <c r="HE7" s="46">
        <f t="shared" si="35"/>
        <v>0</v>
      </c>
      <c r="HF7" s="46">
        <f t="shared" si="36"/>
        <v>5.0637705752256642E-6</v>
      </c>
      <c r="HG7" s="46">
        <f t="shared" si="37"/>
        <v>0</v>
      </c>
      <c r="HH7" s="46">
        <f t="shared" si="38"/>
        <v>3.4158708090174711E-5</v>
      </c>
      <c r="HI7" s="46">
        <f t="shared" si="39"/>
        <v>3.865393955894502E-6</v>
      </c>
      <c r="HJ7" s="46">
        <f t="shared" si="40"/>
        <v>5.5757050852002872E-6</v>
      </c>
      <c r="HK7" s="46">
        <f t="shared" si="41"/>
        <v>-1.378329668327698E-5</v>
      </c>
      <c r="HL7" s="46">
        <f t="shared" si="42"/>
        <v>-1.4709806903446988E-6</v>
      </c>
      <c r="HM7" s="46">
        <f t="shared" si="43"/>
        <v>0</v>
      </c>
      <c r="HN7" s="46">
        <f t="shared" si="44"/>
        <v>5.2139310003398694E-7</v>
      </c>
      <c r="HO7" s="46">
        <f t="shared" si="45"/>
        <v>2.7714799230791577E-5</v>
      </c>
      <c r="HP7" s="46">
        <f t="shared" si="46"/>
        <v>2.8514759713666889E-5</v>
      </c>
      <c r="HQ7" s="46">
        <f t="shared" si="47"/>
        <v>6.7926350089853728E-6</v>
      </c>
      <c r="HR7" s="46">
        <f t="shared" si="48"/>
        <v>4.9197832705706058E-6</v>
      </c>
      <c r="HS7" s="46">
        <f t="shared" si="49"/>
        <v>1.6793498611604106E-6</v>
      </c>
      <c r="HT7" s="46">
        <f t="shared" si="50"/>
        <v>2.5869489399023469E-8</v>
      </c>
      <c r="HU7" s="46">
        <f t="shared" si="51"/>
        <v>3.5983342959897187E-5</v>
      </c>
      <c r="HV7" s="46">
        <f t="shared" si="52"/>
        <v>0</v>
      </c>
      <c r="HW7" s="46">
        <f t="shared" si="53"/>
        <v>0</v>
      </c>
      <c r="HX7" s="46">
        <f t="shared" si="54"/>
        <v>0</v>
      </c>
      <c r="HY7" s="46">
        <f t="shared" si="56"/>
        <v>3.5799802853261026E-5</v>
      </c>
    </row>
    <row r="8" spans="1:233" x14ac:dyDescent="0.3">
      <c r="A8" s="23" t="s">
        <v>6</v>
      </c>
      <c r="B8" s="21">
        <v>939.48974496000005</v>
      </c>
      <c r="C8" s="21">
        <v>262.70154509999998</v>
      </c>
      <c r="D8" s="21">
        <v>3260.7417682999999</v>
      </c>
      <c r="E8" s="21">
        <v>256.50168811999998</v>
      </c>
      <c r="F8" s="21">
        <v>246.74672265999999</v>
      </c>
      <c r="G8" s="21">
        <v>297.9372419</v>
      </c>
      <c r="H8" s="21">
        <v>109.39256571</v>
      </c>
      <c r="I8" s="23">
        <v>2.6386395500000002</v>
      </c>
      <c r="J8" s="23">
        <v>1.1602054799999999</v>
      </c>
      <c r="L8" s="23">
        <v>5.9055599999999998E-3</v>
      </c>
      <c r="M8" s="23">
        <v>0.47898521999999999</v>
      </c>
      <c r="N8" s="23">
        <v>8.5199999999999997E-5</v>
      </c>
      <c r="O8" s="23">
        <v>2.6794040000000002E-2</v>
      </c>
      <c r="P8" s="23">
        <v>1.6916150000000001E-2</v>
      </c>
      <c r="Q8" s="23">
        <v>3.43141E-2</v>
      </c>
      <c r="R8" s="23">
        <v>3.43141E-2</v>
      </c>
      <c r="S8" s="23">
        <v>1.2198659999999999</v>
      </c>
      <c r="T8" s="23">
        <v>3.40668E-3</v>
      </c>
      <c r="U8" s="23">
        <v>3.43141E-2</v>
      </c>
      <c r="V8" s="23">
        <v>3.43141E-2</v>
      </c>
      <c r="Z8" s="23">
        <v>2.0793603100000002</v>
      </c>
      <c r="AA8" s="23">
        <v>45.753949800000001</v>
      </c>
      <c r="AB8" s="23">
        <v>1.579121E-2</v>
      </c>
      <c r="AC8" s="23">
        <v>0.14237447</v>
      </c>
      <c r="AD8" s="23">
        <v>0.11447859000000001</v>
      </c>
      <c r="AE8" s="23">
        <v>0.447799</v>
      </c>
      <c r="AG8" s="23">
        <v>0.23690969000000001</v>
      </c>
      <c r="AH8" s="23">
        <v>0.10436935</v>
      </c>
      <c r="AI8" s="23">
        <v>5.8677109999999998E-2</v>
      </c>
      <c r="AJ8" s="23">
        <v>3.43141E-2</v>
      </c>
      <c r="AL8" s="23">
        <v>6.4896393999999997</v>
      </c>
      <c r="AN8" s="23">
        <v>3.43141E-2</v>
      </c>
      <c r="AO8" s="23">
        <v>2.81699951</v>
      </c>
      <c r="AP8" s="23">
        <v>2.1200839999999999E-2</v>
      </c>
      <c r="AQ8" s="6">
        <v>2.9900000000000002E-6</v>
      </c>
      <c r="AR8" s="23">
        <v>2.6550000000000002E-5</v>
      </c>
      <c r="AT8" s="23">
        <v>1.666E-5</v>
      </c>
      <c r="AU8" s="23">
        <v>6.7181999999999995E-4</v>
      </c>
      <c r="AV8" s="23">
        <v>2.90062E-3</v>
      </c>
      <c r="AW8" s="23">
        <v>1.5732650000000001E-2</v>
      </c>
      <c r="AX8" s="23">
        <v>1.4329087</v>
      </c>
      <c r="AY8" s="23">
        <v>2.9851367799999999</v>
      </c>
      <c r="AZ8" s="23">
        <v>3.43141E-2</v>
      </c>
      <c r="BA8" s="23">
        <v>3.43141E-2</v>
      </c>
      <c r="BE8" s="23">
        <v>4.0183500000000004E-3</v>
      </c>
      <c r="BG8" s="23" t="s">
        <v>6</v>
      </c>
      <c r="BH8" s="23">
        <v>4.5327035257417301E-4</v>
      </c>
      <c r="BI8" s="23">
        <v>0.14866090122573999</v>
      </c>
      <c r="BJ8" s="23">
        <v>0</v>
      </c>
      <c r="BK8" s="23">
        <v>1.1602036975112</v>
      </c>
      <c r="BL8" s="23">
        <v>0</v>
      </c>
      <c r="BM8" s="23">
        <v>2.6386740938428099</v>
      </c>
      <c r="BN8" s="23">
        <v>2.6386409599321201</v>
      </c>
      <c r="BO8" s="23">
        <v>2.1676390222887202E-3</v>
      </c>
      <c r="BP8" s="23">
        <v>2.1733301437964599E-4</v>
      </c>
      <c r="BQ8" s="23">
        <v>2.4212604125002E-3</v>
      </c>
      <c r="BR8" s="23">
        <v>3.4842435355522802E-3</v>
      </c>
      <c r="BS8" s="23">
        <v>0.47898465660912898</v>
      </c>
      <c r="BT8" s="23">
        <v>4.0182250979042102E-3</v>
      </c>
      <c r="BU8" s="6">
        <v>2.72636752305207E-5</v>
      </c>
      <c r="BV8" s="6">
        <v>5.7935772372779497E-5</v>
      </c>
      <c r="BW8" s="23">
        <v>0</v>
      </c>
      <c r="BX8" s="23">
        <v>2.6794001614971499E-2</v>
      </c>
      <c r="BY8" s="23">
        <v>4.0598543043017504E-3</v>
      </c>
      <c r="BZ8" s="23">
        <v>1.2856374301823801E-2</v>
      </c>
      <c r="CA8" s="23">
        <v>3.4313253775062398E-2</v>
      </c>
      <c r="CB8" s="23">
        <v>0</v>
      </c>
      <c r="CC8" s="23">
        <v>340.70057016703203</v>
      </c>
      <c r="CD8" s="23">
        <v>3.4313231966048699E-2</v>
      </c>
      <c r="CE8" s="23">
        <v>9.8792100825741309E-4</v>
      </c>
      <c r="CF8" s="23">
        <v>2.4187089012770299E-3</v>
      </c>
      <c r="CG8" s="23">
        <v>1.2198385013861499</v>
      </c>
      <c r="CH8" s="23">
        <v>3.4313273699366702E-2</v>
      </c>
      <c r="CI8" s="23">
        <v>0.44778967905884598</v>
      </c>
      <c r="CJ8" s="23">
        <v>3.4313508247623102E-2</v>
      </c>
      <c r="CK8" s="23">
        <v>0</v>
      </c>
      <c r="CL8" s="23">
        <v>5.8675780885927301E-2</v>
      </c>
      <c r="CM8" s="23">
        <v>3.4313301586776597E-2</v>
      </c>
      <c r="CN8" s="23">
        <v>939.48293651327901</v>
      </c>
      <c r="CO8" s="23">
        <v>0</v>
      </c>
      <c r="CP8" s="23">
        <v>0</v>
      </c>
      <c r="CQ8" s="23">
        <v>22.395499231520802</v>
      </c>
      <c r="CR8" s="23">
        <v>6.9801415750670897</v>
      </c>
      <c r="CS8" s="23">
        <v>3.8375096461866598E-2</v>
      </c>
      <c r="CT8" s="23">
        <v>1.43290743101923</v>
      </c>
      <c r="CU8" s="23">
        <v>0.41784088312161199</v>
      </c>
      <c r="CV8" s="23">
        <v>0</v>
      </c>
      <c r="CW8" s="6">
        <v>2.6073147153006098E-4</v>
      </c>
      <c r="CX8" s="23">
        <v>2.0793619382709099</v>
      </c>
      <c r="CY8" s="23">
        <v>2.0793619382709099</v>
      </c>
      <c r="CZ8" s="23">
        <v>45.753297436042203</v>
      </c>
      <c r="DA8" s="23">
        <v>2.9851325640383402</v>
      </c>
      <c r="DB8" s="23">
        <v>8.5305152534653397E-3</v>
      </c>
      <c r="DC8" s="23">
        <v>4.5792036746779103E-3</v>
      </c>
      <c r="DD8" s="23">
        <v>0</v>
      </c>
      <c r="DE8" s="23">
        <v>5.1082468998640697E-2</v>
      </c>
      <c r="DF8" s="23">
        <v>2.48357096634094E-4</v>
      </c>
      <c r="DG8" s="23">
        <v>9.6992000191587699E-3</v>
      </c>
      <c r="DH8" s="23">
        <v>5.9543098155282099E-4</v>
      </c>
      <c r="DI8" s="23">
        <v>3.7017238401623603E-2</v>
      </c>
      <c r="DJ8" s="23">
        <v>0.105356720995353</v>
      </c>
      <c r="DK8" s="23">
        <v>3.77779503298422E-2</v>
      </c>
      <c r="DL8" s="23">
        <v>7.6700289420206305E-2</v>
      </c>
      <c r="DM8" s="6">
        <v>6.2100238220429404E-5</v>
      </c>
      <c r="DN8" s="23">
        <v>3.4313308659203998E-2</v>
      </c>
      <c r="DO8" s="23">
        <v>0.23690634728127999</v>
      </c>
      <c r="DP8" s="23">
        <v>262.70139315023903</v>
      </c>
      <c r="DQ8" s="23">
        <v>0</v>
      </c>
      <c r="DR8" s="23">
        <v>4.27915568290856E-2</v>
      </c>
      <c r="DS8" s="23">
        <v>6.1579622184064001E-2</v>
      </c>
      <c r="DT8" s="23">
        <v>45.459517023539803</v>
      </c>
      <c r="DU8" s="23">
        <v>2891.67881391535</v>
      </c>
      <c r="DV8" s="23">
        <v>321.29782785495701</v>
      </c>
      <c r="DW8" s="23">
        <v>3212.9766417703099</v>
      </c>
      <c r="DX8" s="6">
        <v>1.85297715736039E-6</v>
      </c>
      <c r="DY8" s="23">
        <v>0.97166774676752898</v>
      </c>
      <c r="DZ8" s="23">
        <v>2.1200179799683E-2</v>
      </c>
      <c r="EA8" s="6">
        <v>2.9899910790500199E-6</v>
      </c>
      <c r="EB8" s="6">
        <v>2.65491540242662E-5</v>
      </c>
      <c r="EC8" s="23">
        <v>0</v>
      </c>
      <c r="ED8" s="6">
        <v>1.6659734731148298E-5</v>
      </c>
      <c r="EE8" s="23">
        <v>6.7183630675386199E-4</v>
      </c>
      <c r="EF8" s="23">
        <v>2.9005701914750701E-3</v>
      </c>
      <c r="EG8" s="23">
        <v>1.5732352365457902E-2</v>
      </c>
      <c r="EH8" s="23">
        <v>2.6178825755496402</v>
      </c>
      <c r="EI8" s="23">
        <v>6.6467169387495399</v>
      </c>
      <c r="EJ8" s="23">
        <v>3.3130853527119499</v>
      </c>
      <c r="EK8" s="23">
        <v>14.053568675297701</v>
      </c>
      <c r="EL8" s="23">
        <v>13.9869795814525</v>
      </c>
      <c r="EM8" s="23">
        <v>4.0856315602661004</v>
      </c>
      <c r="EN8" s="23">
        <v>0</v>
      </c>
      <c r="EO8" s="23">
        <v>2.6812704551111401E-3</v>
      </c>
      <c r="EP8" s="23">
        <v>4.0492941468278199</v>
      </c>
      <c r="EQ8" s="23">
        <v>256.50268933795002</v>
      </c>
      <c r="ER8" s="23">
        <v>246.74771650288</v>
      </c>
      <c r="ES8" s="23">
        <v>9.7549728350697897</v>
      </c>
      <c r="ET8" s="23">
        <v>3.1593680451065601E-2</v>
      </c>
      <c r="EU8" s="23">
        <v>4.2077926709370501E-2</v>
      </c>
      <c r="EV8" s="23">
        <v>36.871924370552897</v>
      </c>
      <c r="EW8" s="23">
        <v>0.59885608668573898</v>
      </c>
      <c r="EX8" s="23">
        <v>33.268481627231402</v>
      </c>
      <c r="EY8" s="23">
        <v>12.632539347101201</v>
      </c>
      <c r="EZ8" s="23">
        <v>4.68708778959087</v>
      </c>
      <c r="FA8" s="23">
        <v>83.307663590116704</v>
      </c>
      <c r="FB8" s="23">
        <v>3.4285964726048099E-2</v>
      </c>
      <c r="FC8" s="23">
        <v>0.94050679321860597</v>
      </c>
      <c r="FD8" s="23">
        <v>11.6108038127834</v>
      </c>
      <c r="FE8" s="23">
        <v>21.4202108696682</v>
      </c>
      <c r="FF8" s="23">
        <v>0.170035509883949</v>
      </c>
      <c r="FG8" s="23">
        <v>0</v>
      </c>
      <c r="FH8" s="23">
        <v>302.01871511367602</v>
      </c>
      <c r="FI8" s="23">
        <v>4.8934428992037197E-2</v>
      </c>
      <c r="FJ8" s="23">
        <v>3.4313423160656303E-2</v>
      </c>
      <c r="FK8" s="23">
        <v>1.9030105189072699</v>
      </c>
      <c r="FL8" s="23">
        <v>1.9294128893224501E-4</v>
      </c>
      <c r="FM8" s="23">
        <v>0.65268984221505399</v>
      </c>
      <c r="FN8" s="23">
        <v>6.4896457006483201</v>
      </c>
      <c r="FO8" s="23">
        <v>0</v>
      </c>
      <c r="FP8" s="23">
        <v>3.4602767776130999E-2</v>
      </c>
      <c r="FQ8" s="23">
        <v>109.391814977099</v>
      </c>
      <c r="FR8" s="23">
        <v>2.8169997861808902</v>
      </c>
      <c r="FS8" s="23">
        <v>0.73197557233347899</v>
      </c>
      <c r="FU8" s="32">
        <f t="shared" si="55"/>
        <v>0.41556598208976309</v>
      </c>
      <c r="FV8" s="46">
        <f t="shared" si="0"/>
        <v>-7.2469622553763869E-6</v>
      </c>
      <c r="FW8" s="46">
        <f t="shared" si="1"/>
        <v>-5.7841213263537964E-7</v>
      </c>
      <c r="FX8" s="46">
        <f t="shared" si="2"/>
        <v>-1.4648546227747585E-2</v>
      </c>
      <c r="FY8" s="46">
        <f t="shared" si="3"/>
        <v>3.9033581313710619E-6</v>
      </c>
      <c r="FZ8" s="46">
        <f t="shared" si="4"/>
        <v>4.0277855336557819E-6</v>
      </c>
      <c r="GA8" s="46">
        <f t="shared" si="5"/>
        <v>1.3699103836927946E-2</v>
      </c>
      <c r="GB8" s="46">
        <f t="shared" si="6"/>
        <v>-6.8627415046375636E-6</v>
      </c>
      <c r="GC8" s="46">
        <f t="shared" si="7"/>
        <v>5.3434055437566563E-7</v>
      </c>
      <c r="GD8" s="46">
        <f t="shared" si="8"/>
        <v>-1.5363561288257118E-6</v>
      </c>
      <c r="GE8" s="46">
        <f t="shared" si="9"/>
        <v>0</v>
      </c>
      <c r="GF8" s="46">
        <f t="shared" si="10"/>
        <v>-9.4913856636939831E-6</v>
      </c>
      <c r="GG8" s="46">
        <f t="shared" si="11"/>
        <v>-1.1762176524177606E-6</v>
      </c>
      <c r="GH8" s="46">
        <f t="shared" si="12"/>
        <v>-6.4835293402977304E-6</v>
      </c>
      <c r="GI8" s="46">
        <f t="shared" si="13"/>
        <v>-1.4325957751407361E-6</v>
      </c>
      <c r="GJ8" s="46">
        <f t="shared" si="14"/>
        <v>4.6468094424343054E-6</v>
      </c>
      <c r="GK8" s="46">
        <f t="shared" si="15"/>
        <v>-2.4661143308495868E-5</v>
      </c>
      <c r="GL8" s="46">
        <f t="shared" si="16"/>
        <v>-2.529671334236348E-5</v>
      </c>
      <c r="GM8" s="46">
        <f t="shared" si="17"/>
        <v>-2.2542323378129676E-5</v>
      </c>
      <c r="GN8" s="46">
        <f t="shared" si="18"/>
        <v>-1.4703601617133791E-5</v>
      </c>
      <c r="GO8" s="46">
        <f t="shared" si="19"/>
        <v>-2.4080498491827433E-5</v>
      </c>
      <c r="GP8" s="46">
        <f t="shared" si="20"/>
        <v>-1.7245166765209323E-5</v>
      </c>
      <c r="GQ8" s="46">
        <f t="shared" si="21"/>
        <v>0</v>
      </c>
      <c r="GR8" s="46">
        <f t="shared" si="22"/>
        <v>0</v>
      </c>
      <c r="GS8" s="46">
        <f t="shared" si="23"/>
        <v>0</v>
      </c>
      <c r="GT8" s="46">
        <f t="shared" si="24"/>
        <v>7.8306337859230123E-7</v>
      </c>
      <c r="GU8" s="46">
        <f t="shared" si="25"/>
        <v>-1.4258090517854584E-5</v>
      </c>
      <c r="GV8" s="46">
        <f t="shared" si="26"/>
        <v>-1.3970857560098754E-5</v>
      </c>
      <c r="GW8" s="46">
        <f t="shared" si="27"/>
        <v>-3.5863383610161538E-6</v>
      </c>
      <c r="GX8" s="46">
        <f t="shared" si="28"/>
        <v>-3.059523632323962E-6</v>
      </c>
      <c r="GY8" s="46">
        <f t="shared" si="29"/>
        <v>-2.0815011096547631E-5</v>
      </c>
      <c r="GZ8" s="46">
        <f t="shared" si="30"/>
        <v>6.2100238220429398E+45</v>
      </c>
      <c r="HA8" s="46">
        <f t="shared" si="31"/>
        <v>-1.4109674956805089E-5</v>
      </c>
      <c r="HB8" s="46">
        <f t="shared" si="32"/>
        <v>1.7524427905331079E-5</v>
      </c>
      <c r="HC8" s="46">
        <f t="shared" si="33"/>
        <v>-2.265132131928507E-5</v>
      </c>
      <c r="HD8" s="46">
        <f t="shared" si="34"/>
        <v>-8.1993332046888614E-4</v>
      </c>
      <c r="HE8" s="46">
        <f t="shared" si="35"/>
        <v>0</v>
      </c>
      <c r="HF8" s="46">
        <f t="shared" si="36"/>
        <v>9.7087803066715769E-7</v>
      </c>
      <c r="HG8" s="46">
        <f t="shared" si="37"/>
        <v>0</v>
      </c>
      <c r="HH8" s="46">
        <f t="shared" si="38"/>
        <v>-2.3267788559314762E-5</v>
      </c>
      <c r="HI8" s="46">
        <f t="shared" si="39"/>
        <v>9.8040801632039511E-8</v>
      </c>
      <c r="HJ8" s="46">
        <f t="shared" si="40"/>
        <v>-3.1140290526160722E-5</v>
      </c>
      <c r="HK8" s="46">
        <f t="shared" si="41"/>
        <v>-2.9835953111140824E-6</v>
      </c>
      <c r="HL8" s="46">
        <f t="shared" si="42"/>
        <v>-3.186349279853988E-5</v>
      </c>
      <c r="HM8" s="46">
        <f t="shared" si="43"/>
        <v>0</v>
      </c>
      <c r="HN8" s="46">
        <f t="shared" si="44"/>
        <v>-1.5922500102124725E-5</v>
      </c>
      <c r="HO8" s="46">
        <f t="shared" si="45"/>
        <v>2.4272504334551745E-5</v>
      </c>
      <c r="HP8" s="46">
        <f t="shared" si="46"/>
        <v>-1.7171682236888143E-5</v>
      </c>
      <c r="HQ8" s="46">
        <f t="shared" si="47"/>
        <v>-1.8918271371906047E-5</v>
      </c>
      <c r="HR8" s="46">
        <f t="shared" si="48"/>
        <v>-8.8559778443627824E-7</v>
      </c>
      <c r="HS8" s="46">
        <f t="shared" si="49"/>
        <v>-1.4123177497352205E-6</v>
      </c>
      <c r="HT8" s="46">
        <f t="shared" si="50"/>
        <v>-2.3061680067450855E-5</v>
      </c>
      <c r="HU8" s="46">
        <f t="shared" si="51"/>
        <v>-1.9724817019731769E-5</v>
      </c>
      <c r="HV8" s="46">
        <f t="shared" si="52"/>
        <v>0</v>
      </c>
      <c r="HW8" s="46">
        <f t="shared" si="53"/>
        <v>0</v>
      </c>
      <c r="HX8" s="46">
        <f t="shared" si="54"/>
        <v>0</v>
      </c>
      <c r="HY8" s="46">
        <f t="shared" si="56"/>
        <v>-3.1082931001583286E-5</v>
      </c>
    </row>
    <row r="9" spans="1:233" x14ac:dyDescent="0.3">
      <c r="A9" s="23" t="s">
        <v>7</v>
      </c>
      <c r="B9" s="21">
        <v>493.69817018999998</v>
      </c>
      <c r="C9" s="21">
        <v>31.8655312</v>
      </c>
      <c r="D9" s="21">
        <v>675.06647399999997</v>
      </c>
      <c r="E9" s="21">
        <v>147.59789136000001</v>
      </c>
      <c r="F9" s="21">
        <v>133.73043168999999</v>
      </c>
      <c r="G9" s="21">
        <v>342.09374752999997</v>
      </c>
      <c r="H9" s="21">
        <v>83.035053379999994</v>
      </c>
      <c r="I9" s="23">
        <v>0.38296749000000002</v>
      </c>
      <c r="J9" s="23">
        <v>6.9755960000000006E-2</v>
      </c>
      <c r="L9" s="23">
        <v>5.9471200000000002E-3</v>
      </c>
      <c r="M9" s="23">
        <v>0.17217663999999999</v>
      </c>
      <c r="N9" s="23">
        <v>2.8948E-4</v>
      </c>
      <c r="O9" s="23">
        <v>5.3310999999999997E-2</v>
      </c>
      <c r="P9" s="23">
        <v>0.10686734000000001</v>
      </c>
      <c r="R9" s="23">
        <v>2.5171500000000001E-3</v>
      </c>
      <c r="T9" s="23">
        <v>8.5450600000000002E-3</v>
      </c>
      <c r="U9" s="23">
        <v>1.7065400000000001E-3</v>
      </c>
      <c r="Y9" s="23">
        <v>5.1199999999999998E-5</v>
      </c>
      <c r="Z9" s="23">
        <v>45.105254389999999</v>
      </c>
      <c r="AA9" s="23">
        <v>0.110385</v>
      </c>
      <c r="AB9" s="23">
        <v>9.2884369999999994E-2</v>
      </c>
      <c r="AC9" s="23">
        <v>9.9558200000000006E-3</v>
      </c>
      <c r="AD9" s="23">
        <v>1.1468466500000001</v>
      </c>
      <c r="AE9" s="23">
        <v>1.23724E-2</v>
      </c>
      <c r="AG9" s="23">
        <v>2.1602920000000001E-2</v>
      </c>
      <c r="AH9" s="23">
        <v>1.6346338600000001</v>
      </c>
      <c r="AI9" s="23">
        <v>1.83453E-3</v>
      </c>
      <c r="AL9" s="23">
        <v>1.1796380900000001</v>
      </c>
      <c r="AO9" s="23">
        <v>0.57541808000000005</v>
      </c>
      <c r="AP9" s="23">
        <v>5.6216999999999997E-4</v>
      </c>
      <c r="AT9" s="23">
        <v>1.8899999999999999E-5</v>
      </c>
      <c r="AU9" s="23">
        <v>4.1615399999999997E-2</v>
      </c>
      <c r="AV9" s="23">
        <v>7.7644640000000001E-2</v>
      </c>
      <c r="AW9" s="23">
        <v>0.42100899000000003</v>
      </c>
      <c r="AX9" s="23">
        <v>0.29093008999999997</v>
      </c>
      <c r="AY9" s="23">
        <v>0.51795765999999999</v>
      </c>
      <c r="AZ9" s="23">
        <v>2.2611699999999998E-2</v>
      </c>
      <c r="BA9" s="23">
        <v>1.0665900000000001E-3</v>
      </c>
      <c r="BE9" s="23">
        <v>1.293338E-2</v>
      </c>
      <c r="BG9" s="23" t="s">
        <v>7</v>
      </c>
      <c r="BH9" s="23">
        <v>0</v>
      </c>
      <c r="BI9" s="23">
        <v>9.5396725412074307E-2</v>
      </c>
      <c r="BJ9" s="23">
        <v>0</v>
      </c>
      <c r="BK9" s="23">
        <v>6.9755677638814503E-2</v>
      </c>
      <c r="BL9" s="23">
        <v>0</v>
      </c>
      <c r="BM9" s="23">
        <v>0.38296742452635801</v>
      </c>
      <c r="BN9" s="23">
        <v>0.38296742452635801</v>
      </c>
      <c r="BO9" s="23">
        <v>6.9161584303704601E-2</v>
      </c>
      <c r="BP9" s="23">
        <v>0</v>
      </c>
      <c r="BQ9" s="23">
        <v>2.4383153729393599E-3</v>
      </c>
      <c r="BR9" s="23">
        <v>3.5087982302176501E-3</v>
      </c>
      <c r="BS9" s="23">
        <v>0.17217694131331299</v>
      </c>
      <c r="BT9" s="23">
        <v>1.2933527858939199E-2</v>
      </c>
      <c r="BU9" s="6">
        <v>9.2633378791426196E-5</v>
      </c>
      <c r="BV9" s="23">
        <v>1.9684611008526299E-4</v>
      </c>
      <c r="BW9" s="6">
        <v>5.1201205363183903E-5</v>
      </c>
      <c r="BX9" s="23">
        <v>5.3310945607872098E-2</v>
      </c>
      <c r="BY9" s="23">
        <v>2.5648155368530101E-2</v>
      </c>
      <c r="BZ9" s="23">
        <v>8.1219126377750903E-2</v>
      </c>
      <c r="CA9" s="23">
        <v>0</v>
      </c>
      <c r="CB9" s="23">
        <v>0</v>
      </c>
      <c r="CC9" s="23">
        <v>489.81783587449002</v>
      </c>
      <c r="CD9" s="23">
        <v>2.5171322636913002E-3</v>
      </c>
      <c r="CE9" s="23">
        <v>2.4780673081014298E-3</v>
      </c>
      <c r="CF9" s="23">
        <v>6.0669909070365999E-3</v>
      </c>
      <c r="CG9" s="23">
        <v>0</v>
      </c>
      <c r="CH9" s="23">
        <v>1.70657363255424E-3</v>
      </c>
      <c r="CI9" s="23">
        <v>1.2372409282164E-2</v>
      </c>
      <c r="CJ9" s="23">
        <v>0</v>
      </c>
      <c r="CK9" s="23">
        <v>0</v>
      </c>
      <c r="CL9" s="23">
        <v>1.83453849058571E-3</v>
      </c>
      <c r="CM9" s="23">
        <v>0</v>
      </c>
      <c r="CN9" s="23">
        <v>493.69146535712099</v>
      </c>
      <c r="CO9" s="23">
        <v>0</v>
      </c>
      <c r="CP9" s="23">
        <v>0</v>
      </c>
      <c r="CQ9" s="23">
        <v>3.6066515420757601</v>
      </c>
      <c r="CR9" s="23">
        <v>80.346822051478995</v>
      </c>
      <c r="CS9" s="23">
        <v>1.82918836287067</v>
      </c>
      <c r="CT9" s="23">
        <v>0.29093033220273801</v>
      </c>
      <c r="CU9" s="23">
        <v>0</v>
      </c>
      <c r="CV9" s="23">
        <v>0</v>
      </c>
      <c r="CW9" s="23">
        <v>0</v>
      </c>
      <c r="CX9" s="23">
        <v>45.104323185877199</v>
      </c>
      <c r="CY9" s="23">
        <v>45.104323185877199</v>
      </c>
      <c r="CZ9" s="23">
        <v>0.11038490919492699</v>
      </c>
      <c r="DA9" s="23">
        <v>0.517957473375799</v>
      </c>
      <c r="DB9" s="23">
        <v>3.7108791564817202E-2</v>
      </c>
      <c r="DC9" s="23">
        <v>4.6490250020555499E-2</v>
      </c>
      <c r="DD9" s="23">
        <v>0</v>
      </c>
      <c r="DE9" s="23">
        <v>1.82176364930478</v>
      </c>
      <c r="DF9" s="23">
        <v>0</v>
      </c>
      <c r="DG9" s="23">
        <v>6.7591255718887E-4</v>
      </c>
      <c r="DH9" s="23">
        <v>0</v>
      </c>
      <c r="DI9" s="23">
        <v>2.5885102068486498E-3</v>
      </c>
      <c r="DJ9" s="23">
        <v>7.3673066505729199E-3</v>
      </c>
      <c r="DK9" s="23">
        <v>0.37845950400414402</v>
      </c>
      <c r="DL9" s="23">
        <v>0.76838785650115404</v>
      </c>
      <c r="DM9" s="23">
        <v>0</v>
      </c>
      <c r="DN9" s="23">
        <v>2.2611697593875501E-2</v>
      </c>
      <c r="DO9" s="23">
        <v>2.1602985853994901E-2</v>
      </c>
      <c r="DP9" s="23">
        <v>31.865534922976</v>
      </c>
      <c r="DQ9" s="23">
        <v>0</v>
      </c>
      <c r="DR9" s="23">
        <v>0.67020028736145298</v>
      </c>
      <c r="DS9" s="23">
        <v>0.96443372035472397</v>
      </c>
      <c r="DT9" s="23">
        <v>181.75685400442001</v>
      </c>
      <c r="DU9" s="23">
        <v>600.45670378147702</v>
      </c>
      <c r="DV9" s="23">
        <v>66.717406815588902</v>
      </c>
      <c r="DW9" s="23">
        <v>667.17411059706603</v>
      </c>
      <c r="DX9" s="23">
        <v>0</v>
      </c>
      <c r="DY9" s="23">
        <v>7.3094885435164798</v>
      </c>
      <c r="DZ9" s="23">
        <v>5.6217082816528003E-4</v>
      </c>
      <c r="EA9" s="23">
        <v>0</v>
      </c>
      <c r="EB9" s="23">
        <v>0</v>
      </c>
      <c r="EC9" s="23">
        <v>0</v>
      </c>
      <c r="ED9" s="6">
        <v>1.8899644244730598E-5</v>
      </c>
      <c r="EE9" s="23">
        <v>4.1613964267845999E-2</v>
      </c>
      <c r="EF9" s="23">
        <v>7.7644812015398398E-2</v>
      </c>
      <c r="EG9" s="23">
        <v>0.42100954384960099</v>
      </c>
      <c r="EH9" s="23">
        <v>1.64340172842363</v>
      </c>
      <c r="EI9" s="23">
        <v>20.566055100448001</v>
      </c>
      <c r="EJ9" s="23">
        <v>1.69468109591759</v>
      </c>
      <c r="EK9" s="23">
        <v>3.4223197693965299</v>
      </c>
      <c r="EL9" s="23">
        <v>9.0986564372206296</v>
      </c>
      <c r="EM9" s="23">
        <v>2.2612738305858202</v>
      </c>
      <c r="EN9" s="23">
        <v>0</v>
      </c>
      <c r="EO9" s="23">
        <v>9.2851101183330804E-3</v>
      </c>
      <c r="EP9" s="23">
        <v>0.507002103209378</v>
      </c>
      <c r="EQ9" s="23">
        <v>147.606300028166</v>
      </c>
      <c r="ER9" s="23">
        <v>133.73884016758601</v>
      </c>
      <c r="ES9" s="23">
        <v>13.8674598605797</v>
      </c>
      <c r="ET9" s="23">
        <v>0</v>
      </c>
      <c r="EU9" s="23">
        <v>3.2638555695916399E-3</v>
      </c>
      <c r="EV9" s="23">
        <v>10.9215858066436</v>
      </c>
      <c r="EW9" s="23">
        <v>0</v>
      </c>
      <c r="EX9" s="23">
        <v>22.337430513070601</v>
      </c>
      <c r="EY9" s="23">
        <v>5.5485546828926804</v>
      </c>
      <c r="EZ9" s="23">
        <v>2.9604036001477101</v>
      </c>
      <c r="FA9" s="23">
        <v>55.851983222826597</v>
      </c>
      <c r="FB9" s="23">
        <v>0</v>
      </c>
      <c r="FC9" s="23">
        <v>17.6130117651239</v>
      </c>
      <c r="FD9" s="23">
        <v>4.03961372818112</v>
      </c>
      <c r="FE9" s="23">
        <v>13.398899904650101</v>
      </c>
      <c r="FF9" s="23">
        <v>4.9769888850663899E-2</v>
      </c>
      <c r="FG9" s="23">
        <v>0</v>
      </c>
      <c r="FH9" s="23">
        <v>341.21660985135298</v>
      </c>
      <c r="FI9" s="23">
        <v>0.33339847159105601</v>
      </c>
      <c r="FJ9" s="23">
        <v>1.0665962712897499E-3</v>
      </c>
      <c r="FK9" s="23">
        <v>5.5633915295777596</v>
      </c>
      <c r="FL9" s="23">
        <v>0</v>
      </c>
      <c r="FM9" s="23">
        <v>0.92753288027643099</v>
      </c>
      <c r="FN9" s="23">
        <v>1.1796379003376201</v>
      </c>
      <c r="FO9" s="23">
        <v>0</v>
      </c>
      <c r="FP9" s="23">
        <v>7.3807194672199303E-2</v>
      </c>
      <c r="FQ9" s="23">
        <v>83.033854285509506</v>
      </c>
      <c r="FR9" s="23">
        <v>0.57541847730840601</v>
      </c>
      <c r="FS9" s="23">
        <v>1.8276615841889601</v>
      </c>
      <c r="FU9" s="32">
        <f t="shared" si="55"/>
        <v>2.188948779608066</v>
      </c>
      <c r="FV9" s="46">
        <f t="shared" si="0"/>
        <v>-1.3580833966661837E-5</v>
      </c>
      <c r="FW9" s="46">
        <f t="shared" si="1"/>
        <v>1.1683395381073739E-7</v>
      </c>
      <c r="FX9" s="46">
        <f t="shared" si="2"/>
        <v>-1.1691238873364549E-2</v>
      </c>
      <c r="FY9" s="46">
        <f t="shared" si="3"/>
        <v>5.6970110402790505E-5</v>
      </c>
      <c r="FZ9" s="46">
        <f t="shared" si="4"/>
        <v>6.2876321266261382E-5</v>
      </c>
      <c r="GA9" s="46">
        <f t="shared" si="5"/>
        <v>-2.564027214703969E-3</v>
      </c>
      <c r="GB9" s="46">
        <f t="shared" si="6"/>
        <v>-1.4440822781199865E-5</v>
      </c>
      <c r="GC9" s="46">
        <f t="shared" si="7"/>
        <v>-1.7096396879025004E-7</v>
      </c>
      <c r="GD9" s="46">
        <f t="shared" si="8"/>
        <v>-4.0478431592425928E-6</v>
      </c>
      <c r="GE9" s="46">
        <f t="shared" si="9"/>
        <v>0</v>
      </c>
      <c r="GF9" s="46">
        <f t="shared" si="10"/>
        <v>-1.0756202985990209E-6</v>
      </c>
      <c r="GG9" s="46">
        <f t="shared" si="11"/>
        <v>1.7500243528667216E-6</v>
      </c>
      <c r="GH9" s="46">
        <f t="shared" si="12"/>
        <v>-1.7656601866472457E-6</v>
      </c>
      <c r="GI9" s="46">
        <f t="shared" si="13"/>
        <v>-1.0202796402042335E-6</v>
      </c>
      <c r="GJ9" s="46">
        <f t="shared" si="14"/>
        <v>-5.4510310635004623E-7</v>
      </c>
      <c r="GK9" s="46">
        <f t="shared" si="15"/>
        <v>0</v>
      </c>
      <c r="GL9" s="46">
        <f t="shared" si="16"/>
        <v>-7.0461866396259674E-6</v>
      </c>
      <c r="GM9" s="46">
        <f t="shared" si="17"/>
        <v>0</v>
      </c>
      <c r="GN9" s="46">
        <f t="shared" si="18"/>
        <v>-2.0887647015091838E-7</v>
      </c>
      <c r="GO9" s="46">
        <f t="shared" si="19"/>
        <v>1.9708037455827578E-5</v>
      </c>
      <c r="GP9" s="46">
        <f t="shared" si="20"/>
        <v>0</v>
      </c>
      <c r="GQ9" s="46">
        <f t="shared" si="21"/>
        <v>0</v>
      </c>
      <c r="GR9" s="46">
        <f t="shared" si="22"/>
        <v>0</v>
      </c>
      <c r="GS9" s="46">
        <f t="shared" si="23"/>
        <v>2.3542249685652754E-5</v>
      </c>
      <c r="GT9" s="46">
        <f t="shared" si="24"/>
        <v>-2.0645136257261916E-5</v>
      </c>
      <c r="GU9" s="46">
        <f t="shared" si="25"/>
        <v>-8.2262148844969931E-7</v>
      </c>
      <c r="GV9" s="46">
        <f t="shared" si="26"/>
        <v>-2.3501940553363819E-6</v>
      </c>
      <c r="GW9" s="46">
        <f t="shared" si="27"/>
        <v>-3.1565239529450012E-7</v>
      </c>
      <c r="GX9" s="46">
        <f t="shared" si="28"/>
        <v>6.1952947059616627E-7</v>
      </c>
      <c r="GY9" s="46">
        <f t="shared" si="29"/>
        <v>7.5023148291602345E-7</v>
      </c>
      <c r="GZ9" s="46">
        <f t="shared" si="30"/>
        <v>0</v>
      </c>
      <c r="HA9" s="46">
        <f t="shared" si="31"/>
        <v>3.0483839638152614E-6</v>
      </c>
      <c r="HB9" s="46">
        <f t="shared" si="32"/>
        <v>9.0366522106636608E-8</v>
      </c>
      <c r="HC9" s="46">
        <f t="shared" si="33"/>
        <v>4.6282076117510241E-6</v>
      </c>
      <c r="HD9" s="46">
        <f t="shared" si="34"/>
        <v>0</v>
      </c>
      <c r="HE9" s="46">
        <f t="shared" si="35"/>
        <v>0</v>
      </c>
      <c r="HF9" s="46">
        <f t="shared" si="36"/>
        <v>-1.6078014234305708E-7</v>
      </c>
      <c r="HG9" s="46">
        <f t="shared" si="37"/>
        <v>0</v>
      </c>
      <c r="HH9" s="46">
        <f t="shared" si="38"/>
        <v>0</v>
      </c>
      <c r="HI9" s="46">
        <f t="shared" si="39"/>
        <v>6.9046910370413885E-7</v>
      </c>
      <c r="HJ9" s="46">
        <f t="shared" si="40"/>
        <v>1.473158083960482E-6</v>
      </c>
      <c r="HK9" s="46">
        <f t="shared" si="41"/>
        <v>0</v>
      </c>
      <c r="HL9" s="46">
        <f t="shared" si="42"/>
        <v>0</v>
      </c>
      <c r="HM9" s="46">
        <f t="shared" si="43"/>
        <v>0</v>
      </c>
      <c r="HN9" s="46">
        <f t="shared" si="44"/>
        <v>-1.8823030126997338E-5</v>
      </c>
      <c r="HO9" s="46">
        <f t="shared" si="45"/>
        <v>-3.4500020521205386E-5</v>
      </c>
      <c r="HP9" s="46">
        <f t="shared" si="46"/>
        <v>2.2154188415002891E-6</v>
      </c>
      <c r="HQ9" s="46">
        <f t="shared" si="47"/>
        <v>1.3155291552310758E-6</v>
      </c>
      <c r="HR9" s="46">
        <f t="shared" si="48"/>
        <v>8.3251181764050467E-7</v>
      </c>
      <c r="HS9" s="46">
        <f t="shared" si="49"/>
        <v>-3.6030783091770646E-7</v>
      </c>
      <c r="HT9" s="46">
        <f t="shared" si="50"/>
        <v>-1.0641059706088006E-7</v>
      </c>
      <c r="HU9" s="46">
        <f t="shared" si="51"/>
        <v>5.8797567480229523E-6</v>
      </c>
      <c r="HV9" s="46">
        <f t="shared" si="52"/>
        <v>0</v>
      </c>
      <c r="HW9" s="46">
        <f t="shared" si="53"/>
        <v>0</v>
      </c>
      <c r="HX9" s="46">
        <f t="shared" si="54"/>
        <v>0</v>
      </c>
      <c r="HY9" s="46">
        <f t="shared" si="56"/>
        <v>1.1432350955432262E-5</v>
      </c>
    </row>
    <row r="10" spans="1:233" x14ac:dyDescent="0.3">
      <c r="A10" s="23" t="s">
        <v>8</v>
      </c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U10" s="32" t="e">
        <f t="shared" si="55"/>
        <v>#DIV/0!</v>
      </c>
      <c r="FV10" s="46">
        <f t="shared" si="0"/>
        <v>0</v>
      </c>
      <c r="FW10" s="46">
        <f t="shared" si="1"/>
        <v>0</v>
      </c>
      <c r="FX10" s="46">
        <f t="shared" si="2"/>
        <v>0</v>
      </c>
      <c r="FY10" s="46">
        <f t="shared" si="3"/>
        <v>0</v>
      </c>
      <c r="FZ10" s="46">
        <f t="shared" si="4"/>
        <v>0</v>
      </c>
      <c r="GA10" s="46">
        <f t="shared" si="5"/>
        <v>0</v>
      </c>
      <c r="GB10" s="46">
        <f t="shared" si="6"/>
        <v>0</v>
      </c>
      <c r="GC10" s="46">
        <f t="shared" si="7"/>
        <v>0</v>
      </c>
      <c r="GD10" s="46">
        <f t="shared" si="8"/>
        <v>0</v>
      </c>
      <c r="GE10" s="46">
        <f t="shared" si="9"/>
        <v>0</v>
      </c>
      <c r="GF10" s="46">
        <f t="shared" si="10"/>
        <v>0</v>
      </c>
      <c r="GG10" s="46">
        <f t="shared" si="11"/>
        <v>0</v>
      </c>
      <c r="GH10" s="46">
        <f t="shared" si="12"/>
        <v>0</v>
      </c>
      <c r="GI10" s="46">
        <f t="shared" si="13"/>
        <v>0</v>
      </c>
      <c r="GJ10" s="46">
        <f t="shared" si="14"/>
        <v>0</v>
      </c>
      <c r="GK10" s="46">
        <f t="shared" si="15"/>
        <v>0</v>
      </c>
      <c r="GL10" s="46">
        <f t="shared" si="16"/>
        <v>0</v>
      </c>
      <c r="GM10" s="46">
        <f t="shared" si="17"/>
        <v>0</v>
      </c>
      <c r="GN10" s="46">
        <f t="shared" si="18"/>
        <v>0</v>
      </c>
      <c r="GO10" s="46">
        <f t="shared" si="19"/>
        <v>0</v>
      </c>
      <c r="GP10" s="46">
        <f t="shared" si="20"/>
        <v>0</v>
      </c>
      <c r="GQ10" s="46">
        <f t="shared" si="21"/>
        <v>0</v>
      </c>
      <c r="GR10" s="46">
        <f t="shared" si="22"/>
        <v>0</v>
      </c>
      <c r="GS10" s="46">
        <f t="shared" si="23"/>
        <v>0</v>
      </c>
      <c r="GT10" s="46">
        <f t="shared" si="24"/>
        <v>0</v>
      </c>
      <c r="GU10" s="46">
        <f t="shared" si="25"/>
        <v>0</v>
      </c>
      <c r="GV10" s="46">
        <f t="shared" si="26"/>
        <v>0</v>
      </c>
      <c r="GW10" s="46">
        <f t="shared" si="27"/>
        <v>0</v>
      </c>
      <c r="GX10" s="46">
        <f t="shared" si="28"/>
        <v>0</v>
      </c>
      <c r="GY10" s="46">
        <f t="shared" si="29"/>
        <v>0</v>
      </c>
      <c r="GZ10" s="46">
        <f t="shared" si="30"/>
        <v>0</v>
      </c>
      <c r="HA10" s="46">
        <f t="shared" si="31"/>
        <v>0</v>
      </c>
      <c r="HB10" s="46">
        <f t="shared" si="32"/>
        <v>0</v>
      </c>
      <c r="HC10" s="46">
        <f t="shared" si="33"/>
        <v>0</v>
      </c>
      <c r="HD10" s="46">
        <f t="shared" si="34"/>
        <v>0</v>
      </c>
      <c r="HE10" s="46">
        <f t="shared" si="35"/>
        <v>0</v>
      </c>
      <c r="HF10" s="46">
        <f t="shared" si="36"/>
        <v>0</v>
      </c>
      <c r="HG10" s="46">
        <f t="shared" si="37"/>
        <v>0</v>
      </c>
      <c r="HH10" s="46">
        <f t="shared" si="38"/>
        <v>0</v>
      </c>
      <c r="HI10" s="46">
        <f t="shared" si="39"/>
        <v>0</v>
      </c>
      <c r="HJ10" s="46">
        <f t="shared" si="40"/>
        <v>0</v>
      </c>
      <c r="HK10" s="46">
        <f t="shared" si="41"/>
        <v>0</v>
      </c>
      <c r="HL10" s="46">
        <f t="shared" si="42"/>
        <v>0</v>
      </c>
      <c r="HM10" s="46">
        <f t="shared" si="43"/>
        <v>0</v>
      </c>
      <c r="HN10" s="46">
        <f t="shared" si="44"/>
        <v>0</v>
      </c>
      <c r="HO10" s="46">
        <f t="shared" si="45"/>
        <v>0</v>
      </c>
      <c r="HP10" s="46">
        <f t="shared" si="46"/>
        <v>0</v>
      </c>
      <c r="HQ10" s="46">
        <f t="shared" si="47"/>
        <v>0</v>
      </c>
      <c r="HR10" s="46">
        <f t="shared" si="48"/>
        <v>0</v>
      </c>
      <c r="HS10" s="46">
        <f t="shared" si="49"/>
        <v>0</v>
      </c>
      <c r="HT10" s="46">
        <f t="shared" si="50"/>
        <v>0</v>
      </c>
      <c r="HU10" s="46">
        <f t="shared" si="51"/>
        <v>0</v>
      </c>
      <c r="HV10" s="46">
        <f t="shared" si="52"/>
        <v>0</v>
      </c>
      <c r="HW10" s="46">
        <f t="shared" si="53"/>
        <v>0</v>
      </c>
      <c r="HX10" s="46">
        <f t="shared" si="54"/>
        <v>0</v>
      </c>
      <c r="HY10" s="46">
        <f t="shared" si="56"/>
        <v>0</v>
      </c>
    </row>
    <row r="11" spans="1:233" x14ac:dyDescent="0.3">
      <c r="A11" s="23" t="s">
        <v>9</v>
      </c>
      <c r="B11" s="21">
        <v>25013.898346000002</v>
      </c>
      <c r="C11" s="21">
        <v>1648.3016746999999</v>
      </c>
      <c r="D11" s="21">
        <v>43025.057226999998</v>
      </c>
      <c r="E11" s="21">
        <v>8172.0974886000004</v>
      </c>
      <c r="F11" s="21">
        <v>7734.6203451000001</v>
      </c>
      <c r="G11" s="21">
        <v>18079.789315000002</v>
      </c>
      <c r="H11" s="21">
        <v>2048.0981259999999</v>
      </c>
      <c r="I11" s="23">
        <v>25.968086410000002</v>
      </c>
      <c r="J11" s="23">
        <v>6.23277941</v>
      </c>
      <c r="L11" s="23">
        <v>0.72480085999999999</v>
      </c>
      <c r="M11" s="23">
        <v>24.688301280000001</v>
      </c>
      <c r="N11" s="23">
        <v>3.4524569999999997E-2</v>
      </c>
      <c r="O11" s="23">
        <v>0.14653774999999999</v>
      </c>
      <c r="P11" s="23">
        <v>0.23443844</v>
      </c>
      <c r="Q11" s="23">
        <v>0.14676607999999999</v>
      </c>
      <c r="R11" s="23">
        <v>2.8479190000000001E-2</v>
      </c>
      <c r="S11" s="23">
        <v>0.80787500000000001</v>
      </c>
      <c r="T11" s="23">
        <v>7.051781E-2</v>
      </c>
      <c r="U11" s="23">
        <v>2.3480899999999999E-2</v>
      </c>
      <c r="V11" s="23">
        <v>4.0327590000000003E-2</v>
      </c>
      <c r="W11" s="23">
        <v>4.2400000000000001E-4</v>
      </c>
      <c r="Y11" s="23">
        <v>2.8499999999999999E-4</v>
      </c>
      <c r="Z11" s="23">
        <v>187.19165770999999</v>
      </c>
      <c r="AA11" s="23">
        <v>613.48498634999999</v>
      </c>
      <c r="AB11" s="23">
        <v>0.12971832</v>
      </c>
      <c r="AC11" s="23">
        <v>1.3355095800000001</v>
      </c>
      <c r="AD11" s="23">
        <v>4.2548777099999997</v>
      </c>
      <c r="AE11" s="23">
        <v>0.35415020000000003</v>
      </c>
      <c r="AF11" s="23">
        <v>5.3478459999999997</v>
      </c>
      <c r="AG11" s="23">
        <v>2.4818345499999999</v>
      </c>
      <c r="AH11" s="23">
        <v>0.34637960000000001</v>
      </c>
      <c r="AI11" s="23">
        <v>2.808486E-2</v>
      </c>
      <c r="AJ11" s="23">
        <v>1.3747000000000001E-2</v>
      </c>
      <c r="AL11" s="23">
        <v>50.581614070000001</v>
      </c>
      <c r="AN11" s="23">
        <v>7.4985599999999996E-3</v>
      </c>
      <c r="AO11" s="23">
        <v>18.221586030000001</v>
      </c>
      <c r="AP11" s="23">
        <v>2.5458799999999999E-3</v>
      </c>
      <c r="AT11" s="6">
        <v>2.8000000000000002E-7</v>
      </c>
      <c r="AU11" s="23">
        <v>1.1610000000000001E-5</v>
      </c>
      <c r="AV11" s="6">
        <v>6.4300000000000003E-6</v>
      </c>
      <c r="AW11" s="23">
        <v>4.34469E-3</v>
      </c>
      <c r="AX11" s="23">
        <v>9.2484052699999992</v>
      </c>
      <c r="AY11" s="23">
        <v>83.759798419999996</v>
      </c>
      <c r="AZ11" s="23">
        <v>1.2042343799999999</v>
      </c>
      <c r="BA11" s="23">
        <v>7.1920463000000003</v>
      </c>
      <c r="BE11" s="23">
        <v>8.7769999999999995E-5</v>
      </c>
      <c r="BG11" s="23" t="s">
        <v>9</v>
      </c>
      <c r="BH11" s="23">
        <v>0</v>
      </c>
      <c r="BI11" s="23">
        <v>2.2251419190992001</v>
      </c>
      <c r="BJ11" s="23">
        <v>0</v>
      </c>
      <c r="BK11" s="23">
        <v>6.2327851357361999</v>
      </c>
      <c r="BL11" s="23">
        <v>0</v>
      </c>
      <c r="BM11" s="23">
        <v>25.9681259765145</v>
      </c>
      <c r="BN11" s="23">
        <v>25.9681259765145</v>
      </c>
      <c r="BO11" s="23">
        <v>5.6661275716907301E-2</v>
      </c>
      <c r="BP11" s="23">
        <v>0.181359330309695</v>
      </c>
      <c r="BQ11" s="23">
        <v>0.297168373724013</v>
      </c>
      <c r="BR11" s="23">
        <v>0.42763249670349701</v>
      </c>
      <c r="BS11" s="23">
        <v>24.688342094481499</v>
      </c>
      <c r="BT11" s="6">
        <v>8.7770586098221098E-5</v>
      </c>
      <c r="BU11" s="23">
        <v>1.1047867025668999E-2</v>
      </c>
      <c r="BV11" s="23">
        <v>2.3476729180913099E-2</v>
      </c>
      <c r="BW11" s="23">
        <v>2.8499894724183202E-4</v>
      </c>
      <c r="BX11" s="23">
        <v>0.14653784237093401</v>
      </c>
      <c r="BY11" s="23">
        <v>5.6265182291275202E-2</v>
      </c>
      <c r="BZ11" s="23">
        <v>0.17817325882100299</v>
      </c>
      <c r="CA11" s="23">
        <v>0.14676714957226999</v>
      </c>
      <c r="CB11" s="23">
        <v>0</v>
      </c>
      <c r="CC11" s="23">
        <v>2986.5760449346499</v>
      </c>
      <c r="CD11" s="23">
        <v>2.8479070636259901E-2</v>
      </c>
      <c r="CE11" s="23">
        <v>2.0450164693921202E-2</v>
      </c>
      <c r="CF11" s="23">
        <v>5.00677071669417E-2</v>
      </c>
      <c r="CG11" s="23">
        <v>0.807864612836381</v>
      </c>
      <c r="CH11" s="23">
        <v>2.3480844078207101E-2</v>
      </c>
      <c r="CI11" s="23">
        <v>0.35415027561779899</v>
      </c>
      <c r="CJ11" s="23">
        <v>4.0326439089704499E-2</v>
      </c>
      <c r="CK11" s="23">
        <v>0</v>
      </c>
      <c r="CL11" s="23">
        <v>2.80846231497635E-2</v>
      </c>
      <c r="CM11" s="23">
        <v>7.4985204331737597E-3</v>
      </c>
      <c r="CN11" s="23">
        <v>25013.896908893599</v>
      </c>
      <c r="CO11" s="23">
        <v>4.2400747183540501E-4</v>
      </c>
      <c r="CP11" s="23">
        <v>0</v>
      </c>
      <c r="CQ11" s="23">
        <v>243.47578662519399</v>
      </c>
      <c r="CR11" s="23">
        <v>80.494633448170404</v>
      </c>
      <c r="CS11" s="23">
        <v>0.82483412558647295</v>
      </c>
      <c r="CT11" s="23">
        <v>9.2484046694784396</v>
      </c>
      <c r="CU11" s="23">
        <v>202.379831920176</v>
      </c>
      <c r="CV11" s="23">
        <v>0</v>
      </c>
      <c r="CW11" s="23">
        <v>0</v>
      </c>
      <c r="CX11" s="23">
        <v>187.19180903970701</v>
      </c>
      <c r="CY11" s="23">
        <v>187.19180903970701</v>
      </c>
      <c r="CZ11" s="6">
        <v>613.48452386009103</v>
      </c>
      <c r="DA11" s="23">
        <v>83.759715186827094</v>
      </c>
      <c r="DB11" s="6">
        <v>5.50743693750659E-2</v>
      </c>
      <c r="DC11" s="23">
        <v>5.7598419155178299E-2</v>
      </c>
      <c r="DD11" s="23">
        <v>0</v>
      </c>
      <c r="DE11" s="23">
        <v>3.1655552471861101</v>
      </c>
      <c r="DF11" s="23">
        <v>9.3708076010957597E-2</v>
      </c>
      <c r="DG11" s="23">
        <v>4.5144973396628201</v>
      </c>
      <c r="DH11" s="23">
        <v>2.18019344014725E-2</v>
      </c>
      <c r="DI11" s="23">
        <v>0.34723273361226697</v>
      </c>
      <c r="DJ11" s="23">
        <v>0.98827906575598101</v>
      </c>
      <c r="DK11" s="23">
        <v>1.4041050868531399</v>
      </c>
      <c r="DL11" s="23">
        <v>2.8507575835423502</v>
      </c>
      <c r="DM11" s="23">
        <v>5.3478141620507502</v>
      </c>
      <c r="DN11" s="23">
        <v>1.2042256643404401</v>
      </c>
      <c r="DO11" s="23">
        <v>2.4818410776827302</v>
      </c>
      <c r="DP11" s="23">
        <v>1648.3009282651999</v>
      </c>
      <c r="DQ11" s="23">
        <v>0</v>
      </c>
      <c r="DR11" s="23">
        <v>0.142015497556958</v>
      </c>
      <c r="DS11" s="23">
        <v>0.20436375267486201</v>
      </c>
      <c r="DT11" s="23">
        <v>1270.3192253980999</v>
      </c>
      <c r="DU11" s="23">
        <v>39150.875272866499</v>
      </c>
      <c r="DV11" s="23">
        <v>4350.0965072880599</v>
      </c>
      <c r="DW11" s="23">
        <v>43500.971780154498</v>
      </c>
      <c r="DX11" s="6">
        <v>3.3928997591450803E-5</v>
      </c>
      <c r="DY11" s="23">
        <v>26.705171689144201</v>
      </c>
      <c r="DZ11" s="23">
        <v>2.5458858853763099E-3</v>
      </c>
      <c r="EA11" s="23">
        <v>0</v>
      </c>
      <c r="EB11" s="23">
        <v>0</v>
      </c>
      <c r="EC11" s="23">
        <v>0</v>
      </c>
      <c r="ED11" s="6">
        <v>2.7999819619826102E-7</v>
      </c>
      <c r="EE11" s="6">
        <v>1.16099124889821E-5</v>
      </c>
      <c r="EF11" s="6">
        <v>6.4299843391590401E-6</v>
      </c>
      <c r="EG11" s="23">
        <v>4.3446325463075697E-3</v>
      </c>
      <c r="EH11" s="23">
        <v>202.15158243384701</v>
      </c>
      <c r="EI11" s="23">
        <v>267.26205561468203</v>
      </c>
      <c r="EJ11" s="23">
        <v>147.67152738811799</v>
      </c>
      <c r="EK11" s="23">
        <v>152.071941063807</v>
      </c>
      <c r="EL11" s="23">
        <v>444.67798415053102</v>
      </c>
      <c r="EM11" s="23">
        <v>154.90844399435599</v>
      </c>
      <c r="EN11" s="23">
        <v>6.9431887652463303E-2</v>
      </c>
      <c r="EO11" s="23">
        <v>1.7048462209657701E-2</v>
      </c>
      <c r="EP11" s="23">
        <v>59.197829326120797</v>
      </c>
      <c r="EQ11" s="23">
        <v>8172.4355525589199</v>
      </c>
      <c r="ER11" s="23">
        <v>7734.9584414281899</v>
      </c>
      <c r="ES11" s="23">
        <v>437.47711113072802</v>
      </c>
      <c r="ET11" s="23">
        <v>0.63858353434370996</v>
      </c>
      <c r="EU11" s="23">
        <v>0.86703286970430504</v>
      </c>
      <c r="EV11" s="23">
        <v>1858.34644926183</v>
      </c>
      <c r="EW11" s="23">
        <v>27.0680865828311</v>
      </c>
      <c r="EX11" s="23">
        <v>898.37366832564396</v>
      </c>
      <c r="EY11" s="23">
        <v>225.768678462606</v>
      </c>
      <c r="EZ11" s="23">
        <v>113.007087895743</v>
      </c>
      <c r="FA11" s="23">
        <v>2245.70198323351</v>
      </c>
      <c r="FB11" s="23">
        <v>1.37358521954545E-2</v>
      </c>
      <c r="FC11" s="23">
        <v>49.653651491590502</v>
      </c>
      <c r="FD11" s="23">
        <v>405.45406803055602</v>
      </c>
      <c r="FE11" s="23">
        <v>786.80366279193299</v>
      </c>
      <c r="FF11" s="23">
        <v>12.180400195039701</v>
      </c>
      <c r="FG11" s="23">
        <v>0</v>
      </c>
      <c r="FH11" s="23">
        <v>18233.847445193998</v>
      </c>
      <c r="FI11" s="23">
        <v>11.7650453843947</v>
      </c>
      <c r="FJ11" s="23">
        <v>7.19208962198541</v>
      </c>
      <c r="FK11" s="23">
        <v>325.33550027752</v>
      </c>
      <c r="FL11" s="23">
        <v>10.6320516517579</v>
      </c>
      <c r="FM11" s="23">
        <v>42.214732083376397</v>
      </c>
      <c r="FN11" s="23">
        <v>50.581639756366499</v>
      </c>
      <c r="FO11" s="23">
        <v>4.3810260966616499E-2</v>
      </c>
      <c r="FP11" s="23">
        <v>6.1552447674669297</v>
      </c>
      <c r="FQ11" s="23">
        <v>2048.1012336259901</v>
      </c>
      <c r="FR11" s="23">
        <v>18.221594928916701</v>
      </c>
      <c r="FS11" s="23">
        <v>84.218096935687797</v>
      </c>
      <c r="FU11" s="32">
        <f t="shared" si="55"/>
        <v>0.62024240039595457</v>
      </c>
      <c r="FV11" s="46">
        <f t="shared" si="0"/>
        <v>-5.7452316416752372E-8</v>
      </c>
      <c r="FW11" s="46">
        <f t="shared" si="1"/>
        <v>-4.528508412497301E-7</v>
      </c>
      <c r="FX11" s="46">
        <f t="shared" si="2"/>
        <v>1.1061334576351105E-2</v>
      </c>
      <c r="FY11" s="46">
        <f t="shared" si="3"/>
        <v>4.1368077092951456E-5</v>
      </c>
      <c r="FZ11" s="46">
        <f t="shared" si="4"/>
        <v>4.3712078047106542E-5</v>
      </c>
      <c r="GA11" s="46">
        <f t="shared" si="5"/>
        <v>8.5210135754281852E-3</v>
      </c>
      <c r="GB11" s="46">
        <f t="shared" si="6"/>
        <v>1.5173228034077791E-6</v>
      </c>
      <c r="GC11" s="46">
        <f t="shared" si="7"/>
        <v>1.5236592282482995E-6</v>
      </c>
      <c r="GD11" s="46">
        <f t="shared" si="8"/>
        <v>9.1864894025429597E-7</v>
      </c>
      <c r="GE11" s="46">
        <f t="shared" si="9"/>
        <v>0</v>
      </c>
      <c r="GF11" s="46">
        <f t="shared" si="10"/>
        <v>1.4386724053561443E-8</v>
      </c>
      <c r="GG11" s="46">
        <f t="shared" si="11"/>
        <v>1.6531911626776647E-6</v>
      </c>
      <c r="GH11" s="46">
        <f t="shared" si="12"/>
        <v>7.5907048513108761E-7</v>
      </c>
      <c r="GI11" s="46">
        <f t="shared" si="13"/>
        <v>6.303558913168779E-7</v>
      </c>
      <c r="GJ11" s="46">
        <f t="shared" si="14"/>
        <v>4.7444360499140661E-9</v>
      </c>
      <c r="GK11" s="46">
        <f t="shared" si="15"/>
        <v>7.2875985377656428E-6</v>
      </c>
      <c r="GL11" s="46">
        <f t="shared" si="16"/>
        <v>-4.1912617634263239E-6</v>
      </c>
      <c r="GM11" s="46">
        <f t="shared" si="17"/>
        <v>-1.2857389594934639E-5</v>
      </c>
      <c r="GN11" s="46">
        <f t="shared" si="18"/>
        <v>8.7723743695931214E-7</v>
      </c>
      <c r="GO11" s="46">
        <f t="shared" si="19"/>
        <v>-2.3815864339851446E-6</v>
      </c>
      <c r="GP11" s="46">
        <f t="shared" si="20"/>
        <v>-2.8539029867741044E-5</v>
      </c>
      <c r="GQ11" s="46">
        <f t="shared" si="21"/>
        <v>1.7622253313689864E-5</v>
      </c>
      <c r="GR11" s="46">
        <f t="shared" si="22"/>
        <v>0</v>
      </c>
      <c r="GS11" s="46">
        <f t="shared" si="23"/>
        <v>-3.6938883086571712E-6</v>
      </c>
      <c r="GT11" s="46">
        <f t="shared" si="24"/>
        <v>8.08421213180842E-7</v>
      </c>
      <c r="GU11" s="46">
        <f t="shared" si="25"/>
        <v>-7.5387323120417177E-7</v>
      </c>
      <c r="GV11" s="46">
        <f t="shared" si="26"/>
        <v>2.2593107140933111E-5</v>
      </c>
      <c r="GW11" s="46">
        <f t="shared" si="27"/>
        <v>1.6618137983305453E-6</v>
      </c>
      <c r="GX11" s="46">
        <f t="shared" si="28"/>
        <v>-3.5346737402062621E-6</v>
      </c>
      <c r="GY11" s="46">
        <f t="shared" si="29"/>
        <v>2.1351900681383335E-7</v>
      </c>
      <c r="GZ11" s="46">
        <f t="shared" si="30"/>
        <v>-5.9534154965262352E-6</v>
      </c>
      <c r="HA11" s="46">
        <f t="shared" si="31"/>
        <v>2.6301844860490996E-6</v>
      </c>
      <c r="HB11" s="46">
        <f t="shared" si="32"/>
        <v>-1.0097828508800008E-6</v>
      </c>
      <c r="HC11" s="46">
        <f t="shared" si="33"/>
        <v>-8.4333778591006477E-6</v>
      </c>
      <c r="HD11" s="46">
        <f t="shared" si="34"/>
        <v>-8.1092635087662377E-4</v>
      </c>
      <c r="HE11" s="46">
        <f t="shared" si="35"/>
        <v>0</v>
      </c>
      <c r="HF11" s="46">
        <f t="shared" si="36"/>
        <v>5.0782022224799072E-7</v>
      </c>
      <c r="HG11" s="46">
        <f t="shared" si="37"/>
        <v>0</v>
      </c>
      <c r="HH11" s="46">
        <f t="shared" si="38"/>
        <v>-5.2765899372519388E-6</v>
      </c>
      <c r="HI11" s="46">
        <f t="shared" si="39"/>
        <v>4.883722353128886E-7</v>
      </c>
      <c r="HJ11" s="46">
        <f t="shared" si="40"/>
        <v>2.3117257333407955E-6</v>
      </c>
      <c r="HK11" s="46">
        <f t="shared" si="41"/>
        <v>0</v>
      </c>
      <c r="HL11" s="46">
        <f t="shared" si="42"/>
        <v>0</v>
      </c>
      <c r="HM11" s="46">
        <f t="shared" si="43"/>
        <v>0</v>
      </c>
      <c r="HN11" s="46">
        <f t="shared" si="44"/>
        <v>-6.4421490678604854E-6</v>
      </c>
      <c r="HO11" s="46">
        <f t="shared" si="45"/>
        <v>-7.537555374735996E-6</v>
      </c>
      <c r="HP11" s="46">
        <f t="shared" si="46"/>
        <v>-2.4355895739035586E-6</v>
      </c>
      <c r="HQ11" s="46">
        <f t="shared" si="47"/>
        <v>-1.3223887649138205E-5</v>
      </c>
      <c r="HR11" s="46">
        <f t="shared" si="48"/>
        <v>-6.4932444249446383E-8</v>
      </c>
      <c r="HS11" s="46">
        <f t="shared" si="49"/>
        <v>-9.937126697001763E-7</v>
      </c>
      <c r="HT11" s="46">
        <f t="shared" si="50"/>
        <v>-7.2375109900480158E-6</v>
      </c>
      <c r="HU11" s="46">
        <f t="shared" si="51"/>
        <v>6.0235965680147736E-6</v>
      </c>
      <c r="HV11" s="46">
        <f t="shared" si="52"/>
        <v>0</v>
      </c>
      <c r="HW11" s="46">
        <f t="shared" si="53"/>
        <v>0</v>
      </c>
      <c r="HX11" s="46">
        <f t="shared" si="54"/>
        <v>0</v>
      </c>
      <c r="HY11" s="46">
        <f t="shared" si="56"/>
        <v>6.6776600330791127E-6</v>
      </c>
    </row>
    <row r="12" spans="1:233" x14ac:dyDescent="0.3">
      <c r="A12" s="23" t="s">
        <v>10</v>
      </c>
      <c r="B12" s="21">
        <v>10314.303797</v>
      </c>
      <c r="C12" s="21">
        <v>953.11395200000004</v>
      </c>
      <c r="D12" s="21">
        <v>24776.279755</v>
      </c>
      <c r="E12" s="21">
        <v>2559.5902697000001</v>
      </c>
      <c r="F12" s="21">
        <v>2304.5504001999998</v>
      </c>
      <c r="G12" s="21">
        <v>14888.976793</v>
      </c>
      <c r="H12" s="21">
        <v>1052.5078563</v>
      </c>
      <c r="I12" s="23">
        <v>7.8408766400000003</v>
      </c>
      <c r="J12" s="23">
        <v>5.5443018400000001</v>
      </c>
      <c r="L12" s="23">
        <v>2.1108100000000001E-2</v>
      </c>
      <c r="M12" s="23">
        <v>6.7740063299999997</v>
      </c>
      <c r="N12" s="23">
        <v>4.8831000000000005E-4</v>
      </c>
      <c r="O12" s="23">
        <v>2.1216450000000001E-2</v>
      </c>
      <c r="P12" s="23">
        <v>1.581014E-2</v>
      </c>
      <c r="Q12" s="23">
        <v>4.9916799999999997E-2</v>
      </c>
      <c r="R12" s="23">
        <v>3.1059300000000001E-2</v>
      </c>
      <c r="T12" s="23">
        <v>8.9696999999999997E-4</v>
      </c>
      <c r="U12" s="23">
        <v>3.21689E-2</v>
      </c>
      <c r="V12" s="23">
        <v>3.3278500000000003E-2</v>
      </c>
      <c r="Z12" s="23">
        <v>128.30354795</v>
      </c>
      <c r="AA12" s="23">
        <v>1.8499285999999999</v>
      </c>
      <c r="AB12" s="23">
        <v>9.9313000000000005E-4</v>
      </c>
      <c r="AC12" s="23">
        <v>0.49970042999999997</v>
      </c>
      <c r="AD12" s="23">
        <v>3.192068E-2</v>
      </c>
      <c r="AE12" s="23">
        <v>0.321689</v>
      </c>
      <c r="AG12" s="23">
        <v>0.35231382</v>
      </c>
      <c r="AH12" s="23">
        <v>1.204744E-2</v>
      </c>
      <c r="AI12" s="23">
        <v>4.2151500000000001E-2</v>
      </c>
      <c r="AJ12" s="23">
        <v>3.6605400000000003E-2</v>
      </c>
      <c r="AL12" s="23">
        <v>23.535944829999998</v>
      </c>
      <c r="AN12" s="23">
        <v>1.9967100000000002E-2</v>
      </c>
      <c r="AO12" s="23">
        <v>11.10004011</v>
      </c>
      <c r="AP12" s="23">
        <v>3.5533700000000001E-3</v>
      </c>
      <c r="AU12" s="6">
        <v>4.2300000000000002E-6</v>
      </c>
      <c r="AV12" s="6">
        <v>1.7099999999999999E-6</v>
      </c>
      <c r="AW12" s="23">
        <v>1.1422100000000001E-3</v>
      </c>
      <c r="AX12" s="23">
        <v>5.5705400300000001</v>
      </c>
      <c r="AY12" s="23">
        <v>13.123775070000001</v>
      </c>
      <c r="AZ12" s="23">
        <v>2.55132E-2</v>
      </c>
      <c r="BA12" s="23">
        <v>2.1076111000000002</v>
      </c>
      <c r="BE12" s="23">
        <v>4.265E-5</v>
      </c>
      <c r="BG12" s="23" t="s">
        <v>10</v>
      </c>
      <c r="BH12" s="23">
        <v>0</v>
      </c>
      <c r="BI12" s="23">
        <v>1.88275819503199</v>
      </c>
      <c r="BJ12" s="23">
        <v>0</v>
      </c>
      <c r="BK12" s="23">
        <v>5.54424829315158</v>
      </c>
      <c r="BL12" s="23">
        <v>0</v>
      </c>
      <c r="BM12" s="23">
        <v>7.8408663473288902</v>
      </c>
      <c r="BN12" s="23">
        <v>7.8408663473288902</v>
      </c>
      <c r="BO12" s="23">
        <v>0.17046138519155199</v>
      </c>
      <c r="BP12" s="23">
        <v>1.2633707898697499</v>
      </c>
      <c r="BQ12" s="23">
        <v>8.6543198508771593E-3</v>
      </c>
      <c r="BR12" s="23">
        <v>1.24537962168532E-2</v>
      </c>
      <c r="BS12" s="23">
        <v>6.7739495511443497</v>
      </c>
      <c r="BT12" s="6">
        <v>4.2649376360664298E-5</v>
      </c>
      <c r="BU12" s="23">
        <v>1.56259181046534E-4</v>
      </c>
      <c r="BV12" s="23">
        <v>3.32050431064226E-4</v>
      </c>
      <c r="BW12" s="23">
        <v>0</v>
      </c>
      <c r="BX12" s="23">
        <v>2.1216597703224802E-2</v>
      </c>
      <c r="BY12" s="23">
        <v>3.7944325451357698E-3</v>
      </c>
      <c r="BZ12" s="23">
        <v>1.20157213951388E-2</v>
      </c>
      <c r="CA12" s="23">
        <v>4.99162666533789E-2</v>
      </c>
      <c r="CB12" s="23">
        <v>0</v>
      </c>
      <c r="CC12" s="23">
        <v>2153.6443135938598</v>
      </c>
      <c r="CD12" s="23">
        <v>3.1058874306069299E-2</v>
      </c>
      <c r="CE12" s="23">
        <v>2.60121412772367E-4</v>
      </c>
      <c r="CF12" s="23">
        <v>6.3684616880349597E-4</v>
      </c>
      <c r="CG12" s="23">
        <v>0</v>
      </c>
      <c r="CH12" s="23">
        <v>3.2168539215956797E-2</v>
      </c>
      <c r="CI12" s="23">
        <v>0.32168506713332901</v>
      </c>
      <c r="CJ12" s="23">
        <v>3.3278117296637502E-2</v>
      </c>
      <c r="CK12" s="23">
        <v>0</v>
      </c>
      <c r="CL12" s="23">
        <v>4.2151212913521301E-2</v>
      </c>
      <c r="CM12" s="23">
        <v>1.9966826600279899E-2</v>
      </c>
      <c r="CN12" s="23">
        <v>10314.297196584699</v>
      </c>
      <c r="CO12" s="23">
        <v>0</v>
      </c>
      <c r="CP12" s="23">
        <v>0</v>
      </c>
      <c r="CQ12" s="23">
        <v>36.189722715503599</v>
      </c>
      <c r="CR12" s="23">
        <v>27.255095727802399</v>
      </c>
      <c r="CS12" s="23">
        <v>2.70156464003596E-2</v>
      </c>
      <c r="CT12" s="23">
        <v>5.5705367593925796</v>
      </c>
      <c r="CU12" s="23">
        <v>33.293464993140603</v>
      </c>
      <c r="CV12" s="23">
        <v>0</v>
      </c>
      <c r="CW12" s="23">
        <v>0</v>
      </c>
      <c r="CX12" s="23">
        <v>128.303434435068</v>
      </c>
      <c r="CY12" s="23">
        <v>128.303434435068</v>
      </c>
      <c r="CZ12" s="23">
        <v>1.84990989294276</v>
      </c>
      <c r="DA12" s="6">
        <v>13.123659318848601</v>
      </c>
      <c r="DB12" s="6">
        <v>3.92799963975079E-4</v>
      </c>
      <c r="DC12" s="23">
        <v>5.0631548157110799E-4</v>
      </c>
      <c r="DD12" s="23">
        <v>0</v>
      </c>
      <c r="DE12" s="23">
        <v>6.4163612455185701</v>
      </c>
      <c r="DF12" s="23">
        <v>5.9417146932543897E-4</v>
      </c>
      <c r="DG12" s="23">
        <v>36.191683146717502</v>
      </c>
      <c r="DH12" s="23">
        <v>0.36984814315051301</v>
      </c>
      <c r="DI12" s="23">
        <v>0.12992207489740201</v>
      </c>
      <c r="DJ12" s="23">
        <v>0.369778650609633</v>
      </c>
      <c r="DK12" s="23">
        <v>1.0533719552040599E-2</v>
      </c>
      <c r="DL12" s="23">
        <v>2.13866327566593E-2</v>
      </c>
      <c r="DM12" s="23">
        <v>0</v>
      </c>
      <c r="DN12" s="23">
        <v>2.5512832539855802E-2</v>
      </c>
      <c r="DO12" s="23">
        <v>0.35231249915068702</v>
      </c>
      <c r="DP12" s="23">
        <v>953.11350394617102</v>
      </c>
      <c r="DQ12" s="23">
        <v>0</v>
      </c>
      <c r="DR12" s="23">
        <v>4.9394336118983402E-3</v>
      </c>
      <c r="DS12" s="23">
        <v>7.1079789786427199E-3</v>
      </c>
      <c r="DT12" s="23">
        <v>772.41363124679799</v>
      </c>
      <c r="DU12" s="23">
        <v>22286.356445855399</v>
      </c>
      <c r="DV12" s="23">
        <v>2476.2638098500502</v>
      </c>
      <c r="DW12" s="23">
        <v>24762.6202557055</v>
      </c>
      <c r="DX12" s="23">
        <v>0</v>
      </c>
      <c r="DY12" s="23">
        <v>14.8322715842364</v>
      </c>
      <c r="DZ12" s="23">
        <v>3.5533906560666099E-3</v>
      </c>
      <c r="EA12" s="23">
        <v>0</v>
      </c>
      <c r="EB12" s="23">
        <v>0</v>
      </c>
      <c r="EC12" s="23">
        <v>0</v>
      </c>
      <c r="ED12" s="23">
        <v>0</v>
      </c>
      <c r="EE12" s="6">
        <v>4.2299498528569101E-6</v>
      </c>
      <c r="EF12" s="6">
        <v>1.70999562879677E-6</v>
      </c>
      <c r="EG12" s="23">
        <v>1.1422099717165099E-3</v>
      </c>
      <c r="EH12" s="23">
        <v>44.328296225569098</v>
      </c>
      <c r="EI12" s="23">
        <v>157.51538921857099</v>
      </c>
      <c r="EJ12" s="23">
        <v>38.500725311172403</v>
      </c>
      <c r="EK12" s="23">
        <v>48.433200867348901</v>
      </c>
      <c r="EL12" s="23">
        <v>128.15186346892801</v>
      </c>
      <c r="EM12" s="23">
        <v>38.585883076295303</v>
      </c>
      <c r="EN12" s="23">
        <v>0.104366209758759</v>
      </c>
      <c r="EO12" s="6">
        <v>9.3926196091976703E-5</v>
      </c>
      <c r="EP12" s="23">
        <v>33.250121611572297</v>
      </c>
      <c r="EQ12" s="23">
        <v>2559.6640778247802</v>
      </c>
      <c r="ER12" s="23">
        <v>2304.6238608422</v>
      </c>
      <c r="ES12" s="23">
        <v>255.04021698257699</v>
      </c>
      <c r="ET12" s="23">
        <v>0.46998194385158398</v>
      </c>
      <c r="EU12" s="23">
        <v>0.220069229142897</v>
      </c>
      <c r="EV12" s="23">
        <v>424.50685624926501</v>
      </c>
      <c r="EW12" s="23">
        <v>33.197591392418303</v>
      </c>
      <c r="EX12" s="23">
        <v>290.98004972540298</v>
      </c>
      <c r="EY12" s="23">
        <v>67.361377350066405</v>
      </c>
      <c r="EZ12" s="23">
        <v>34.052057187355302</v>
      </c>
      <c r="FA12" s="23">
        <v>727.34962477113197</v>
      </c>
      <c r="FB12" s="23">
        <v>3.6575667613793099E-2</v>
      </c>
      <c r="FC12" s="23">
        <v>13.506837580569099</v>
      </c>
      <c r="FD12" s="23">
        <v>120.039784881385</v>
      </c>
      <c r="FE12" s="23">
        <v>272.61605000266798</v>
      </c>
      <c r="FF12" s="23">
        <v>2.4759613388674002</v>
      </c>
      <c r="FG12" s="23">
        <v>0</v>
      </c>
      <c r="FH12" s="23">
        <v>14881.9034606408</v>
      </c>
      <c r="FI12" s="23">
        <v>0.80380485982744798</v>
      </c>
      <c r="FJ12" s="23">
        <v>2.1075842581175799</v>
      </c>
      <c r="FK12" s="23">
        <v>275.92101941456201</v>
      </c>
      <c r="FL12" s="23">
        <v>2.7628205943506599</v>
      </c>
      <c r="FM12" s="23">
        <v>94.705391402616499</v>
      </c>
      <c r="FN12" s="23">
        <v>23.535927744624601</v>
      </c>
      <c r="FO12" s="23">
        <v>0</v>
      </c>
      <c r="FP12" s="23">
        <v>2.4896164777959302</v>
      </c>
      <c r="FQ12" s="23">
        <v>1052.50726675588</v>
      </c>
      <c r="FR12" s="23">
        <v>11.1000350631478</v>
      </c>
      <c r="FS12" s="23">
        <v>200.16164437972</v>
      </c>
      <c r="FU12" s="32">
        <f t="shared" si="55"/>
        <v>0.73387961835892268</v>
      </c>
      <c r="FV12" s="46">
        <f t="shared" si="0"/>
        <v>-6.3992833944676583E-7</v>
      </c>
      <c r="FW12" s="46">
        <f t="shared" si="1"/>
        <v>-4.7009471226178812E-7</v>
      </c>
      <c r="FX12" s="46">
        <f t="shared" si="2"/>
        <v>-5.5131357207664267E-4</v>
      </c>
      <c r="FY12" s="46">
        <f t="shared" si="3"/>
        <v>2.8835913956140527E-5</v>
      </c>
      <c r="FZ12" s="46">
        <f t="shared" si="4"/>
        <v>3.1876344381018363E-5</v>
      </c>
      <c r="GA12" s="46">
        <f t="shared" si="5"/>
        <v>-4.7507175661157014E-4</v>
      </c>
      <c r="GB12" s="46">
        <f t="shared" si="6"/>
        <v>-5.6013275002807347E-7</v>
      </c>
      <c r="GC12" s="46">
        <f t="shared" si="7"/>
        <v>-1.3126939222039915E-6</v>
      </c>
      <c r="GD12" s="46">
        <f t="shared" si="8"/>
        <v>-9.65799661805261E-6</v>
      </c>
      <c r="GE12" s="46">
        <f t="shared" si="9"/>
        <v>0</v>
      </c>
      <c r="GF12" s="46">
        <f t="shared" si="10"/>
        <v>7.6121158977039851E-7</v>
      </c>
      <c r="GG12" s="46">
        <f t="shared" si="11"/>
        <v>-8.3818722457601216E-6</v>
      </c>
      <c r="GH12" s="46">
        <f t="shared" si="12"/>
        <v>-7.943503922548683E-7</v>
      </c>
      <c r="GI12" s="46">
        <f t="shared" si="13"/>
        <v>6.9617313358389722E-6</v>
      </c>
      <c r="GJ12" s="46">
        <f t="shared" si="14"/>
        <v>8.8172998911500559E-7</v>
      </c>
      <c r="GK12" s="46">
        <f t="shared" si="15"/>
        <v>-1.0684711782343545E-5</v>
      </c>
      <c r="GL12" s="46">
        <f t="shared" si="16"/>
        <v>-1.3705844326913625E-5</v>
      </c>
      <c r="GM12" s="46">
        <f t="shared" si="17"/>
        <v>0</v>
      </c>
      <c r="GN12" s="46">
        <f t="shared" si="18"/>
        <v>-2.6962151877432674E-6</v>
      </c>
      <c r="GO12" s="46">
        <f t="shared" si="19"/>
        <v>-1.121530556541323E-5</v>
      </c>
      <c r="GP12" s="46">
        <f t="shared" si="20"/>
        <v>-1.1500018405287116E-5</v>
      </c>
      <c r="GQ12" s="46">
        <f t="shared" si="21"/>
        <v>0</v>
      </c>
      <c r="GR12" s="46">
        <f t="shared" si="22"/>
        <v>0</v>
      </c>
      <c r="GS12" s="46">
        <f t="shared" si="23"/>
        <v>0</v>
      </c>
      <c r="GT12" s="46">
        <f t="shared" si="24"/>
        <v>-8.8473727975661736E-7</v>
      </c>
      <c r="GU12" s="46">
        <f t="shared" si="25"/>
        <v>-1.0112313113025932E-5</v>
      </c>
      <c r="GV12" s="46">
        <f t="shared" si="26"/>
        <v>-8.8969582870705702E-5</v>
      </c>
      <c r="GW12" s="46">
        <f t="shared" si="27"/>
        <v>5.9136838258092139E-7</v>
      </c>
      <c r="GX12" s="46">
        <f t="shared" si="28"/>
        <v>-1.0265799478640527E-5</v>
      </c>
      <c r="GY12" s="46">
        <f t="shared" si="29"/>
        <v>-1.2225679681297822E-5</v>
      </c>
      <c r="GZ12" s="46">
        <f t="shared" si="30"/>
        <v>0</v>
      </c>
      <c r="HA12" s="46">
        <f t="shared" si="31"/>
        <v>-3.7490703968982954E-6</v>
      </c>
      <c r="HB12" s="46">
        <f t="shared" si="32"/>
        <v>-2.275127241857449E-6</v>
      </c>
      <c r="HC12" s="46">
        <f t="shared" si="33"/>
        <v>-6.8108247322347522E-6</v>
      </c>
      <c r="HD12" s="46">
        <f t="shared" si="34"/>
        <v>-8.1224044012370646E-4</v>
      </c>
      <c r="HE12" s="46">
        <f t="shared" si="35"/>
        <v>0</v>
      </c>
      <c r="HF12" s="46">
        <f t="shared" si="36"/>
        <v>-7.2592689694582638E-7</v>
      </c>
      <c r="HG12" s="46">
        <f t="shared" si="37"/>
        <v>0</v>
      </c>
      <c r="HH12" s="46">
        <f t="shared" si="38"/>
        <v>-1.3692510184392847E-5</v>
      </c>
      <c r="HI12" s="46">
        <f t="shared" si="39"/>
        <v>-4.5466972642789213E-7</v>
      </c>
      <c r="HJ12" s="46">
        <f t="shared" si="40"/>
        <v>5.8130919689686389E-6</v>
      </c>
      <c r="HK12" s="46">
        <f t="shared" si="41"/>
        <v>0</v>
      </c>
      <c r="HL12" s="46">
        <f t="shared" si="42"/>
        <v>0</v>
      </c>
      <c r="HM12" s="46">
        <f t="shared" si="43"/>
        <v>0</v>
      </c>
      <c r="HN12" s="46">
        <f t="shared" si="44"/>
        <v>0</v>
      </c>
      <c r="HO12" s="46">
        <f t="shared" si="45"/>
        <v>-1.1855116569745753E-5</v>
      </c>
      <c r="HP12" s="46">
        <f t="shared" si="46"/>
        <v>-2.5562591988101582E-6</v>
      </c>
      <c r="HQ12" s="46">
        <f t="shared" si="47"/>
        <v>-2.4762075391815102E-8</v>
      </c>
      <c r="HR12" s="46">
        <f t="shared" si="48"/>
        <v>-5.8712573697220804E-7</v>
      </c>
      <c r="HS12" s="46">
        <f t="shared" si="49"/>
        <v>-8.8199584938355992E-6</v>
      </c>
      <c r="HT12" s="46">
        <f t="shared" si="50"/>
        <v>-1.4402746194055129E-5</v>
      </c>
      <c r="HU12" s="46">
        <f t="shared" si="51"/>
        <v>-1.2735690384389777E-5</v>
      </c>
      <c r="HV12" s="46">
        <f t="shared" si="52"/>
        <v>0</v>
      </c>
      <c r="HW12" s="46">
        <f t="shared" si="53"/>
        <v>0</v>
      </c>
      <c r="HX12" s="46">
        <f t="shared" si="54"/>
        <v>0</v>
      </c>
      <c r="HY12" s="46">
        <f t="shared" si="56"/>
        <v>-1.4622258750348836E-5</v>
      </c>
    </row>
    <row r="13" spans="1:233" x14ac:dyDescent="0.3">
      <c r="A13" s="23" t="s">
        <v>12</v>
      </c>
      <c r="B13" s="21">
        <v>2164.486594</v>
      </c>
      <c r="D13" s="21">
        <v>1325.8970300000001</v>
      </c>
      <c r="E13" s="21">
        <v>133.208786</v>
      </c>
      <c r="F13" s="21">
        <v>117.752836</v>
      </c>
      <c r="G13" s="21">
        <v>60.207338999999997</v>
      </c>
      <c r="H13" s="21">
        <v>64.457880599999996</v>
      </c>
      <c r="I13" s="23">
        <v>0.38262277</v>
      </c>
      <c r="J13" s="23">
        <v>2.3940061300000002</v>
      </c>
      <c r="L13" s="23">
        <v>1.0868500000000001E-3</v>
      </c>
      <c r="M13" s="23">
        <v>2.55277719</v>
      </c>
      <c r="N13" s="23">
        <v>5.2099999999999999E-5</v>
      </c>
      <c r="P13" s="23">
        <v>4.4110999999999998E-4</v>
      </c>
      <c r="Q13" s="23">
        <v>2.6507639999999999E-2</v>
      </c>
      <c r="R13" s="23">
        <v>1.649364E-2</v>
      </c>
      <c r="T13" s="23">
        <v>1.7834E-4</v>
      </c>
      <c r="U13" s="23">
        <v>1.708291E-2</v>
      </c>
      <c r="V13" s="23">
        <v>1.7672090000000001E-2</v>
      </c>
      <c r="Z13" s="23">
        <v>4.9645776899999996</v>
      </c>
      <c r="AA13" s="23">
        <v>0.25642740000000003</v>
      </c>
      <c r="AB13" s="23">
        <v>1.6007E-4</v>
      </c>
      <c r="AC13" s="23">
        <v>2.9486400000000002E-3</v>
      </c>
      <c r="AD13" s="23">
        <v>0.28295439999999999</v>
      </c>
      <c r="AE13" s="23">
        <v>0.17082913999999999</v>
      </c>
      <c r="AG13" s="23">
        <v>4.8577269999999999E-2</v>
      </c>
      <c r="AH13" s="23">
        <v>2.0343800000000001E-3</v>
      </c>
      <c r="AI13" s="23">
        <v>2.2384000000000001E-2</v>
      </c>
      <c r="AJ13" s="23">
        <v>1.9438819999999999E-2</v>
      </c>
      <c r="AL13" s="23">
        <v>1.31305893</v>
      </c>
      <c r="AN13" s="23">
        <v>1.060327E-2</v>
      </c>
      <c r="AO13" s="23">
        <v>0.39210990000000001</v>
      </c>
      <c r="AP13" s="23">
        <v>6.5375999999999997E-4</v>
      </c>
      <c r="AT13" s="6">
        <v>4.0999999999999999E-7</v>
      </c>
      <c r="AU13" s="23">
        <v>1.1430000000000001E-5</v>
      </c>
      <c r="AV13" s="6">
        <v>4.5800000000000002E-6</v>
      </c>
      <c r="AW13" s="23">
        <v>1.34559E-3</v>
      </c>
      <c r="AX13" s="23">
        <v>0.20693371999999999</v>
      </c>
      <c r="AY13" s="23">
        <v>2.4255</v>
      </c>
      <c r="AZ13" s="23">
        <v>1.354846E-2</v>
      </c>
      <c r="BA13" s="23">
        <v>1.1192197500000001</v>
      </c>
      <c r="BE13" s="23">
        <v>1.1891E-4</v>
      </c>
      <c r="BG13" s="23" t="s">
        <v>12</v>
      </c>
      <c r="BH13" s="23">
        <v>0</v>
      </c>
      <c r="BI13" s="23">
        <v>0.49015978149991402</v>
      </c>
      <c r="BJ13" s="23">
        <v>0</v>
      </c>
      <c r="BK13" s="23">
        <v>2.3940228788123998</v>
      </c>
      <c r="BL13" s="23">
        <v>0</v>
      </c>
      <c r="BM13" s="23">
        <v>0.38262157831656601</v>
      </c>
      <c r="BN13" s="23">
        <v>0.38262157831656601</v>
      </c>
      <c r="BO13" s="23">
        <v>4.7241979976520701E-2</v>
      </c>
      <c r="BP13" s="23">
        <v>0.35012985722272699</v>
      </c>
      <c r="BQ13" s="23">
        <v>4.4561440059083898E-4</v>
      </c>
      <c r="BR13" s="23">
        <v>6.4123831412556099E-4</v>
      </c>
      <c r="BS13" s="23">
        <v>2.55278537285447</v>
      </c>
      <c r="BT13" s="23">
        <v>1.18877233574187E-4</v>
      </c>
      <c r="BU13" s="6">
        <v>1.66707011249084E-5</v>
      </c>
      <c r="BV13" s="6">
        <v>3.54283580526573E-5</v>
      </c>
      <c r="BW13" s="23">
        <v>0</v>
      </c>
      <c r="BX13" s="23">
        <v>0</v>
      </c>
      <c r="BY13" s="23">
        <v>1.05886814707032E-4</v>
      </c>
      <c r="BZ13" s="23">
        <v>3.3524981122924299E-4</v>
      </c>
      <c r="CA13" s="23">
        <v>2.6507300913981201E-2</v>
      </c>
      <c r="CB13" s="23">
        <v>0</v>
      </c>
      <c r="CC13" s="23">
        <v>45.598930898854803</v>
      </c>
      <c r="CD13" s="23">
        <v>1.6493777742797699E-2</v>
      </c>
      <c r="CE13" s="6">
        <v>5.172880944901E-5</v>
      </c>
      <c r="CF13" s="23">
        <v>1.26633950076334E-4</v>
      </c>
      <c r="CG13" s="23">
        <v>0</v>
      </c>
      <c r="CH13" s="23">
        <v>1.7080889049091399E-2</v>
      </c>
      <c r="CI13" s="23">
        <v>0.17083125314571901</v>
      </c>
      <c r="CJ13" s="23">
        <v>1.7670591963011899E-2</v>
      </c>
      <c r="CK13" s="23">
        <v>0</v>
      </c>
      <c r="CL13" s="23">
        <v>2.2384769617002101E-2</v>
      </c>
      <c r="CM13" s="23">
        <v>1.06017515721711E-2</v>
      </c>
      <c r="CN13" s="23">
        <v>2164.4951878454699</v>
      </c>
      <c r="CO13" s="23">
        <v>0</v>
      </c>
      <c r="CP13" s="23">
        <v>0</v>
      </c>
      <c r="CQ13" s="23">
        <v>2.9302031619239699</v>
      </c>
      <c r="CR13" s="23">
        <v>0.93201089307031804</v>
      </c>
      <c r="CS13" s="23">
        <v>0</v>
      </c>
      <c r="CT13" s="23">
        <v>0.20693687798796101</v>
      </c>
      <c r="CU13" s="23">
        <v>4.2300753046842603</v>
      </c>
      <c r="CV13" s="23">
        <v>0</v>
      </c>
      <c r="CW13" s="23">
        <v>0</v>
      </c>
      <c r="CX13" s="23">
        <v>4.9645637319190596</v>
      </c>
      <c r="CY13" s="23">
        <v>4.9645637319190596</v>
      </c>
      <c r="CZ13" s="6">
        <v>0.25642188969173602</v>
      </c>
      <c r="DA13" s="23">
        <v>2.4255340794325302</v>
      </c>
      <c r="DB13" s="6">
        <v>6.4024137474715499E-5</v>
      </c>
      <c r="DC13" s="6">
        <v>8.0036224799792595E-5</v>
      </c>
      <c r="DD13" s="23">
        <v>0</v>
      </c>
      <c r="DE13" s="6">
        <v>8.03236095173529E-5</v>
      </c>
      <c r="DF13" s="23">
        <v>0</v>
      </c>
      <c r="DG13" s="23">
        <v>10.030258677876001</v>
      </c>
      <c r="DH13" s="23">
        <v>8.9907010955868893E-2</v>
      </c>
      <c r="DI13" s="23">
        <v>7.6665539211958299E-4</v>
      </c>
      <c r="DJ13" s="23">
        <v>2.1819994815831301E-3</v>
      </c>
      <c r="DK13" s="23">
        <v>9.3375882537740901E-2</v>
      </c>
      <c r="DL13" s="23">
        <v>0.189580239973104</v>
      </c>
      <c r="DM13" s="23">
        <v>0</v>
      </c>
      <c r="DN13" s="23">
        <v>1.3547622662411701E-2</v>
      </c>
      <c r="DO13" s="23">
        <v>4.8577362122788799E-2</v>
      </c>
      <c r="DP13" s="23">
        <v>0</v>
      </c>
      <c r="DQ13" s="23">
        <v>0</v>
      </c>
      <c r="DR13" s="23">
        <v>8.3408466850752399E-4</v>
      </c>
      <c r="DS13" s="23">
        <v>1.2002775619085399E-3</v>
      </c>
      <c r="DT13" s="23">
        <v>44.5328714382402</v>
      </c>
      <c r="DU13" s="23">
        <v>1193.2901066022901</v>
      </c>
      <c r="DV13" s="23">
        <v>132.58793795025201</v>
      </c>
      <c r="DW13" s="23">
        <v>1325.8780445525399</v>
      </c>
      <c r="DX13" s="23">
        <v>0</v>
      </c>
      <c r="DY13" s="23">
        <v>0.31323053266422901</v>
      </c>
      <c r="DZ13" s="23">
        <v>6.5377444644697203E-4</v>
      </c>
      <c r="EA13" s="23">
        <v>0</v>
      </c>
      <c r="EB13" s="23">
        <v>0</v>
      </c>
      <c r="EC13" s="23">
        <v>0</v>
      </c>
      <c r="ED13" s="6">
        <v>4.09965508688969E-7</v>
      </c>
      <c r="EE13" s="6">
        <v>1.14349245192545E-5</v>
      </c>
      <c r="EF13" s="6">
        <v>4.5802946477289699E-6</v>
      </c>
      <c r="EG13" s="23">
        <v>1.3456054024702799E-3</v>
      </c>
      <c r="EH13" s="23">
        <v>0.36549347101197599</v>
      </c>
      <c r="EI13" s="23">
        <v>7.5073204947171703</v>
      </c>
      <c r="EJ13" s="23">
        <v>0.93351193692576395</v>
      </c>
      <c r="EK13" s="23">
        <v>2.2962583820279199</v>
      </c>
      <c r="EL13" s="23">
        <v>5.1034686092693304</v>
      </c>
      <c r="EM13" s="23">
        <v>0.69859219629954195</v>
      </c>
      <c r="EN13" s="23">
        <v>0</v>
      </c>
      <c r="EO13" s="6">
        <v>1.60052249541164E-5</v>
      </c>
      <c r="EP13" s="23">
        <v>5.0894122616996498</v>
      </c>
      <c r="EQ13" s="23">
        <v>133.206633896867</v>
      </c>
      <c r="ER13" s="23">
        <v>117.750453735158</v>
      </c>
      <c r="ES13" s="23">
        <v>15.456180161709</v>
      </c>
      <c r="ET13" s="23">
        <v>7.3045845114282096E-2</v>
      </c>
      <c r="EU13" s="23">
        <v>8.20142198118355E-4</v>
      </c>
      <c r="EV13" s="23">
        <v>9.9316652260564204</v>
      </c>
      <c r="EW13" s="23">
        <v>7.1335640029321397</v>
      </c>
      <c r="EX13" s="23">
        <v>15.106643873961699</v>
      </c>
      <c r="EY13" s="23">
        <v>2.2328228862911002</v>
      </c>
      <c r="EZ13" s="23">
        <v>1.13763082634743</v>
      </c>
      <c r="FA13" s="23">
        <v>37.766413828491302</v>
      </c>
      <c r="FB13" s="23">
        <v>1.9423551535794701E-2</v>
      </c>
      <c r="FC13" s="23">
        <v>0.91882541878007296</v>
      </c>
      <c r="FD13" s="23">
        <v>7.6359168273285096</v>
      </c>
      <c r="FE13" s="23">
        <v>22.244099896272498</v>
      </c>
      <c r="FF13" s="23">
        <v>1.09352293082447E-3</v>
      </c>
      <c r="FG13" s="23">
        <v>0</v>
      </c>
      <c r="FH13" s="23">
        <v>60.2079170469529</v>
      </c>
      <c r="FI13" s="23">
        <v>7.9892906258370297E-2</v>
      </c>
      <c r="FJ13" s="23">
        <v>1.1192201802554</v>
      </c>
      <c r="FK13" s="23">
        <v>0</v>
      </c>
      <c r="FL13" s="23">
        <v>0.76554637326013997</v>
      </c>
      <c r="FM13" s="23">
        <v>7.2037399403858</v>
      </c>
      <c r="FN13" s="23">
        <v>1.3130588315364</v>
      </c>
      <c r="FO13" s="23">
        <v>0</v>
      </c>
      <c r="FP13" s="23">
        <v>0.44415652457877902</v>
      </c>
      <c r="FQ13" s="23">
        <v>64.458260864873196</v>
      </c>
      <c r="FR13" s="23">
        <v>0.39211041977365602</v>
      </c>
      <c r="FS13" s="23">
        <v>0.34740536489167001</v>
      </c>
      <c r="FU13" s="32">
        <f t="shared" si="55"/>
        <v>0.69087919594350367</v>
      </c>
      <c r="FV13" s="46">
        <f t="shared" si="0"/>
        <v>3.9703851683600192E-6</v>
      </c>
      <c r="FW13" s="46">
        <f t="shared" si="1"/>
        <v>0</v>
      </c>
      <c r="FX13" s="46">
        <f t="shared" si="2"/>
        <v>-1.4318945612376553E-5</v>
      </c>
      <c r="FY13" s="46">
        <f t="shared" si="3"/>
        <v>-1.6155864771559646E-5</v>
      </c>
      <c r="FZ13" s="46">
        <f t="shared" si="4"/>
        <v>-2.0231061288392188E-5</v>
      </c>
      <c r="GA13" s="46">
        <f t="shared" si="5"/>
        <v>9.6009383989361573E-6</v>
      </c>
      <c r="GB13" s="46">
        <f t="shared" si="6"/>
        <v>5.8994318407752758E-6</v>
      </c>
      <c r="GC13" s="46">
        <f t="shared" si="7"/>
        <v>-3.1145125889595307E-6</v>
      </c>
      <c r="GD13" s="46">
        <f t="shared" si="8"/>
        <v>6.9961443246840885E-6</v>
      </c>
      <c r="GE13" s="46">
        <f t="shared" si="9"/>
        <v>0</v>
      </c>
      <c r="GF13" s="46">
        <f t="shared" si="10"/>
        <v>2.4977838706446604E-6</v>
      </c>
      <c r="GG13" s="46">
        <f t="shared" si="11"/>
        <v>3.2054714771319256E-6</v>
      </c>
      <c r="GH13" s="46">
        <f t="shared" si="12"/>
        <v>-1.8058012174704149E-5</v>
      </c>
      <c r="GI13" s="46">
        <f t="shared" si="13"/>
        <v>0</v>
      </c>
      <c r="GJ13" s="46">
        <f t="shared" si="14"/>
        <v>6.0361216646663005E-5</v>
      </c>
      <c r="GK13" s="46">
        <f t="shared" si="15"/>
        <v>-1.2792010861707388E-5</v>
      </c>
      <c r="GL13" s="46">
        <f t="shared" si="16"/>
        <v>8.351267379371531E-6</v>
      </c>
      <c r="GM13" s="46">
        <f t="shared" si="17"/>
        <v>0</v>
      </c>
      <c r="GN13" s="46">
        <f t="shared" si="18"/>
        <v>1.2761873580804538E-4</v>
      </c>
      <c r="GO13" s="46">
        <f t="shared" si="19"/>
        <v>-1.1830249697506292E-4</v>
      </c>
      <c r="GP13" s="46">
        <f t="shared" si="20"/>
        <v>-8.4768524158864938E-5</v>
      </c>
      <c r="GQ13" s="46">
        <f t="shared" si="21"/>
        <v>0</v>
      </c>
      <c r="GR13" s="46">
        <f t="shared" si="22"/>
        <v>0</v>
      </c>
      <c r="GS13" s="46">
        <f t="shared" si="23"/>
        <v>0</v>
      </c>
      <c r="GT13" s="46">
        <f t="shared" si="24"/>
        <v>-2.8115343965858134E-6</v>
      </c>
      <c r="GU13" s="46">
        <f t="shared" si="25"/>
        <v>-2.1488765490785212E-5</v>
      </c>
      <c r="GV13" s="46">
        <f t="shared" si="26"/>
        <v>-2.7567760201908715E-5</v>
      </c>
      <c r="GW13" s="46">
        <f t="shared" si="27"/>
        <v>5.0442586117823993E-6</v>
      </c>
      <c r="GX13" s="46">
        <f t="shared" si="28"/>
        <v>6.087591657538151E-6</v>
      </c>
      <c r="GY13" s="46">
        <f t="shared" si="29"/>
        <v>1.2369937113880084E-5</v>
      </c>
      <c r="GZ13" s="46">
        <f t="shared" si="30"/>
        <v>0</v>
      </c>
      <c r="HA13" s="46">
        <f t="shared" si="31"/>
        <v>1.8964175796644934E-6</v>
      </c>
      <c r="HB13" s="46">
        <f t="shared" si="32"/>
        <v>-8.7346434472583839E-6</v>
      </c>
      <c r="HC13" s="46">
        <f t="shared" si="33"/>
        <v>3.4382460780015906E-5</v>
      </c>
      <c r="HD13" s="46">
        <f t="shared" si="34"/>
        <v>-7.8546250262608735E-4</v>
      </c>
      <c r="HE13" s="46">
        <f t="shared" si="35"/>
        <v>0</v>
      </c>
      <c r="HF13" s="46">
        <f t="shared" si="36"/>
        <v>-7.498795194222258E-8</v>
      </c>
      <c r="HG13" s="46">
        <f t="shared" si="37"/>
        <v>0</v>
      </c>
      <c r="HH13" s="46">
        <f t="shared" si="38"/>
        <v>-1.4320373138661406E-4</v>
      </c>
      <c r="HI13" s="46">
        <f t="shared" si="39"/>
        <v>1.3255815678327725E-6</v>
      </c>
      <c r="HJ13" s="46">
        <f t="shared" si="40"/>
        <v>2.2097477624907634E-5</v>
      </c>
      <c r="HK13" s="46">
        <f t="shared" si="41"/>
        <v>0</v>
      </c>
      <c r="HL13" s="46">
        <f t="shared" si="42"/>
        <v>0</v>
      </c>
      <c r="HM13" s="46">
        <f t="shared" si="43"/>
        <v>0</v>
      </c>
      <c r="HN13" s="46">
        <f t="shared" si="44"/>
        <v>-8.4125148856083897E-5</v>
      </c>
      <c r="HO13" s="46">
        <f t="shared" si="45"/>
        <v>4.3084157957128479E-4</v>
      </c>
      <c r="HP13" s="46">
        <f t="shared" si="46"/>
        <v>6.433356527721918E-5</v>
      </c>
      <c r="HQ13" s="46">
        <f t="shared" si="47"/>
        <v>1.1446629567615231E-5</v>
      </c>
      <c r="HR13" s="46">
        <f t="shared" si="48"/>
        <v>1.5260866914402253E-5</v>
      </c>
      <c r="HS13" s="46">
        <f t="shared" si="49"/>
        <v>1.4050477233641937E-5</v>
      </c>
      <c r="HT13" s="46">
        <f t="shared" si="50"/>
        <v>-6.1803156100353026E-5</v>
      </c>
      <c r="HU13" s="46">
        <f t="shared" si="51"/>
        <v>3.8442441707685641E-7</v>
      </c>
      <c r="HV13" s="46">
        <f t="shared" si="52"/>
        <v>0</v>
      </c>
      <c r="HW13" s="46">
        <f t="shared" si="53"/>
        <v>0</v>
      </c>
      <c r="HX13" s="46">
        <f t="shared" si="54"/>
        <v>0</v>
      </c>
      <c r="HY13" s="46">
        <f t="shared" si="56"/>
        <v>-2.7555652016646626E-4</v>
      </c>
    </row>
    <row r="14" spans="1:233" x14ac:dyDescent="0.3">
      <c r="A14" s="23" t="s">
        <v>13</v>
      </c>
      <c r="B14" s="21">
        <v>13045.820949000001</v>
      </c>
      <c r="C14" s="21">
        <v>128.67395300000001</v>
      </c>
      <c r="D14" s="21">
        <v>29526.080741000002</v>
      </c>
      <c r="E14" s="21">
        <v>3610.9723140000001</v>
      </c>
      <c r="F14" s="21">
        <v>1717.0526179999999</v>
      </c>
      <c r="G14" s="21">
        <v>59353.229807000003</v>
      </c>
      <c r="H14" s="21">
        <v>1078.1235039999999</v>
      </c>
      <c r="I14" s="23">
        <v>12.964256649999999</v>
      </c>
      <c r="J14" s="23">
        <v>5.6409096600000002</v>
      </c>
      <c r="L14" s="23">
        <v>0.37670277000000002</v>
      </c>
      <c r="M14" s="23">
        <v>24.118258109999999</v>
      </c>
      <c r="N14" s="23">
        <v>2.600599E-2</v>
      </c>
      <c r="O14" s="23">
        <v>2.2609509999999999E-2</v>
      </c>
      <c r="P14" s="23">
        <v>0.40895020999999998</v>
      </c>
      <c r="R14" s="23">
        <v>1.11144365</v>
      </c>
      <c r="T14" s="23">
        <v>0.15019624000000001</v>
      </c>
      <c r="U14" s="23">
        <v>0.75354494999999999</v>
      </c>
      <c r="Y14" s="23">
        <v>2.2605549999999999E-2</v>
      </c>
      <c r="Z14" s="23">
        <v>50.266672730000003</v>
      </c>
      <c r="AA14" s="23">
        <v>5.9379955999999998</v>
      </c>
      <c r="AB14" s="23">
        <v>0.21231808999999999</v>
      </c>
      <c r="AC14" s="23">
        <v>0.80472074999999998</v>
      </c>
      <c r="AD14" s="23">
        <v>4.4880662100000004</v>
      </c>
      <c r="AE14" s="23">
        <v>5.46324027</v>
      </c>
      <c r="AG14" s="23">
        <v>0.12438481</v>
      </c>
      <c r="AH14" s="23">
        <v>3.7958590499999998</v>
      </c>
      <c r="AI14" s="23">
        <v>0.81000992999999999</v>
      </c>
      <c r="AL14" s="23">
        <v>13.43208306</v>
      </c>
      <c r="AO14" s="23">
        <v>4.9738530599999997</v>
      </c>
      <c r="AP14" s="23">
        <v>7.89254E-3</v>
      </c>
      <c r="AT14" s="23">
        <v>1.305E-5</v>
      </c>
      <c r="AU14" s="23">
        <v>0.15711674</v>
      </c>
      <c r="AV14" s="23">
        <v>7.0049999999999995E-5</v>
      </c>
      <c r="AW14" s="23">
        <v>6.7054249999999996E-2</v>
      </c>
      <c r="AX14" s="23">
        <v>3.92885499</v>
      </c>
      <c r="AY14" s="23">
        <v>3.5196316300000001</v>
      </c>
      <c r="AZ14" s="23">
        <v>9.9843530900000008</v>
      </c>
      <c r="BA14" s="23">
        <v>0.47098520999999999</v>
      </c>
      <c r="BE14" s="23">
        <v>0.40721031000000002</v>
      </c>
      <c r="BG14" s="23" t="s">
        <v>13</v>
      </c>
      <c r="BH14" s="23">
        <v>0</v>
      </c>
      <c r="BI14" s="23">
        <v>0</v>
      </c>
      <c r="BJ14" s="23">
        <v>0</v>
      </c>
      <c r="BK14" s="23">
        <v>5.6409457229933198</v>
      </c>
      <c r="BL14" s="23">
        <v>0</v>
      </c>
      <c r="BM14" s="23">
        <v>12.964340691676901</v>
      </c>
      <c r="BN14" s="23">
        <v>12.964340691676901</v>
      </c>
      <c r="BO14" s="23">
        <v>7.6665249414883197E-3</v>
      </c>
      <c r="BP14" s="23">
        <v>0</v>
      </c>
      <c r="BQ14" s="23">
        <v>0.15444942952806501</v>
      </c>
      <c r="BR14" s="23">
        <v>0.22225660805142</v>
      </c>
      <c r="BS14" s="23">
        <v>24.118321915071501</v>
      </c>
      <c r="BT14" s="23">
        <v>0.40721025567401797</v>
      </c>
      <c r="BU14" s="23">
        <v>8.3220046191076792E-3</v>
      </c>
      <c r="BV14" s="23">
        <v>1.7684262106248499E-2</v>
      </c>
      <c r="BW14" s="23">
        <v>2.2606095791219499E-2</v>
      </c>
      <c r="BX14" s="23">
        <v>2.26096715143322E-2</v>
      </c>
      <c r="BY14" s="23">
        <v>9.8148807797863905E-2</v>
      </c>
      <c r="BZ14" s="23">
        <v>0.31080475754196202</v>
      </c>
      <c r="CA14" s="23">
        <v>0</v>
      </c>
      <c r="CB14" s="23">
        <v>0</v>
      </c>
      <c r="CC14" s="23">
        <v>406.30965280788803</v>
      </c>
      <c r="CD14" s="23">
        <v>1.1114691692443901</v>
      </c>
      <c r="CE14" s="23">
        <v>4.3556908436107003E-2</v>
      </c>
      <c r="CF14" s="23">
        <v>0.10663924166906</v>
      </c>
      <c r="CG14" s="23">
        <v>0</v>
      </c>
      <c r="CH14" s="23">
        <v>0.753562358093955</v>
      </c>
      <c r="CI14" s="23">
        <v>5.4633674983517997</v>
      </c>
      <c r="CJ14" s="23">
        <v>0</v>
      </c>
      <c r="CK14" s="23">
        <v>0</v>
      </c>
      <c r="CL14" s="23">
        <v>0.81002857771298897</v>
      </c>
      <c r="CM14" s="23">
        <v>0</v>
      </c>
      <c r="CN14" s="23">
        <v>13046.0637224454</v>
      </c>
      <c r="CO14" s="23">
        <v>0</v>
      </c>
      <c r="CP14" s="23">
        <v>0</v>
      </c>
      <c r="CQ14" s="23">
        <v>0.58560125285181996</v>
      </c>
      <c r="CR14" s="23">
        <v>33.034083701547701</v>
      </c>
      <c r="CS14" s="23">
        <v>4.7330161438229297</v>
      </c>
      <c r="CT14" s="23">
        <v>3.9288952002593498</v>
      </c>
      <c r="CU14" s="23">
        <v>0</v>
      </c>
      <c r="CV14" s="23">
        <v>0</v>
      </c>
      <c r="CW14" s="23">
        <v>0</v>
      </c>
      <c r="CX14" s="23">
        <v>50.267529512393303</v>
      </c>
      <c r="CY14" s="23">
        <v>50.267529512393303</v>
      </c>
      <c r="CZ14" s="23">
        <v>5.9379678639734896</v>
      </c>
      <c r="DA14" s="23">
        <v>3.5198871943445398</v>
      </c>
      <c r="DB14" s="23">
        <v>8.49275690095872E-2</v>
      </c>
      <c r="DC14" s="23">
        <v>0.106159056056969</v>
      </c>
      <c r="DD14" s="23">
        <v>0</v>
      </c>
      <c r="DE14" s="23">
        <v>14.2673773630833</v>
      </c>
      <c r="DF14" s="23">
        <v>0</v>
      </c>
      <c r="DG14" s="23">
        <v>0</v>
      </c>
      <c r="DH14" s="23">
        <v>0</v>
      </c>
      <c r="DI14" s="23">
        <v>0.20922834417757799</v>
      </c>
      <c r="DJ14" s="23">
        <v>0.59549620601228204</v>
      </c>
      <c r="DK14" s="23">
        <v>1.48106245063922</v>
      </c>
      <c r="DL14" s="23">
        <v>3.0070054211480799</v>
      </c>
      <c r="DM14" s="23">
        <v>0</v>
      </c>
      <c r="DN14" s="23">
        <v>9.9845835117919197</v>
      </c>
      <c r="DO14" s="23">
        <v>0.124387051082148</v>
      </c>
      <c r="DP14" s="23">
        <v>128.67415029107701</v>
      </c>
      <c r="DQ14" s="23">
        <v>0</v>
      </c>
      <c r="DR14" s="23">
        <v>1.5563042032943299</v>
      </c>
      <c r="DS14" s="23">
        <v>2.2395574896023098</v>
      </c>
      <c r="DT14" s="23">
        <v>1046.5054854754801</v>
      </c>
      <c r="DU14" s="23">
        <v>26816.834943772199</v>
      </c>
      <c r="DV14" s="23">
        <v>2979.6483358434198</v>
      </c>
      <c r="DW14" s="23">
        <v>29796.483279615601</v>
      </c>
      <c r="DX14" s="23">
        <v>0</v>
      </c>
      <c r="DY14" s="23">
        <v>27.351595379028002</v>
      </c>
      <c r="DZ14" s="23">
        <v>7.8926671767604196E-3</v>
      </c>
      <c r="EA14" s="23">
        <v>0</v>
      </c>
      <c r="EB14" s="23">
        <v>0</v>
      </c>
      <c r="EC14" s="23">
        <v>0</v>
      </c>
      <c r="ED14" s="6">
        <v>1.3051784297064901E-5</v>
      </c>
      <c r="EE14" s="23">
        <v>0.15711597005449701</v>
      </c>
      <c r="EF14" s="6">
        <v>7.0051633634427097E-5</v>
      </c>
      <c r="EG14" s="23">
        <v>6.7054352331200301E-2</v>
      </c>
      <c r="EH14" s="23">
        <v>80.364777188784103</v>
      </c>
      <c r="EI14" s="23">
        <v>277.80583287762801</v>
      </c>
      <c r="EJ14" s="23">
        <v>49.079877098882498</v>
      </c>
      <c r="EK14" s="23">
        <v>12.8993992573168</v>
      </c>
      <c r="EL14" s="23">
        <v>85.204245485128197</v>
      </c>
      <c r="EM14" s="23">
        <v>44.469749843229401</v>
      </c>
      <c r="EN14" s="23">
        <v>0</v>
      </c>
      <c r="EO14" s="23">
        <v>2.1231851305794101E-2</v>
      </c>
      <c r="EP14" s="23">
        <v>7.5952831783576498</v>
      </c>
      <c r="EQ14" s="23">
        <v>3611.0922278509702</v>
      </c>
      <c r="ER14" s="23">
        <v>1717.1457998999299</v>
      </c>
      <c r="ES14" s="23">
        <v>1893.94642795103</v>
      </c>
      <c r="ET14" s="23">
        <v>0</v>
      </c>
      <c r="EU14" s="23">
        <v>0.365394416002644</v>
      </c>
      <c r="EV14" s="23">
        <v>765.17546750981603</v>
      </c>
      <c r="EW14" s="23">
        <v>0</v>
      </c>
      <c r="EX14" s="23">
        <v>94.883770145415696</v>
      </c>
      <c r="EY14" s="23">
        <v>24.001059344728901</v>
      </c>
      <c r="EZ14" s="23">
        <v>11.201811637062701</v>
      </c>
      <c r="FA14" s="23">
        <v>237.02236530741601</v>
      </c>
      <c r="FB14" s="23">
        <v>0</v>
      </c>
      <c r="FC14" s="23">
        <v>20.4819234997324</v>
      </c>
      <c r="FD14" s="23">
        <v>126.805991249755</v>
      </c>
      <c r="FE14" s="23">
        <v>172.515130951456</v>
      </c>
      <c r="FF14" s="23">
        <v>5.5614772865816899</v>
      </c>
      <c r="FG14" s="23">
        <v>0</v>
      </c>
      <c r="FH14" s="23">
        <v>59373.462931045702</v>
      </c>
      <c r="FI14" s="23">
        <v>3.7082750624940597E-2</v>
      </c>
      <c r="FJ14" s="23">
        <v>0.47099596502916702</v>
      </c>
      <c r="FK14" s="23">
        <v>1360.80639303764</v>
      </c>
      <c r="FL14" s="23">
        <v>0</v>
      </c>
      <c r="FM14" s="23">
        <v>144.17251736516999</v>
      </c>
      <c r="FN14" s="23">
        <v>13.432246338152099</v>
      </c>
      <c r="FO14" s="23">
        <v>0</v>
      </c>
      <c r="FP14" s="23">
        <v>2.0894829542843999E-2</v>
      </c>
      <c r="FQ14" s="23">
        <v>1078.1422885418599</v>
      </c>
      <c r="FR14" s="23">
        <v>4.97393206111078</v>
      </c>
      <c r="FS14" s="23">
        <v>439.46307028497301</v>
      </c>
      <c r="FU14" s="32">
        <f t="shared" si="55"/>
        <v>0.97065618944493204</v>
      </c>
      <c r="FV14" s="46">
        <f t="shared" si="0"/>
        <v>1.8609288472422003E-5</v>
      </c>
      <c r="FW14" s="46">
        <f t="shared" si="1"/>
        <v>1.5332635113862355E-6</v>
      </c>
      <c r="FX14" s="46">
        <f t="shared" si="2"/>
        <v>9.1580911461817318E-3</v>
      </c>
      <c r="FY14" s="46">
        <f t="shared" si="3"/>
        <v>3.3208188970367936E-5</v>
      </c>
      <c r="FZ14" s="46">
        <f t="shared" si="4"/>
        <v>5.4268517431047881E-5</v>
      </c>
      <c r="GA14" s="46">
        <f t="shared" si="5"/>
        <v>3.408933955488389E-4</v>
      </c>
      <c r="GB14" s="46">
        <f t="shared" si="6"/>
        <v>1.7423367351043623E-5</v>
      </c>
      <c r="GC14" s="46">
        <f t="shared" si="7"/>
        <v>6.4825681232742668E-6</v>
      </c>
      <c r="GD14" s="46">
        <f t="shared" si="8"/>
        <v>6.3931166236043949E-6</v>
      </c>
      <c r="GE14" s="46">
        <f t="shared" si="9"/>
        <v>0</v>
      </c>
      <c r="GF14" s="46">
        <f t="shared" si="10"/>
        <v>8.6741583689151366E-6</v>
      </c>
      <c r="GG14" s="46">
        <f t="shared" si="11"/>
        <v>2.6455091081132952E-6</v>
      </c>
      <c r="GH14" s="46">
        <f t="shared" si="12"/>
        <v>1.0640831446076164E-5</v>
      </c>
      <c r="GI14" s="46">
        <f t="shared" si="13"/>
        <v>7.1436458463872967E-6</v>
      </c>
      <c r="GJ14" s="46">
        <f t="shared" si="14"/>
        <v>8.2047636701979909E-6</v>
      </c>
      <c r="GK14" s="46">
        <f t="shared" si="15"/>
        <v>0</v>
      </c>
      <c r="GL14" s="46">
        <f t="shared" si="16"/>
        <v>2.2960448233334296E-5</v>
      </c>
      <c r="GM14" s="46">
        <f t="shared" si="17"/>
        <v>0</v>
      </c>
      <c r="GN14" s="46">
        <f t="shared" si="18"/>
        <v>-5.9851586826776028E-7</v>
      </c>
      <c r="GO14" s="46">
        <f t="shared" si="19"/>
        <v>2.3101599917837651E-5</v>
      </c>
      <c r="GP14" s="46">
        <f t="shared" si="20"/>
        <v>0</v>
      </c>
      <c r="GQ14" s="46">
        <f t="shared" si="21"/>
        <v>0</v>
      </c>
      <c r="GR14" s="46">
        <f t="shared" si="22"/>
        <v>0</v>
      </c>
      <c r="GS14" s="46">
        <f t="shared" si="23"/>
        <v>2.4144124761429863E-5</v>
      </c>
      <c r="GT14" s="46">
        <f t="shared" si="24"/>
        <v>1.7044740516272218E-5</v>
      </c>
      <c r="GU14" s="46">
        <f t="shared" si="25"/>
        <v>-4.6709408996839552E-6</v>
      </c>
      <c r="GV14" s="46">
        <f t="shared" si="26"/>
        <v>1.8197806429782653E-6</v>
      </c>
      <c r="GW14" s="46">
        <f t="shared" si="27"/>
        <v>4.7223709094301921E-6</v>
      </c>
      <c r="GX14" s="46">
        <f t="shared" si="28"/>
        <v>3.7026800007192188E-7</v>
      </c>
      <c r="GY14" s="46">
        <f t="shared" si="29"/>
        <v>2.3288075484858681E-5</v>
      </c>
      <c r="GZ14" s="46">
        <f t="shared" si="30"/>
        <v>0</v>
      </c>
      <c r="HA14" s="46">
        <f t="shared" si="31"/>
        <v>1.8017329833094465E-5</v>
      </c>
      <c r="HB14" s="46">
        <f t="shared" si="32"/>
        <v>6.9625784450654813E-7</v>
      </c>
      <c r="HC14" s="46">
        <f t="shared" si="33"/>
        <v>2.302158566004732E-5</v>
      </c>
      <c r="HD14" s="46">
        <f t="shared" si="34"/>
        <v>0</v>
      </c>
      <c r="HE14" s="46">
        <f t="shared" si="35"/>
        <v>0</v>
      </c>
      <c r="HF14" s="46">
        <f t="shared" si="36"/>
        <v>1.2155832522023323E-5</v>
      </c>
      <c r="HG14" s="46">
        <f t="shared" si="37"/>
        <v>0</v>
      </c>
      <c r="HH14" s="46">
        <f t="shared" si="38"/>
        <v>0</v>
      </c>
      <c r="HI14" s="46">
        <f t="shared" si="39"/>
        <v>1.5883282000352625E-5</v>
      </c>
      <c r="HJ14" s="46">
        <f t="shared" si="40"/>
        <v>1.6113540180931476E-5</v>
      </c>
      <c r="HK14" s="46">
        <f t="shared" si="41"/>
        <v>0</v>
      </c>
      <c r="HL14" s="46">
        <f t="shared" si="42"/>
        <v>0</v>
      </c>
      <c r="HM14" s="46">
        <f t="shared" si="43"/>
        <v>0</v>
      </c>
      <c r="HN14" s="46">
        <f t="shared" si="44"/>
        <v>1.3672774443680686E-4</v>
      </c>
      <c r="HO14" s="46">
        <f t="shared" si="45"/>
        <v>-4.9004676585895952E-6</v>
      </c>
      <c r="HP14" s="46">
        <f t="shared" si="46"/>
        <v>2.3320976832289892E-5</v>
      </c>
      <c r="HQ14" s="46">
        <f t="shared" si="47"/>
        <v>1.5260956658991324E-6</v>
      </c>
      <c r="HR14" s="46">
        <f t="shared" si="48"/>
        <v>1.0234600017586515E-5</v>
      </c>
      <c r="HS14" s="46">
        <f t="shared" si="49"/>
        <v>7.2611105764969062E-5</v>
      </c>
      <c r="HT14" s="46">
        <f t="shared" si="50"/>
        <v>2.3078289583897316E-5</v>
      </c>
      <c r="HU14" s="46">
        <f t="shared" si="51"/>
        <v>2.2835173883763956E-5</v>
      </c>
      <c r="HV14" s="46">
        <f t="shared" si="52"/>
        <v>0</v>
      </c>
      <c r="HW14" s="46">
        <f t="shared" si="53"/>
        <v>0</v>
      </c>
      <c r="HX14" s="46">
        <f t="shared" si="54"/>
        <v>0</v>
      </c>
      <c r="HY14" s="46">
        <f t="shared" si="56"/>
        <v>-1.3341013405638927E-7</v>
      </c>
    </row>
    <row r="15" spans="1:233" x14ac:dyDescent="0.3">
      <c r="A15" s="23" t="s">
        <v>14</v>
      </c>
      <c r="B15" s="21">
        <v>10016.998356</v>
      </c>
      <c r="C15" s="21">
        <v>176.75842721000001</v>
      </c>
      <c r="D15" s="21">
        <v>54787.674915000003</v>
      </c>
      <c r="E15" s="21">
        <v>6811.2743942999996</v>
      </c>
      <c r="F15" s="21">
        <v>6115.0581885000001</v>
      </c>
      <c r="G15" s="21">
        <v>50220.896681999999</v>
      </c>
      <c r="H15" s="21">
        <v>1151.1432551</v>
      </c>
      <c r="I15" s="23">
        <v>6.2262394600000004</v>
      </c>
      <c r="J15" s="23">
        <v>1.2362190799999999</v>
      </c>
      <c r="L15" s="23">
        <v>0.38282525000000001</v>
      </c>
      <c r="M15" s="23">
        <v>19.889902620000001</v>
      </c>
      <c r="N15" s="23">
        <v>6.3822290000000004E-2</v>
      </c>
      <c r="O15" s="23">
        <v>8.9019000000000001E-4</v>
      </c>
      <c r="P15" s="23">
        <v>0.10926772999999999</v>
      </c>
      <c r="R15" s="23">
        <v>4.3111429999999999E-2</v>
      </c>
      <c r="T15" s="23">
        <v>0.10123914000000001</v>
      </c>
      <c r="U15" s="23">
        <v>2.918828E-2</v>
      </c>
      <c r="Y15" s="23">
        <v>8.7564000000000001E-4</v>
      </c>
      <c r="Z15" s="23">
        <v>79.40942287</v>
      </c>
      <c r="AA15" s="23">
        <v>34.0152261</v>
      </c>
      <c r="AB15" s="23">
        <v>5.7587720000000002E-2</v>
      </c>
      <c r="AC15" s="23">
        <v>2.6727164499999998</v>
      </c>
      <c r="AD15" s="23">
        <v>0.81216365999999995</v>
      </c>
      <c r="AE15" s="23">
        <v>0.35876344999999998</v>
      </c>
      <c r="AG15" s="23">
        <v>0.17832191999999999</v>
      </c>
      <c r="AH15" s="23">
        <v>0.77690404000000002</v>
      </c>
      <c r="AI15" s="23">
        <v>5.4169019999999998E-2</v>
      </c>
      <c r="AL15" s="23">
        <v>19.942606820000002</v>
      </c>
      <c r="AO15" s="23">
        <v>8.8630138699999996</v>
      </c>
      <c r="AP15" s="23">
        <v>4.9432000000000002E-4</v>
      </c>
      <c r="AQ15" s="6">
        <v>6.3E-7</v>
      </c>
      <c r="AR15" s="6">
        <v>5.5999999999999997E-6</v>
      </c>
      <c r="AT15" s="6">
        <v>9.5999999999999991E-7</v>
      </c>
      <c r="AU15" s="6">
        <v>5.3600000000000004E-6</v>
      </c>
      <c r="AV15" s="6">
        <v>3.7299999999999999E-6</v>
      </c>
      <c r="AW15" s="23">
        <v>1.6809699999999999E-3</v>
      </c>
      <c r="AX15" s="23">
        <v>4.5217039000000003</v>
      </c>
      <c r="AY15" s="23">
        <v>13.544429600000001</v>
      </c>
      <c r="AZ15" s="23">
        <v>0.64742213999999998</v>
      </c>
      <c r="BA15" s="23">
        <v>1.8284620000000001E-2</v>
      </c>
      <c r="BE15" s="6">
        <v>1.37E-6</v>
      </c>
      <c r="BG15" s="23" t="s">
        <v>14</v>
      </c>
      <c r="BH15" s="23">
        <v>0</v>
      </c>
      <c r="BI15" s="23">
        <v>0</v>
      </c>
      <c r="BJ15" s="23">
        <v>0</v>
      </c>
      <c r="BK15" s="23">
        <v>1.2362226167269801</v>
      </c>
      <c r="BL15" s="23">
        <v>0</v>
      </c>
      <c r="BM15" s="23">
        <v>6.2262632975160104</v>
      </c>
      <c r="BN15" s="23">
        <v>6.2262632975160104</v>
      </c>
      <c r="BO15" s="23">
        <v>0</v>
      </c>
      <c r="BP15" s="23">
        <v>0</v>
      </c>
      <c r="BQ15" s="23">
        <v>0.15695826492656101</v>
      </c>
      <c r="BR15" s="23">
        <v>0.22586701357876501</v>
      </c>
      <c r="BS15" s="23">
        <v>19.889902053875598</v>
      </c>
      <c r="BT15" s="6">
        <v>1.36999505041774E-6</v>
      </c>
      <c r="BU15" s="23">
        <v>2.0423137757745902E-2</v>
      </c>
      <c r="BV15" s="23">
        <v>4.3399176520932697E-2</v>
      </c>
      <c r="BW15" s="23">
        <v>8.7564516875279004E-4</v>
      </c>
      <c r="BX15" s="23">
        <v>8.9019090412701697E-4</v>
      </c>
      <c r="BY15" s="23">
        <v>2.62242704739164E-2</v>
      </c>
      <c r="BZ15" s="23">
        <v>8.3043480687748306E-2</v>
      </c>
      <c r="CA15" s="23">
        <v>0</v>
      </c>
      <c r="CB15" s="23">
        <v>0</v>
      </c>
      <c r="CC15" s="23">
        <v>576.63013179914105</v>
      </c>
      <c r="CD15" s="23">
        <v>4.3111475373041601E-2</v>
      </c>
      <c r="CE15" s="23">
        <v>2.9359338542580299E-2</v>
      </c>
      <c r="CF15" s="23">
        <v>7.1879818928748798E-2</v>
      </c>
      <c r="CG15" s="23">
        <v>0</v>
      </c>
      <c r="CH15" s="23">
        <v>2.91883427732945E-2</v>
      </c>
      <c r="CI15" s="23">
        <v>0.358763533582594</v>
      </c>
      <c r="CJ15" s="23">
        <v>0</v>
      </c>
      <c r="CK15" s="23">
        <v>0</v>
      </c>
      <c r="CL15" s="23">
        <v>5.4168869712749798E-2</v>
      </c>
      <c r="CM15" s="23">
        <v>0</v>
      </c>
      <c r="CN15" s="23">
        <v>10017.000654093101</v>
      </c>
      <c r="CO15" s="23">
        <v>0</v>
      </c>
      <c r="CP15" s="23">
        <v>0</v>
      </c>
      <c r="CQ15" s="23">
        <v>4.85565295414589E-2</v>
      </c>
      <c r="CR15" s="23">
        <v>26.744419289557001</v>
      </c>
      <c r="CS15" s="23">
        <v>1.91179616311065E-2</v>
      </c>
      <c r="CT15" s="23">
        <v>4.5217212287543704</v>
      </c>
      <c r="CU15" s="23">
        <v>0</v>
      </c>
      <c r="CV15" s="23">
        <v>0</v>
      </c>
      <c r="CW15" s="6">
        <v>0</v>
      </c>
      <c r="CX15" s="6">
        <v>79.409874940130805</v>
      </c>
      <c r="CY15" s="23">
        <v>79.409874940130805</v>
      </c>
      <c r="CZ15" s="6">
        <v>34.015356530264199</v>
      </c>
      <c r="DA15" s="6">
        <v>13.5445354307536</v>
      </c>
      <c r="DB15" s="6">
        <v>2.7840363697010099E-2</v>
      </c>
      <c r="DC15" s="23">
        <v>2.0979734108281099E-2</v>
      </c>
      <c r="DD15" s="23">
        <v>0</v>
      </c>
      <c r="DE15" s="23">
        <v>13.468507488571699</v>
      </c>
      <c r="DF15" s="23">
        <v>0</v>
      </c>
      <c r="DG15" s="23">
        <v>0</v>
      </c>
      <c r="DH15" s="23">
        <v>0</v>
      </c>
      <c r="DI15" s="23">
        <v>0.69490732233316199</v>
      </c>
      <c r="DJ15" s="23">
        <v>1.9778098975532801</v>
      </c>
      <c r="DK15" s="6">
        <v>0.268013857349296</v>
      </c>
      <c r="DL15" s="23">
        <v>0.54414977719953495</v>
      </c>
      <c r="DM15" s="23">
        <v>0</v>
      </c>
      <c r="DN15" s="23">
        <v>0.64742253980710596</v>
      </c>
      <c r="DO15" s="23">
        <v>0.178323773532439</v>
      </c>
      <c r="DP15" s="23">
        <v>176.75902661518401</v>
      </c>
      <c r="DQ15" s="23">
        <v>0</v>
      </c>
      <c r="DR15" s="23">
        <v>0.31853060494345797</v>
      </c>
      <c r="DS15" s="23">
        <v>0.45837347172895199</v>
      </c>
      <c r="DT15" s="23">
        <v>1046.85233372324</v>
      </c>
      <c r="DU15" s="23">
        <v>49204.9276970547</v>
      </c>
      <c r="DV15" s="23">
        <v>5467.21445651054</v>
      </c>
      <c r="DW15" s="23">
        <v>54672.142153565197</v>
      </c>
      <c r="DX15" s="23">
        <v>0</v>
      </c>
      <c r="DY15" s="23">
        <v>29.142759420225701</v>
      </c>
      <c r="DZ15" s="23">
        <v>4.9431390406383098E-4</v>
      </c>
      <c r="EA15" s="6">
        <v>6.3000166801699796E-7</v>
      </c>
      <c r="EB15" s="6">
        <v>5.5998809504125399E-6</v>
      </c>
      <c r="EC15" s="23">
        <v>0</v>
      </c>
      <c r="ED15" s="6">
        <v>9.6000068343281706E-7</v>
      </c>
      <c r="EE15" s="6">
        <v>5.3600002265603802E-6</v>
      </c>
      <c r="EF15" s="6">
        <v>3.72999724626067E-6</v>
      </c>
      <c r="EG15" s="23">
        <v>1.68154537481074E-3</v>
      </c>
      <c r="EH15" s="23">
        <v>314.53090620123697</v>
      </c>
      <c r="EI15" s="23">
        <v>292.90988248264898</v>
      </c>
      <c r="EJ15" s="23">
        <v>188.16181356513499</v>
      </c>
      <c r="EK15" s="23">
        <v>38.977412145138501</v>
      </c>
      <c r="EL15" s="23">
        <v>283.69147819443401</v>
      </c>
      <c r="EM15" s="23">
        <v>165.91926239933201</v>
      </c>
      <c r="EN15" s="23">
        <v>9.2906331123199703E-4</v>
      </c>
      <c r="EO15" s="23">
        <v>8.7680908948340203E-3</v>
      </c>
      <c r="EP15" s="23">
        <v>28.777229194413898</v>
      </c>
      <c r="EQ15" s="23">
        <v>6811.4307575466901</v>
      </c>
      <c r="ER15" s="23">
        <v>6115.2143798369398</v>
      </c>
      <c r="ES15" s="23">
        <v>696.21637770974996</v>
      </c>
      <c r="ET15" s="23">
        <v>0</v>
      </c>
      <c r="EU15" s="23">
        <v>1.4946900164119701</v>
      </c>
      <c r="EV15" s="23">
        <v>3047.6615368357898</v>
      </c>
      <c r="EW15" s="23">
        <v>0.57452110649977595</v>
      </c>
      <c r="EX15" s="23">
        <v>236.32962989147799</v>
      </c>
      <c r="EY15" s="23">
        <v>65.520993261759401</v>
      </c>
      <c r="EZ15" s="23">
        <v>26.382671119391599</v>
      </c>
      <c r="FA15" s="23">
        <v>589.93977096877995</v>
      </c>
      <c r="FB15" s="23">
        <v>0</v>
      </c>
      <c r="FC15" s="23">
        <v>27.455378334747</v>
      </c>
      <c r="FD15" s="23">
        <v>489.32229504703901</v>
      </c>
      <c r="FE15" s="23">
        <v>615.65746562878303</v>
      </c>
      <c r="FF15" s="23">
        <v>22.271775198000402</v>
      </c>
      <c r="FG15" s="23">
        <v>0</v>
      </c>
      <c r="FH15" s="23">
        <v>50142.085680002201</v>
      </c>
      <c r="FI15" s="23">
        <v>0</v>
      </c>
      <c r="FJ15" s="23">
        <v>1.82846596794865E-2</v>
      </c>
      <c r="FK15" s="23">
        <v>1048.9224312301701</v>
      </c>
      <c r="FL15" s="23">
        <v>0</v>
      </c>
      <c r="FM15" s="23">
        <v>136.279948155559</v>
      </c>
      <c r="FN15" s="23">
        <v>19.942697464420299</v>
      </c>
      <c r="FO15" s="23">
        <v>0</v>
      </c>
      <c r="FP15" s="23">
        <v>6.6259307583382096E-2</v>
      </c>
      <c r="FQ15" s="23">
        <v>1151.14521838934</v>
      </c>
      <c r="FR15" s="23">
        <v>8.8630507248304191</v>
      </c>
      <c r="FS15" s="23">
        <v>417.67821860690799</v>
      </c>
      <c r="FU15" s="32">
        <f t="shared" si="55"/>
        <v>0.90940075761073436</v>
      </c>
      <c r="FV15" s="46">
        <f t="shared" si="0"/>
        <v>2.2941933492340328E-7</v>
      </c>
      <c r="FW15" s="46">
        <f t="shared" si="1"/>
        <v>3.3910981980659856E-6</v>
      </c>
      <c r="FX15" s="46">
        <f t="shared" si="2"/>
        <v>-2.1087363465240811E-3</v>
      </c>
      <c r="FY15" s="46">
        <f t="shared" si="3"/>
        <v>2.2956533188758541E-5</v>
      </c>
      <c r="FZ15" s="46">
        <f t="shared" si="4"/>
        <v>2.5542085148651883E-5</v>
      </c>
      <c r="GA15" s="46">
        <f t="shared" si="5"/>
        <v>-1.5692870339777255E-3</v>
      </c>
      <c r="GB15" s="46">
        <f t="shared" si="6"/>
        <v>1.7055126121661284E-6</v>
      </c>
      <c r="GC15" s="46">
        <f t="shared" si="7"/>
        <v>3.8285575367163148E-6</v>
      </c>
      <c r="GD15" s="46">
        <f t="shared" si="8"/>
        <v>2.8609224994075778E-6</v>
      </c>
      <c r="GE15" s="46">
        <f t="shared" si="9"/>
        <v>0</v>
      </c>
      <c r="GF15" s="46">
        <f t="shared" si="10"/>
        <v>7.4460412390577565E-8</v>
      </c>
      <c r="GG15" s="46">
        <f t="shared" si="11"/>
        <v>-2.8462904685048127E-8</v>
      </c>
      <c r="GH15" s="46">
        <f t="shared" si="12"/>
        <v>3.8041064642674649E-7</v>
      </c>
      <c r="GI15" s="46">
        <f t="shared" si="13"/>
        <v>1.0156562272780794E-6</v>
      </c>
      <c r="GJ15" s="46">
        <f t="shared" si="14"/>
        <v>1.9366801810764693E-7</v>
      </c>
      <c r="GK15" s="46">
        <f t="shared" si="15"/>
        <v>0</v>
      </c>
      <c r="GL15" s="46">
        <f t="shared" si="16"/>
        <v>1.0524596748862602E-6</v>
      </c>
      <c r="GM15" s="46">
        <f t="shared" si="17"/>
        <v>0</v>
      </c>
      <c r="GN15" s="46">
        <f t="shared" si="18"/>
        <v>1.7257484695939228E-7</v>
      </c>
      <c r="GO15" s="46">
        <f t="shared" si="19"/>
        <v>2.150633559084002E-6</v>
      </c>
      <c r="GP15" s="46">
        <f t="shared" si="20"/>
        <v>0</v>
      </c>
      <c r="GQ15" s="46">
        <f t="shared" si="21"/>
        <v>0</v>
      </c>
      <c r="GR15" s="46">
        <f t="shared" si="22"/>
        <v>0</v>
      </c>
      <c r="GS15" s="46">
        <f t="shared" si="23"/>
        <v>5.9028285482988513E-6</v>
      </c>
      <c r="GT15" s="46">
        <f t="shared" si="24"/>
        <v>5.6929028629934703E-6</v>
      </c>
      <c r="GU15" s="46">
        <f t="shared" si="25"/>
        <v>3.8344670653177836E-6</v>
      </c>
      <c r="GV15" s="46">
        <f t="shared" si="26"/>
        <v>8.1388901178621632E-6</v>
      </c>
      <c r="GW15" s="46">
        <f t="shared" si="27"/>
        <v>2.8805391688799536E-7</v>
      </c>
      <c r="GX15" s="46">
        <f t="shared" si="28"/>
        <v>-3.1337488001053042E-8</v>
      </c>
      <c r="GY15" s="46">
        <f t="shared" si="29"/>
        <v>2.3297410595377915E-7</v>
      </c>
      <c r="GZ15" s="46">
        <f t="shared" si="30"/>
        <v>0</v>
      </c>
      <c r="HA15" s="46">
        <f t="shared" si="31"/>
        <v>1.0394305080416678E-5</v>
      </c>
      <c r="HB15" s="46">
        <f t="shared" si="32"/>
        <v>4.7203268498393692E-8</v>
      </c>
      <c r="HC15" s="46">
        <f t="shared" si="33"/>
        <v>-2.7744133122616045E-6</v>
      </c>
      <c r="HD15" s="46">
        <f t="shared" si="34"/>
        <v>0</v>
      </c>
      <c r="HE15" s="46">
        <f t="shared" si="35"/>
        <v>0</v>
      </c>
      <c r="HF15" s="46">
        <f t="shared" si="36"/>
        <v>4.5452643736585458E-6</v>
      </c>
      <c r="HG15" s="46">
        <f t="shared" si="37"/>
        <v>0</v>
      </c>
      <c r="HH15" s="46">
        <f t="shared" si="38"/>
        <v>0</v>
      </c>
      <c r="HI15" s="46">
        <f t="shared" si="39"/>
        <v>4.158272903558709E-6</v>
      </c>
      <c r="HJ15" s="46">
        <f t="shared" si="40"/>
        <v>-1.2331963442795542E-5</v>
      </c>
      <c r="HK15" s="46">
        <f t="shared" si="41"/>
        <v>2.6476460285001556E-6</v>
      </c>
      <c r="HL15" s="46">
        <f t="shared" si="42"/>
        <v>-2.1258854903550162E-5</v>
      </c>
      <c r="HM15" s="46">
        <f t="shared" si="43"/>
        <v>0</v>
      </c>
      <c r="HN15" s="46">
        <f t="shared" si="44"/>
        <v>7.119091845307342E-7</v>
      </c>
      <c r="HO15" s="46">
        <f t="shared" si="45"/>
        <v>4.2268727578034866E-8</v>
      </c>
      <c r="HP15" s="46">
        <f t="shared" si="46"/>
        <v>-7.3826791685874748E-7</v>
      </c>
      <c r="HQ15" s="46">
        <f t="shared" si="47"/>
        <v>3.4228737618161427E-4</v>
      </c>
      <c r="HR15" s="46">
        <f t="shared" si="48"/>
        <v>3.832350537173621E-6</v>
      </c>
      <c r="HS15" s="46">
        <f t="shared" si="49"/>
        <v>7.8135998875008677E-6</v>
      </c>
      <c r="HT15" s="46">
        <f t="shared" si="50"/>
        <v>6.175369689665283E-7</v>
      </c>
      <c r="HU15" s="46">
        <f t="shared" si="51"/>
        <v>2.1701017849212117E-6</v>
      </c>
      <c r="HV15" s="46">
        <f t="shared" si="52"/>
        <v>0</v>
      </c>
      <c r="HW15" s="46">
        <f t="shared" si="53"/>
        <v>0</v>
      </c>
      <c r="HX15" s="46">
        <f t="shared" si="54"/>
        <v>0</v>
      </c>
      <c r="HY15" s="46">
        <f t="shared" si="56"/>
        <v>-3.6128337664496049E-6</v>
      </c>
    </row>
    <row r="16" spans="1:233" x14ac:dyDescent="0.3">
      <c r="A16" s="23" t="s">
        <v>15</v>
      </c>
      <c r="B16" s="21">
        <v>12231.349467</v>
      </c>
      <c r="C16" s="21">
        <v>175.05134846999999</v>
      </c>
      <c r="D16" s="21">
        <v>19854.820118</v>
      </c>
      <c r="E16" s="21">
        <v>1668.8289339999999</v>
      </c>
      <c r="F16" s="21">
        <v>1213.5763964</v>
      </c>
      <c r="G16" s="21">
        <v>29488.481394999999</v>
      </c>
      <c r="H16" s="21">
        <v>295.10550769000002</v>
      </c>
      <c r="I16" s="23">
        <v>5.3467415599999999</v>
      </c>
      <c r="J16" s="23">
        <v>3.7032599400000001</v>
      </c>
      <c r="L16" s="23">
        <v>0.90688617999999999</v>
      </c>
      <c r="M16" s="23">
        <v>11.10345882</v>
      </c>
      <c r="N16" s="23">
        <v>5.1564810000000003E-2</v>
      </c>
      <c r="O16" s="23">
        <v>7.7772400000000004E-3</v>
      </c>
      <c r="P16" s="23">
        <v>0.12879198</v>
      </c>
      <c r="Q16" s="23">
        <v>2.29334E-3</v>
      </c>
      <c r="R16" s="23">
        <v>0.42173191999999998</v>
      </c>
      <c r="S16" s="23">
        <v>0.37487999999999999</v>
      </c>
      <c r="T16" s="23">
        <v>0.12826424</v>
      </c>
      <c r="U16" s="23">
        <v>0.25634953999999999</v>
      </c>
      <c r="V16" s="23">
        <v>1.52892E-3</v>
      </c>
      <c r="W16" s="23">
        <v>1.92863E-3</v>
      </c>
      <c r="Y16" s="23">
        <v>1.46196E-3</v>
      </c>
      <c r="Z16" s="23">
        <v>15.804228070000001</v>
      </c>
      <c r="AA16" s="23">
        <v>139.00643450000001</v>
      </c>
      <c r="AB16" s="23">
        <v>5.5973679999999998E-2</v>
      </c>
      <c r="AC16" s="23">
        <v>0.68234127</v>
      </c>
      <c r="AD16" s="23">
        <v>2.2621690499999998</v>
      </c>
      <c r="AE16" s="23">
        <v>1.8823985000000001</v>
      </c>
      <c r="AG16" s="23">
        <v>0.11394856</v>
      </c>
      <c r="AH16" s="23">
        <v>1.0772136400000001</v>
      </c>
      <c r="AI16" s="23">
        <v>0.30200832</v>
      </c>
      <c r="AJ16" s="23">
        <v>1.68177E-3</v>
      </c>
      <c r="AL16" s="23">
        <v>4.3577715399999999</v>
      </c>
      <c r="AN16" s="23">
        <v>9.1735000000000004E-4</v>
      </c>
      <c r="AO16" s="23">
        <v>1.5201904799999999</v>
      </c>
      <c r="AP16" s="23">
        <v>2.0354999999999999E-4</v>
      </c>
      <c r="AT16" s="6">
        <v>1E-8</v>
      </c>
      <c r="AU16" s="23">
        <v>1.1741900000000001E-3</v>
      </c>
      <c r="AV16" s="6">
        <v>4.9999999999999998E-8</v>
      </c>
      <c r="AW16" s="23">
        <v>1.9546864799999999</v>
      </c>
      <c r="AX16" s="23">
        <v>1.3097584600000001</v>
      </c>
      <c r="AY16" s="23">
        <v>6.4631573500000004</v>
      </c>
      <c r="AZ16" s="23">
        <v>3.4142033600000001</v>
      </c>
      <c r="BA16" s="23">
        <v>0.89149853999999995</v>
      </c>
      <c r="BE16" s="6">
        <v>3.0800000000000002E-6</v>
      </c>
      <c r="BG16" s="23" t="s">
        <v>15</v>
      </c>
      <c r="BH16" s="23">
        <v>0</v>
      </c>
      <c r="BI16" s="23">
        <v>0</v>
      </c>
      <c r="BJ16" s="23">
        <v>0</v>
      </c>
      <c r="BK16" s="23">
        <v>3.7032579736581899</v>
      </c>
      <c r="BL16" s="23">
        <v>0</v>
      </c>
      <c r="BM16" s="23">
        <v>5.3467523531187098</v>
      </c>
      <c r="BN16" s="23">
        <v>5.3467523531187098</v>
      </c>
      <c r="BO16" s="23">
        <v>0</v>
      </c>
      <c r="BP16" s="23">
        <v>0</v>
      </c>
      <c r="BQ16" s="23">
        <v>0.37182333181659699</v>
      </c>
      <c r="BR16" s="23">
        <v>0.53506217867287198</v>
      </c>
      <c r="BS16" s="23">
        <v>11.103464812442001</v>
      </c>
      <c r="BT16" s="6">
        <v>3.08004719610664E-6</v>
      </c>
      <c r="BU16" s="23">
        <v>1.6500745093603799E-2</v>
      </c>
      <c r="BV16" s="23">
        <v>3.5064043079041103E-2</v>
      </c>
      <c r="BW16" s="23">
        <v>1.4619620031825901E-3</v>
      </c>
      <c r="BX16" s="23">
        <v>7.7772979967815903E-3</v>
      </c>
      <c r="BY16" s="23">
        <v>3.09101371689787E-2</v>
      </c>
      <c r="BZ16" s="23">
        <v>9.7882064237603095E-2</v>
      </c>
      <c r="CA16" s="23">
        <v>2.2936272983239401E-3</v>
      </c>
      <c r="CB16" s="23">
        <v>0</v>
      </c>
      <c r="CC16" s="23">
        <v>105.840936132889</v>
      </c>
      <c r="CD16" s="23">
        <v>0.42173170554517098</v>
      </c>
      <c r="CE16" s="23">
        <v>3.7196589133976103E-2</v>
      </c>
      <c r="CF16" s="23">
        <v>9.1067610386037001E-2</v>
      </c>
      <c r="CG16" s="23">
        <v>0.37488654574315</v>
      </c>
      <c r="CH16" s="23">
        <v>0.25634965178102398</v>
      </c>
      <c r="CI16" s="23">
        <v>1.8823974581596401</v>
      </c>
      <c r="CJ16" s="23">
        <v>1.5288046177350701E-3</v>
      </c>
      <c r="CK16" s="23">
        <v>0</v>
      </c>
      <c r="CL16" s="23">
        <v>0.30201161094477103</v>
      </c>
      <c r="CM16" s="23">
        <v>9.1734321003984103E-4</v>
      </c>
      <c r="CN16" s="23">
        <v>12231.346461670801</v>
      </c>
      <c r="CO16" s="23">
        <v>1.9288897024955199E-3</v>
      </c>
      <c r="CP16" s="23">
        <v>0</v>
      </c>
      <c r="CQ16" s="23">
        <v>9.3161867079252492</v>
      </c>
      <c r="CR16" s="23">
        <v>13.677205955017101</v>
      </c>
      <c r="CS16" s="23">
        <v>5.0925540477730804</v>
      </c>
      <c r="CT16" s="23">
        <v>1.3097669531043401</v>
      </c>
      <c r="CU16" s="23">
        <v>1.8757745765196701</v>
      </c>
      <c r="CV16" s="23">
        <v>0</v>
      </c>
      <c r="CW16" s="23">
        <v>0</v>
      </c>
      <c r="CX16" s="23">
        <v>15.804251622793201</v>
      </c>
      <c r="CY16" s="23">
        <v>15.804251622793201</v>
      </c>
      <c r="CZ16" s="6">
        <v>139.006425090759</v>
      </c>
      <c r="DA16" s="23">
        <v>6.46366102560419</v>
      </c>
      <c r="DB16" s="6">
        <v>8.9518162516589398E-3</v>
      </c>
      <c r="DC16" s="23">
        <v>4.4934918058714302E-2</v>
      </c>
      <c r="DD16" s="23">
        <v>0</v>
      </c>
      <c r="DE16" s="23">
        <v>3.6153135707112898</v>
      </c>
      <c r="DF16" s="23">
        <v>0</v>
      </c>
      <c r="DG16" s="23">
        <v>0</v>
      </c>
      <c r="DH16" s="23">
        <v>0</v>
      </c>
      <c r="DI16" s="23">
        <v>0.17740845727847401</v>
      </c>
      <c r="DJ16" s="23">
        <v>0.50493206018176195</v>
      </c>
      <c r="DK16" s="6">
        <v>0.74651557694322501</v>
      </c>
      <c r="DL16" s="23">
        <v>1.5156541533747101</v>
      </c>
      <c r="DM16" s="23">
        <v>0</v>
      </c>
      <c r="DN16" s="23">
        <v>3.4142013589242701</v>
      </c>
      <c r="DO16" s="23">
        <v>0.113948933370263</v>
      </c>
      <c r="DP16" s="23">
        <v>175.05235007149301</v>
      </c>
      <c r="DQ16" s="23">
        <v>0</v>
      </c>
      <c r="DR16" s="23">
        <v>0.44165750146104699</v>
      </c>
      <c r="DS16" s="23">
        <v>0.63555597379520101</v>
      </c>
      <c r="DT16" s="23">
        <v>318.93254174858401</v>
      </c>
      <c r="DU16" s="23">
        <v>17841.728413718502</v>
      </c>
      <c r="DV16" s="23">
        <v>1982.41438570323</v>
      </c>
      <c r="DW16" s="23">
        <v>19824.142799421701</v>
      </c>
      <c r="DX16" s="23">
        <v>0</v>
      </c>
      <c r="DY16" s="23">
        <v>8.1812792506264795</v>
      </c>
      <c r="DZ16" s="23">
        <v>2.03553463962221E-4</v>
      </c>
      <c r="EA16" s="23">
        <v>0</v>
      </c>
      <c r="EB16" s="23">
        <v>0</v>
      </c>
      <c r="EC16" s="23">
        <v>0</v>
      </c>
      <c r="ED16" s="6">
        <v>1.00037081741871E-8</v>
      </c>
      <c r="EE16" s="23">
        <v>1.17442462121837E-3</v>
      </c>
      <c r="EF16" s="6">
        <v>5.0004378379271903E-8</v>
      </c>
      <c r="EG16" s="23">
        <v>1.9546852914970001</v>
      </c>
      <c r="EH16" s="23">
        <v>65.176157979122905</v>
      </c>
      <c r="EI16" s="23">
        <v>81.145870622405099</v>
      </c>
      <c r="EJ16" s="23">
        <v>38.530074228396302</v>
      </c>
      <c r="EK16" s="23">
        <v>4.8454357890090298</v>
      </c>
      <c r="EL16" s="23">
        <v>55.545331426961603</v>
      </c>
      <c r="EM16" s="23">
        <v>33.4972582730189</v>
      </c>
      <c r="EN16" s="23">
        <v>0</v>
      </c>
      <c r="EO16" s="23">
        <v>2.09068074134735E-3</v>
      </c>
      <c r="EP16" s="23">
        <v>5.9370670441201998</v>
      </c>
      <c r="EQ16" s="23">
        <v>1668.85869250311</v>
      </c>
      <c r="ER16" s="23">
        <v>1213.6065427634201</v>
      </c>
      <c r="ES16" s="23">
        <v>455.252149739689</v>
      </c>
      <c r="ET16" s="23">
        <v>6.2335080496260702E-3</v>
      </c>
      <c r="EU16" s="23">
        <v>0.30630575267966298</v>
      </c>
      <c r="EV16" s="23">
        <v>633.34809228816903</v>
      </c>
      <c r="EW16" s="23">
        <v>3.4346384199474299E-2</v>
      </c>
      <c r="EX16" s="23">
        <v>38.459866504104497</v>
      </c>
      <c r="EY16" s="23">
        <v>9.9428728210870201</v>
      </c>
      <c r="EZ16" s="23">
        <v>3.84076744705572</v>
      </c>
      <c r="FA16" s="23">
        <v>95.9936475669396</v>
      </c>
      <c r="FB16" s="23">
        <v>1.6802553117610901E-3</v>
      </c>
      <c r="FC16" s="23">
        <v>6.7054387002746401</v>
      </c>
      <c r="FD16" s="23">
        <v>100.787270881613</v>
      </c>
      <c r="FE16" s="23">
        <v>122.716791496642</v>
      </c>
      <c r="FF16" s="23">
        <v>4.6390233722532699</v>
      </c>
      <c r="FG16" s="23">
        <v>0</v>
      </c>
      <c r="FH16" s="23">
        <v>29483.3986576428</v>
      </c>
      <c r="FI16" s="23">
        <v>5.08631739936172E-2</v>
      </c>
      <c r="FJ16" s="23">
        <v>0.89148938811763001</v>
      </c>
      <c r="FK16" s="23">
        <v>717.32278952255501</v>
      </c>
      <c r="FL16" s="23">
        <v>0</v>
      </c>
      <c r="FM16" s="23">
        <v>40.763470781074197</v>
      </c>
      <c r="FN16" s="23">
        <v>4.3578051110515696</v>
      </c>
      <c r="FO16" s="23">
        <v>0</v>
      </c>
      <c r="FP16" s="23">
        <v>3.6545657898036897E-2</v>
      </c>
      <c r="FQ16" s="23">
        <v>295.105979280231</v>
      </c>
      <c r="FR16" s="23">
        <v>1.5202078574985001</v>
      </c>
      <c r="FS16" s="23">
        <v>116.929149831456</v>
      </c>
      <c r="FU16" s="32">
        <f t="shared" si="55"/>
        <v>1.080739002735446</v>
      </c>
      <c r="FV16" s="46">
        <f t="shared" si="0"/>
        <v>-2.4570708305542804E-7</v>
      </c>
      <c r="FW16" s="46">
        <f t="shared" si="1"/>
        <v>5.7217582256301311E-6</v>
      </c>
      <c r="FX16" s="46">
        <f t="shared" si="2"/>
        <v>-1.5450816676242315E-3</v>
      </c>
      <c r="FY16" s="46">
        <f t="shared" si="3"/>
        <v>1.7831967377722845E-5</v>
      </c>
      <c r="FZ16" s="46">
        <f t="shared" si="4"/>
        <v>2.4840927616482859E-5</v>
      </c>
      <c r="GA16" s="46">
        <f t="shared" si="5"/>
        <v>-1.7236348284998626E-4</v>
      </c>
      <c r="GB16" s="46">
        <f t="shared" si="6"/>
        <v>1.5980394085631361E-6</v>
      </c>
      <c r="GC16" s="46">
        <f t="shared" si="7"/>
        <v>2.0186348243628589E-6</v>
      </c>
      <c r="GD16" s="46">
        <f t="shared" si="8"/>
        <v>-5.3097590828762331E-7</v>
      </c>
      <c r="GE16" s="46">
        <f t="shared" si="9"/>
        <v>0</v>
      </c>
      <c r="GF16" s="46">
        <f t="shared" si="10"/>
        <v>-7.3825199432970685E-7</v>
      </c>
      <c r="GG16" s="46">
        <f t="shared" si="11"/>
        <v>5.3969146889590142E-7</v>
      </c>
      <c r="GH16" s="46">
        <f t="shared" si="12"/>
        <v>-4.2329943820059711E-7</v>
      </c>
      <c r="GI16" s="46">
        <f t="shared" si="13"/>
        <v>7.4572446767639223E-6</v>
      </c>
      <c r="GJ16" s="46">
        <f t="shared" si="14"/>
        <v>1.7191022437166218E-6</v>
      </c>
      <c r="GK16" s="46">
        <f t="shared" si="15"/>
        <v>1.2527506777889916E-4</v>
      </c>
      <c r="GL16" s="46">
        <f t="shared" si="16"/>
        <v>-5.0850983488793561E-7</v>
      </c>
      <c r="GM16" s="46">
        <f t="shared" si="17"/>
        <v>1.7460902555512274E-5</v>
      </c>
      <c r="GN16" s="46">
        <f t="shared" si="18"/>
        <v>-3.1559838416595208E-7</v>
      </c>
      <c r="GO16" s="46">
        <f t="shared" si="19"/>
        <v>4.3604924741648913E-7</v>
      </c>
      <c r="GP16" s="46">
        <f t="shared" si="20"/>
        <v>-7.5466515533817376E-5</v>
      </c>
      <c r="GQ16" s="46">
        <f t="shared" si="21"/>
        <v>1.3465646366588621E-4</v>
      </c>
      <c r="GR16" s="46">
        <f t="shared" si="22"/>
        <v>0</v>
      </c>
      <c r="GS16" s="46">
        <f t="shared" si="23"/>
        <v>1.3702034187485913E-6</v>
      </c>
      <c r="GT16" s="46">
        <f t="shared" si="24"/>
        <v>1.4902843147979182E-6</v>
      </c>
      <c r="GU16" s="46">
        <f t="shared" si="25"/>
        <v>-6.7689247986256524E-8</v>
      </c>
      <c r="GV16" s="46">
        <f t="shared" si="26"/>
        <v>6.6728714649293277E-5</v>
      </c>
      <c r="GW16" s="46">
        <f t="shared" si="27"/>
        <v>-1.102878863035112E-6</v>
      </c>
      <c r="GX16" s="46">
        <f t="shared" si="28"/>
        <v>3.0073700076475852E-7</v>
      </c>
      <c r="GY16" s="46">
        <f t="shared" si="29"/>
        <v>-5.5346429567555753E-7</v>
      </c>
      <c r="GZ16" s="46">
        <f t="shared" si="30"/>
        <v>0</v>
      </c>
      <c r="HA16" s="46">
        <f t="shared" si="31"/>
        <v>3.2766562648863082E-6</v>
      </c>
      <c r="HB16" s="46">
        <f t="shared" si="32"/>
        <v>-1.5293507792346301E-7</v>
      </c>
      <c r="HC16" s="46">
        <f t="shared" si="33"/>
        <v>1.0896867910885086E-5</v>
      </c>
      <c r="HD16" s="46">
        <f t="shared" si="34"/>
        <v>-9.0065124179278917E-4</v>
      </c>
      <c r="HE16" s="46">
        <f t="shared" si="35"/>
        <v>0</v>
      </c>
      <c r="HF16" s="46">
        <f t="shared" si="36"/>
        <v>7.7037199544789537E-6</v>
      </c>
      <c r="HG16" s="46">
        <f t="shared" si="37"/>
        <v>0</v>
      </c>
      <c r="HH16" s="46">
        <f t="shared" si="38"/>
        <v>-7.401711624803141E-6</v>
      </c>
      <c r="HI16" s="46">
        <f t="shared" si="39"/>
        <v>1.143113230137494E-5</v>
      </c>
      <c r="HJ16" s="46">
        <f t="shared" si="40"/>
        <v>1.7017746111577631E-5</v>
      </c>
      <c r="HK16" s="46">
        <f t="shared" si="41"/>
        <v>0</v>
      </c>
      <c r="HL16" s="46">
        <f t="shared" si="42"/>
        <v>0</v>
      </c>
      <c r="HM16" s="46">
        <f t="shared" si="43"/>
        <v>0</v>
      </c>
      <c r="HN16" s="46">
        <f t="shared" si="44"/>
        <v>3.7081741871002657E-4</v>
      </c>
      <c r="HO16" s="46">
        <f t="shared" si="45"/>
        <v>1.998153777241578E-4</v>
      </c>
      <c r="HP16" s="46">
        <f t="shared" si="46"/>
        <v>8.7567585438109012E-5</v>
      </c>
      <c r="HQ16" s="46">
        <f t="shared" si="47"/>
        <v>-6.0802743148547463E-7</v>
      </c>
      <c r="HR16" s="46">
        <f t="shared" si="48"/>
        <v>6.4844813753177951E-6</v>
      </c>
      <c r="HS16" s="46">
        <f t="shared" si="49"/>
        <v>7.7930271060107175E-5</v>
      </c>
      <c r="HT16" s="46">
        <f t="shared" si="50"/>
        <v>-5.8610326304847683E-7</v>
      </c>
      <c r="HU16" s="46">
        <f t="shared" si="51"/>
        <v>-1.0265728948854939E-5</v>
      </c>
      <c r="HV16" s="46">
        <f t="shared" si="52"/>
        <v>0</v>
      </c>
      <c r="HW16" s="46">
        <f t="shared" si="53"/>
        <v>0</v>
      </c>
      <c r="HX16" s="46">
        <f t="shared" si="54"/>
        <v>0</v>
      </c>
      <c r="HY16" s="46">
        <f t="shared" si="56"/>
        <v>1.5323411246706667E-5</v>
      </c>
    </row>
    <row r="17" spans="1:233" x14ac:dyDescent="0.3">
      <c r="A17" s="23" t="s">
        <v>16</v>
      </c>
      <c r="B17" s="21">
        <v>10463.396798</v>
      </c>
      <c r="C17" s="21">
        <v>114.4120916</v>
      </c>
      <c r="D17" s="21">
        <v>13097.617754999999</v>
      </c>
      <c r="E17" s="21">
        <v>1161.4136068</v>
      </c>
      <c r="F17" s="21">
        <v>1020.2413133</v>
      </c>
      <c r="G17" s="21">
        <v>4863.0385520999998</v>
      </c>
      <c r="H17" s="21">
        <v>409.37781766000001</v>
      </c>
      <c r="I17" s="23">
        <v>1.2996001399999999</v>
      </c>
      <c r="J17" s="23">
        <v>0.72531164000000004</v>
      </c>
      <c r="K17" s="23">
        <v>1.2025262000000001</v>
      </c>
      <c r="L17" s="23">
        <v>0.20886684999999999</v>
      </c>
      <c r="M17" s="23">
        <v>1.09492642</v>
      </c>
      <c r="N17" s="23">
        <v>9.6295400000000007E-3</v>
      </c>
      <c r="O17" s="23">
        <v>1.047677E-2</v>
      </c>
      <c r="P17" s="23">
        <v>3.9695050000000003E-2</v>
      </c>
      <c r="Q17" s="23">
        <v>1.7500000000000002E-2</v>
      </c>
      <c r="R17" s="23">
        <v>3.8201300000000001E-2</v>
      </c>
      <c r="S17" s="23">
        <v>4.1100000000000003</v>
      </c>
      <c r="T17" s="23">
        <v>3.9976079999999997E-2</v>
      </c>
      <c r="U17" s="23">
        <v>4.8034800000000002E-2</v>
      </c>
      <c r="V17" s="23">
        <v>3.7605199999999998E-2</v>
      </c>
      <c r="Y17" s="23">
        <v>5.3499999999999999E-2</v>
      </c>
      <c r="Z17" s="23">
        <v>9.9445124699999994</v>
      </c>
      <c r="AA17" s="23">
        <v>13.062727000000001</v>
      </c>
      <c r="AB17" s="23">
        <v>5.5773250000000003E-2</v>
      </c>
      <c r="AC17" s="23">
        <v>0.27028523999999998</v>
      </c>
      <c r="AD17" s="23">
        <v>0.61393640999999999</v>
      </c>
      <c r="AE17" s="23">
        <v>2.18058409</v>
      </c>
      <c r="AF17" s="23">
        <v>8.100694E-2</v>
      </c>
      <c r="AG17" s="23">
        <v>9.9296549999999997E-2</v>
      </c>
      <c r="AH17" s="23">
        <v>0.44061470000000003</v>
      </c>
      <c r="AI17" s="23">
        <v>3.4490800000000002E-2</v>
      </c>
      <c r="AL17" s="23">
        <v>2.25355141</v>
      </c>
      <c r="AN17" s="23">
        <v>1.339511E-2</v>
      </c>
      <c r="AO17" s="23">
        <v>0.98578290999999996</v>
      </c>
      <c r="AP17" s="23">
        <v>4.1219E-4</v>
      </c>
      <c r="AQ17" s="6">
        <v>6.3E-7</v>
      </c>
      <c r="AR17" s="6">
        <v>5.6300000000000003E-6</v>
      </c>
      <c r="AT17" s="6">
        <v>4.3000000000000001E-7</v>
      </c>
      <c r="AU17" s="6">
        <v>8.9299999999999992E-6</v>
      </c>
      <c r="AV17" s="23">
        <v>2.601E-5</v>
      </c>
      <c r="AW17" s="23">
        <v>0.11923851000000001</v>
      </c>
      <c r="AX17" s="23">
        <v>0.48019979000000002</v>
      </c>
      <c r="AY17" s="23">
        <v>1.80471922</v>
      </c>
      <c r="AZ17" s="23">
        <v>0.84055899999999995</v>
      </c>
      <c r="BA17" s="23">
        <v>2.1423540000000001E-2</v>
      </c>
      <c r="BE17" s="6">
        <v>2.1600000000000001E-6</v>
      </c>
      <c r="BG17" s="23" t="s">
        <v>16</v>
      </c>
      <c r="BH17" s="23">
        <v>0</v>
      </c>
      <c r="BI17" s="23">
        <v>0</v>
      </c>
      <c r="BJ17" s="23">
        <v>0</v>
      </c>
      <c r="BK17" s="23">
        <v>0.72531484593279805</v>
      </c>
      <c r="BL17" s="23">
        <v>1.20252608675813</v>
      </c>
      <c r="BM17" s="23">
        <v>1.2996057242819801</v>
      </c>
      <c r="BN17" s="23">
        <v>1.2996057242819801</v>
      </c>
      <c r="BO17" s="23">
        <v>9.5424413598108396E-3</v>
      </c>
      <c r="BP17" s="23">
        <v>0</v>
      </c>
      <c r="BQ17" s="23">
        <v>8.5635424804320001E-2</v>
      </c>
      <c r="BR17" s="23">
        <v>0.123231415071115</v>
      </c>
      <c r="BS17" s="23">
        <v>1.09486778540274</v>
      </c>
      <c r="BT17" s="6">
        <v>2.1600160332884199E-6</v>
      </c>
      <c r="BU17" s="23">
        <v>3.0814495656332499E-3</v>
      </c>
      <c r="BV17" s="23">
        <v>6.5480797495174603E-3</v>
      </c>
      <c r="BW17" s="23">
        <v>5.35000643778865E-2</v>
      </c>
      <c r="BX17" s="23">
        <v>1.0476927160420599E-2</v>
      </c>
      <c r="BY17" s="23">
        <v>9.5268104900764396E-3</v>
      </c>
      <c r="BZ17" s="23">
        <v>3.0168215914328299E-2</v>
      </c>
      <c r="CA17" s="23">
        <v>1.7500144537766198E-2</v>
      </c>
      <c r="CB17" s="23">
        <v>0</v>
      </c>
      <c r="CC17" s="23">
        <v>111.79020189588201</v>
      </c>
      <c r="CD17" s="23">
        <v>3.8201095986504501E-2</v>
      </c>
      <c r="CE17" s="23">
        <v>1.1593041405239901E-2</v>
      </c>
      <c r="CF17" s="23">
        <v>2.8383005353801002E-2</v>
      </c>
      <c r="CG17" s="23">
        <v>4.1099923826970199</v>
      </c>
      <c r="CH17" s="23">
        <v>4.8034851779623897E-2</v>
      </c>
      <c r="CI17" s="23">
        <v>2.1805832272891701</v>
      </c>
      <c r="CJ17" s="23">
        <v>3.7605401778168297E-2</v>
      </c>
      <c r="CK17" s="23">
        <v>0</v>
      </c>
      <c r="CL17" s="23">
        <v>3.4490470111840497E-2</v>
      </c>
      <c r="CM17" s="23">
        <v>1.33950648158864E-2</v>
      </c>
      <c r="CN17" s="23">
        <v>10463.387152277999</v>
      </c>
      <c r="CO17" s="23">
        <v>0</v>
      </c>
      <c r="CP17" s="23">
        <v>0</v>
      </c>
      <c r="CQ17" s="23">
        <v>3.5776365700652399</v>
      </c>
      <c r="CR17" s="23">
        <v>19.222422327567099</v>
      </c>
      <c r="CS17" s="23">
        <v>1.4653972632885599</v>
      </c>
      <c r="CT17" s="23">
        <v>0.480198154046869</v>
      </c>
      <c r="CU17" s="23">
        <v>0</v>
      </c>
      <c r="CV17" s="23">
        <v>0</v>
      </c>
      <c r="CW17" s="6">
        <v>0</v>
      </c>
      <c r="CX17" s="6">
        <v>9.9444298346860105</v>
      </c>
      <c r="CY17" s="23">
        <v>9.9444298346860105</v>
      </c>
      <c r="CZ17" s="6">
        <v>13.062717758698099</v>
      </c>
      <c r="DA17" s="6">
        <v>1.80472260737331</v>
      </c>
      <c r="DB17" s="23">
        <v>9.6443057760047402E-3</v>
      </c>
      <c r="DC17" s="23">
        <v>4.4127217540663899E-2</v>
      </c>
      <c r="DD17" s="23">
        <v>0</v>
      </c>
      <c r="DE17" s="23">
        <v>6.8378660398959497</v>
      </c>
      <c r="DF17" s="23">
        <v>0</v>
      </c>
      <c r="DG17" s="23">
        <v>0</v>
      </c>
      <c r="DH17" s="23">
        <v>0</v>
      </c>
      <c r="DI17" s="23">
        <v>7.0274150316194495E-2</v>
      </c>
      <c r="DJ17" s="23">
        <v>0.20001106669709001</v>
      </c>
      <c r="DK17" s="6">
        <v>0.20259917017471599</v>
      </c>
      <c r="DL17" s="23">
        <v>0.41133720553625702</v>
      </c>
      <c r="DM17" s="23">
        <v>8.1008679164227798E-2</v>
      </c>
      <c r="DN17" s="23">
        <v>0.84055846280725499</v>
      </c>
      <c r="DO17" s="23">
        <v>9.9279156162456902E-2</v>
      </c>
      <c r="DP17" s="23">
        <v>114.41202947268</v>
      </c>
      <c r="DQ17" s="23">
        <v>0</v>
      </c>
      <c r="DR17" s="23">
        <v>0.18065189752154101</v>
      </c>
      <c r="DS17" s="23">
        <v>0.25996247832503799</v>
      </c>
      <c r="DT17" s="23">
        <v>419.016686471546</v>
      </c>
      <c r="DU17" s="23">
        <v>11664.341529630299</v>
      </c>
      <c r="DV17" s="23">
        <v>1296.03799872633</v>
      </c>
      <c r="DW17" s="23">
        <v>12960.3795283567</v>
      </c>
      <c r="DX17" s="23">
        <v>0</v>
      </c>
      <c r="DY17" s="23">
        <v>13.432641374582399</v>
      </c>
      <c r="DZ17" s="23">
        <v>4.1219096707963799E-4</v>
      </c>
      <c r="EA17" s="6">
        <v>6.2999769108175201E-7</v>
      </c>
      <c r="EB17" s="6">
        <v>5.6299474708245803E-6</v>
      </c>
      <c r="EC17" s="23">
        <v>0</v>
      </c>
      <c r="ED17" s="6">
        <v>4.2999349781577E-7</v>
      </c>
      <c r="EE17" s="6">
        <v>8.9299293855440696E-6</v>
      </c>
      <c r="EF17" s="6">
        <v>2.6010369257604101E-5</v>
      </c>
      <c r="EG17" s="23">
        <v>0.119237936618383</v>
      </c>
      <c r="EH17" s="23">
        <v>55.76066004258</v>
      </c>
      <c r="EI17" s="23">
        <v>115.06526826158201</v>
      </c>
      <c r="EJ17" s="23">
        <v>32.783120678110201</v>
      </c>
      <c r="EK17" s="23">
        <v>3.1410039847459301</v>
      </c>
      <c r="EL17" s="23">
        <v>47.4167088715635</v>
      </c>
      <c r="EM17" s="23">
        <v>28.3679256756805</v>
      </c>
      <c r="EN17" s="23">
        <v>0</v>
      </c>
      <c r="EO17" s="23">
        <v>2.0028928493796699E-3</v>
      </c>
      <c r="EP17" s="23">
        <v>4.6232308612376096</v>
      </c>
      <c r="EQ17" s="23">
        <v>1161.43612183144</v>
      </c>
      <c r="ER17" s="23">
        <v>1020.26388576975</v>
      </c>
      <c r="ES17" s="23">
        <v>141.172236061685</v>
      </c>
      <c r="ET17" s="23">
        <v>0</v>
      </c>
      <c r="EU17" s="23">
        <v>0.261458379993115</v>
      </c>
      <c r="EV17" s="23">
        <v>543.58815478739496</v>
      </c>
      <c r="EW17" s="23">
        <v>0</v>
      </c>
      <c r="EX17" s="23">
        <v>28.7453419675535</v>
      </c>
      <c r="EY17" s="23">
        <v>7.3269080773513702</v>
      </c>
      <c r="EZ17" s="23">
        <v>2.73799356709159</v>
      </c>
      <c r="FA17" s="23">
        <v>71.829860270038196</v>
      </c>
      <c r="FB17" s="23">
        <v>0</v>
      </c>
      <c r="FC17" s="23">
        <v>9.4097077674601692</v>
      </c>
      <c r="FD17" s="23">
        <v>85.350239767665897</v>
      </c>
      <c r="FE17" s="23">
        <v>104.351553080621</v>
      </c>
      <c r="FF17" s="23">
        <v>3.9797257581302898</v>
      </c>
      <c r="FG17" s="23">
        <v>0</v>
      </c>
      <c r="FH17" s="23">
        <v>4843.1911761122301</v>
      </c>
      <c r="FI17" s="23">
        <v>4.6156412366408099E-2</v>
      </c>
      <c r="FJ17" s="23">
        <v>2.1423570356060701E-2</v>
      </c>
      <c r="FK17" s="23">
        <v>118.31948196733801</v>
      </c>
      <c r="FL17" s="23">
        <v>0</v>
      </c>
      <c r="FM17" s="23">
        <v>58.195831485267902</v>
      </c>
      <c r="FN17" s="23">
        <v>2.2534847665684801</v>
      </c>
      <c r="FO17" s="23">
        <v>0</v>
      </c>
      <c r="FP17" s="23">
        <v>1.89481966448228E-2</v>
      </c>
      <c r="FQ17" s="23">
        <v>409.374226338173</v>
      </c>
      <c r="FR17" s="23">
        <v>0.985767712449788</v>
      </c>
      <c r="FS17" s="23">
        <v>180.487323870544</v>
      </c>
      <c r="FU17" s="32">
        <f t="shared" si="55"/>
        <v>1.0235541456032153</v>
      </c>
      <c r="FV17" s="46">
        <f t="shared" si="0"/>
        <v>-9.2185379058596987E-7</v>
      </c>
      <c r="FW17" s="46">
        <f t="shared" si="1"/>
        <v>-5.430135846983798E-7</v>
      </c>
      <c r="FX17" s="46">
        <f t="shared" si="2"/>
        <v>-1.0478105958689253E-2</v>
      </c>
      <c r="FY17" s="46">
        <f t="shared" si="3"/>
        <v>1.9385885707000304E-5</v>
      </c>
      <c r="FZ17" s="46">
        <f t="shared" si="4"/>
        <v>2.2124638020187013E-5</v>
      </c>
      <c r="GA17" s="46">
        <f t="shared" si="5"/>
        <v>-4.0812705420974031E-3</v>
      </c>
      <c r="GB17" s="46">
        <f t="shared" si="6"/>
        <v>-8.7726341586617133E-6</v>
      </c>
      <c r="GC17" s="46">
        <f t="shared" si="7"/>
        <v>4.2969231906702961E-6</v>
      </c>
      <c r="GD17" s="46">
        <f t="shared" si="8"/>
        <v>4.420076310938045E-6</v>
      </c>
      <c r="GE17" s="46">
        <f t="shared" si="9"/>
        <v>-9.416998157986818E-8</v>
      </c>
      <c r="GF17" s="46">
        <f t="shared" si="10"/>
        <v>-4.8473776436722077E-8</v>
      </c>
      <c r="GG17" s="46">
        <f t="shared" si="11"/>
        <v>-5.3551175849757617E-5</v>
      </c>
      <c r="GH17" s="46">
        <f t="shared" si="12"/>
        <v>-1.1095908309291768E-6</v>
      </c>
      <c r="GI17" s="46">
        <f t="shared" si="13"/>
        <v>1.5000846692187459E-5</v>
      </c>
      <c r="GJ17" s="46">
        <f t="shared" si="14"/>
        <v>-5.9442160325739117E-7</v>
      </c>
      <c r="GK17" s="46">
        <f t="shared" si="15"/>
        <v>8.2593009255251178E-6</v>
      </c>
      <c r="GL17" s="46">
        <f t="shared" si="16"/>
        <v>-5.3404856771898544E-6</v>
      </c>
      <c r="GM17" s="46">
        <f t="shared" si="17"/>
        <v>-1.853358389386454E-6</v>
      </c>
      <c r="GN17" s="46">
        <f t="shared" si="18"/>
        <v>-8.315212271038918E-7</v>
      </c>
      <c r="GO17" s="46">
        <f t="shared" si="19"/>
        <v>1.0779606429949243E-6</v>
      </c>
      <c r="GP17" s="46">
        <f t="shared" si="20"/>
        <v>5.3656985815503215E-6</v>
      </c>
      <c r="GQ17" s="46">
        <f t="shared" si="21"/>
        <v>0</v>
      </c>
      <c r="GR17" s="46">
        <f t="shared" si="22"/>
        <v>0</v>
      </c>
      <c r="GS17" s="46">
        <f t="shared" si="23"/>
        <v>1.2033249813248048E-6</v>
      </c>
      <c r="GT17" s="46">
        <f t="shared" si="24"/>
        <v>-8.3096395361941775E-6</v>
      </c>
      <c r="GU17" s="46">
        <f t="shared" si="25"/>
        <v>-7.0745579399285978E-7</v>
      </c>
      <c r="GV17" s="46">
        <f t="shared" si="26"/>
        <v>2.0909056730671788E-5</v>
      </c>
      <c r="GW17" s="46">
        <f t="shared" si="27"/>
        <v>-8.5046136723983845E-8</v>
      </c>
      <c r="GX17" s="46">
        <f t="shared" si="28"/>
        <v>-5.5851105086158152E-8</v>
      </c>
      <c r="GY17" s="46">
        <f t="shared" si="29"/>
        <v>-3.9563291039389173E-7</v>
      </c>
      <c r="GZ17" s="46">
        <f t="shared" si="30"/>
        <v>2.1469323835693935E-5</v>
      </c>
      <c r="HA17" s="46">
        <f t="shared" si="31"/>
        <v>-1.7517061310886301E-4</v>
      </c>
      <c r="HB17" s="46">
        <f t="shared" si="32"/>
        <v>-7.356845357046012E-7</v>
      </c>
      <c r="HC17" s="46">
        <f t="shared" si="33"/>
        <v>-9.564526178127982E-6</v>
      </c>
      <c r="HD17" s="46">
        <f t="shared" si="34"/>
        <v>0</v>
      </c>
      <c r="HE17" s="46">
        <f t="shared" si="35"/>
        <v>0</v>
      </c>
      <c r="HF17" s="46">
        <f t="shared" si="36"/>
        <v>-2.957262533449981E-5</v>
      </c>
      <c r="HG17" s="46">
        <f t="shared" si="37"/>
        <v>0</v>
      </c>
      <c r="HH17" s="46">
        <f t="shared" si="38"/>
        <v>-3.3731797349903388E-6</v>
      </c>
      <c r="HI17" s="46">
        <f t="shared" si="39"/>
        <v>-1.5416731267895385E-5</v>
      </c>
      <c r="HJ17" s="46">
        <f t="shared" si="40"/>
        <v>2.3461986899138074E-6</v>
      </c>
      <c r="HK17" s="46">
        <f t="shared" si="41"/>
        <v>-3.6649495999861169E-6</v>
      </c>
      <c r="HL17" s="46">
        <f t="shared" si="42"/>
        <v>-9.3302265399574037E-6</v>
      </c>
      <c r="HM17" s="46">
        <f t="shared" si="43"/>
        <v>0</v>
      </c>
      <c r="HN17" s="46">
        <f t="shared" si="44"/>
        <v>-1.5121358674445408E-5</v>
      </c>
      <c r="HO17" s="46">
        <f t="shared" si="45"/>
        <v>-7.9075538554978778E-6</v>
      </c>
      <c r="HP17" s="46">
        <f t="shared" si="46"/>
        <v>1.4196755251870274E-5</v>
      </c>
      <c r="HQ17" s="46">
        <f t="shared" si="47"/>
        <v>-4.8086949174859465E-6</v>
      </c>
      <c r="HR17" s="46">
        <f t="shared" si="48"/>
        <v>-3.4068176727407276E-6</v>
      </c>
      <c r="HS17" s="46">
        <f t="shared" si="49"/>
        <v>1.8769530864035928E-6</v>
      </c>
      <c r="HT17" s="46">
        <f t="shared" si="50"/>
        <v>-6.390898734696613E-7</v>
      </c>
      <c r="HU17" s="46">
        <f t="shared" si="51"/>
        <v>1.4169488655863224E-6</v>
      </c>
      <c r="HV17" s="46">
        <f t="shared" si="52"/>
        <v>0</v>
      </c>
      <c r="HW17" s="46">
        <f t="shared" si="53"/>
        <v>0</v>
      </c>
      <c r="HX17" s="46">
        <f t="shared" si="54"/>
        <v>0</v>
      </c>
      <c r="HY17" s="46">
        <f t="shared" si="56"/>
        <v>7.4228187128855132E-6</v>
      </c>
    </row>
    <row r="18" spans="1:233" x14ac:dyDescent="0.3">
      <c r="A18" s="23" t="s">
        <v>17</v>
      </c>
      <c r="B18" s="21">
        <v>9245.6732446999995</v>
      </c>
      <c r="C18" s="21">
        <v>46.050240029999998</v>
      </c>
      <c r="D18" s="21">
        <v>41320.243262999997</v>
      </c>
      <c r="E18" s="21">
        <v>3015.3165623999998</v>
      </c>
      <c r="F18" s="21">
        <v>2125.6582410999999</v>
      </c>
      <c r="G18" s="21">
        <v>49958.414728999996</v>
      </c>
      <c r="H18" s="21">
        <v>882.66093079999996</v>
      </c>
      <c r="I18" s="23">
        <v>2.2013717800000001</v>
      </c>
      <c r="J18" s="23">
        <v>0.41621438999999999</v>
      </c>
      <c r="L18" s="23">
        <v>1.65262843</v>
      </c>
      <c r="M18" s="23">
        <v>0.87350081999999996</v>
      </c>
      <c r="N18" s="23">
        <v>0.10038445</v>
      </c>
      <c r="O18" s="23">
        <v>1.536442E-2</v>
      </c>
      <c r="P18" s="23">
        <v>0.19668493000000001</v>
      </c>
      <c r="R18" s="23">
        <v>3.4112080000000003E-2</v>
      </c>
      <c r="T18" s="23">
        <v>0.17843730999999999</v>
      </c>
      <c r="W18" s="23">
        <v>4.7090840000000002E-2</v>
      </c>
      <c r="Y18" s="23">
        <v>0.1108642</v>
      </c>
      <c r="Z18" s="23">
        <v>12.583877680000001</v>
      </c>
      <c r="AA18" s="23">
        <v>470.94337560999998</v>
      </c>
      <c r="AB18" s="23">
        <v>0.26009236000000002</v>
      </c>
      <c r="AC18" s="23">
        <v>1.4514401299999999</v>
      </c>
      <c r="AD18" s="23">
        <v>1.61017929</v>
      </c>
      <c r="AE18" s="23">
        <v>0.1151282</v>
      </c>
      <c r="AG18" s="23">
        <v>0.10965051000000001</v>
      </c>
      <c r="AH18" s="23">
        <v>2.4051950899999999</v>
      </c>
      <c r="AI18" s="23">
        <v>1.790885E-2</v>
      </c>
      <c r="AL18" s="23">
        <v>6.1722563299999997</v>
      </c>
      <c r="AN18" s="23">
        <v>3.112726E-2</v>
      </c>
      <c r="AO18" s="23">
        <v>3.7443671599999999</v>
      </c>
      <c r="AP18" s="23">
        <v>8.9592999999999997E-4</v>
      </c>
      <c r="AW18" s="23">
        <v>2.6415700000000002E-3</v>
      </c>
      <c r="AX18" s="23">
        <v>2.0325121500000001</v>
      </c>
      <c r="AY18" s="23">
        <v>8.7258450100000005</v>
      </c>
      <c r="AZ18" s="23">
        <v>4.6904040000000001E-2</v>
      </c>
      <c r="BA18" s="23">
        <v>2.9848019999999999E-2</v>
      </c>
      <c r="BG18" s="23" t="s">
        <v>17</v>
      </c>
      <c r="BH18" s="23">
        <v>0</v>
      </c>
      <c r="BI18" s="23">
        <v>0</v>
      </c>
      <c r="BJ18" s="23">
        <v>0</v>
      </c>
      <c r="BK18" s="23">
        <v>0.41621575364101798</v>
      </c>
      <c r="BL18" s="23">
        <v>0</v>
      </c>
      <c r="BM18" s="23">
        <v>2.2013816134150401</v>
      </c>
      <c r="BN18" s="23">
        <v>2.2013816134150401</v>
      </c>
      <c r="BO18" s="23">
        <v>0</v>
      </c>
      <c r="BP18" s="23">
        <v>0</v>
      </c>
      <c r="BQ18" s="23">
        <v>0.67757745823817594</v>
      </c>
      <c r="BR18" s="23">
        <v>0.97505071739909699</v>
      </c>
      <c r="BS18" s="23">
        <v>0.87350294727378297</v>
      </c>
      <c r="BT18" s="23">
        <v>0</v>
      </c>
      <c r="BU18" s="23">
        <v>3.2122989020662802E-2</v>
      </c>
      <c r="BV18" s="23">
        <v>6.8261381808837202E-2</v>
      </c>
      <c r="BW18" s="23">
        <v>0.110864185816564</v>
      </c>
      <c r="BX18" s="23">
        <v>1.53644612221631E-2</v>
      </c>
      <c r="BY18" s="23">
        <v>4.7204395173581097E-2</v>
      </c>
      <c r="BZ18" s="23">
        <v>0.14948064357968899</v>
      </c>
      <c r="CA18" s="23">
        <v>0</v>
      </c>
      <c r="CB18" s="23">
        <v>0</v>
      </c>
      <c r="CC18" s="23">
        <v>296.780214439009</v>
      </c>
      <c r="CD18" s="23">
        <v>3.4111950003758801E-2</v>
      </c>
      <c r="CE18" s="23">
        <v>5.17467999895313E-2</v>
      </c>
      <c r="CF18" s="23">
        <v>0.126690441487182</v>
      </c>
      <c r="CG18" s="23">
        <v>0</v>
      </c>
      <c r="CH18" s="23">
        <v>0</v>
      </c>
      <c r="CI18" s="23">
        <v>0.115128188389358</v>
      </c>
      <c r="CJ18" s="23">
        <v>0</v>
      </c>
      <c r="CK18" s="23">
        <v>0</v>
      </c>
      <c r="CL18" s="23">
        <v>1.7908711395139901E-2</v>
      </c>
      <c r="CM18" s="23">
        <v>3.1127161218494501E-2</v>
      </c>
      <c r="CN18" s="23">
        <v>9245.6732650677495</v>
      </c>
      <c r="CO18" s="23">
        <v>4.7090215360417097E-2</v>
      </c>
      <c r="CP18" s="23">
        <v>0</v>
      </c>
      <c r="CQ18" s="23">
        <v>8.0593374034530502E-3</v>
      </c>
      <c r="CR18" s="23">
        <v>15.8663886544247</v>
      </c>
      <c r="CS18" s="23">
        <v>3.1731730207675102E-3</v>
      </c>
      <c r="CT18" s="23">
        <v>2.0325184545077701</v>
      </c>
      <c r="CU18" s="23">
        <v>0</v>
      </c>
      <c r="CV18" s="23">
        <v>0</v>
      </c>
      <c r="CW18" s="23">
        <v>0</v>
      </c>
      <c r="CX18" s="23">
        <v>12.5838632180524</v>
      </c>
      <c r="CY18" s="23">
        <v>12.5838632180524</v>
      </c>
      <c r="CZ18" s="23">
        <v>470.94345455416499</v>
      </c>
      <c r="DA18" s="23">
        <v>8.7258727245739802</v>
      </c>
      <c r="DB18" s="23">
        <v>7.3914873061000405E-2</v>
      </c>
      <c r="DC18" s="23">
        <v>0.169981789146984</v>
      </c>
      <c r="DD18" s="23">
        <v>0</v>
      </c>
      <c r="DE18" s="23">
        <v>11.7142435307531</v>
      </c>
      <c r="DF18" s="23">
        <v>0</v>
      </c>
      <c r="DG18" s="23">
        <v>0</v>
      </c>
      <c r="DH18" s="23">
        <v>0</v>
      </c>
      <c r="DI18" s="23">
        <v>0.37737448889339797</v>
      </c>
      <c r="DJ18" s="23">
        <v>1.0740656512452</v>
      </c>
      <c r="DK18" s="23">
        <v>0.53135894800795802</v>
      </c>
      <c r="DL18" s="23">
        <v>1.07881906013393</v>
      </c>
      <c r="DM18" s="23">
        <v>0</v>
      </c>
      <c r="DN18" s="23">
        <v>4.6903981957373601E-2</v>
      </c>
      <c r="DO18" s="23">
        <v>0.10965072890760701</v>
      </c>
      <c r="DP18" s="23">
        <v>46.050301542684203</v>
      </c>
      <c r="DQ18" s="23">
        <v>0</v>
      </c>
      <c r="DR18" s="23">
        <v>0.98612921047636404</v>
      </c>
      <c r="DS18" s="23">
        <v>1.4190634169943199</v>
      </c>
      <c r="DT18" s="23">
        <v>794.30623089628602</v>
      </c>
      <c r="DU18" s="23">
        <v>37165.217395523301</v>
      </c>
      <c r="DV18" s="23">
        <v>4129.4689379908896</v>
      </c>
      <c r="DW18" s="23">
        <v>41294.686333514197</v>
      </c>
      <c r="DX18" s="23">
        <v>0</v>
      </c>
      <c r="DY18" s="23">
        <v>21.268193749142799</v>
      </c>
      <c r="DZ18" s="23">
        <v>8.9592011555967004E-4</v>
      </c>
      <c r="EA18" s="23">
        <v>0</v>
      </c>
      <c r="EB18" s="23">
        <v>0</v>
      </c>
      <c r="EC18" s="23">
        <v>0</v>
      </c>
      <c r="ED18" s="23">
        <v>0</v>
      </c>
      <c r="EE18" s="23">
        <v>0</v>
      </c>
      <c r="EF18" s="23">
        <v>0</v>
      </c>
      <c r="EG18" s="23">
        <v>2.64156525808442E-3</v>
      </c>
      <c r="EH18" s="23">
        <v>104.697448890213</v>
      </c>
      <c r="EI18" s="23">
        <v>234.566414461985</v>
      </c>
      <c r="EJ18" s="23">
        <v>63.149895115953797</v>
      </c>
      <c r="EK18" s="23">
        <v>13.1958394029168</v>
      </c>
      <c r="EL18" s="23">
        <v>102.13320736331799</v>
      </c>
      <c r="EM18" s="23">
        <v>56.388697829801998</v>
      </c>
      <c r="EN18" s="6">
        <v>5.9280675937102102E-5</v>
      </c>
      <c r="EO18" s="23">
        <v>1.6196890149927399E-2</v>
      </c>
      <c r="EP18" s="23">
        <v>9.4929963125408694</v>
      </c>
      <c r="EQ18" s="23">
        <v>3015.3772439275399</v>
      </c>
      <c r="ER18" s="23">
        <v>2125.7193098978801</v>
      </c>
      <c r="ES18" s="23">
        <v>889.65793402966096</v>
      </c>
      <c r="ET18" s="23">
        <v>0</v>
      </c>
      <c r="EU18" s="23">
        <v>0.48088982371952699</v>
      </c>
      <c r="EV18" s="23">
        <v>1003.26435246699</v>
      </c>
      <c r="EW18" s="23">
        <v>0</v>
      </c>
      <c r="EX18" s="23">
        <v>100.342873141929</v>
      </c>
      <c r="EY18" s="23">
        <v>25.482365612580001</v>
      </c>
      <c r="EZ18" s="23">
        <v>11.468193907746601</v>
      </c>
      <c r="FA18" s="23">
        <v>250.55190299237</v>
      </c>
      <c r="FB18" s="23">
        <v>0</v>
      </c>
      <c r="FC18" s="23">
        <v>15.9297533223894</v>
      </c>
      <c r="FD18" s="23">
        <v>163.55245943798701</v>
      </c>
      <c r="FE18" s="23">
        <v>214.198765324758</v>
      </c>
      <c r="FF18" s="23">
        <v>7.3193629943804499</v>
      </c>
      <c r="FG18" s="23">
        <v>0</v>
      </c>
      <c r="FH18" s="23">
        <v>49810.088777043798</v>
      </c>
      <c r="FI18" s="23">
        <v>0</v>
      </c>
      <c r="FJ18" s="23">
        <v>2.9847952517953798E-2</v>
      </c>
      <c r="FK18" s="23">
        <v>1155.1640830019001</v>
      </c>
      <c r="FL18" s="23">
        <v>0</v>
      </c>
      <c r="FM18" s="23">
        <v>117.988042239702</v>
      </c>
      <c r="FN18" s="23">
        <v>6.1722873475498199</v>
      </c>
      <c r="FO18" s="23">
        <v>0</v>
      </c>
      <c r="FP18" s="23">
        <v>3.4292267922147499E-2</v>
      </c>
      <c r="FQ18" s="23">
        <v>882.66133257883996</v>
      </c>
      <c r="FR18" s="23">
        <v>3.7443835682870898</v>
      </c>
      <c r="FS18" s="23">
        <v>363.54401259863999</v>
      </c>
      <c r="FU18" s="32">
        <f t="shared" si="55"/>
        <v>0.89989920434782156</v>
      </c>
      <c r="FV18" s="46">
        <f t="shared" si="0"/>
        <v>2.2029493688970907E-9</v>
      </c>
      <c r="FW18" s="46">
        <f t="shared" si="1"/>
        <v>1.335773367628118E-6</v>
      </c>
      <c r="FX18" s="46">
        <f t="shared" si="2"/>
        <v>-6.1850868890417333E-4</v>
      </c>
      <c r="FY18" s="46">
        <f t="shared" si="3"/>
        <v>2.0124430149966189E-5</v>
      </c>
      <c r="FZ18" s="46">
        <f t="shared" si="4"/>
        <v>2.8729358604948137E-5</v>
      </c>
      <c r="GA18" s="46">
        <f t="shared" si="5"/>
        <v>-2.9689883628372482E-3</v>
      </c>
      <c r="GB18" s="46">
        <f t="shared" si="6"/>
        <v>4.5519046553520389E-7</v>
      </c>
      <c r="GC18" s="46">
        <f t="shared" si="7"/>
        <v>4.466948804084788E-6</v>
      </c>
      <c r="GD18" s="46">
        <f t="shared" si="8"/>
        <v>3.2762947431800991E-6</v>
      </c>
      <c r="GE18" s="46">
        <f t="shared" si="9"/>
        <v>0</v>
      </c>
      <c r="GF18" s="46">
        <f t="shared" si="10"/>
        <v>-1.5391404533893985E-7</v>
      </c>
      <c r="GG18" s="46">
        <f t="shared" si="11"/>
        <v>2.4353426285446348E-6</v>
      </c>
      <c r="GH18" s="46">
        <f t="shared" si="12"/>
        <v>-7.8867294688625828E-7</v>
      </c>
      <c r="GI18" s="46">
        <f t="shared" si="13"/>
        <v>2.6829625263857873E-6</v>
      </c>
      <c r="GJ18" s="46">
        <f t="shared" si="14"/>
        <v>5.5293138159523022E-7</v>
      </c>
      <c r="GK18" s="46">
        <f t="shared" si="15"/>
        <v>0</v>
      </c>
      <c r="GL18" s="46">
        <f t="shared" si="16"/>
        <v>-3.8108564825755251E-6</v>
      </c>
      <c r="GM18" s="46">
        <f t="shared" si="17"/>
        <v>0</v>
      </c>
      <c r="GN18" s="46">
        <f t="shared" si="18"/>
        <v>-3.8401882814597083E-7</v>
      </c>
      <c r="GO18" s="46">
        <f t="shared" si="19"/>
        <v>0</v>
      </c>
      <c r="GP18" s="46">
        <f t="shared" si="20"/>
        <v>0</v>
      </c>
      <c r="GQ18" s="46">
        <f t="shared" si="21"/>
        <v>-1.326456658885573E-5</v>
      </c>
      <c r="GR18" s="46">
        <f t="shared" si="22"/>
        <v>0</v>
      </c>
      <c r="GS18" s="46">
        <f t="shared" si="23"/>
        <v>-1.2793522160562053E-7</v>
      </c>
      <c r="GT18" s="46">
        <f t="shared" si="24"/>
        <v>-1.1492441334945244E-6</v>
      </c>
      <c r="GU18" s="46">
        <f t="shared" si="25"/>
        <v>1.6762984490238011E-7</v>
      </c>
      <c r="GV18" s="46">
        <f t="shared" si="26"/>
        <v>4.5843634614815518E-6</v>
      </c>
      <c r="GW18" s="46">
        <f t="shared" si="27"/>
        <v>6.9851988735997299E-9</v>
      </c>
      <c r="GX18" s="46">
        <f t="shared" si="28"/>
        <v>-7.9609650929060189E-7</v>
      </c>
      <c r="GY18" s="46">
        <f t="shared" si="29"/>
        <v>-1.0084967890916496E-7</v>
      </c>
      <c r="GZ18" s="46">
        <f t="shared" si="30"/>
        <v>0</v>
      </c>
      <c r="HA18" s="46">
        <f t="shared" si="31"/>
        <v>1.9964121188284365E-6</v>
      </c>
      <c r="HB18" s="46">
        <f t="shared" si="32"/>
        <v>-1.0238376613417731E-6</v>
      </c>
      <c r="HC18" s="46">
        <f t="shared" si="33"/>
        <v>-7.7394617800544448E-6</v>
      </c>
      <c r="HD18" s="46">
        <f t="shared" si="34"/>
        <v>0</v>
      </c>
      <c r="HE18" s="46">
        <f t="shared" si="35"/>
        <v>0</v>
      </c>
      <c r="HF18" s="46">
        <f t="shared" si="36"/>
        <v>5.0253178354561175E-6</v>
      </c>
      <c r="HG18" s="46">
        <f t="shared" si="37"/>
        <v>0</v>
      </c>
      <c r="HH18" s="46">
        <f t="shared" si="38"/>
        <v>-3.1734725606963845E-6</v>
      </c>
      <c r="HI18" s="46">
        <f t="shared" si="39"/>
        <v>4.3821255739062451E-6</v>
      </c>
      <c r="HJ18" s="46">
        <f t="shared" si="40"/>
        <v>-1.1032603361787308E-5</v>
      </c>
      <c r="HK18" s="46">
        <f t="shared" si="41"/>
        <v>0</v>
      </c>
      <c r="HL18" s="46">
        <f t="shared" si="42"/>
        <v>0</v>
      </c>
      <c r="HM18" s="46">
        <f t="shared" si="43"/>
        <v>0</v>
      </c>
      <c r="HN18" s="46">
        <f t="shared" si="44"/>
        <v>0</v>
      </c>
      <c r="HO18" s="46">
        <f t="shared" si="45"/>
        <v>0</v>
      </c>
      <c r="HP18" s="46">
        <f t="shared" si="46"/>
        <v>0</v>
      </c>
      <c r="HQ18" s="46">
        <f t="shared" si="47"/>
        <v>-1.7951125960128193E-6</v>
      </c>
      <c r="HR18" s="46">
        <f t="shared" si="48"/>
        <v>3.101830299051719E-6</v>
      </c>
      <c r="HS18" s="46">
        <f t="shared" si="49"/>
        <v>3.1761478628147925E-6</v>
      </c>
      <c r="HT18" s="46">
        <f t="shared" si="50"/>
        <v>-1.237476055359725E-6</v>
      </c>
      <c r="HU18" s="46">
        <f t="shared" si="51"/>
        <v>-2.2608550316233729E-6</v>
      </c>
      <c r="HV18" s="46">
        <f t="shared" si="52"/>
        <v>0</v>
      </c>
      <c r="HW18" s="46">
        <f t="shared" si="53"/>
        <v>0</v>
      </c>
      <c r="HX18" s="46">
        <f t="shared" si="54"/>
        <v>0</v>
      </c>
      <c r="HY18" s="46">
        <f t="shared" si="56"/>
        <v>0</v>
      </c>
    </row>
    <row r="19" spans="1:233" x14ac:dyDescent="0.3">
      <c r="A19" s="23" t="s">
        <v>18</v>
      </c>
      <c r="B19" s="21">
        <v>13964.65755</v>
      </c>
      <c r="C19" s="21">
        <v>2001.293375</v>
      </c>
      <c r="D19" s="21">
        <v>37122.518352999999</v>
      </c>
      <c r="E19" s="21">
        <v>3501.053077</v>
      </c>
      <c r="F19" s="21">
        <v>2884.5116990000001</v>
      </c>
      <c r="G19" s="21">
        <v>31217.049684000001</v>
      </c>
      <c r="H19" s="21">
        <v>1091.814791</v>
      </c>
      <c r="I19" s="23">
        <v>6.8425553499999996</v>
      </c>
      <c r="J19" s="23">
        <v>1.12808558</v>
      </c>
      <c r="L19" s="23">
        <v>0.21902499</v>
      </c>
      <c r="M19" s="23">
        <v>2.5622736800000001</v>
      </c>
      <c r="N19" s="23">
        <v>2.4654740000000001E-2</v>
      </c>
      <c r="O19" s="23">
        <v>6.9353659999999998E-2</v>
      </c>
      <c r="P19" s="23">
        <v>8.4321320000000005E-2</v>
      </c>
      <c r="R19" s="23">
        <v>1.9786379999999999E-2</v>
      </c>
      <c r="S19" s="23">
        <v>15.91485666</v>
      </c>
      <c r="T19" s="23">
        <v>9.0896930000000001E-2</v>
      </c>
      <c r="U19" s="23">
        <v>1.345084E-2</v>
      </c>
      <c r="W19" s="23">
        <v>1.8252000000000001E-4</v>
      </c>
      <c r="Y19" s="23">
        <v>4.0352999999999998E-4</v>
      </c>
      <c r="Z19" s="23">
        <v>127.31435258</v>
      </c>
      <c r="AA19" s="23">
        <v>89.239207500000006</v>
      </c>
      <c r="AB19" s="23">
        <v>1.4261380000000001E-2</v>
      </c>
      <c r="AC19" s="23">
        <v>0.87737814000000003</v>
      </c>
      <c r="AD19" s="23">
        <v>0.19462156999999999</v>
      </c>
      <c r="AE19" s="23">
        <v>9.7469849999999997E-2</v>
      </c>
      <c r="AG19" s="23">
        <v>0.26940339000000002</v>
      </c>
      <c r="AH19" s="23">
        <v>0.42428408000000001</v>
      </c>
      <c r="AI19" s="23">
        <v>1.4425540000000001E-2</v>
      </c>
      <c r="AL19" s="23">
        <v>21.303578590000001</v>
      </c>
      <c r="AO19" s="23">
        <v>10.31865502</v>
      </c>
      <c r="AP19" s="23">
        <v>4.26918E-3</v>
      </c>
      <c r="AQ19" s="23">
        <v>8.4450000000000006E-5</v>
      </c>
      <c r="AR19" s="23">
        <v>7.5257999999999998E-4</v>
      </c>
      <c r="AT19" s="23">
        <v>6.3739999999999996E-5</v>
      </c>
      <c r="AU19" s="23">
        <v>3.0071999999999998E-4</v>
      </c>
      <c r="AV19" s="23">
        <v>2.0252000000000001E-4</v>
      </c>
      <c r="AW19" s="23">
        <v>7.4736799999999999E-3</v>
      </c>
      <c r="AX19" s="23">
        <v>5.1846720800000003</v>
      </c>
      <c r="AY19" s="23">
        <v>138.74701142999999</v>
      </c>
      <c r="AZ19" s="23">
        <v>0.1783698</v>
      </c>
      <c r="BA19" s="23">
        <v>8.4019000000000003E-3</v>
      </c>
      <c r="BB19" s="23">
        <v>6.1749999999999999E-4</v>
      </c>
      <c r="BD19" s="23">
        <v>0.96410784999999999</v>
      </c>
      <c r="BE19" s="23">
        <v>6.9109999999999994E-5</v>
      </c>
      <c r="BG19" s="23" t="s">
        <v>18</v>
      </c>
      <c r="BH19" s="23">
        <v>0.141567093251321</v>
      </c>
      <c r="BI19" s="23">
        <v>0.72830170344527201</v>
      </c>
      <c r="BJ19" s="23">
        <v>0</v>
      </c>
      <c r="BK19" s="23">
        <v>1.1280852050519501</v>
      </c>
      <c r="BL19" s="23">
        <v>0</v>
      </c>
      <c r="BM19" s="23">
        <v>6.84292909630891</v>
      </c>
      <c r="BN19" s="23">
        <v>6.8425564979967701</v>
      </c>
      <c r="BO19" s="23">
        <v>0.984150125002066</v>
      </c>
      <c r="BP19" s="23">
        <v>2.45876701810545E-3</v>
      </c>
      <c r="BQ19" s="23">
        <v>8.9800137546233602E-2</v>
      </c>
      <c r="BR19" s="23">
        <v>0.129224592635934</v>
      </c>
      <c r="BS19" s="23">
        <v>2.5622743253960598</v>
      </c>
      <c r="BT19" s="6">
        <v>6.9109990443314907E-5</v>
      </c>
      <c r="BU19" s="23">
        <v>7.8895156747782608E-3</v>
      </c>
      <c r="BV19" s="23">
        <v>1.67651794861223E-2</v>
      </c>
      <c r="BW19" s="23">
        <v>4.0352873034937701E-4</v>
      </c>
      <c r="BX19" s="23">
        <v>6.9353825907787506E-2</v>
      </c>
      <c r="BY19" s="23">
        <v>2.0237109815362898E-2</v>
      </c>
      <c r="BZ19" s="23">
        <v>6.4084141472907905E-2</v>
      </c>
      <c r="CA19" s="23">
        <v>0</v>
      </c>
      <c r="CB19" s="23">
        <v>0.96411341235068204</v>
      </c>
      <c r="CC19" s="23">
        <v>1399.7775950964699</v>
      </c>
      <c r="CD19" s="23">
        <v>1.9786323500692701E-2</v>
      </c>
      <c r="CE19" s="23">
        <v>2.6360093169687501E-2</v>
      </c>
      <c r="CF19" s="23">
        <v>6.4536753731857299E-2</v>
      </c>
      <c r="CG19" s="23">
        <v>15.914865807031999</v>
      </c>
      <c r="CH19" s="23">
        <v>1.34508251505481E-2</v>
      </c>
      <c r="CI19" s="23">
        <v>9.7469808218720505E-2</v>
      </c>
      <c r="CJ19" s="23">
        <v>0</v>
      </c>
      <c r="CK19" s="23">
        <v>0</v>
      </c>
      <c r="CL19" s="23">
        <v>1.44254337690107E-2</v>
      </c>
      <c r="CM19" s="23">
        <v>0</v>
      </c>
      <c r="CN19" s="23">
        <v>13964.6548104752</v>
      </c>
      <c r="CO19" s="23">
        <v>1.82520164330318E-4</v>
      </c>
      <c r="CP19" s="23">
        <v>0</v>
      </c>
      <c r="CQ19" s="23">
        <v>32.126662345233498</v>
      </c>
      <c r="CR19" s="23">
        <v>35.052056202295802</v>
      </c>
      <c r="CS19" s="23">
        <v>2.0312076248347299</v>
      </c>
      <c r="CT19" s="23">
        <v>5.1846704307159399</v>
      </c>
      <c r="CU19" s="23">
        <v>0.16098469928620901</v>
      </c>
      <c r="CV19" s="23">
        <v>6.1751384024207295E-4</v>
      </c>
      <c r="CW19" s="23">
        <v>0.22064061876023</v>
      </c>
      <c r="CX19" s="23">
        <v>127.314458792425</v>
      </c>
      <c r="CY19" s="23">
        <v>127.314458792425</v>
      </c>
      <c r="CZ19" s="23">
        <v>89.239249139372902</v>
      </c>
      <c r="DA19" s="23">
        <v>138.747555889837</v>
      </c>
      <c r="DB19" s="23">
        <v>4.2813956664177599E-3</v>
      </c>
      <c r="DC19" s="23">
        <v>8.5545648045701802E-3</v>
      </c>
      <c r="DD19" s="23">
        <v>0</v>
      </c>
      <c r="DE19" s="23">
        <v>2.4970887565011499</v>
      </c>
      <c r="DF19" s="23">
        <v>3.80372908694478E-3</v>
      </c>
      <c r="DG19" s="23">
        <v>17.0118782843488</v>
      </c>
      <c r="DH19" s="23">
        <v>0.80450381046864605</v>
      </c>
      <c r="DI19" s="23">
        <v>0.22811772016061099</v>
      </c>
      <c r="DJ19" s="23">
        <v>0.64925935028942305</v>
      </c>
      <c r="DK19" s="23">
        <v>6.4225066317421406E-2</v>
      </c>
      <c r="DL19" s="23">
        <v>0.13039638513346199</v>
      </c>
      <c r="DM19" s="23">
        <v>0.95234976080953704</v>
      </c>
      <c r="DN19" s="23">
        <v>0.178369749175746</v>
      </c>
      <c r="DO19" s="23">
        <v>0.269403677501592</v>
      </c>
      <c r="DP19" s="23">
        <v>2001.2966062273999</v>
      </c>
      <c r="DQ19" s="23">
        <v>0</v>
      </c>
      <c r="DR19" s="23">
        <v>0.17395437146006501</v>
      </c>
      <c r="DS19" s="23">
        <v>0.25032635945644999</v>
      </c>
      <c r="DT19" s="23">
        <v>882.12165003279301</v>
      </c>
      <c r="DU19" s="23">
        <v>34411.083131064901</v>
      </c>
      <c r="DV19" s="23">
        <v>3823.4540285456601</v>
      </c>
      <c r="DW19" s="23">
        <v>38234.537159610598</v>
      </c>
      <c r="DX19" s="23">
        <v>2.3018892541874E-2</v>
      </c>
      <c r="DY19" s="23">
        <v>24.341701189724098</v>
      </c>
      <c r="DZ19" s="23">
        <v>4.26918625517671E-3</v>
      </c>
      <c r="EA19" s="6">
        <v>8.4450003022818899E-5</v>
      </c>
      <c r="EB19" s="23">
        <v>7.5258237985857299E-4</v>
      </c>
      <c r="EC19" s="23">
        <v>0</v>
      </c>
      <c r="ED19" s="6">
        <v>6.3740041975379603E-5</v>
      </c>
      <c r="EE19" s="23">
        <v>3.0071730181252998E-4</v>
      </c>
      <c r="EF19" s="23">
        <v>2.02520273448092E-4</v>
      </c>
      <c r="EG19" s="23">
        <v>7.4736961138668302E-3</v>
      </c>
      <c r="EH19" s="23">
        <v>55.0171288418789</v>
      </c>
      <c r="EI19" s="23">
        <v>410.33710977943599</v>
      </c>
      <c r="EJ19" s="23">
        <v>45.527590306740002</v>
      </c>
      <c r="EK19" s="23">
        <v>57.496352482238997</v>
      </c>
      <c r="EL19" s="23">
        <v>167.53678775971801</v>
      </c>
      <c r="EM19" s="23">
        <v>51.356568293104402</v>
      </c>
      <c r="EN19" s="23">
        <v>1.8207893097879599</v>
      </c>
      <c r="EO19" s="23">
        <v>1.42555543246416E-3</v>
      </c>
      <c r="EP19" s="23">
        <v>10.6329414372261</v>
      </c>
      <c r="EQ19" s="23">
        <v>3501.1920760509802</v>
      </c>
      <c r="ER19" s="23">
        <v>2884.6516621508399</v>
      </c>
      <c r="ES19" s="23">
        <v>616.54041390014095</v>
      </c>
      <c r="ET19" s="23">
        <v>7.6526962637168794E-2</v>
      </c>
      <c r="EU19" s="23">
        <v>0.185251187740097</v>
      </c>
      <c r="EV19" s="23">
        <v>631.03876713702198</v>
      </c>
      <c r="EW19" s="23">
        <v>1.5067284908811301E-2</v>
      </c>
      <c r="EX19" s="23">
        <v>382.23768164795501</v>
      </c>
      <c r="EY19" s="23">
        <v>94.457445950274703</v>
      </c>
      <c r="EZ19" s="23">
        <v>50.532505100613399</v>
      </c>
      <c r="FA19" s="23">
        <v>955.20160469683594</v>
      </c>
      <c r="FB19" s="23">
        <v>0</v>
      </c>
      <c r="FC19" s="23">
        <v>74.060956529214394</v>
      </c>
      <c r="FD19" s="23">
        <v>109.141857244994</v>
      </c>
      <c r="FE19" s="23">
        <v>269.53539803998001</v>
      </c>
      <c r="FF19" s="23">
        <v>2.8413984671882702</v>
      </c>
      <c r="FG19" s="23">
        <v>0</v>
      </c>
      <c r="FH19" s="23">
        <v>31353.625701940298</v>
      </c>
      <c r="FI19" s="23">
        <v>5.2748668510392003</v>
      </c>
      <c r="FJ19" s="23">
        <v>8.4018454857608896E-3</v>
      </c>
      <c r="FK19" s="23">
        <v>585.98335142291796</v>
      </c>
      <c r="FL19" s="23">
        <v>2.5614502879787501E-2</v>
      </c>
      <c r="FM19" s="23">
        <v>46.459405108764898</v>
      </c>
      <c r="FN19" s="23">
        <v>21.303578914739902</v>
      </c>
      <c r="FO19" s="23">
        <v>0</v>
      </c>
      <c r="FP19" s="23">
        <v>15.5774121357545</v>
      </c>
      <c r="FQ19" s="23">
        <v>1091.8165654940201</v>
      </c>
      <c r="FR19" s="23">
        <v>10.3186513263949</v>
      </c>
      <c r="FS19" s="23">
        <v>69.871854759431599</v>
      </c>
      <c r="FU19" s="32">
        <f t="shared" si="55"/>
        <v>0.80793942674212371</v>
      </c>
      <c r="FV19" s="46">
        <f t="shared" si="0"/>
        <v>-1.9617558039120231E-7</v>
      </c>
      <c r="FW19" s="46">
        <f t="shared" si="1"/>
        <v>1.6145695780185472E-6</v>
      </c>
      <c r="FX19" s="46">
        <f t="shared" si="2"/>
        <v>2.9955370916281931E-2</v>
      </c>
      <c r="FY19" s="46">
        <f t="shared" si="3"/>
        <v>3.9702069041253333E-5</v>
      </c>
      <c r="FZ19" s="46">
        <f t="shared" si="4"/>
        <v>4.8522303060271296E-5</v>
      </c>
      <c r="GA19" s="46">
        <f t="shared" si="5"/>
        <v>4.3750456664806989E-3</v>
      </c>
      <c r="GB19" s="46">
        <f t="shared" si="6"/>
        <v>1.6252701783399672E-6</v>
      </c>
      <c r="GC19" s="46">
        <f t="shared" si="7"/>
        <v>1.6777310694814051E-7</v>
      </c>
      <c r="GD19" s="46">
        <f t="shared" si="8"/>
        <v>-3.3237553656304776E-7</v>
      </c>
      <c r="GE19" s="46">
        <f t="shared" si="9"/>
        <v>0</v>
      </c>
      <c r="GF19" s="46">
        <f t="shared" si="10"/>
        <v>-1.1862474340832012E-6</v>
      </c>
      <c r="GG19" s="46">
        <f t="shared" si="11"/>
        <v>2.5188412336435946E-7</v>
      </c>
      <c r="GH19" s="46">
        <f t="shared" si="12"/>
        <v>-1.8186806853515214E-6</v>
      </c>
      <c r="GI19" s="46">
        <f t="shared" si="13"/>
        <v>2.3921994528947136E-6</v>
      </c>
      <c r="GJ19" s="46">
        <f t="shared" si="14"/>
        <v>-8.1487966738796688E-7</v>
      </c>
      <c r="GK19" s="46">
        <f t="shared" si="15"/>
        <v>0</v>
      </c>
      <c r="GL19" s="46">
        <f t="shared" si="16"/>
        <v>-2.8554645821340934E-6</v>
      </c>
      <c r="GM19" s="46">
        <f t="shared" si="17"/>
        <v>5.7474799772342185E-7</v>
      </c>
      <c r="GN19" s="46">
        <f t="shared" si="18"/>
        <v>-9.1420530044601105E-7</v>
      </c>
      <c r="GO19" s="46">
        <f t="shared" si="19"/>
        <v>-1.1039795210373676E-6</v>
      </c>
      <c r="GP19" s="46">
        <f t="shared" si="20"/>
        <v>0</v>
      </c>
      <c r="GQ19" s="46">
        <f t="shared" si="21"/>
        <v>9.0034143101744467E-7</v>
      </c>
      <c r="GR19" s="46">
        <f t="shared" si="22"/>
        <v>0</v>
      </c>
      <c r="GS19" s="46">
        <f t="shared" si="23"/>
        <v>-3.1463599310398767E-6</v>
      </c>
      <c r="GT19" s="46">
        <f t="shared" si="24"/>
        <v>8.3425334884213399E-7</v>
      </c>
      <c r="GU19" s="46">
        <f t="shared" si="25"/>
        <v>4.6660401926445256E-7</v>
      </c>
      <c r="GV19" s="46">
        <f t="shared" si="26"/>
        <v>9.5294741532485666E-6</v>
      </c>
      <c r="GW19" s="46">
        <f t="shared" si="27"/>
        <v>-1.219029648865359E-6</v>
      </c>
      <c r="GX19" s="46">
        <f t="shared" si="28"/>
        <v>-6.0912629883055669E-7</v>
      </c>
      <c r="GY19" s="46">
        <f t="shared" si="29"/>
        <v>-4.2865849790192611E-7</v>
      </c>
      <c r="GZ19" s="46">
        <f t="shared" si="30"/>
        <v>9.5234976080953712E+49</v>
      </c>
      <c r="HA19" s="46">
        <f t="shared" si="31"/>
        <v>1.0671788204962044E-6</v>
      </c>
      <c r="HB19" s="46">
        <f t="shared" si="32"/>
        <v>-7.8934931639151774E-6</v>
      </c>
      <c r="HC19" s="46">
        <f t="shared" si="33"/>
        <v>-7.3640910011216934E-6</v>
      </c>
      <c r="HD19" s="46">
        <f t="shared" si="34"/>
        <v>0</v>
      </c>
      <c r="HE19" s="46">
        <f t="shared" si="35"/>
        <v>0</v>
      </c>
      <c r="HF19" s="46">
        <f t="shared" si="36"/>
        <v>1.5243443695427157E-8</v>
      </c>
      <c r="HG19" s="46">
        <f t="shared" si="37"/>
        <v>0</v>
      </c>
      <c r="HH19" s="46">
        <f t="shared" si="38"/>
        <v>0</v>
      </c>
      <c r="HI19" s="46">
        <f t="shared" si="39"/>
        <v>-3.5795412220273492E-7</v>
      </c>
      <c r="HJ19" s="46">
        <f t="shared" si="40"/>
        <v>1.4651939505795091E-6</v>
      </c>
      <c r="HK19" s="46">
        <f t="shared" si="41"/>
        <v>3.5794184641578404E-8</v>
      </c>
      <c r="HL19" s="46">
        <f t="shared" si="42"/>
        <v>3.1622665670271628E-6</v>
      </c>
      <c r="HM19" s="46">
        <f t="shared" si="43"/>
        <v>0</v>
      </c>
      <c r="HN19" s="46">
        <f t="shared" si="44"/>
        <v>6.5854062765317158E-7</v>
      </c>
      <c r="HO19" s="46">
        <f t="shared" si="45"/>
        <v>-8.9724244147415914E-6</v>
      </c>
      <c r="HP19" s="46">
        <f t="shared" si="46"/>
        <v>1.3502275923183079E-6</v>
      </c>
      <c r="HQ19" s="46">
        <f t="shared" si="47"/>
        <v>2.1560819877596208E-6</v>
      </c>
      <c r="HR19" s="46">
        <f t="shared" si="48"/>
        <v>-3.1810769031978916E-7</v>
      </c>
      <c r="HS19" s="46">
        <f t="shared" si="49"/>
        <v>3.9241193839393697E-6</v>
      </c>
      <c r="HT19" s="46">
        <f t="shared" si="50"/>
        <v>-2.8493755108670888E-7</v>
      </c>
      <c r="HU19" s="46">
        <f t="shared" si="51"/>
        <v>-6.4883227735030272E-6</v>
      </c>
      <c r="HV19" s="46">
        <f t="shared" si="52"/>
        <v>2.2413347486567834E-5</v>
      </c>
      <c r="HW19" s="46">
        <f t="shared" si="53"/>
        <v>0</v>
      </c>
      <c r="HX19" s="46">
        <f t="shared" si="54"/>
        <v>5.7694278519290796E-6</v>
      </c>
      <c r="HY19" s="46">
        <f t="shared" si="56"/>
        <v>-1.382822324899942E-7</v>
      </c>
    </row>
    <row r="20" spans="1:233" x14ac:dyDescent="0.3">
      <c r="A20" s="23" t="s">
        <v>19</v>
      </c>
      <c r="B20" s="21">
        <v>4365.3430699999999</v>
      </c>
      <c r="C20" s="21">
        <v>90.247299999999996</v>
      </c>
      <c r="D20" s="21">
        <v>4292.1611899999998</v>
      </c>
      <c r="E20" s="21">
        <v>530.14852542000006</v>
      </c>
      <c r="F20" s="21">
        <v>478.70976760999997</v>
      </c>
      <c r="G20" s="21">
        <v>1337.8060319000001</v>
      </c>
      <c r="H20" s="21">
        <v>167.206098</v>
      </c>
      <c r="I20" s="23">
        <v>2.78328467</v>
      </c>
      <c r="J20" s="23">
        <v>12.185247909999999</v>
      </c>
      <c r="L20" s="23">
        <v>1.5239559999999999E-2</v>
      </c>
      <c r="M20" s="23">
        <v>16.076832320000001</v>
      </c>
      <c r="N20" s="23">
        <v>6.2644999999999997E-4</v>
      </c>
      <c r="O20" s="23">
        <v>2.8699300000000001E-3</v>
      </c>
      <c r="P20" s="23">
        <v>3.088569E-2</v>
      </c>
      <c r="Q20" s="23">
        <v>0.12822638</v>
      </c>
      <c r="R20" s="23">
        <v>0.18223121</v>
      </c>
      <c r="T20" s="23">
        <v>1.466463E-2</v>
      </c>
      <c r="U20" s="23">
        <v>1.3745355299999999</v>
      </c>
      <c r="V20" s="23">
        <v>8.5485939999999996E-2</v>
      </c>
      <c r="Z20" s="23">
        <v>17.39220821</v>
      </c>
      <c r="AA20" s="23">
        <v>2.420172</v>
      </c>
      <c r="AB20" s="23">
        <v>8.2688399999999995E-3</v>
      </c>
      <c r="AC20" s="23">
        <v>9.3403860000000005E-2</v>
      </c>
      <c r="AD20" s="23">
        <v>0.47563884000000001</v>
      </c>
      <c r="AE20" s="23">
        <v>0.82635517999999997</v>
      </c>
      <c r="AG20" s="23">
        <v>0.35433770999999997</v>
      </c>
      <c r="AH20" s="23">
        <v>0.27914182999999998</v>
      </c>
      <c r="AI20" s="23">
        <v>0.1082789</v>
      </c>
      <c r="AJ20" s="23">
        <v>9.4032050000000006E-2</v>
      </c>
      <c r="AL20" s="23">
        <v>3.4721646700000002</v>
      </c>
      <c r="AN20" s="23">
        <v>5.1291530000000002E-2</v>
      </c>
      <c r="AO20" s="23">
        <v>0.48845622</v>
      </c>
      <c r="AP20" s="23">
        <v>3.9529500000000002E-3</v>
      </c>
      <c r="AT20" s="6">
        <v>4.4999999999999998E-7</v>
      </c>
      <c r="AU20" s="23">
        <v>1.502E-5</v>
      </c>
      <c r="AV20" s="6">
        <v>5.6400000000000002E-6</v>
      </c>
      <c r="AW20" s="23">
        <v>1.885334E-2</v>
      </c>
      <c r="AX20" s="23">
        <v>0.29694062999999998</v>
      </c>
      <c r="AY20" s="23">
        <v>3.7859224</v>
      </c>
      <c r="AZ20" s="23">
        <v>6.5538349999999995E-2</v>
      </c>
      <c r="BA20" s="23">
        <v>5.4140275400000002</v>
      </c>
      <c r="BE20" s="23">
        <v>3.1176000000000001E-4</v>
      </c>
      <c r="BG20" s="23" t="s">
        <v>19</v>
      </c>
      <c r="BH20" s="23">
        <v>1.4666050320497001E-3</v>
      </c>
      <c r="BI20" s="23">
        <v>1.0658223542408001</v>
      </c>
      <c r="BJ20" s="23">
        <v>0</v>
      </c>
      <c r="BK20" s="23">
        <v>12.1850274890385</v>
      </c>
      <c r="BL20" s="23">
        <v>0</v>
      </c>
      <c r="BM20" s="23">
        <v>2.7833489828770399</v>
      </c>
      <c r="BN20" s="23">
        <v>2.78323980132549</v>
      </c>
      <c r="BO20" s="23">
        <v>4.9517980322407999E-2</v>
      </c>
      <c r="BP20" s="23">
        <v>0.34259285610770801</v>
      </c>
      <c r="BQ20" s="23">
        <v>6.2481956822478301E-3</v>
      </c>
      <c r="BR20" s="23">
        <v>8.9913280091712296E-3</v>
      </c>
      <c r="BS20" s="23">
        <v>16.0766068035731</v>
      </c>
      <c r="BT20" s="23">
        <v>3.1179549643752799E-4</v>
      </c>
      <c r="BU20" s="23">
        <v>2.0046076820053201E-4</v>
      </c>
      <c r="BV20" s="23">
        <v>4.2597788212988402E-4</v>
      </c>
      <c r="BW20" s="23">
        <v>0</v>
      </c>
      <c r="BX20" s="23">
        <v>2.8699513497183701E-3</v>
      </c>
      <c r="BY20" s="23">
        <v>7.4125513318672601E-3</v>
      </c>
      <c r="BZ20" s="23">
        <v>2.3473057369775702E-2</v>
      </c>
      <c r="CA20" s="23">
        <v>0.12822409678605701</v>
      </c>
      <c r="CB20" s="23">
        <v>0</v>
      </c>
      <c r="CC20" s="23">
        <v>167.41723664889599</v>
      </c>
      <c r="CD20" s="23">
        <v>0.18222969697253899</v>
      </c>
      <c r="CE20" s="23">
        <v>4.2527379751649101E-3</v>
      </c>
      <c r="CF20" s="23">
        <v>1.04119714170758E-2</v>
      </c>
      <c r="CG20" s="23">
        <v>0</v>
      </c>
      <c r="CH20" s="23">
        <v>1.3745305940256201</v>
      </c>
      <c r="CI20" s="23">
        <v>0.82634003436961501</v>
      </c>
      <c r="CJ20" s="23">
        <v>8.5484152547692205E-2</v>
      </c>
      <c r="CK20" s="23">
        <v>0</v>
      </c>
      <c r="CL20" s="23">
        <v>0.108276496033896</v>
      </c>
      <c r="CM20" s="23">
        <v>5.1290545547490303E-2</v>
      </c>
      <c r="CN20" s="23">
        <v>4365.3065079338803</v>
      </c>
      <c r="CO20" s="23">
        <v>0</v>
      </c>
      <c r="CP20" s="23">
        <v>0</v>
      </c>
      <c r="CQ20" s="23">
        <v>34.914216385449599</v>
      </c>
      <c r="CR20" s="23">
        <v>11.776967257848201</v>
      </c>
      <c r="CS20" s="23">
        <v>0.632028089012311</v>
      </c>
      <c r="CT20" s="23">
        <v>0.29693870905257502</v>
      </c>
      <c r="CU20" s="23">
        <v>29.510793897712102</v>
      </c>
      <c r="CV20" s="23">
        <v>0</v>
      </c>
      <c r="CW20" s="23">
        <v>8.4354408541256504E-4</v>
      </c>
      <c r="CX20" s="23">
        <v>17.391986992924402</v>
      </c>
      <c r="CY20" s="23">
        <v>17.391986992924402</v>
      </c>
      <c r="CZ20" s="6">
        <v>2.4201393681088201</v>
      </c>
      <c r="DA20" s="23">
        <v>3.7859068772301199</v>
      </c>
      <c r="DB20" s="6">
        <v>4.0720221998300204E-3</v>
      </c>
      <c r="DC20" s="23">
        <v>2.98571514515463E-3</v>
      </c>
      <c r="DD20" s="23">
        <v>0</v>
      </c>
      <c r="DE20" s="23">
        <v>4.8565858362814704E-3</v>
      </c>
      <c r="DF20" s="23">
        <v>8.0350180524369798E-4</v>
      </c>
      <c r="DG20" s="23">
        <v>9.8170076337994807</v>
      </c>
      <c r="DH20" s="23">
        <v>8.9717592249651104E-2</v>
      </c>
      <c r="DI20" s="23">
        <v>2.4284784228134199E-2</v>
      </c>
      <c r="DJ20" s="23">
        <v>6.9118373540126898E-2</v>
      </c>
      <c r="DK20" s="23">
        <v>0.156960437397002</v>
      </c>
      <c r="DL20" s="23">
        <v>0.31867653466492502</v>
      </c>
      <c r="DM20" s="23">
        <v>2.00907226993392E-4</v>
      </c>
      <c r="DN20" s="23">
        <v>6.5537120201524496E-2</v>
      </c>
      <c r="DO20" s="23">
        <v>0.35433255213916198</v>
      </c>
      <c r="DP20" s="23">
        <v>90.245865612416395</v>
      </c>
      <c r="DQ20" s="23">
        <v>0</v>
      </c>
      <c r="DR20" s="23">
        <v>0.114448164927771</v>
      </c>
      <c r="DS20" s="23">
        <v>0.16469376290392701</v>
      </c>
      <c r="DT20" s="23">
        <v>150.98854146618299</v>
      </c>
      <c r="DU20" s="23">
        <v>3873.5941832151102</v>
      </c>
      <c r="DV20" s="23">
        <v>430.39977831644001</v>
      </c>
      <c r="DW20" s="23">
        <v>4303.9939615315498</v>
      </c>
      <c r="DX20" s="6">
        <v>5.9955178381476702E-6</v>
      </c>
      <c r="DY20" s="23">
        <v>3.1372575488213399</v>
      </c>
      <c r="DZ20" s="23">
        <v>3.9529429558307003E-3</v>
      </c>
      <c r="EA20" s="23">
        <v>0</v>
      </c>
      <c r="EB20" s="23">
        <v>0</v>
      </c>
      <c r="EC20" s="23">
        <v>0</v>
      </c>
      <c r="ED20" s="6">
        <v>4.49987495824996E-7</v>
      </c>
      <c r="EE20" s="6">
        <v>1.5019604821508199E-5</v>
      </c>
      <c r="EF20" s="6">
        <v>5.6398542039385498E-6</v>
      </c>
      <c r="EG20" s="23">
        <v>1.8853238389973302E-2</v>
      </c>
      <c r="EH20" s="23">
        <v>0.87892764595975503</v>
      </c>
      <c r="EI20" s="23">
        <v>9.9245363681849792</v>
      </c>
      <c r="EJ20" s="23">
        <v>3.36304405044174</v>
      </c>
      <c r="EK20" s="23">
        <v>12.7011319803568</v>
      </c>
      <c r="EL20" s="23">
        <v>11.9581733141531</v>
      </c>
      <c r="EM20" s="23">
        <v>0.94674959484954002</v>
      </c>
      <c r="EN20" s="23">
        <v>0</v>
      </c>
      <c r="EO20" s="23">
        <v>1.2111890474379499E-3</v>
      </c>
      <c r="EP20" s="23">
        <v>19.715387501557</v>
      </c>
      <c r="EQ20" s="23">
        <v>530.10610932957502</v>
      </c>
      <c r="ER20" s="23">
        <v>478.667371342781</v>
      </c>
      <c r="ES20" s="23">
        <v>51.438737986794301</v>
      </c>
      <c r="ET20" s="23">
        <v>0.24241240518747501</v>
      </c>
      <c r="EU20" s="23">
        <v>1.8833136686655701E-2</v>
      </c>
      <c r="EV20" s="23">
        <v>38.5372562183016</v>
      </c>
      <c r="EW20" s="23">
        <v>79.486679122229702</v>
      </c>
      <c r="EX20" s="23">
        <v>29.2057149655251</v>
      </c>
      <c r="EY20" s="23">
        <v>5.3803801010819097</v>
      </c>
      <c r="EZ20" s="23">
        <v>1.7734612089361299</v>
      </c>
      <c r="FA20" s="23">
        <v>73.089862023732707</v>
      </c>
      <c r="FB20" s="23">
        <v>9.3955336317730107E-2</v>
      </c>
      <c r="FC20" s="23">
        <v>3.0320088352995298</v>
      </c>
      <c r="FD20" s="23">
        <v>20.505845474296802</v>
      </c>
      <c r="FE20" s="23">
        <v>180.80422350237299</v>
      </c>
      <c r="FF20" s="23">
        <v>5.9289097112011302E-2</v>
      </c>
      <c r="FG20" s="23">
        <v>0</v>
      </c>
      <c r="FH20" s="23">
        <v>1337.74258676675</v>
      </c>
      <c r="FI20" s="23">
        <v>0.77366455992411598</v>
      </c>
      <c r="FJ20" s="23">
        <v>5.4139330872699603</v>
      </c>
      <c r="FK20" s="23">
        <v>8.2881705275109407</v>
      </c>
      <c r="FL20" s="23">
        <v>0.74815670613920904</v>
      </c>
      <c r="FM20" s="23">
        <v>7.55666111232118</v>
      </c>
      <c r="FN20" s="23">
        <v>3.4721156584779802</v>
      </c>
      <c r="FO20" s="23">
        <v>0</v>
      </c>
      <c r="FP20" s="23">
        <v>0.77877048407017202</v>
      </c>
      <c r="FQ20" s="23">
        <v>167.20520520191499</v>
      </c>
      <c r="FR20" s="23">
        <v>0.48845507716878001</v>
      </c>
      <c r="FS20" s="23">
        <v>0.98882119443319105</v>
      </c>
      <c r="FU20" s="32">
        <f t="shared" si="55"/>
        <v>0.90301340370266014</v>
      </c>
      <c r="FV20" s="46">
        <f t="shared" si="0"/>
        <v>-8.375530979650182E-6</v>
      </c>
      <c r="FW20" s="46">
        <f t="shared" si="1"/>
        <v>-1.5893966729203896E-5</v>
      </c>
      <c r="FX20" s="46">
        <f t="shared" si="2"/>
        <v>2.7568329817431558E-3</v>
      </c>
      <c r="FY20" s="46">
        <f t="shared" si="3"/>
        <v>-8.0007938136642651E-5</v>
      </c>
      <c r="FZ20" s="46">
        <f t="shared" si="4"/>
        <v>-8.8563614297328783E-5</v>
      </c>
      <c r="GA20" s="46">
        <f t="shared" si="5"/>
        <v>-4.7424762437319278E-5</v>
      </c>
      <c r="GB20" s="46">
        <f t="shared" si="6"/>
        <v>-5.3395067266305232E-6</v>
      </c>
      <c r="GC20" s="46">
        <f t="shared" si="7"/>
        <v>-1.6120763712622549E-5</v>
      </c>
      <c r="GD20" s="46">
        <f t="shared" si="8"/>
        <v>-1.8089165122213875E-5</v>
      </c>
      <c r="GE20" s="46">
        <f t="shared" si="9"/>
        <v>0</v>
      </c>
      <c r="GF20" s="46">
        <f t="shared" si="10"/>
        <v>-2.3825216043276388E-6</v>
      </c>
      <c r="GG20" s="46">
        <f t="shared" si="11"/>
        <v>-1.4027416745589738E-5</v>
      </c>
      <c r="GH20" s="46">
        <f t="shared" si="12"/>
        <v>-1.8117438876102184E-5</v>
      </c>
      <c r="GI20" s="46">
        <f t="shared" si="13"/>
        <v>7.4391077029533193E-6</v>
      </c>
      <c r="GJ20" s="46">
        <f t="shared" si="14"/>
        <v>-2.6322337962810927E-6</v>
      </c>
      <c r="GK20" s="46">
        <f t="shared" si="15"/>
        <v>-1.7806117142151423E-5</v>
      </c>
      <c r="GL20" s="46">
        <f t="shared" si="16"/>
        <v>-8.3027899612488276E-6</v>
      </c>
      <c r="GM20" s="46">
        <f t="shared" si="17"/>
        <v>0</v>
      </c>
      <c r="GN20" s="46">
        <f t="shared" si="18"/>
        <v>5.4138591093296692E-6</v>
      </c>
      <c r="GO20" s="46">
        <f t="shared" si="19"/>
        <v>-3.5910125800049656E-6</v>
      </c>
      <c r="GP20" s="46">
        <f t="shared" si="20"/>
        <v>-2.090931336535034E-5</v>
      </c>
      <c r="GQ20" s="46">
        <f t="shared" si="21"/>
        <v>0</v>
      </c>
      <c r="GR20" s="46">
        <f t="shared" si="22"/>
        <v>0</v>
      </c>
      <c r="GS20" s="46">
        <f t="shared" si="23"/>
        <v>0</v>
      </c>
      <c r="GT20" s="46">
        <f t="shared" si="24"/>
        <v>-1.2719320797401502E-5</v>
      </c>
      <c r="GU20" s="46">
        <f t="shared" si="25"/>
        <v>-1.3483294236879578E-5</v>
      </c>
      <c r="GV20" s="46">
        <f t="shared" si="26"/>
        <v>1.0447949482780504E-5</v>
      </c>
      <c r="GW20" s="46">
        <f t="shared" si="27"/>
        <v>-7.5182303912390887E-6</v>
      </c>
      <c r="GX20" s="46">
        <f t="shared" si="28"/>
        <v>-3.9272193856096771E-6</v>
      </c>
      <c r="GY20" s="46">
        <f t="shared" si="29"/>
        <v>-1.8328233127262105E-5</v>
      </c>
      <c r="GZ20" s="46">
        <f t="shared" si="30"/>
        <v>2.0090722699339199E+46</v>
      </c>
      <c r="HA20" s="46">
        <f t="shared" si="31"/>
        <v>-1.4556341852493935E-5</v>
      </c>
      <c r="HB20" s="46">
        <f t="shared" si="32"/>
        <v>3.5047308395329868E-7</v>
      </c>
      <c r="HC20" s="46">
        <f t="shared" si="33"/>
        <v>-2.2201611800640744E-5</v>
      </c>
      <c r="HD20" s="46">
        <f t="shared" si="34"/>
        <v>-8.1582484131633186E-4</v>
      </c>
      <c r="HE20" s="46">
        <f t="shared" si="35"/>
        <v>0</v>
      </c>
      <c r="HF20" s="46">
        <f t="shared" si="36"/>
        <v>-1.4115552307595623E-5</v>
      </c>
      <c r="HG20" s="46">
        <f t="shared" si="37"/>
        <v>0</v>
      </c>
      <c r="HH20" s="46">
        <f t="shared" si="38"/>
        <v>-1.91932763498937E-5</v>
      </c>
      <c r="HI20" s="46">
        <f t="shared" si="39"/>
        <v>-2.3396799410011776E-6</v>
      </c>
      <c r="HJ20" s="46">
        <f t="shared" si="40"/>
        <v>-1.782003136884296E-6</v>
      </c>
      <c r="HK20" s="46">
        <f t="shared" si="41"/>
        <v>0</v>
      </c>
      <c r="HL20" s="46">
        <f t="shared" si="42"/>
        <v>0</v>
      </c>
      <c r="HM20" s="46">
        <f t="shared" si="43"/>
        <v>0</v>
      </c>
      <c r="HN20" s="46">
        <f t="shared" si="44"/>
        <v>-2.7787055564408675E-5</v>
      </c>
      <c r="HO20" s="46">
        <f t="shared" si="45"/>
        <v>-2.6310152583288676E-5</v>
      </c>
      <c r="HP20" s="46">
        <f t="shared" si="46"/>
        <v>-2.5850365505398627E-5</v>
      </c>
      <c r="HQ20" s="46">
        <f t="shared" si="47"/>
        <v>-5.3894973886947052E-6</v>
      </c>
      <c r="HR20" s="46">
        <f t="shared" si="48"/>
        <v>-6.4691296201547308E-6</v>
      </c>
      <c r="HS20" s="46">
        <f t="shared" si="49"/>
        <v>-4.1001289091793504E-6</v>
      </c>
      <c r="HT20" s="46">
        <f t="shared" si="50"/>
        <v>-1.8764562664446416E-5</v>
      </c>
      <c r="HU20" s="46">
        <f t="shared" si="51"/>
        <v>-1.7445927147969408E-5</v>
      </c>
      <c r="HV20" s="46">
        <f t="shared" si="52"/>
        <v>0</v>
      </c>
      <c r="HW20" s="46">
        <f t="shared" si="53"/>
        <v>0</v>
      </c>
      <c r="HX20" s="46">
        <f t="shared" si="54"/>
        <v>0</v>
      </c>
      <c r="HY20" s="46">
        <f t="shared" si="56"/>
        <v>1.1385821634583141E-4</v>
      </c>
    </row>
    <row r="21" spans="1:233" x14ac:dyDescent="0.3">
      <c r="A21" s="23" t="s">
        <v>20</v>
      </c>
      <c r="B21" s="21">
        <v>2166.6475300000002</v>
      </c>
      <c r="C21" s="21">
        <v>134.6006342</v>
      </c>
      <c r="D21" s="21">
        <v>5271.3850050000001</v>
      </c>
      <c r="E21" s="21">
        <v>699.50311399999998</v>
      </c>
      <c r="F21" s="21">
        <v>632.48365950000004</v>
      </c>
      <c r="G21" s="21">
        <v>6003.9078490000002</v>
      </c>
      <c r="H21" s="21">
        <v>271.06307399999997</v>
      </c>
      <c r="I21" s="23">
        <v>2.6713862800000001</v>
      </c>
      <c r="J21" s="23">
        <v>0.68877169999999999</v>
      </c>
      <c r="K21" s="23">
        <v>7.4094999999999994E-2</v>
      </c>
      <c r="L21" s="23">
        <v>5.9625499999999996E-3</v>
      </c>
      <c r="M21" s="23">
        <v>2.2981699099999999</v>
      </c>
      <c r="N21" s="23">
        <v>1.361191E-2</v>
      </c>
      <c r="O21" s="23">
        <v>1.2696290000000001E-2</v>
      </c>
      <c r="P21" s="23">
        <v>1.9317620000000001E-2</v>
      </c>
      <c r="R21" s="23">
        <v>8.3214499999999997E-2</v>
      </c>
      <c r="T21" s="23">
        <v>4.8298750000000001E-2</v>
      </c>
      <c r="Z21" s="23">
        <v>36.769371810000003</v>
      </c>
      <c r="AA21" s="23">
        <v>197.6570825</v>
      </c>
      <c r="AB21" s="23">
        <v>2.2147300000000002E-2</v>
      </c>
      <c r="AC21" s="23">
        <v>0.21495591</v>
      </c>
      <c r="AD21" s="23">
        <v>3.0298229999999999E-2</v>
      </c>
      <c r="AE21" s="23">
        <v>0.31014799999999998</v>
      </c>
      <c r="AG21" s="23">
        <v>0.14721281</v>
      </c>
      <c r="AH21" s="23">
        <v>5.0093329999999998E-2</v>
      </c>
      <c r="AI21" s="23">
        <v>6.9534000000000002E-3</v>
      </c>
      <c r="AL21" s="23">
        <v>11.01034641</v>
      </c>
      <c r="AN21" s="23">
        <v>2.92E-2</v>
      </c>
      <c r="AO21" s="23">
        <v>5.4845178299999997</v>
      </c>
      <c r="AP21" s="23">
        <v>7.1816999999999996E-4</v>
      </c>
      <c r="AT21" s="6">
        <v>2.2999999999999999E-7</v>
      </c>
      <c r="AU21" s="6">
        <v>1.7E-6</v>
      </c>
      <c r="AV21" s="6">
        <v>1.0499999999999999E-6</v>
      </c>
      <c r="AW21" s="23">
        <v>0.21926673999999999</v>
      </c>
      <c r="AX21" s="23">
        <v>2.7415141900000002</v>
      </c>
      <c r="AY21" s="23">
        <v>8.8009973600000002</v>
      </c>
      <c r="AZ21" s="23">
        <v>0.72917799999999999</v>
      </c>
      <c r="BE21" s="23">
        <v>1.0425999999999999E-4</v>
      </c>
      <c r="BG21" s="23" t="s">
        <v>20</v>
      </c>
      <c r="BH21" s="23">
        <v>4.31283357859752E-3</v>
      </c>
      <c r="BI21" s="23">
        <v>0.25544819504675398</v>
      </c>
      <c r="BJ21" s="23">
        <v>0</v>
      </c>
      <c r="BK21" s="23">
        <v>0.68877173101100997</v>
      </c>
      <c r="BL21" s="23">
        <v>7.4093315396528803E-2</v>
      </c>
      <c r="BM21" s="23">
        <v>2.6716994622454302</v>
      </c>
      <c r="BN21" s="23">
        <v>2.6713862281241698</v>
      </c>
      <c r="BO21" s="23">
        <v>1.7168517157195001E-2</v>
      </c>
      <c r="BP21" s="23">
        <v>2.0680894407425002E-3</v>
      </c>
      <c r="BQ21" s="23">
        <v>2.4446510349917499E-3</v>
      </c>
      <c r="BR21" s="23">
        <v>3.5178931554225401E-3</v>
      </c>
      <c r="BS21" s="23">
        <v>2.2981688194804302</v>
      </c>
      <c r="BT21" s="23">
        <v>1.04268684162712E-4</v>
      </c>
      <c r="BU21" s="23">
        <v>4.3558149920236797E-3</v>
      </c>
      <c r="BV21" s="23">
        <v>9.2560943509868397E-3</v>
      </c>
      <c r="BW21" s="23">
        <v>0</v>
      </c>
      <c r="BX21" s="23">
        <v>1.2696281323964101E-2</v>
      </c>
      <c r="BY21" s="23">
        <v>4.6362399696203002E-3</v>
      </c>
      <c r="BZ21" s="23">
        <v>1.46815357539531E-2</v>
      </c>
      <c r="CA21" s="23">
        <v>0</v>
      </c>
      <c r="CB21" s="23">
        <v>0</v>
      </c>
      <c r="CC21" s="23">
        <v>492.19547665216999</v>
      </c>
      <c r="CD21" s="23">
        <v>8.3214432443980899E-2</v>
      </c>
      <c r="CE21" s="23">
        <v>1.4006645058979099E-2</v>
      </c>
      <c r="CF21" s="23">
        <v>3.4292076724769402E-2</v>
      </c>
      <c r="CG21" s="23">
        <v>0</v>
      </c>
      <c r="CH21" s="23">
        <v>0</v>
      </c>
      <c r="CI21" s="23">
        <v>0.31014655642289002</v>
      </c>
      <c r="CJ21" s="23">
        <v>0</v>
      </c>
      <c r="CK21" s="23">
        <v>0</v>
      </c>
      <c r="CL21" s="23">
        <v>6.9532524392488804E-3</v>
      </c>
      <c r="CM21" s="23">
        <v>2.9199322629893502E-2</v>
      </c>
      <c r="CN21" s="23">
        <v>2166.6405020308998</v>
      </c>
      <c r="CO21" s="23">
        <v>0</v>
      </c>
      <c r="CP21" s="23">
        <v>0</v>
      </c>
      <c r="CQ21" s="23">
        <v>2.2483998409688901</v>
      </c>
      <c r="CR21" s="23">
        <v>10.376920356907601</v>
      </c>
      <c r="CS21" s="23">
        <v>0.48802704727409801</v>
      </c>
      <c r="CT21" s="23">
        <v>2.7415059412057801</v>
      </c>
      <c r="CU21" s="23">
        <v>8.0350620446766607E-3</v>
      </c>
      <c r="CV21" s="23">
        <v>0</v>
      </c>
      <c r="CW21" s="23">
        <v>2.4813932659821301E-3</v>
      </c>
      <c r="CX21" s="23">
        <v>36.768849283566901</v>
      </c>
      <c r="CY21" s="23">
        <v>36.768849283566901</v>
      </c>
      <c r="CZ21" s="6">
        <v>197.65733455499799</v>
      </c>
      <c r="DA21" s="6">
        <v>8.8010052399262495</v>
      </c>
      <c r="DB21" s="6">
        <v>1.3277892519194E-2</v>
      </c>
      <c r="DC21" s="23">
        <v>4.4423507066785996E-3</v>
      </c>
      <c r="DD21" s="23">
        <v>0</v>
      </c>
      <c r="DE21" s="23">
        <v>1.4201817917611399</v>
      </c>
      <c r="DF21" s="23">
        <v>2.36325672508915E-3</v>
      </c>
      <c r="DG21" s="23">
        <v>6.61780353522156E-2</v>
      </c>
      <c r="DH21" s="23">
        <v>5.6667404222953003E-3</v>
      </c>
      <c r="DI21" s="23">
        <v>5.5888624403919902E-2</v>
      </c>
      <c r="DJ21" s="23">
        <v>0.159066593950417</v>
      </c>
      <c r="DK21" s="23">
        <v>9.9983919790891593E-3</v>
      </c>
      <c r="DL21" s="23">
        <v>2.0299820446821701E-2</v>
      </c>
      <c r="DM21" s="23">
        <v>5.9083535761724501E-4</v>
      </c>
      <c r="DN21" s="23">
        <v>0.729177621763058</v>
      </c>
      <c r="DO21" s="23">
        <v>0.14721289056129799</v>
      </c>
      <c r="DP21" s="23">
        <v>134.60059723514999</v>
      </c>
      <c r="DQ21" s="23">
        <v>0</v>
      </c>
      <c r="DR21" s="23">
        <v>2.0538330046208898E-2</v>
      </c>
      <c r="DS21" s="23">
        <v>2.9555104008146E-2</v>
      </c>
      <c r="DT21" s="23">
        <v>139.047830362821</v>
      </c>
      <c r="DU21" s="23">
        <v>4734.0805471210597</v>
      </c>
      <c r="DV21" s="23">
        <v>526.00942305087403</v>
      </c>
      <c r="DW21" s="23">
        <v>5260.08997017193</v>
      </c>
      <c r="DX21" s="6">
        <v>1.76324558166196E-5</v>
      </c>
      <c r="DY21" s="23">
        <v>3.1437557452762599</v>
      </c>
      <c r="DZ21" s="23">
        <v>7.1816605983585004E-4</v>
      </c>
      <c r="EA21" s="23">
        <v>0</v>
      </c>
      <c r="EB21" s="23">
        <v>0</v>
      </c>
      <c r="EC21" s="23">
        <v>0</v>
      </c>
      <c r="ED21" s="6">
        <v>2.3000474730953401E-7</v>
      </c>
      <c r="EE21" s="6">
        <v>1.70001025290321E-6</v>
      </c>
      <c r="EF21" s="6">
        <v>1.0500062012665501E-6</v>
      </c>
      <c r="EG21" s="23">
        <v>0.21926710553172399</v>
      </c>
      <c r="EH21" s="23">
        <v>19.983525455000901</v>
      </c>
      <c r="EI21" s="23">
        <v>31.379971200578201</v>
      </c>
      <c r="EJ21" s="23">
        <v>13.967282576339</v>
      </c>
      <c r="EK21" s="23">
        <v>16.590856661794099</v>
      </c>
      <c r="EL21" s="23">
        <v>33.970848752555398</v>
      </c>
      <c r="EM21" s="23">
        <v>14.1384171304086</v>
      </c>
      <c r="EN21" s="23">
        <v>0</v>
      </c>
      <c r="EO21" s="23">
        <v>4.4250938808726601E-3</v>
      </c>
      <c r="EP21" s="23">
        <v>3.65487153067799</v>
      </c>
      <c r="EQ21" s="23">
        <v>699.52259096427395</v>
      </c>
      <c r="ER21" s="23">
        <v>632.50284874135502</v>
      </c>
      <c r="ES21" s="23">
        <v>67.019742222919206</v>
      </c>
      <c r="ET21" s="23">
        <v>0</v>
      </c>
      <c r="EU21" s="23">
        <v>0.11358193241720201</v>
      </c>
      <c r="EV21" s="23">
        <v>194.870038858919</v>
      </c>
      <c r="EW21" s="23">
        <v>0.47599249326212201</v>
      </c>
      <c r="EX21" s="23">
        <v>59.503748334669297</v>
      </c>
      <c r="EY21" s="23">
        <v>19.158166422262202</v>
      </c>
      <c r="EZ21" s="23">
        <v>8.1581936780380993</v>
      </c>
      <c r="FA21" s="23">
        <v>148.76593165849999</v>
      </c>
      <c r="FB21" s="23">
        <v>0</v>
      </c>
      <c r="FC21" s="23">
        <v>4.4193490470282599</v>
      </c>
      <c r="FD21" s="23">
        <v>36.231589455578899</v>
      </c>
      <c r="FE21" s="23">
        <v>61.587007229560598</v>
      </c>
      <c r="FF21" s="23">
        <v>1.3327965713699399</v>
      </c>
      <c r="FG21" s="23">
        <v>0</v>
      </c>
      <c r="FH21" s="23">
        <v>6003.3323709757196</v>
      </c>
      <c r="FI21" s="23">
        <v>5.7490348334623201E-2</v>
      </c>
      <c r="FJ21" s="23">
        <v>0</v>
      </c>
      <c r="FK21" s="23">
        <v>124.049677234223</v>
      </c>
      <c r="FL21" s="23">
        <v>1.83623101682678E-3</v>
      </c>
      <c r="FM21" s="23">
        <v>11.118525872929</v>
      </c>
      <c r="FN21" s="23">
        <v>11.0103460695798</v>
      </c>
      <c r="FO21" s="23">
        <v>0</v>
      </c>
      <c r="FP21" s="23">
        <v>9.0674525985551105E-2</v>
      </c>
      <c r="FQ21" s="23">
        <v>271.062861330987</v>
      </c>
      <c r="FR21" s="23">
        <v>5.4845173014356101</v>
      </c>
      <c r="FS21" s="23">
        <v>32.283770009785002</v>
      </c>
      <c r="FU21" s="32">
        <f t="shared" si="55"/>
        <v>0.51297263549886951</v>
      </c>
      <c r="FV21" s="46">
        <f t="shared" si="0"/>
        <v>-3.2437066957371726E-6</v>
      </c>
      <c r="FW21" s="46">
        <f t="shared" si="1"/>
        <v>-2.7462612067800527E-7</v>
      </c>
      <c r="FX21" s="46">
        <f t="shared" si="2"/>
        <v>-2.1427072424716831E-3</v>
      </c>
      <c r="FY21" s="46">
        <f t="shared" si="3"/>
        <v>2.7843999382057003E-5</v>
      </c>
      <c r="FZ21" s="46">
        <f t="shared" si="4"/>
        <v>3.0339505324373453E-5</v>
      </c>
      <c r="GA21" s="46">
        <f t="shared" si="5"/>
        <v>-9.5850575783966891E-5</v>
      </c>
      <c r="GB21" s="46">
        <f t="shared" si="6"/>
        <v>-7.845738994575339E-7</v>
      </c>
      <c r="GC21" s="46">
        <f t="shared" si="7"/>
        <v>-1.9419067428199512E-8</v>
      </c>
      <c r="GD21" s="46">
        <f t="shared" si="8"/>
        <v>4.5023641334496542E-8</v>
      </c>
      <c r="GE21" s="46">
        <f t="shared" si="9"/>
        <v>-2.2735724019049621E-5</v>
      </c>
      <c r="GF21" s="46">
        <f t="shared" si="10"/>
        <v>-9.743458267361802E-7</v>
      </c>
      <c r="GG21" s="46">
        <f t="shared" si="11"/>
        <v>-4.7451651203521131E-7</v>
      </c>
      <c r="GH21" s="46">
        <f t="shared" si="12"/>
        <v>-4.8265781964471084E-8</v>
      </c>
      <c r="GI21" s="46">
        <f t="shared" si="13"/>
        <v>-6.83352057973567E-7</v>
      </c>
      <c r="GJ21" s="46">
        <f t="shared" si="14"/>
        <v>8.0612194152693529E-6</v>
      </c>
      <c r="GK21" s="46">
        <f t="shared" si="15"/>
        <v>0</v>
      </c>
      <c r="GL21" s="46">
        <f t="shared" si="16"/>
        <v>-8.1182989861438999E-7</v>
      </c>
      <c r="GM21" s="46">
        <f t="shared" si="17"/>
        <v>0</v>
      </c>
      <c r="GN21" s="46">
        <f t="shared" si="18"/>
        <v>-5.8420252080966332E-7</v>
      </c>
      <c r="GO21" s="46">
        <f t="shared" si="19"/>
        <v>0</v>
      </c>
      <c r="GP21" s="46">
        <f t="shared" si="20"/>
        <v>0</v>
      </c>
      <c r="GQ21" s="46">
        <f t="shared" si="21"/>
        <v>0</v>
      </c>
      <c r="GR21" s="46">
        <f t="shared" si="22"/>
        <v>0</v>
      </c>
      <c r="GS21" s="46">
        <f t="shared" si="23"/>
        <v>0</v>
      </c>
      <c r="GT21" s="46">
        <f t="shared" si="24"/>
        <v>-1.4210915427159394E-5</v>
      </c>
      <c r="GU21" s="46">
        <f t="shared" si="25"/>
        <v>1.2752135911259656E-6</v>
      </c>
      <c r="GV21" s="46">
        <f t="shared" si="26"/>
        <v>-8.8629009167807933E-5</v>
      </c>
      <c r="GW21" s="46">
        <f t="shared" si="27"/>
        <v>-3.2176164084226577E-6</v>
      </c>
      <c r="GX21" s="46">
        <f t="shared" si="28"/>
        <v>-5.8003682521387806E-7</v>
      </c>
      <c r="GY21" s="46">
        <f t="shared" si="29"/>
        <v>-4.6544782167248923E-6</v>
      </c>
      <c r="GZ21" s="46">
        <f t="shared" si="30"/>
        <v>5.9083535761724505E+46</v>
      </c>
      <c r="HA21" s="46">
        <f t="shared" si="31"/>
        <v>5.4724380299323009E-7</v>
      </c>
      <c r="HB21" s="46">
        <f t="shared" si="32"/>
        <v>2.0772097782937073E-6</v>
      </c>
      <c r="HC21" s="46">
        <f t="shared" si="33"/>
        <v>-2.1221381068231067E-5</v>
      </c>
      <c r="HD21" s="46">
        <f t="shared" si="34"/>
        <v>0</v>
      </c>
      <c r="HE21" s="46">
        <f t="shared" si="35"/>
        <v>0</v>
      </c>
      <c r="HF21" s="46">
        <f t="shared" si="36"/>
        <v>-3.0918209817986146E-8</v>
      </c>
      <c r="HG21" s="46">
        <f t="shared" si="37"/>
        <v>0</v>
      </c>
      <c r="HH21" s="46">
        <f t="shared" si="38"/>
        <v>-2.3197606386936393E-5</v>
      </c>
      <c r="HI21" s="46">
        <f t="shared" si="39"/>
        <v>-9.6373903043771876E-8</v>
      </c>
      <c r="HJ21" s="46">
        <f t="shared" si="40"/>
        <v>-5.4863947949943693E-6</v>
      </c>
      <c r="HK21" s="46">
        <f t="shared" si="41"/>
        <v>0</v>
      </c>
      <c r="HL21" s="46">
        <f t="shared" si="42"/>
        <v>0</v>
      </c>
      <c r="HM21" s="46">
        <f t="shared" si="43"/>
        <v>0</v>
      </c>
      <c r="HN21" s="46">
        <f t="shared" si="44"/>
        <v>2.064047623485708E-5</v>
      </c>
      <c r="HO21" s="46">
        <f t="shared" si="45"/>
        <v>6.0311195352927981E-6</v>
      </c>
      <c r="HP21" s="46">
        <f t="shared" si="46"/>
        <v>5.9059681430465809E-6</v>
      </c>
      <c r="HQ21" s="46">
        <f t="shared" si="47"/>
        <v>1.6670641612144834E-6</v>
      </c>
      <c r="HR21" s="46">
        <f t="shared" si="48"/>
        <v>-3.0088460786418875E-6</v>
      </c>
      <c r="HS21" s="46">
        <f t="shared" si="49"/>
        <v>8.9534468958048919E-7</v>
      </c>
      <c r="HT21" s="46">
        <f t="shared" si="50"/>
        <v>-5.1871688667119638E-7</v>
      </c>
      <c r="HU21" s="46">
        <f t="shared" si="51"/>
        <v>0</v>
      </c>
      <c r="HV21" s="46">
        <f t="shared" si="52"/>
        <v>0</v>
      </c>
      <c r="HW21" s="46">
        <f t="shared" si="53"/>
        <v>0</v>
      </c>
      <c r="HX21" s="46">
        <f t="shared" si="54"/>
        <v>0</v>
      </c>
      <c r="HY21" s="46">
        <f t="shared" si="56"/>
        <v>8.3293331210453409E-5</v>
      </c>
    </row>
    <row r="22" spans="1:233" x14ac:dyDescent="0.3">
      <c r="A22" s="23" t="s">
        <v>125</v>
      </c>
      <c r="B22" s="21">
        <v>1647.7669000000001</v>
      </c>
      <c r="C22" s="21">
        <v>118.3748386</v>
      </c>
      <c r="D22" s="21">
        <v>5877.9050999999999</v>
      </c>
      <c r="E22" s="21">
        <v>304.75855657</v>
      </c>
      <c r="F22" s="21">
        <v>295.11575658999999</v>
      </c>
      <c r="G22" s="21">
        <v>1013.0243</v>
      </c>
      <c r="H22" s="21">
        <v>202.20230000000001</v>
      </c>
      <c r="I22" s="23">
        <v>1.54179899</v>
      </c>
      <c r="J22" s="23">
        <v>0.24492220000000001</v>
      </c>
      <c r="L22" s="23">
        <v>6.0099200000000002E-3</v>
      </c>
      <c r="M22" s="23">
        <v>0.52607901999999995</v>
      </c>
      <c r="N22" s="23">
        <v>2.2196999999999999E-4</v>
      </c>
      <c r="O22" s="23">
        <v>8.9808600000000002E-3</v>
      </c>
      <c r="P22" s="23">
        <v>3.166339E-2</v>
      </c>
      <c r="T22" s="23">
        <v>1.1385900000000001E-3</v>
      </c>
      <c r="Z22" s="23">
        <v>27.46258928</v>
      </c>
      <c r="AA22" s="23">
        <v>0.39763763000000002</v>
      </c>
      <c r="AB22" s="23">
        <v>2.1940939999999999E-2</v>
      </c>
      <c r="AC22" s="23">
        <v>0.47918315</v>
      </c>
      <c r="AD22" s="23">
        <v>0.17571274000000001</v>
      </c>
      <c r="AG22" s="23">
        <v>8.1481559999999995E-2</v>
      </c>
      <c r="AH22" s="23">
        <v>0.20863872</v>
      </c>
      <c r="AL22" s="23">
        <v>4.9834536299999996</v>
      </c>
      <c r="AO22" s="23">
        <v>2.45383985</v>
      </c>
      <c r="AP22" s="23">
        <v>1.8733000000000001E-4</v>
      </c>
      <c r="AT22" s="6">
        <v>4.8199999999999996E-6</v>
      </c>
      <c r="AU22" s="23">
        <v>2.1270000000000001E-5</v>
      </c>
      <c r="AV22" s="6">
        <v>9.6900000000000004E-6</v>
      </c>
      <c r="AW22" s="23">
        <v>8.7255999999999998E-4</v>
      </c>
      <c r="AX22" s="23">
        <v>1.2240889500000001</v>
      </c>
      <c r="AY22" s="23">
        <v>1.3668232</v>
      </c>
      <c r="BE22" s="23">
        <v>6.1211999999999996E-4</v>
      </c>
      <c r="BG22" s="23" t="s">
        <v>125</v>
      </c>
      <c r="BH22" s="23">
        <v>1.70913849682259E-3</v>
      </c>
      <c r="BI22" s="23">
        <v>0.876105373929154</v>
      </c>
      <c r="BJ22" s="23">
        <v>0</v>
      </c>
      <c r="BK22" s="23">
        <v>0.244921376983426</v>
      </c>
      <c r="BL22" s="23">
        <v>0</v>
      </c>
      <c r="BM22" s="23">
        <v>1.54191853389682</v>
      </c>
      <c r="BN22" s="23">
        <v>1.5417945569616101</v>
      </c>
      <c r="BO22" s="23">
        <v>7.6640590464939901E-2</v>
      </c>
      <c r="BP22" s="23">
        <v>8.1917828496944197E-4</v>
      </c>
      <c r="BQ22" s="23">
        <v>2.4640714491751901E-3</v>
      </c>
      <c r="BR22" s="23">
        <v>3.5458559292757198E-3</v>
      </c>
      <c r="BS22" s="23">
        <v>0.52607771853501795</v>
      </c>
      <c r="BT22" s="23">
        <v>6.1211740299274597E-4</v>
      </c>
      <c r="BU22" s="6">
        <v>7.1030703616131196E-5</v>
      </c>
      <c r="BV22" s="23">
        <v>1.5095741880652799E-4</v>
      </c>
      <c r="BW22" s="23">
        <v>0</v>
      </c>
      <c r="BX22" s="23">
        <v>8.9808924403697102E-3</v>
      </c>
      <c r="BY22" s="23">
        <v>7.5993684585172897E-3</v>
      </c>
      <c r="BZ22" s="23">
        <v>2.4064153063917602E-2</v>
      </c>
      <c r="CA22" s="23">
        <v>0</v>
      </c>
      <c r="CB22" s="23">
        <v>0</v>
      </c>
      <c r="CC22" s="23">
        <v>849.24901732707997</v>
      </c>
      <c r="CD22" s="23">
        <v>0</v>
      </c>
      <c r="CE22" s="23">
        <v>3.3019397530272102E-4</v>
      </c>
      <c r="CF22" s="23">
        <v>8.0839721998269296E-4</v>
      </c>
      <c r="CG22" s="23">
        <v>0</v>
      </c>
      <c r="CH22" s="23">
        <v>0</v>
      </c>
      <c r="CI22" s="23">
        <v>0</v>
      </c>
      <c r="CJ22" s="23">
        <v>0</v>
      </c>
      <c r="CK22" s="23">
        <v>0</v>
      </c>
      <c r="CL22" s="23">
        <v>0</v>
      </c>
      <c r="CM22" s="23">
        <v>0</v>
      </c>
      <c r="CN22" s="23">
        <v>1647.75164987327</v>
      </c>
      <c r="CO22" s="23">
        <v>0</v>
      </c>
      <c r="CP22" s="23">
        <v>0</v>
      </c>
      <c r="CQ22" s="23">
        <v>27.838240113424099</v>
      </c>
      <c r="CR22" s="23">
        <v>90.146117753932302</v>
      </c>
      <c r="CS22" s="23">
        <v>3.32607147506274</v>
      </c>
      <c r="CT22" s="23">
        <v>1.2240841915233101</v>
      </c>
      <c r="CU22" s="23">
        <v>1.33125016121232</v>
      </c>
      <c r="CV22" s="23">
        <v>0</v>
      </c>
      <c r="CW22" s="23">
        <v>9.8342800131725702E-4</v>
      </c>
      <c r="CX22" s="23">
        <v>27.462503658538701</v>
      </c>
      <c r="CY22" s="23">
        <v>27.462503658538701</v>
      </c>
      <c r="CZ22" s="6">
        <v>0.39763758242916197</v>
      </c>
      <c r="DA22" s="23">
        <v>1.3668198934316</v>
      </c>
      <c r="DB22" s="6">
        <v>1.3067555940063501E-2</v>
      </c>
      <c r="DC22" s="23">
        <v>4.5340527919221201E-3</v>
      </c>
      <c r="DD22" s="23">
        <v>0</v>
      </c>
      <c r="DE22" s="23">
        <v>2.7739295947535201</v>
      </c>
      <c r="DF22" s="23">
        <v>9.3664225718018005E-4</v>
      </c>
      <c r="DG22" s="23">
        <v>2.7474324555074099E-2</v>
      </c>
      <c r="DH22" s="23">
        <v>2.2450125090251599E-3</v>
      </c>
      <c r="DI22" s="23">
        <v>0.12458784117279199</v>
      </c>
      <c r="DJ22" s="23">
        <v>0.35459698364093301</v>
      </c>
      <c r="DK22" s="23">
        <v>5.7985194465428699E-2</v>
      </c>
      <c r="DL22" s="23">
        <v>0.117727406815721</v>
      </c>
      <c r="DM22" s="23">
        <v>2.3409095403914199E-4</v>
      </c>
      <c r="DN22" s="23">
        <v>0</v>
      </c>
      <c r="DO22" s="23">
        <v>8.1481464865168204E-2</v>
      </c>
      <c r="DP22" s="23">
        <v>118.37466533836999</v>
      </c>
      <c r="DQ22" s="23">
        <v>0</v>
      </c>
      <c r="DR22" s="23">
        <v>8.5541893471055994E-2</v>
      </c>
      <c r="DS22" s="23">
        <v>0.123096904762975</v>
      </c>
      <c r="DT22" s="23">
        <v>207.39693921691801</v>
      </c>
      <c r="DU22" s="23">
        <v>5300.4843995429801</v>
      </c>
      <c r="DV22" s="23">
        <v>588.94317772381601</v>
      </c>
      <c r="DW22" s="23">
        <v>5889.4275772667997</v>
      </c>
      <c r="DX22" s="6">
        <v>6.9861866245584199E-6</v>
      </c>
      <c r="DY22" s="23">
        <v>10.3016708190759</v>
      </c>
      <c r="DZ22" s="23">
        <v>1.87329009829958E-4</v>
      </c>
      <c r="EA22" s="23">
        <v>0</v>
      </c>
      <c r="EB22" s="23">
        <v>0</v>
      </c>
      <c r="EC22" s="23">
        <v>0</v>
      </c>
      <c r="ED22" s="6">
        <v>4.8200264334176602E-6</v>
      </c>
      <c r="EE22" s="6">
        <v>2.1270555458893201E-5</v>
      </c>
      <c r="EF22" s="6">
        <v>9.6896990965988293E-6</v>
      </c>
      <c r="EG22" s="23">
        <v>8.7259803492530899E-4</v>
      </c>
      <c r="EH22" s="23">
        <v>2.7218865006586301</v>
      </c>
      <c r="EI22" s="23">
        <v>21.994521605367499</v>
      </c>
      <c r="EJ22" s="23">
        <v>3.4446535843531301</v>
      </c>
      <c r="EK22" s="23">
        <v>13.189655012644</v>
      </c>
      <c r="EL22" s="23">
        <v>21.259000424389701</v>
      </c>
      <c r="EM22" s="23">
        <v>4.6293838821711102</v>
      </c>
      <c r="EN22" s="23">
        <v>0</v>
      </c>
      <c r="EO22" s="23">
        <v>4.3396165903205903E-3</v>
      </c>
      <c r="EP22" s="23">
        <v>2.1114870308153999</v>
      </c>
      <c r="EQ22" s="23">
        <v>304.76552242664599</v>
      </c>
      <c r="ER22" s="23">
        <v>295.12277705881098</v>
      </c>
      <c r="ES22" s="23">
        <v>9.6427453678356603</v>
      </c>
      <c r="ET22" s="23">
        <v>3.2421894100982699E-3</v>
      </c>
      <c r="EU22" s="23">
        <v>3.1572477415301198E-2</v>
      </c>
      <c r="EV22" s="23">
        <v>38.606781528124898</v>
      </c>
      <c r="EW22" s="23">
        <v>0.41857498525658898</v>
      </c>
      <c r="EX22" s="23">
        <v>41.5412446940149</v>
      </c>
      <c r="EY22" s="23">
        <v>13.9276122714771</v>
      </c>
      <c r="EZ22" s="23">
        <v>5.94223156848052</v>
      </c>
      <c r="FA22" s="23">
        <v>104.303541153458</v>
      </c>
      <c r="FB22" s="23">
        <v>0</v>
      </c>
      <c r="FC22" s="23">
        <v>17.846120964989598</v>
      </c>
      <c r="FD22" s="23">
        <v>9.1510157535695704</v>
      </c>
      <c r="FE22" s="23">
        <v>33.704105666037201</v>
      </c>
      <c r="FF22" s="23">
        <v>0.13678833653446801</v>
      </c>
      <c r="FG22" s="23">
        <v>0</v>
      </c>
      <c r="FH22" s="23">
        <v>1010.2184018233399</v>
      </c>
      <c r="FI22" s="23">
        <v>0.394497472744543</v>
      </c>
      <c r="FJ22" s="23">
        <v>0</v>
      </c>
      <c r="FK22" s="23">
        <v>2.4310008846960698</v>
      </c>
      <c r="FL22" s="23">
        <v>7.27317402548543E-4</v>
      </c>
      <c r="FM22" s="23">
        <v>0.53951829161873299</v>
      </c>
      <c r="FN22" s="23">
        <v>4.9834368035468204</v>
      </c>
      <c r="FO22" s="23">
        <v>0</v>
      </c>
      <c r="FP22" s="23">
        <v>0.116669791102212</v>
      </c>
      <c r="FQ22" s="23">
        <v>202.20061918936</v>
      </c>
      <c r="FR22" s="23">
        <v>2.4538306397040199</v>
      </c>
      <c r="FS22" s="23">
        <v>0.61379101610998599</v>
      </c>
      <c r="FU22" s="32">
        <f t="shared" si="55"/>
        <v>1.0256988334080801</v>
      </c>
      <c r="FV22" s="46">
        <f t="shared" si="0"/>
        <v>-9.2550267456229489E-6</v>
      </c>
      <c r="FW22" s="46">
        <f t="shared" si="1"/>
        <v>-1.4636694086297307E-6</v>
      </c>
      <c r="FX22" s="46">
        <f t="shared" si="2"/>
        <v>1.9603033854357051E-3</v>
      </c>
      <c r="FY22" s="46">
        <f t="shared" si="3"/>
        <v>2.2856968232131359E-5</v>
      </c>
      <c r="FZ22" s="46">
        <f t="shared" si="4"/>
        <v>2.3788864722482211E-5</v>
      </c>
      <c r="GA22" s="46">
        <f t="shared" si="5"/>
        <v>-2.7698231687631712E-3</v>
      </c>
      <c r="GB22" s="46">
        <f t="shared" si="6"/>
        <v>-8.3125198873137303E-6</v>
      </c>
      <c r="GC22" s="46">
        <f t="shared" si="7"/>
        <v>-2.8752375755079827E-6</v>
      </c>
      <c r="GD22" s="46">
        <f t="shared" si="8"/>
        <v>-3.3603183949967662E-6</v>
      </c>
      <c r="GE22" s="46">
        <f t="shared" si="9"/>
        <v>0</v>
      </c>
      <c r="GF22" s="46">
        <f t="shared" si="10"/>
        <v>1.2277120010390257E-6</v>
      </c>
      <c r="GG22" s="46">
        <f t="shared" si="11"/>
        <v>-2.4738963777845592E-6</v>
      </c>
      <c r="GH22" s="46">
        <f t="shared" si="12"/>
        <v>8.1643567415451353E-5</v>
      </c>
      <c r="GI22" s="46">
        <f t="shared" si="13"/>
        <v>3.6121673993305528E-6</v>
      </c>
      <c r="GJ22" s="46">
        <f t="shared" si="14"/>
        <v>4.1537698551669074E-6</v>
      </c>
      <c r="GK22" s="46">
        <f t="shared" si="15"/>
        <v>0</v>
      </c>
      <c r="GL22" s="46">
        <f t="shared" si="16"/>
        <v>0</v>
      </c>
      <c r="GM22" s="46">
        <f t="shared" si="17"/>
        <v>0</v>
      </c>
      <c r="GN22" s="46">
        <f t="shared" si="18"/>
        <v>1.0497944069701711E-6</v>
      </c>
      <c r="GO22" s="46">
        <f t="shared" si="19"/>
        <v>0</v>
      </c>
      <c r="GP22" s="46">
        <f t="shared" si="20"/>
        <v>0</v>
      </c>
      <c r="GQ22" s="46">
        <f t="shared" si="21"/>
        <v>0</v>
      </c>
      <c r="GR22" s="46">
        <f t="shared" si="22"/>
        <v>0</v>
      </c>
      <c r="GS22" s="46">
        <f t="shared" si="23"/>
        <v>0</v>
      </c>
      <c r="GT22" s="46">
        <f t="shared" si="24"/>
        <v>-3.1177490376376173E-6</v>
      </c>
      <c r="GU22" s="46">
        <f t="shared" si="25"/>
        <v>-1.1963364243599845E-7</v>
      </c>
      <c r="GV22" s="46">
        <f t="shared" si="26"/>
        <v>1.3004105850166105E-5</v>
      </c>
      <c r="GW22" s="46">
        <f t="shared" si="27"/>
        <v>3.4951431931263617E-6</v>
      </c>
      <c r="GX22" s="46">
        <f t="shared" si="28"/>
        <v>-7.8946381647249017E-7</v>
      </c>
      <c r="GY22" s="46">
        <f t="shared" si="29"/>
        <v>0</v>
      </c>
      <c r="GZ22" s="46">
        <f t="shared" si="30"/>
        <v>2.3409095403914196E+46</v>
      </c>
      <c r="HA22" s="46">
        <f t="shared" si="31"/>
        <v>-1.1675627195911994E-6</v>
      </c>
      <c r="HB22" s="46">
        <f t="shared" si="32"/>
        <v>3.7497369124835665E-7</v>
      </c>
      <c r="HC22" s="46">
        <f t="shared" si="33"/>
        <v>0</v>
      </c>
      <c r="HD22" s="46">
        <f t="shared" si="34"/>
        <v>0</v>
      </c>
      <c r="HE22" s="46">
        <f t="shared" si="35"/>
        <v>0</v>
      </c>
      <c r="HF22" s="46">
        <f t="shared" si="36"/>
        <v>-3.3764642813063952E-6</v>
      </c>
      <c r="HG22" s="46">
        <f t="shared" si="37"/>
        <v>0</v>
      </c>
      <c r="HH22" s="46">
        <f t="shared" si="38"/>
        <v>0</v>
      </c>
      <c r="HI22" s="46">
        <f t="shared" si="39"/>
        <v>-3.7534217973153492E-6</v>
      </c>
      <c r="HJ22" s="46">
        <f t="shared" si="40"/>
        <v>-5.2856992580725574E-6</v>
      </c>
      <c r="HK22" s="46">
        <f t="shared" si="41"/>
        <v>0</v>
      </c>
      <c r="HL22" s="46">
        <f t="shared" si="42"/>
        <v>0</v>
      </c>
      <c r="HM22" s="46">
        <f t="shared" si="43"/>
        <v>0</v>
      </c>
      <c r="HN22" s="46">
        <f t="shared" si="44"/>
        <v>5.4841115478374041E-6</v>
      </c>
      <c r="HO22" s="46">
        <f t="shared" si="45"/>
        <v>2.6114663526057745E-5</v>
      </c>
      <c r="HP22" s="46">
        <f t="shared" si="46"/>
        <v>-3.1052982576999494E-5</v>
      </c>
      <c r="HQ22" s="46">
        <f t="shared" si="47"/>
        <v>4.3590040007577547E-5</v>
      </c>
      <c r="HR22" s="46">
        <f t="shared" si="48"/>
        <v>-3.8873618539031741E-6</v>
      </c>
      <c r="HS22" s="46">
        <f t="shared" si="49"/>
        <v>-2.4191632099707204E-6</v>
      </c>
      <c r="HT22" s="46">
        <f t="shared" si="50"/>
        <v>0</v>
      </c>
      <c r="HU22" s="46">
        <f t="shared" si="51"/>
        <v>0</v>
      </c>
      <c r="HV22" s="46">
        <f t="shared" si="52"/>
        <v>0</v>
      </c>
      <c r="HW22" s="46">
        <f t="shared" si="53"/>
        <v>0</v>
      </c>
      <c r="HX22" s="46">
        <f t="shared" si="54"/>
        <v>0</v>
      </c>
      <c r="HY22" s="46">
        <f t="shared" si="56"/>
        <v>-4.2426440142362549E-6</v>
      </c>
    </row>
    <row r="23" spans="1:233" x14ac:dyDescent="0.3">
      <c r="A23" s="23" t="s">
        <v>21</v>
      </c>
      <c r="B23" s="21">
        <v>11237.579795</v>
      </c>
      <c r="C23" s="21">
        <v>272.57929998999998</v>
      </c>
      <c r="D23" s="21">
        <v>34706.360820000002</v>
      </c>
      <c r="E23" s="21">
        <v>1931.1765908</v>
      </c>
      <c r="F23" s="21">
        <v>1759.1107109</v>
      </c>
      <c r="G23" s="21">
        <v>51633.746074000002</v>
      </c>
      <c r="H23" s="21">
        <v>874.94527101999995</v>
      </c>
      <c r="I23" s="23">
        <v>15.740240630000001</v>
      </c>
      <c r="J23" s="23">
        <v>26.046357329999999</v>
      </c>
      <c r="L23" s="23">
        <v>0.18337700000000001</v>
      </c>
      <c r="M23" s="23">
        <v>15.69666892</v>
      </c>
      <c r="N23" s="23">
        <v>5.4144379999999999E-2</v>
      </c>
      <c r="O23" s="23">
        <v>0.22224938</v>
      </c>
      <c r="P23" s="23">
        <v>0.87464586</v>
      </c>
      <c r="Q23" s="23">
        <v>0.26119305999999998</v>
      </c>
      <c r="R23" s="23">
        <v>0.45617431000000003</v>
      </c>
      <c r="S23" s="23">
        <v>4.1325570000000003</v>
      </c>
      <c r="T23" s="23">
        <v>0.16062812000000001</v>
      </c>
      <c r="U23" s="23">
        <v>0.60397621999999995</v>
      </c>
      <c r="V23" s="23">
        <v>6.7861569999999996E-2</v>
      </c>
      <c r="X23" s="23">
        <v>1.6645E-2</v>
      </c>
      <c r="Y23" s="23">
        <v>4.1001919999999997E-2</v>
      </c>
      <c r="Z23" s="23">
        <v>109.93874614000001</v>
      </c>
      <c r="AA23" s="23">
        <v>290.95418000000001</v>
      </c>
      <c r="AB23" s="23">
        <v>0.13288140000000001</v>
      </c>
      <c r="AC23" s="23">
        <v>0.29640350999999998</v>
      </c>
      <c r="AD23" s="23">
        <v>10.601206810000001</v>
      </c>
      <c r="AE23" s="23">
        <v>4.7055182499999999</v>
      </c>
      <c r="AF23" s="23">
        <v>1.5760000000000001</v>
      </c>
      <c r="AG23" s="23">
        <v>0.73166056000000002</v>
      </c>
      <c r="AH23" s="23">
        <v>10.332296639999999</v>
      </c>
      <c r="AI23" s="23">
        <v>0.35988555999999999</v>
      </c>
      <c r="AJ23" s="23">
        <v>0.19154321999999999</v>
      </c>
      <c r="AL23" s="23">
        <v>17.429842749999999</v>
      </c>
      <c r="AM23" s="23">
        <v>2.5215000000000001E-2</v>
      </c>
      <c r="AN23" s="23">
        <v>3.0781739999999998E-2</v>
      </c>
      <c r="AO23" s="23">
        <v>8.6725458599999996</v>
      </c>
      <c r="AP23" s="23">
        <v>9.8169119999999999E-2</v>
      </c>
      <c r="AQ23" s="23">
        <v>2.084E-5</v>
      </c>
      <c r="AR23" s="23">
        <v>7.4809999999999997E-5</v>
      </c>
      <c r="AT23" s="23">
        <v>5.5649999999999997E-5</v>
      </c>
      <c r="AU23" s="23">
        <v>0.36048102999999998</v>
      </c>
      <c r="AV23" s="23">
        <v>9.6929900000000003E-3</v>
      </c>
      <c r="AW23" s="23">
        <v>0.24370596999999999</v>
      </c>
      <c r="AX23" s="23">
        <v>4.4535156200000001</v>
      </c>
      <c r="AY23" s="23">
        <v>22.275284389999999</v>
      </c>
      <c r="AZ23" s="23">
        <v>5.89425724</v>
      </c>
      <c r="BA23" s="23">
        <v>5.3163723699999998</v>
      </c>
      <c r="BE23" s="23">
        <v>0.93807631999999996</v>
      </c>
      <c r="BG23" s="23" t="s">
        <v>21</v>
      </c>
      <c r="BH23" s="23">
        <v>1.35759918525107E-3</v>
      </c>
      <c r="BI23" s="23">
        <v>0.14957034751065901</v>
      </c>
      <c r="BJ23" s="23">
        <v>0</v>
      </c>
      <c r="BK23" s="23">
        <v>26.046550845084301</v>
      </c>
      <c r="BL23" s="23">
        <v>0</v>
      </c>
      <c r="BM23" s="23">
        <v>15.7405973615582</v>
      </c>
      <c r="BN23" s="23">
        <v>15.7404985280714</v>
      </c>
      <c r="BO23" s="23">
        <v>0.216388470652503</v>
      </c>
      <c r="BP23" s="23">
        <v>6.5089047169210204E-4</v>
      </c>
      <c r="BQ23" s="23">
        <v>7.5184426708860899E-2</v>
      </c>
      <c r="BR23" s="23">
        <v>0.108192284969307</v>
      </c>
      <c r="BS23" s="23">
        <v>15.696760293493201</v>
      </c>
      <c r="BT23" s="23">
        <v>0.93809821989566</v>
      </c>
      <c r="BU23" s="23">
        <v>1.73261578228452E-2</v>
      </c>
      <c r="BV23" s="23">
        <v>3.6818092203533201E-2</v>
      </c>
      <c r="BW23" s="23">
        <v>4.1002517357559602E-2</v>
      </c>
      <c r="BX23" s="23">
        <v>0.222254976432646</v>
      </c>
      <c r="BY23" s="23">
        <v>0.20991974782811401</v>
      </c>
      <c r="BZ23" s="23">
        <v>0.66474568575896398</v>
      </c>
      <c r="CA23" s="23">
        <v>0.26119473003712401</v>
      </c>
      <c r="CB23" s="23">
        <v>0</v>
      </c>
      <c r="CC23" s="23">
        <v>1900.68164203789</v>
      </c>
      <c r="CD23" s="23">
        <v>0.45617466879809898</v>
      </c>
      <c r="CE23" s="23">
        <v>4.6582537590208001E-2</v>
      </c>
      <c r="CF23" s="23">
        <v>0.11404689894976699</v>
      </c>
      <c r="CG23" s="23">
        <v>4.1325737016456401</v>
      </c>
      <c r="CH23" s="23">
        <v>0.60397704225637305</v>
      </c>
      <c r="CI23" s="23">
        <v>4.7055223072758299</v>
      </c>
      <c r="CJ23" s="23">
        <v>6.7861919273872195E-2</v>
      </c>
      <c r="CK23" s="23">
        <v>2.5215660973230299E-2</v>
      </c>
      <c r="CL23" s="23">
        <v>0.35988581444494799</v>
      </c>
      <c r="CM23" s="23">
        <v>3.0781942630224199E-2</v>
      </c>
      <c r="CN23" s="23">
        <v>11237.658301256301</v>
      </c>
      <c r="CO23" s="23">
        <v>0</v>
      </c>
      <c r="CP23" s="23">
        <v>1.6645383792721399E-2</v>
      </c>
      <c r="CQ23" s="23">
        <v>21.594989316574999</v>
      </c>
      <c r="CR23" s="23">
        <v>259.88543249362698</v>
      </c>
      <c r="CS23" s="23">
        <v>5.8653384758448199</v>
      </c>
      <c r="CT23" s="23">
        <v>4.4536039826084899</v>
      </c>
      <c r="CU23" s="23">
        <v>5.8714282720877398</v>
      </c>
      <c r="CV23" s="23">
        <v>0</v>
      </c>
      <c r="CW23" s="23">
        <v>7.8105234458792803E-4</v>
      </c>
      <c r="CX23" s="23">
        <v>109.94095116502599</v>
      </c>
      <c r="CY23" s="23">
        <v>109.94095116502599</v>
      </c>
      <c r="CZ23" s="23">
        <v>290.95499762898601</v>
      </c>
      <c r="DA23" s="23">
        <v>22.2753816118929</v>
      </c>
      <c r="DB23" s="23">
        <v>3.4418840746436398E-2</v>
      </c>
      <c r="DC23" s="23">
        <v>9.3283993504685594E-2</v>
      </c>
      <c r="DD23" s="23">
        <v>0</v>
      </c>
      <c r="DE23" s="23">
        <v>12.5822470661062</v>
      </c>
      <c r="DF23" s="23">
        <v>7.4387291545825903E-4</v>
      </c>
      <c r="DG23" s="23">
        <v>2.0828608213232101E-2</v>
      </c>
      <c r="DH23" s="23">
        <v>1.7834620444562E-3</v>
      </c>
      <c r="DI23" s="23">
        <v>7.7064949551083797E-2</v>
      </c>
      <c r="DJ23" s="23">
        <v>0.219338550694511</v>
      </c>
      <c r="DK23" s="23">
        <v>3.4984714244982</v>
      </c>
      <c r="DL23" s="23">
        <v>7.1029620169351002</v>
      </c>
      <c r="DM23" s="23">
        <v>1.5762308669201901</v>
      </c>
      <c r="DN23" s="23">
        <v>5.89425392738426</v>
      </c>
      <c r="DO23" s="23">
        <v>0.73167458869467605</v>
      </c>
      <c r="DP23" s="23">
        <v>272.57918913120898</v>
      </c>
      <c r="DQ23" s="23">
        <v>0</v>
      </c>
      <c r="DR23" s="23">
        <v>4.2363692330146998</v>
      </c>
      <c r="DS23" s="23">
        <v>6.0962400399053003</v>
      </c>
      <c r="DT23" s="23">
        <v>1052.74167056032</v>
      </c>
      <c r="DU23" s="23">
        <v>34698.671003850002</v>
      </c>
      <c r="DV23" s="23">
        <v>3855.4087830015401</v>
      </c>
      <c r="DW23" s="23">
        <v>38554.079786851602</v>
      </c>
      <c r="DX23" s="6">
        <v>5.5499919383587697E-6</v>
      </c>
      <c r="DY23" s="23">
        <v>35.062044957572397</v>
      </c>
      <c r="DZ23" s="23">
        <v>9.8170054162635301E-2</v>
      </c>
      <c r="EA23" s="6">
        <v>2.0839996683837999E-5</v>
      </c>
      <c r="EB23" s="6">
        <v>7.48094781990442E-5</v>
      </c>
      <c r="EC23" s="23">
        <v>0</v>
      </c>
      <c r="ED23" s="6">
        <v>5.5650302459674701E-5</v>
      </c>
      <c r="EE23" s="23">
        <v>0.36048931541221102</v>
      </c>
      <c r="EF23" s="23">
        <v>9.6930482586725202E-3</v>
      </c>
      <c r="EG23" s="23">
        <v>0.243710645139011</v>
      </c>
      <c r="EH23" s="23">
        <v>52.602568034646701</v>
      </c>
      <c r="EI23" s="23">
        <v>212.09554112425801</v>
      </c>
      <c r="EJ23" s="23">
        <v>36.669447623051703</v>
      </c>
      <c r="EK23" s="23">
        <v>29.503346623111199</v>
      </c>
      <c r="EL23" s="23">
        <v>98.2448795752927</v>
      </c>
      <c r="EM23" s="23">
        <v>36.906266853467798</v>
      </c>
      <c r="EN23" s="23">
        <v>6.9102659325275401E-2</v>
      </c>
      <c r="EO23" s="23">
        <v>5.1802268147036904E-3</v>
      </c>
      <c r="EP23" s="23">
        <v>14.1444451861448</v>
      </c>
      <c r="EQ23" s="23">
        <v>1931.25917864808</v>
      </c>
      <c r="ER23" s="23">
        <v>1759.1933477044099</v>
      </c>
      <c r="ES23" s="23">
        <v>172.065830943669</v>
      </c>
      <c r="ET23" s="23">
        <v>0.10845905979485899</v>
      </c>
      <c r="EU23" s="23">
        <v>0.22745003319392401</v>
      </c>
      <c r="EV23" s="23">
        <v>493.37586621347799</v>
      </c>
      <c r="EW23" s="23">
        <v>0.302409774588424</v>
      </c>
      <c r="EX23" s="23">
        <v>186.279561563605</v>
      </c>
      <c r="EY23" s="23">
        <v>45.5550769946218</v>
      </c>
      <c r="EZ23" s="23">
        <v>22.7664448721947</v>
      </c>
      <c r="FA23" s="23">
        <v>465.55769171149899</v>
      </c>
      <c r="FB23" s="23">
        <v>0.191391887575632</v>
      </c>
      <c r="FC23" s="23">
        <v>64.884113206981993</v>
      </c>
      <c r="FD23" s="23">
        <v>102.220305495592</v>
      </c>
      <c r="FE23" s="23">
        <v>171.354079475796</v>
      </c>
      <c r="FF23" s="23">
        <v>3.3059459550122701</v>
      </c>
      <c r="FG23" s="23">
        <v>0</v>
      </c>
      <c r="FH23" s="23">
        <v>52052.634279116101</v>
      </c>
      <c r="FI23" s="23">
        <v>1.19775987069345</v>
      </c>
      <c r="FJ23" s="23">
        <v>5.3163894930692299</v>
      </c>
      <c r="FK23" s="23">
        <v>1219.1326009342699</v>
      </c>
      <c r="FL23" s="23">
        <v>5.7792793923620801E-4</v>
      </c>
      <c r="FM23" s="23">
        <v>73.054535196873601</v>
      </c>
      <c r="FN23" s="23">
        <v>17.4302550554028</v>
      </c>
      <c r="FO23" s="23">
        <v>0</v>
      </c>
      <c r="FP23" s="23">
        <v>0.37289292255998402</v>
      </c>
      <c r="FQ23" s="23">
        <v>874.95687675944703</v>
      </c>
      <c r="FR23" s="23">
        <v>8.67273953590154</v>
      </c>
      <c r="FS23" s="23">
        <v>218.83017781990799</v>
      </c>
      <c r="FU23" s="32">
        <f t="shared" si="55"/>
        <v>1.2031926355723146</v>
      </c>
      <c r="FV23" s="46">
        <f t="shared" si="0"/>
        <v>6.9860466161786937E-6</v>
      </c>
      <c r="FW23" s="46">
        <f t="shared" si="1"/>
        <v>-4.0670289713117442E-7</v>
      </c>
      <c r="FX23" s="46">
        <f t="shared" si="2"/>
        <v>0.1108649502841076</v>
      </c>
      <c r="FY23" s="46">
        <f t="shared" si="3"/>
        <v>4.2765559852724775E-5</v>
      </c>
      <c r="FZ23" s="46">
        <f t="shared" si="4"/>
        <v>4.6976465948342341E-5</v>
      </c>
      <c r="GA23" s="46">
        <f t="shared" si="5"/>
        <v>8.1126828279272922E-3</v>
      </c>
      <c r="GB23" s="46">
        <f t="shared" si="6"/>
        <v>1.3264531887288665E-5</v>
      </c>
      <c r="GC23" s="46">
        <f t="shared" si="7"/>
        <v>1.6384633339615257E-5</v>
      </c>
      <c r="GD23" s="46">
        <f t="shared" si="8"/>
        <v>7.4296409993145569E-6</v>
      </c>
      <c r="GE23" s="46">
        <f t="shared" si="9"/>
        <v>0</v>
      </c>
      <c r="GF23" s="46">
        <f t="shared" si="10"/>
        <v>-1.572290047996505E-6</v>
      </c>
      <c r="GG23" s="46">
        <f t="shared" si="11"/>
        <v>5.8212028084369253E-6</v>
      </c>
      <c r="GH23" s="46">
        <f t="shared" si="12"/>
        <v>-2.4005006908299448E-6</v>
      </c>
      <c r="GI23" s="46">
        <f t="shared" si="13"/>
        <v>2.5180869552927262E-5</v>
      </c>
      <c r="GJ23" s="46">
        <f t="shared" si="14"/>
        <v>2.2378871236008357E-5</v>
      </c>
      <c r="GK23" s="46">
        <f t="shared" si="15"/>
        <v>6.3938801591253605E-6</v>
      </c>
      <c r="GL23" s="46">
        <f t="shared" si="16"/>
        <v>7.8653727552937846E-7</v>
      </c>
      <c r="GM23" s="46">
        <f t="shared" si="17"/>
        <v>4.0414798004787911E-6</v>
      </c>
      <c r="GN23" s="46">
        <f t="shared" si="18"/>
        <v>8.1961986169208727E-6</v>
      </c>
      <c r="GO23" s="46">
        <f t="shared" si="19"/>
        <v>1.3614052107893407E-6</v>
      </c>
      <c r="GP23" s="46">
        <f t="shared" si="20"/>
        <v>5.1468581142376623E-6</v>
      </c>
      <c r="GQ23" s="46">
        <f t="shared" si="21"/>
        <v>0</v>
      </c>
      <c r="GR23" s="46">
        <f t="shared" si="22"/>
        <v>2.305753808342287E-5</v>
      </c>
      <c r="GS23" s="46">
        <f t="shared" si="23"/>
        <v>1.4569014319449883E-5</v>
      </c>
      <c r="GT23" s="46">
        <f t="shared" si="24"/>
        <v>2.0056850777419908E-5</v>
      </c>
      <c r="GU23" s="46">
        <f t="shared" si="25"/>
        <v>2.81016408150214E-6</v>
      </c>
      <c r="GV23" s="46">
        <f t="shared" si="26"/>
        <v>1.2500363675368732E-5</v>
      </c>
      <c r="GW23" s="46">
        <f t="shared" si="27"/>
        <v>-3.2909209383112933E-8</v>
      </c>
      <c r="GX23" s="46">
        <f t="shared" si="28"/>
        <v>2.1377890023440512E-5</v>
      </c>
      <c r="GY23" s="46">
        <f t="shared" si="29"/>
        <v>8.6223782682634996E-7</v>
      </c>
      <c r="GZ23" s="46">
        <f t="shared" si="30"/>
        <v>1.4648916255712659E-4</v>
      </c>
      <c r="HA23" s="46">
        <f t="shared" si="31"/>
        <v>1.9173774620348782E-5</v>
      </c>
      <c r="HB23" s="46">
        <f t="shared" si="32"/>
        <v>3.0257834331792424E-5</v>
      </c>
      <c r="HC23" s="46">
        <f t="shared" si="33"/>
        <v>7.0701627484080961E-7</v>
      </c>
      <c r="HD23" s="46">
        <f t="shared" si="34"/>
        <v>-7.9006933457623414E-4</v>
      </c>
      <c r="HE23" s="46">
        <f t="shared" si="35"/>
        <v>0</v>
      </c>
      <c r="HF23" s="46">
        <f t="shared" si="36"/>
        <v>2.3655141857242712E-5</v>
      </c>
      <c r="HG23" s="46">
        <f t="shared" si="37"/>
        <v>2.6213493170651765E-5</v>
      </c>
      <c r="HH23" s="46">
        <f t="shared" si="38"/>
        <v>6.5828060467161765E-6</v>
      </c>
      <c r="HI23" s="46">
        <f t="shared" si="39"/>
        <v>2.2332070036514303E-5</v>
      </c>
      <c r="HJ23" s="46">
        <f t="shared" si="40"/>
        <v>9.5158501502519826E-6</v>
      </c>
      <c r="HK23" s="46">
        <f t="shared" si="41"/>
        <v>-1.5912485612160352E-7</v>
      </c>
      <c r="HL23" s="46">
        <f t="shared" si="42"/>
        <v>-6.9750161181228108E-6</v>
      </c>
      <c r="HM23" s="46">
        <f t="shared" si="43"/>
        <v>0</v>
      </c>
      <c r="HN23" s="46">
        <f t="shared" si="44"/>
        <v>5.4350345858690652E-6</v>
      </c>
      <c r="HO23" s="46">
        <f t="shared" si="45"/>
        <v>2.2984322395660721E-5</v>
      </c>
      <c r="HP23" s="46">
        <f t="shared" si="46"/>
        <v>6.0103923061784562E-6</v>
      </c>
      <c r="HQ23" s="46">
        <f t="shared" si="47"/>
        <v>1.9183522713894496E-5</v>
      </c>
      <c r="HR23" s="46">
        <f t="shared" si="48"/>
        <v>1.984109095586086E-5</v>
      </c>
      <c r="HS23" s="46">
        <f t="shared" si="49"/>
        <v>4.3645634865330679E-6</v>
      </c>
      <c r="HT23" s="46">
        <f t="shared" si="50"/>
        <v>-5.6200732425729269E-7</v>
      </c>
      <c r="HU23" s="46">
        <f t="shared" si="51"/>
        <v>3.2208182644802015E-6</v>
      </c>
      <c r="HV23" s="46">
        <f t="shared" si="52"/>
        <v>0</v>
      </c>
      <c r="HW23" s="46">
        <f t="shared" si="53"/>
        <v>0</v>
      </c>
      <c r="HX23" s="46">
        <f t="shared" si="54"/>
        <v>0</v>
      </c>
      <c r="HY23" s="46">
        <f t="shared" si="56"/>
        <v>2.3345537237351889E-5</v>
      </c>
    </row>
    <row r="24" spans="1:233" x14ac:dyDescent="0.3">
      <c r="A24" s="23" t="s">
        <v>22</v>
      </c>
      <c r="B24" s="21">
        <v>6811.9099182</v>
      </c>
      <c r="C24" s="21">
        <v>575.90713233999998</v>
      </c>
      <c r="D24" s="21">
        <v>16740.952578</v>
      </c>
      <c r="E24" s="21">
        <v>1275.1318028000001</v>
      </c>
      <c r="F24" s="21">
        <v>916.82678479000003</v>
      </c>
      <c r="G24" s="21">
        <v>9776.7482061999999</v>
      </c>
      <c r="H24" s="21">
        <v>369.52526697000002</v>
      </c>
      <c r="I24" s="23">
        <v>4.4781670099999999</v>
      </c>
      <c r="J24" s="23">
        <v>11.17584737</v>
      </c>
      <c r="L24" s="23">
        <v>0.41039776</v>
      </c>
      <c r="M24" s="23">
        <v>13.90857104</v>
      </c>
      <c r="N24" s="23">
        <v>4.4655220000000002E-2</v>
      </c>
      <c r="O24" s="23">
        <v>1.285264E-2</v>
      </c>
      <c r="P24" s="23">
        <v>3.8611340000000001E-2</v>
      </c>
      <c r="Q24" s="23">
        <v>0.16907716</v>
      </c>
      <c r="R24" s="23">
        <v>0.29427819999999999</v>
      </c>
      <c r="S24" s="23">
        <v>3.8130148799999999</v>
      </c>
      <c r="T24" s="23">
        <v>5.5452620000000001E-2</v>
      </c>
      <c r="U24" s="23">
        <v>0.33983457</v>
      </c>
      <c r="V24" s="23">
        <v>0.11271924</v>
      </c>
      <c r="W24" s="23">
        <v>8.8038190000000002E-2</v>
      </c>
      <c r="X24" s="6">
        <v>2.7000000000000001E-7</v>
      </c>
      <c r="Y24" s="23">
        <v>0.52803053</v>
      </c>
      <c r="Z24" s="23">
        <v>24.39061727</v>
      </c>
      <c r="AA24" s="23">
        <v>340.85210430000001</v>
      </c>
      <c r="AB24" s="23">
        <v>8.1097349999999999E-2</v>
      </c>
      <c r="AC24" s="23">
        <v>0.79022409000000005</v>
      </c>
      <c r="AD24" s="23">
        <v>0.48163497999999999</v>
      </c>
      <c r="AE24" s="23">
        <v>2.7461412799999998</v>
      </c>
      <c r="AF24" s="23">
        <v>2.4450000000000001E-5</v>
      </c>
      <c r="AG24" s="23">
        <v>0.39643747000000001</v>
      </c>
      <c r="AH24" s="23">
        <v>0.34277796999999999</v>
      </c>
      <c r="AI24" s="23">
        <v>0.38823331</v>
      </c>
      <c r="AJ24" s="23">
        <v>0.12399141</v>
      </c>
      <c r="AL24" s="23">
        <v>5.4619291299999997</v>
      </c>
      <c r="AM24" s="6">
        <v>3.9000000000000002E-7</v>
      </c>
      <c r="AN24" s="23">
        <v>0.12717866</v>
      </c>
      <c r="AO24" s="23">
        <v>1.5803724299999999</v>
      </c>
      <c r="AP24" s="23">
        <v>1.666246E-2</v>
      </c>
      <c r="AQ24" s="6">
        <v>8.4E-7</v>
      </c>
      <c r="AR24" s="6">
        <v>7.4499999999999998E-6</v>
      </c>
      <c r="AT24" s="23">
        <v>5.6509999999999999E-5</v>
      </c>
      <c r="AU24" s="23">
        <v>2.176E-4</v>
      </c>
      <c r="AV24" s="23">
        <v>1.3880000000000001E-4</v>
      </c>
      <c r="AW24" s="23">
        <v>2.3767139999999999E-2</v>
      </c>
      <c r="AX24" s="23">
        <v>0.99712175999999997</v>
      </c>
      <c r="AY24" s="23">
        <v>4.8389920000000002</v>
      </c>
      <c r="AZ24" s="23">
        <v>3.1054765600000001</v>
      </c>
      <c r="BA24" s="23">
        <v>5.0012871099999998</v>
      </c>
      <c r="BC24" s="23">
        <v>1.8519999999999998E-2</v>
      </c>
      <c r="BE24" s="23">
        <v>4.0570999999999999E-4</v>
      </c>
      <c r="BG24" s="23" t="s">
        <v>22</v>
      </c>
      <c r="BH24" s="23">
        <v>0</v>
      </c>
      <c r="BI24" s="23">
        <v>1.11861949529232E-2</v>
      </c>
      <c r="BJ24" s="23">
        <v>1.8520007925175101E-2</v>
      </c>
      <c r="BK24" s="23">
        <v>11.175847110185099</v>
      </c>
      <c r="BL24" s="23">
        <v>0</v>
      </c>
      <c r="BM24" s="23">
        <v>4.4781628293703601</v>
      </c>
      <c r="BN24" s="23">
        <v>4.4781628293703601</v>
      </c>
      <c r="BO24" s="23">
        <v>3.7602599563484802E-3</v>
      </c>
      <c r="BP24" s="23">
        <v>0</v>
      </c>
      <c r="BQ24" s="23">
        <v>0.16826299523781599</v>
      </c>
      <c r="BR24" s="23">
        <v>0.24213471312070001</v>
      </c>
      <c r="BS24" s="23">
        <v>13.9085832109718</v>
      </c>
      <c r="BT24" s="23">
        <v>4.0571608851020901E-4</v>
      </c>
      <c r="BU24" s="23">
        <v>1.4289669212806701E-2</v>
      </c>
      <c r="BV24" s="23">
        <v>3.0365530769116199E-2</v>
      </c>
      <c r="BW24" s="23">
        <v>0.52803424778105201</v>
      </c>
      <c r="BX24" s="23">
        <v>1.2852769517176199E-2</v>
      </c>
      <c r="BY24" s="23">
        <v>9.2666890432649297E-3</v>
      </c>
      <c r="BZ24" s="23">
        <v>2.9344619075128999E-2</v>
      </c>
      <c r="CA24" s="23">
        <v>0.16907713094278701</v>
      </c>
      <c r="CB24" s="23">
        <v>0</v>
      </c>
      <c r="CC24" s="23">
        <v>181.10485575425301</v>
      </c>
      <c r="CD24" s="6">
        <v>0.29427813305718697</v>
      </c>
      <c r="CE24" s="23">
        <v>1.6081245211481399E-2</v>
      </c>
      <c r="CF24" s="23">
        <v>3.9371343628413498E-2</v>
      </c>
      <c r="CG24" s="23">
        <v>3.8130103424185702</v>
      </c>
      <c r="CH24" s="23">
        <v>0.33983068466367999</v>
      </c>
      <c r="CI24" s="23">
        <v>2.7461260830445</v>
      </c>
      <c r="CJ24" s="23">
        <v>0.112716609818276</v>
      </c>
      <c r="CK24" s="6">
        <v>3.9000958696406999E-7</v>
      </c>
      <c r="CL24" s="23">
        <v>0.38823410527256502</v>
      </c>
      <c r="CM24" s="23">
        <v>0.12717825723589299</v>
      </c>
      <c r="CN24" s="23">
        <v>6811.9077001601199</v>
      </c>
      <c r="CO24" s="23">
        <v>8.8036951455113394E-2</v>
      </c>
      <c r="CP24" s="6">
        <v>2.7000687779229098E-7</v>
      </c>
      <c r="CQ24" s="23">
        <v>17.013047146039099</v>
      </c>
      <c r="CR24" s="23">
        <v>15.4143117280155</v>
      </c>
      <c r="CS24" s="6">
        <v>0.159537767923247</v>
      </c>
      <c r="CT24" s="23">
        <v>0.99712066062657401</v>
      </c>
      <c r="CU24" s="23">
        <v>12.610092359999101</v>
      </c>
      <c r="CV24" s="23">
        <v>0</v>
      </c>
      <c r="CW24" s="6">
        <v>0</v>
      </c>
      <c r="CX24" s="6">
        <v>24.390605767431801</v>
      </c>
      <c r="CY24" s="23">
        <v>24.390605767431801</v>
      </c>
      <c r="CZ24" s="23">
        <v>340.85173976425898</v>
      </c>
      <c r="DA24" s="23">
        <v>4.8389952230593796</v>
      </c>
      <c r="DB24" s="23">
        <v>1.8208260742332599E-2</v>
      </c>
      <c r="DC24" s="23">
        <v>5.8740130831507101E-2</v>
      </c>
      <c r="DD24" s="23">
        <v>0</v>
      </c>
      <c r="DE24" s="23">
        <v>4.4006259992982502</v>
      </c>
      <c r="DF24" s="23">
        <v>0</v>
      </c>
      <c r="DG24" s="23">
        <v>0</v>
      </c>
      <c r="DH24" s="23">
        <v>0</v>
      </c>
      <c r="DI24" s="23">
        <v>0.20545771632066201</v>
      </c>
      <c r="DJ24" s="23">
        <v>0.58476435338425903</v>
      </c>
      <c r="DK24" s="23">
        <v>0.158941445896743</v>
      </c>
      <c r="DL24" s="23">
        <v>0.322699194305263</v>
      </c>
      <c r="DM24" s="6">
        <v>2.4450580051257401E-5</v>
      </c>
      <c r="DN24" s="23">
        <v>3.1054738054088298</v>
      </c>
      <c r="DO24" s="23">
        <v>0.39643740976466002</v>
      </c>
      <c r="DP24" s="23">
        <v>575.90702042096996</v>
      </c>
      <c r="DQ24" s="23">
        <v>0</v>
      </c>
      <c r="DR24" s="23">
        <v>0.14053886707588101</v>
      </c>
      <c r="DS24" s="23">
        <v>0.20223894762234099</v>
      </c>
      <c r="DT24" s="23">
        <v>374.56122953658797</v>
      </c>
      <c r="DU24" s="23">
        <v>15083.935831356301</v>
      </c>
      <c r="DV24" s="23">
        <v>1675.9933362183799</v>
      </c>
      <c r="DW24" s="23">
        <v>16759.929167574701</v>
      </c>
      <c r="DX24" s="23">
        <v>0</v>
      </c>
      <c r="DY24" s="23">
        <v>9.5709310443792806</v>
      </c>
      <c r="DZ24" s="23">
        <v>1.6662820946567802E-2</v>
      </c>
      <c r="EA24" s="6">
        <v>8.4007651312576697E-7</v>
      </c>
      <c r="EB24" s="6">
        <v>7.4500032423075504E-6</v>
      </c>
      <c r="EC24" s="23">
        <v>0</v>
      </c>
      <c r="ED24" s="6">
        <v>5.6513086459997398E-5</v>
      </c>
      <c r="EE24" s="23">
        <v>2.1761289043566601E-4</v>
      </c>
      <c r="EF24" s="23">
        <v>1.38807993430684E-4</v>
      </c>
      <c r="EG24" s="23">
        <v>2.3765017248567201E-2</v>
      </c>
      <c r="EH24" s="23">
        <v>48.1642265863548</v>
      </c>
      <c r="EI24" s="23">
        <v>89.2861859084679</v>
      </c>
      <c r="EJ24" s="23">
        <v>28.909987225800801</v>
      </c>
      <c r="EK24" s="23">
        <v>9.8301480500966605</v>
      </c>
      <c r="EL24" s="23">
        <v>38.789570882601602</v>
      </c>
      <c r="EM24" s="23">
        <v>24.776757850381401</v>
      </c>
      <c r="EN24" s="23">
        <v>0</v>
      </c>
      <c r="EO24" s="23">
        <v>4.1503762010206297E-3</v>
      </c>
      <c r="EP24" s="23">
        <v>8.6997916554218495</v>
      </c>
      <c r="EQ24" s="23">
        <v>1275.1377306822001</v>
      </c>
      <c r="ER24" s="23">
        <v>916.83371055511702</v>
      </c>
      <c r="ES24" s="23">
        <v>358.30402012708498</v>
      </c>
      <c r="ET24" s="23">
        <v>5.8701003874623202E-2</v>
      </c>
      <c r="EU24" s="23">
        <v>0.25757593843593102</v>
      </c>
      <c r="EV24" s="23">
        <v>488.785778081915</v>
      </c>
      <c r="EW24" s="23">
        <v>0.54316702183126897</v>
      </c>
      <c r="EX24" s="23">
        <v>23.667152657572501</v>
      </c>
      <c r="EY24" s="23">
        <v>9.0511524920947704</v>
      </c>
      <c r="EZ24" s="23">
        <v>2.0653301531936701</v>
      </c>
      <c r="FA24" s="23">
        <v>59.106569939957097</v>
      </c>
      <c r="FB24" s="23">
        <v>0.12389381882186599</v>
      </c>
      <c r="FC24" s="23">
        <v>8.0203827773806395</v>
      </c>
      <c r="FD24" s="23">
        <v>80.997295825597803</v>
      </c>
      <c r="FE24" s="23">
        <v>89.6103561373302</v>
      </c>
      <c r="FF24" s="23">
        <v>3.5201490526569201</v>
      </c>
      <c r="FG24" s="23">
        <v>0</v>
      </c>
      <c r="FH24" s="23">
        <v>9772.1903705424393</v>
      </c>
      <c r="FI24" s="23">
        <v>0.360124015105038</v>
      </c>
      <c r="FJ24" s="23">
        <v>5.0012820619593503</v>
      </c>
      <c r="FK24" s="23">
        <v>231.29458046222101</v>
      </c>
      <c r="FL24" s="23">
        <v>0</v>
      </c>
      <c r="FM24" s="23">
        <v>43.144843337302603</v>
      </c>
      <c r="FN24" s="23">
        <v>5.4619297908448203</v>
      </c>
      <c r="FO24" s="23">
        <v>0</v>
      </c>
      <c r="FP24" s="23">
        <v>0.18365374217417599</v>
      </c>
      <c r="FQ24" s="23">
        <v>369.52636033259898</v>
      </c>
      <c r="FR24" s="23">
        <v>1.58037117372995</v>
      </c>
      <c r="FS24" s="23">
        <v>132.43421192465999</v>
      </c>
      <c r="FU24" s="32">
        <f t="shared" si="55"/>
        <v>1.0136251963174083</v>
      </c>
      <c r="FV24" s="46">
        <f t="shared" si="0"/>
        <v>-3.2561203931025599E-7</v>
      </c>
      <c r="FW24" s="46">
        <f t="shared" si="1"/>
        <v>-1.9433520394856239E-7</v>
      </c>
      <c r="FX24" s="46">
        <f t="shared" si="2"/>
        <v>1.1335429980034964E-3</v>
      </c>
      <c r="FY24" s="46">
        <f t="shared" si="3"/>
        <v>4.6488388000327823E-6</v>
      </c>
      <c r="FZ24" s="46">
        <f t="shared" si="4"/>
        <v>7.5540606272487133E-6</v>
      </c>
      <c r="GA24" s="46">
        <f t="shared" si="5"/>
        <v>-4.6619137175592376E-4</v>
      </c>
      <c r="GB24" s="46">
        <f t="shared" si="6"/>
        <v>2.9588304148464391E-6</v>
      </c>
      <c r="GC24" s="46">
        <f t="shared" si="7"/>
        <v>-9.3355822381555923E-7</v>
      </c>
      <c r="GD24" s="46">
        <f t="shared" si="8"/>
        <v>-2.3247892679553946E-8</v>
      </c>
      <c r="GE24" s="46">
        <f t="shared" si="9"/>
        <v>0</v>
      </c>
      <c r="GF24" s="46">
        <f t="shared" si="10"/>
        <v>-1.2583276291145237E-7</v>
      </c>
      <c r="GG24" s="46">
        <f t="shared" si="11"/>
        <v>8.7506989504321515E-7</v>
      </c>
      <c r="GH24" s="46">
        <f t="shared" si="12"/>
        <v>-4.4828078566549936E-7</v>
      </c>
      <c r="GI24" s="46">
        <f t="shared" si="13"/>
        <v>1.0077087368757686E-5</v>
      </c>
      <c r="GJ24" s="46">
        <f t="shared" si="14"/>
        <v>-8.2570576598552256E-7</v>
      </c>
      <c r="GK24" s="46">
        <f t="shared" si="15"/>
        <v>-1.7185770684131071E-7</v>
      </c>
      <c r="GL24" s="46">
        <f t="shared" si="16"/>
        <v>-2.2748138671200911E-7</v>
      </c>
      <c r="GM24" s="46">
        <f t="shared" si="17"/>
        <v>-1.190024579633646E-6</v>
      </c>
      <c r="GN24" s="46">
        <f t="shared" si="18"/>
        <v>-5.6192304530150945E-7</v>
      </c>
      <c r="GO24" s="46">
        <f t="shared" si="19"/>
        <v>-1.14330226027583E-5</v>
      </c>
      <c r="GP24" s="46">
        <f t="shared" si="20"/>
        <v>-2.3333919959009875E-5</v>
      </c>
      <c r="GQ24" s="46">
        <f t="shared" si="21"/>
        <v>-1.4068268402708909E-5</v>
      </c>
      <c r="GR24" s="46">
        <f t="shared" si="22"/>
        <v>2.5473304781357854E-5</v>
      </c>
      <c r="GS24" s="46">
        <f t="shared" si="23"/>
        <v>7.0408448769336016E-6</v>
      </c>
      <c r="GT24" s="46">
        <f t="shared" si="24"/>
        <v>-4.715980769133682E-7</v>
      </c>
      <c r="GU24" s="46">
        <f t="shared" si="25"/>
        <v>-1.0694836159994739E-6</v>
      </c>
      <c r="GV24" s="46">
        <f t="shared" si="26"/>
        <v>1.7482382104128343E-5</v>
      </c>
      <c r="GW24" s="46">
        <f t="shared" si="27"/>
        <v>-2.5566103394902192E-6</v>
      </c>
      <c r="GX24" s="46">
        <f t="shared" si="28"/>
        <v>1.1752057556204594E-5</v>
      </c>
      <c r="GY24" s="46">
        <f t="shared" si="29"/>
        <v>-5.533930686838335E-6</v>
      </c>
      <c r="GZ24" s="46">
        <f t="shared" si="30"/>
        <v>2.3723977807734988E-5</v>
      </c>
      <c r="HA24" s="46">
        <f t="shared" si="31"/>
        <v>-1.5194159117619211E-7</v>
      </c>
      <c r="HB24" s="46">
        <f t="shared" si="32"/>
        <v>-4.5306814201964751E-7</v>
      </c>
      <c r="HC24" s="46">
        <f t="shared" si="33"/>
        <v>2.0484398029215616E-6</v>
      </c>
      <c r="HD24" s="46">
        <f t="shared" si="34"/>
        <v>-7.8708015445587442E-4</v>
      </c>
      <c r="HE24" s="46">
        <f t="shared" si="35"/>
        <v>0</v>
      </c>
      <c r="HF24" s="46">
        <f t="shared" si="36"/>
        <v>1.2099110129675865E-7</v>
      </c>
      <c r="HG24" s="46">
        <f t="shared" si="37"/>
        <v>2.4581959153768204E-5</v>
      </c>
      <c r="HH24" s="46">
        <f t="shared" si="38"/>
        <v>-3.1669157939731787E-6</v>
      </c>
      <c r="HI24" s="46">
        <f t="shared" si="39"/>
        <v>-7.9492025179622186E-7</v>
      </c>
      <c r="HJ24" s="46">
        <f t="shared" si="40"/>
        <v>2.1662261622903704E-5</v>
      </c>
      <c r="HK24" s="46">
        <f t="shared" si="41"/>
        <v>9.1087054484480801E-5</v>
      </c>
      <c r="HL24" s="46">
        <f t="shared" si="42"/>
        <v>4.3520906719154358E-7</v>
      </c>
      <c r="HM24" s="46">
        <f t="shared" si="43"/>
        <v>0</v>
      </c>
      <c r="HN24" s="46">
        <f t="shared" si="44"/>
        <v>5.4617943680735642E-5</v>
      </c>
      <c r="HO24" s="46">
        <f t="shared" si="45"/>
        <v>5.9239134494530205E-5</v>
      </c>
      <c r="HP24" s="46">
        <f t="shared" si="46"/>
        <v>5.7589558242002633E-5</v>
      </c>
      <c r="HQ24" s="46">
        <f t="shared" si="47"/>
        <v>-8.9314550795685326E-5</v>
      </c>
      <c r="HR24" s="46">
        <f t="shared" si="48"/>
        <v>-1.1025468203213472E-6</v>
      </c>
      <c r="HS24" s="46">
        <f t="shared" si="49"/>
        <v>6.6606007602139836E-7</v>
      </c>
      <c r="HT24" s="46">
        <f t="shared" si="50"/>
        <v>-8.870107750139005E-7</v>
      </c>
      <c r="HU24" s="46">
        <f t="shared" si="51"/>
        <v>-1.0093483014398009E-6</v>
      </c>
      <c r="HV24" s="46">
        <f t="shared" si="52"/>
        <v>0</v>
      </c>
      <c r="HW24" s="46">
        <f t="shared" si="53"/>
        <v>4.2792522154317668E-7</v>
      </c>
      <c r="HX24" s="46">
        <f t="shared" si="54"/>
        <v>0</v>
      </c>
      <c r="HY24" s="46">
        <f t="shared" si="56"/>
        <v>1.5007049885440783E-5</v>
      </c>
    </row>
    <row r="25" spans="1:233" x14ac:dyDescent="0.3">
      <c r="A25" s="23" t="s">
        <v>23</v>
      </c>
      <c r="B25" s="21">
        <v>11166.736790999999</v>
      </c>
      <c r="C25" s="21">
        <v>306.1023548</v>
      </c>
      <c r="D25" s="21">
        <v>17116.456999999999</v>
      </c>
      <c r="E25" s="21">
        <v>1241.2857058</v>
      </c>
      <c r="F25" s="21">
        <v>995.65114756000003</v>
      </c>
      <c r="G25" s="21">
        <v>3239.1039999999998</v>
      </c>
      <c r="H25" s="21">
        <v>510.17410030000002</v>
      </c>
      <c r="I25" s="23">
        <v>10.90162121</v>
      </c>
      <c r="J25" s="23">
        <v>1.7115205</v>
      </c>
      <c r="K25" s="23">
        <v>0.33560000000000001</v>
      </c>
      <c r="L25" s="23">
        <v>9.1144829999999996E-2</v>
      </c>
      <c r="M25" s="23">
        <v>4.2662887400000002</v>
      </c>
      <c r="N25" s="23">
        <v>4.8605000000000002E-3</v>
      </c>
      <c r="O25" s="23">
        <v>0.10649221</v>
      </c>
      <c r="P25" s="23">
        <v>5.0500709999999997E-2</v>
      </c>
      <c r="Q25" s="23">
        <v>3.995597E-2</v>
      </c>
      <c r="R25" s="23">
        <v>0.1119</v>
      </c>
      <c r="T25" s="23">
        <v>5.6255069999999997E-2</v>
      </c>
      <c r="U25" s="23">
        <v>0.1328</v>
      </c>
      <c r="V25" s="23">
        <v>8.8599999999999998E-2</v>
      </c>
      <c r="W25" s="23">
        <v>0.54</v>
      </c>
      <c r="Y25" s="23">
        <v>7.6E-3</v>
      </c>
      <c r="Z25" s="23">
        <v>122.48629785</v>
      </c>
      <c r="AA25" s="23">
        <v>76.207555439999993</v>
      </c>
      <c r="AB25" s="23">
        <v>4.5986310000000002E-2</v>
      </c>
      <c r="AC25" s="23">
        <v>0.12792011</v>
      </c>
      <c r="AD25" s="23">
        <v>0.60051405000000002</v>
      </c>
      <c r="AE25" s="23">
        <v>0.86019999999999996</v>
      </c>
      <c r="AF25" s="23">
        <v>22.494199999999999</v>
      </c>
      <c r="AG25" s="23">
        <v>0.43582298000000003</v>
      </c>
      <c r="AH25" s="23">
        <v>0.43071524999999999</v>
      </c>
      <c r="AI25" s="23">
        <v>0.18360000000000001</v>
      </c>
      <c r="AJ25" s="23">
        <v>7.5700000000000003E-2</v>
      </c>
      <c r="AL25" s="23">
        <v>17.022841540000002</v>
      </c>
      <c r="AN25" s="23">
        <v>6.2600000000000003E-2</v>
      </c>
      <c r="AO25" s="23">
        <v>8.8717717199999999</v>
      </c>
      <c r="AP25" s="23">
        <v>3.465712E-2</v>
      </c>
      <c r="AQ25" s="6">
        <v>1.48E-6</v>
      </c>
      <c r="AR25" s="23">
        <v>1.313E-5</v>
      </c>
      <c r="AT25" s="6">
        <v>1.28E-6</v>
      </c>
      <c r="AU25" s="23">
        <v>1.01282E-3</v>
      </c>
      <c r="AV25" s="23">
        <v>3.0646999999999998E-4</v>
      </c>
      <c r="AW25" s="23">
        <v>0.63433572000000005</v>
      </c>
      <c r="AX25" s="23">
        <v>4.27033591</v>
      </c>
      <c r="AY25" s="23">
        <v>25.107586250000001</v>
      </c>
      <c r="AZ25" s="23">
        <v>0.64129999999999998</v>
      </c>
      <c r="BA25" s="23">
        <v>0.96360000000000001</v>
      </c>
      <c r="BD25" s="23">
        <v>0.71130000000000004</v>
      </c>
      <c r="BE25" s="23">
        <v>1.0098E-4</v>
      </c>
      <c r="BG25" s="23" t="s">
        <v>23</v>
      </c>
      <c r="BH25" s="23">
        <v>0.34235579831469798</v>
      </c>
      <c r="BI25" s="23">
        <v>3.35389873045562</v>
      </c>
      <c r="BJ25" s="23">
        <v>0</v>
      </c>
      <c r="BK25" s="23">
        <v>1.7115203089968301</v>
      </c>
      <c r="BL25" s="23">
        <v>0.33559913854108903</v>
      </c>
      <c r="BM25" s="23">
        <v>10.926491400462201</v>
      </c>
      <c r="BN25" s="23">
        <v>10.9016182172422</v>
      </c>
      <c r="BO25" s="23">
        <v>0.95215524637808102</v>
      </c>
      <c r="BP25" s="23">
        <v>0.16603198451391901</v>
      </c>
      <c r="BQ25" s="23">
        <v>3.7369330955979198E-2</v>
      </c>
      <c r="BR25" s="23">
        <v>5.3775388701642897E-2</v>
      </c>
      <c r="BS25" s="23">
        <v>4.2662727981160504</v>
      </c>
      <c r="BT25" s="23">
        <v>1.00974940699406E-4</v>
      </c>
      <c r="BU25" s="23">
        <v>1.5553656881672399E-3</v>
      </c>
      <c r="BV25" s="23">
        <v>3.30514484120658E-3</v>
      </c>
      <c r="BW25" s="23">
        <v>7.6000120785155801E-3</v>
      </c>
      <c r="BX25" s="23">
        <v>0.106492416841073</v>
      </c>
      <c r="BY25" s="23">
        <v>1.21201511983773E-2</v>
      </c>
      <c r="BZ25" s="23">
        <v>3.8380488317818297E-2</v>
      </c>
      <c r="CA25" s="23">
        <v>3.9955903502372603E-2</v>
      </c>
      <c r="CB25" s="23">
        <v>0.71130043227566597</v>
      </c>
      <c r="CC25" s="23">
        <v>968.73139744226501</v>
      </c>
      <c r="CD25" s="23">
        <v>0.11189982456054801</v>
      </c>
      <c r="CE25" s="23">
        <v>1.6313938264521499E-2</v>
      </c>
      <c r="CF25" s="23">
        <v>3.9941057522666197E-2</v>
      </c>
      <c r="CG25" s="23">
        <v>0</v>
      </c>
      <c r="CH25" s="23">
        <v>0.13279780114147499</v>
      </c>
      <c r="CI25" s="23">
        <v>0.86019711667105603</v>
      </c>
      <c r="CJ25" s="23">
        <v>8.8598773835546499E-2</v>
      </c>
      <c r="CK25" s="23">
        <v>0</v>
      </c>
      <c r="CL25" s="23">
        <v>0.183598625024186</v>
      </c>
      <c r="CM25" s="23">
        <v>6.2599621356173099E-2</v>
      </c>
      <c r="CN25" s="23">
        <v>11166.7342242144</v>
      </c>
      <c r="CO25" s="23">
        <v>0.53999251573165097</v>
      </c>
      <c r="CP25" s="23">
        <v>0</v>
      </c>
      <c r="CQ25" s="23">
        <v>5.3855394380849404</v>
      </c>
      <c r="CR25" s="23">
        <v>62.892522335864697</v>
      </c>
      <c r="CS25" s="23">
        <v>1.8200297014576901</v>
      </c>
      <c r="CT25" s="23">
        <v>4.2703313144930597</v>
      </c>
      <c r="CU25" s="23">
        <v>1.9113696309650099</v>
      </c>
      <c r="CV25" s="23">
        <v>0</v>
      </c>
      <c r="CW25" s="6">
        <v>0.19696350514779201</v>
      </c>
      <c r="CX25" s="23">
        <v>122.486197536308</v>
      </c>
      <c r="CY25" s="23">
        <v>122.486197536308</v>
      </c>
      <c r="CZ25" s="6">
        <v>76.207181383910495</v>
      </c>
      <c r="DA25" s="23">
        <v>25.1075780353463</v>
      </c>
      <c r="DB25" s="23">
        <v>2.2519888489441701E-2</v>
      </c>
      <c r="DC25" s="23">
        <v>2.1193962639671399E-2</v>
      </c>
      <c r="DD25" s="23">
        <v>0</v>
      </c>
      <c r="DE25" s="23">
        <v>2.7056526382391199</v>
      </c>
      <c r="DF25" s="23">
        <v>0.187586159006949</v>
      </c>
      <c r="DG25" s="23">
        <v>17.3013595362202</v>
      </c>
      <c r="DH25" s="23">
        <v>0.94208429590877296</v>
      </c>
      <c r="DI25" s="23">
        <v>3.3259221272397499E-2</v>
      </c>
      <c r="DJ25" s="23">
        <v>9.46609234874915E-2</v>
      </c>
      <c r="DK25" s="23">
        <v>0.19816948451197899</v>
      </c>
      <c r="DL25" s="23">
        <v>0.402344460086972</v>
      </c>
      <c r="DM25" s="23">
        <v>22.541186775492299</v>
      </c>
      <c r="DN25" s="23">
        <v>0.64129903434408497</v>
      </c>
      <c r="DO25" s="23">
        <v>0.43582465755807698</v>
      </c>
      <c r="DP25" s="23">
        <v>306.10236143024798</v>
      </c>
      <c r="DQ25" s="23">
        <v>0</v>
      </c>
      <c r="DR25" s="23">
        <v>0.17659313101517299</v>
      </c>
      <c r="DS25" s="23">
        <v>0.25412184421038703</v>
      </c>
      <c r="DT25" s="23">
        <v>451.48427862905498</v>
      </c>
      <c r="DU25" s="23">
        <v>15405.8659397467</v>
      </c>
      <c r="DV25" s="23">
        <v>1711.7624162449999</v>
      </c>
      <c r="DW25" s="23">
        <v>17117.628355991699</v>
      </c>
      <c r="DX25" s="23">
        <v>1.3995898366871099E-3</v>
      </c>
      <c r="DY25" s="23">
        <v>8.7074033382807805</v>
      </c>
      <c r="DZ25" s="23">
        <v>3.4656759583992003E-2</v>
      </c>
      <c r="EA25" s="6">
        <v>1.4799680970915501E-6</v>
      </c>
      <c r="EB25" s="6">
        <v>1.3129775978218301E-5</v>
      </c>
      <c r="EC25" s="23">
        <v>0</v>
      </c>
      <c r="ED25" s="6">
        <v>1.2800142635074401E-6</v>
      </c>
      <c r="EE25" s="23">
        <v>1.01286720053528E-3</v>
      </c>
      <c r="EF25" s="23">
        <v>3.0649458811554301E-4</v>
      </c>
      <c r="EG25" s="23">
        <v>0.63433328621374496</v>
      </c>
      <c r="EH25" s="23">
        <v>7.2179424873757796</v>
      </c>
      <c r="EI25" s="23">
        <v>83.580109832916193</v>
      </c>
      <c r="EJ25" s="23">
        <v>9.01484540352849</v>
      </c>
      <c r="EK25" s="23">
        <v>21.791837396010699</v>
      </c>
      <c r="EL25" s="23">
        <v>49.286772178993203</v>
      </c>
      <c r="EM25" s="23">
        <v>9.6561578361194194</v>
      </c>
      <c r="EN25" s="23">
        <v>1.89697110291726</v>
      </c>
      <c r="EO25" s="23">
        <v>2.2730558258789498E-3</v>
      </c>
      <c r="EP25" s="23">
        <v>13.6287019354266</v>
      </c>
      <c r="EQ25" s="23">
        <v>1241.2986762027299</v>
      </c>
      <c r="ER25" s="23">
        <v>995.664206211438</v>
      </c>
      <c r="ES25" s="23">
        <v>245.63446999129101</v>
      </c>
      <c r="ET25" s="23">
        <v>0.132898085836956</v>
      </c>
      <c r="EU25" s="23">
        <v>2.1197866941252301E-2</v>
      </c>
      <c r="EV25" s="23">
        <v>170.07536300236401</v>
      </c>
      <c r="EW25" s="23">
        <v>60.835103644791197</v>
      </c>
      <c r="EX25" s="23">
        <v>111.8889374627</v>
      </c>
      <c r="EY25" s="23">
        <v>25.635097275638302</v>
      </c>
      <c r="EZ25" s="23">
        <v>13.4040843648208</v>
      </c>
      <c r="FA25" s="23">
        <v>279.69107743800799</v>
      </c>
      <c r="FB25" s="23">
        <v>7.5641015007963996E-2</v>
      </c>
      <c r="FC25" s="23">
        <v>21.223313252152298</v>
      </c>
      <c r="FD25" s="23">
        <v>26.401257155706901</v>
      </c>
      <c r="FE25" s="23">
        <v>194.86128440031499</v>
      </c>
      <c r="FF25" s="23">
        <v>0.22467717394268999</v>
      </c>
      <c r="FG25" s="23">
        <v>0</v>
      </c>
      <c r="FH25" s="23">
        <v>3199.6457966408102</v>
      </c>
      <c r="FI25" s="23">
        <v>2.0174881370681899</v>
      </c>
      <c r="FJ25" s="23">
        <v>0.96360251994867396</v>
      </c>
      <c r="FK25" s="23">
        <v>77.745426231033406</v>
      </c>
      <c r="FL25" s="23">
        <v>8.7761323519732901</v>
      </c>
      <c r="FM25" s="23">
        <v>13.4553691147621</v>
      </c>
      <c r="FN25" s="23">
        <v>17.022837705454599</v>
      </c>
      <c r="FO25" s="23">
        <v>0.37240101759288502</v>
      </c>
      <c r="FP25" s="23">
        <v>12.023193226161901</v>
      </c>
      <c r="FQ25" s="23">
        <v>510.174071068194</v>
      </c>
      <c r="FR25" s="23">
        <v>8.8717702353103096</v>
      </c>
      <c r="FS25" s="23">
        <v>25.216484083641401</v>
      </c>
      <c r="FU25" s="32">
        <f t="shared" si="55"/>
        <v>0.88496124015817723</v>
      </c>
      <c r="FV25" s="46">
        <f t="shared" si="0"/>
        <v>-2.2985995344406013E-7</v>
      </c>
      <c r="FW25" s="46">
        <f t="shared" si="1"/>
        <v>2.1660231869818773E-8</v>
      </c>
      <c r="FX25" s="46">
        <f t="shared" si="2"/>
        <v>6.8434489199528463E-5</v>
      </c>
      <c r="FY25" s="46">
        <f t="shared" si="3"/>
        <v>1.0449167882405171E-5</v>
      </c>
      <c r="FZ25" s="46">
        <f t="shared" si="4"/>
        <v>1.311568963685242E-5</v>
      </c>
      <c r="GA25" s="46">
        <f t="shared" si="5"/>
        <v>-1.2181826628348337E-2</v>
      </c>
      <c r="GB25" s="46">
        <f t="shared" si="6"/>
        <v>-5.7297706817074894E-8</v>
      </c>
      <c r="GC25" s="46">
        <f t="shared" si="7"/>
        <v>-2.7452410445678545E-7</v>
      </c>
      <c r="GD25" s="46">
        <f t="shared" si="8"/>
        <v>-1.1159852887945182E-7</v>
      </c>
      <c r="GE25" s="46">
        <f t="shared" si="9"/>
        <v>-2.5669216656240673E-6</v>
      </c>
      <c r="GF25" s="46">
        <f t="shared" si="10"/>
        <v>-1.210626844127285E-6</v>
      </c>
      <c r="GG25" s="46">
        <f t="shared" si="11"/>
        <v>-3.736710035669443E-6</v>
      </c>
      <c r="GH25" s="46">
        <f t="shared" si="12"/>
        <v>2.1663149511148818E-6</v>
      </c>
      <c r="GI25" s="46">
        <f t="shared" si="13"/>
        <v>1.9423117708950345E-6</v>
      </c>
      <c r="GJ25" s="46">
        <f t="shared" si="14"/>
        <v>-1.3956992762511668E-6</v>
      </c>
      <c r="GK25" s="46">
        <f t="shared" si="15"/>
        <v>-1.6642726330402449E-6</v>
      </c>
      <c r="GL25" s="46">
        <f t="shared" si="16"/>
        <v>-1.5678235209447694E-6</v>
      </c>
      <c r="GM25" s="46">
        <f t="shared" si="17"/>
        <v>0</v>
      </c>
      <c r="GN25" s="46">
        <f t="shared" si="18"/>
        <v>-1.319219979731347E-6</v>
      </c>
      <c r="GO25" s="46">
        <f t="shared" si="19"/>
        <v>-1.6557669616038363E-5</v>
      </c>
      <c r="GP25" s="46">
        <f t="shared" si="20"/>
        <v>-1.3839327917600838E-5</v>
      </c>
      <c r="GQ25" s="46">
        <f t="shared" si="21"/>
        <v>-1.3859756201976362E-5</v>
      </c>
      <c r="GR25" s="46">
        <f t="shared" si="22"/>
        <v>0</v>
      </c>
      <c r="GS25" s="46">
        <f t="shared" si="23"/>
        <v>1.5892783657996488E-6</v>
      </c>
      <c r="GT25" s="46">
        <f t="shared" si="24"/>
        <v>-8.1897888794684274E-7</v>
      </c>
      <c r="GU25" s="46">
        <f t="shared" si="25"/>
        <v>-4.9083858856062747E-6</v>
      </c>
      <c r="GV25" s="46">
        <f t="shared" si="26"/>
        <v>1.2981145737704524E-5</v>
      </c>
      <c r="GW25" s="46">
        <f t="shared" si="27"/>
        <v>2.7173123127339823E-7</v>
      </c>
      <c r="GX25" s="46">
        <f t="shared" si="28"/>
        <v>-1.7551803991898136E-7</v>
      </c>
      <c r="GY25" s="46">
        <f t="shared" si="29"/>
        <v>-3.351928556076174E-6</v>
      </c>
      <c r="GZ25" s="46">
        <f t="shared" si="30"/>
        <v>2.0888395894186115E-3</v>
      </c>
      <c r="HA25" s="46">
        <f t="shared" si="31"/>
        <v>3.8491730678158513E-6</v>
      </c>
      <c r="HB25" s="46">
        <f t="shared" si="32"/>
        <v>-6.379491786718019E-7</v>
      </c>
      <c r="HC25" s="46">
        <f t="shared" si="33"/>
        <v>-7.4889750218483591E-6</v>
      </c>
      <c r="HD25" s="46">
        <f t="shared" si="34"/>
        <v>-7.7919408237789865E-4</v>
      </c>
      <c r="HE25" s="46">
        <f t="shared" si="35"/>
        <v>0</v>
      </c>
      <c r="HF25" s="46">
        <f t="shared" si="36"/>
        <v>-2.2525883202111351E-7</v>
      </c>
      <c r="HG25" s="46">
        <f t="shared" si="37"/>
        <v>0</v>
      </c>
      <c r="HH25" s="46">
        <f t="shared" si="38"/>
        <v>-6.0486234329677236E-6</v>
      </c>
      <c r="HI25" s="46">
        <f t="shared" si="39"/>
        <v>-1.6734985267417488E-7</v>
      </c>
      <c r="HJ25" s="46">
        <f t="shared" si="40"/>
        <v>-1.0399479471945288E-5</v>
      </c>
      <c r="HK25" s="46">
        <f t="shared" si="41"/>
        <v>-2.15560192229245E-5</v>
      </c>
      <c r="HL25" s="46">
        <f t="shared" si="42"/>
        <v>-1.7061826481262698E-5</v>
      </c>
      <c r="HM25" s="46">
        <f t="shared" si="43"/>
        <v>0</v>
      </c>
      <c r="HN25" s="46">
        <f t="shared" si="44"/>
        <v>1.114336518753014E-5</v>
      </c>
      <c r="HO25" s="46">
        <f t="shared" si="45"/>
        <v>4.6603083746357675E-5</v>
      </c>
      <c r="HP25" s="46">
        <f t="shared" si="46"/>
        <v>8.0230089545554114E-5</v>
      </c>
      <c r="HQ25" s="46">
        <f t="shared" si="47"/>
        <v>-3.8367479212505114E-6</v>
      </c>
      <c r="HR25" s="46">
        <f t="shared" si="48"/>
        <v>-1.0761464758680267E-6</v>
      </c>
      <c r="HS25" s="46">
        <f t="shared" si="49"/>
        <v>-3.2717815319176664E-7</v>
      </c>
      <c r="HT25" s="46">
        <f t="shared" si="50"/>
        <v>-1.5057787541063654E-6</v>
      </c>
      <c r="HU25" s="46">
        <f t="shared" si="51"/>
        <v>2.6151397612612426E-6</v>
      </c>
      <c r="HV25" s="46">
        <f t="shared" si="52"/>
        <v>0</v>
      </c>
      <c r="HW25" s="46">
        <f t="shared" si="53"/>
        <v>0</v>
      </c>
      <c r="HX25" s="46">
        <f t="shared" si="54"/>
        <v>6.0772622793361822E-7</v>
      </c>
      <c r="HY25" s="46">
        <f t="shared" si="56"/>
        <v>-5.010200627847919E-5</v>
      </c>
    </row>
    <row r="26" spans="1:233" x14ac:dyDescent="0.3">
      <c r="A26" s="23" t="s">
        <v>24</v>
      </c>
      <c r="B26" s="21">
        <v>15395.1412</v>
      </c>
      <c r="C26" s="21">
        <v>263.86554380000001</v>
      </c>
      <c r="D26" s="21">
        <v>45144.154499999997</v>
      </c>
      <c r="E26" s="21">
        <v>5034.3254260000003</v>
      </c>
      <c r="F26" s="21">
        <v>3663.1429797999999</v>
      </c>
      <c r="G26" s="21">
        <v>89327.2935</v>
      </c>
      <c r="H26" s="21">
        <v>1105.1194</v>
      </c>
      <c r="I26" s="23">
        <v>1.61225189</v>
      </c>
      <c r="J26" s="23">
        <v>0.39959691000000003</v>
      </c>
      <c r="K26" s="23">
        <v>0.62949999999999995</v>
      </c>
      <c r="L26" s="23">
        <v>0.17663761</v>
      </c>
      <c r="M26" s="23">
        <v>1.50381817</v>
      </c>
      <c r="N26" s="23">
        <v>3.2792090000000003E-2</v>
      </c>
      <c r="O26" s="23">
        <v>1.334979E-2</v>
      </c>
      <c r="P26" s="23">
        <v>0.13910676999999999</v>
      </c>
      <c r="Q26" s="23">
        <v>8.9999999999999993E-3</v>
      </c>
      <c r="R26" s="23">
        <v>1.1715E-2</v>
      </c>
      <c r="T26" s="23">
        <v>7.1568499999999993E-2</v>
      </c>
      <c r="U26" s="23">
        <v>1.8509999999999999E-2</v>
      </c>
      <c r="V26" s="23">
        <v>1.4500000000000001E-2</v>
      </c>
      <c r="W26" s="23">
        <v>1.8000000000000001E-4</v>
      </c>
      <c r="Y26" s="23">
        <v>2.8000000000000001E-2</v>
      </c>
      <c r="Z26" s="23">
        <v>27.971650329999999</v>
      </c>
      <c r="AA26" s="23">
        <v>135.450875</v>
      </c>
      <c r="AB26" s="23">
        <v>0.19816908</v>
      </c>
      <c r="AC26" s="23">
        <v>0.35606463999999999</v>
      </c>
      <c r="AD26" s="23">
        <v>0.95514714999999994</v>
      </c>
      <c r="AE26" s="23">
        <v>1.3593150000000001</v>
      </c>
      <c r="AG26" s="23">
        <v>7.1735129999999994E-2</v>
      </c>
      <c r="AH26" s="23">
        <v>0.67780342999999998</v>
      </c>
      <c r="AI26" s="23">
        <v>7.4940000000000007E-2</v>
      </c>
      <c r="AL26" s="23">
        <v>4.15656699</v>
      </c>
      <c r="AN26" s="23">
        <v>5.4309999999999997E-2</v>
      </c>
      <c r="AO26" s="23">
        <v>1.93800645</v>
      </c>
      <c r="AP26" s="23">
        <v>1.1012E-4</v>
      </c>
      <c r="AU26" s="6">
        <v>2.7099999999999999E-6</v>
      </c>
      <c r="AV26" s="6">
        <v>2.3800000000000001E-6</v>
      </c>
      <c r="AW26" s="23">
        <v>6.4693790000000001E-2</v>
      </c>
      <c r="AX26" s="23">
        <v>1.04302048</v>
      </c>
      <c r="AY26" s="23">
        <v>3.7679939199999999</v>
      </c>
      <c r="AZ26" s="23">
        <v>3.0954700000000002</v>
      </c>
      <c r="BA26" s="23">
        <v>1.086E-2</v>
      </c>
      <c r="BE26" s="6">
        <v>5.3000000000000001E-7</v>
      </c>
      <c r="BG26" s="23" t="s">
        <v>24</v>
      </c>
      <c r="BH26" s="23">
        <v>0</v>
      </c>
      <c r="BI26" s="23">
        <v>0</v>
      </c>
      <c r="BJ26" s="23">
        <v>0</v>
      </c>
      <c r="BK26" s="23">
        <v>0.39959700126064002</v>
      </c>
      <c r="BL26" s="23">
        <v>0.62949990511570497</v>
      </c>
      <c r="BM26" s="23">
        <v>1.6122513208228999</v>
      </c>
      <c r="BN26" s="23">
        <v>1.6122513208228999</v>
      </c>
      <c r="BO26" s="23">
        <v>4.8876184184593E-3</v>
      </c>
      <c r="BP26" s="23">
        <v>0</v>
      </c>
      <c r="BQ26" s="23">
        <v>7.2421354166511798E-2</v>
      </c>
      <c r="BR26" s="23">
        <v>0.10421613213799499</v>
      </c>
      <c r="BS26" s="23">
        <v>1.50381418027914</v>
      </c>
      <c r="BT26" s="6">
        <v>5.2999799840847597E-7</v>
      </c>
      <c r="BU26" s="23">
        <v>1.04934693089908E-2</v>
      </c>
      <c r="BV26" s="23">
        <v>2.2298620564227399E-2</v>
      </c>
      <c r="BW26" s="23">
        <v>2.7999965693027502E-2</v>
      </c>
      <c r="BX26" s="23">
        <v>1.3349808634720101E-2</v>
      </c>
      <c r="BY26" s="23">
        <v>3.3385601359242199E-2</v>
      </c>
      <c r="BZ26" s="23">
        <v>0.105721113575515</v>
      </c>
      <c r="CA26" s="23">
        <v>8.9999325227086494E-3</v>
      </c>
      <c r="CB26" s="23">
        <v>0</v>
      </c>
      <c r="CC26" s="23">
        <v>312.90043063578202</v>
      </c>
      <c r="CD26" s="23">
        <v>1.1715096046716E-2</v>
      </c>
      <c r="CE26" s="23">
        <v>2.07548339150141E-2</v>
      </c>
      <c r="CF26" s="23">
        <v>5.0813584733585701E-2</v>
      </c>
      <c r="CG26" s="23">
        <v>0</v>
      </c>
      <c r="CH26" s="23">
        <v>1.85100447614313E-2</v>
      </c>
      <c r="CI26" s="23">
        <v>1.3593156910825499</v>
      </c>
      <c r="CJ26" s="23">
        <v>1.45000640592779E-2</v>
      </c>
      <c r="CK26" s="23">
        <v>0</v>
      </c>
      <c r="CL26" s="23">
        <v>7.4939872312381695E-2</v>
      </c>
      <c r="CM26" s="23">
        <v>5.4309977705760099E-2</v>
      </c>
      <c r="CN26" s="23">
        <v>15395.1366830066</v>
      </c>
      <c r="CO26" s="23">
        <v>1.7999729973943501E-4</v>
      </c>
      <c r="CP26" s="23">
        <v>0</v>
      </c>
      <c r="CQ26" s="23">
        <v>0.56389601384411103</v>
      </c>
      <c r="CR26" s="23">
        <v>26.4338624096365</v>
      </c>
      <c r="CS26" s="23">
        <v>0.25110645996389303</v>
      </c>
      <c r="CT26" s="23">
        <v>1.04302088100957</v>
      </c>
      <c r="CU26" s="23">
        <v>0</v>
      </c>
      <c r="CV26" s="23">
        <v>0</v>
      </c>
      <c r="CW26" s="23">
        <v>0</v>
      </c>
      <c r="CX26" s="23">
        <v>27.971600016475801</v>
      </c>
      <c r="CY26" s="23">
        <v>27.971600016475801</v>
      </c>
      <c r="CZ26" s="23">
        <v>135.45082477459999</v>
      </c>
      <c r="DA26" s="6">
        <v>3.7679893772782398</v>
      </c>
      <c r="DB26" s="6">
        <v>5.10353013034111E-2</v>
      </c>
      <c r="DC26" s="23">
        <v>0.14604297675817701</v>
      </c>
      <c r="DD26" s="23">
        <v>0</v>
      </c>
      <c r="DE26" s="23">
        <v>15.5183841465422</v>
      </c>
      <c r="DF26" s="23">
        <v>0</v>
      </c>
      <c r="DG26" s="23">
        <v>0</v>
      </c>
      <c r="DH26" s="23">
        <v>0</v>
      </c>
      <c r="DI26" s="23">
        <v>9.2576833479338802E-2</v>
      </c>
      <c r="DJ26" s="23">
        <v>0.26348775025603099</v>
      </c>
      <c r="DK26" s="6">
        <v>0.31519867769842702</v>
      </c>
      <c r="DL26" s="23">
        <v>0.63994894536291902</v>
      </c>
      <c r="DM26" s="23">
        <v>0</v>
      </c>
      <c r="DN26" s="23">
        <v>3.0954720182246001</v>
      </c>
      <c r="DO26" s="23">
        <v>7.1733706638954106E-2</v>
      </c>
      <c r="DP26" s="23">
        <v>263.86549298106797</v>
      </c>
      <c r="DQ26" s="23">
        <v>0</v>
      </c>
      <c r="DR26" s="23">
        <v>0.277899360229453</v>
      </c>
      <c r="DS26" s="23">
        <v>0.399903857547181</v>
      </c>
      <c r="DT26" s="23">
        <v>1045.53357899971</v>
      </c>
      <c r="DU26" s="23">
        <v>40393.019995327901</v>
      </c>
      <c r="DV26" s="23">
        <v>4488.1138619937101</v>
      </c>
      <c r="DW26" s="23">
        <v>44881.133857321598</v>
      </c>
      <c r="DX26" s="23">
        <v>0</v>
      </c>
      <c r="DY26" s="23">
        <v>28.483268767605502</v>
      </c>
      <c r="DZ26" s="23">
        <v>1.1010086111104399E-4</v>
      </c>
      <c r="EA26" s="23">
        <v>0</v>
      </c>
      <c r="EB26" s="23">
        <v>0</v>
      </c>
      <c r="EC26" s="23">
        <v>0</v>
      </c>
      <c r="ED26" s="23">
        <v>0</v>
      </c>
      <c r="EE26" s="6">
        <v>2.7090618193339598E-6</v>
      </c>
      <c r="EF26" s="6">
        <v>2.3793397761375799E-6</v>
      </c>
      <c r="EG26" s="23">
        <v>6.4694311065735893E-2</v>
      </c>
      <c r="EH26" s="23">
        <v>208.322180444785</v>
      </c>
      <c r="EI26" s="23">
        <v>297.09554299687301</v>
      </c>
      <c r="EJ26" s="23">
        <v>121.572339167929</v>
      </c>
      <c r="EK26" s="23">
        <v>7.5951950387396803</v>
      </c>
      <c r="EL26" s="23">
        <v>165.945554664676</v>
      </c>
      <c r="EM26" s="23">
        <v>104.208767499454</v>
      </c>
      <c r="EN26" s="23">
        <v>0</v>
      </c>
      <c r="EO26" s="23">
        <v>1.09426191592384E-3</v>
      </c>
      <c r="EP26" s="23">
        <v>16.809640158439699</v>
      </c>
      <c r="EQ26" s="23">
        <v>5034.4019176721004</v>
      </c>
      <c r="ER26" s="23">
        <v>3663.21990154378</v>
      </c>
      <c r="ES26" s="23">
        <v>1371.1820161283199</v>
      </c>
      <c r="ET26" s="23">
        <v>0</v>
      </c>
      <c r="EU26" s="23">
        <v>0.98199822582294105</v>
      </c>
      <c r="EV26" s="23">
        <v>2028.72272195036</v>
      </c>
      <c r="EW26" s="23">
        <v>0</v>
      </c>
      <c r="EX26" s="23">
        <v>79.611436359106804</v>
      </c>
      <c r="EY26" s="23">
        <v>20.7847069786798</v>
      </c>
      <c r="EZ26" s="23">
        <v>6.6705382930850998</v>
      </c>
      <c r="FA26" s="23">
        <v>198.854632721521</v>
      </c>
      <c r="FB26" s="23">
        <v>0</v>
      </c>
      <c r="FC26" s="23">
        <v>20.297890442657</v>
      </c>
      <c r="FD26" s="23">
        <v>316.89214979628701</v>
      </c>
      <c r="FE26" s="23">
        <v>371.30155186404698</v>
      </c>
      <c r="FF26" s="23">
        <v>14.9464883808428</v>
      </c>
      <c r="FG26" s="23">
        <v>0</v>
      </c>
      <c r="FH26" s="23">
        <v>89324.980527022606</v>
      </c>
      <c r="FI26" s="23">
        <v>2.3641035636623599E-2</v>
      </c>
      <c r="FJ26" s="23">
        <v>1.0859965505675201E-2</v>
      </c>
      <c r="FK26" s="23">
        <v>2187.0012138920702</v>
      </c>
      <c r="FL26" s="23">
        <v>0</v>
      </c>
      <c r="FM26" s="23">
        <v>153.43810109650499</v>
      </c>
      <c r="FN26" s="23">
        <v>4.1565674533858399</v>
      </c>
      <c r="FO26" s="23">
        <v>0</v>
      </c>
      <c r="FP26" s="23">
        <v>2.92023028613781E-2</v>
      </c>
      <c r="FQ26" s="23">
        <v>1105.1189754295999</v>
      </c>
      <c r="FR26" s="23">
        <v>1.93800725675028</v>
      </c>
      <c r="FS26" s="23">
        <v>475.38314895571398</v>
      </c>
      <c r="FU26" s="32">
        <f t="shared" si="55"/>
        <v>0.94608236963198744</v>
      </c>
      <c r="FV26" s="46">
        <f t="shared" si="0"/>
        <v>-2.9340383056066836E-7</v>
      </c>
      <c r="FW26" s="46">
        <f t="shared" si="1"/>
        <v>-1.9259404356723727E-7</v>
      </c>
      <c r="FX26" s="46">
        <f t="shared" si="2"/>
        <v>-5.8262392017641813E-3</v>
      </c>
      <c r="FY26" s="46">
        <f t="shared" si="3"/>
        <v>1.5194026136048809E-5</v>
      </c>
      <c r="FZ26" s="46">
        <f t="shared" si="4"/>
        <v>2.0998837392985402E-5</v>
      </c>
      <c r="GA26" s="46">
        <f t="shared" si="5"/>
        <v>-2.5893239196748482E-5</v>
      </c>
      <c r="GB26" s="46">
        <f t="shared" si="6"/>
        <v>-3.8418509359963928E-7</v>
      </c>
      <c r="GC26" s="46">
        <f t="shared" si="7"/>
        <v>-3.5303236649836881E-7</v>
      </c>
      <c r="GD26" s="46">
        <f t="shared" si="8"/>
        <v>2.2838174596853671E-7</v>
      </c>
      <c r="GE26" s="46">
        <f t="shared" si="9"/>
        <v>-1.507296187078888E-7</v>
      </c>
      <c r="GF26" s="46">
        <f t="shared" si="10"/>
        <v>-7.0027834507804699E-7</v>
      </c>
      <c r="GG26" s="46">
        <f t="shared" si="11"/>
        <v>-2.6530606821364184E-6</v>
      </c>
      <c r="GH26" s="46">
        <f t="shared" si="12"/>
        <v>-3.8662311653777903E-9</v>
      </c>
      <c r="GI26" s="46">
        <f t="shared" si="13"/>
        <v>1.3958811412261969E-6</v>
      </c>
      <c r="GJ26" s="46">
        <f t="shared" si="14"/>
        <v>-3.9584876266053794E-7</v>
      </c>
      <c r="GK26" s="46">
        <f t="shared" si="15"/>
        <v>-7.4974768166631416E-6</v>
      </c>
      <c r="GL26" s="46">
        <f t="shared" si="16"/>
        <v>8.1986099872502081E-6</v>
      </c>
      <c r="GM26" s="46">
        <f t="shared" si="17"/>
        <v>0</v>
      </c>
      <c r="GN26" s="46">
        <f t="shared" si="18"/>
        <v>-1.1366928213631022E-6</v>
      </c>
      <c r="GO26" s="46">
        <f t="shared" si="19"/>
        <v>2.4182296759093709E-6</v>
      </c>
      <c r="GP26" s="46">
        <f t="shared" si="20"/>
        <v>4.4178812344530805E-6</v>
      </c>
      <c r="GQ26" s="46">
        <f t="shared" si="21"/>
        <v>-1.5001447583367859E-5</v>
      </c>
      <c r="GR26" s="46">
        <f t="shared" si="22"/>
        <v>0</v>
      </c>
      <c r="GS26" s="46">
        <f t="shared" si="23"/>
        <v>-1.225249017819793E-6</v>
      </c>
      <c r="GT26" s="46">
        <f t="shared" si="24"/>
        <v>-1.7987327742519528E-6</v>
      </c>
      <c r="GU26" s="46">
        <f t="shared" si="25"/>
        <v>-3.7080159137064225E-7</v>
      </c>
      <c r="GV26" s="46">
        <f t="shared" si="26"/>
        <v>1.745972435241395E-5</v>
      </c>
      <c r="GW26" s="46">
        <f t="shared" si="27"/>
        <v>-1.5801802216912292E-7</v>
      </c>
      <c r="GX26" s="46">
        <f t="shared" si="28"/>
        <v>4.9527588088987599E-7</v>
      </c>
      <c r="GY26" s="46">
        <f t="shared" si="29"/>
        <v>5.0840500535413095E-7</v>
      </c>
      <c r="GZ26" s="46">
        <f t="shared" si="30"/>
        <v>0</v>
      </c>
      <c r="HA26" s="46">
        <f t="shared" si="31"/>
        <v>-1.9841896792938516E-5</v>
      </c>
      <c r="HB26" s="46">
        <f t="shared" si="32"/>
        <v>-3.1310459138839679E-7</v>
      </c>
      <c r="HC26" s="46">
        <f t="shared" si="33"/>
        <v>-1.7038646692294589E-6</v>
      </c>
      <c r="HD26" s="46">
        <f t="shared" si="34"/>
        <v>0</v>
      </c>
      <c r="HE26" s="46">
        <f t="shared" si="35"/>
        <v>0</v>
      </c>
      <c r="HF26" s="46">
        <f t="shared" si="36"/>
        <v>1.1148282730351728E-7</v>
      </c>
      <c r="HG26" s="46">
        <f t="shared" si="37"/>
        <v>0</v>
      </c>
      <c r="HH26" s="46">
        <f t="shared" si="38"/>
        <v>-4.1049972194135099E-7</v>
      </c>
      <c r="HI26" s="46">
        <f t="shared" si="39"/>
        <v>4.1627842875012876E-7</v>
      </c>
      <c r="HJ26" s="46">
        <f t="shared" si="40"/>
        <v>-1.7380029927353054E-4</v>
      </c>
      <c r="HK26" s="46">
        <f t="shared" si="41"/>
        <v>0</v>
      </c>
      <c r="HL26" s="46">
        <f t="shared" si="42"/>
        <v>0</v>
      </c>
      <c r="HM26" s="46">
        <f t="shared" si="43"/>
        <v>0</v>
      </c>
      <c r="HN26" s="46">
        <f t="shared" si="44"/>
        <v>0</v>
      </c>
      <c r="HO26" s="46">
        <f t="shared" si="45"/>
        <v>-3.461921276900669E-4</v>
      </c>
      <c r="HP26" s="46">
        <f t="shared" si="46"/>
        <v>-2.7740498421017763E-4</v>
      </c>
      <c r="HQ26" s="46">
        <f t="shared" si="47"/>
        <v>8.0543393097278549E-6</v>
      </c>
      <c r="HR26" s="46">
        <f t="shared" si="48"/>
        <v>3.8446950724751855E-7</v>
      </c>
      <c r="HS26" s="46">
        <f t="shared" si="49"/>
        <v>-1.2056075080111608E-6</v>
      </c>
      <c r="HT26" s="46">
        <f t="shared" si="50"/>
        <v>6.5199294449203645E-7</v>
      </c>
      <c r="HU26" s="46">
        <f t="shared" si="51"/>
        <v>-3.1762730017766663E-6</v>
      </c>
      <c r="HV26" s="46">
        <f t="shared" si="52"/>
        <v>0</v>
      </c>
      <c r="HW26" s="46">
        <f t="shared" si="53"/>
        <v>0</v>
      </c>
      <c r="HX26" s="46">
        <f t="shared" si="54"/>
        <v>0</v>
      </c>
      <c r="HY26" s="46">
        <f t="shared" si="56"/>
        <v>-3.7765877811985704E-6</v>
      </c>
    </row>
    <row r="27" spans="1:233" x14ac:dyDescent="0.3">
      <c r="A27" s="23" t="s">
        <v>25</v>
      </c>
      <c r="B27" s="21">
        <v>2307.5146</v>
      </c>
      <c r="C27" s="21">
        <v>0.41858846999999999</v>
      </c>
      <c r="D27" s="21">
        <v>15102.2595</v>
      </c>
      <c r="E27" s="21">
        <v>1992.4490615</v>
      </c>
      <c r="F27" s="21">
        <v>1612.8611908</v>
      </c>
      <c r="G27" s="21">
        <v>11158.6589</v>
      </c>
      <c r="H27" s="21">
        <v>333.11799999999999</v>
      </c>
      <c r="I27" s="23">
        <v>0.11981504</v>
      </c>
      <c r="J27" s="23">
        <v>1.9170329999999999E-2</v>
      </c>
      <c r="L27" s="23">
        <v>4.8375920000000003E-2</v>
      </c>
      <c r="M27" s="23">
        <v>3.7835309999999997E-2</v>
      </c>
      <c r="N27" s="23">
        <v>4.6267799999999996E-3</v>
      </c>
      <c r="O27" s="6">
        <v>5.6999999999999996E-6</v>
      </c>
      <c r="P27" s="23">
        <v>1.7146669999999999E-2</v>
      </c>
      <c r="T27" s="23">
        <v>7.8310299999999992E-3</v>
      </c>
      <c r="Z27" s="23">
        <v>2.1715373699999998</v>
      </c>
      <c r="AA27" s="23">
        <v>17.560259599999998</v>
      </c>
      <c r="AB27" s="23">
        <v>1.1041200000000001E-3</v>
      </c>
      <c r="AC27" s="23">
        <v>0.41793574999999999</v>
      </c>
      <c r="AD27" s="23">
        <v>1.092052E-2</v>
      </c>
      <c r="AG27" s="23">
        <v>5.6274300000000001E-3</v>
      </c>
      <c r="AH27" s="23">
        <v>8.1114489999999997E-2</v>
      </c>
      <c r="AL27" s="23">
        <v>0.3894205</v>
      </c>
      <c r="AO27" s="23">
        <v>0.19170441999999999</v>
      </c>
      <c r="AP27" s="23">
        <v>9.5680000000000005E-5</v>
      </c>
      <c r="AU27" s="6">
        <v>2E-8</v>
      </c>
      <c r="AV27" s="6">
        <v>2.9999999999999997E-8</v>
      </c>
      <c r="AW27" s="23">
        <v>9.9069999999999998E-5</v>
      </c>
      <c r="AX27" s="23">
        <v>9.5852270000000003E-2</v>
      </c>
      <c r="AY27" s="23">
        <v>1.0800000000000001E-2</v>
      </c>
      <c r="BE27" s="6">
        <v>2.9999999999999997E-8</v>
      </c>
      <c r="BG27" s="23" t="s">
        <v>25</v>
      </c>
      <c r="BH27" s="23">
        <v>0</v>
      </c>
      <c r="BI27" s="23">
        <v>0</v>
      </c>
      <c r="BJ27" s="23">
        <v>0</v>
      </c>
      <c r="BK27" s="23">
        <v>1.9170383952623601E-2</v>
      </c>
      <c r="BL27" s="23">
        <v>0</v>
      </c>
      <c r="BM27" s="23">
        <v>0.119815423367112</v>
      </c>
      <c r="BN27" s="23">
        <v>0.119815423367112</v>
      </c>
      <c r="BO27" s="23">
        <v>2.3045178170935298E-3</v>
      </c>
      <c r="BP27" s="23">
        <v>0</v>
      </c>
      <c r="BQ27" s="23">
        <v>1.9834117013619E-2</v>
      </c>
      <c r="BR27" s="23">
        <v>2.85418083235503E-2</v>
      </c>
      <c r="BS27" s="23">
        <v>3.7835317224277701E-2</v>
      </c>
      <c r="BT27" s="6">
        <v>2.9999427729073997E-8</v>
      </c>
      <c r="BU27" s="6">
        <v>1.48057021908431E-3</v>
      </c>
      <c r="BV27" s="23">
        <v>3.1461989109167299E-3</v>
      </c>
      <c r="BW27" s="23">
        <v>0</v>
      </c>
      <c r="BX27" s="6">
        <v>5.69952432211731E-6</v>
      </c>
      <c r="BY27" s="23">
        <v>4.1152004458847903E-3</v>
      </c>
      <c r="BZ27" s="23">
        <v>1.3031465368144301E-2</v>
      </c>
      <c r="CA27" s="23">
        <v>0</v>
      </c>
      <c r="CB27" s="23">
        <v>0</v>
      </c>
      <c r="CC27" s="23">
        <v>84.0489701619139</v>
      </c>
      <c r="CD27" s="23">
        <v>0</v>
      </c>
      <c r="CE27" s="23">
        <v>2.2710066242276898E-3</v>
      </c>
      <c r="CF27" s="23">
        <v>5.5600265392395098E-3</v>
      </c>
      <c r="CG27" s="23">
        <v>0</v>
      </c>
      <c r="CH27" s="23">
        <v>0</v>
      </c>
      <c r="CI27" s="23">
        <v>0</v>
      </c>
      <c r="CJ27" s="23">
        <v>0</v>
      </c>
      <c r="CK27" s="23">
        <v>0</v>
      </c>
      <c r="CL27" s="23">
        <v>0</v>
      </c>
      <c r="CM27" s="23">
        <v>0</v>
      </c>
      <c r="CN27" s="23">
        <v>2307.5148818082298</v>
      </c>
      <c r="CO27" s="23">
        <v>0</v>
      </c>
      <c r="CP27" s="23">
        <v>0</v>
      </c>
      <c r="CQ27" s="23">
        <v>7.2449086923607897</v>
      </c>
      <c r="CR27" s="23">
        <v>10.893055606312601</v>
      </c>
      <c r="CS27" s="23">
        <v>0.549680482424036</v>
      </c>
      <c r="CT27" s="23">
        <v>9.5852516380002403E-2</v>
      </c>
      <c r="CU27" s="23">
        <v>0</v>
      </c>
      <c r="CV27" s="23">
        <v>0</v>
      </c>
      <c r="CW27" s="23">
        <v>0</v>
      </c>
      <c r="CX27" s="23">
        <v>2.1715418608071602</v>
      </c>
      <c r="CY27" s="23">
        <v>2.1715418608071602</v>
      </c>
      <c r="CZ27" s="23">
        <v>17.560226381818399</v>
      </c>
      <c r="DA27" s="6">
        <v>1.0800058547595E-2</v>
      </c>
      <c r="DB27" s="6">
        <v>4.4165088680522699E-4</v>
      </c>
      <c r="DC27" s="23">
        <v>5.52070480684975E-4</v>
      </c>
      <c r="DD27" s="23">
        <v>0</v>
      </c>
      <c r="DE27" s="23">
        <v>5.0088443432511598</v>
      </c>
      <c r="DF27" s="23">
        <v>0</v>
      </c>
      <c r="DG27" s="23">
        <v>0</v>
      </c>
      <c r="DH27" s="23">
        <v>0</v>
      </c>
      <c r="DI27" s="23">
        <v>0.108663339572413</v>
      </c>
      <c r="DJ27" s="23">
        <v>0.30927194067362201</v>
      </c>
      <c r="DK27" s="6">
        <v>3.6037506131605E-3</v>
      </c>
      <c r="DL27" s="23">
        <v>7.3166167870941899E-3</v>
      </c>
      <c r="DM27" s="23">
        <v>0</v>
      </c>
      <c r="DN27" s="23">
        <v>0</v>
      </c>
      <c r="DO27" s="23">
        <v>5.6274200890591899E-3</v>
      </c>
      <c r="DP27" s="23">
        <v>0.418588581601327</v>
      </c>
      <c r="DQ27" s="23">
        <v>0</v>
      </c>
      <c r="DR27" s="23">
        <v>3.32569692345E-2</v>
      </c>
      <c r="DS27" s="23">
        <v>4.7857520320551801E-2</v>
      </c>
      <c r="DT27" s="23">
        <v>336.82129539035498</v>
      </c>
      <c r="DU27" s="23">
        <v>14119.356844903299</v>
      </c>
      <c r="DV27" s="23">
        <v>1568.81718383923</v>
      </c>
      <c r="DW27" s="23">
        <v>15688.1740287425</v>
      </c>
      <c r="DX27" s="23">
        <v>0</v>
      </c>
      <c r="DY27" s="23">
        <v>9.3360334208729601</v>
      </c>
      <c r="DZ27" s="6">
        <v>9.5675131853943394E-5</v>
      </c>
      <c r="EA27" s="23">
        <v>0</v>
      </c>
      <c r="EB27" s="23">
        <v>0</v>
      </c>
      <c r="EC27" s="23">
        <v>0</v>
      </c>
      <c r="ED27" s="23">
        <v>0</v>
      </c>
      <c r="EE27" s="6">
        <v>1.9999868604529401E-8</v>
      </c>
      <c r="EF27" s="6">
        <v>2.99996362373716E-8</v>
      </c>
      <c r="EG27" s="6">
        <v>9.9069436617977297E-5</v>
      </c>
      <c r="EH27" s="23">
        <v>93.763864708686697</v>
      </c>
      <c r="EI27" s="23">
        <v>93.214298742081297</v>
      </c>
      <c r="EJ27" s="23">
        <v>60.295930922997997</v>
      </c>
      <c r="EK27" s="23">
        <v>1.8117899340266801</v>
      </c>
      <c r="EL27" s="23">
        <v>68.426802055810001</v>
      </c>
      <c r="EM27" s="23">
        <v>46.6447255763157</v>
      </c>
      <c r="EN27" s="23">
        <v>0</v>
      </c>
      <c r="EO27" s="23">
        <v>1.10412657837155E-4</v>
      </c>
      <c r="EP27" s="23">
        <v>7.4471656677932199</v>
      </c>
      <c r="EQ27" s="23">
        <v>1992.47958217172</v>
      </c>
      <c r="ER27" s="23">
        <v>1612.8915947391699</v>
      </c>
      <c r="ES27" s="23">
        <v>379.58798743255198</v>
      </c>
      <c r="ET27" s="23">
        <v>0.47660192683961899</v>
      </c>
      <c r="EU27" s="23">
        <v>0.44833333831577898</v>
      </c>
      <c r="EV27" s="23">
        <v>907.61725889950696</v>
      </c>
      <c r="EW27" s="23">
        <v>9.3837860965514205E-2</v>
      </c>
      <c r="EX27" s="23">
        <v>30.2026366909726</v>
      </c>
      <c r="EY27" s="23">
        <v>6.8310785529743097</v>
      </c>
      <c r="EZ27" s="23">
        <v>1.7578741116861401</v>
      </c>
      <c r="FA27" s="23">
        <v>75.272841873377502</v>
      </c>
      <c r="FB27" s="23">
        <v>0</v>
      </c>
      <c r="FC27" s="23">
        <v>6.2786491049875099</v>
      </c>
      <c r="FD27" s="23">
        <v>142.199150396986</v>
      </c>
      <c r="FE27" s="23">
        <v>162.64289319058301</v>
      </c>
      <c r="FF27" s="23">
        <v>6.9588090313368296</v>
      </c>
      <c r="FG27" s="23">
        <v>0</v>
      </c>
      <c r="FH27" s="23">
        <v>11790.920918211599</v>
      </c>
      <c r="FI27" s="23">
        <v>1.11467934292564E-2</v>
      </c>
      <c r="FJ27" s="23">
        <v>0</v>
      </c>
      <c r="FK27" s="23">
        <v>246.675429774897</v>
      </c>
      <c r="FL27" s="23">
        <v>0</v>
      </c>
      <c r="FM27" s="23">
        <v>49.354549826120902</v>
      </c>
      <c r="FN27" s="23">
        <v>0.38942127108707503</v>
      </c>
      <c r="FO27" s="23">
        <v>0</v>
      </c>
      <c r="FP27" s="23">
        <v>3.4279689033218101E-3</v>
      </c>
      <c r="FQ27" s="23">
        <v>333.11827197682902</v>
      </c>
      <c r="FR27" s="23">
        <v>0.191704801397928</v>
      </c>
      <c r="FS27" s="23">
        <v>153.60933713291999</v>
      </c>
      <c r="FU27" s="32">
        <f t="shared" si="55"/>
        <v>1.0111162422629989</v>
      </c>
      <c r="FV27" s="46">
        <f t="shared" si="0"/>
        <v>1.221263041321772E-7</v>
      </c>
      <c r="FW27" s="46">
        <f t="shared" si="1"/>
        <v>2.6661347603063336E-7</v>
      </c>
      <c r="FX27" s="46">
        <f t="shared" si="2"/>
        <v>3.8796481330657835E-2</v>
      </c>
      <c r="FY27" s="46">
        <f t="shared" si="3"/>
        <v>1.5318169136575945E-5</v>
      </c>
      <c r="FZ27" s="46">
        <f t="shared" si="4"/>
        <v>1.885093357278933E-5</v>
      </c>
      <c r="GA27" s="46">
        <f t="shared" si="5"/>
        <v>5.6661111687140005E-2</v>
      </c>
      <c r="GB27" s="46">
        <f t="shared" si="6"/>
        <v>8.1645791889433673E-7</v>
      </c>
      <c r="GC27" s="46">
        <f t="shared" si="7"/>
        <v>3.1996576723602874E-6</v>
      </c>
      <c r="GD27" s="46">
        <f t="shared" si="8"/>
        <v>2.8143815782716706E-6</v>
      </c>
      <c r="GE27" s="46">
        <f t="shared" si="9"/>
        <v>0</v>
      </c>
      <c r="GF27" s="46">
        <f t="shared" si="10"/>
        <v>1.1032698286240249E-7</v>
      </c>
      <c r="GG27" s="46">
        <f t="shared" si="11"/>
        <v>1.9094009547780294E-7</v>
      </c>
      <c r="GH27" s="46">
        <f t="shared" si="12"/>
        <v>-2.3493658570251853E-6</v>
      </c>
      <c r="GI27" s="46">
        <f t="shared" si="13"/>
        <v>-8.3452260120991153E-5</v>
      </c>
      <c r="GJ27" s="46">
        <f t="shared" si="14"/>
        <v>-2.4412733823570564E-7</v>
      </c>
      <c r="GK27" s="46">
        <f t="shared" si="15"/>
        <v>0</v>
      </c>
      <c r="GL27" s="46">
        <f t="shared" si="16"/>
        <v>0</v>
      </c>
      <c r="GM27" s="46">
        <f t="shared" si="17"/>
        <v>0</v>
      </c>
      <c r="GN27" s="46">
        <f t="shared" si="18"/>
        <v>4.0396565968989776E-7</v>
      </c>
      <c r="GO27" s="46">
        <f t="shared" si="19"/>
        <v>0</v>
      </c>
      <c r="GP27" s="46">
        <f t="shared" si="20"/>
        <v>0</v>
      </c>
      <c r="GQ27" s="46">
        <f t="shared" si="21"/>
        <v>0</v>
      </c>
      <c r="GR27" s="46">
        <f t="shared" si="22"/>
        <v>0</v>
      </c>
      <c r="GS27" s="46">
        <f t="shared" si="23"/>
        <v>0</v>
      </c>
      <c r="GT27" s="46">
        <f t="shared" si="24"/>
        <v>2.0680312585927126E-6</v>
      </c>
      <c r="GU27" s="46">
        <f t="shared" si="25"/>
        <v>-1.891668025180087E-6</v>
      </c>
      <c r="GV27" s="46">
        <f t="shared" si="26"/>
        <v>1.2702720136369927E-5</v>
      </c>
      <c r="GW27" s="46">
        <f t="shared" si="27"/>
        <v>-1.1239860792106979E-6</v>
      </c>
      <c r="GX27" s="46">
        <f t="shared" si="28"/>
        <v>-1.3973670238117088E-5</v>
      </c>
      <c r="GY27" s="46">
        <f t="shared" si="29"/>
        <v>0</v>
      </c>
      <c r="GZ27" s="46">
        <f t="shared" si="30"/>
        <v>0</v>
      </c>
      <c r="HA27" s="46">
        <f t="shared" si="31"/>
        <v>-1.7611842013548271E-6</v>
      </c>
      <c r="HB27" s="46">
        <f t="shared" si="32"/>
        <v>-5.4854342705230957E-9</v>
      </c>
      <c r="HC27" s="46">
        <f t="shared" si="33"/>
        <v>0</v>
      </c>
      <c r="HD27" s="46">
        <f t="shared" si="34"/>
        <v>0</v>
      </c>
      <c r="HE27" s="46">
        <f t="shared" si="35"/>
        <v>0</v>
      </c>
      <c r="HF27" s="46">
        <f t="shared" si="36"/>
        <v>1.9800885547226691E-6</v>
      </c>
      <c r="HG27" s="46">
        <f t="shared" si="37"/>
        <v>0</v>
      </c>
      <c r="HH27" s="46">
        <f t="shared" si="38"/>
        <v>0</v>
      </c>
      <c r="HI27" s="46">
        <f t="shared" si="39"/>
        <v>1.9895103514963962E-6</v>
      </c>
      <c r="HJ27" s="46">
        <f t="shared" si="40"/>
        <v>-5.0879452932812098E-5</v>
      </c>
      <c r="HK27" s="46">
        <f t="shared" si="41"/>
        <v>0</v>
      </c>
      <c r="HL27" s="46">
        <f t="shared" si="42"/>
        <v>0</v>
      </c>
      <c r="HM27" s="46">
        <f t="shared" si="43"/>
        <v>0</v>
      </c>
      <c r="HN27" s="46">
        <f t="shared" si="44"/>
        <v>0</v>
      </c>
      <c r="HO27" s="46">
        <f t="shared" si="45"/>
        <v>-6.5697735299687772E-6</v>
      </c>
      <c r="HP27" s="46">
        <f t="shared" si="46"/>
        <v>-1.2125420946566255E-5</v>
      </c>
      <c r="HQ27" s="46">
        <f t="shared" si="47"/>
        <v>-5.6867065983780754E-6</v>
      </c>
      <c r="HR27" s="46">
        <f t="shared" si="48"/>
        <v>2.5704138503966533E-6</v>
      </c>
      <c r="HS27" s="46">
        <f t="shared" si="49"/>
        <v>5.4210736110699664E-6</v>
      </c>
      <c r="HT27" s="46">
        <f t="shared" si="50"/>
        <v>0</v>
      </c>
      <c r="HU27" s="46">
        <f t="shared" si="51"/>
        <v>0</v>
      </c>
      <c r="HV27" s="46">
        <f t="shared" si="52"/>
        <v>0</v>
      </c>
      <c r="HW27" s="46">
        <f t="shared" si="53"/>
        <v>0</v>
      </c>
      <c r="HX27" s="46">
        <f t="shared" si="54"/>
        <v>0</v>
      </c>
      <c r="HY27" s="46">
        <f t="shared" si="56"/>
        <v>-1.9075697533328572E-5</v>
      </c>
    </row>
    <row r="28" spans="1:233" x14ac:dyDescent="0.3">
      <c r="A28" s="23" t="s">
        <v>26</v>
      </c>
      <c r="B28" s="21">
        <v>11412.426113</v>
      </c>
      <c r="C28" s="21">
        <v>353.33001098</v>
      </c>
      <c r="D28" s="21">
        <v>19646.555125999999</v>
      </c>
      <c r="E28" s="21">
        <v>880.18102682000006</v>
      </c>
      <c r="F28" s="21">
        <v>434.27306413999997</v>
      </c>
      <c r="G28" s="21">
        <v>45345.849146</v>
      </c>
      <c r="H28" s="21">
        <v>358.34416184000003</v>
      </c>
      <c r="I28" s="23">
        <v>1.67381332</v>
      </c>
      <c r="J28" s="23">
        <v>0.78875603999999999</v>
      </c>
      <c r="L28" s="23">
        <v>0.20192600999999999</v>
      </c>
      <c r="M28" s="23">
        <v>3.8372451399999998</v>
      </c>
      <c r="N28" s="23">
        <v>2.7766470000000001E-2</v>
      </c>
      <c r="O28" s="23">
        <v>5.0500000000000001E-5</v>
      </c>
      <c r="P28" s="23">
        <v>3.8434900000000001E-2</v>
      </c>
      <c r="Q28" s="6">
        <v>3.5999999999999999E-7</v>
      </c>
      <c r="R28" s="23">
        <v>0.15578908</v>
      </c>
      <c r="T28" s="23">
        <v>5.4915270000000002E-2</v>
      </c>
      <c r="U28" s="23">
        <v>0.10561951999999999</v>
      </c>
      <c r="X28" s="6">
        <v>2.6E-7</v>
      </c>
      <c r="Y28" s="23">
        <v>3.1690099999999999E-3</v>
      </c>
      <c r="Z28" s="23">
        <v>3.82771207</v>
      </c>
      <c r="AA28" s="23">
        <v>58.403126999999998</v>
      </c>
      <c r="AB28" s="23">
        <v>4.9723030000000001E-2</v>
      </c>
      <c r="AC28" s="23">
        <v>0.13139897</v>
      </c>
      <c r="AD28" s="23">
        <v>0.55189109000000003</v>
      </c>
      <c r="AE28" s="23">
        <v>0.83874285999999998</v>
      </c>
      <c r="AF28" s="23">
        <v>1.4569999999999999E-5</v>
      </c>
      <c r="AG28" s="23">
        <v>0.82498623000000004</v>
      </c>
      <c r="AH28" s="23">
        <v>0.41197350999999999</v>
      </c>
      <c r="AI28" s="23">
        <v>0.11354098999999999</v>
      </c>
      <c r="AL28" s="23">
        <v>1.1842457500000001</v>
      </c>
      <c r="AM28" s="6">
        <v>3.9000000000000002E-7</v>
      </c>
      <c r="AN28" s="6">
        <v>1.4999999999999999E-7</v>
      </c>
      <c r="AO28" s="23">
        <v>0.38026745000000001</v>
      </c>
      <c r="AP28" s="23">
        <v>9.6153999999999999E-4</v>
      </c>
      <c r="AQ28" s="6">
        <v>2.4999999999999999E-7</v>
      </c>
      <c r="AT28" s="6">
        <v>2.1E-7</v>
      </c>
      <c r="AU28" s="6">
        <v>2.6400000000000001E-6</v>
      </c>
      <c r="AV28" s="6">
        <v>2.2900000000000001E-6</v>
      </c>
      <c r="AW28" s="23">
        <v>0.10220277</v>
      </c>
      <c r="AX28" s="23">
        <v>0.36295783999999998</v>
      </c>
      <c r="AY28" s="23">
        <v>1.29072736</v>
      </c>
      <c r="AZ28" s="23">
        <v>1.3994589</v>
      </c>
      <c r="BA28" s="23">
        <v>6.6012169999999995E-2</v>
      </c>
      <c r="BG28" s="23" t="s">
        <v>26</v>
      </c>
      <c r="BH28" s="23">
        <v>0</v>
      </c>
      <c r="BI28" s="23">
        <v>0</v>
      </c>
      <c r="BJ28" s="23">
        <v>0</v>
      </c>
      <c r="BK28" s="23">
        <v>0.78875579193974199</v>
      </c>
      <c r="BL28" s="23">
        <v>0</v>
      </c>
      <c r="BM28" s="23">
        <v>1.6738155221833499</v>
      </c>
      <c r="BN28" s="23">
        <v>1.6738155221833499</v>
      </c>
      <c r="BO28" s="23">
        <v>0</v>
      </c>
      <c r="BP28" s="23">
        <v>0</v>
      </c>
      <c r="BQ28" s="23">
        <v>8.2789618812590601E-2</v>
      </c>
      <c r="BR28" s="23">
        <v>0.119136150963033</v>
      </c>
      <c r="BS28" s="23">
        <v>3.8372386347029299</v>
      </c>
      <c r="BT28" s="23">
        <v>0</v>
      </c>
      <c r="BU28" s="23">
        <v>8.8852500551706605E-3</v>
      </c>
      <c r="BV28" s="23">
        <v>1.8881175019538399E-2</v>
      </c>
      <c r="BW28" s="6">
        <v>3.1689991208885999E-3</v>
      </c>
      <c r="BX28" s="6">
        <v>5.0502077797960902E-5</v>
      </c>
      <c r="BY28" s="23">
        <v>9.2243675391458207E-3</v>
      </c>
      <c r="BZ28" s="23">
        <v>2.92105174865104E-2</v>
      </c>
      <c r="CA28" s="6">
        <v>3.6000848443707399E-7</v>
      </c>
      <c r="CB28" s="23">
        <v>0</v>
      </c>
      <c r="CC28" s="23">
        <v>22.821658034279501</v>
      </c>
      <c r="CD28" s="6">
        <v>0.15578901321652799</v>
      </c>
      <c r="CE28" s="23">
        <v>1.5925409598846901E-2</v>
      </c>
      <c r="CF28" s="23">
        <v>3.8989772766194301E-2</v>
      </c>
      <c r="CG28" s="23">
        <v>0</v>
      </c>
      <c r="CH28" s="23">
        <v>0.105619455351319</v>
      </c>
      <c r="CI28" s="23">
        <v>0.83874325180300402</v>
      </c>
      <c r="CJ28" s="23">
        <v>0</v>
      </c>
      <c r="CK28" s="6">
        <v>3.9000309636072002E-7</v>
      </c>
      <c r="CL28" s="23">
        <v>0.113541021290813</v>
      </c>
      <c r="CM28" s="6">
        <v>1.4999300308095901E-7</v>
      </c>
      <c r="CN28" s="23">
        <v>11412.427411839</v>
      </c>
      <c r="CO28" s="23">
        <v>0</v>
      </c>
      <c r="CP28" s="6">
        <v>2.6000008677359E-7</v>
      </c>
      <c r="CQ28" s="23">
        <v>2.3193501836066002</v>
      </c>
      <c r="CR28" s="23">
        <v>7.4942994408926102</v>
      </c>
      <c r="CS28" s="6">
        <v>0.91319040004950902</v>
      </c>
      <c r="CT28" s="6">
        <v>0.36295952332530901</v>
      </c>
      <c r="CU28" s="23">
        <v>0</v>
      </c>
      <c r="CV28" s="23">
        <v>0</v>
      </c>
      <c r="CW28" s="6">
        <v>0</v>
      </c>
      <c r="CX28" s="23">
        <v>3.8277546494352599</v>
      </c>
      <c r="CY28" s="23">
        <v>3.8277546494352599</v>
      </c>
      <c r="CZ28" s="6">
        <v>58.403087272128502</v>
      </c>
      <c r="DA28" s="6">
        <v>1.2907267468248</v>
      </c>
      <c r="DB28" s="6">
        <v>1.8833316642408299E-2</v>
      </c>
      <c r="DC28" s="23">
        <v>2.7158742441868101E-2</v>
      </c>
      <c r="DD28" s="23">
        <v>0</v>
      </c>
      <c r="DE28" s="23">
        <v>5.9521785776914502</v>
      </c>
      <c r="DF28" s="23">
        <v>0</v>
      </c>
      <c r="DG28" s="23">
        <v>0</v>
      </c>
      <c r="DH28" s="23">
        <v>0</v>
      </c>
      <c r="DI28" s="23">
        <v>3.4163528418018299E-2</v>
      </c>
      <c r="DJ28" s="23">
        <v>9.7234561898730601E-2</v>
      </c>
      <c r="DK28" s="23">
        <v>0.182123740716954</v>
      </c>
      <c r="DL28" s="23">
        <v>0.36976642566301199</v>
      </c>
      <c r="DM28" s="6">
        <v>1.45697473437413E-5</v>
      </c>
      <c r="DN28" s="23">
        <v>1.39945932068959</v>
      </c>
      <c r="DO28" s="23">
        <v>0.82498470515665301</v>
      </c>
      <c r="DP28" s="23">
        <v>353.32903040504499</v>
      </c>
      <c r="DQ28" s="23">
        <v>0</v>
      </c>
      <c r="DR28" s="23">
        <v>0.168908757050656</v>
      </c>
      <c r="DS28" s="23">
        <v>0.243063902902936</v>
      </c>
      <c r="DT28" s="23">
        <v>366.91020722079003</v>
      </c>
      <c r="DU28" s="23">
        <v>17653.3681272664</v>
      </c>
      <c r="DV28" s="23">
        <v>1961.48556167989</v>
      </c>
      <c r="DW28" s="23">
        <v>19614.853688946299</v>
      </c>
      <c r="DX28" s="23">
        <v>0</v>
      </c>
      <c r="DY28" s="23">
        <v>11.192965932157399</v>
      </c>
      <c r="DZ28" s="23">
        <v>9.6154278367048996E-4</v>
      </c>
      <c r="EA28" s="6">
        <v>2.4999855121061302E-7</v>
      </c>
      <c r="EB28" s="23">
        <v>0</v>
      </c>
      <c r="EC28" s="23">
        <v>0</v>
      </c>
      <c r="ED28" s="6">
        <v>2.1000242981707101E-7</v>
      </c>
      <c r="EE28" s="6">
        <v>2.6399600965007102E-6</v>
      </c>
      <c r="EF28" s="6">
        <v>2.2899773771629798E-6</v>
      </c>
      <c r="EG28" s="23">
        <v>0.102202611984141</v>
      </c>
      <c r="EH28" s="23">
        <v>20.6776206180846</v>
      </c>
      <c r="EI28" s="23">
        <v>103.300931225455</v>
      </c>
      <c r="EJ28" s="23">
        <v>12.067570357209</v>
      </c>
      <c r="EK28" s="23">
        <v>0.75793739828820095</v>
      </c>
      <c r="EL28" s="23">
        <v>17.228942048082398</v>
      </c>
      <c r="EM28" s="23">
        <v>10.344161879901799</v>
      </c>
      <c r="EN28" s="23">
        <v>1.7134473158617001</v>
      </c>
      <c r="EO28" s="23">
        <v>3.7307788142440599E-3</v>
      </c>
      <c r="EP28" s="23">
        <v>1.6685804677160601</v>
      </c>
      <c r="EQ28" s="23">
        <v>880.18752225240098</v>
      </c>
      <c r="ER28" s="23">
        <v>434.27999227994201</v>
      </c>
      <c r="ES28" s="23">
        <v>445.90752997245801</v>
      </c>
      <c r="ET28" s="23">
        <v>0</v>
      </c>
      <c r="EU28" s="23">
        <v>9.7515718279263794E-2</v>
      </c>
      <c r="EV28" s="23">
        <v>254.654335579123</v>
      </c>
      <c r="EW28" s="23">
        <v>0</v>
      </c>
      <c r="EX28" s="23">
        <v>9.9012922624620394</v>
      </c>
      <c r="EY28" s="23">
        <v>2.0634119238523501</v>
      </c>
      <c r="EZ28" s="23">
        <v>0.86604877883800402</v>
      </c>
      <c r="FA28" s="23">
        <v>24.747979033245699</v>
      </c>
      <c r="FB28" s="23">
        <v>0</v>
      </c>
      <c r="FC28" s="23">
        <v>6.49949057655025</v>
      </c>
      <c r="FD28" s="23">
        <v>31.455409327290599</v>
      </c>
      <c r="FE28" s="23">
        <v>44.551406352231098</v>
      </c>
      <c r="FF28" s="23">
        <v>1.4843332194758201</v>
      </c>
      <c r="FG28" s="23">
        <v>0</v>
      </c>
      <c r="FH28" s="23">
        <v>45328.749226959299</v>
      </c>
      <c r="FI28" s="23">
        <v>0</v>
      </c>
      <c r="FJ28" s="23">
        <v>6.6012115331138405E-2</v>
      </c>
      <c r="FK28" s="23">
        <v>1106.38643230608</v>
      </c>
      <c r="FL28" s="23">
        <v>0</v>
      </c>
      <c r="FM28" s="23">
        <v>53.651506946201302</v>
      </c>
      <c r="FN28" s="23">
        <v>1.1842528828788901</v>
      </c>
      <c r="FO28" s="23">
        <v>0</v>
      </c>
      <c r="FP28" s="23">
        <v>4.3460103501768198E-3</v>
      </c>
      <c r="FQ28" s="23">
        <v>358.34401703716401</v>
      </c>
      <c r="FR28" s="23">
        <v>0.38027108579455099</v>
      </c>
      <c r="FS28" s="23">
        <v>166.53950016862399</v>
      </c>
      <c r="FU28" s="32">
        <f t="shared" si="55"/>
        <v>1.023904934298757</v>
      </c>
      <c r="FV28" s="46">
        <f t="shared" si="0"/>
        <v>1.1380919253714895E-7</v>
      </c>
      <c r="FW28" s="46">
        <f t="shared" si="1"/>
        <v>-2.7752382320667228E-6</v>
      </c>
      <c r="FX28" s="46">
        <f t="shared" si="2"/>
        <v>-1.6135875653715314E-3</v>
      </c>
      <c r="FY28" s="46">
        <f t="shared" si="3"/>
        <v>7.3796550970796151E-6</v>
      </c>
      <c r="FZ28" s="46">
        <f t="shared" si="4"/>
        <v>1.5953418515037951E-5</v>
      </c>
      <c r="GA28" s="46">
        <f t="shared" si="5"/>
        <v>-3.770999851749459E-4</v>
      </c>
      <c r="GB28" s="46">
        <f t="shared" si="6"/>
        <v>-4.0408872653366215E-7</v>
      </c>
      <c r="GC28" s="46">
        <f t="shared" si="7"/>
        <v>1.3156684342179354E-6</v>
      </c>
      <c r="GD28" s="46">
        <f t="shared" si="8"/>
        <v>-3.1449554161421243E-7</v>
      </c>
      <c r="GE28" s="46">
        <f t="shared" si="9"/>
        <v>0</v>
      </c>
      <c r="GF28" s="46">
        <f t="shared" si="10"/>
        <v>-1.1896653451976818E-6</v>
      </c>
      <c r="GG28" s="46">
        <f t="shared" si="11"/>
        <v>-1.6953040091450105E-6</v>
      </c>
      <c r="GH28" s="46">
        <f t="shared" si="12"/>
        <v>-1.6179691167878372E-6</v>
      </c>
      <c r="GI28" s="46">
        <f t="shared" si="13"/>
        <v>4.1144514077256849E-5</v>
      </c>
      <c r="GJ28" s="46">
        <f t="shared" si="14"/>
        <v>-3.8960277713327366E-7</v>
      </c>
      <c r="GK28" s="46">
        <f t="shared" si="15"/>
        <v>2.3567880761096874E-5</v>
      </c>
      <c r="GL28" s="46">
        <f t="shared" si="16"/>
        <v>-4.2867877519083711E-7</v>
      </c>
      <c r="GM28" s="46">
        <f t="shared" si="17"/>
        <v>0</v>
      </c>
      <c r="GN28" s="46">
        <f t="shared" si="18"/>
        <v>-1.5958213226229276E-6</v>
      </c>
      <c r="GO28" s="46">
        <f t="shared" si="19"/>
        <v>-6.1209027452382372E-7</v>
      </c>
      <c r="GP28" s="46">
        <f t="shared" si="20"/>
        <v>0</v>
      </c>
      <c r="GQ28" s="46">
        <f t="shared" si="21"/>
        <v>0</v>
      </c>
      <c r="GR28" s="46">
        <f t="shared" si="22"/>
        <v>3.337445769114525E-7</v>
      </c>
      <c r="GS28" s="46">
        <f t="shared" si="23"/>
        <v>-3.432968466472573E-6</v>
      </c>
      <c r="GT28" s="46">
        <f t="shared" si="24"/>
        <v>1.1123991167880799E-5</v>
      </c>
      <c r="GU28" s="46">
        <f t="shared" si="25"/>
        <v>-6.8023534931002631E-7</v>
      </c>
      <c r="GV28" s="46">
        <f t="shared" si="26"/>
        <v>-3.8634306787633815E-6</v>
      </c>
      <c r="GW28" s="46">
        <f t="shared" si="27"/>
        <v>-6.6947499748572522E-6</v>
      </c>
      <c r="GX28" s="46">
        <f t="shared" si="28"/>
        <v>-1.6735548928868228E-6</v>
      </c>
      <c r="GY28" s="46">
        <f t="shared" si="29"/>
        <v>4.6713125407782917E-7</v>
      </c>
      <c r="GZ28" s="46">
        <f t="shared" si="30"/>
        <v>-1.7340855092596231E-5</v>
      </c>
      <c r="HA28" s="46">
        <f t="shared" si="31"/>
        <v>-1.8483258163398E-6</v>
      </c>
      <c r="HB28" s="46">
        <f t="shared" si="32"/>
        <v>-2.0633521023845683E-6</v>
      </c>
      <c r="HC28" s="46">
        <f t="shared" si="33"/>
        <v>2.7559045425023E-7</v>
      </c>
      <c r="HD28" s="46">
        <f t="shared" si="34"/>
        <v>0</v>
      </c>
      <c r="HE28" s="46">
        <f t="shared" si="35"/>
        <v>0</v>
      </c>
      <c r="HF28" s="46">
        <f t="shared" si="36"/>
        <v>6.023140796563211E-6</v>
      </c>
      <c r="HG28" s="46">
        <f t="shared" si="37"/>
        <v>7.9393864615373082E-6</v>
      </c>
      <c r="HH28" s="46">
        <f t="shared" si="38"/>
        <v>-4.6646126939900025E-5</v>
      </c>
      <c r="HI28" s="46">
        <f t="shared" si="39"/>
        <v>9.5611511082065957E-6</v>
      </c>
      <c r="HJ28" s="46">
        <f t="shared" si="40"/>
        <v>2.8950126775477118E-6</v>
      </c>
      <c r="HK28" s="46">
        <f t="shared" si="41"/>
        <v>-5.7951575478678126E-6</v>
      </c>
      <c r="HL28" s="46">
        <f t="shared" si="42"/>
        <v>0</v>
      </c>
      <c r="HM28" s="46">
        <f t="shared" si="43"/>
        <v>0</v>
      </c>
      <c r="HN28" s="46">
        <f t="shared" si="44"/>
        <v>1.1570557480982739E-5</v>
      </c>
      <c r="HO28" s="46">
        <f t="shared" si="45"/>
        <v>-1.5114961852247967E-5</v>
      </c>
      <c r="HP28" s="46">
        <f t="shared" si="46"/>
        <v>-9.8789681311272958E-6</v>
      </c>
      <c r="HQ28" s="46">
        <f t="shared" si="47"/>
        <v>-1.5461015292909923E-6</v>
      </c>
      <c r="HR28" s="46">
        <f t="shared" si="48"/>
        <v>4.6377984534843928E-6</v>
      </c>
      <c r="HS28" s="46">
        <f t="shared" si="49"/>
        <v>-4.7506175118833885E-7</v>
      </c>
      <c r="HT28" s="46">
        <f t="shared" si="50"/>
        <v>3.0060874960508164E-7</v>
      </c>
      <c r="HU28" s="46">
        <f t="shared" si="51"/>
        <v>-8.2816337639628573E-7</v>
      </c>
      <c r="HV28" s="46">
        <f t="shared" si="52"/>
        <v>0</v>
      </c>
      <c r="HW28" s="46">
        <f t="shared" si="53"/>
        <v>0</v>
      </c>
      <c r="HX28" s="46">
        <f t="shared" si="54"/>
        <v>0</v>
      </c>
      <c r="HY28" s="46">
        <f t="shared" si="56"/>
        <v>0</v>
      </c>
    </row>
    <row r="29" spans="1:233" x14ac:dyDescent="0.3">
      <c r="A29" s="23" t="s">
        <v>27</v>
      </c>
      <c r="B29" s="21">
        <v>3158.2429069999998</v>
      </c>
      <c r="C29" s="21">
        <v>433.12100299999997</v>
      </c>
      <c r="D29" s="21">
        <v>5363.6216770000001</v>
      </c>
      <c r="E29" s="21">
        <v>1059.8922769999999</v>
      </c>
      <c r="F29" s="21">
        <v>922.32378700000004</v>
      </c>
      <c r="G29" s="21">
        <v>4720.9658552999999</v>
      </c>
      <c r="H29" s="21">
        <v>508.69637815999999</v>
      </c>
      <c r="I29" s="23">
        <v>7.1686264800000004</v>
      </c>
      <c r="J29" s="23">
        <v>1.41007678</v>
      </c>
      <c r="L29" s="23">
        <v>0.23447696000000001</v>
      </c>
      <c r="M29" s="23">
        <v>2.0545782500000001</v>
      </c>
      <c r="N29" s="23">
        <v>2.761891E-2</v>
      </c>
      <c r="O29" s="23">
        <v>3.1387390000000001E-2</v>
      </c>
      <c r="P29" s="23">
        <v>2.4951709999999998E-2</v>
      </c>
      <c r="T29" s="23">
        <v>2.5620919999999998E-2</v>
      </c>
      <c r="Z29" s="23">
        <v>113.07229409999999</v>
      </c>
      <c r="AA29" s="23">
        <v>2.2381924999999998</v>
      </c>
      <c r="AC29" s="23">
        <v>8.6849100000000005E-3</v>
      </c>
      <c r="AD29" s="23">
        <v>3.4021699999999999E-3</v>
      </c>
      <c r="AE29" s="23">
        <v>9.6458999999999998E-4</v>
      </c>
      <c r="AF29" s="23">
        <v>0.12056736</v>
      </c>
      <c r="AG29" s="23">
        <v>0.2405101</v>
      </c>
      <c r="AH29" s="23">
        <v>0.41341510999999997</v>
      </c>
      <c r="AL29" s="23">
        <v>21.02482796</v>
      </c>
      <c r="AN29" s="23">
        <v>7.1876000000000004E-4</v>
      </c>
      <c r="AO29" s="23">
        <v>11.047840409999999</v>
      </c>
      <c r="AP29" s="23">
        <v>7.7561999999999998E-4</v>
      </c>
      <c r="AQ29" s="6">
        <v>9.6199999999999994E-6</v>
      </c>
      <c r="AR29" s="23">
        <v>8.5660000000000003E-5</v>
      </c>
      <c r="AT29" s="6">
        <v>6.3899999999999998E-6</v>
      </c>
      <c r="AU29" s="23">
        <v>3.6860000000000003E-5</v>
      </c>
      <c r="AV29" s="23">
        <v>5.2649999999999999E-5</v>
      </c>
      <c r="AW29" s="23">
        <v>1.9293339999999999E-2</v>
      </c>
      <c r="AX29" s="23">
        <v>5.1538989199999996</v>
      </c>
      <c r="AY29" s="23">
        <v>49.633602670000002</v>
      </c>
      <c r="BE29" s="6">
        <v>6.3899999999999998E-6</v>
      </c>
      <c r="BG29" s="23" t="s">
        <v>27</v>
      </c>
      <c r="BH29" s="23">
        <v>0</v>
      </c>
      <c r="BI29" s="23">
        <v>0</v>
      </c>
      <c r="BJ29" s="23">
        <v>0</v>
      </c>
      <c r="BK29" s="23">
        <v>1.4101232348541</v>
      </c>
      <c r="BL29" s="23">
        <v>0</v>
      </c>
      <c r="BM29" s="23">
        <v>7.1687947305385302</v>
      </c>
      <c r="BN29" s="23">
        <v>7.1687947305385302</v>
      </c>
      <c r="BO29" s="23">
        <v>8.3514676003240799E-3</v>
      </c>
      <c r="BP29" s="23">
        <v>0</v>
      </c>
      <c r="BQ29" s="23">
        <v>9.6135463941753901E-2</v>
      </c>
      <c r="BR29" s="23">
        <v>0.13834109343298201</v>
      </c>
      <c r="BS29" s="23">
        <v>2.0546184026299099</v>
      </c>
      <c r="BT29" s="6">
        <v>6.3899872725929097E-6</v>
      </c>
      <c r="BU29" s="23">
        <v>8.8380269367328498E-3</v>
      </c>
      <c r="BV29" s="23">
        <v>1.8780841123475299E-2</v>
      </c>
      <c r="BW29" s="23">
        <v>0</v>
      </c>
      <c r="BX29" s="23">
        <v>3.1388846609059801E-2</v>
      </c>
      <c r="BY29" s="23">
        <v>5.9884021649387904E-3</v>
      </c>
      <c r="BZ29" s="23">
        <v>1.8963279165771001E-2</v>
      </c>
      <c r="CA29" s="23">
        <v>0</v>
      </c>
      <c r="CB29" s="23">
        <v>0</v>
      </c>
      <c r="CC29" s="23">
        <v>1060.2508415095001</v>
      </c>
      <c r="CD29" s="23">
        <v>0</v>
      </c>
      <c r="CE29" s="23">
        <v>7.4300518771805097E-3</v>
      </c>
      <c r="CF29" s="23">
        <v>1.8190801098893799E-2</v>
      </c>
      <c r="CG29" s="23">
        <v>0</v>
      </c>
      <c r="CH29" s="23">
        <v>0</v>
      </c>
      <c r="CI29" s="23">
        <v>9.6469137088906897E-4</v>
      </c>
      <c r="CJ29" s="23">
        <v>0</v>
      </c>
      <c r="CK29" s="23">
        <v>0</v>
      </c>
      <c r="CL29" s="23">
        <v>0</v>
      </c>
      <c r="CM29" s="23">
        <v>7.1883284556071702E-4</v>
      </c>
      <c r="CN29" s="23">
        <v>3158.25380475559</v>
      </c>
      <c r="CO29" s="23">
        <v>0</v>
      </c>
      <c r="CP29" s="23">
        <v>0</v>
      </c>
      <c r="CQ29" s="23">
        <v>0.43514042570479</v>
      </c>
      <c r="CR29" s="23">
        <v>9.7560985008453702</v>
      </c>
      <c r="CS29" s="23">
        <v>0.22102523826782799</v>
      </c>
      <c r="CT29" s="23">
        <v>5.1540017698677802</v>
      </c>
      <c r="CU29" s="23">
        <v>0</v>
      </c>
      <c r="CV29" s="23">
        <v>0</v>
      </c>
      <c r="CW29" s="6">
        <v>0</v>
      </c>
      <c r="CX29" s="23">
        <v>113.07474021103999</v>
      </c>
      <c r="CY29" s="23">
        <v>113.07474021103999</v>
      </c>
      <c r="CZ29" s="6">
        <v>2.2381894736527101</v>
      </c>
      <c r="DA29" s="23">
        <v>49.633554667272897</v>
      </c>
      <c r="DB29" s="23">
        <v>0</v>
      </c>
      <c r="DC29" s="23">
        <v>0</v>
      </c>
      <c r="DD29" s="23">
        <v>0</v>
      </c>
      <c r="DE29" s="23">
        <v>0.279379686054608</v>
      </c>
      <c r="DF29" s="23">
        <v>0</v>
      </c>
      <c r="DG29" s="23">
        <v>0</v>
      </c>
      <c r="DH29" s="23">
        <v>0</v>
      </c>
      <c r="DI29" s="23">
        <v>2.2580714209339799E-3</v>
      </c>
      <c r="DJ29" s="23">
        <v>6.4268231430193402E-3</v>
      </c>
      <c r="DK29" s="6">
        <v>1.1227151881920399E-3</v>
      </c>
      <c r="DL29" s="23">
        <v>2.2794532449279901E-3</v>
      </c>
      <c r="DM29" s="23">
        <v>0.120580617155707</v>
      </c>
      <c r="DN29" s="23">
        <v>0</v>
      </c>
      <c r="DO29" s="23">
        <v>0.240514601529213</v>
      </c>
      <c r="DP29" s="23">
        <v>433.13791031597702</v>
      </c>
      <c r="DQ29" s="23">
        <v>0</v>
      </c>
      <c r="DR29" s="23">
        <v>0.16949996533231901</v>
      </c>
      <c r="DS29" s="23">
        <v>0.24391442980208</v>
      </c>
      <c r="DT29" s="23">
        <v>248.646618648985</v>
      </c>
      <c r="DU29" s="23">
        <v>5005.2957521339004</v>
      </c>
      <c r="DV29" s="23">
        <v>556.14390503965501</v>
      </c>
      <c r="DW29" s="23">
        <v>5561.4396571735597</v>
      </c>
      <c r="DX29" s="23">
        <v>0</v>
      </c>
      <c r="DY29" s="23">
        <v>0.94894495119573197</v>
      </c>
      <c r="DZ29" s="23">
        <v>7.7568242904071298E-4</v>
      </c>
      <c r="EA29" s="6">
        <v>9.6199932710527592E-6</v>
      </c>
      <c r="EB29" s="6">
        <v>8.5659803352127701E-5</v>
      </c>
      <c r="EC29" s="23">
        <v>0</v>
      </c>
      <c r="ED29" s="6">
        <v>6.3900125390080304E-6</v>
      </c>
      <c r="EE29" s="6">
        <v>3.6860579925814397E-5</v>
      </c>
      <c r="EF29" s="6">
        <v>5.2653962135617297E-5</v>
      </c>
      <c r="EG29" s="23">
        <v>1.9293672349595701E-2</v>
      </c>
      <c r="EH29" s="23">
        <v>12.9999991960845</v>
      </c>
      <c r="EI29" s="23">
        <v>89.394657649574199</v>
      </c>
      <c r="EJ29" s="23">
        <v>12.536360592161399</v>
      </c>
      <c r="EK29" s="23">
        <v>23.095699538076499</v>
      </c>
      <c r="EL29" s="23">
        <v>60.306585093889296</v>
      </c>
      <c r="EM29" s="23">
        <v>16.1916719395713</v>
      </c>
      <c r="EN29" s="23">
        <v>0</v>
      </c>
      <c r="EO29" s="23">
        <v>0</v>
      </c>
      <c r="EP29" s="23">
        <v>3.56980185375639</v>
      </c>
      <c r="EQ29" s="23">
        <v>1059.9693708883301</v>
      </c>
      <c r="ER29" s="23">
        <v>922.40112840195695</v>
      </c>
      <c r="ES29" s="23">
        <v>137.56824248637199</v>
      </c>
      <c r="ET29" s="23">
        <v>0</v>
      </c>
      <c r="EU29" s="23">
        <v>3.0803144331090101E-2</v>
      </c>
      <c r="EV29" s="23">
        <v>87.679584083731498</v>
      </c>
      <c r="EW29" s="23">
        <v>0</v>
      </c>
      <c r="EX29" s="23">
        <v>150.85427681145501</v>
      </c>
      <c r="EY29" s="23">
        <v>37.563203472169398</v>
      </c>
      <c r="EZ29" s="23">
        <v>19.997329700656401</v>
      </c>
      <c r="FA29" s="23">
        <v>376.997435980864</v>
      </c>
      <c r="FB29" s="23">
        <v>0</v>
      </c>
      <c r="FC29" s="23">
        <v>15.384357028125301</v>
      </c>
      <c r="FD29" s="23">
        <v>30.131831510662099</v>
      </c>
      <c r="FE29" s="23">
        <v>89.977707436740999</v>
      </c>
      <c r="FF29" s="23">
        <v>0.46883804780722699</v>
      </c>
      <c r="FG29" s="23">
        <v>0</v>
      </c>
      <c r="FH29" s="23">
        <v>4812.70859898256</v>
      </c>
      <c r="FI29" s="23">
        <v>4.0395664177449997E-2</v>
      </c>
      <c r="FJ29" s="23">
        <v>0</v>
      </c>
      <c r="FK29" s="23">
        <v>106.819465290541</v>
      </c>
      <c r="FL29" s="23">
        <v>0</v>
      </c>
      <c r="FM29" s="23">
        <v>7.3245343366604496</v>
      </c>
      <c r="FN29" s="23">
        <v>21.0252311352275</v>
      </c>
      <c r="FO29" s="23">
        <v>0</v>
      </c>
      <c r="FP29" s="23">
        <v>0.193814142863142</v>
      </c>
      <c r="FQ29" s="23">
        <v>508.70346375105402</v>
      </c>
      <c r="FR29" s="23">
        <v>11.048046912906401</v>
      </c>
      <c r="FS29" s="23">
        <v>2.04959492139497</v>
      </c>
      <c r="FU29" s="32">
        <f t="shared" si="55"/>
        <v>0.48878499237163847</v>
      </c>
      <c r="FV29" s="46">
        <f t="shared" si="0"/>
        <v>3.4505754975236176E-6</v>
      </c>
      <c r="FW29" s="46">
        <f t="shared" si="1"/>
        <v>3.9036010398808879E-5</v>
      </c>
      <c r="FX29" s="46">
        <f t="shared" si="2"/>
        <v>3.688141932564562E-2</v>
      </c>
      <c r="FY29" s="46">
        <f t="shared" si="3"/>
        <v>7.2737475310599315E-5</v>
      </c>
      <c r="FZ29" s="46">
        <f t="shared" si="4"/>
        <v>8.3854935812161283E-5</v>
      </c>
      <c r="GA29" s="46">
        <f t="shared" si="5"/>
        <v>1.9433045375569696E-2</v>
      </c>
      <c r="GB29" s="46">
        <f t="shared" si="6"/>
        <v>1.3928919800158488E-5</v>
      </c>
      <c r="GC29" s="46">
        <f t="shared" si="7"/>
        <v>2.3470401059293056E-5</v>
      </c>
      <c r="GD29" s="46">
        <f t="shared" si="8"/>
        <v>3.2944911056496508E-5</v>
      </c>
      <c r="GE29" s="46">
        <f t="shared" si="9"/>
        <v>0</v>
      </c>
      <c r="GF29" s="46">
        <f t="shared" si="10"/>
        <v>-1.7171207955824448E-6</v>
      </c>
      <c r="GG29" s="46">
        <f t="shared" si="11"/>
        <v>1.9543003489821824E-5</v>
      </c>
      <c r="GH29" s="46">
        <f t="shared" si="12"/>
        <v>-1.5185172713627847E-6</v>
      </c>
      <c r="GI29" s="46">
        <f t="shared" si="13"/>
        <v>4.6407460441900277E-5</v>
      </c>
      <c r="GJ29" s="46">
        <f t="shared" si="14"/>
        <v>-1.1489909993823651E-6</v>
      </c>
      <c r="GK29" s="46">
        <f t="shared" si="15"/>
        <v>0</v>
      </c>
      <c r="GL29" s="46">
        <f t="shared" si="16"/>
        <v>0</v>
      </c>
      <c r="GM29" s="46">
        <f t="shared" si="17"/>
        <v>0</v>
      </c>
      <c r="GN29" s="46">
        <f t="shared" si="18"/>
        <v>-2.6159843475846269E-6</v>
      </c>
      <c r="GO29" s="46">
        <f t="shared" si="19"/>
        <v>0</v>
      </c>
      <c r="GP29" s="46">
        <f t="shared" si="20"/>
        <v>0</v>
      </c>
      <c r="GQ29" s="46">
        <f t="shared" si="21"/>
        <v>0</v>
      </c>
      <c r="GR29" s="46">
        <f t="shared" si="22"/>
        <v>0</v>
      </c>
      <c r="GS29" s="46">
        <f t="shared" si="23"/>
        <v>0</v>
      </c>
      <c r="GT29" s="46">
        <f t="shared" si="24"/>
        <v>2.1633160089931723E-5</v>
      </c>
      <c r="GU29" s="46">
        <f t="shared" si="25"/>
        <v>-1.3521389646594563E-6</v>
      </c>
      <c r="GV29" s="46">
        <f t="shared" si="26"/>
        <v>0</v>
      </c>
      <c r="GW29" s="46">
        <f t="shared" si="27"/>
        <v>-1.7773410064634922E-6</v>
      </c>
      <c r="GX29" s="46">
        <f t="shared" si="28"/>
        <v>-4.6055310873824578E-7</v>
      </c>
      <c r="GY29" s="46">
        <f t="shared" si="29"/>
        <v>1.0509220401309029E-4</v>
      </c>
      <c r="GZ29" s="46">
        <f t="shared" si="30"/>
        <v>1.0995642358765652E-4</v>
      </c>
      <c r="HA29" s="46">
        <f t="shared" si="31"/>
        <v>1.8716591166012764E-5</v>
      </c>
      <c r="HB29" s="46">
        <f t="shared" si="32"/>
        <v>-1.7291714396627433E-6</v>
      </c>
      <c r="HC29" s="46">
        <f t="shared" si="33"/>
        <v>0</v>
      </c>
      <c r="HD29" s="46">
        <f t="shared" si="34"/>
        <v>0</v>
      </c>
      <c r="HE29" s="46">
        <f t="shared" si="35"/>
        <v>0</v>
      </c>
      <c r="HF29" s="46">
        <f t="shared" si="36"/>
        <v>1.9176148707018519E-5</v>
      </c>
      <c r="HG29" s="46">
        <f t="shared" si="37"/>
        <v>0</v>
      </c>
      <c r="HH29" s="46">
        <f t="shared" si="38"/>
        <v>1.0134893527322053E-4</v>
      </c>
      <c r="HI29" s="46">
        <f t="shared" si="39"/>
        <v>1.8691698896593689E-5</v>
      </c>
      <c r="HJ29" s="46">
        <f t="shared" si="40"/>
        <v>8.0489209552364754E-5</v>
      </c>
      <c r="HK29" s="46">
        <f t="shared" si="41"/>
        <v>-6.9947476509094273E-7</v>
      </c>
      <c r="HL29" s="46">
        <f t="shared" si="42"/>
        <v>-2.2956791069612135E-6</v>
      </c>
      <c r="HM29" s="46">
        <f t="shared" si="43"/>
        <v>0</v>
      </c>
      <c r="HN29" s="46">
        <f t="shared" si="44"/>
        <v>1.9622860767716145E-6</v>
      </c>
      <c r="HO29" s="46">
        <f t="shared" si="45"/>
        <v>1.5733201692745855E-5</v>
      </c>
      <c r="HP29" s="46">
        <f t="shared" si="46"/>
        <v>7.5254237745450668E-5</v>
      </c>
      <c r="HQ29" s="46">
        <f t="shared" si="47"/>
        <v>1.7226130659688941E-5</v>
      </c>
      <c r="HR29" s="46">
        <f t="shared" si="48"/>
        <v>1.9955740183713402E-5</v>
      </c>
      <c r="HS29" s="46">
        <f t="shared" si="49"/>
        <v>-9.6714170487306937E-7</v>
      </c>
      <c r="HT29" s="46">
        <f t="shared" si="50"/>
        <v>0</v>
      </c>
      <c r="HU29" s="46">
        <f t="shared" si="51"/>
        <v>0</v>
      </c>
      <c r="HV29" s="46">
        <f t="shared" si="52"/>
        <v>0</v>
      </c>
      <c r="HW29" s="46">
        <f t="shared" si="53"/>
        <v>0</v>
      </c>
      <c r="HX29" s="46">
        <f t="shared" si="54"/>
        <v>0</v>
      </c>
      <c r="HY29" s="46">
        <f t="shared" si="56"/>
        <v>-1.9917694976640653E-6</v>
      </c>
    </row>
    <row r="30" spans="1:233" x14ac:dyDescent="0.3">
      <c r="A30" s="23" t="s">
        <v>28</v>
      </c>
      <c r="B30" s="21">
        <v>1677.5081620000001</v>
      </c>
      <c r="C30" s="21">
        <v>95.951848150000004</v>
      </c>
      <c r="D30" s="21">
        <v>1651.7126760000001</v>
      </c>
      <c r="E30" s="21">
        <v>224.21212953</v>
      </c>
      <c r="F30" s="21">
        <v>213.99934852999999</v>
      </c>
      <c r="G30" s="21">
        <v>515.82151099999999</v>
      </c>
      <c r="H30" s="21">
        <v>51.074992999999999</v>
      </c>
      <c r="I30" s="23">
        <v>1.20308065</v>
      </c>
      <c r="J30" s="23">
        <v>0.57188565000000002</v>
      </c>
      <c r="L30" s="23">
        <v>0.1026512</v>
      </c>
      <c r="M30" s="23">
        <v>6.3314397299999996</v>
      </c>
      <c r="N30" s="23">
        <v>9.9218299999999995E-3</v>
      </c>
      <c r="O30" s="23">
        <v>5.3375999999999996E-3</v>
      </c>
      <c r="P30" s="23">
        <v>3.2817430000000002E-2</v>
      </c>
      <c r="Q30" s="23">
        <v>6.4568840000000002E-2</v>
      </c>
      <c r="R30" s="23">
        <v>6.0642439999999999E-2</v>
      </c>
      <c r="S30" s="23">
        <v>1.613421</v>
      </c>
      <c r="T30" s="23">
        <v>4.8616390000000002E-2</v>
      </c>
      <c r="U30" s="23">
        <v>5.6327559999999999E-2</v>
      </c>
      <c r="V30" s="23">
        <v>5.6914630000000001E-2</v>
      </c>
      <c r="Z30" s="23">
        <v>11.47427302</v>
      </c>
      <c r="AA30" s="23">
        <v>32.821207360000002</v>
      </c>
      <c r="AB30" s="23">
        <v>2.1020830000000001E-2</v>
      </c>
      <c r="AC30" s="23">
        <v>0.25923448999999998</v>
      </c>
      <c r="AD30" s="23">
        <v>5.14510003</v>
      </c>
      <c r="AE30" s="23">
        <v>0.71278827</v>
      </c>
      <c r="AG30" s="23">
        <v>0.14986579999999999</v>
      </c>
      <c r="AH30" s="23">
        <v>0.19590706999999999</v>
      </c>
      <c r="AI30" s="23">
        <v>8.4078130000000001E-2</v>
      </c>
      <c r="AJ30" s="23">
        <v>0.11405561</v>
      </c>
      <c r="AL30" s="23">
        <v>1.8269557599999999</v>
      </c>
      <c r="AN30" s="23">
        <v>3.4961939999999997E-2</v>
      </c>
      <c r="AO30" s="23">
        <v>0.31329172</v>
      </c>
      <c r="AP30" s="23">
        <v>2.9302040000000001E-2</v>
      </c>
      <c r="AT30" s="23">
        <v>1.8450000000000001E-5</v>
      </c>
      <c r="AU30" s="23">
        <v>5.1307999999999996E-4</v>
      </c>
      <c r="AV30" s="23">
        <v>1.5296999999999999E-4</v>
      </c>
      <c r="AW30" s="23">
        <v>2.0792950000000001E-2</v>
      </c>
      <c r="AX30" s="23">
        <v>0.22889902000000001</v>
      </c>
      <c r="AY30" s="23">
        <v>8.336942E-2</v>
      </c>
      <c r="AZ30" s="23">
        <v>9.5486119999999994E-2</v>
      </c>
      <c r="BA30" s="23">
        <v>2.0978815100000001</v>
      </c>
      <c r="BE30" s="23">
        <v>5.0532199999999998E-3</v>
      </c>
      <c r="BG30" s="23" t="s">
        <v>28</v>
      </c>
      <c r="BH30" s="23">
        <v>1.4190068127228699E-4</v>
      </c>
      <c r="BI30" s="23">
        <v>0.154602836442047</v>
      </c>
      <c r="BJ30" s="23">
        <v>0</v>
      </c>
      <c r="BK30" s="23">
        <v>0.57188142338708003</v>
      </c>
      <c r="BL30" s="23">
        <v>0</v>
      </c>
      <c r="BM30" s="23">
        <v>1.2030792782081601</v>
      </c>
      <c r="BN30" s="23">
        <v>1.2030690370864301</v>
      </c>
      <c r="BO30" s="23">
        <v>6.1925876833281103E-4</v>
      </c>
      <c r="BP30" s="6">
        <v>6.8022766921851295E-5</v>
      </c>
      <c r="BQ30" s="23">
        <v>4.2086258523487498E-2</v>
      </c>
      <c r="BR30" s="23">
        <v>6.0563171140263501E-2</v>
      </c>
      <c r="BS30" s="23">
        <v>6.3313389302629099</v>
      </c>
      <c r="BT30" s="23">
        <v>5.0531875881808597E-3</v>
      </c>
      <c r="BU30" s="23">
        <v>3.1749575377172201E-3</v>
      </c>
      <c r="BV30" s="23">
        <v>6.7467854832134501E-3</v>
      </c>
      <c r="BW30" s="23">
        <v>0</v>
      </c>
      <c r="BX30" s="23">
        <v>5.3376038360193299E-3</v>
      </c>
      <c r="BY30" s="23">
        <v>7.8761197612284093E-3</v>
      </c>
      <c r="BZ30" s="23">
        <v>2.4941000876293098E-2</v>
      </c>
      <c r="CA30" s="23">
        <v>6.4567731024227207E-2</v>
      </c>
      <c r="CB30" s="23">
        <v>0</v>
      </c>
      <c r="CC30" s="23">
        <v>48.088433740075402</v>
      </c>
      <c r="CD30" s="23">
        <v>6.0641649595053797E-2</v>
      </c>
      <c r="CE30" s="23">
        <v>1.40984654546646E-2</v>
      </c>
      <c r="CF30" s="23">
        <v>3.4516945970281702E-2</v>
      </c>
      <c r="CG30" s="23">
        <v>1.6134220573108</v>
      </c>
      <c r="CH30" s="23">
        <v>5.63269019109029E-2</v>
      </c>
      <c r="CI30" s="23">
        <v>0.71278159678741104</v>
      </c>
      <c r="CJ30" s="23">
        <v>5.6914035250804899E-2</v>
      </c>
      <c r="CK30" s="23">
        <v>0</v>
      </c>
      <c r="CL30" s="23">
        <v>8.4077713694070799E-2</v>
      </c>
      <c r="CM30" s="23">
        <v>3.4961488280918399E-2</v>
      </c>
      <c r="CN30" s="23">
        <v>1677.4830288223</v>
      </c>
      <c r="CO30" s="23">
        <v>0</v>
      </c>
      <c r="CP30" s="23">
        <v>0</v>
      </c>
      <c r="CQ30" s="23">
        <v>10.292411148984</v>
      </c>
      <c r="CR30" s="23">
        <v>3.5325815377891301</v>
      </c>
      <c r="CS30" s="23">
        <v>1.50452240108713E-2</v>
      </c>
      <c r="CT30" s="23">
        <v>0.22889815752173401</v>
      </c>
      <c r="CU30" s="23">
        <v>9.6424618817440102</v>
      </c>
      <c r="CV30" s="23">
        <v>0</v>
      </c>
      <c r="CW30" s="6">
        <v>8.1645245594890394E-5</v>
      </c>
      <c r="CX30" s="23">
        <v>11.474090131710801</v>
      </c>
      <c r="CY30" s="23">
        <v>11.474090131710801</v>
      </c>
      <c r="CZ30" s="23">
        <v>32.8215178471238</v>
      </c>
      <c r="DA30" s="23">
        <v>8.3369250632451E-2</v>
      </c>
      <c r="DB30" s="23">
        <v>8.8806838955853198E-3</v>
      </c>
      <c r="DC30" s="23">
        <v>9.7453061813765497E-3</v>
      </c>
      <c r="DD30" s="23">
        <v>0</v>
      </c>
      <c r="DE30" s="23">
        <v>0.13766743515271199</v>
      </c>
      <c r="DF30" s="6">
        <v>7.7752050667724394E-5</v>
      </c>
      <c r="DG30" s="23">
        <v>2.5480938397802102E-3</v>
      </c>
      <c r="DH30" s="23">
        <v>1.8645628399940301E-4</v>
      </c>
      <c r="DI30" s="23">
        <v>6.7400046054509097E-2</v>
      </c>
      <c r="DJ30" s="23">
        <v>0.191830608990228</v>
      </c>
      <c r="DK30" s="23">
        <v>1.6978524749009301</v>
      </c>
      <c r="DL30" s="23">
        <v>3.4471539361750798</v>
      </c>
      <c r="DM30" s="6">
        <v>1.9440971400541199E-5</v>
      </c>
      <c r="DN30" s="23">
        <v>9.5485688887838899E-2</v>
      </c>
      <c r="DO30" s="23">
        <v>0.149863708404951</v>
      </c>
      <c r="DP30" s="23">
        <v>95.951686778448206</v>
      </c>
      <c r="DQ30" s="23">
        <v>0</v>
      </c>
      <c r="DR30" s="23">
        <v>8.0320763853546903E-2</v>
      </c>
      <c r="DS30" s="23">
        <v>0.115583688947546</v>
      </c>
      <c r="DT30" s="23">
        <v>54.003732542667699</v>
      </c>
      <c r="DU30" s="23">
        <v>1518.4522555369199</v>
      </c>
      <c r="DV30" s="23">
        <v>168.717089200484</v>
      </c>
      <c r="DW30" s="23">
        <v>1687.1693447374</v>
      </c>
      <c r="DX30" s="6">
        <v>5.8023736393348704E-7</v>
      </c>
      <c r="DY30" s="23">
        <v>1.2041034243800399</v>
      </c>
      <c r="DZ30" s="23">
        <v>2.9302338492678201E-2</v>
      </c>
      <c r="EA30" s="23">
        <v>0</v>
      </c>
      <c r="EB30" s="23">
        <v>0</v>
      </c>
      <c r="EC30" s="23">
        <v>0</v>
      </c>
      <c r="ED30" s="6">
        <v>1.84497799799802E-5</v>
      </c>
      <c r="EE30" s="23">
        <v>5.13079028382709E-4</v>
      </c>
      <c r="EF30" s="23">
        <v>1.5296833937993601E-4</v>
      </c>
      <c r="EG30" s="23">
        <v>2.0793005592916299E-2</v>
      </c>
      <c r="EH30" s="23">
        <v>3.0855417900428401</v>
      </c>
      <c r="EI30" s="23">
        <v>3.5010784791578402</v>
      </c>
      <c r="EJ30" s="23">
        <v>2.9396538704971902</v>
      </c>
      <c r="EK30" s="23">
        <v>4.0966811380975097</v>
      </c>
      <c r="EL30" s="23">
        <v>9.3066522449555507</v>
      </c>
      <c r="EM30" s="23">
        <v>2.15670388261307</v>
      </c>
      <c r="EN30" s="23">
        <v>0</v>
      </c>
      <c r="EO30" s="23">
        <v>2.39465253373788E-3</v>
      </c>
      <c r="EP30" s="23">
        <v>11.4065974296312</v>
      </c>
      <c r="EQ30" s="23">
        <v>224.20370181255601</v>
      </c>
      <c r="ER30" s="23">
        <v>213.99102381607801</v>
      </c>
      <c r="ES30" s="23">
        <v>10.212677996478099</v>
      </c>
      <c r="ET30" s="23">
        <v>0.171596747414694</v>
      </c>
      <c r="EU30" s="23">
        <v>2.25935039239736E-2</v>
      </c>
      <c r="EV30" s="23">
        <v>52.834184999211999</v>
      </c>
      <c r="EW30" s="23">
        <v>0.32813589248951402</v>
      </c>
      <c r="EX30" s="23">
        <v>24.079325104537599</v>
      </c>
      <c r="EY30" s="23">
        <v>3.1154964946510302</v>
      </c>
      <c r="EZ30" s="23">
        <v>1.07699084244117</v>
      </c>
      <c r="FA30" s="23">
        <v>60.248208391673103</v>
      </c>
      <c r="FB30" s="23">
        <v>0.11396417516677</v>
      </c>
      <c r="FC30" s="23">
        <v>0.99300521500163097</v>
      </c>
      <c r="FD30" s="23">
        <v>22.124590749858001</v>
      </c>
      <c r="FE30" s="23">
        <v>16.7759931696291</v>
      </c>
      <c r="FF30" s="23">
        <v>0.22207756441052601</v>
      </c>
      <c r="FG30" s="23">
        <v>0</v>
      </c>
      <c r="FH30" s="23">
        <v>515.66956003902305</v>
      </c>
      <c r="FI30" s="23">
        <v>0.26299108553870598</v>
      </c>
      <c r="FJ30" s="23">
        <v>2.09784274812576</v>
      </c>
      <c r="FK30" s="23">
        <v>8.7641817457519604</v>
      </c>
      <c r="FL30" s="6">
        <v>6.0403778523674602E-5</v>
      </c>
      <c r="FM30" s="23">
        <v>1.30263449985962</v>
      </c>
      <c r="FN30" s="23">
        <v>1.82693589024265</v>
      </c>
      <c r="FO30" s="23">
        <v>0</v>
      </c>
      <c r="FP30" s="23">
        <v>0.126952876610395</v>
      </c>
      <c r="FQ30" s="23">
        <v>51.074609266467199</v>
      </c>
      <c r="FR30" s="23">
        <v>0.313291056814959</v>
      </c>
      <c r="FS30" s="23">
        <v>3.95873807564345</v>
      </c>
      <c r="FU30" s="32">
        <f t="shared" si="55"/>
        <v>1.0573498910372203</v>
      </c>
      <c r="FV30" s="46">
        <f t="shared" si="0"/>
        <v>-1.498244734032293E-5</v>
      </c>
      <c r="FW30" s="46">
        <f t="shared" si="1"/>
        <v>-1.6817972233881233E-6</v>
      </c>
      <c r="FX30" s="46">
        <f t="shared" si="2"/>
        <v>2.1466608116894974E-2</v>
      </c>
      <c r="FY30" s="46">
        <f t="shared" si="3"/>
        <v>-3.7588142361698784E-5</v>
      </c>
      <c r="FZ30" s="46">
        <f t="shared" si="4"/>
        <v>-3.8900650769094703E-5</v>
      </c>
      <c r="GA30" s="46">
        <f t="shared" si="5"/>
        <v>-2.9458050456707873E-4</v>
      </c>
      <c r="GB30" s="46">
        <f t="shared" si="6"/>
        <v>-7.5131392147244947E-6</v>
      </c>
      <c r="GC30" s="46">
        <f t="shared" si="7"/>
        <v>-9.6526476174981197E-6</v>
      </c>
      <c r="GD30" s="46">
        <f t="shared" si="8"/>
        <v>-7.3906609126992493E-6</v>
      </c>
      <c r="GE30" s="46">
        <f t="shared" si="9"/>
        <v>0</v>
      </c>
      <c r="GF30" s="46">
        <f t="shared" si="10"/>
        <v>-1.7246133011587076E-5</v>
      </c>
      <c r="GG30" s="46">
        <f t="shared" si="11"/>
        <v>-1.5920508034221127E-5</v>
      </c>
      <c r="GH30" s="46">
        <f t="shared" si="12"/>
        <v>-8.7664341486317064E-6</v>
      </c>
      <c r="GI30" s="46">
        <f t="shared" si="13"/>
        <v>7.1867868148761702E-7</v>
      </c>
      <c r="GJ30" s="46">
        <f t="shared" si="14"/>
        <v>-9.4267734705476989E-6</v>
      </c>
      <c r="GK30" s="46">
        <f t="shared" si="15"/>
        <v>-1.7175092084596249E-5</v>
      </c>
      <c r="GL30" s="46">
        <f t="shared" si="16"/>
        <v>-1.303385790878605E-5</v>
      </c>
      <c r="GM30" s="46">
        <f t="shared" si="17"/>
        <v>6.5532232444189019E-7</v>
      </c>
      <c r="GN30" s="46">
        <f t="shared" si="18"/>
        <v>-2.012850097874E-5</v>
      </c>
      <c r="GO30" s="46">
        <f t="shared" si="19"/>
        <v>-1.1683252338612887E-5</v>
      </c>
      <c r="GP30" s="46">
        <f t="shared" si="20"/>
        <v>-1.0449847343317263E-5</v>
      </c>
      <c r="GQ30" s="46">
        <f t="shared" si="21"/>
        <v>0</v>
      </c>
      <c r="GR30" s="46">
        <f t="shared" si="22"/>
        <v>0</v>
      </c>
      <c r="GS30" s="46">
        <f t="shared" si="23"/>
        <v>0</v>
      </c>
      <c r="GT30" s="46">
        <f t="shared" si="24"/>
        <v>-1.5938987060917284E-5</v>
      </c>
      <c r="GU30" s="46">
        <f t="shared" si="25"/>
        <v>9.4599543640309829E-6</v>
      </c>
      <c r="GV30" s="46">
        <f t="shared" si="26"/>
        <v>-8.9144577188661624E-6</v>
      </c>
      <c r="GW30" s="46">
        <f t="shared" si="27"/>
        <v>-1.4793383638514579E-5</v>
      </c>
      <c r="GX30" s="46">
        <f t="shared" si="28"/>
        <v>-1.8195744192354921E-5</v>
      </c>
      <c r="GY30" s="46">
        <f t="shared" si="29"/>
        <v>-9.3621245884967098E-6</v>
      </c>
      <c r="GZ30" s="46">
        <f t="shared" si="30"/>
        <v>1.94409714005412E+45</v>
      </c>
      <c r="HA30" s="46">
        <f t="shared" si="31"/>
        <v>-1.3956453366891736E-5</v>
      </c>
      <c r="HB30" s="46">
        <f t="shared" si="32"/>
        <v>-1.3359389771220596E-5</v>
      </c>
      <c r="HC30" s="46">
        <f t="shared" si="33"/>
        <v>-4.9514175589029067E-6</v>
      </c>
      <c r="HD30" s="46">
        <f t="shared" si="34"/>
        <v>-8.0166888090818359E-4</v>
      </c>
      <c r="HE30" s="46">
        <f t="shared" si="35"/>
        <v>0</v>
      </c>
      <c r="HF30" s="46">
        <f t="shared" si="36"/>
        <v>-1.0875883141204635E-5</v>
      </c>
      <c r="HG30" s="46">
        <f t="shared" si="37"/>
        <v>0</v>
      </c>
      <c r="HH30" s="46">
        <f t="shared" si="38"/>
        <v>-1.2920309387818763E-5</v>
      </c>
      <c r="HI30" s="46">
        <f t="shared" si="39"/>
        <v>-2.1168291360984104E-6</v>
      </c>
      <c r="HJ30" s="46">
        <f t="shared" si="40"/>
        <v>1.018675417136797E-5</v>
      </c>
      <c r="HK30" s="46">
        <f t="shared" si="41"/>
        <v>0</v>
      </c>
      <c r="HL30" s="46">
        <f t="shared" si="42"/>
        <v>0</v>
      </c>
      <c r="HM30" s="46">
        <f t="shared" si="43"/>
        <v>0</v>
      </c>
      <c r="HN30" s="46">
        <f t="shared" si="44"/>
        <v>-1.1925204325296955E-5</v>
      </c>
      <c r="HO30" s="46">
        <f t="shared" si="45"/>
        <v>-1.8936955074526172E-6</v>
      </c>
      <c r="HP30" s="46">
        <f t="shared" si="46"/>
        <v>-1.0855854507322238E-5</v>
      </c>
      <c r="HQ30" s="46">
        <f t="shared" si="47"/>
        <v>2.6736425710732328E-6</v>
      </c>
      <c r="HR30" s="46">
        <f t="shared" si="48"/>
        <v>-3.7679421519607171E-6</v>
      </c>
      <c r="HS30" s="46">
        <f t="shared" si="49"/>
        <v>-2.0315308538722334E-6</v>
      </c>
      <c r="HT30" s="46">
        <f t="shared" si="50"/>
        <v>-4.5149196668064166E-6</v>
      </c>
      <c r="HU30" s="46">
        <f t="shared" si="51"/>
        <v>-1.8476674709871009E-5</v>
      </c>
      <c r="HV30" s="46">
        <f t="shared" si="52"/>
        <v>0</v>
      </c>
      <c r="HW30" s="46">
        <f t="shared" si="53"/>
        <v>0</v>
      </c>
      <c r="HX30" s="46">
        <f t="shared" si="54"/>
        <v>0</v>
      </c>
      <c r="HY30" s="46">
        <f t="shared" si="56"/>
        <v>-6.4140922303120428E-6</v>
      </c>
    </row>
    <row r="31" spans="1:233" x14ac:dyDescent="0.3">
      <c r="A31" s="23" t="s">
        <v>29</v>
      </c>
      <c r="B31" s="21">
        <v>1525.7671</v>
      </c>
      <c r="C31" s="21">
        <v>376.91440001000001</v>
      </c>
      <c r="D31" s="21">
        <v>5269.0246000999996</v>
      </c>
      <c r="E31" s="21">
        <v>717.37249998000004</v>
      </c>
      <c r="F31" s="21">
        <v>674.43159997999999</v>
      </c>
      <c r="G31" s="21">
        <v>1318.2452000000001</v>
      </c>
      <c r="H31" s="21">
        <v>171.03290003000001</v>
      </c>
      <c r="I31" s="23">
        <v>3.0661063899999998</v>
      </c>
      <c r="J31" s="23">
        <v>1.16972926</v>
      </c>
      <c r="L31" s="23">
        <v>8.2399499999999994E-3</v>
      </c>
      <c r="M31" s="23">
        <v>1.0157131800000001</v>
      </c>
      <c r="N31" s="23">
        <v>4.8065E-4</v>
      </c>
      <c r="O31" s="23">
        <v>2.368845E-2</v>
      </c>
      <c r="P31" s="23">
        <v>3.5584400000000002E-2</v>
      </c>
      <c r="Q31" s="23">
        <v>1.6289999999999999E-2</v>
      </c>
      <c r="R31" s="23">
        <v>2.9050000000000001E-5</v>
      </c>
      <c r="T31" s="23">
        <v>9.2509600000000008E-3</v>
      </c>
      <c r="V31" s="23">
        <v>1.421E-2</v>
      </c>
      <c r="Y31" s="6">
        <v>2.9999999999999999E-7</v>
      </c>
      <c r="Z31" s="23">
        <v>34.46856305</v>
      </c>
      <c r="AA31" s="23">
        <v>67.055649549999998</v>
      </c>
      <c r="AB31" s="23">
        <v>2.5447899999999999E-2</v>
      </c>
      <c r="AC31" s="23">
        <v>0.31850000000000001</v>
      </c>
      <c r="AD31" s="23">
        <v>1.628255E-2</v>
      </c>
      <c r="AG31" s="23">
        <v>0.10258737</v>
      </c>
      <c r="AH31" s="23">
        <v>5.2657900000000001E-2</v>
      </c>
      <c r="AL31" s="23">
        <v>7.0432422900000002</v>
      </c>
      <c r="AN31" s="23">
        <v>6.6299999999999996E-3</v>
      </c>
      <c r="AO31" s="23">
        <v>3.4677525600000001</v>
      </c>
      <c r="AP31" s="23">
        <v>1.6615E-4</v>
      </c>
      <c r="AW31" s="23">
        <v>4.3189999999999998E-5</v>
      </c>
      <c r="AX31" s="23">
        <v>1.73312603</v>
      </c>
      <c r="AY31" s="23">
        <v>0.14890840999999999</v>
      </c>
      <c r="BG31" s="23" t="s">
        <v>29</v>
      </c>
      <c r="BH31" s="23">
        <v>0.13972164200686699</v>
      </c>
      <c r="BI31" s="23">
        <v>0.28135683503560499</v>
      </c>
      <c r="BJ31" s="23">
        <v>0</v>
      </c>
      <c r="BK31" s="23">
        <v>1.1697182184077699</v>
      </c>
      <c r="BL31" s="23">
        <v>0</v>
      </c>
      <c r="BM31" s="23">
        <v>3.0762804382430402</v>
      </c>
      <c r="BN31" s="23">
        <v>3.06612908876372</v>
      </c>
      <c r="BO31" s="23">
        <v>0.32490976199131899</v>
      </c>
      <c r="BP31" s="23">
        <v>6.6987644715686495E-2</v>
      </c>
      <c r="BQ31" s="23">
        <v>3.3783723748856101E-3</v>
      </c>
      <c r="BR31" s="23">
        <v>4.8615806973270198E-3</v>
      </c>
      <c r="BS31" s="23">
        <v>1.0157211363246901</v>
      </c>
      <c r="BT31" s="23">
        <v>0</v>
      </c>
      <c r="BU31" s="23">
        <v>1.53790193229716E-4</v>
      </c>
      <c r="BV31" s="23">
        <v>3.2683566323671602E-4</v>
      </c>
      <c r="BW31" s="6">
        <v>3.0000155968187299E-7</v>
      </c>
      <c r="BX31" s="23">
        <v>2.36886170424985E-2</v>
      </c>
      <c r="BY31" s="23">
        <v>8.54019497080492E-3</v>
      </c>
      <c r="BZ31" s="23">
        <v>2.7044198004514901E-2</v>
      </c>
      <c r="CA31" s="23">
        <v>1.62893336459486E-2</v>
      </c>
      <c r="CB31" s="23">
        <v>0</v>
      </c>
      <c r="CC31" s="23">
        <v>360.888782646462</v>
      </c>
      <c r="CD31" s="6">
        <v>2.9050016575670799E-5</v>
      </c>
      <c r="CE31" s="6">
        <v>2.6827983723776302E-3</v>
      </c>
      <c r="CF31" s="23">
        <v>6.5681510094942096E-3</v>
      </c>
      <c r="CG31" s="23">
        <v>0</v>
      </c>
      <c r="CH31" s="23">
        <v>0</v>
      </c>
      <c r="CI31" s="23">
        <v>0</v>
      </c>
      <c r="CJ31" s="23">
        <v>1.42096362810231E-2</v>
      </c>
      <c r="CK31" s="23">
        <v>0</v>
      </c>
      <c r="CL31" s="23">
        <v>0</v>
      </c>
      <c r="CM31" s="23">
        <v>6.6311240265216004E-3</v>
      </c>
      <c r="CN31" s="23">
        <v>1525.7755951766401</v>
      </c>
      <c r="CO31" s="23">
        <v>0</v>
      </c>
      <c r="CP31" s="23">
        <v>0</v>
      </c>
      <c r="CQ31" s="23">
        <v>6.6758116082283498</v>
      </c>
      <c r="CR31" s="23">
        <v>14.1677918395785</v>
      </c>
      <c r="CS31" s="23">
        <v>0.78270047253420405</v>
      </c>
      <c r="CT31" s="23">
        <v>1.73314932827845</v>
      </c>
      <c r="CU31" s="23">
        <v>0.26030279901321102</v>
      </c>
      <c r="CV31" s="23">
        <v>0</v>
      </c>
      <c r="CW31" s="23">
        <v>8.0384478645480303E-2</v>
      </c>
      <c r="CX31" s="23">
        <v>34.4688727156203</v>
      </c>
      <c r="CY31" s="23">
        <v>34.4688727156203</v>
      </c>
      <c r="CZ31" s="23">
        <v>67.055344343921206</v>
      </c>
      <c r="DA31" s="23">
        <v>0.14891010077630201</v>
      </c>
      <c r="DB31" s="23">
        <v>1.51594000699285E-2</v>
      </c>
      <c r="DC31" s="23">
        <v>5.2533044005381203E-3</v>
      </c>
      <c r="DD31" s="23">
        <v>0</v>
      </c>
      <c r="DE31" s="23">
        <v>0.91153392283346502</v>
      </c>
      <c r="DF31" s="23">
        <v>7.6557415512381696E-2</v>
      </c>
      <c r="DG31" s="23">
        <v>2.1436873197643802</v>
      </c>
      <c r="DH31" s="23">
        <v>0.18355151861858399</v>
      </c>
      <c r="DI31" s="23">
        <v>8.2811654071441407E-2</v>
      </c>
      <c r="DJ31" s="23">
        <v>0.23569006660196101</v>
      </c>
      <c r="DK31" s="23">
        <v>5.3733688225102803E-3</v>
      </c>
      <c r="DL31" s="23">
        <v>1.0909600392720299E-2</v>
      </c>
      <c r="DM31" s="23">
        <v>1.9140766945000099E-2</v>
      </c>
      <c r="DN31" s="23">
        <v>0</v>
      </c>
      <c r="DO31" s="23">
        <v>0.10258937559254699</v>
      </c>
      <c r="DP31" s="23">
        <v>376.91944487006498</v>
      </c>
      <c r="DQ31" s="23">
        <v>0</v>
      </c>
      <c r="DR31" s="23">
        <v>2.15897246759514E-2</v>
      </c>
      <c r="DS31" s="23">
        <v>3.10680028335973E-2</v>
      </c>
      <c r="DT31" s="23">
        <v>103.781355780309</v>
      </c>
      <c r="DU31" s="23">
        <v>5443.5468254097204</v>
      </c>
      <c r="DV31" s="23">
        <v>604.83811265342297</v>
      </c>
      <c r="DW31" s="23">
        <v>6048.38493806314</v>
      </c>
      <c r="DX31" s="23">
        <v>5.7119916351130095E-4</v>
      </c>
      <c r="DY31" s="23">
        <v>4.4550548471902101</v>
      </c>
      <c r="DZ31" s="23">
        <v>1.66150039296284E-4</v>
      </c>
      <c r="EA31" s="23">
        <v>0</v>
      </c>
      <c r="EB31" s="23">
        <v>0</v>
      </c>
      <c r="EC31" s="23">
        <v>0</v>
      </c>
      <c r="ED31" s="23">
        <v>0</v>
      </c>
      <c r="EE31" s="23">
        <v>0</v>
      </c>
      <c r="EF31" s="23">
        <v>0</v>
      </c>
      <c r="EG31" s="6">
        <v>4.3189961403682802E-5</v>
      </c>
      <c r="EH31" s="23">
        <v>10.186474350999699</v>
      </c>
      <c r="EI31" s="23">
        <v>16.577634136522502</v>
      </c>
      <c r="EJ31" s="23">
        <v>9.8872445384745102</v>
      </c>
      <c r="EK31" s="23">
        <v>27.485805182545899</v>
      </c>
      <c r="EL31" s="23">
        <v>48.2651469575775</v>
      </c>
      <c r="EM31" s="23">
        <v>12.166307017306201</v>
      </c>
      <c r="EN31" s="23">
        <v>0.22615965872451499</v>
      </c>
      <c r="EO31" s="23">
        <v>5.0350369210993796E-3</v>
      </c>
      <c r="EP31" s="23">
        <v>4.3138620359836102</v>
      </c>
      <c r="EQ31" s="23">
        <v>717.40042001687004</v>
      </c>
      <c r="ER31" s="23">
        <v>674.45954109526099</v>
      </c>
      <c r="ES31" s="23">
        <v>42.940878921609098</v>
      </c>
      <c r="ET31" s="23">
        <v>0</v>
      </c>
      <c r="EU31" s="23">
        <v>8.1213579920303203E-2</v>
      </c>
      <c r="EV31" s="23">
        <v>104.2881947974</v>
      </c>
      <c r="EW31" s="23">
        <v>0.81564016677965501</v>
      </c>
      <c r="EX31" s="23">
        <v>92.809646871509003</v>
      </c>
      <c r="EY31" s="23">
        <v>30.3312393705231</v>
      </c>
      <c r="EZ31" s="23">
        <v>13.199397380091099</v>
      </c>
      <c r="FA31" s="23">
        <v>232.88347506868999</v>
      </c>
      <c r="FB31" s="23">
        <v>0</v>
      </c>
      <c r="FC31" s="23">
        <v>5.38274898674453</v>
      </c>
      <c r="FD31" s="23">
        <v>25.432136873303602</v>
      </c>
      <c r="FE31" s="23">
        <v>61.5301896806494</v>
      </c>
      <c r="FF31" s="23">
        <v>0.55740756478167997</v>
      </c>
      <c r="FG31" s="23">
        <v>0</v>
      </c>
      <c r="FH31" s="23">
        <v>1467.3719273066199</v>
      </c>
      <c r="FI31" s="23">
        <v>0.74376465629510202</v>
      </c>
      <c r="FJ31" s="23">
        <v>0</v>
      </c>
      <c r="FK31" s="23">
        <v>18.9709891996891</v>
      </c>
      <c r="FL31" s="23">
        <v>5.9478146894844999E-2</v>
      </c>
      <c r="FM31" s="23">
        <v>2.7879002961891701</v>
      </c>
      <c r="FN31" s="23">
        <v>7.0433421714842899</v>
      </c>
      <c r="FO31" s="23">
        <v>0</v>
      </c>
      <c r="FP31" s="23">
        <v>1.8891065605658099</v>
      </c>
      <c r="FQ31" s="23">
        <v>171.03438142427299</v>
      </c>
      <c r="FR31" s="23">
        <v>3.4678008180758302</v>
      </c>
      <c r="FS31" s="23">
        <v>6.2813673987266601</v>
      </c>
      <c r="FU31" s="32">
        <f t="shared" si="55"/>
        <v>0.60678651225607017</v>
      </c>
      <c r="FV31" s="46">
        <f t="shared" si="0"/>
        <v>5.5678069346583854E-6</v>
      </c>
      <c r="FW31" s="46">
        <f t="shared" si="1"/>
        <v>1.338463074065712E-5</v>
      </c>
      <c r="FX31" s="46">
        <f t="shared" si="2"/>
        <v>0.14791358877852823</v>
      </c>
      <c r="FY31" s="46">
        <f t="shared" si="3"/>
        <v>3.8919859446492203E-5</v>
      </c>
      <c r="FZ31" s="46">
        <f t="shared" si="4"/>
        <v>4.1429131229659971E-5</v>
      </c>
      <c r="GA31" s="46">
        <f t="shared" si="5"/>
        <v>0.11312518134457826</v>
      </c>
      <c r="GB31" s="46">
        <f t="shared" si="6"/>
        <v>8.6614579576563165E-6</v>
      </c>
      <c r="GC31" s="46">
        <f t="shared" si="7"/>
        <v>7.4031233209053344E-6</v>
      </c>
      <c r="GD31" s="46">
        <f t="shared" si="8"/>
        <v>-9.4394426194722314E-6</v>
      </c>
      <c r="GE31" s="46">
        <f t="shared" si="9"/>
        <v>0</v>
      </c>
      <c r="GF31" s="46">
        <f t="shared" si="10"/>
        <v>3.7284360100832886E-7</v>
      </c>
      <c r="GG31" s="46">
        <f t="shared" si="11"/>
        <v>7.8332395863690167E-6</v>
      </c>
      <c r="GH31" s="46">
        <f t="shared" si="12"/>
        <v>-5.0231007111213549E-5</v>
      </c>
      <c r="GI31" s="46">
        <f t="shared" si="13"/>
        <v>7.0516432480842219E-6</v>
      </c>
      <c r="GJ31" s="46">
        <f t="shared" si="14"/>
        <v>-1.9740898215971005E-7</v>
      </c>
      <c r="GK31" s="46">
        <f t="shared" si="15"/>
        <v>-4.0905712179200164E-5</v>
      </c>
      <c r="GL31" s="46">
        <f t="shared" si="16"/>
        <v>5.7059107738705501E-7</v>
      </c>
      <c r="GM31" s="46">
        <f t="shared" si="17"/>
        <v>0</v>
      </c>
      <c r="GN31" s="46">
        <f t="shared" si="18"/>
        <v>-1.1477866255441269E-6</v>
      </c>
      <c r="GO31" s="46">
        <f t="shared" si="19"/>
        <v>0</v>
      </c>
      <c r="GP31" s="46">
        <f t="shared" si="20"/>
        <v>-2.5595987114731695E-5</v>
      </c>
      <c r="GQ31" s="46">
        <f t="shared" si="21"/>
        <v>0</v>
      </c>
      <c r="GR31" s="46">
        <f t="shared" si="22"/>
        <v>0</v>
      </c>
      <c r="GS31" s="46">
        <f t="shared" si="23"/>
        <v>5.1989395766705137E-6</v>
      </c>
      <c r="GT31" s="46">
        <f t="shared" si="24"/>
        <v>8.9840014464972467E-6</v>
      </c>
      <c r="GU31" s="46">
        <f t="shared" si="25"/>
        <v>-4.5515341487323321E-6</v>
      </c>
      <c r="GV31" s="46">
        <f t="shared" si="26"/>
        <v>-6.2326727941296204E-6</v>
      </c>
      <c r="GW31" s="46">
        <f t="shared" si="27"/>
        <v>5.4024282650793209E-6</v>
      </c>
      <c r="GX31" s="46">
        <f t="shared" si="28"/>
        <v>2.5746288546813518E-5</v>
      </c>
      <c r="GY31" s="46">
        <f t="shared" si="29"/>
        <v>0</v>
      </c>
      <c r="GZ31" s="46">
        <f t="shared" si="30"/>
        <v>1.9140766945000098E+48</v>
      </c>
      <c r="HA31" s="46">
        <f t="shared" si="31"/>
        <v>1.9550092248168056E-5</v>
      </c>
      <c r="HB31" s="46">
        <f t="shared" si="32"/>
        <v>-3.2756804070090404E-6</v>
      </c>
      <c r="HC31" s="46">
        <f t="shared" si="33"/>
        <v>0</v>
      </c>
      <c r="HD31" s="46">
        <f t="shared" si="34"/>
        <v>0</v>
      </c>
      <c r="HE31" s="46">
        <f t="shared" si="35"/>
        <v>0</v>
      </c>
      <c r="HF31" s="46">
        <f t="shared" si="36"/>
        <v>1.4181179658045284E-5</v>
      </c>
      <c r="HG31" s="46">
        <f t="shared" si="37"/>
        <v>0</v>
      </c>
      <c r="HH31" s="46">
        <f t="shared" si="38"/>
        <v>1.695364285974064E-4</v>
      </c>
      <c r="HI31" s="46">
        <f t="shared" si="39"/>
        <v>1.3916239695628016E-5</v>
      </c>
      <c r="HJ31" s="46">
        <f t="shared" si="40"/>
        <v>2.3651088775339921E-7</v>
      </c>
      <c r="HK31" s="46">
        <f t="shared" si="41"/>
        <v>0</v>
      </c>
      <c r="HL31" s="46">
        <f t="shared" si="42"/>
        <v>0</v>
      </c>
      <c r="HM31" s="46">
        <f t="shared" si="43"/>
        <v>0</v>
      </c>
      <c r="HN31" s="46">
        <f t="shared" si="44"/>
        <v>0</v>
      </c>
      <c r="HO31" s="46">
        <f t="shared" si="45"/>
        <v>0</v>
      </c>
      <c r="HP31" s="46">
        <f t="shared" si="46"/>
        <v>0</v>
      </c>
      <c r="HQ31" s="46">
        <f t="shared" si="47"/>
        <v>-8.9364012956410858E-7</v>
      </c>
      <c r="HR31" s="46">
        <f t="shared" si="48"/>
        <v>1.3442922238058896E-5</v>
      </c>
      <c r="HS31" s="46">
        <f t="shared" si="49"/>
        <v>1.1354471530663057E-5</v>
      </c>
      <c r="HT31" s="46">
        <f t="shared" si="50"/>
        <v>0</v>
      </c>
      <c r="HU31" s="46">
        <f t="shared" si="51"/>
        <v>0</v>
      </c>
      <c r="HV31" s="46">
        <f t="shared" si="52"/>
        <v>0</v>
      </c>
      <c r="HW31" s="46">
        <f t="shared" si="53"/>
        <v>0</v>
      </c>
      <c r="HX31" s="46">
        <f t="shared" si="54"/>
        <v>0</v>
      </c>
      <c r="HY31" s="46">
        <f t="shared" si="56"/>
        <v>0</v>
      </c>
    </row>
    <row r="32" spans="1:233" x14ac:dyDescent="0.3">
      <c r="A32" s="23" t="s">
        <v>30</v>
      </c>
      <c r="B32" s="21">
        <v>5906.6469999999999</v>
      </c>
      <c r="C32" s="21">
        <v>311.02632190000003</v>
      </c>
      <c r="D32" s="21">
        <v>12435.09</v>
      </c>
      <c r="E32" s="21">
        <v>566.93007</v>
      </c>
      <c r="F32" s="21">
        <v>407.92007000000001</v>
      </c>
      <c r="G32" s="21">
        <v>2288.2269999999999</v>
      </c>
      <c r="H32" s="21">
        <v>230.43421000000001</v>
      </c>
      <c r="I32" s="23">
        <v>2.2879043100000001</v>
      </c>
      <c r="J32" s="23">
        <v>1.1174345699999999</v>
      </c>
      <c r="L32" s="23">
        <v>1.5725289999999999E-2</v>
      </c>
      <c r="M32" s="23">
        <v>0.78499518000000001</v>
      </c>
      <c r="N32" s="23">
        <v>3.3178299999999999E-3</v>
      </c>
      <c r="O32" s="23">
        <v>7.7348399999999998E-3</v>
      </c>
      <c r="P32" s="23">
        <v>2.198549E-2</v>
      </c>
      <c r="T32" s="23">
        <v>4.05887E-3</v>
      </c>
      <c r="Z32" s="23">
        <v>20.780472809999999</v>
      </c>
      <c r="AA32" s="23">
        <v>12.41</v>
      </c>
      <c r="AC32" s="23">
        <v>0.16099870999999999</v>
      </c>
      <c r="AD32" s="23">
        <v>5.6272800000000001E-3</v>
      </c>
      <c r="AE32" s="23">
        <v>0.1</v>
      </c>
      <c r="AF32" s="23">
        <v>0.57399999999999995</v>
      </c>
      <c r="AG32" s="23">
        <v>0.29309956999999998</v>
      </c>
      <c r="AH32" s="23">
        <v>6.8659220000000007E-2</v>
      </c>
      <c r="AL32" s="23">
        <v>4.4727184700000002</v>
      </c>
      <c r="AO32" s="23">
        <v>2.0043580599999999</v>
      </c>
      <c r="AP32" s="23">
        <v>1.07945E-3</v>
      </c>
      <c r="AQ32" s="23">
        <v>2.6590000000000001E-5</v>
      </c>
      <c r="AR32" s="23">
        <v>2.3636999999999999E-4</v>
      </c>
      <c r="AT32" s="23">
        <v>1.774E-5</v>
      </c>
      <c r="AU32" s="23">
        <v>7.9770000000000004E-5</v>
      </c>
      <c r="AV32" s="23">
        <v>5.3180000000000002E-5</v>
      </c>
      <c r="AW32" s="23">
        <v>7.0341999999999996E-4</v>
      </c>
      <c r="AX32" s="23">
        <v>1.0021789699999999</v>
      </c>
      <c r="AY32" s="23">
        <v>18.887585999999999</v>
      </c>
      <c r="AZ32" s="23">
        <v>0.2</v>
      </c>
      <c r="BE32" s="23">
        <v>1.774E-5</v>
      </c>
      <c r="BG32" s="23" t="s">
        <v>30</v>
      </c>
      <c r="BH32" s="23">
        <v>0</v>
      </c>
      <c r="BI32" s="23">
        <v>0</v>
      </c>
      <c r="BJ32" s="23">
        <v>0</v>
      </c>
      <c r="BK32" s="23">
        <v>1.1175048587246399</v>
      </c>
      <c r="BL32" s="23">
        <v>0</v>
      </c>
      <c r="BM32" s="23">
        <v>2.2879909658911601</v>
      </c>
      <c r="BN32" s="23">
        <v>2.2879909658911601</v>
      </c>
      <c r="BO32" s="23">
        <v>1.3724323165892199E-2</v>
      </c>
      <c r="BP32" s="23">
        <v>0</v>
      </c>
      <c r="BQ32" s="23">
        <v>6.4473558050452701E-3</v>
      </c>
      <c r="BR32" s="23">
        <v>9.2779098452906508E-3</v>
      </c>
      <c r="BS32" s="23">
        <v>0.78499724631682199</v>
      </c>
      <c r="BT32" s="6">
        <v>1.7739846600396999E-5</v>
      </c>
      <c r="BU32" s="23">
        <v>1.0617035732513201E-3</v>
      </c>
      <c r="BV32" s="23">
        <v>2.2561209759861499E-3</v>
      </c>
      <c r="BW32" s="23">
        <v>0</v>
      </c>
      <c r="BX32" s="23">
        <v>7.7349054817967599E-3</v>
      </c>
      <c r="BY32" s="23">
        <v>5.2765146830029098E-3</v>
      </c>
      <c r="BZ32" s="23">
        <v>1.6708947612339198E-2</v>
      </c>
      <c r="CA32" s="23">
        <v>0</v>
      </c>
      <c r="CB32" s="23">
        <v>0</v>
      </c>
      <c r="CC32" s="23">
        <v>298.46586872729199</v>
      </c>
      <c r="CD32" s="23">
        <v>0</v>
      </c>
      <c r="CE32" s="23">
        <v>1.1770716014925301E-3</v>
      </c>
      <c r="CF32" s="23">
        <v>2.88179569657787E-3</v>
      </c>
      <c r="CG32" s="23">
        <v>0</v>
      </c>
      <c r="CH32" s="23">
        <v>0</v>
      </c>
      <c r="CI32" s="23">
        <v>9.9999927578332898E-2</v>
      </c>
      <c r="CJ32" s="23">
        <v>0</v>
      </c>
      <c r="CK32" s="23">
        <v>0</v>
      </c>
      <c r="CL32" s="23">
        <v>0</v>
      </c>
      <c r="CM32" s="23">
        <v>0</v>
      </c>
      <c r="CN32" s="23">
        <v>5906.6419044718696</v>
      </c>
      <c r="CO32" s="23">
        <v>0</v>
      </c>
      <c r="CP32" s="23">
        <v>0</v>
      </c>
      <c r="CQ32" s="23">
        <v>1.71418576189474</v>
      </c>
      <c r="CR32" s="23">
        <v>18.200099810554001</v>
      </c>
      <c r="CS32" s="23">
        <v>0.75659271056538602</v>
      </c>
      <c r="CT32" s="23">
        <v>1.00218404454628</v>
      </c>
      <c r="CU32" s="23">
        <v>0</v>
      </c>
      <c r="CV32" s="23">
        <v>0</v>
      </c>
      <c r="CW32" s="23">
        <v>0</v>
      </c>
      <c r="CX32" s="23">
        <v>20.780744535751801</v>
      </c>
      <c r="CY32" s="23">
        <v>20.780744535751801</v>
      </c>
      <c r="CZ32" s="23">
        <v>12.4099970357556</v>
      </c>
      <c r="DA32" s="23">
        <v>18.887582364089099</v>
      </c>
      <c r="DB32" s="23">
        <v>0</v>
      </c>
      <c r="DC32" s="23">
        <v>0</v>
      </c>
      <c r="DD32" s="23">
        <v>0</v>
      </c>
      <c r="DE32" s="23">
        <v>2.24003195421728</v>
      </c>
      <c r="DF32" s="23">
        <v>0</v>
      </c>
      <c r="DG32" s="23">
        <v>0</v>
      </c>
      <c r="DH32" s="23">
        <v>0</v>
      </c>
      <c r="DI32" s="23">
        <v>4.1860185862861402E-2</v>
      </c>
      <c r="DJ32" s="23">
        <v>0.119140384640398</v>
      </c>
      <c r="DK32" s="23">
        <v>1.8570028417577401E-3</v>
      </c>
      <c r="DL32" s="23">
        <v>3.7702746297612901E-3</v>
      </c>
      <c r="DM32" s="23">
        <v>0.57404488833479395</v>
      </c>
      <c r="DN32" s="23">
        <v>0.20000030332379801</v>
      </c>
      <c r="DO32" s="23">
        <v>0.29309997745897598</v>
      </c>
      <c r="DP32" s="23">
        <v>311.02665081339501</v>
      </c>
      <c r="DQ32" s="23">
        <v>0</v>
      </c>
      <c r="DR32" s="23">
        <v>2.8150273064479599E-2</v>
      </c>
      <c r="DS32" s="23">
        <v>4.0508942266461602E-2</v>
      </c>
      <c r="DT32" s="23">
        <v>195.25024649029601</v>
      </c>
      <c r="DU32" s="23">
        <v>11180.388726740601</v>
      </c>
      <c r="DV32" s="23">
        <v>1242.2654726072799</v>
      </c>
      <c r="DW32" s="23">
        <v>12422.6541993479</v>
      </c>
      <c r="DX32" s="23">
        <v>0</v>
      </c>
      <c r="DY32" s="23">
        <v>4.9593424908871899</v>
      </c>
      <c r="DZ32" s="23">
        <v>1.0794515864110401E-3</v>
      </c>
      <c r="EA32" s="6">
        <v>2.65898817193846E-5</v>
      </c>
      <c r="EB32" s="23">
        <v>2.3636724787116101E-4</v>
      </c>
      <c r="EC32" s="23">
        <v>0</v>
      </c>
      <c r="ED32" s="6">
        <v>1.7740063269564599E-5</v>
      </c>
      <c r="EE32" s="6">
        <v>7.9770266633597298E-5</v>
      </c>
      <c r="EF32" s="6">
        <v>5.31797199292316E-5</v>
      </c>
      <c r="EG32" s="23">
        <v>7.03417022223691E-4</v>
      </c>
      <c r="EH32" s="23">
        <v>9.8922662504781194</v>
      </c>
      <c r="EI32" s="23">
        <v>63.7359647831587</v>
      </c>
      <c r="EJ32" s="23">
        <v>7.3846312580664302</v>
      </c>
      <c r="EK32" s="23">
        <v>7.7047629825107196</v>
      </c>
      <c r="EL32" s="23">
        <v>30.926388903806799</v>
      </c>
      <c r="EM32" s="23">
        <v>8.0953070240171492</v>
      </c>
      <c r="EN32" s="23">
        <v>0</v>
      </c>
      <c r="EO32" s="23">
        <v>0</v>
      </c>
      <c r="EP32" s="23">
        <v>1.6167042472372199</v>
      </c>
      <c r="EQ32" s="23">
        <v>566.95267763773404</v>
      </c>
      <c r="ER32" s="23">
        <v>407.942820432313</v>
      </c>
      <c r="ES32" s="23">
        <v>159.00985720542101</v>
      </c>
      <c r="ET32" s="23">
        <v>0</v>
      </c>
      <c r="EU32" s="23">
        <v>3.6738753942580603E-2</v>
      </c>
      <c r="EV32" s="23">
        <v>83.716846026135698</v>
      </c>
      <c r="EW32" s="23">
        <v>0</v>
      </c>
      <c r="EX32" s="23">
        <v>51.513721729184198</v>
      </c>
      <c r="EY32" s="23">
        <v>12.7578067063333</v>
      </c>
      <c r="EZ32" s="23">
        <v>6.6822582790720704</v>
      </c>
      <c r="FA32" s="23">
        <v>129.31870762261201</v>
      </c>
      <c r="FB32" s="23">
        <v>0</v>
      </c>
      <c r="FC32" s="23">
        <v>9.7499518724861396</v>
      </c>
      <c r="FD32" s="23">
        <v>18.408733438714201</v>
      </c>
      <c r="FE32" s="23">
        <v>39.328731813996001</v>
      </c>
      <c r="FF32" s="23">
        <v>0.55921539620574601</v>
      </c>
      <c r="FG32" s="23">
        <v>0</v>
      </c>
      <c r="FH32" s="23">
        <v>2283.4186139137601</v>
      </c>
      <c r="FI32" s="23">
        <v>6.6383856830787499E-2</v>
      </c>
      <c r="FJ32" s="23">
        <v>0</v>
      </c>
      <c r="FK32" s="23">
        <v>53.720560175972899</v>
      </c>
      <c r="FL32" s="23">
        <v>0</v>
      </c>
      <c r="FM32" s="23">
        <v>18.626104269106801</v>
      </c>
      <c r="FN32" s="23">
        <v>4.4727401478602697</v>
      </c>
      <c r="FO32" s="23">
        <v>0</v>
      </c>
      <c r="FP32" s="23">
        <v>7.7169181833032896E-2</v>
      </c>
      <c r="FQ32" s="23">
        <v>230.43503357815601</v>
      </c>
      <c r="FR32" s="23">
        <v>2.0043685070656498</v>
      </c>
      <c r="FS32" s="23">
        <v>50.801123616912498</v>
      </c>
      <c r="FU32" s="32">
        <f t="shared" si="55"/>
        <v>0.84731146761186171</v>
      </c>
      <c r="FV32" s="46">
        <f t="shared" si="0"/>
        <v>-8.6267693504768795E-7</v>
      </c>
      <c r="FW32" s="46">
        <f t="shared" si="1"/>
        <v>1.0575098370175772E-6</v>
      </c>
      <c r="FX32" s="46">
        <f t="shared" si="2"/>
        <v>-1.0000571489309459E-3</v>
      </c>
      <c r="FY32" s="46">
        <f t="shared" si="3"/>
        <v>3.9877295155715608E-5</v>
      </c>
      <c r="FZ32" s="46">
        <f t="shared" si="4"/>
        <v>5.5771789588556483E-5</v>
      </c>
      <c r="GA32" s="46">
        <f t="shared" si="5"/>
        <v>-2.1013588626652021E-3</v>
      </c>
      <c r="GB32" s="46">
        <f t="shared" si="6"/>
        <v>3.5740272939584731E-6</v>
      </c>
      <c r="GC32" s="46">
        <f t="shared" si="7"/>
        <v>3.7875662361106879E-5</v>
      </c>
      <c r="GD32" s="46">
        <f t="shared" si="8"/>
        <v>6.2901870522932357E-5</v>
      </c>
      <c r="GE32" s="46">
        <f t="shared" si="9"/>
        <v>0</v>
      </c>
      <c r="GF32" s="46">
        <f t="shared" si="10"/>
        <v>-1.5484397477049118E-6</v>
      </c>
      <c r="GG32" s="46">
        <f t="shared" si="11"/>
        <v>2.6322668910913945E-6</v>
      </c>
      <c r="GH32" s="46">
        <f t="shared" si="12"/>
        <v>-1.6428697461000618E-6</v>
      </c>
      <c r="GI32" s="46">
        <f t="shared" si="13"/>
        <v>8.4658243428548798E-6</v>
      </c>
      <c r="GJ32" s="46">
        <f t="shared" si="14"/>
        <v>-1.2601337468817569E-6</v>
      </c>
      <c r="GK32" s="46">
        <f t="shared" si="15"/>
        <v>0</v>
      </c>
      <c r="GL32" s="46">
        <f t="shared" si="16"/>
        <v>0</v>
      </c>
      <c r="GM32" s="46">
        <f t="shared" si="17"/>
        <v>0</v>
      </c>
      <c r="GN32" s="46">
        <f t="shared" si="18"/>
        <v>-6.65685178435431E-7</v>
      </c>
      <c r="GO32" s="46">
        <f t="shared" si="19"/>
        <v>0</v>
      </c>
      <c r="GP32" s="46">
        <f t="shared" si="20"/>
        <v>0</v>
      </c>
      <c r="GQ32" s="46">
        <f t="shared" si="21"/>
        <v>0</v>
      </c>
      <c r="GR32" s="46">
        <f t="shared" si="22"/>
        <v>0</v>
      </c>
      <c r="GS32" s="46">
        <f t="shared" si="23"/>
        <v>0</v>
      </c>
      <c r="GT32" s="46">
        <f t="shared" si="24"/>
        <v>1.3076013923547241E-5</v>
      </c>
      <c r="GU32" s="46">
        <f t="shared" si="25"/>
        <v>-2.3885933925551691E-7</v>
      </c>
      <c r="GV32" s="46">
        <f t="shared" si="26"/>
        <v>0</v>
      </c>
      <c r="GW32" s="46">
        <f t="shared" si="27"/>
        <v>1.1556013457491639E-5</v>
      </c>
      <c r="GX32" s="46">
        <f t="shared" si="28"/>
        <v>-4.493256013096737E-7</v>
      </c>
      <c r="GY32" s="46">
        <f t="shared" si="29"/>
        <v>-7.2421667107747112E-7</v>
      </c>
      <c r="GZ32" s="46">
        <f t="shared" si="30"/>
        <v>7.820267385712721E-5</v>
      </c>
      <c r="HA32" s="46">
        <f t="shared" si="31"/>
        <v>1.3901725478611791E-6</v>
      </c>
      <c r="HB32" s="46">
        <f t="shared" si="32"/>
        <v>-6.8003376767903094E-8</v>
      </c>
      <c r="HC32" s="46">
        <f t="shared" si="33"/>
        <v>0</v>
      </c>
      <c r="HD32" s="46">
        <f t="shared" si="34"/>
        <v>0</v>
      </c>
      <c r="HE32" s="46">
        <f t="shared" si="35"/>
        <v>0</v>
      </c>
      <c r="HF32" s="46">
        <f t="shared" si="36"/>
        <v>4.8466856152294355E-6</v>
      </c>
      <c r="HG32" s="46">
        <f t="shared" si="37"/>
        <v>0</v>
      </c>
      <c r="HH32" s="46">
        <f t="shared" si="38"/>
        <v>0</v>
      </c>
      <c r="HI32" s="46">
        <f t="shared" si="39"/>
        <v>5.212175338521574E-6</v>
      </c>
      <c r="HJ32" s="46">
        <f t="shared" si="40"/>
        <v>1.4696475428010346E-6</v>
      </c>
      <c r="HK32" s="46">
        <f t="shared" si="41"/>
        <v>-4.4483119744730229E-6</v>
      </c>
      <c r="HL32" s="46">
        <f t="shared" si="42"/>
        <v>-1.164330853736879E-5</v>
      </c>
      <c r="HM32" s="46">
        <f t="shared" si="43"/>
        <v>0</v>
      </c>
      <c r="HN32" s="46">
        <f t="shared" si="44"/>
        <v>3.5664918037758992E-6</v>
      </c>
      <c r="HO32" s="46">
        <f t="shared" si="45"/>
        <v>3.3425297391853534E-6</v>
      </c>
      <c r="HP32" s="46">
        <f t="shared" si="46"/>
        <v>-5.2664680030575995E-6</v>
      </c>
      <c r="HQ32" s="46">
        <f t="shared" si="47"/>
        <v>-4.2332835417707476E-6</v>
      </c>
      <c r="HR32" s="46">
        <f t="shared" si="48"/>
        <v>5.0635130370681553E-6</v>
      </c>
      <c r="HS32" s="46">
        <f t="shared" si="49"/>
        <v>-1.9250267876249383E-7</v>
      </c>
      <c r="HT32" s="46">
        <f t="shared" si="50"/>
        <v>1.5166189899773475E-6</v>
      </c>
      <c r="HU32" s="46">
        <f t="shared" si="51"/>
        <v>0</v>
      </c>
      <c r="HV32" s="46">
        <f t="shared" si="52"/>
        <v>0</v>
      </c>
      <c r="HW32" s="46">
        <f t="shared" si="53"/>
        <v>0</v>
      </c>
      <c r="HX32" s="46">
        <f t="shared" si="54"/>
        <v>0</v>
      </c>
      <c r="HY32" s="46">
        <f t="shared" si="56"/>
        <v>-8.6471027621587783E-6</v>
      </c>
    </row>
    <row r="33" spans="1:233" x14ac:dyDescent="0.3">
      <c r="A33" s="23" t="s">
        <v>31</v>
      </c>
      <c r="B33" s="21">
        <v>7024.7915796999996</v>
      </c>
      <c r="C33" s="21">
        <v>382.36796891</v>
      </c>
      <c r="D33" s="21">
        <v>12818.045098000001</v>
      </c>
      <c r="E33" s="21">
        <v>1106.3097444</v>
      </c>
      <c r="F33" s="21">
        <v>1033.8102054999999</v>
      </c>
      <c r="G33" s="21">
        <v>2678.8211554999998</v>
      </c>
      <c r="H33" s="21">
        <v>778.05459901999996</v>
      </c>
      <c r="I33" s="23">
        <v>6.9077751000000003</v>
      </c>
      <c r="J33" s="23">
        <v>3.2981743300000002</v>
      </c>
      <c r="K33" s="23">
        <v>0.18615499999999999</v>
      </c>
      <c r="L33" s="23">
        <v>0.10126689</v>
      </c>
      <c r="M33" s="23">
        <v>8.2904591500000002</v>
      </c>
      <c r="N33" s="23">
        <v>5.3992600000000003E-3</v>
      </c>
      <c r="O33" s="23">
        <v>7.0489979999999994E-2</v>
      </c>
      <c r="P33" s="23">
        <v>0.20639967000000001</v>
      </c>
      <c r="Q33" s="23">
        <v>5.5030860000000001E-2</v>
      </c>
      <c r="R33" s="23">
        <v>3.5167490000000003E-2</v>
      </c>
      <c r="S33" s="23">
        <v>0.66436890999999998</v>
      </c>
      <c r="T33" s="23">
        <v>4.7242770000000003E-2</v>
      </c>
      <c r="U33" s="23">
        <v>4.7076859999999998E-2</v>
      </c>
      <c r="V33" s="23">
        <v>0.14362127999999999</v>
      </c>
      <c r="W33" s="23">
        <v>8.1349999999999999E-3</v>
      </c>
      <c r="Y33" s="23">
        <v>1.05E-4</v>
      </c>
      <c r="Z33" s="23">
        <v>158.16773456999999</v>
      </c>
      <c r="AA33" s="23">
        <v>124.41689295</v>
      </c>
      <c r="AB33" s="23">
        <v>0.19015182</v>
      </c>
      <c r="AC33" s="23">
        <v>0.29730047999999998</v>
      </c>
      <c r="AD33" s="23">
        <v>4.7352198300000001</v>
      </c>
      <c r="AE33" s="23">
        <v>0.70442360000000004</v>
      </c>
      <c r="AG33" s="23">
        <v>1.10319809</v>
      </c>
      <c r="AH33" s="23">
        <v>3.9065660599999998</v>
      </c>
      <c r="AI33" s="23">
        <v>0.22901719000000001</v>
      </c>
      <c r="AJ33" s="23">
        <v>4.6102369999999997E-2</v>
      </c>
      <c r="AL33" s="23">
        <v>18.908978789999999</v>
      </c>
      <c r="AM33" s="23">
        <v>8.4150000000000006E-3</v>
      </c>
      <c r="AN33" s="23">
        <v>0.15446773999999999</v>
      </c>
      <c r="AO33" s="23">
        <v>8.5455678099999997</v>
      </c>
      <c r="AP33" s="23">
        <v>3.354584E-2</v>
      </c>
      <c r="AQ33" s="23">
        <v>8.1710000000000002E-5</v>
      </c>
      <c r="AR33" s="23">
        <v>7.2621000000000003E-4</v>
      </c>
      <c r="AT33" s="23">
        <v>1.2027999999999999E-4</v>
      </c>
      <c r="AU33" s="23">
        <v>2.5741900000000002E-2</v>
      </c>
      <c r="AV33" s="23">
        <v>1.5428559999999999E-2</v>
      </c>
      <c r="AW33" s="23">
        <v>7.4522140000000001E-2</v>
      </c>
      <c r="AX33" s="23">
        <v>4.3186376500000003</v>
      </c>
      <c r="AY33" s="23">
        <v>41.897345940000001</v>
      </c>
      <c r="AZ33" s="23">
        <v>9.7982620000000006E-2</v>
      </c>
      <c r="BA33" s="23">
        <v>2.31614802</v>
      </c>
      <c r="BD33" s="23">
        <v>1.6315E-2</v>
      </c>
      <c r="BE33" s="23">
        <v>0.17558051999999999</v>
      </c>
      <c r="BG33" s="23" t="s">
        <v>31</v>
      </c>
      <c r="BH33" s="23">
        <v>3.8720632181100802E-3</v>
      </c>
      <c r="BI33" s="23">
        <v>2.9327909475928502</v>
      </c>
      <c r="BJ33" s="23">
        <v>0</v>
      </c>
      <c r="BK33" s="23">
        <v>3.29809460488908</v>
      </c>
      <c r="BL33" s="23">
        <v>0.18615175870853201</v>
      </c>
      <c r="BM33" s="23">
        <v>6.9080076072910499</v>
      </c>
      <c r="BN33" s="23">
        <v>6.9077256305650403</v>
      </c>
      <c r="BO33" s="23">
        <v>0.16515376911850499</v>
      </c>
      <c r="BP33" s="23">
        <v>1.8563765772469699E-3</v>
      </c>
      <c r="BQ33" s="23">
        <v>4.1519118853101597E-2</v>
      </c>
      <c r="BR33" s="23">
        <v>5.9746945715500398E-2</v>
      </c>
      <c r="BS33" s="23">
        <v>8.2903373119998598</v>
      </c>
      <c r="BT33" s="23">
        <v>0.175574764923461</v>
      </c>
      <c r="BU33" s="23">
        <v>1.72776776442462E-3</v>
      </c>
      <c r="BV33" s="23">
        <v>3.67148981320614E-3</v>
      </c>
      <c r="BW33" s="23">
        <v>1.04998667671753E-4</v>
      </c>
      <c r="BX33" s="23">
        <v>7.0489971600036297E-2</v>
      </c>
      <c r="BY33" s="23">
        <v>4.9535849793055801E-2</v>
      </c>
      <c r="BZ33" s="23">
        <v>0.156863542112849</v>
      </c>
      <c r="CA33" s="23">
        <v>5.5029422403742298E-2</v>
      </c>
      <c r="CB33" s="23">
        <v>1.6314691118129099E-2</v>
      </c>
      <c r="CC33" s="23">
        <v>2084.07900873993</v>
      </c>
      <c r="CD33" s="23">
        <v>3.5166679289892401E-2</v>
      </c>
      <c r="CE33" s="23">
        <v>1.37002716919498E-2</v>
      </c>
      <c r="CF33" s="23">
        <v>3.3541995881664198E-2</v>
      </c>
      <c r="CG33" s="23">
        <v>0.66435738724367599</v>
      </c>
      <c r="CH33" s="23">
        <v>4.7075768201156699E-2</v>
      </c>
      <c r="CI33" s="23">
        <v>0.70440788558011902</v>
      </c>
      <c r="CJ33" s="23">
        <v>0.14361849362619</v>
      </c>
      <c r="CK33" s="23">
        <v>8.4147841581375393E-3</v>
      </c>
      <c r="CL33" s="23">
        <v>0.22901290898339299</v>
      </c>
      <c r="CM33" s="23">
        <v>0.154464717091883</v>
      </c>
      <c r="CN33" s="23">
        <v>7024.7678413560598</v>
      </c>
      <c r="CO33" s="23">
        <v>8.1349079577164498E-3</v>
      </c>
      <c r="CP33" s="23">
        <v>0</v>
      </c>
      <c r="CQ33" s="23">
        <v>64.005624907397802</v>
      </c>
      <c r="CR33" s="23">
        <v>164.38185273593899</v>
      </c>
      <c r="CS33" s="23">
        <v>5.22174651854918</v>
      </c>
      <c r="CT33" s="23">
        <v>4.3186319130081099</v>
      </c>
      <c r="CU33" s="23">
        <v>6.1362019081003201</v>
      </c>
      <c r="CV33" s="23">
        <v>0</v>
      </c>
      <c r="CW33" s="23">
        <v>2.22781168740114E-3</v>
      </c>
      <c r="CX33" s="23">
        <v>158.16580353455001</v>
      </c>
      <c r="CY33" s="23">
        <v>158.16580353455001</v>
      </c>
      <c r="CZ33" s="23">
        <v>124.416462122214</v>
      </c>
      <c r="DA33" s="23">
        <v>41.897309812909398</v>
      </c>
      <c r="DB33" s="23">
        <v>8.4171084429854798E-2</v>
      </c>
      <c r="DC33" s="23">
        <v>8.2896076503409494E-2</v>
      </c>
      <c r="DD33" s="23">
        <v>0</v>
      </c>
      <c r="DE33" s="23">
        <v>5.4724953831551097</v>
      </c>
      <c r="DF33" s="23">
        <v>2.1214948852111598E-3</v>
      </c>
      <c r="DG33" s="23">
        <v>0.112534285321162</v>
      </c>
      <c r="DH33" s="23">
        <v>5.0872998175455E-3</v>
      </c>
      <c r="DI33" s="23">
        <v>7.7297093938183195E-2</v>
      </c>
      <c r="DJ33" s="23">
        <v>0.21999888311601601</v>
      </c>
      <c r="DK33" s="23">
        <v>1.5625916431676801</v>
      </c>
      <c r="DL33" s="23">
        <v>3.17253538845427</v>
      </c>
      <c r="DM33" s="23">
        <v>5.3037017495505203E-4</v>
      </c>
      <c r="DN33" s="23">
        <v>9.7981703177962495E-2</v>
      </c>
      <c r="DO33" s="23">
        <v>1.1031667288606399</v>
      </c>
      <c r="DP33" s="23">
        <v>382.36784652024699</v>
      </c>
      <c r="DQ33" s="23">
        <v>0</v>
      </c>
      <c r="DR33" s="23">
        <v>1.60168966297601</v>
      </c>
      <c r="DS33" s="23">
        <v>2.30487049014627</v>
      </c>
      <c r="DT33" s="23">
        <v>773.01313436708006</v>
      </c>
      <c r="DU33" s="23">
        <v>11748.918673304301</v>
      </c>
      <c r="DV33" s="23">
        <v>1305.43560171955</v>
      </c>
      <c r="DW33" s="23">
        <v>13054.354275023899</v>
      </c>
      <c r="DX33" s="6">
        <v>1.5829707285404802E-5</v>
      </c>
      <c r="DY33" s="23">
        <v>19.7198645338289</v>
      </c>
      <c r="DZ33" s="23">
        <v>3.3544635356110103E-2</v>
      </c>
      <c r="EA33" s="6">
        <v>8.1709444527197793E-5</v>
      </c>
      <c r="EB33" s="23">
        <v>7.2621349589370703E-4</v>
      </c>
      <c r="EC33" s="23">
        <v>0</v>
      </c>
      <c r="ED33" s="23">
        <v>1.20282159384531E-4</v>
      </c>
      <c r="EE33" s="23">
        <v>2.5741742709915701E-2</v>
      </c>
      <c r="EF33" s="23">
        <v>1.5428344339977799E-2</v>
      </c>
      <c r="EG33" s="23">
        <v>7.4521162697839996E-2</v>
      </c>
      <c r="EH33" s="23">
        <v>7.94135988522914</v>
      </c>
      <c r="EI33" s="23">
        <v>216.86039012697401</v>
      </c>
      <c r="EJ33" s="23">
        <v>10.647104547068601</v>
      </c>
      <c r="EK33" s="23">
        <v>28.221769127414401</v>
      </c>
      <c r="EL33" s="23">
        <v>81.061564287013098</v>
      </c>
      <c r="EM33" s="23">
        <v>15.499433936074499</v>
      </c>
      <c r="EN33" s="23">
        <v>3.2812629540832298E-2</v>
      </c>
      <c r="EO33" s="23">
        <v>2.3081928980054602E-2</v>
      </c>
      <c r="EP33" s="23">
        <v>4.8978131247518704</v>
      </c>
      <c r="EQ33" s="23">
        <v>1106.5109598132101</v>
      </c>
      <c r="ER33" s="23">
        <v>1033.8738656441701</v>
      </c>
      <c r="ES33" s="23">
        <v>72.637094169034697</v>
      </c>
      <c r="ET33" s="23">
        <v>1.8071459404641801E-2</v>
      </c>
      <c r="EU33" s="23">
        <v>7.1785835459911504E-3</v>
      </c>
      <c r="EV33" s="23">
        <v>57.251662286324098</v>
      </c>
      <c r="EW33" s="23">
        <v>8.5492842970287503E-2</v>
      </c>
      <c r="EX33" s="23">
        <v>177.70808799267101</v>
      </c>
      <c r="EY33" s="23">
        <v>44.109663878182502</v>
      </c>
      <c r="EZ33" s="23">
        <v>23.4249039705171</v>
      </c>
      <c r="FA33" s="23">
        <v>445.40484014099599</v>
      </c>
      <c r="FB33" s="23">
        <v>4.6064495782888799E-2</v>
      </c>
      <c r="FC33" s="23">
        <v>57.209965443468001</v>
      </c>
      <c r="FD33" s="23">
        <v>26.300733895742798</v>
      </c>
      <c r="FE33" s="23">
        <v>111.204156618881</v>
      </c>
      <c r="FF33" s="23">
        <v>5.7216437849115502E-2</v>
      </c>
      <c r="FG33" s="23">
        <v>0</v>
      </c>
      <c r="FH33" s="23">
        <v>2918.5884721047501</v>
      </c>
      <c r="FI33" s="23">
        <v>0.85607158711838105</v>
      </c>
      <c r="FJ33" s="23">
        <v>2.31608939271936</v>
      </c>
      <c r="FK33" s="23">
        <v>38.006628761662299</v>
      </c>
      <c r="FL33" s="23">
        <v>1.6483605787734499E-3</v>
      </c>
      <c r="FM33" s="23">
        <v>23.2951499484181</v>
      </c>
      <c r="FN33" s="23">
        <v>18.908930281285102</v>
      </c>
      <c r="FO33" s="23">
        <v>0</v>
      </c>
      <c r="FP33" s="23">
        <v>0.60807490508392104</v>
      </c>
      <c r="FQ33" s="23">
        <v>778.04959204569002</v>
      </c>
      <c r="FR33" s="23">
        <v>8.54555108666694</v>
      </c>
      <c r="FS33" s="23">
        <v>32.606949336692502</v>
      </c>
      <c r="FU33" s="32">
        <f t="shared" si="55"/>
        <v>0.99352681663212772</v>
      </c>
      <c r="FV33" s="46">
        <f t="shared" si="0"/>
        <v>-3.3792239485706917E-6</v>
      </c>
      <c r="FW33" s="46">
        <f t="shared" si="1"/>
        <v>-3.2008369677406895E-7</v>
      </c>
      <c r="FX33" s="46">
        <f t="shared" si="2"/>
        <v>1.8435664347972235E-2</v>
      </c>
      <c r="FY33" s="46">
        <f t="shared" si="3"/>
        <v>1.8187981641544797E-4</v>
      </c>
      <c r="FZ33" s="46">
        <f t="shared" si="4"/>
        <v>6.1578173470808721E-5</v>
      </c>
      <c r="GA33" s="46">
        <f t="shared" si="5"/>
        <v>8.9504786877046244E-2</v>
      </c>
      <c r="GB33" s="46">
        <f t="shared" si="6"/>
        <v>-6.4352480098983147E-6</v>
      </c>
      <c r="GC33" s="46">
        <f t="shared" si="7"/>
        <v>-7.1614136598021447E-6</v>
      </c>
      <c r="GD33" s="46">
        <f t="shared" si="8"/>
        <v>-2.417249755264965E-5</v>
      </c>
      <c r="GE33" s="46">
        <f t="shared" si="9"/>
        <v>-1.7411788391264294E-5</v>
      </c>
      <c r="GF33" s="46">
        <f t="shared" si="10"/>
        <v>-8.1510491534844311E-6</v>
      </c>
      <c r="GG33" s="46">
        <f t="shared" si="11"/>
        <v>-1.4696170373196814E-5</v>
      </c>
      <c r="GH33" s="46">
        <f t="shared" si="12"/>
        <v>-4.4864837775765845E-7</v>
      </c>
      <c r="GI33" s="46">
        <f t="shared" si="13"/>
        <v>-1.1916535792515222E-7</v>
      </c>
      <c r="GJ33" s="46">
        <f t="shared" si="14"/>
        <v>-1.3473572665901151E-6</v>
      </c>
      <c r="GK33" s="46">
        <f t="shared" si="15"/>
        <v>-2.6123456142660682E-5</v>
      </c>
      <c r="GL33" s="46">
        <f t="shared" si="16"/>
        <v>-2.3052828268425938E-5</v>
      </c>
      <c r="GM33" s="46">
        <f t="shared" si="17"/>
        <v>-1.7343912622265045E-5</v>
      </c>
      <c r="GN33" s="46">
        <f t="shared" si="18"/>
        <v>-1.0634989989140778E-5</v>
      </c>
      <c r="GO33" s="46">
        <f t="shared" si="19"/>
        <v>-2.3191836568937295E-5</v>
      </c>
      <c r="GP33" s="46">
        <f t="shared" si="20"/>
        <v>-1.9400842340268697E-5</v>
      </c>
      <c r="GQ33" s="46">
        <f t="shared" si="21"/>
        <v>-1.1314355691465621E-5</v>
      </c>
      <c r="GR33" s="46">
        <f t="shared" si="22"/>
        <v>0</v>
      </c>
      <c r="GS33" s="46">
        <f t="shared" si="23"/>
        <v>-1.2688840447705223E-5</v>
      </c>
      <c r="GT33" s="46">
        <f t="shared" si="24"/>
        <v>-1.2208782374198195E-5</v>
      </c>
      <c r="GU33" s="46">
        <f t="shared" si="25"/>
        <v>-3.4627756391402775E-6</v>
      </c>
      <c r="GV33" s="46">
        <f t="shared" si="26"/>
        <v>-1.4357404946810793E-5</v>
      </c>
      <c r="GW33" s="46">
        <f t="shared" si="27"/>
        <v>-1.5146110093022254E-5</v>
      </c>
      <c r="GX33" s="46">
        <f t="shared" si="28"/>
        <v>-1.9597480451149048E-5</v>
      </c>
      <c r="GY33" s="46">
        <f t="shared" si="29"/>
        <v>-2.2308196206116388E-5</v>
      </c>
      <c r="GZ33" s="46">
        <f t="shared" si="30"/>
        <v>5.3037017495505199E+46</v>
      </c>
      <c r="HA33" s="46">
        <f t="shared" si="31"/>
        <v>-2.8427477933801131E-5</v>
      </c>
      <c r="HB33" s="46">
        <f t="shared" si="32"/>
        <v>-1.5120383551996609E-6</v>
      </c>
      <c r="HC33" s="46">
        <f t="shared" si="33"/>
        <v>-1.8692992464959445E-5</v>
      </c>
      <c r="HD33" s="46">
        <f t="shared" si="34"/>
        <v>-8.2152429714995819E-4</v>
      </c>
      <c r="HE33" s="46">
        <f t="shared" si="35"/>
        <v>0</v>
      </c>
      <c r="HF33" s="46">
        <f t="shared" si="36"/>
        <v>-2.5653799412488629E-6</v>
      </c>
      <c r="HG33" s="46">
        <f t="shared" si="37"/>
        <v>-2.5649656858143474E-5</v>
      </c>
      <c r="HH33" s="46">
        <f t="shared" si="38"/>
        <v>-1.9569834562153151E-5</v>
      </c>
      <c r="HI33" s="46">
        <f t="shared" si="39"/>
        <v>-1.9569598453267912E-6</v>
      </c>
      <c r="HJ33" s="46">
        <f t="shared" si="40"/>
        <v>-3.5910380837011049E-5</v>
      </c>
      <c r="HK33" s="46">
        <f t="shared" si="41"/>
        <v>-6.7981006267126483E-6</v>
      </c>
      <c r="HL33" s="46">
        <f t="shared" si="42"/>
        <v>4.8138881411772008E-6</v>
      </c>
      <c r="HM33" s="46">
        <f t="shared" si="43"/>
        <v>0</v>
      </c>
      <c r="HN33" s="46">
        <f t="shared" si="44"/>
        <v>1.7952980803200708E-5</v>
      </c>
      <c r="HO33" s="46">
        <f t="shared" si="45"/>
        <v>-6.1102748554286772E-6</v>
      </c>
      <c r="HP33" s="46">
        <f t="shared" si="46"/>
        <v>-1.3977974755886425E-5</v>
      </c>
      <c r="HQ33" s="46">
        <f t="shared" si="47"/>
        <v>-1.3114252489321675E-5</v>
      </c>
      <c r="HR33" s="46">
        <f t="shared" si="48"/>
        <v>-1.3284263129686468E-6</v>
      </c>
      <c r="HS33" s="46">
        <f t="shared" si="49"/>
        <v>-8.6227635168991359E-7</v>
      </c>
      <c r="HT33" s="46">
        <f t="shared" si="50"/>
        <v>-9.3569863462631339E-6</v>
      </c>
      <c r="HU33" s="46">
        <f t="shared" si="51"/>
        <v>-2.5312406691515775E-5</v>
      </c>
      <c r="HV33" s="46">
        <f t="shared" si="52"/>
        <v>0</v>
      </c>
      <c r="HW33" s="46">
        <f t="shared" si="53"/>
        <v>0</v>
      </c>
      <c r="HX33" s="46">
        <f t="shared" si="54"/>
        <v>-1.8932385589958222E-5</v>
      </c>
      <c r="HY33" s="46">
        <f t="shared" si="56"/>
        <v>-3.2777420519050416E-5</v>
      </c>
    </row>
    <row r="34" spans="1:233" x14ac:dyDescent="0.3">
      <c r="A34" s="23" t="s">
        <v>32</v>
      </c>
      <c r="B34" s="21">
        <v>13458.376993</v>
      </c>
      <c r="C34" s="21">
        <v>307.50768730999999</v>
      </c>
      <c r="D34" s="21">
        <v>32720.5553</v>
      </c>
      <c r="E34" s="21">
        <v>3217.0135586000001</v>
      </c>
      <c r="F34" s="21">
        <v>2997.8787286000002</v>
      </c>
      <c r="G34" s="21">
        <v>22997.86591</v>
      </c>
      <c r="H34" s="21">
        <v>754.91059464</v>
      </c>
      <c r="I34" s="23">
        <v>11.04216387</v>
      </c>
      <c r="J34" s="23">
        <v>14.53912935</v>
      </c>
      <c r="K34" s="23">
        <v>1.6280570000000001</v>
      </c>
      <c r="L34" s="23">
        <v>0.29109494000000002</v>
      </c>
      <c r="M34" s="23">
        <v>16.21780777</v>
      </c>
      <c r="N34" s="23">
        <v>1.682494E-2</v>
      </c>
      <c r="O34" s="23">
        <v>8.7255299999999994E-2</v>
      </c>
      <c r="P34" s="23">
        <v>0.19112799999999999</v>
      </c>
      <c r="Q34" s="23">
        <v>0.37756020000000001</v>
      </c>
      <c r="R34" s="23">
        <v>0.21661844999999999</v>
      </c>
      <c r="S34" s="23">
        <v>4.8255999999999997</v>
      </c>
      <c r="T34" s="23">
        <v>0.10178561999999999</v>
      </c>
      <c r="U34" s="23">
        <v>0.31497747999999998</v>
      </c>
      <c r="V34" s="23">
        <v>0.21753548</v>
      </c>
      <c r="W34" s="23">
        <v>0.61268849000000003</v>
      </c>
      <c r="Y34" s="23">
        <v>9.0249899999999994E-2</v>
      </c>
      <c r="Z34" s="23">
        <v>84.890357660000006</v>
      </c>
      <c r="AA34" s="23">
        <v>149.71938906</v>
      </c>
      <c r="AB34" s="23">
        <v>0.12203607</v>
      </c>
      <c r="AC34" s="23">
        <v>0.50980404999999995</v>
      </c>
      <c r="AD34" s="23">
        <v>7.8919985300000004</v>
      </c>
      <c r="AE34" s="23">
        <v>5.10711841</v>
      </c>
      <c r="AF34" s="23">
        <v>14.5198</v>
      </c>
      <c r="AG34" s="23">
        <v>0.95958613000000004</v>
      </c>
      <c r="AH34" s="23">
        <v>0.99168201</v>
      </c>
      <c r="AI34" s="23">
        <v>0.36559265000000002</v>
      </c>
      <c r="AJ34" s="23">
        <v>0.26001173999999999</v>
      </c>
      <c r="AL34" s="23">
        <v>17.457270959999999</v>
      </c>
      <c r="AN34" s="23">
        <v>0.17897210999999999</v>
      </c>
      <c r="AO34" s="23">
        <v>6.1129537999999997</v>
      </c>
      <c r="AP34" s="23">
        <v>4.2959049999999999E-2</v>
      </c>
      <c r="AT34" s="23">
        <v>9.4205999999999999E-4</v>
      </c>
      <c r="AU34" s="23">
        <v>3.8269599999999999E-3</v>
      </c>
      <c r="AV34" s="23">
        <v>1.5914000000000001E-2</v>
      </c>
      <c r="AW34" s="23">
        <v>1.2727298899999999</v>
      </c>
      <c r="AX34" s="23">
        <v>3.1191228199999999</v>
      </c>
      <c r="AY34" s="23">
        <v>19.89680555</v>
      </c>
      <c r="AZ34" s="23">
        <v>1.18480166</v>
      </c>
      <c r="BA34" s="23">
        <v>7.1931368600000001</v>
      </c>
      <c r="BE34" s="23">
        <v>1.4527E-4</v>
      </c>
      <c r="BG34" s="23" t="s">
        <v>32</v>
      </c>
      <c r="BH34" s="23">
        <v>0</v>
      </c>
      <c r="BI34" s="23">
        <v>0.65574464719985204</v>
      </c>
      <c r="BJ34" s="23">
        <v>0</v>
      </c>
      <c r="BK34" s="23">
        <v>14.539090560715101</v>
      </c>
      <c r="BL34" s="23">
        <v>1.6280559024626799</v>
      </c>
      <c r="BM34" s="23">
        <v>11.042171922759501</v>
      </c>
      <c r="BN34" s="23">
        <v>11.042171922759501</v>
      </c>
      <c r="BO34" s="23">
        <v>6.9435305651879206E-2</v>
      </c>
      <c r="BP34" s="23">
        <v>0.46840882917596399</v>
      </c>
      <c r="BQ34" s="23">
        <v>0.11934871759200701</v>
      </c>
      <c r="BR34" s="23">
        <v>0.17174584848004901</v>
      </c>
      <c r="BS34" s="23">
        <v>16.217786748315699</v>
      </c>
      <c r="BT34" s="23">
        <v>1.45258650923945E-4</v>
      </c>
      <c r="BU34" s="23">
        <v>5.3839735177982403E-3</v>
      </c>
      <c r="BV34" s="23">
        <v>1.1440927025400199E-2</v>
      </c>
      <c r="BW34" s="23">
        <v>9.0249767522065802E-2</v>
      </c>
      <c r="BX34" s="23">
        <v>8.7256375213238493E-2</v>
      </c>
      <c r="BY34" s="23">
        <v>4.5870955968129797E-2</v>
      </c>
      <c r="BZ34" s="23">
        <v>0.145257887060425</v>
      </c>
      <c r="CA34" s="23">
        <v>0.37756136935200602</v>
      </c>
      <c r="CB34" s="23">
        <v>0</v>
      </c>
      <c r="CC34" s="23">
        <v>640.66339512558295</v>
      </c>
      <c r="CD34" s="23">
        <v>0.21661921790784899</v>
      </c>
      <c r="CE34" s="23">
        <v>1.5188355013409999E-2</v>
      </c>
      <c r="CF34" s="23">
        <v>3.7185281064895499E-2</v>
      </c>
      <c r="CG34" s="23">
        <v>4.8255625650744598</v>
      </c>
      <c r="CH34" s="23">
        <v>0.31497796646852599</v>
      </c>
      <c r="CI34" s="23">
        <v>5.1071074763602997</v>
      </c>
      <c r="CJ34" s="23">
        <v>0.217535348185383</v>
      </c>
      <c r="CK34" s="23">
        <v>0</v>
      </c>
      <c r="CL34" s="23">
        <v>0.36559351447994998</v>
      </c>
      <c r="CM34" s="23">
        <v>0.17897024919014501</v>
      </c>
      <c r="CN34" s="23">
        <v>13458.369346459</v>
      </c>
      <c r="CO34" s="23">
        <v>0.61265502598055699</v>
      </c>
      <c r="CP34" s="23">
        <v>0</v>
      </c>
      <c r="CQ34" s="23">
        <v>27.767851368209602</v>
      </c>
      <c r="CR34" s="23">
        <v>23.686762716331099</v>
      </c>
      <c r="CS34" s="23">
        <v>0.41263344955463899</v>
      </c>
      <c r="CT34" s="23">
        <v>3.1191303465014402</v>
      </c>
      <c r="CU34" s="23">
        <v>28.947813825407501</v>
      </c>
      <c r="CV34" s="23">
        <v>0</v>
      </c>
      <c r="CW34" s="23">
        <v>0</v>
      </c>
      <c r="CX34" s="23">
        <v>84.8904214010266</v>
      </c>
      <c r="CY34" s="23">
        <v>84.8904214010266</v>
      </c>
      <c r="CZ34" s="23">
        <v>149.71849506149101</v>
      </c>
      <c r="DA34" s="23">
        <v>19.8968061195974</v>
      </c>
      <c r="DB34" s="23">
        <v>3.2275217380498003E-2</v>
      </c>
      <c r="DC34" s="23">
        <v>8.2621954787497995E-2</v>
      </c>
      <c r="DD34" s="23">
        <v>0</v>
      </c>
      <c r="DE34" s="23">
        <v>5.9364187712161103</v>
      </c>
      <c r="DF34" s="23">
        <v>0</v>
      </c>
      <c r="DG34" s="23">
        <v>13.418534105375301</v>
      </c>
      <c r="DH34" s="23">
        <v>0.12028053693568599</v>
      </c>
      <c r="DI34" s="23">
        <v>0.13254907575725799</v>
      </c>
      <c r="DJ34" s="23">
        <v>0.37725388366929502</v>
      </c>
      <c r="DK34" s="23">
        <v>2.6043552595244401</v>
      </c>
      <c r="DL34" s="23">
        <v>5.2876295700140101</v>
      </c>
      <c r="DM34" s="23">
        <v>14.5201366634147</v>
      </c>
      <c r="DN34" s="23">
        <v>1.1847996626936801</v>
      </c>
      <c r="DO34" s="23">
        <v>0.95958448929824802</v>
      </c>
      <c r="DP34" s="23">
        <v>307.50956942551898</v>
      </c>
      <c r="DQ34" s="23">
        <v>0</v>
      </c>
      <c r="DR34" s="23">
        <v>0.406590172745671</v>
      </c>
      <c r="DS34" s="23">
        <v>0.58509310929984004</v>
      </c>
      <c r="DT34" s="23">
        <v>639.35040839194096</v>
      </c>
      <c r="DU34" s="23">
        <v>29669.004230858602</v>
      </c>
      <c r="DV34" s="23">
        <v>3296.5563254438398</v>
      </c>
      <c r="DW34" s="23">
        <v>32965.5605563024</v>
      </c>
      <c r="DX34" s="23">
        <v>0</v>
      </c>
      <c r="DY34" s="23">
        <v>13.8295382012441</v>
      </c>
      <c r="DZ34" s="23">
        <v>4.2957935007618298E-2</v>
      </c>
      <c r="EA34" s="23">
        <v>0</v>
      </c>
      <c r="EB34" s="23">
        <v>0</v>
      </c>
      <c r="EC34" s="23">
        <v>0</v>
      </c>
      <c r="ED34" s="23">
        <v>9.4205675799313802E-4</v>
      </c>
      <c r="EE34" s="23">
        <v>3.8266086851083099E-3</v>
      </c>
      <c r="EF34" s="23">
        <v>1.5915904694191199E-2</v>
      </c>
      <c r="EG34" s="23">
        <v>1.27272780640539</v>
      </c>
      <c r="EH34" s="23">
        <v>116.286563732204</v>
      </c>
      <c r="EI34" s="23">
        <v>136.97258554283101</v>
      </c>
      <c r="EJ34" s="23">
        <v>74.284250650823395</v>
      </c>
      <c r="EK34" s="23">
        <v>29.407589882764299</v>
      </c>
      <c r="EL34" s="23">
        <v>158.85107260574401</v>
      </c>
      <c r="EM34" s="23">
        <v>67.439940196814703</v>
      </c>
      <c r="EN34" s="23">
        <v>0</v>
      </c>
      <c r="EO34" s="23">
        <v>7.1380994850727599E-3</v>
      </c>
      <c r="EP34" s="23">
        <v>30.8319478402349</v>
      </c>
      <c r="EQ34" s="23">
        <v>3217.0933458806699</v>
      </c>
      <c r="ER34" s="23">
        <v>2997.9585121484401</v>
      </c>
      <c r="ES34" s="23">
        <v>219.13483373222499</v>
      </c>
      <c r="ET34" s="23">
        <v>0.28708226590827601</v>
      </c>
      <c r="EU34" s="23">
        <v>0.52122104163869498</v>
      </c>
      <c r="EV34" s="23">
        <v>1130.3316931752399</v>
      </c>
      <c r="EW34" s="23">
        <v>21.889658328843399</v>
      </c>
      <c r="EX34" s="23">
        <v>213.266875706359</v>
      </c>
      <c r="EY34" s="23">
        <v>47.085138651740202</v>
      </c>
      <c r="EZ34" s="23">
        <v>22.7127423637852</v>
      </c>
      <c r="FA34" s="23">
        <v>533.80381422289702</v>
      </c>
      <c r="FB34" s="23">
        <v>0.25980508947303999</v>
      </c>
      <c r="FC34" s="23">
        <v>13.814927349775701</v>
      </c>
      <c r="FD34" s="23">
        <v>212.865128538172</v>
      </c>
      <c r="FE34" s="23">
        <v>330.19534473056899</v>
      </c>
      <c r="FF34" s="23">
        <v>7.8984482147020101</v>
      </c>
      <c r="FG34" s="23">
        <v>0</v>
      </c>
      <c r="FH34" s="23">
        <v>22938.3898853145</v>
      </c>
      <c r="FI34" s="23">
        <v>0.76855583672813499</v>
      </c>
      <c r="FJ34" s="23">
        <v>7.1931223778758397</v>
      </c>
      <c r="FK34" s="23">
        <v>475.958181671722</v>
      </c>
      <c r="FL34" s="23">
        <v>1.02417840445995</v>
      </c>
      <c r="FM34" s="23">
        <v>67.756291110727702</v>
      </c>
      <c r="FN34" s="23">
        <v>17.4572835543811</v>
      </c>
      <c r="FO34" s="23">
        <v>0</v>
      </c>
      <c r="FP34" s="23">
        <v>0.94343236163171396</v>
      </c>
      <c r="FQ34" s="23">
        <v>754.91202956394602</v>
      </c>
      <c r="FR34" s="23">
        <v>6.1129667564914296</v>
      </c>
      <c r="FS34" s="23">
        <v>177.072748179244</v>
      </c>
      <c r="FU34" s="32">
        <f t="shared" si="55"/>
        <v>0.84692041370865956</v>
      </c>
      <c r="FV34" s="46">
        <f t="shared" si="0"/>
        <v>-5.6816219401418366E-7</v>
      </c>
      <c r="FW34" s="46">
        <f t="shared" si="1"/>
        <v>6.1205478648208199E-6</v>
      </c>
      <c r="FX34" s="46">
        <f t="shared" si="2"/>
        <v>7.4878086284311954E-3</v>
      </c>
      <c r="FY34" s="46">
        <f t="shared" si="3"/>
        <v>2.480166129746015E-5</v>
      </c>
      <c r="FZ34" s="46">
        <f t="shared" si="4"/>
        <v>2.6613334181549699E-5</v>
      </c>
      <c r="GA34" s="46">
        <f t="shared" si="5"/>
        <v>-2.5861540770023696E-3</v>
      </c>
      <c r="GB34" s="46">
        <f t="shared" si="6"/>
        <v>1.9007866046785447E-6</v>
      </c>
      <c r="GC34" s="46">
        <f t="shared" si="7"/>
        <v>7.2927368184387063E-7</v>
      </c>
      <c r="GD34" s="46">
        <f t="shared" si="8"/>
        <v>-2.6679235025001529E-6</v>
      </c>
      <c r="GE34" s="46">
        <f t="shared" si="9"/>
        <v>-6.741393698981586E-7</v>
      </c>
      <c r="GF34" s="46">
        <f t="shared" si="10"/>
        <v>-1.2845566604399801E-6</v>
      </c>
      <c r="GG34" s="46">
        <f t="shared" si="11"/>
        <v>-1.2962099809651502E-6</v>
      </c>
      <c r="GH34" s="46">
        <f t="shared" si="12"/>
        <v>-2.3451377276040103E-6</v>
      </c>
      <c r="GI34" s="46">
        <f t="shared" si="13"/>
        <v>1.2322612362795862E-5</v>
      </c>
      <c r="GJ34" s="46">
        <f t="shared" si="14"/>
        <v>4.4108061340974984E-6</v>
      </c>
      <c r="GK34" s="46">
        <f t="shared" si="15"/>
        <v>3.0971273084477343E-6</v>
      </c>
      <c r="GL34" s="46">
        <f t="shared" si="16"/>
        <v>3.5449789664871423E-6</v>
      </c>
      <c r="GM34" s="46">
        <f t="shared" si="17"/>
        <v>-7.7575691188390717E-6</v>
      </c>
      <c r="GN34" s="55">
        <f t="shared" si="18"/>
        <v>-0.48545151978928353</v>
      </c>
      <c r="GO34" s="46">
        <f t="shared" si="19"/>
        <v>1.5444549433106298E-6</v>
      </c>
      <c r="GP34" s="46">
        <f t="shared" si="20"/>
        <v>-6.0594537037954851E-7</v>
      </c>
      <c r="GQ34" s="46">
        <f t="shared" si="21"/>
        <v>-5.4618325607914286E-5</v>
      </c>
      <c r="GR34" s="46">
        <f t="shared" si="22"/>
        <v>0</v>
      </c>
      <c r="GS34" s="46">
        <f t="shared" si="23"/>
        <v>-1.4679011743185564E-6</v>
      </c>
      <c r="GT34" s="46">
        <f t="shared" si="24"/>
        <v>7.5086297608831127E-7</v>
      </c>
      <c r="GU34" s="46">
        <f t="shared" si="25"/>
        <v>-5.9711605463941324E-6</v>
      </c>
      <c r="GV34" s="46">
        <f t="shared" si="26"/>
        <v>-6.5418931570307097E-6</v>
      </c>
      <c r="GW34" s="46">
        <f t="shared" si="27"/>
        <v>-2.1392012224961366E-6</v>
      </c>
      <c r="GX34" s="46">
        <f t="shared" si="28"/>
        <v>-1.7359939308220857E-6</v>
      </c>
      <c r="GY34" s="46">
        <f t="shared" si="29"/>
        <v>-2.1408627767225574E-6</v>
      </c>
      <c r="GZ34" s="46">
        <f t="shared" si="30"/>
        <v>2.3186504958742949E-5</v>
      </c>
      <c r="HA34" s="46">
        <f t="shared" si="31"/>
        <v>-1.7098014453531189E-6</v>
      </c>
      <c r="HB34" s="46">
        <f t="shared" si="32"/>
        <v>1.2827151225986147E-6</v>
      </c>
      <c r="HC34" s="46">
        <f t="shared" si="33"/>
        <v>2.3645988231929023E-6</v>
      </c>
      <c r="HD34" s="46">
        <f t="shared" si="34"/>
        <v>-7.9477383198161005E-4</v>
      </c>
      <c r="HE34" s="46">
        <f t="shared" si="35"/>
        <v>0</v>
      </c>
      <c r="HF34" s="46">
        <f t="shared" si="36"/>
        <v>7.2144043187168648E-7</v>
      </c>
      <c r="HG34" s="46">
        <f t="shared" si="37"/>
        <v>0</v>
      </c>
      <c r="HH34" s="46">
        <f t="shared" si="38"/>
        <v>-1.03972057712291E-5</v>
      </c>
      <c r="HI34" s="46">
        <f t="shared" si="39"/>
        <v>2.1195140440879325E-6</v>
      </c>
      <c r="HJ34" s="46">
        <f t="shared" si="40"/>
        <v>-2.595477278247765E-5</v>
      </c>
      <c r="HK34" s="46">
        <f t="shared" si="41"/>
        <v>0</v>
      </c>
      <c r="HL34" s="46">
        <f t="shared" si="42"/>
        <v>0</v>
      </c>
      <c r="HM34" s="46">
        <f t="shared" si="43"/>
        <v>0</v>
      </c>
      <c r="HN34" s="46">
        <f t="shared" si="44"/>
        <v>-3.4414016750223799E-6</v>
      </c>
      <c r="HO34" s="46">
        <f t="shared" si="45"/>
        <v>-9.1799990512045384E-5</v>
      </c>
      <c r="HP34" s="46">
        <f t="shared" si="46"/>
        <v>1.1968670297838818E-4</v>
      </c>
      <c r="HQ34" s="46">
        <f t="shared" si="47"/>
        <v>-1.6371066840886711E-6</v>
      </c>
      <c r="HR34" s="46">
        <f t="shared" si="48"/>
        <v>2.4130186192262983E-6</v>
      </c>
      <c r="HS34" s="46">
        <f t="shared" si="49"/>
        <v>2.8627580388512395E-8</v>
      </c>
      <c r="HT34" s="46">
        <f t="shared" si="50"/>
        <v>-1.685772722406299E-6</v>
      </c>
      <c r="HU34" s="46">
        <f t="shared" si="51"/>
        <v>-2.0133252629828333E-6</v>
      </c>
      <c r="HV34" s="46">
        <f t="shared" si="52"/>
        <v>0</v>
      </c>
      <c r="HW34" s="46">
        <f t="shared" si="53"/>
        <v>0</v>
      </c>
      <c r="HX34" s="46">
        <f t="shared" si="54"/>
        <v>0</v>
      </c>
      <c r="HY34" s="46">
        <f t="shared" si="56"/>
        <v>-7.8124017725558312E-5</v>
      </c>
    </row>
    <row r="35" spans="1:233" x14ac:dyDescent="0.3">
      <c r="A35" s="23" t="s">
        <v>33</v>
      </c>
      <c r="B35" s="21">
        <v>5545.8239279999998</v>
      </c>
      <c r="C35" s="21">
        <v>144.72041999999999</v>
      </c>
      <c r="D35" s="21">
        <v>30489.075260000001</v>
      </c>
      <c r="E35" s="21">
        <v>3272.528288</v>
      </c>
      <c r="F35" s="21">
        <v>2700.6182880000001</v>
      </c>
      <c r="G35" s="21">
        <v>33933.457796000002</v>
      </c>
      <c r="H35" s="21">
        <v>597.88411399999995</v>
      </c>
      <c r="I35" s="23">
        <v>0.22477538</v>
      </c>
      <c r="J35" s="23">
        <v>3.5963889999999998E-2</v>
      </c>
      <c r="L35" s="23">
        <v>2.9463817699999999</v>
      </c>
      <c r="M35" s="23">
        <v>7.1073090000000005E-2</v>
      </c>
      <c r="N35" s="23">
        <v>9.3504829999999997E-2</v>
      </c>
      <c r="P35" s="23">
        <v>3.6625909999999998E-2</v>
      </c>
      <c r="T35" s="23">
        <v>0.20140168999999999</v>
      </c>
      <c r="Z35" s="23">
        <v>5.1564589500000002</v>
      </c>
      <c r="AA35" s="23">
        <v>106.48743</v>
      </c>
      <c r="AB35" s="23">
        <v>0.16174168</v>
      </c>
      <c r="AC35" s="23">
        <v>2.9910030000000001E-2</v>
      </c>
      <c r="AD35" s="23">
        <v>6.4980960000000003</v>
      </c>
      <c r="AG35" s="23">
        <v>2.0707590000000001E-2</v>
      </c>
      <c r="AH35" s="23">
        <v>1.8949984600000001</v>
      </c>
      <c r="AL35" s="23">
        <v>0.73641577999999996</v>
      </c>
      <c r="AO35" s="23">
        <v>0.35964106000000001</v>
      </c>
      <c r="AP35" s="23">
        <v>2.6873700000000001E-3</v>
      </c>
      <c r="AW35" s="23">
        <v>7.2241000000000004E-4</v>
      </c>
      <c r="AX35" s="23">
        <v>0.52430452999999999</v>
      </c>
      <c r="AY35" s="23">
        <v>2.2511589999999999</v>
      </c>
      <c r="BG35" s="23" t="s">
        <v>33</v>
      </c>
      <c r="BH35" s="23">
        <v>0.13182836637662201</v>
      </c>
      <c r="BI35" s="23">
        <v>0.26546100600390299</v>
      </c>
      <c r="BJ35" s="23">
        <v>0</v>
      </c>
      <c r="BK35" s="23">
        <v>3.59638418018439E-2</v>
      </c>
      <c r="BL35" s="23">
        <v>0</v>
      </c>
      <c r="BM35" s="23">
        <v>0.23435340883825001</v>
      </c>
      <c r="BN35" s="23">
        <v>0.224775065755352</v>
      </c>
      <c r="BO35" s="23">
        <v>0.33612380839927902</v>
      </c>
      <c r="BP35" s="23">
        <v>6.3203455184120294E-2</v>
      </c>
      <c r="BQ35" s="23">
        <v>1.2080170049940899</v>
      </c>
      <c r="BR35" s="23">
        <v>1.73836590626289</v>
      </c>
      <c r="BS35" s="23">
        <v>7.1073041154274097E-2</v>
      </c>
      <c r="BT35" s="23">
        <v>0</v>
      </c>
      <c r="BU35" s="23">
        <v>2.9921569773287599E-2</v>
      </c>
      <c r="BV35" s="23">
        <v>6.3583265019725804E-2</v>
      </c>
      <c r="BW35" s="23">
        <v>0</v>
      </c>
      <c r="BX35" s="23">
        <v>0</v>
      </c>
      <c r="BY35" s="23">
        <v>8.7902114910630106E-3</v>
      </c>
      <c r="BZ35" s="23">
        <v>2.7835705640525302E-2</v>
      </c>
      <c r="CA35" s="23">
        <v>0</v>
      </c>
      <c r="CB35" s="23">
        <v>0</v>
      </c>
      <c r="CC35" s="23">
        <v>274.79477102729697</v>
      </c>
      <c r="CD35" s="23">
        <v>0</v>
      </c>
      <c r="CE35" s="23">
        <v>5.84065347916356E-2</v>
      </c>
      <c r="CF35" s="23">
        <v>0.14299515529964599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5545.8222124986096</v>
      </c>
      <c r="CO35" s="23">
        <v>0</v>
      </c>
      <c r="CP35" s="23">
        <v>0</v>
      </c>
      <c r="CQ35" s="23">
        <v>2.4429222519696001</v>
      </c>
      <c r="CR35" s="23">
        <v>54.664467305767197</v>
      </c>
      <c r="CS35" s="23">
        <v>1.3513975453243099</v>
      </c>
      <c r="CT35" s="23">
        <v>0.52430414756184496</v>
      </c>
      <c r="CU35" s="23">
        <v>0.245597563622029</v>
      </c>
      <c r="CV35" s="23">
        <v>0</v>
      </c>
      <c r="CW35" s="23">
        <v>7.5843291838654694E-2</v>
      </c>
      <c r="CX35" s="23">
        <v>5.1564548086430504</v>
      </c>
      <c r="CY35" s="23">
        <v>5.1564548086430504</v>
      </c>
      <c r="CZ35" s="23">
        <v>106.48748388280799</v>
      </c>
      <c r="DA35" s="23">
        <v>2.25116256117908</v>
      </c>
      <c r="DB35" s="23">
        <v>6.4696581992621099E-2</v>
      </c>
      <c r="DC35" s="23">
        <v>8.0870632854599597E-2</v>
      </c>
      <c r="DD35" s="23">
        <v>0</v>
      </c>
      <c r="DE35" s="23">
        <v>9.5598294969895807</v>
      </c>
      <c r="DF35" s="23">
        <v>7.2232379020632204E-2</v>
      </c>
      <c r="DG35" s="23">
        <v>2.0225446895732699</v>
      </c>
      <c r="DH35" s="23">
        <v>0.173182180116426</v>
      </c>
      <c r="DI35" s="23">
        <v>7.7766008035847003E-3</v>
      </c>
      <c r="DJ35" s="23">
        <v>2.2133424935377E-2</v>
      </c>
      <c r="DK35" s="23">
        <v>2.1443701461113198</v>
      </c>
      <c r="DL35" s="23">
        <v>4.3537251718227203</v>
      </c>
      <c r="DM35" s="23">
        <v>1.8059425007374601E-2</v>
      </c>
      <c r="DN35" s="23">
        <v>0</v>
      </c>
      <c r="DO35" s="23">
        <v>2.0707597071945399E-2</v>
      </c>
      <c r="DP35" s="23">
        <v>144.72043738289301</v>
      </c>
      <c r="DQ35" s="23">
        <v>0</v>
      </c>
      <c r="DR35" s="23">
        <v>0.77694870230228597</v>
      </c>
      <c r="DS35" s="23">
        <v>1.1180491545737601</v>
      </c>
      <c r="DT35" s="23">
        <v>640.84660689021496</v>
      </c>
      <c r="DU35" s="23">
        <v>27475.785281967401</v>
      </c>
      <c r="DV35" s="23">
        <v>3052.8652919086799</v>
      </c>
      <c r="DW35" s="23">
        <v>30528.650573875999</v>
      </c>
      <c r="DX35" s="23">
        <v>5.3893095247275905E-4</v>
      </c>
      <c r="DY35" s="23">
        <v>19.697739412674299</v>
      </c>
      <c r="DZ35" s="23">
        <v>2.6873819491703001E-3</v>
      </c>
      <c r="EA35" s="23">
        <v>0</v>
      </c>
      <c r="EB35" s="23">
        <v>0</v>
      </c>
      <c r="EC35" s="23">
        <v>0</v>
      </c>
      <c r="ED35" s="23">
        <v>0</v>
      </c>
      <c r="EE35" s="23">
        <v>0</v>
      </c>
      <c r="EF35" s="23">
        <v>0</v>
      </c>
      <c r="EG35" s="23">
        <v>7.2240950531765895E-4</v>
      </c>
      <c r="EH35" s="23">
        <v>90.617779614665096</v>
      </c>
      <c r="EI35" s="23">
        <v>176.16685286171</v>
      </c>
      <c r="EJ35" s="23">
        <v>345.78327095107301</v>
      </c>
      <c r="EK35" s="23">
        <v>4.1213867935426602</v>
      </c>
      <c r="EL35" s="23">
        <v>49.980201158749303</v>
      </c>
      <c r="EM35" s="23">
        <v>66.937723976983705</v>
      </c>
      <c r="EN35" s="23">
        <v>3.36124839762561</v>
      </c>
      <c r="EO35" s="23">
        <v>1.6174168091403599E-2</v>
      </c>
      <c r="EP35" s="23">
        <v>10.400469495328901</v>
      </c>
      <c r="EQ35" s="23">
        <v>3272.5480658921301</v>
      </c>
      <c r="ER35" s="23">
        <v>2700.63793009756</v>
      </c>
      <c r="ES35" s="23">
        <v>571.91013579457297</v>
      </c>
      <c r="ET35" s="23">
        <v>23.524779047272599</v>
      </c>
      <c r="EU35" s="23">
        <v>0.63243605868703701</v>
      </c>
      <c r="EV35" s="23">
        <v>684.49933555989105</v>
      </c>
      <c r="EW35" s="23">
        <v>4.6317677717334398</v>
      </c>
      <c r="EX35" s="23">
        <v>291.92795051240898</v>
      </c>
      <c r="EY35" s="23">
        <v>12.8663393280312</v>
      </c>
      <c r="EZ35" s="23">
        <v>11.3615412475955</v>
      </c>
      <c r="FA35" s="23">
        <v>729.67790396611497</v>
      </c>
      <c r="FB35" s="23">
        <v>0</v>
      </c>
      <c r="FC35" s="23">
        <v>19.940690419453698</v>
      </c>
      <c r="FD35" s="23">
        <v>153.585295429046</v>
      </c>
      <c r="FE35" s="23">
        <v>200.439372614295</v>
      </c>
      <c r="FF35" s="23">
        <v>16.289128174517799</v>
      </c>
      <c r="FG35" s="23">
        <v>0</v>
      </c>
      <c r="FH35" s="23">
        <v>33918.582514622001</v>
      </c>
      <c r="FI35" s="23">
        <v>0.84483588834953405</v>
      </c>
      <c r="FJ35" s="23">
        <v>0</v>
      </c>
      <c r="FK35" s="23">
        <v>969.93049439666595</v>
      </c>
      <c r="FL35" s="23">
        <v>5.6117771525775802E-2</v>
      </c>
      <c r="FM35" s="23">
        <v>85.234182369238198</v>
      </c>
      <c r="FN35" s="23">
        <v>0.73641550923962695</v>
      </c>
      <c r="FO35" s="23">
        <v>0</v>
      </c>
      <c r="FP35" s="23">
        <v>1.8227971158107701</v>
      </c>
      <c r="FQ35" s="23">
        <v>597.88707280378298</v>
      </c>
      <c r="FR35" s="23">
        <v>0.35964073405647801</v>
      </c>
      <c r="FS35" s="23">
        <v>261.23082131194502</v>
      </c>
      <c r="FU35" s="32">
        <f t="shared" si="55"/>
        <v>1.0718522544482754</v>
      </c>
      <c r="FV35" s="46">
        <f t="shared" ref="FV35:FV51" si="57">(CN35-B35)/(B35+1E-50)</f>
        <v>-3.0933210510832751E-7</v>
      </c>
      <c r="FW35" s="46">
        <f t="shared" ref="FW35:FW51" si="58">(DP35-C35)/(C35+1E-50)</f>
        <v>1.2011361644826995E-7</v>
      </c>
      <c r="FX35" s="46">
        <f t="shared" ref="FX35:FX51" si="59">(DW35-D35)/(D35+1E-50)</f>
        <v>1.298016208707977E-3</v>
      </c>
      <c r="FY35" s="46">
        <f t="shared" ref="FY35:FY51" si="60">(EQ35-E35)/(E35+1E-50)</f>
        <v>6.0436122745444019E-6</v>
      </c>
      <c r="FZ35" s="46">
        <f t="shared" ref="FZ35:FZ51" si="61">(ER35-F35)/(F35+1E-50)</f>
        <v>7.2731854209680224E-6</v>
      </c>
      <c r="GA35" s="46">
        <f t="shared" ref="GA35:GA51" si="62">(FH35-G35)/(G35+1E-50)</f>
        <v>-4.3836621270451712E-4</v>
      </c>
      <c r="GB35" s="46">
        <f t="shared" ref="GB35:GB51" si="63">(FQ35-H35)/(H35+1E-50)</f>
        <v>4.9487914359116373E-6</v>
      </c>
      <c r="GC35" s="46">
        <f t="shared" ref="GC35:GC51" si="64">(BN35-I35)/(I35+1E-50)</f>
        <v>-1.3980385574148005E-6</v>
      </c>
      <c r="GD35" s="46">
        <f t="shared" ref="GD35:GD51" si="65">(BK35-J35)/(J35+1E-50)</f>
        <v>-1.3401819463408777E-6</v>
      </c>
      <c r="GE35" s="46">
        <f t="shared" ref="GE35:GE51" si="66">(BL35-K35)/(K35+1E-50)</f>
        <v>0</v>
      </c>
      <c r="GF35" s="46">
        <f t="shared" ref="GF35:GF51" si="67">(BR35+BQ35-L35)/(L35+1E-50)</f>
        <v>3.8734185489840552E-7</v>
      </c>
      <c r="GG35" s="46">
        <f t="shared" ref="GG35:GG51" si="68">(BS35-M35)/(M35+1E-50)</f>
        <v>-6.8726047943692931E-7</v>
      </c>
      <c r="GH35" s="46">
        <f t="shared" ref="GH35:GH51" si="69">(BU35+BV35-N35)/(N35+1E-50)</f>
        <v>5.1259527479354078E-8</v>
      </c>
      <c r="GI35" s="46">
        <f t="shared" ref="GI35:GI51" si="70">(BX35-O35)/(O35+1E-50)</f>
        <v>0</v>
      </c>
      <c r="GJ35" s="46">
        <f t="shared" ref="GJ35:GJ51" si="71">(BY35+BZ35-P35)/(P35+1E-50)</f>
        <v>1.9471429687200858E-7</v>
      </c>
      <c r="GK35" s="46">
        <f t="shared" ref="GK35:GK51" si="72">(CA35-Q35)/(Q35+1E-50)</f>
        <v>0</v>
      </c>
      <c r="GL35" s="46">
        <f t="shared" ref="GL35:GL51" si="73">(CD35-R35)/(R35+1E-50)</f>
        <v>0</v>
      </c>
      <c r="GM35" s="46">
        <f t="shared" ref="GM35:GM51" si="74">(CG35-S35)/(S35+1E-50)</f>
        <v>0</v>
      </c>
      <c r="GN35" s="75">
        <f t="shared" ref="GN35:GN51" si="75">(CE35+CF35-T35)/(T35+1E-50)</f>
        <v>4.5323151655335882E-10</v>
      </c>
      <c r="GO35" s="46">
        <f t="shared" ref="GO35:GO51" si="76">(CH35-U35)/(U35+1E-50)</f>
        <v>0</v>
      </c>
      <c r="GP35" s="46">
        <f t="shared" ref="GP35:GP51" si="77">(CJ35-V35)/(V35+1E-50)</f>
        <v>0</v>
      </c>
      <c r="GQ35" s="46">
        <f t="shared" ref="GQ35:GQ51" si="78">(CO35-W35)/(W35+1E-50)</f>
        <v>0</v>
      </c>
      <c r="GR35" s="46">
        <f t="shared" ref="GR35:GR51" si="79">(CP35-X35)/(X35+1E-50)</f>
        <v>0</v>
      </c>
      <c r="GS35" s="46">
        <f t="shared" ref="GS35:GS51" si="80">(BW35-Y35)/(Y35+1E-50)</f>
        <v>0</v>
      </c>
      <c r="GT35" s="46">
        <f t="shared" ref="GT35:GT51" si="81">(CY35-Z35)/(Z35+1E-50)</f>
        <v>-8.0313971079244203E-7</v>
      </c>
      <c r="GU35" s="46">
        <f t="shared" ref="GU35:GU51" si="82">(CZ35-AA35)/(AA35+1E-50)</f>
        <v>5.0600158149821305E-7</v>
      </c>
      <c r="GV35" s="46">
        <f t="shared" ref="GV35:GV51" si="83">(DB35+DC35+EO35-AB35)/(AB35+1E-50)</f>
        <v>-1.8366408443406521E-6</v>
      </c>
      <c r="GW35" s="46">
        <f t="shared" ref="GW35:GW51" si="84">(DI35+DJ35-AC35)/(AC35+1E-50)</f>
        <v>-1.4246185309676059E-7</v>
      </c>
      <c r="GX35" s="46">
        <f t="shared" ref="GX35:GX51" si="85">(DK35+DL35-AD35)/(AD35+1E-50)</f>
        <v>-1.0496397100871596E-7</v>
      </c>
      <c r="GY35" s="46">
        <f t="shared" ref="GY35:GY51" si="86">(CI35-AE35)/(AE35+1E-50)</f>
        <v>0</v>
      </c>
      <c r="GZ35" s="46">
        <f t="shared" ref="GZ35:GZ51" si="87">(DM35-AF35)/(AF35+1E-50)</f>
        <v>1.8059425007374603E+48</v>
      </c>
      <c r="HA35" s="46">
        <f t="shared" ref="HA35:HA51" si="88">(DO35-AG35)/(AG35+1E-50)</f>
        <v>3.4151465222853688E-7</v>
      </c>
      <c r="HB35" s="46">
        <f t="shared" ref="HB35:HB51" si="89">(DR35+DS35-AH35)/(AH35+1E-50)</f>
        <v>-3.1827147442147068E-7</v>
      </c>
      <c r="HC35" s="46">
        <f t="shared" ref="HC35:HC51" si="90">(CL35-AI35)/(AI35+1E-50)</f>
        <v>0</v>
      </c>
      <c r="HD35" s="46">
        <f t="shared" ref="HD35:HD51" si="91">(FB35-AJ35)/(AJ35+1E-50)</f>
        <v>0</v>
      </c>
      <c r="HE35" s="46">
        <f t="shared" ref="HE35:HE51" si="92">(FG35-AK35)/(AK35+1E-50)</f>
        <v>0</v>
      </c>
      <c r="HF35" s="46">
        <f t="shared" ref="HF35:HF51" si="93">(FN35-AL35)/(AL35+1E-50)</f>
        <v>-3.6767323618623983E-7</v>
      </c>
      <c r="HG35" s="46">
        <f t="shared" ref="HG35:HG51" si="94">(CK35-AM35)/(AM35+1E-50)</f>
        <v>0</v>
      </c>
      <c r="HH35" s="46">
        <f t="shared" ref="HH35:HH51" si="95">(CM35-AN35)/(AN35+1E-50)</f>
        <v>0</v>
      </c>
      <c r="HI35" s="46">
        <f t="shared" ref="HI35:HI51" si="96">(FR35-AO35)/(AO35+1E-50)</f>
        <v>-9.0630230598805706E-7</v>
      </c>
      <c r="HJ35" s="46">
        <f t="shared" ref="HJ35:HJ51" si="97">(DZ35-AP35)/(AP35+1E-50)</f>
        <v>4.4464179848443228E-6</v>
      </c>
      <c r="HK35" s="46">
        <f t="shared" ref="HK35:HK51" si="98">(EA35-AQ35)/(AQ35+1E-50)</f>
        <v>0</v>
      </c>
      <c r="HL35" s="46">
        <f t="shared" ref="HL35:HL51" si="99">(EB35-AR35)/(AR35+1E-50)</f>
        <v>0</v>
      </c>
      <c r="HM35" s="46">
        <f t="shared" ref="HM35:HM51" si="100">(EC35-AS35)/(AS35+1E-50)</f>
        <v>0</v>
      </c>
      <c r="HN35" s="46">
        <f t="shared" ref="HN35:HN51" si="101">(ED35-AT35)/(AT35+1E-50)</f>
        <v>0</v>
      </c>
      <c r="HO35" s="46">
        <f t="shared" ref="HO35:HO51" si="102">(EE35-AU35)/(AU35+1E-50)</f>
        <v>0</v>
      </c>
      <c r="HP35" s="46">
        <f t="shared" ref="HP35:HP51" si="103">(EF35-AV35)/(AV35+1E-50)</f>
        <v>0</v>
      </c>
      <c r="HQ35" s="46">
        <f t="shared" ref="HQ35:HQ51" si="104">(EG35-AW35)/(AW35+1E-50)</f>
        <v>-6.8476674062790938E-7</v>
      </c>
      <c r="HR35" s="46">
        <f t="shared" ref="HR35:HR51" si="105">(CT35-AX35)/(AX35+1E-50)</f>
        <v>-7.2941989464262104E-7</v>
      </c>
      <c r="HS35" s="46">
        <f t="shared" ref="HS35:HS51" si="106">(DA35-AY35)/(AY35+1E-50)</f>
        <v>1.5819313873739552E-6</v>
      </c>
      <c r="HT35" s="46">
        <f t="shared" ref="HT35:HT51" si="107">(DN35-AZ35)/(AZ35+1E-50)</f>
        <v>0</v>
      </c>
      <c r="HU35" s="46">
        <f t="shared" ref="HU35:HU51" si="108">(FJ35-BA35)/(BA35+1E-50)</f>
        <v>0</v>
      </c>
      <c r="HV35" s="46">
        <f t="shared" ref="HV35:HV51" si="109">(CV35-BB35)/(BB35+1E-50)</f>
        <v>0</v>
      </c>
      <c r="HW35" s="46">
        <f t="shared" ref="HW35:HW51" si="110">(BJ35-BC35)/(BC35+1E-50)</f>
        <v>0</v>
      </c>
      <c r="HX35" s="46">
        <f t="shared" ref="HX35:HX51" si="111">(CB35-BD35)/(BD35+1E-50)</f>
        <v>0</v>
      </c>
      <c r="HY35" s="46">
        <f t="shared" si="56"/>
        <v>0</v>
      </c>
    </row>
    <row r="36" spans="1:233" x14ac:dyDescent="0.3">
      <c r="A36" s="23" t="s">
        <v>34</v>
      </c>
      <c r="B36" s="21">
        <v>6618.9828447999998</v>
      </c>
      <c r="C36" s="21">
        <v>747.4639449</v>
      </c>
      <c r="D36" s="21">
        <v>40719.133849999998</v>
      </c>
      <c r="E36" s="21">
        <v>5097.2426002000002</v>
      </c>
      <c r="F36" s="21">
        <v>4575.9221908999998</v>
      </c>
      <c r="G36" s="21">
        <v>70344.058953</v>
      </c>
      <c r="H36" s="21">
        <v>717.48214934999999</v>
      </c>
      <c r="I36" s="23">
        <v>9.1330794100000006</v>
      </c>
      <c r="J36" s="23">
        <v>2.88453158</v>
      </c>
      <c r="L36" s="23">
        <v>0.36089701000000002</v>
      </c>
      <c r="M36" s="23">
        <v>7.0233522900000001</v>
      </c>
      <c r="N36" s="23">
        <v>2.3277889999999999E-2</v>
      </c>
      <c r="O36" s="23">
        <v>4.3925270000000002E-2</v>
      </c>
      <c r="P36" s="23">
        <v>1.4976674800000001</v>
      </c>
      <c r="Q36" s="23">
        <v>1.9195E-2</v>
      </c>
      <c r="R36" s="23">
        <v>0.18252499999999999</v>
      </c>
      <c r="S36" s="23">
        <v>8.4410000000000006E-3</v>
      </c>
      <c r="T36" s="23">
        <v>0.24011595999999999</v>
      </c>
      <c r="U36" s="23">
        <v>1.6975000000000001E-2</v>
      </c>
      <c r="V36" s="23">
        <v>1.2800000000000001E-2</v>
      </c>
      <c r="Y36" s="23">
        <v>1.3799999999999999E-4</v>
      </c>
      <c r="Z36" s="23">
        <v>76.241871090000004</v>
      </c>
      <c r="AA36" s="23">
        <v>1604.103423</v>
      </c>
      <c r="AB36" s="23">
        <v>0.99665150000000002</v>
      </c>
      <c r="AC36" s="23">
        <v>0.97647284999999995</v>
      </c>
      <c r="AD36" s="23">
        <v>17.503283020000001</v>
      </c>
      <c r="AE36" s="23">
        <v>0.15705</v>
      </c>
      <c r="AG36" s="23">
        <v>0.34163293</v>
      </c>
      <c r="AH36" s="23">
        <v>23.32768652</v>
      </c>
      <c r="AI36" s="23">
        <v>0.14055000000000001</v>
      </c>
      <c r="AJ36" s="23">
        <v>1.4075000000000001E-2</v>
      </c>
      <c r="AL36" s="23">
        <v>26.460697870000001</v>
      </c>
      <c r="AN36" s="23">
        <v>7.6790000000000001E-3</v>
      </c>
      <c r="AO36" s="23">
        <v>11.51742166</v>
      </c>
      <c r="AP36" s="23">
        <v>1.9536379999999999E-2</v>
      </c>
      <c r="AQ36" s="6">
        <v>2.2000000000000001E-7</v>
      </c>
      <c r="AR36" s="6">
        <v>2.03E-6</v>
      </c>
      <c r="AT36" s="23">
        <v>7.1769999999999999E-5</v>
      </c>
      <c r="AU36" s="23">
        <v>0.72614979999999996</v>
      </c>
      <c r="AV36" s="23">
        <v>0.28827662999999998</v>
      </c>
      <c r="AW36" s="23">
        <v>0.45095083000000002</v>
      </c>
      <c r="AX36" s="23">
        <v>5.98493575</v>
      </c>
      <c r="AY36" s="23">
        <v>0.65079050000000005</v>
      </c>
      <c r="AZ36" s="23">
        <v>7.0711499999999997E-2</v>
      </c>
      <c r="BA36" s="23">
        <v>0.88278531000000005</v>
      </c>
      <c r="BE36" s="23">
        <v>0.23903693000000001</v>
      </c>
      <c r="BG36" s="23" t="s">
        <v>34</v>
      </c>
      <c r="BH36" s="23">
        <v>0</v>
      </c>
      <c r="BI36" s="23">
        <v>0</v>
      </c>
      <c r="BJ36" s="23">
        <v>0</v>
      </c>
      <c r="BK36" s="23">
        <v>2.8845365225411799</v>
      </c>
      <c r="BL36" s="23">
        <v>0</v>
      </c>
      <c r="BM36" s="23">
        <v>9.1330751337034393</v>
      </c>
      <c r="BN36" s="23">
        <v>9.1330751337034393</v>
      </c>
      <c r="BO36" s="23">
        <v>0</v>
      </c>
      <c r="BP36" s="23">
        <v>0</v>
      </c>
      <c r="BQ36" s="23">
        <v>0.147967702421794</v>
      </c>
      <c r="BR36" s="23">
        <v>0.21292922426871699</v>
      </c>
      <c r="BS36" s="23">
        <v>7.0233604943241703</v>
      </c>
      <c r="BT36" s="23">
        <v>0.239036420876305</v>
      </c>
      <c r="BU36" s="23">
        <v>7.4489248922516502E-3</v>
      </c>
      <c r="BV36" s="23">
        <v>1.5828967869728899E-2</v>
      </c>
      <c r="BW36" s="23">
        <v>1.37995871778303E-4</v>
      </c>
      <c r="BX36" s="23">
        <v>4.3925481461770402E-2</v>
      </c>
      <c r="BY36" s="23">
        <v>0.35944027978438797</v>
      </c>
      <c r="BZ36" s="23">
        <v>1.13822669336033</v>
      </c>
      <c r="CA36" s="23">
        <v>1.9191954269030101E-2</v>
      </c>
      <c r="CB36" s="23">
        <v>0</v>
      </c>
      <c r="CC36" s="23">
        <v>284.19176191282702</v>
      </c>
      <c r="CD36" s="23">
        <v>0.18252505324986401</v>
      </c>
      <c r="CE36" s="23">
        <v>6.9633605145400304E-2</v>
      </c>
      <c r="CF36" s="23">
        <v>0.17048218758220199</v>
      </c>
      <c r="CG36" s="23">
        <v>8.4420798238507601E-3</v>
      </c>
      <c r="CH36" s="23">
        <v>1.6974700755639401E-2</v>
      </c>
      <c r="CI36" s="23">
        <v>0.157050360628052</v>
      </c>
      <c r="CJ36" s="23">
        <v>1.27981880343589E-2</v>
      </c>
      <c r="CK36" s="23">
        <v>0</v>
      </c>
      <c r="CL36" s="23">
        <v>0.14055298483518899</v>
      </c>
      <c r="CM36" s="23">
        <v>7.6797318077349601E-3</v>
      </c>
      <c r="CN36" s="23">
        <v>6618.9799055664198</v>
      </c>
      <c r="CO36" s="23">
        <v>0</v>
      </c>
      <c r="CP36" s="23">
        <v>0</v>
      </c>
      <c r="CQ36" s="23">
        <v>6.8198742214060104</v>
      </c>
      <c r="CR36" s="23">
        <v>14.4598128895356</v>
      </c>
      <c r="CS36" s="23">
        <v>8.9430123214506094E-2</v>
      </c>
      <c r="CT36" s="23">
        <v>5.9849326240696898</v>
      </c>
      <c r="CU36" s="23">
        <v>6.30182409358624</v>
      </c>
      <c r="CV36" s="23">
        <v>0</v>
      </c>
      <c r="CW36" s="6">
        <v>0</v>
      </c>
      <c r="CX36" s="6">
        <v>76.2418925173627</v>
      </c>
      <c r="CY36" s="23">
        <v>76.2418925173627</v>
      </c>
      <c r="CZ36" s="23">
        <v>1604.1031221885901</v>
      </c>
      <c r="DA36" s="23">
        <v>0.65079193470138397</v>
      </c>
      <c r="DB36" s="23">
        <v>0.37134801557511898</v>
      </c>
      <c r="DC36" s="23">
        <v>0.534530568758536</v>
      </c>
      <c r="DD36" s="23">
        <v>0</v>
      </c>
      <c r="DE36" s="23">
        <v>9.1696391933220998</v>
      </c>
      <c r="DF36" s="23">
        <v>0</v>
      </c>
      <c r="DG36" s="23">
        <v>0</v>
      </c>
      <c r="DH36" s="23">
        <v>0</v>
      </c>
      <c r="DI36" s="23">
        <v>0.25388200639954001</v>
      </c>
      <c r="DJ36" s="23">
        <v>0.72258705538399504</v>
      </c>
      <c r="DK36" s="23">
        <v>5.7760888675513797</v>
      </c>
      <c r="DL36" s="23">
        <v>11.727209686687001</v>
      </c>
      <c r="DM36" s="23">
        <v>0</v>
      </c>
      <c r="DN36" s="23">
        <v>7.0711758006250097E-2</v>
      </c>
      <c r="DO36" s="23">
        <v>0.34163219982084098</v>
      </c>
      <c r="DP36" s="23">
        <v>747.46354283751305</v>
      </c>
      <c r="DQ36" s="23">
        <v>0</v>
      </c>
      <c r="DR36" s="23">
        <v>9.5643447902981205</v>
      </c>
      <c r="DS36" s="23">
        <v>13.7633281030402</v>
      </c>
      <c r="DT36" s="23">
        <v>703.11668827671303</v>
      </c>
      <c r="DU36" s="23">
        <v>36747.634581420498</v>
      </c>
      <c r="DV36" s="23">
        <v>4083.0708134085098</v>
      </c>
      <c r="DW36" s="23">
        <v>40830.705394828998</v>
      </c>
      <c r="DX36" s="23">
        <v>0</v>
      </c>
      <c r="DY36" s="23">
        <v>17.280826971758501</v>
      </c>
      <c r="DZ36" s="23">
        <v>1.9536461471213799E-2</v>
      </c>
      <c r="EA36" s="6">
        <v>2.19999915959809E-7</v>
      </c>
      <c r="EB36" s="6">
        <v>2.0300053151672398E-6</v>
      </c>
      <c r="EC36" s="23">
        <v>0</v>
      </c>
      <c r="ED36" s="6">
        <v>7.1769856614119397E-5</v>
      </c>
      <c r="EE36" s="23">
        <v>0.72614688666454597</v>
      </c>
      <c r="EF36" s="23">
        <v>0.28827611156178301</v>
      </c>
      <c r="EG36" s="23">
        <v>0.450950590706165</v>
      </c>
      <c r="EH36" s="23">
        <v>217.450476117374</v>
      </c>
      <c r="EI36" s="23">
        <v>172.34442207370199</v>
      </c>
      <c r="EJ36" s="23">
        <v>132.20852282261299</v>
      </c>
      <c r="EK36" s="23">
        <v>32.004377114225399</v>
      </c>
      <c r="EL36" s="23">
        <v>230.80491494259701</v>
      </c>
      <c r="EM36" s="23">
        <v>119.073566123487</v>
      </c>
      <c r="EN36" s="23">
        <v>0</v>
      </c>
      <c r="EO36" s="23">
        <v>9.0773796049218106E-2</v>
      </c>
      <c r="EP36" s="23">
        <v>20.8698902681536</v>
      </c>
      <c r="EQ36" s="23">
        <v>5097.3825009230104</v>
      </c>
      <c r="ER36" s="23">
        <v>4576.0620951095998</v>
      </c>
      <c r="ES36" s="23">
        <v>521.32040581341096</v>
      </c>
      <c r="ET36" s="23">
        <v>1.0324536891593201E-2</v>
      </c>
      <c r="EU36" s="23">
        <v>0.99264116954535098</v>
      </c>
      <c r="EV36" s="23">
        <v>2078.4414700687298</v>
      </c>
      <c r="EW36" s="23">
        <v>1.0932075596488001E-2</v>
      </c>
      <c r="EX36" s="23">
        <v>239.63576446680599</v>
      </c>
      <c r="EY36" s="23">
        <v>60.2300010637301</v>
      </c>
      <c r="EZ36" s="23">
        <v>27.774519182943902</v>
      </c>
      <c r="FA36" s="23">
        <v>599.11158288000797</v>
      </c>
      <c r="FB36" s="23">
        <v>1.40634507845699E-2</v>
      </c>
      <c r="FC36" s="23">
        <v>11.191501757523399</v>
      </c>
      <c r="FD36" s="23">
        <v>342.78830784929198</v>
      </c>
      <c r="FE36" s="23">
        <v>459.54630443466601</v>
      </c>
      <c r="FF36" s="23">
        <v>15.10849999293</v>
      </c>
      <c r="FG36" s="23">
        <v>0</v>
      </c>
      <c r="FH36" s="23">
        <v>69709.284408806503</v>
      </c>
      <c r="FI36" s="23">
        <v>0.17087669695233099</v>
      </c>
      <c r="FJ36" s="23">
        <v>0.88279390339261399</v>
      </c>
      <c r="FK36" s="23">
        <v>1452.81485112361</v>
      </c>
      <c r="FL36" s="23">
        <v>0</v>
      </c>
      <c r="FM36" s="23">
        <v>91.106609817392794</v>
      </c>
      <c r="FN36" s="23">
        <v>26.460682946088699</v>
      </c>
      <c r="FO36" s="23">
        <v>0</v>
      </c>
      <c r="FP36" s="23">
        <v>8.7907745913391705E-2</v>
      </c>
      <c r="FQ36" s="23">
        <v>717.48226685267002</v>
      </c>
      <c r="FR36" s="23">
        <v>11.517418534957001</v>
      </c>
      <c r="FS36" s="23">
        <v>283.386115565615</v>
      </c>
      <c r="FU36" s="32">
        <f t="shared" si="55"/>
        <v>0.9799777928464023</v>
      </c>
      <c r="FV36" s="46">
        <f t="shared" si="57"/>
        <v>-4.4406121740378726E-7</v>
      </c>
      <c r="FW36" s="46">
        <f t="shared" si="58"/>
        <v>-5.3790218203660839E-7</v>
      </c>
      <c r="FX36" s="46">
        <f t="shared" si="59"/>
        <v>2.7400274583443606E-3</v>
      </c>
      <c r="FY36" s="46">
        <f t="shared" si="60"/>
        <v>2.7446353643188377E-5</v>
      </c>
      <c r="FZ36" s="46">
        <f t="shared" si="61"/>
        <v>3.0573992249740089E-5</v>
      </c>
      <c r="GA36" s="46">
        <f t="shared" si="62"/>
        <v>-9.0238543757848524E-3</v>
      </c>
      <c r="GB36" s="46">
        <f t="shared" si="63"/>
        <v>1.6377086195535305E-7</v>
      </c>
      <c r="GC36" s="46">
        <f t="shared" si="64"/>
        <v>-4.6822067008621312E-7</v>
      </c>
      <c r="GD36" s="46">
        <f t="shared" si="65"/>
        <v>1.7134640557086436E-6</v>
      </c>
      <c r="GE36" s="46">
        <f t="shared" si="66"/>
        <v>0</v>
      </c>
      <c r="GF36" s="46">
        <f t="shared" si="67"/>
        <v>-2.3084006439834585E-7</v>
      </c>
      <c r="GG36" s="46">
        <f t="shared" si="68"/>
        <v>1.1681493155254852E-6</v>
      </c>
      <c r="GH36" s="46">
        <f t="shared" si="69"/>
        <v>1.1865253038482795E-7</v>
      </c>
      <c r="GI36" s="46">
        <f t="shared" si="70"/>
        <v>4.8141256820881659E-6</v>
      </c>
      <c r="GJ36" s="46">
        <f t="shared" si="71"/>
        <v>-3.3842978428671849E-7</v>
      </c>
      <c r="GK36" s="46">
        <f t="shared" si="72"/>
        <v>-1.5867314247977723E-4</v>
      </c>
      <c r="GL36" s="46">
        <f t="shared" si="73"/>
        <v>2.9174011241322171E-7</v>
      </c>
      <c r="GM36" s="46">
        <f t="shared" si="74"/>
        <v>1.2792605742915509E-4</v>
      </c>
      <c r="GN36" s="46">
        <f t="shared" si="75"/>
        <v>-6.9663173444657637E-7</v>
      </c>
      <c r="GO36" s="46">
        <f t="shared" si="76"/>
        <v>-1.7628533761410479E-5</v>
      </c>
      <c r="GP36" s="46">
        <f t="shared" si="77"/>
        <v>-1.4155981571101054E-4</v>
      </c>
      <c r="GQ36" s="46">
        <f t="shared" si="78"/>
        <v>0</v>
      </c>
      <c r="GR36" s="46">
        <f t="shared" si="79"/>
        <v>0</v>
      </c>
      <c r="GS36" s="46">
        <f t="shared" si="80"/>
        <v>-2.9914649978223969E-5</v>
      </c>
      <c r="GT36" s="46">
        <f t="shared" si="81"/>
        <v>2.8104455452462943E-7</v>
      </c>
      <c r="GU36" s="46">
        <f t="shared" si="82"/>
        <v>-1.8752619415299408E-7</v>
      </c>
      <c r="GV36" s="46">
        <f t="shared" si="83"/>
        <v>8.8334073951374227E-7</v>
      </c>
      <c r="GW36" s="46">
        <f t="shared" si="84"/>
        <v>-3.8794898034918596E-6</v>
      </c>
      <c r="GX36" s="46">
        <f t="shared" si="85"/>
        <v>8.8750426771017211E-7</v>
      </c>
      <c r="GY36" s="46">
        <f t="shared" si="86"/>
        <v>2.2962626679662352E-6</v>
      </c>
      <c r="GZ36" s="46">
        <f t="shared" si="87"/>
        <v>0</v>
      </c>
      <c r="HA36" s="46">
        <f t="shared" si="88"/>
        <v>-2.1373207759137575E-6</v>
      </c>
      <c r="HB36" s="46">
        <f t="shared" si="89"/>
        <v>-5.8414115211292202E-7</v>
      </c>
      <c r="HC36" s="46">
        <f t="shared" si="90"/>
        <v>2.1236820981749964E-5</v>
      </c>
      <c r="HD36" s="46">
        <f t="shared" si="91"/>
        <v>-8.2054816554887587E-4</v>
      </c>
      <c r="HE36" s="46">
        <f t="shared" si="92"/>
        <v>0</v>
      </c>
      <c r="HF36" s="46">
        <f t="shared" si="93"/>
        <v>-5.6400293653416151E-7</v>
      </c>
      <c r="HG36" s="46">
        <f t="shared" si="94"/>
        <v>0</v>
      </c>
      <c r="HH36" s="46">
        <f t="shared" si="95"/>
        <v>9.5299874327385038E-5</v>
      </c>
      <c r="HI36" s="46">
        <f t="shared" si="96"/>
        <v>-2.7133182162973551E-7</v>
      </c>
      <c r="HJ36" s="46">
        <f t="shared" si="97"/>
        <v>4.1702308103966309E-6</v>
      </c>
      <c r="HK36" s="46">
        <f t="shared" si="98"/>
        <v>-3.8200086823729573E-7</v>
      </c>
      <c r="HL36" s="46">
        <f t="shared" si="99"/>
        <v>2.6183089851149863E-6</v>
      </c>
      <c r="HM36" s="46">
        <f t="shared" si="100"/>
        <v>0</v>
      </c>
      <c r="HN36" s="46">
        <f t="shared" si="101"/>
        <v>-1.9978525930343818E-6</v>
      </c>
      <c r="HO36" s="46">
        <f t="shared" si="102"/>
        <v>-4.0120309252873103E-6</v>
      </c>
      <c r="HP36" s="46">
        <f t="shared" si="103"/>
        <v>-1.7984052920544428E-6</v>
      </c>
      <c r="HQ36" s="46">
        <f t="shared" si="104"/>
        <v>-5.3064285306860688E-7</v>
      </c>
      <c r="HR36" s="46">
        <f t="shared" si="105"/>
        <v>-5.2229972730366504E-7</v>
      </c>
      <c r="HS36" s="46">
        <f t="shared" si="106"/>
        <v>2.2045518241550377E-6</v>
      </c>
      <c r="HT36" s="46">
        <f t="shared" si="107"/>
        <v>3.6487169710816448E-6</v>
      </c>
      <c r="HU36" s="46">
        <f t="shared" si="108"/>
        <v>9.7344082605345356E-6</v>
      </c>
      <c r="HV36" s="46">
        <f t="shared" si="109"/>
        <v>0</v>
      </c>
      <c r="HW36" s="46">
        <f t="shared" si="110"/>
        <v>0</v>
      </c>
      <c r="HX36" s="46">
        <f t="shared" si="111"/>
        <v>0</v>
      </c>
      <c r="HY36" s="46">
        <f t="shared" si="56"/>
        <v>-2.1298955563407246E-6</v>
      </c>
    </row>
    <row r="37" spans="1:233" x14ac:dyDescent="0.3">
      <c r="A37" s="23" t="s">
        <v>35</v>
      </c>
      <c r="B37" s="21">
        <v>10558.663167999999</v>
      </c>
      <c r="C37" s="21">
        <v>571.82212712</v>
      </c>
      <c r="D37" s="21">
        <v>16556.014279999999</v>
      </c>
      <c r="E37" s="21">
        <v>1581.9456952999999</v>
      </c>
      <c r="F37" s="21">
        <v>1378.0745746</v>
      </c>
      <c r="G37" s="21">
        <v>8976.6554230999991</v>
      </c>
      <c r="H37" s="21">
        <v>554.18306250000001</v>
      </c>
      <c r="I37" s="23">
        <v>4.6082087200000004</v>
      </c>
      <c r="J37" s="23">
        <v>1.04565599</v>
      </c>
      <c r="K37" s="23">
        <v>0.3165</v>
      </c>
      <c r="L37" s="23">
        <v>7.2068270000000004E-2</v>
      </c>
      <c r="M37" s="23">
        <v>2.9830961399999998</v>
      </c>
      <c r="N37" s="23">
        <v>7.2325100000000002E-3</v>
      </c>
      <c r="O37" s="23">
        <v>4.6804940000000003E-2</v>
      </c>
      <c r="P37" s="23">
        <v>4.4860669999999998E-2</v>
      </c>
      <c r="Q37" s="23">
        <v>3.2650000000000001E-3</v>
      </c>
      <c r="R37" s="23">
        <v>9.2079599999999998E-2</v>
      </c>
      <c r="T37" s="23">
        <v>3.6952840000000001E-2</v>
      </c>
      <c r="U37" s="23">
        <v>7.7400000000000004E-3</v>
      </c>
      <c r="V37" s="23">
        <v>6.3049999999999998E-3</v>
      </c>
      <c r="Y37" s="23">
        <v>1.6E-2</v>
      </c>
      <c r="Z37" s="23">
        <v>53.154741989999998</v>
      </c>
      <c r="AA37" s="23">
        <v>31.259520699999999</v>
      </c>
      <c r="AB37" s="23">
        <v>3.6769240000000002E-2</v>
      </c>
      <c r="AC37" s="23">
        <v>8.3531279999999999E-2</v>
      </c>
      <c r="AD37" s="23">
        <v>0.19942177</v>
      </c>
      <c r="AE37" s="23">
        <v>0.82286219999999999</v>
      </c>
      <c r="AG37" s="23">
        <v>0.17460765</v>
      </c>
      <c r="AH37" s="23">
        <v>0.24683508000000001</v>
      </c>
      <c r="AI37" s="23">
        <v>2.5100000000000001E-2</v>
      </c>
      <c r="AL37" s="23">
        <v>13.78673306</v>
      </c>
      <c r="AO37" s="23">
        <v>7.1777981300000002</v>
      </c>
      <c r="AP37" s="23">
        <v>1.5083900000000001E-3</v>
      </c>
      <c r="AQ37" s="23">
        <v>4.3940000000000003E-5</v>
      </c>
      <c r="AR37" s="23">
        <v>3.9143000000000001E-4</v>
      </c>
      <c r="AT37" s="23">
        <v>2.9300000000000001E-5</v>
      </c>
      <c r="AU37" s="23">
        <v>1.3181999999999999E-4</v>
      </c>
      <c r="AV37" s="23">
        <v>8.7880000000000006E-5</v>
      </c>
      <c r="AW37" s="23">
        <v>2.2087849999999999E-2</v>
      </c>
      <c r="AX37" s="23">
        <v>3.7788768500000001</v>
      </c>
      <c r="AY37" s="23">
        <v>45.640196080000003</v>
      </c>
      <c r="AZ37" s="23">
        <v>0.80113500000000004</v>
      </c>
      <c r="BA37" s="23">
        <v>1.5654999999999999E-2</v>
      </c>
      <c r="BE37" s="23">
        <v>2.9300000000000001E-5</v>
      </c>
      <c r="BG37" s="23" t="s">
        <v>35</v>
      </c>
      <c r="BH37" s="23">
        <v>0</v>
      </c>
      <c r="BI37" s="23">
        <v>0</v>
      </c>
      <c r="BJ37" s="23">
        <v>0</v>
      </c>
      <c r="BK37" s="23">
        <v>1.0456558304683801</v>
      </c>
      <c r="BL37" s="23">
        <v>0.31650035463368498</v>
      </c>
      <c r="BM37" s="23">
        <v>4.60820789026491</v>
      </c>
      <c r="BN37" s="23">
        <v>4.60820789026491</v>
      </c>
      <c r="BO37" s="23">
        <v>0</v>
      </c>
      <c r="BP37" s="23">
        <v>0</v>
      </c>
      <c r="BQ37" s="23">
        <v>2.9547981383402502E-2</v>
      </c>
      <c r="BR37" s="23">
        <v>4.25202615476225E-2</v>
      </c>
      <c r="BS37" s="23">
        <v>2.9830972458382101</v>
      </c>
      <c r="BT37" s="6">
        <v>2.93000327159414E-5</v>
      </c>
      <c r="BU37" s="23">
        <v>2.31439982028913E-3</v>
      </c>
      <c r="BV37" s="23">
        <v>4.9181074123657203E-3</v>
      </c>
      <c r="BW37" s="23">
        <v>1.6000154094867301E-2</v>
      </c>
      <c r="BX37" s="23">
        <v>4.6804910883715502E-2</v>
      </c>
      <c r="BY37" s="23">
        <v>1.0766567941632599E-2</v>
      </c>
      <c r="BZ37" s="23">
        <v>3.4094119409403802E-2</v>
      </c>
      <c r="CA37" s="23">
        <v>3.2649959832369898E-3</v>
      </c>
      <c r="CB37" s="23">
        <v>0</v>
      </c>
      <c r="CC37" s="23">
        <v>717.58005460736899</v>
      </c>
      <c r="CD37" s="23">
        <v>9.2079688175949997E-2</v>
      </c>
      <c r="CE37" s="23">
        <v>1.0716315759281701E-2</v>
      </c>
      <c r="CF37" s="23">
        <v>2.6236513759373199E-2</v>
      </c>
      <c r="CG37" s="23">
        <v>0</v>
      </c>
      <c r="CH37" s="23">
        <v>7.7400790116909299E-3</v>
      </c>
      <c r="CI37" s="23">
        <v>0.82286176082831997</v>
      </c>
      <c r="CJ37" s="23">
        <v>6.3050547204526897E-3</v>
      </c>
      <c r="CK37" s="23">
        <v>0</v>
      </c>
      <c r="CL37" s="23">
        <v>2.5099953985158002E-2</v>
      </c>
      <c r="CM37" s="23">
        <v>0</v>
      </c>
      <c r="CN37" s="23">
        <v>10558.662905708499</v>
      </c>
      <c r="CO37" s="23">
        <v>0</v>
      </c>
      <c r="CP37" s="23">
        <v>0</v>
      </c>
      <c r="CQ37" s="23">
        <v>0</v>
      </c>
      <c r="CR37" s="23">
        <v>3.3649218898629099</v>
      </c>
      <c r="CS37" s="23">
        <v>0</v>
      </c>
      <c r="CT37" s="23">
        <v>3.7788767640760201</v>
      </c>
      <c r="CU37" s="23">
        <v>0</v>
      </c>
      <c r="CV37" s="23">
        <v>0</v>
      </c>
      <c r="CW37" s="23">
        <v>0</v>
      </c>
      <c r="CX37" s="23">
        <v>53.1547215791512</v>
      </c>
      <c r="CY37" s="23">
        <v>53.1547215791512</v>
      </c>
      <c r="CZ37" s="23">
        <v>31.259568979870199</v>
      </c>
      <c r="DA37" s="23">
        <v>45.640161310166697</v>
      </c>
      <c r="DB37" s="23">
        <v>9.8855121652108892E-3</v>
      </c>
      <c r="DC37" s="23">
        <v>2.64370781226138E-2</v>
      </c>
      <c r="DD37" s="23">
        <v>0</v>
      </c>
      <c r="DE37" s="23">
        <v>2.4840291213037902</v>
      </c>
      <c r="DF37" s="23">
        <v>0</v>
      </c>
      <c r="DG37" s="23">
        <v>0</v>
      </c>
      <c r="DH37" s="23">
        <v>0</v>
      </c>
      <c r="DI37" s="23">
        <v>2.1718144348297198E-2</v>
      </c>
      <c r="DJ37" s="23">
        <v>6.1813176991870403E-2</v>
      </c>
      <c r="DK37" s="23">
        <v>6.5809181837938199E-2</v>
      </c>
      <c r="DL37" s="23">
        <v>0.133612659471981</v>
      </c>
      <c r="DM37" s="23">
        <v>0</v>
      </c>
      <c r="DN37" s="23">
        <v>0.80113586897618305</v>
      </c>
      <c r="DO37" s="23">
        <v>0.174607621775595</v>
      </c>
      <c r="DP37" s="23">
        <v>571.82194641134902</v>
      </c>
      <c r="DQ37" s="23">
        <v>0</v>
      </c>
      <c r="DR37" s="23">
        <v>0.101202400382501</v>
      </c>
      <c r="DS37" s="23">
        <v>0.14563261003654099</v>
      </c>
      <c r="DT37" s="23">
        <v>364.16246166578998</v>
      </c>
      <c r="DU37" s="23">
        <v>14779.937639375201</v>
      </c>
      <c r="DV37" s="23">
        <v>1642.2156528968901</v>
      </c>
      <c r="DW37" s="23">
        <v>16422.153292272102</v>
      </c>
      <c r="DX37" s="23">
        <v>0</v>
      </c>
      <c r="DY37" s="23">
        <v>4.5096841919288799</v>
      </c>
      <c r="DZ37" s="23">
        <v>1.5083916492834701E-3</v>
      </c>
      <c r="EA37" s="6">
        <v>4.3939802478158198E-5</v>
      </c>
      <c r="EB37" s="23">
        <v>3.9142732673719201E-4</v>
      </c>
      <c r="EC37" s="23">
        <v>0</v>
      </c>
      <c r="ED37" s="6">
        <v>2.9300134701354099E-5</v>
      </c>
      <c r="EE37" s="23">
        <v>1.3182182033335201E-4</v>
      </c>
      <c r="EF37" s="6">
        <v>8.7878899565164696E-5</v>
      </c>
      <c r="EG37" s="23">
        <v>2.2087823006739601E-2</v>
      </c>
      <c r="EH37" s="23">
        <v>50.216743321681797</v>
      </c>
      <c r="EI37" s="23">
        <v>161.738712002146</v>
      </c>
      <c r="EJ37" s="23">
        <v>32.8434064455585</v>
      </c>
      <c r="EK37" s="23">
        <v>18.0026752200929</v>
      </c>
      <c r="EL37" s="23">
        <v>74.873827136703099</v>
      </c>
      <c r="EM37" s="23">
        <v>32.0461600002292</v>
      </c>
      <c r="EN37" s="23">
        <v>0</v>
      </c>
      <c r="EO37" s="23">
        <v>4.47226396451661E-4</v>
      </c>
      <c r="EP37" s="23">
        <v>5.8541905596631301</v>
      </c>
      <c r="EQ37" s="23">
        <v>1582.0044642103501</v>
      </c>
      <c r="ER37" s="23">
        <v>1378.13329142421</v>
      </c>
      <c r="ES37" s="23">
        <v>203.87117278614599</v>
      </c>
      <c r="ET37" s="23">
        <v>0</v>
      </c>
      <c r="EU37" s="23">
        <v>0.21492562881440899</v>
      </c>
      <c r="EV37" s="23">
        <v>461.27816162460698</v>
      </c>
      <c r="EW37" s="23">
        <v>0</v>
      </c>
      <c r="EX37" s="23">
        <v>123.458336437562</v>
      </c>
      <c r="EY37" s="23">
        <v>30.936625316368701</v>
      </c>
      <c r="EZ37" s="23">
        <v>15.6050345034551</v>
      </c>
      <c r="FA37" s="23">
        <v>308.43926222953399</v>
      </c>
      <c r="FB37" s="23">
        <v>0</v>
      </c>
      <c r="FC37" s="23">
        <v>20.6379427590049</v>
      </c>
      <c r="FD37" s="23">
        <v>83.793729707469794</v>
      </c>
      <c r="FE37" s="23">
        <v>137.29894720344799</v>
      </c>
      <c r="FF37" s="23">
        <v>3.2712660890226299</v>
      </c>
      <c r="FG37" s="23">
        <v>0</v>
      </c>
      <c r="FH37" s="23">
        <v>8706.3737251261191</v>
      </c>
      <c r="FI37" s="23">
        <v>0</v>
      </c>
      <c r="FJ37" s="23">
        <v>1.5654915390052201E-2</v>
      </c>
      <c r="FK37" s="23">
        <v>170.31589596125099</v>
      </c>
      <c r="FL37" s="23">
        <v>0</v>
      </c>
      <c r="FM37" s="23">
        <v>33.652892190467099</v>
      </c>
      <c r="FN37" s="23">
        <v>13.7867291057191</v>
      </c>
      <c r="FO37" s="23">
        <v>0</v>
      </c>
      <c r="FP37" s="23">
        <v>0.24894863498151401</v>
      </c>
      <c r="FQ37" s="23">
        <v>554.183094450966</v>
      </c>
      <c r="FR37" s="23">
        <v>7.1777960489616097</v>
      </c>
      <c r="FS37" s="23">
        <v>77.103753225661194</v>
      </c>
      <c r="FU37" s="32">
        <f t="shared" si="55"/>
        <v>0.65711578955068795</v>
      </c>
      <c r="FV37" s="46">
        <f t="shared" si="57"/>
        <v>-2.4841354982199498E-8</v>
      </c>
      <c r="FW37" s="46">
        <f t="shared" si="58"/>
        <v>-3.1602248744240839E-7</v>
      </c>
      <c r="FX37" s="46">
        <f t="shared" si="59"/>
        <v>-8.0853389870292943E-3</v>
      </c>
      <c r="FY37" s="46">
        <f t="shared" si="60"/>
        <v>3.7149764701016925E-5</v>
      </c>
      <c r="FZ37" s="46">
        <f t="shared" si="61"/>
        <v>4.26078713679675E-5</v>
      </c>
      <c r="GA37" s="46">
        <f t="shared" si="62"/>
        <v>-3.0109398794383142E-2</v>
      </c>
      <c r="GB37" s="46">
        <f t="shared" si="63"/>
        <v>5.7654172695490074E-8</v>
      </c>
      <c r="GC37" s="46">
        <f t="shared" si="64"/>
        <v>-1.8005588306185771E-7</v>
      </c>
      <c r="GD37" s="46">
        <f t="shared" si="65"/>
        <v>-1.5256606516865325E-7</v>
      </c>
      <c r="GE37" s="46">
        <f t="shared" si="66"/>
        <v>1.1204855765357692E-6</v>
      </c>
      <c r="GF37" s="46">
        <f t="shared" si="67"/>
        <v>-3.7560184261296001E-7</v>
      </c>
      <c r="GG37" s="46">
        <f t="shared" si="68"/>
        <v>3.7070149885806866E-7</v>
      </c>
      <c r="GH37" s="46">
        <f t="shared" si="69"/>
        <v>-3.8262583113046435E-7</v>
      </c>
      <c r="GI37" s="46">
        <f t="shared" si="70"/>
        <v>-6.2207716752705229E-7</v>
      </c>
      <c r="GJ37" s="46">
        <f t="shared" si="71"/>
        <v>3.8677613165977405E-7</v>
      </c>
      <c r="GK37" s="46">
        <f t="shared" si="72"/>
        <v>-1.2302490077530478E-6</v>
      </c>
      <c r="GL37" s="46">
        <f t="shared" si="73"/>
        <v>9.5760570202173135E-7</v>
      </c>
      <c r="GM37" s="46">
        <f t="shared" si="74"/>
        <v>0</v>
      </c>
      <c r="GN37" s="46">
        <f t="shared" si="75"/>
        <v>-2.8364112467138464E-7</v>
      </c>
      <c r="GO37" s="46">
        <f t="shared" si="76"/>
        <v>1.020822880226431E-5</v>
      </c>
      <c r="GP37" s="46">
        <f t="shared" si="77"/>
        <v>8.6788981268665624E-6</v>
      </c>
      <c r="GQ37" s="46">
        <f t="shared" si="78"/>
        <v>0</v>
      </c>
      <c r="GR37" s="46">
        <f t="shared" si="79"/>
        <v>0</v>
      </c>
      <c r="GS37" s="46">
        <f t="shared" si="80"/>
        <v>9.6309292062658064E-6</v>
      </c>
      <c r="GT37" s="46">
        <f t="shared" si="81"/>
        <v>-3.8398923658815688E-7</v>
      </c>
      <c r="GU37" s="46">
        <f t="shared" si="82"/>
        <v>1.5444852997860575E-6</v>
      </c>
      <c r="GV37" s="46">
        <f t="shared" si="83"/>
        <v>1.5683878055299787E-5</v>
      </c>
      <c r="GW37" s="46">
        <f t="shared" si="84"/>
        <v>4.9490643036470279E-7</v>
      </c>
      <c r="GX37" s="46">
        <f t="shared" si="85"/>
        <v>3.5758342327318441E-7</v>
      </c>
      <c r="GY37" s="46">
        <f t="shared" si="86"/>
        <v>-5.3371230325354197E-7</v>
      </c>
      <c r="GZ37" s="46">
        <f t="shared" si="87"/>
        <v>0</v>
      </c>
      <c r="HA37" s="46">
        <f t="shared" si="88"/>
        <v>-1.6164472179543192E-7</v>
      </c>
      <c r="HB37" s="46">
        <f t="shared" si="89"/>
        <v>-2.8189250094888782E-7</v>
      </c>
      <c r="HC37" s="46">
        <f t="shared" si="90"/>
        <v>-1.8332606374195707E-6</v>
      </c>
      <c r="HD37" s="46">
        <f t="shared" si="91"/>
        <v>0</v>
      </c>
      <c r="HE37" s="46">
        <f t="shared" si="92"/>
        <v>0</v>
      </c>
      <c r="HF37" s="46">
        <f t="shared" si="93"/>
        <v>-2.8681783290910373E-7</v>
      </c>
      <c r="HG37" s="46">
        <f t="shared" si="94"/>
        <v>0</v>
      </c>
      <c r="HH37" s="46">
        <f t="shared" si="95"/>
        <v>0</v>
      </c>
      <c r="HI37" s="46">
        <f t="shared" si="96"/>
        <v>-2.8992712706732415E-7</v>
      </c>
      <c r="HJ37" s="46">
        <f t="shared" si="97"/>
        <v>1.0934065261604369E-6</v>
      </c>
      <c r="HK37" s="46">
        <f t="shared" si="98"/>
        <v>-4.4952626719456951E-6</v>
      </c>
      <c r="HL37" s="46">
        <f t="shared" si="99"/>
        <v>-6.829478598991226E-6</v>
      </c>
      <c r="HM37" s="46">
        <f t="shared" si="100"/>
        <v>0</v>
      </c>
      <c r="HN37" s="46">
        <f t="shared" si="101"/>
        <v>4.597315839539884E-6</v>
      </c>
      <c r="HO37" s="46">
        <f t="shared" si="102"/>
        <v>1.3809234956890057E-5</v>
      </c>
      <c r="HP37" s="46">
        <f t="shared" si="103"/>
        <v>-1.2522016787773675E-5</v>
      </c>
      <c r="HQ37" s="46">
        <f t="shared" si="104"/>
        <v>-1.2220863686476541E-6</v>
      </c>
      <c r="HR37" s="46">
        <f t="shared" si="105"/>
        <v>-2.2737967745925352E-8</v>
      </c>
      <c r="HS37" s="46">
        <f t="shared" si="106"/>
        <v>-7.6182480121060005E-7</v>
      </c>
      <c r="HT37" s="46">
        <f t="shared" si="107"/>
        <v>1.0846813371161127E-6</v>
      </c>
      <c r="HU37" s="46">
        <f t="shared" si="108"/>
        <v>-5.4046597124254236E-6</v>
      </c>
      <c r="HV37" s="46">
        <f t="shared" si="109"/>
        <v>0</v>
      </c>
      <c r="HW37" s="46">
        <f t="shared" si="110"/>
        <v>0</v>
      </c>
      <c r="HX37" s="46">
        <f t="shared" si="111"/>
        <v>0</v>
      </c>
      <c r="HY37" s="46">
        <f t="shared" si="56"/>
        <v>1.1165850306958555E-6</v>
      </c>
    </row>
    <row r="38" spans="1:233" x14ac:dyDescent="0.3">
      <c r="A38" s="23" t="s">
        <v>36</v>
      </c>
      <c r="B38" s="21">
        <v>5969.65</v>
      </c>
      <c r="C38" s="21">
        <v>272.92462999999998</v>
      </c>
      <c r="D38" s="21">
        <v>5350.0339999999997</v>
      </c>
      <c r="E38" s="21">
        <v>1055.8060310000001</v>
      </c>
      <c r="F38" s="21">
        <v>928.4823384</v>
      </c>
      <c r="G38" s="21">
        <v>4168.38</v>
      </c>
      <c r="H38" s="21">
        <v>281.83956999999998</v>
      </c>
      <c r="I38" s="23">
        <v>3.1208520100000001</v>
      </c>
      <c r="J38" s="23">
        <v>12.78635742</v>
      </c>
      <c r="L38" s="23">
        <v>0.12112611</v>
      </c>
      <c r="M38" s="23">
        <v>14.473700470000001</v>
      </c>
      <c r="N38" s="23">
        <v>1.412031E-2</v>
      </c>
      <c r="O38" s="23">
        <v>2.504404E-2</v>
      </c>
      <c r="P38" s="23">
        <v>9.7982E-3</v>
      </c>
      <c r="Q38" s="23">
        <v>0.15819322999999999</v>
      </c>
      <c r="R38" s="23">
        <v>0.1074594</v>
      </c>
      <c r="S38" s="23">
        <v>1.48997848</v>
      </c>
      <c r="T38" s="23">
        <v>4.5100799999999996E-3</v>
      </c>
      <c r="U38" s="23">
        <v>9.119033E-2</v>
      </c>
      <c r="V38" s="23">
        <v>9.4404779999999994E-2</v>
      </c>
      <c r="Z38" s="23">
        <v>42.736777959999998</v>
      </c>
      <c r="AA38" s="23">
        <v>23.632293000000001</v>
      </c>
      <c r="AB38" s="23">
        <v>5.0465800000000002E-3</v>
      </c>
      <c r="AC38" s="23">
        <v>0.16062607000000001</v>
      </c>
      <c r="AD38" s="23">
        <v>0.64082600999999995</v>
      </c>
      <c r="AE38" s="23">
        <v>1.4957662899999999</v>
      </c>
      <c r="AF38" s="23">
        <v>0.83213749999999997</v>
      </c>
      <c r="AG38" s="23">
        <v>0.48650080000000001</v>
      </c>
      <c r="AH38" s="23">
        <v>0.22998408000000001</v>
      </c>
      <c r="AI38" s="23">
        <v>0.14165538999999999</v>
      </c>
      <c r="AJ38" s="23">
        <v>0.11836782999999999</v>
      </c>
      <c r="AL38" s="23">
        <v>10.872521770000001</v>
      </c>
      <c r="AM38" s="23">
        <v>6.8999999999999997E-5</v>
      </c>
      <c r="AN38" s="23">
        <v>5.667051E-2</v>
      </c>
      <c r="AO38" s="23">
        <v>4.7863368700000004</v>
      </c>
      <c r="AP38" s="23">
        <v>4.2482079999999998E-2</v>
      </c>
      <c r="AQ38" s="6">
        <v>2.1E-7</v>
      </c>
      <c r="AR38" s="6">
        <v>1.8199999999999999E-6</v>
      </c>
      <c r="AT38" s="23">
        <v>3.6109999999999998E-5</v>
      </c>
      <c r="AU38" s="23">
        <v>1.7265500000000001E-3</v>
      </c>
      <c r="AV38" s="23">
        <v>5.9893000000000001E-4</v>
      </c>
      <c r="AW38" s="23">
        <v>3.8884599999999998E-2</v>
      </c>
      <c r="AX38" s="23">
        <v>2.5290540699999999</v>
      </c>
      <c r="AY38" s="23">
        <v>5.9655717499999996</v>
      </c>
      <c r="AZ38" s="23">
        <v>0.11605179</v>
      </c>
      <c r="BA38" s="23">
        <v>6.2540674200000002</v>
      </c>
      <c r="BE38" s="23">
        <v>8.65462E-3</v>
      </c>
      <c r="BG38" s="23" t="s">
        <v>36</v>
      </c>
      <c r="BH38" s="23">
        <v>0</v>
      </c>
      <c r="BI38" s="23">
        <v>0.76478224489926805</v>
      </c>
      <c r="BJ38" s="23">
        <v>0</v>
      </c>
      <c r="BK38" s="23">
        <v>12.7863098265037</v>
      </c>
      <c r="BL38" s="23">
        <v>0</v>
      </c>
      <c r="BM38" s="23">
        <v>3.1209061005073599</v>
      </c>
      <c r="BN38" s="23">
        <v>3.1209061005073599</v>
      </c>
      <c r="BO38" s="23">
        <v>1.7871047818449299E-2</v>
      </c>
      <c r="BP38" s="23">
        <v>0</v>
      </c>
      <c r="BQ38" s="23">
        <v>4.9661710882697503E-2</v>
      </c>
      <c r="BR38" s="23">
        <v>7.1464388348352295E-2</v>
      </c>
      <c r="BS38" s="23">
        <v>14.4738123397377</v>
      </c>
      <c r="BT38" s="23">
        <v>8.6543239608487307E-3</v>
      </c>
      <c r="BU38" s="23">
        <v>4.51850346356256E-3</v>
      </c>
      <c r="BV38" s="23">
        <v>9.6017847819562692E-3</v>
      </c>
      <c r="BW38" s="23">
        <v>0</v>
      </c>
      <c r="BX38" s="23">
        <v>2.5044387565064299E-2</v>
      </c>
      <c r="BY38" s="23">
        <v>2.35155042452201E-3</v>
      </c>
      <c r="BZ38" s="23">
        <v>7.4466606319769299E-3</v>
      </c>
      <c r="CA38" s="23">
        <v>0.15819645951853401</v>
      </c>
      <c r="CB38" s="23">
        <v>0</v>
      </c>
      <c r="CC38" s="23">
        <v>7979.5597258194102</v>
      </c>
      <c r="CD38" s="23">
        <v>0.107460748102643</v>
      </c>
      <c r="CE38" s="23">
        <v>1.30792618572838E-3</v>
      </c>
      <c r="CF38" s="23">
        <v>3.2021671436586901E-3</v>
      </c>
      <c r="CG38" s="23">
        <v>1.49003289108814</v>
      </c>
      <c r="CH38" s="23">
        <v>9.1191253480464501E-2</v>
      </c>
      <c r="CI38" s="23">
        <v>1.49578807948449</v>
      </c>
      <c r="CJ38" s="23">
        <v>9.4407707651377307E-2</v>
      </c>
      <c r="CK38" s="6">
        <v>6.9000067394318706E-5</v>
      </c>
      <c r="CL38" s="23">
        <v>0.14165414915760199</v>
      </c>
      <c r="CM38" s="23">
        <v>5.6670624592420803E-2</v>
      </c>
      <c r="CN38" s="23">
        <v>5969.7185737938598</v>
      </c>
      <c r="CO38" s="23">
        <v>0</v>
      </c>
      <c r="CP38" s="23">
        <v>0</v>
      </c>
      <c r="CQ38" s="23">
        <v>16.574673909675301</v>
      </c>
      <c r="CR38" s="23">
        <v>74.855567356322297</v>
      </c>
      <c r="CS38" s="23">
        <v>0.47354159557206099</v>
      </c>
      <c r="CT38" s="23">
        <v>2.5290985279361</v>
      </c>
      <c r="CU38" s="23">
        <v>18.024228004388</v>
      </c>
      <c r="CV38" s="23">
        <v>0</v>
      </c>
      <c r="CW38" s="6">
        <v>0</v>
      </c>
      <c r="CX38" s="6">
        <v>42.737467049347003</v>
      </c>
      <c r="CY38" s="23">
        <v>42.737467049347003</v>
      </c>
      <c r="CZ38" s="23">
        <v>23.632556440413499</v>
      </c>
      <c r="DA38" s="23">
        <v>5.9656336655545301</v>
      </c>
      <c r="DB38" s="23">
        <v>2.6665398505138398E-3</v>
      </c>
      <c r="DC38" s="23">
        <v>1.5563525209736999E-3</v>
      </c>
      <c r="DD38" s="23">
        <v>0</v>
      </c>
      <c r="DE38" s="23">
        <v>1.16651274971571</v>
      </c>
      <c r="DF38" s="23">
        <v>0</v>
      </c>
      <c r="DG38" s="23">
        <v>0</v>
      </c>
      <c r="DH38" s="23">
        <v>0.30668965999935999</v>
      </c>
      <c r="DI38" s="23">
        <v>4.1762743177942603E-2</v>
      </c>
      <c r="DJ38" s="23">
        <v>0.118863923581606</v>
      </c>
      <c r="DK38" s="23">
        <v>0.21147434262140499</v>
      </c>
      <c r="DL38" s="23">
        <v>0.42935747362665799</v>
      </c>
      <c r="DM38" s="23">
        <v>0.83217284067708297</v>
      </c>
      <c r="DN38" s="23">
        <v>0.116053887996086</v>
      </c>
      <c r="DO38" s="23">
        <v>0.48650927114298598</v>
      </c>
      <c r="DP38" s="23">
        <v>272.92518797118697</v>
      </c>
      <c r="DQ38" s="23">
        <v>0</v>
      </c>
      <c r="DR38" s="23">
        <v>9.4293504868643005E-2</v>
      </c>
      <c r="DS38" s="23">
        <v>0.13569056969191501</v>
      </c>
      <c r="DT38" s="23">
        <v>286.38566769280698</v>
      </c>
      <c r="DU38" s="23">
        <v>5008.3867321648804</v>
      </c>
      <c r="DV38" s="23">
        <v>556.48628481006597</v>
      </c>
      <c r="DW38" s="23">
        <v>5564.8730169749497</v>
      </c>
      <c r="DX38" s="23">
        <v>0</v>
      </c>
      <c r="DY38" s="23">
        <v>4.9599882989615596</v>
      </c>
      <c r="DZ38" s="23">
        <v>4.2478377152030899E-2</v>
      </c>
      <c r="EA38" s="6">
        <v>2.10049063862386E-7</v>
      </c>
      <c r="EB38" s="6">
        <v>1.82000892871906E-6</v>
      </c>
      <c r="EC38" s="23">
        <v>0</v>
      </c>
      <c r="ED38" s="6">
        <v>3.61057832513585E-5</v>
      </c>
      <c r="EE38" s="23">
        <v>1.72658628268029E-3</v>
      </c>
      <c r="EF38" s="23">
        <v>5.9894449705398404E-4</v>
      </c>
      <c r="EG38" s="23">
        <v>3.8884265038610102E-2</v>
      </c>
      <c r="EH38" s="23">
        <v>25.032679795488601</v>
      </c>
      <c r="EI38" s="23">
        <v>26.534021515761999</v>
      </c>
      <c r="EJ38" s="23">
        <v>17.940729199015401</v>
      </c>
      <c r="EK38" s="23">
        <v>10.6093148642206</v>
      </c>
      <c r="EL38" s="23">
        <v>44.932205929609701</v>
      </c>
      <c r="EM38" s="23">
        <v>15.6377501926183</v>
      </c>
      <c r="EN38" s="23">
        <v>0</v>
      </c>
      <c r="EO38" s="23">
        <v>8.2348466316351703E-4</v>
      </c>
      <c r="EP38" s="23">
        <v>26.846436154165001</v>
      </c>
      <c r="EQ38" s="23">
        <v>1055.81929578839</v>
      </c>
      <c r="ER38" s="23">
        <v>928.49562397505304</v>
      </c>
      <c r="ES38" s="23">
        <v>127.323671813345</v>
      </c>
      <c r="ET38" s="23">
        <v>0.38264269899744802</v>
      </c>
      <c r="EU38" s="23">
        <v>0.11332210540297701</v>
      </c>
      <c r="EV38" s="23">
        <v>278.59138840716702</v>
      </c>
      <c r="EW38" s="23">
        <v>0.48055955908772402</v>
      </c>
      <c r="EX38" s="23">
        <v>92.517712348665498</v>
      </c>
      <c r="EY38" s="23">
        <v>14.4256408400403</v>
      </c>
      <c r="EZ38" s="23">
        <v>6.9640605398570203</v>
      </c>
      <c r="FA38" s="23">
        <v>231.23085381250701</v>
      </c>
      <c r="FB38" s="23">
        <v>0.118274681971999</v>
      </c>
      <c r="FC38" s="23">
        <v>7.2332356651740497</v>
      </c>
      <c r="FD38" s="23">
        <v>78.082259345414002</v>
      </c>
      <c r="FE38" s="23">
        <v>83.046001662463496</v>
      </c>
      <c r="FF38" s="23">
        <v>1.6620665203315801</v>
      </c>
      <c r="FG38" s="23">
        <v>0</v>
      </c>
      <c r="FH38" s="23">
        <v>4185.9433236025698</v>
      </c>
      <c r="FI38" s="23">
        <v>0.51292587520015498</v>
      </c>
      <c r="FJ38" s="23">
        <v>6.2541791664291804</v>
      </c>
      <c r="FK38" s="23">
        <v>96.054628297425495</v>
      </c>
      <c r="FL38" s="23">
        <v>0</v>
      </c>
      <c r="FM38" s="23">
        <v>35.892552846566197</v>
      </c>
      <c r="FN38" s="23">
        <v>10.872619428245001</v>
      </c>
      <c r="FO38" s="23">
        <v>0</v>
      </c>
      <c r="FP38" s="23">
        <v>4.42595330420769</v>
      </c>
      <c r="FQ38" s="23">
        <v>281.84368466619298</v>
      </c>
      <c r="FR38" s="23">
        <v>4.78639766266474</v>
      </c>
      <c r="FS38" s="23">
        <v>23.772205890600599</v>
      </c>
      <c r="FU38" s="32">
        <f t="shared" si="55"/>
        <v>1.0161152556318349</v>
      </c>
      <c r="FV38" s="46">
        <f t="shared" si="57"/>
        <v>1.1487071077901723E-5</v>
      </c>
      <c r="FW38" s="46">
        <f t="shared" si="58"/>
        <v>2.0444149250756338E-6</v>
      </c>
      <c r="FX38" s="46">
        <f t="shared" si="59"/>
        <v>4.0156570402160072E-2</v>
      </c>
      <c r="FY38" s="46">
        <f t="shared" si="60"/>
        <v>1.256366036988551E-5</v>
      </c>
      <c r="FZ38" s="46">
        <f t="shared" si="61"/>
        <v>1.4308915208798459E-5</v>
      </c>
      <c r="GA38" s="46">
        <f t="shared" si="62"/>
        <v>4.2134650877726247E-3</v>
      </c>
      <c r="GB38" s="46">
        <f t="shared" si="63"/>
        <v>1.4599320432557673E-5</v>
      </c>
      <c r="GC38" s="46">
        <f t="shared" si="64"/>
        <v>1.7331968060807681E-5</v>
      </c>
      <c r="GD38" s="46">
        <f t="shared" si="65"/>
        <v>-3.7222091277634125E-6</v>
      </c>
      <c r="GE38" s="46">
        <f t="shared" si="66"/>
        <v>0</v>
      </c>
      <c r="GF38" s="46">
        <f t="shared" si="67"/>
        <v>-8.8906926755272491E-8</v>
      </c>
      <c r="GG38" s="46">
        <f t="shared" si="68"/>
        <v>7.7291731945842998E-6</v>
      </c>
      <c r="GH38" s="46">
        <f t="shared" si="69"/>
        <v>-1.5406518108552655E-6</v>
      </c>
      <c r="GI38" s="46">
        <f t="shared" si="70"/>
        <v>1.3878154814425773E-5</v>
      </c>
      <c r="GJ38" s="46">
        <f t="shared" si="71"/>
        <v>1.1284214386679851E-6</v>
      </c>
      <c r="GK38" s="46">
        <f t="shared" si="72"/>
        <v>2.0415023664506779E-5</v>
      </c>
      <c r="GL38" s="46">
        <f t="shared" si="73"/>
        <v>1.2545227713940763E-5</v>
      </c>
      <c r="GM38" s="46">
        <f t="shared" si="74"/>
        <v>3.6518036247054889E-5</v>
      </c>
      <c r="GN38" s="46">
        <f t="shared" si="75"/>
        <v>2.9554657723735744E-6</v>
      </c>
      <c r="GO38" s="46">
        <f t="shared" si="76"/>
        <v>1.0126956054456803E-5</v>
      </c>
      <c r="GP38" s="46">
        <f t="shared" si="77"/>
        <v>3.1011685820495424E-5</v>
      </c>
      <c r="GQ38" s="46">
        <f t="shared" si="78"/>
        <v>0</v>
      </c>
      <c r="GR38" s="46">
        <f t="shared" si="79"/>
        <v>0</v>
      </c>
      <c r="GS38" s="46">
        <f t="shared" si="80"/>
        <v>0</v>
      </c>
      <c r="GT38" s="46">
        <f t="shared" si="81"/>
        <v>1.6124036015319054E-5</v>
      </c>
      <c r="GU38" s="46">
        <f t="shared" si="82"/>
        <v>1.114747576538668E-5</v>
      </c>
      <c r="GV38" s="46">
        <f t="shared" si="83"/>
        <v>-4.0218395218842347E-5</v>
      </c>
      <c r="GW38" s="46">
        <f t="shared" si="84"/>
        <v>3.7152097949124508E-6</v>
      </c>
      <c r="GX38" s="46">
        <f t="shared" si="85"/>
        <v>9.0605686604569408E-6</v>
      </c>
      <c r="GY38" s="46">
        <f t="shared" si="86"/>
        <v>1.4567439202051724E-5</v>
      </c>
      <c r="GZ38" s="46">
        <f t="shared" si="87"/>
        <v>4.2469756600316174E-5</v>
      </c>
      <c r="HA38" s="46">
        <f t="shared" si="88"/>
        <v>1.7412392715420603E-5</v>
      </c>
      <c r="HB38" s="46">
        <f t="shared" si="89"/>
        <v>-2.3651384827030881E-8</v>
      </c>
      <c r="HC38" s="46">
        <f t="shared" si="90"/>
        <v>-8.7595847782294362E-6</v>
      </c>
      <c r="HD38" s="46">
        <f t="shared" si="91"/>
        <v>-7.8693702504296686E-4</v>
      </c>
      <c r="HE38" s="46">
        <f t="shared" si="92"/>
        <v>0</v>
      </c>
      <c r="HF38" s="46">
        <f t="shared" si="93"/>
        <v>8.9821153791146873E-6</v>
      </c>
      <c r="HG38" s="46">
        <f t="shared" si="94"/>
        <v>9.7672925665457916E-7</v>
      </c>
      <c r="HH38" s="46">
        <f t="shared" si="95"/>
        <v>2.0220820458888032E-6</v>
      </c>
      <c r="HI38" s="46">
        <f t="shared" si="96"/>
        <v>1.2701292531374394E-5</v>
      </c>
      <c r="HJ38" s="46">
        <f t="shared" si="97"/>
        <v>-8.7162586415236184E-5</v>
      </c>
      <c r="HK38" s="46">
        <f t="shared" si="98"/>
        <v>2.3363743993330802E-4</v>
      </c>
      <c r="HL38" s="46">
        <f t="shared" si="99"/>
        <v>4.9058895934178369E-6</v>
      </c>
      <c r="HM38" s="46">
        <f t="shared" si="100"/>
        <v>0</v>
      </c>
      <c r="HN38" s="46">
        <f t="shared" si="101"/>
        <v>-1.1677509392129449E-4</v>
      </c>
      <c r="HO38" s="46">
        <f t="shared" si="102"/>
        <v>2.1014555205409278E-5</v>
      </c>
      <c r="HP38" s="46">
        <f t="shared" si="103"/>
        <v>2.4204922084420073E-5</v>
      </c>
      <c r="HQ38" s="46">
        <f t="shared" si="104"/>
        <v>-8.6142429109703038E-6</v>
      </c>
      <c r="HR38" s="46">
        <f t="shared" si="105"/>
        <v>1.7578879244793719E-5</v>
      </c>
      <c r="HS38" s="46">
        <f t="shared" si="106"/>
        <v>1.0378813150726178E-5</v>
      </c>
      <c r="HT38" s="46">
        <f t="shared" si="107"/>
        <v>1.8078101906036278E-5</v>
      </c>
      <c r="HU38" s="46">
        <f t="shared" si="108"/>
        <v>1.7867800532955406E-5</v>
      </c>
      <c r="HV38" s="46">
        <f t="shared" si="109"/>
        <v>0</v>
      </c>
      <c r="HW38" s="46">
        <f t="shared" si="110"/>
        <v>0</v>
      </c>
      <c r="HX38" s="46">
        <f t="shared" si="111"/>
        <v>0</v>
      </c>
      <c r="HY38" s="46">
        <f t="shared" si="56"/>
        <v>-3.420590982265612E-5</v>
      </c>
    </row>
    <row r="39" spans="1:233" x14ac:dyDescent="0.3">
      <c r="A39" s="23" t="s">
        <v>126</v>
      </c>
      <c r="B39" s="21">
        <v>24480.142400000001</v>
      </c>
      <c r="C39" s="21">
        <v>648.63818043000003</v>
      </c>
      <c r="D39" s="21">
        <v>36333.819799999997</v>
      </c>
      <c r="E39" s="21">
        <v>7878.3960915999996</v>
      </c>
      <c r="F39" s="21">
        <v>7181.3790497</v>
      </c>
      <c r="G39" s="21">
        <v>54051.792300000001</v>
      </c>
      <c r="H39" s="21">
        <v>522.12170000000003</v>
      </c>
      <c r="I39" s="23">
        <v>9.3340463600000003</v>
      </c>
      <c r="J39" s="23">
        <v>2.5758083699999998</v>
      </c>
      <c r="L39" s="23">
        <v>1.3582808500000001</v>
      </c>
      <c r="M39" s="23">
        <v>7.3686279299999997</v>
      </c>
      <c r="N39" s="23">
        <v>0.36878707999999999</v>
      </c>
      <c r="O39" s="23">
        <v>3.409131E-2</v>
      </c>
      <c r="P39" s="23">
        <v>0.26464451</v>
      </c>
      <c r="R39" s="23">
        <v>1.4925809999999999E-2</v>
      </c>
      <c r="S39" s="23">
        <v>1.33</v>
      </c>
      <c r="T39" s="23">
        <v>0.15699647</v>
      </c>
      <c r="U39" s="23">
        <v>1.009377E-2</v>
      </c>
      <c r="Y39" s="23">
        <v>7.7810000000000002E-5</v>
      </c>
      <c r="Z39" s="23">
        <v>61.378132569999998</v>
      </c>
      <c r="AA39" s="23">
        <v>763.90003079999997</v>
      </c>
      <c r="AB39" s="23">
        <v>0.22762513000000001</v>
      </c>
      <c r="AC39" s="23">
        <v>1.02000223</v>
      </c>
      <c r="AD39" s="23">
        <v>1.4612223600000001</v>
      </c>
      <c r="AE39" s="23">
        <v>1.2049048099999999</v>
      </c>
      <c r="AF39" s="23">
        <v>0.44950000000000001</v>
      </c>
      <c r="AG39" s="23">
        <v>0.21951358000000001</v>
      </c>
      <c r="AH39" s="23">
        <v>1.4155026500000001</v>
      </c>
      <c r="AI39" s="23">
        <v>2.7883000000000001E-3</v>
      </c>
      <c r="AL39" s="23">
        <v>25.544043989999999</v>
      </c>
      <c r="AO39" s="23">
        <v>8.5558922499999994</v>
      </c>
      <c r="AP39" s="23">
        <v>1.8227867900000001</v>
      </c>
      <c r="AQ39" s="6">
        <v>3.67E-6</v>
      </c>
      <c r="AR39" s="23">
        <v>3.2629999999999998E-5</v>
      </c>
      <c r="AT39" s="6">
        <v>4.1899999999999997E-6</v>
      </c>
      <c r="AU39" s="23">
        <v>6.7529999999999999E-5</v>
      </c>
      <c r="AV39" s="23">
        <v>1.5313999999999999E-4</v>
      </c>
      <c r="AW39" s="23">
        <v>0.37238542000000002</v>
      </c>
      <c r="AX39" s="23">
        <v>4.0563404299999997</v>
      </c>
      <c r="AY39" s="23">
        <v>18.096859160000001</v>
      </c>
      <c r="AZ39" s="23">
        <v>3.32366742</v>
      </c>
      <c r="BA39" s="23">
        <v>6.3210999999999996E-3</v>
      </c>
      <c r="BE39" s="23">
        <v>2.2629E-4</v>
      </c>
      <c r="BG39" s="23" t="s">
        <v>126</v>
      </c>
      <c r="BH39" s="23">
        <v>1.75461050127593E-2</v>
      </c>
      <c r="BI39" s="23">
        <v>0.105129745508611</v>
      </c>
      <c r="BJ39" s="23">
        <v>0</v>
      </c>
      <c r="BK39" s="23">
        <v>2.5758078600178602</v>
      </c>
      <c r="BL39" s="23">
        <v>0</v>
      </c>
      <c r="BM39" s="23">
        <v>9.3353210880645108</v>
      </c>
      <c r="BN39" s="23">
        <v>9.3340461807588699</v>
      </c>
      <c r="BO39" s="23">
        <v>6.5855676924221604E-2</v>
      </c>
      <c r="BP39" s="23">
        <v>2.26651201629216E-2</v>
      </c>
      <c r="BQ39" s="23">
        <v>0.55689423026130203</v>
      </c>
      <c r="BR39" s="23">
        <v>0.801383926048711</v>
      </c>
      <c r="BS39" s="23">
        <v>7.36863225092437</v>
      </c>
      <c r="BT39" s="23">
        <v>2.26289329095548E-4</v>
      </c>
      <c r="BU39" s="23">
        <v>0.11801187314731799</v>
      </c>
      <c r="BV39" s="23">
        <v>0.25077522367161198</v>
      </c>
      <c r="BW39" s="6">
        <v>7.7808619215641894E-5</v>
      </c>
      <c r="BX39" s="23">
        <v>3.4091345107042398E-2</v>
      </c>
      <c r="BY39" s="23">
        <v>6.35145297092434E-2</v>
      </c>
      <c r="BZ39" s="23">
        <v>0.201129382248383</v>
      </c>
      <c r="CA39" s="23">
        <v>0</v>
      </c>
      <c r="CB39" s="23">
        <v>0</v>
      </c>
      <c r="CC39" s="23">
        <v>829.17906486096399</v>
      </c>
      <c r="CD39" s="23">
        <v>1.49257994678525E-2</v>
      </c>
      <c r="CE39" s="23">
        <v>4.5528842857564797E-2</v>
      </c>
      <c r="CF39" s="23">
        <v>0.11146714494673</v>
      </c>
      <c r="CG39" s="23">
        <v>1.32999801676286</v>
      </c>
      <c r="CH39" s="23">
        <v>1.00937788609633E-2</v>
      </c>
      <c r="CI39" s="23">
        <v>1.20490585477912</v>
      </c>
      <c r="CJ39" s="23">
        <v>0</v>
      </c>
      <c r="CK39" s="23">
        <v>0</v>
      </c>
      <c r="CL39" s="23">
        <v>2.78830978174176E-3</v>
      </c>
      <c r="CM39" s="23">
        <v>0</v>
      </c>
      <c r="CN39" s="23">
        <v>24480.146854354702</v>
      </c>
      <c r="CO39" s="23">
        <v>0</v>
      </c>
      <c r="CP39" s="23">
        <v>0</v>
      </c>
      <c r="CQ39" s="23">
        <v>16.479424176433401</v>
      </c>
      <c r="CR39" s="23">
        <v>38.175522564617502</v>
      </c>
      <c r="CS39" s="23">
        <v>0.90652279833406701</v>
      </c>
      <c r="CT39" s="23">
        <v>4.0563396641527198</v>
      </c>
      <c r="CU39" s="23">
        <v>0.93350521823738197</v>
      </c>
      <c r="CV39" s="23">
        <v>0</v>
      </c>
      <c r="CW39" s="6">
        <v>1.00940855916929E-2</v>
      </c>
      <c r="CX39" s="23">
        <v>61.3778881741082</v>
      </c>
      <c r="CY39" s="23">
        <v>61.3778881741082</v>
      </c>
      <c r="CZ39" s="6">
        <v>763.90090906745002</v>
      </c>
      <c r="DA39" s="23">
        <v>18.096868002261601</v>
      </c>
      <c r="DB39" s="23">
        <v>6.6515433142173799E-2</v>
      </c>
      <c r="DC39" s="23">
        <v>0.14460298363372401</v>
      </c>
      <c r="DD39" s="23">
        <v>0</v>
      </c>
      <c r="DE39" s="23">
        <v>3.8208169949315098</v>
      </c>
      <c r="DF39" s="23">
        <v>9.6141767269080393E-3</v>
      </c>
      <c r="DG39" s="23">
        <v>0.67738742464657198</v>
      </c>
      <c r="DH39" s="23">
        <v>2.67091669505117E-2</v>
      </c>
      <c r="DI39" s="23">
        <v>0.26520055246096402</v>
      </c>
      <c r="DJ39" s="23">
        <v>0.75480143305896796</v>
      </c>
      <c r="DK39" s="23">
        <v>0.48220380466784601</v>
      </c>
      <c r="DL39" s="23">
        <v>0.97901827930951202</v>
      </c>
      <c r="DM39" s="23">
        <v>0.45190584996489103</v>
      </c>
      <c r="DN39" s="23">
        <v>3.3236664703680701</v>
      </c>
      <c r="DO39" s="23">
        <v>0.21951366291025301</v>
      </c>
      <c r="DP39" s="23">
        <v>648.63866510051105</v>
      </c>
      <c r="DQ39" s="23">
        <v>0</v>
      </c>
      <c r="DR39" s="23">
        <v>0.58035411073265097</v>
      </c>
      <c r="DS39" s="23">
        <v>0.835144371299128</v>
      </c>
      <c r="DT39" s="23">
        <v>393.87259682323901</v>
      </c>
      <c r="DU39" s="23">
        <v>32682.985350772102</v>
      </c>
      <c r="DV39" s="23">
        <v>3631.44061182514</v>
      </c>
      <c r="DW39" s="23">
        <v>36314.425962597197</v>
      </c>
      <c r="DX39" s="6">
        <v>7.1745022184008697E-5</v>
      </c>
      <c r="DY39" s="23">
        <v>9.7583437535222899</v>
      </c>
      <c r="DZ39" s="23">
        <v>1.82278506714592</v>
      </c>
      <c r="EA39" s="6">
        <v>3.6699989128127102E-6</v>
      </c>
      <c r="EB39" s="6">
        <v>3.2630015214096297E-5</v>
      </c>
      <c r="EC39" s="23">
        <v>0</v>
      </c>
      <c r="ED39" s="6">
        <v>4.1899707905002804E-6</v>
      </c>
      <c r="EE39" s="6">
        <v>6.7529881616235605E-5</v>
      </c>
      <c r="EF39" s="23">
        <v>1.53140966926037E-4</v>
      </c>
      <c r="EG39" s="23">
        <v>0.37238499196317099</v>
      </c>
      <c r="EH39" s="23">
        <v>264.271441360361</v>
      </c>
      <c r="EI39" s="23">
        <v>100.647271128489</v>
      </c>
      <c r="EJ39" s="23">
        <v>165.422725781482</v>
      </c>
      <c r="EK39" s="23">
        <v>70.422398404929794</v>
      </c>
      <c r="EL39" s="23">
        <v>747.67433203617202</v>
      </c>
      <c r="EM39" s="23">
        <v>152.88457294066399</v>
      </c>
      <c r="EN39" s="23">
        <v>0</v>
      </c>
      <c r="EO39" s="23">
        <v>1.6509098340779401E-2</v>
      </c>
      <c r="EP39" s="23">
        <v>29.967031290068</v>
      </c>
      <c r="EQ39" s="23">
        <v>7878.5488290133699</v>
      </c>
      <c r="ER39" s="23">
        <v>7181.5366777313302</v>
      </c>
      <c r="ES39" s="23">
        <v>697.01215128203899</v>
      </c>
      <c r="ET39" s="23">
        <v>2.8487433874534899E-2</v>
      </c>
      <c r="EU39" s="23">
        <v>1.25854831749058</v>
      </c>
      <c r="EV39" s="23">
        <v>2759.2143210570498</v>
      </c>
      <c r="EW39" s="23">
        <v>4.2866067557199399</v>
      </c>
      <c r="EX39" s="23">
        <v>458.95703993222003</v>
      </c>
      <c r="EY39" s="23">
        <v>105.61330131141899</v>
      </c>
      <c r="EZ39" s="23">
        <v>47.747424767874399</v>
      </c>
      <c r="FA39" s="23">
        <v>1179.7762817571399</v>
      </c>
      <c r="FB39" s="23">
        <v>0</v>
      </c>
      <c r="FC39" s="23">
        <v>15.1212891939191</v>
      </c>
      <c r="FD39" s="23">
        <v>432.052986429008</v>
      </c>
      <c r="FE39" s="23">
        <v>743.71505480557903</v>
      </c>
      <c r="FF39" s="23">
        <v>18.244123350267699</v>
      </c>
      <c r="FG39" s="23">
        <v>0</v>
      </c>
      <c r="FH39" s="23">
        <v>53786.579661689597</v>
      </c>
      <c r="FI39" s="23">
        <v>0.22830136505196499</v>
      </c>
      <c r="FJ39" s="23">
        <v>6.3211327480447704E-3</v>
      </c>
      <c r="FK39" s="23">
        <v>1055.8611724928801</v>
      </c>
      <c r="FL39" s="23">
        <v>3.8626626792770798E-2</v>
      </c>
      <c r="FM39" s="23">
        <v>33.071675069412201</v>
      </c>
      <c r="FN39" s="23">
        <v>25.544056894563202</v>
      </c>
      <c r="FO39" s="23">
        <v>0</v>
      </c>
      <c r="FP39" s="23">
        <v>0.45446849812693202</v>
      </c>
      <c r="FQ39" s="23">
        <v>522.12136569602501</v>
      </c>
      <c r="FR39" s="23">
        <v>8.5558977048934999</v>
      </c>
      <c r="FS39" s="23">
        <v>95.252446847994506</v>
      </c>
      <c r="FU39" s="32">
        <f t="shared" si="55"/>
        <v>0.75436981265491554</v>
      </c>
      <c r="FV39" s="46">
        <f t="shared" si="57"/>
        <v>1.819578754170459E-7</v>
      </c>
      <c r="FW39" s="46">
        <f t="shared" si="58"/>
        <v>7.4721243003714706E-7</v>
      </c>
      <c r="FX39" s="46">
        <f t="shared" si="59"/>
        <v>-5.3376819474401291E-4</v>
      </c>
      <c r="FY39" s="46">
        <f t="shared" si="60"/>
        <v>1.9386866513741555E-5</v>
      </c>
      <c r="FZ39" s="46">
        <f t="shared" si="61"/>
        <v>2.1949548998780372E-5</v>
      </c>
      <c r="GA39" s="46">
        <f t="shared" si="62"/>
        <v>-4.906639114544295E-3</v>
      </c>
      <c r="GB39" s="46">
        <f t="shared" si="63"/>
        <v>-6.4027979496625231E-7</v>
      </c>
      <c r="GC39" s="46">
        <f t="shared" si="64"/>
        <v>-1.9202939804391463E-8</v>
      </c>
      <c r="GD39" s="46">
        <f t="shared" si="65"/>
        <v>-1.9798916160415791E-7</v>
      </c>
      <c r="GE39" s="46">
        <f t="shared" si="66"/>
        <v>0</v>
      </c>
      <c r="GF39" s="46">
        <f t="shared" si="67"/>
        <v>-1.9831612785128639E-6</v>
      </c>
      <c r="GG39" s="46">
        <f t="shared" si="68"/>
        <v>5.8639470079806624E-7</v>
      </c>
      <c r="GH39" s="46">
        <f t="shared" si="69"/>
        <v>4.5606071587331982E-8</v>
      </c>
      <c r="GI39" s="46">
        <f t="shared" si="70"/>
        <v>1.0297944666301983E-6</v>
      </c>
      <c r="GJ39" s="46">
        <f t="shared" si="71"/>
        <v>-2.2597951252528579E-6</v>
      </c>
      <c r="GK39" s="46">
        <f t="shared" si="72"/>
        <v>0</v>
      </c>
      <c r="GL39" s="46">
        <f t="shared" si="73"/>
        <v>-7.0563322858975718E-7</v>
      </c>
      <c r="GM39" s="46">
        <f t="shared" si="74"/>
        <v>-1.4911557444124352E-6</v>
      </c>
      <c r="GN39" s="46">
        <f t="shared" si="75"/>
        <v>-3.0713792813184955E-6</v>
      </c>
      <c r="GO39" s="46">
        <f t="shared" si="76"/>
        <v>8.7786459369606043E-7</v>
      </c>
      <c r="GP39" s="46">
        <f t="shared" si="77"/>
        <v>0</v>
      </c>
      <c r="GQ39" s="46">
        <f t="shared" si="78"/>
        <v>0</v>
      </c>
      <c r="GR39" s="46">
        <f t="shared" si="79"/>
        <v>0</v>
      </c>
      <c r="GS39" s="46">
        <f t="shared" si="80"/>
        <v>-1.7745590002673461E-5</v>
      </c>
      <c r="GT39" s="46">
        <f t="shared" si="81"/>
        <v>-3.9818072262005548E-6</v>
      </c>
      <c r="GU39" s="46">
        <f t="shared" si="82"/>
        <v>1.1497151651221566E-6</v>
      </c>
      <c r="GV39" s="46">
        <f t="shared" si="83"/>
        <v>1.0478266073772612E-5</v>
      </c>
      <c r="GW39" s="46">
        <f t="shared" si="84"/>
        <v>-2.396858171260625E-7</v>
      </c>
      <c r="GX39" s="46">
        <f t="shared" si="85"/>
        <v>-1.8889845216723681E-7</v>
      </c>
      <c r="GY39" s="46">
        <f t="shared" si="86"/>
        <v>8.671051119028766E-7</v>
      </c>
      <c r="GZ39" s="46">
        <f t="shared" si="87"/>
        <v>5.3522802333504241E-3</v>
      </c>
      <c r="HA39" s="46">
        <f t="shared" si="88"/>
        <v>3.7769988078390738E-7</v>
      </c>
      <c r="HB39" s="46">
        <f t="shared" si="89"/>
        <v>-2.9445146013854388E-6</v>
      </c>
      <c r="HC39" s="46">
        <f t="shared" si="90"/>
        <v>3.5081382060396668E-6</v>
      </c>
      <c r="HD39" s="46">
        <f t="shared" si="91"/>
        <v>0</v>
      </c>
      <c r="HE39" s="46">
        <f t="shared" si="92"/>
        <v>0</v>
      </c>
      <c r="HF39" s="46">
        <f t="shared" si="93"/>
        <v>5.0518873236989764E-7</v>
      </c>
      <c r="HG39" s="46">
        <f t="shared" si="94"/>
        <v>0</v>
      </c>
      <c r="HH39" s="46">
        <f t="shared" si="95"/>
        <v>0</v>
      </c>
      <c r="HI39" s="46">
        <f t="shared" si="96"/>
        <v>6.3755986413411616E-7</v>
      </c>
      <c r="HJ39" s="46">
        <f t="shared" si="97"/>
        <v>-9.4517586451579847E-7</v>
      </c>
      <c r="HK39" s="46">
        <f t="shared" si="98"/>
        <v>-2.9623631874928238E-7</v>
      </c>
      <c r="HL39" s="46">
        <f t="shared" si="99"/>
        <v>4.6626099600119771E-7</v>
      </c>
      <c r="HM39" s="46">
        <f t="shared" si="100"/>
        <v>0</v>
      </c>
      <c r="HN39" s="46">
        <f t="shared" si="101"/>
        <v>-6.9712409831359619E-6</v>
      </c>
      <c r="HO39" s="46">
        <f t="shared" si="102"/>
        <v>-1.7530544112770928E-6</v>
      </c>
      <c r="HP39" s="46">
        <f t="shared" si="103"/>
        <v>6.3140005028980814E-6</v>
      </c>
      <c r="HQ39" s="46">
        <f t="shared" si="104"/>
        <v>-1.1494457249066897E-6</v>
      </c>
      <c r="HR39" s="46">
        <f t="shared" si="105"/>
        <v>-1.8880251621670371E-7</v>
      </c>
      <c r="HS39" s="46">
        <f t="shared" si="106"/>
        <v>4.886075269787515E-7</v>
      </c>
      <c r="HT39" s="46">
        <f t="shared" si="107"/>
        <v>-2.8571809690292491E-7</v>
      </c>
      <c r="HU39" s="46">
        <f t="shared" si="108"/>
        <v>5.1807509406160165E-6</v>
      </c>
      <c r="HV39" s="46">
        <f t="shared" si="109"/>
        <v>0</v>
      </c>
      <c r="HW39" s="46">
        <f t="shared" si="110"/>
        <v>0</v>
      </c>
      <c r="HX39" s="46">
        <f t="shared" si="111"/>
        <v>0</v>
      </c>
      <c r="HY39" s="46">
        <f t="shared" si="56"/>
        <v>-2.9647993813353045E-6</v>
      </c>
    </row>
    <row r="40" spans="1:233" x14ac:dyDescent="0.3">
      <c r="A40" s="23" t="s">
        <v>37</v>
      </c>
      <c r="B40" s="21">
        <v>777.32749999999999</v>
      </c>
      <c r="C40" s="21">
        <v>35.345199999999998</v>
      </c>
      <c r="D40" s="21">
        <v>548.36500000000001</v>
      </c>
      <c r="E40" s="21">
        <v>77.885364999999993</v>
      </c>
      <c r="F40" s="21">
        <v>77.885364999999993</v>
      </c>
      <c r="G40" s="21">
        <v>31.52336</v>
      </c>
      <c r="H40" s="21">
        <v>57.260375000000003</v>
      </c>
      <c r="I40" s="23">
        <v>1.0035976</v>
      </c>
      <c r="J40" s="23">
        <v>0.16053671999999999</v>
      </c>
      <c r="L40" s="6">
        <v>5.0000000000000004E-6</v>
      </c>
      <c r="M40" s="23">
        <v>0.30130794999999999</v>
      </c>
      <c r="O40" s="23">
        <v>9.5549999999999993E-3</v>
      </c>
      <c r="P40" s="23">
        <v>1.4999999999999999E-4</v>
      </c>
      <c r="T40" s="6">
        <v>4.8999999999999997E-6</v>
      </c>
      <c r="Z40" s="23">
        <v>15.203868999999999</v>
      </c>
      <c r="AA40" s="23">
        <v>0.45250000000000001</v>
      </c>
      <c r="AC40" s="6">
        <v>5.0000000000000004E-6</v>
      </c>
      <c r="AD40" s="23">
        <v>2.8499999999999999E-4</v>
      </c>
      <c r="AG40" s="23">
        <v>3.2682339999999997E-2</v>
      </c>
      <c r="AH40" s="23">
        <v>2.0000000000000001E-4</v>
      </c>
      <c r="AL40" s="23">
        <v>3.2619050000000001</v>
      </c>
      <c r="AO40" s="23">
        <v>1.6057184499999999</v>
      </c>
      <c r="AX40" s="23">
        <v>0.80288919999999997</v>
      </c>
      <c r="AY40" s="23">
        <v>0.16114999999999999</v>
      </c>
      <c r="BG40" s="23" t="s">
        <v>37</v>
      </c>
      <c r="BH40" s="23">
        <v>0</v>
      </c>
      <c r="BI40" s="23">
        <v>0</v>
      </c>
      <c r="BJ40" s="23">
        <v>0</v>
      </c>
      <c r="BK40" s="23">
        <v>0.16053646002295299</v>
      </c>
      <c r="BL40" s="23">
        <v>0</v>
      </c>
      <c r="BM40" s="23">
        <v>1.00359538396665</v>
      </c>
      <c r="BN40" s="23">
        <v>1.00359538396665</v>
      </c>
      <c r="BO40" s="23">
        <v>0</v>
      </c>
      <c r="BP40" s="23">
        <v>0</v>
      </c>
      <c r="BQ40" s="6">
        <v>2.0500532305979401E-6</v>
      </c>
      <c r="BR40" s="6">
        <v>2.9501292459641598E-6</v>
      </c>
      <c r="BS40" s="23">
        <v>0.30130756279078003</v>
      </c>
      <c r="BT40" s="23">
        <v>0</v>
      </c>
      <c r="BU40" s="23">
        <v>0</v>
      </c>
      <c r="BV40" s="23">
        <v>0</v>
      </c>
      <c r="BW40" s="23">
        <v>0</v>
      </c>
      <c r="BX40" s="23">
        <v>9.5550554314720697E-3</v>
      </c>
      <c r="BY40" s="6">
        <v>3.5999944884450202E-5</v>
      </c>
      <c r="BZ40" s="6">
        <v>1.1399934963651199E-4</v>
      </c>
      <c r="CA40" s="23">
        <v>0</v>
      </c>
      <c r="CB40" s="23">
        <v>0</v>
      </c>
      <c r="CC40" s="23">
        <v>133.59462800605999</v>
      </c>
      <c r="CD40" s="23">
        <v>0</v>
      </c>
      <c r="CE40" s="6">
        <v>1.42101004756472E-6</v>
      </c>
      <c r="CF40" s="6">
        <v>3.4790026290117201E-6</v>
      </c>
      <c r="CG40" s="23">
        <v>0</v>
      </c>
      <c r="CH40" s="23">
        <v>0</v>
      </c>
      <c r="CI40" s="6">
        <v>0</v>
      </c>
      <c r="CJ40" s="23">
        <v>0</v>
      </c>
      <c r="CK40" s="23">
        <v>0</v>
      </c>
      <c r="CL40" s="23">
        <v>0</v>
      </c>
      <c r="CM40" s="23">
        <v>0</v>
      </c>
      <c r="CN40" s="23">
        <v>777.32586680776103</v>
      </c>
      <c r="CO40" s="23">
        <v>0</v>
      </c>
      <c r="CP40" s="23">
        <v>0</v>
      </c>
      <c r="CQ40" s="23">
        <v>6.6550474048975602E-4</v>
      </c>
      <c r="CR40" s="6">
        <v>6.4930165689512E-5</v>
      </c>
      <c r="CS40" s="23">
        <v>2.6203096563497997E-4</v>
      </c>
      <c r="CT40" s="23">
        <v>0.80288810878657502</v>
      </c>
      <c r="CU40" s="23">
        <v>0</v>
      </c>
      <c r="CV40" s="23">
        <v>0</v>
      </c>
      <c r="CW40" s="23">
        <v>0</v>
      </c>
      <c r="CX40" s="23">
        <v>15.2038431953191</v>
      </c>
      <c r="CY40" s="23">
        <v>15.2038431953191</v>
      </c>
      <c r="CZ40" s="23">
        <v>0.45248970591444898</v>
      </c>
      <c r="DA40" s="23">
        <v>0.16115005700325699</v>
      </c>
      <c r="DB40" s="23">
        <v>0</v>
      </c>
      <c r="DC40" s="23">
        <v>0</v>
      </c>
      <c r="DD40" s="23">
        <v>0</v>
      </c>
      <c r="DE40" s="23">
        <v>1.6838602619234199E-4</v>
      </c>
      <c r="DF40" s="23">
        <v>0</v>
      </c>
      <c r="DG40" s="23">
        <v>0</v>
      </c>
      <c r="DH40" s="23">
        <v>0</v>
      </c>
      <c r="DI40" s="6">
        <v>1.2999113323081801E-6</v>
      </c>
      <c r="DJ40" s="6">
        <v>3.70004241692708E-6</v>
      </c>
      <c r="DK40" s="6">
        <v>9.4050159779978699E-5</v>
      </c>
      <c r="DL40" s="23">
        <v>1.9094914818917799E-4</v>
      </c>
      <c r="DM40" s="23">
        <v>0</v>
      </c>
      <c r="DN40" s="23">
        <v>0</v>
      </c>
      <c r="DO40" s="23">
        <v>3.2682346523570098E-2</v>
      </c>
      <c r="DP40" s="23">
        <v>35.345234378875297</v>
      </c>
      <c r="DQ40" s="23">
        <v>0</v>
      </c>
      <c r="DR40" s="6">
        <v>8.2001576304722805E-5</v>
      </c>
      <c r="DS40" s="23">
        <v>1.1799985669957E-4</v>
      </c>
      <c r="DT40" s="23">
        <v>16.543289313646</v>
      </c>
      <c r="DU40" s="23">
        <v>494.19519526888001</v>
      </c>
      <c r="DV40" s="23">
        <v>54.910600554462398</v>
      </c>
      <c r="DW40" s="23">
        <v>549.10579582334299</v>
      </c>
      <c r="DX40" s="23">
        <v>0</v>
      </c>
      <c r="DY40" s="23">
        <v>4.1672817533523998E-4</v>
      </c>
      <c r="DZ40" s="23">
        <v>0</v>
      </c>
      <c r="EA40" s="23">
        <v>0</v>
      </c>
      <c r="EB40" s="23">
        <v>0</v>
      </c>
      <c r="EC40" s="23">
        <v>0</v>
      </c>
      <c r="ED40" s="23">
        <v>0</v>
      </c>
      <c r="EE40" s="23">
        <v>0</v>
      </c>
      <c r="EF40" s="23">
        <v>0</v>
      </c>
      <c r="EG40" s="23">
        <v>0</v>
      </c>
      <c r="EH40" s="23">
        <v>0.62340807773497098</v>
      </c>
      <c r="EI40" s="23">
        <v>2.97401255748276E-4</v>
      </c>
      <c r="EJ40" s="23">
        <v>0.841098460622695</v>
      </c>
      <c r="EK40" s="23">
        <v>2.2039823068062101</v>
      </c>
      <c r="EL40" s="23">
        <v>5.3316797345635099</v>
      </c>
      <c r="EM40" s="23">
        <v>1.2460686078363199</v>
      </c>
      <c r="EN40" s="23">
        <v>0</v>
      </c>
      <c r="EO40" s="23">
        <v>0</v>
      </c>
      <c r="EP40" s="23">
        <v>0.29337116685130299</v>
      </c>
      <c r="EQ40" s="23">
        <v>77.890927040588807</v>
      </c>
      <c r="ER40" s="23">
        <v>77.890927040588807</v>
      </c>
      <c r="ES40" s="23">
        <v>0</v>
      </c>
      <c r="ET40" s="23">
        <v>0</v>
      </c>
      <c r="EU40" s="23">
        <v>0</v>
      </c>
      <c r="EV40" s="23">
        <v>2.3208264521569402</v>
      </c>
      <c r="EW40" s="23">
        <v>0</v>
      </c>
      <c r="EX40" s="23">
        <v>14.3066745922827</v>
      </c>
      <c r="EY40" s="23">
        <v>3.5590775089976101</v>
      </c>
      <c r="EZ40" s="23">
        <v>1.9080473310295001</v>
      </c>
      <c r="FA40" s="23">
        <v>35.7554139453364</v>
      </c>
      <c r="FB40" s="23">
        <v>0</v>
      </c>
      <c r="FC40" s="23">
        <v>0</v>
      </c>
      <c r="FD40" s="23">
        <v>1.9469801495836001</v>
      </c>
      <c r="FE40" s="23">
        <v>7.5542986821872002</v>
      </c>
      <c r="FF40" s="6">
        <v>2.45998038988739E-8</v>
      </c>
      <c r="FG40" s="23">
        <v>0</v>
      </c>
      <c r="FH40" s="23">
        <v>31.599930055280801</v>
      </c>
      <c r="FI40" s="23">
        <v>0</v>
      </c>
      <c r="FJ40" s="23">
        <v>0</v>
      </c>
      <c r="FK40" s="23">
        <v>0</v>
      </c>
      <c r="FL40" s="23">
        <v>0</v>
      </c>
      <c r="FM40" s="23">
        <v>0</v>
      </c>
      <c r="FN40" s="23">
        <v>3.26189770662319</v>
      </c>
      <c r="FO40" s="23">
        <v>0</v>
      </c>
      <c r="FP40" s="23">
        <v>0</v>
      </c>
      <c r="FQ40" s="23">
        <v>57.260279843692302</v>
      </c>
      <c r="FR40" s="23">
        <v>1.6057141945146201</v>
      </c>
      <c r="FS40" s="23">
        <v>0</v>
      </c>
      <c r="FU40" s="32">
        <f t="shared" si="55"/>
        <v>0.28891387465806073</v>
      </c>
      <c r="FV40" s="46">
        <f t="shared" si="57"/>
        <v>-2.10103494210023E-6</v>
      </c>
      <c r="FW40" s="46">
        <f t="shared" si="58"/>
        <v>9.7266036968407116E-7</v>
      </c>
      <c r="FX40" s="46">
        <f t="shared" si="59"/>
        <v>1.3509174060032608E-3</v>
      </c>
      <c r="FY40" s="46">
        <f t="shared" si="60"/>
        <v>7.1413167143962017E-5</v>
      </c>
      <c r="FZ40" s="46">
        <f t="shared" si="61"/>
        <v>7.1413167143962017E-5</v>
      </c>
      <c r="GA40" s="46">
        <f t="shared" si="62"/>
        <v>2.4289940945635435E-3</v>
      </c>
      <c r="GB40" s="46">
        <f t="shared" si="63"/>
        <v>-1.6618177526947901E-6</v>
      </c>
      <c r="GC40" s="46">
        <f t="shared" si="64"/>
        <v>-2.2080895270507376E-6</v>
      </c>
      <c r="GD40" s="46">
        <f t="shared" si="65"/>
        <v>-1.6194241853285286E-6</v>
      </c>
      <c r="GE40" s="46">
        <f t="shared" si="66"/>
        <v>0</v>
      </c>
      <c r="GF40" s="46">
        <f t="shared" si="67"/>
        <v>3.6495312419901685E-5</v>
      </c>
      <c r="GG40" s="46">
        <f t="shared" si="68"/>
        <v>-1.2850946016036672E-6</v>
      </c>
      <c r="GH40" s="46">
        <f t="shared" si="69"/>
        <v>0</v>
      </c>
      <c r="GI40" s="46">
        <f t="shared" si="70"/>
        <v>5.8013052925608688E-6</v>
      </c>
      <c r="GJ40" s="46">
        <f t="shared" si="71"/>
        <v>-4.7031935852742566E-6</v>
      </c>
      <c r="GK40" s="46">
        <f t="shared" si="72"/>
        <v>0</v>
      </c>
      <c r="GL40" s="46">
        <f t="shared" si="73"/>
        <v>0</v>
      </c>
      <c r="GM40" s="46">
        <f t="shared" si="74"/>
        <v>0</v>
      </c>
      <c r="GN40" s="46">
        <f t="shared" si="75"/>
        <v>2.5870564164219944E-6</v>
      </c>
      <c r="GO40" s="46">
        <f t="shared" si="76"/>
        <v>0</v>
      </c>
      <c r="GP40" s="46">
        <f t="shared" si="77"/>
        <v>0</v>
      </c>
      <c r="GQ40" s="46">
        <f t="shared" si="78"/>
        <v>0</v>
      </c>
      <c r="GR40" s="46">
        <f t="shared" si="79"/>
        <v>0</v>
      </c>
      <c r="GS40" s="46">
        <f t="shared" si="80"/>
        <v>0</v>
      </c>
      <c r="GT40" s="46">
        <f t="shared" si="81"/>
        <v>-1.6972443592314849E-6</v>
      </c>
      <c r="GU40" s="46">
        <f t="shared" si="82"/>
        <v>-2.2749360333773492E-5</v>
      </c>
      <c r="GV40" s="46">
        <f t="shared" si="83"/>
        <v>0</v>
      </c>
      <c r="GW40" s="46">
        <f t="shared" si="84"/>
        <v>-9.25015294803112E-6</v>
      </c>
      <c r="GX40" s="46">
        <f t="shared" si="85"/>
        <v>-2.4281783976449573E-6</v>
      </c>
      <c r="GY40" s="46">
        <f t="shared" si="86"/>
        <v>0</v>
      </c>
      <c r="GZ40" s="46">
        <f t="shared" si="87"/>
        <v>0</v>
      </c>
      <c r="HA40" s="46">
        <f t="shared" si="88"/>
        <v>1.9960535569914574E-7</v>
      </c>
      <c r="HB40" s="46">
        <f t="shared" si="89"/>
        <v>7.1650214639163139E-6</v>
      </c>
      <c r="HC40" s="46">
        <f t="shared" si="90"/>
        <v>0</v>
      </c>
      <c r="HD40" s="46">
        <f t="shared" si="91"/>
        <v>0</v>
      </c>
      <c r="HE40" s="46">
        <f t="shared" si="92"/>
        <v>0</v>
      </c>
      <c r="HF40" s="46">
        <f t="shared" si="93"/>
        <v>-2.2359255741804056E-6</v>
      </c>
      <c r="HG40" s="46">
        <f t="shared" si="94"/>
        <v>0</v>
      </c>
      <c r="HH40" s="46">
        <f t="shared" si="95"/>
        <v>0</v>
      </c>
      <c r="HI40" s="46">
        <f t="shared" si="96"/>
        <v>-2.650206441768159E-6</v>
      </c>
      <c r="HJ40" s="46">
        <f t="shared" si="97"/>
        <v>0</v>
      </c>
      <c r="HK40" s="46">
        <f t="shared" si="98"/>
        <v>0</v>
      </c>
      <c r="HL40" s="46">
        <f t="shared" si="99"/>
        <v>0</v>
      </c>
      <c r="HM40" s="46">
        <f t="shared" si="100"/>
        <v>0</v>
      </c>
      <c r="HN40" s="46">
        <f t="shared" si="101"/>
        <v>0</v>
      </c>
      <c r="HO40" s="46">
        <f t="shared" si="102"/>
        <v>0</v>
      </c>
      <c r="HP40" s="46">
        <f t="shared" si="103"/>
        <v>0</v>
      </c>
      <c r="HQ40" s="46">
        <f t="shared" si="104"/>
        <v>0</v>
      </c>
      <c r="HR40" s="46">
        <f t="shared" si="105"/>
        <v>-1.3591083613442515E-6</v>
      </c>
      <c r="HS40" s="46">
        <f t="shared" si="106"/>
        <v>3.5372793672683517E-7</v>
      </c>
      <c r="HT40" s="46">
        <f t="shared" si="107"/>
        <v>0</v>
      </c>
      <c r="HU40" s="46">
        <f t="shared" si="108"/>
        <v>0</v>
      </c>
      <c r="HV40" s="46">
        <f t="shared" si="109"/>
        <v>0</v>
      </c>
      <c r="HW40" s="46">
        <f t="shared" si="110"/>
        <v>0</v>
      </c>
      <c r="HX40" s="46">
        <f t="shared" si="111"/>
        <v>0</v>
      </c>
      <c r="HY40" s="46">
        <f t="shared" si="56"/>
        <v>0</v>
      </c>
    </row>
    <row r="41" spans="1:233" x14ac:dyDescent="0.3">
      <c r="A41" s="23" t="s">
        <v>38</v>
      </c>
      <c r="B41" s="21">
        <v>8289.9964734999994</v>
      </c>
      <c r="C41" s="21">
        <v>1009.1046591</v>
      </c>
      <c r="D41" s="21">
        <v>13179.624082</v>
      </c>
      <c r="E41" s="21">
        <v>2050.9942113000002</v>
      </c>
      <c r="F41" s="21">
        <v>1853.7822693999999</v>
      </c>
      <c r="G41" s="21">
        <v>7352.6392220999996</v>
      </c>
      <c r="H41" s="21">
        <v>528.00003360000005</v>
      </c>
      <c r="I41" s="23">
        <v>17.035645580000001</v>
      </c>
      <c r="J41" s="23">
        <v>30.744542020000001</v>
      </c>
      <c r="K41" s="23">
        <v>1.4420000000000001E-2</v>
      </c>
      <c r="L41" s="23">
        <v>0.31296769000000002</v>
      </c>
      <c r="M41" s="23">
        <v>33.059412639999998</v>
      </c>
      <c r="N41" s="23">
        <v>9.8168500000000002E-3</v>
      </c>
      <c r="O41" s="23">
        <v>2.137116E-2</v>
      </c>
      <c r="P41" s="23">
        <v>4.0792719999999998E-2</v>
      </c>
      <c r="Q41" s="23">
        <v>0.40090989999999999</v>
      </c>
      <c r="R41" s="23">
        <v>0.44042175</v>
      </c>
      <c r="S41" s="23">
        <v>93.121911999999995</v>
      </c>
      <c r="T41" s="23">
        <v>8.711054E-2</v>
      </c>
      <c r="U41" s="23">
        <v>0.38835947999999998</v>
      </c>
      <c r="V41" s="23">
        <v>0.2679668</v>
      </c>
      <c r="W41" s="23">
        <v>1.6321680000000002E-2</v>
      </c>
      <c r="X41" s="23">
        <v>1.818E-3</v>
      </c>
      <c r="Y41" s="23">
        <v>4.52433E-3</v>
      </c>
      <c r="Z41" s="23">
        <v>79.525532440000006</v>
      </c>
      <c r="AA41" s="23">
        <v>49.335177999999999</v>
      </c>
      <c r="AB41" s="23">
        <v>3.9309289999999997E-2</v>
      </c>
      <c r="AC41" s="23">
        <v>0.22170314999999999</v>
      </c>
      <c r="AD41" s="23">
        <v>6.4409038000000001</v>
      </c>
      <c r="AE41" s="23">
        <v>4.48163702</v>
      </c>
      <c r="AF41" s="23">
        <v>31.11712</v>
      </c>
      <c r="AG41" s="23">
        <v>0.98259423000000001</v>
      </c>
      <c r="AH41" s="23">
        <v>0.41183212000000002</v>
      </c>
      <c r="AI41" s="23">
        <v>0.48060961000000002</v>
      </c>
      <c r="AJ41" s="23">
        <v>0.29446139999999998</v>
      </c>
      <c r="AL41" s="23">
        <v>13.831642069999999</v>
      </c>
      <c r="AM41" s="23">
        <v>8.6899999999999998E-3</v>
      </c>
      <c r="AN41" s="23">
        <v>0.16167796000000001</v>
      </c>
      <c r="AO41" s="23">
        <v>4.5543871200000003</v>
      </c>
      <c r="AP41" s="23">
        <v>2.3676E-4</v>
      </c>
      <c r="AT41" s="6">
        <v>3.8399999999999997E-6</v>
      </c>
      <c r="AU41" s="6">
        <v>6.6900000000000003E-6</v>
      </c>
      <c r="AV41" s="6">
        <v>3.3500000000000001E-6</v>
      </c>
      <c r="AW41" s="23">
        <v>0.61140364999999997</v>
      </c>
      <c r="AX41" s="23">
        <v>2.5557627900000002</v>
      </c>
      <c r="AY41" s="23">
        <v>16.82393501</v>
      </c>
      <c r="AZ41" s="23">
        <v>1.91521108</v>
      </c>
      <c r="BA41" s="23">
        <v>16.93764037</v>
      </c>
      <c r="BC41" s="23">
        <v>4.13E-3</v>
      </c>
      <c r="BD41" s="23">
        <v>1.25E-3</v>
      </c>
      <c r="BE41" s="6">
        <v>1.1000000000000001E-7</v>
      </c>
      <c r="BG41" s="23" t="s">
        <v>38</v>
      </c>
      <c r="BH41" s="23">
        <v>1.1566125681090399E-2</v>
      </c>
      <c r="BI41" s="23">
        <v>3.0360126883505298</v>
      </c>
      <c r="BJ41" s="23">
        <v>4.1299730967040904E-3</v>
      </c>
      <c r="BK41" s="23">
        <v>30.744566720148999</v>
      </c>
      <c r="BL41" s="23">
        <v>1.44198076526944E-2</v>
      </c>
      <c r="BM41" s="23">
        <v>17.036584539626499</v>
      </c>
      <c r="BN41" s="23">
        <v>17.035744651654799</v>
      </c>
      <c r="BO41" s="23">
        <v>0.67643618022057095</v>
      </c>
      <c r="BP41" s="23">
        <v>0.29872463936132099</v>
      </c>
      <c r="BQ41" s="23">
        <v>0.12831645291195201</v>
      </c>
      <c r="BR41" s="23">
        <v>0.184650518552301</v>
      </c>
      <c r="BS41" s="23">
        <v>33.0594688154859</v>
      </c>
      <c r="BT41" s="6">
        <v>1.1002337862163301E-7</v>
      </c>
      <c r="BU41" s="23">
        <v>3.1413650747642401E-3</v>
      </c>
      <c r="BV41" s="23">
        <v>6.6754319086955701E-3</v>
      </c>
      <c r="BW41" s="23">
        <v>4.5245052659886901E-3</v>
      </c>
      <c r="BX41" s="23">
        <v>2.1370953182485702E-2</v>
      </c>
      <c r="BY41" s="23">
        <v>9.7902231544051092E-3</v>
      </c>
      <c r="BZ41" s="23">
        <v>3.10023582927197E-2</v>
      </c>
      <c r="CA41" s="23">
        <v>0.40090706109596003</v>
      </c>
      <c r="CB41" s="23">
        <v>1.2499795872725401E-3</v>
      </c>
      <c r="CC41" s="23">
        <v>590.24982647193099</v>
      </c>
      <c r="CD41" s="23">
        <v>0.44042958414179301</v>
      </c>
      <c r="CE41" s="23">
        <v>2.52620381971909E-2</v>
      </c>
      <c r="CF41" s="23">
        <v>6.1848396030171303E-2</v>
      </c>
      <c r="CG41" s="23">
        <v>93.121225687817002</v>
      </c>
      <c r="CH41" s="23">
        <v>0.38836384104765398</v>
      </c>
      <c r="CI41" s="23">
        <v>4.4816545344262897</v>
      </c>
      <c r="CJ41" s="23">
        <v>0.26796808367896302</v>
      </c>
      <c r="CK41" s="23">
        <v>8.6899005471198203E-3</v>
      </c>
      <c r="CL41" s="23">
        <v>0.48061200943946503</v>
      </c>
      <c r="CM41" s="23">
        <v>0.16167841925317</v>
      </c>
      <c r="CN41" s="23">
        <v>8290.0727297713202</v>
      </c>
      <c r="CO41" s="23">
        <v>1.6321285072667901E-2</v>
      </c>
      <c r="CP41" s="23">
        <v>1.8179763562429601E-3</v>
      </c>
      <c r="CQ41" s="23">
        <v>44.864378157233901</v>
      </c>
      <c r="CR41" s="23">
        <v>35.973589270358602</v>
      </c>
      <c r="CS41" s="23">
        <v>1.7950152666032899</v>
      </c>
      <c r="CT41" s="23">
        <v>2.5557996543664601</v>
      </c>
      <c r="CU41" s="23">
        <v>45.906871794801702</v>
      </c>
      <c r="CV41" s="23">
        <v>0</v>
      </c>
      <c r="CW41" s="23">
        <v>6.6553189536863499E-3</v>
      </c>
      <c r="CX41" s="23">
        <v>79.526141259428996</v>
      </c>
      <c r="CY41" s="23">
        <v>79.526141259428996</v>
      </c>
      <c r="CZ41" s="6">
        <v>49.335027111219397</v>
      </c>
      <c r="DA41" s="6">
        <v>16.823941906689001</v>
      </c>
      <c r="DB41" s="6">
        <v>8.8274098513598208E-3</v>
      </c>
      <c r="DC41" s="23">
        <v>2.86330296912066E-2</v>
      </c>
      <c r="DD41" s="23">
        <v>0</v>
      </c>
      <c r="DE41" s="23">
        <v>1.9069341567488101</v>
      </c>
      <c r="DF41" s="23">
        <v>3.8897950480331803E-2</v>
      </c>
      <c r="DG41" s="23">
        <v>16.720954884684801</v>
      </c>
      <c r="DH41" s="23">
        <v>0.35345989001140798</v>
      </c>
      <c r="DI41" s="23">
        <v>5.7642436411472799E-2</v>
      </c>
      <c r="DJ41" s="23">
        <v>0.16405923153834101</v>
      </c>
      <c r="DK41" s="6">
        <v>2.1254815100322402</v>
      </c>
      <c r="DL41" s="23">
        <v>4.3153688338408296</v>
      </c>
      <c r="DM41" s="23">
        <v>31.1189984521463</v>
      </c>
      <c r="DN41" s="23">
        <v>1.91529204371869</v>
      </c>
      <c r="DO41" s="23">
        <v>0.98259198616050103</v>
      </c>
      <c r="DP41" s="23">
        <v>1009.10909450744</v>
      </c>
      <c r="DQ41" s="23">
        <v>0</v>
      </c>
      <c r="DR41" s="23">
        <v>0.16885071378774999</v>
      </c>
      <c r="DS41" s="23">
        <v>0.24298042402166001</v>
      </c>
      <c r="DT41" s="23">
        <v>496.946731582533</v>
      </c>
      <c r="DU41" s="23">
        <v>11166.978079213101</v>
      </c>
      <c r="DV41" s="23">
        <v>1240.77522616641</v>
      </c>
      <c r="DW41" s="23">
        <v>12407.7533053795</v>
      </c>
      <c r="DX41" s="6">
        <v>4.73240306396158E-5</v>
      </c>
      <c r="DY41" s="23">
        <v>8.8362960402653599</v>
      </c>
      <c r="DZ41" s="23">
        <v>2.3676161013591501E-4</v>
      </c>
      <c r="EA41" s="23">
        <v>0</v>
      </c>
      <c r="EB41" s="23">
        <v>0</v>
      </c>
      <c r="EC41" s="23">
        <v>0</v>
      </c>
      <c r="ED41" s="6">
        <v>3.8403350566290198E-6</v>
      </c>
      <c r="EE41" s="6">
        <v>6.69066007969708E-6</v>
      </c>
      <c r="EF41" s="6">
        <v>3.3502428364622399E-6</v>
      </c>
      <c r="EG41" s="23">
        <v>0.61141038029575601</v>
      </c>
      <c r="EH41" s="23">
        <v>50.493175474705801</v>
      </c>
      <c r="EI41" s="23">
        <v>75.987224150498506</v>
      </c>
      <c r="EJ41" s="23">
        <v>35.975350384530103</v>
      </c>
      <c r="EK41" s="23">
        <v>23.342463331732699</v>
      </c>
      <c r="EL41" s="23">
        <v>93.630556265248998</v>
      </c>
      <c r="EM41" s="23">
        <v>32.778696225406001</v>
      </c>
      <c r="EN41" s="23">
        <v>2.1206996367884999E-2</v>
      </c>
      <c r="EO41" s="23">
        <v>1.8499151086277801E-3</v>
      </c>
      <c r="EP41" s="23">
        <v>40.0418758201874</v>
      </c>
      <c r="EQ41" s="23">
        <v>2051.0448050610398</v>
      </c>
      <c r="ER41" s="23">
        <v>1853.82832389998</v>
      </c>
      <c r="ES41" s="23">
        <v>197.21648116105999</v>
      </c>
      <c r="ET41" s="23">
        <v>0.53198678885232897</v>
      </c>
      <c r="EU41" s="23">
        <v>0.21699054076070401</v>
      </c>
      <c r="EV41" s="23">
        <v>526.44210677313902</v>
      </c>
      <c r="EW41" s="23">
        <v>15.8817922197148</v>
      </c>
      <c r="EX41" s="23">
        <v>184.88664442765199</v>
      </c>
      <c r="EY41" s="23">
        <v>33.811494807696299</v>
      </c>
      <c r="EZ41" s="23">
        <v>16.969392992311299</v>
      </c>
      <c r="FA41" s="23">
        <v>462.128132247336</v>
      </c>
      <c r="FB41" s="23">
        <v>0.29422554485269897</v>
      </c>
      <c r="FC41" s="23">
        <v>14.106193173035599</v>
      </c>
      <c r="FD41" s="23">
        <v>134.65110483863799</v>
      </c>
      <c r="FE41" s="23">
        <v>198.75993215135799</v>
      </c>
      <c r="FF41" s="23">
        <v>3.26542161434796</v>
      </c>
      <c r="FG41" s="23">
        <v>0</v>
      </c>
      <c r="FH41" s="23">
        <v>7360.8189114110901</v>
      </c>
      <c r="FI41" s="23">
        <v>3.2968546989702898</v>
      </c>
      <c r="FJ41" s="23">
        <v>16.937579320459101</v>
      </c>
      <c r="FK41" s="23">
        <v>152.52829835704901</v>
      </c>
      <c r="FL41" s="23">
        <v>6.7211443320604598</v>
      </c>
      <c r="FM41" s="23">
        <v>23.486055146189798</v>
      </c>
      <c r="FN41" s="23">
        <v>13.831707007112</v>
      </c>
      <c r="FO41" s="6">
        <v>5.6743036756559597E-5</v>
      </c>
      <c r="FP41" s="23">
        <v>2.3605353919978902</v>
      </c>
      <c r="FQ41" s="23">
        <v>528.01000079564699</v>
      </c>
      <c r="FR41" s="23">
        <v>4.5544418952632801</v>
      </c>
      <c r="FS41" s="23">
        <v>43.613374864268998</v>
      </c>
      <c r="FU41" s="32">
        <f t="shared" si="55"/>
        <v>0.9411691650417503</v>
      </c>
      <c r="FV41" s="46">
        <f t="shared" si="57"/>
        <v>9.1985891145438998E-6</v>
      </c>
      <c r="FW41" s="46">
        <f t="shared" si="58"/>
        <v>4.3953889221796232E-6</v>
      </c>
      <c r="FX41" s="46">
        <f t="shared" si="59"/>
        <v>-5.8565462248250238E-2</v>
      </c>
      <c r="FY41" s="46">
        <f t="shared" si="60"/>
        <v>2.4667919958471051E-5</v>
      </c>
      <c r="FZ41" s="46">
        <f t="shared" si="61"/>
        <v>2.484353245809136E-5</v>
      </c>
      <c r="GA41" s="46">
        <f t="shared" si="62"/>
        <v>1.1124834313241644E-3</v>
      </c>
      <c r="GB41" s="46">
        <f t="shared" si="63"/>
        <v>1.8877263281553865E-5</v>
      </c>
      <c r="GC41" s="46">
        <f t="shared" si="64"/>
        <v>5.8155503607375626E-6</v>
      </c>
      <c r="GD41" s="46">
        <f t="shared" si="65"/>
        <v>8.0339947760704269E-7</v>
      </c>
      <c r="GE41" s="46">
        <f t="shared" si="66"/>
        <v>-1.3338925492406292E-5</v>
      </c>
      <c r="GF41" s="46">
        <f t="shared" si="67"/>
        <v>-2.2958783605201275E-6</v>
      </c>
      <c r="GG41" s="46">
        <f t="shared" si="68"/>
        <v>1.6992281899805703E-6</v>
      </c>
      <c r="GH41" s="46">
        <f t="shared" si="69"/>
        <v>-5.4005653739183625E-6</v>
      </c>
      <c r="GI41" s="46">
        <f t="shared" si="70"/>
        <v>-9.677411722079438E-6</v>
      </c>
      <c r="GJ41" s="46">
        <f t="shared" si="71"/>
        <v>-3.3965098475126424E-6</v>
      </c>
      <c r="GK41" s="46">
        <f t="shared" si="72"/>
        <v>-7.0811522488195269E-6</v>
      </c>
      <c r="GL41" s="46">
        <f t="shared" si="73"/>
        <v>1.7787817683858988E-5</v>
      </c>
      <c r="GM41" s="46">
        <f t="shared" si="74"/>
        <v>-7.3700396421447005E-6</v>
      </c>
      <c r="GN41" s="46">
        <f t="shared" si="75"/>
        <v>-1.2142346701237843E-6</v>
      </c>
      <c r="GO41" s="46">
        <f t="shared" si="76"/>
        <v>1.1229409551171865E-5</v>
      </c>
      <c r="GP41" s="46">
        <f t="shared" si="77"/>
        <v>4.7904403195302961E-6</v>
      </c>
      <c r="GQ41" s="46">
        <f t="shared" si="78"/>
        <v>-2.4196487867718314E-5</v>
      </c>
      <c r="GR41" s="46">
        <f t="shared" si="79"/>
        <v>-1.3005366908635751E-5</v>
      </c>
      <c r="GS41" s="46">
        <f t="shared" si="80"/>
        <v>3.8738551053990945E-5</v>
      </c>
      <c r="GT41" s="46">
        <f t="shared" si="81"/>
        <v>7.6556473161559558E-6</v>
      </c>
      <c r="GU41" s="46">
        <f t="shared" si="82"/>
        <v>-3.0584420026323354E-6</v>
      </c>
      <c r="GV41" s="46">
        <f t="shared" si="83"/>
        <v>2.7083958886175138E-5</v>
      </c>
      <c r="GW41" s="46">
        <f t="shared" si="84"/>
        <v>-6.6848404552918399E-6</v>
      </c>
      <c r="GX41" s="46">
        <f t="shared" si="85"/>
        <v>-8.299476065813447E-6</v>
      </c>
      <c r="GY41" s="46">
        <f t="shared" si="86"/>
        <v>3.908042130935895E-6</v>
      </c>
      <c r="GZ41" s="46">
        <f t="shared" si="87"/>
        <v>6.036715950256472E-5</v>
      </c>
      <c r="HA41" s="46">
        <f t="shared" si="88"/>
        <v>-2.2835870906581789E-6</v>
      </c>
      <c r="HB41" s="46">
        <f t="shared" si="89"/>
        <v>-2.3849295436850967E-6</v>
      </c>
      <c r="HC41" s="46">
        <f t="shared" si="90"/>
        <v>4.992491650356728E-6</v>
      </c>
      <c r="HD41" s="46">
        <f t="shared" si="91"/>
        <v>-8.0097135753960202E-4</v>
      </c>
      <c r="HE41" s="46">
        <f t="shared" si="92"/>
        <v>0</v>
      </c>
      <c r="HF41" s="46">
        <f t="shared" si="93"/>
        <v>4.6948230493436358E-6</v>
      </c>
      <c r="HG41" s="46">
        <f t="shared" si="94"/>
        <v>-1.1444520158742331E-5</v>
      </c>
      <c r="HH41" s="46">
        <f t="shared" si="95"/>
        <v>2.840542829666944E-6</v>
      </c>
      <c r="HI41" s="46">
        <f t="shared" si="96"/>
        <v>1.2026923016547122E-5</v>
      </c>
      <c r="HJ41" s="46">
        <f t="shared" si="97"/>
        <v>6.8007092203319479E-6</v>
      </c>
      <c r="HK41" s="46">
        <f t="shared" si="98"/>
        <v>0</v>
      </c>
      <c r="HL41" s="46">
        <f t="shared" si="99"/>
        <v>0</v>
      </c>
      <c r="HM41" s="46">
        <f t="shared" si="100"/>
        <v>0</v>
      </c>
      <c r="HN41" s="46">
        <f t="shared" si="101"/>
        <v>8.7254330473994905E-5</v>
      </c>
      <c r="HO41" s="46">
        <f t="shared" si="102"/>
        <v>9.866662138710256E-5</v>
      </c>
      <c r="HP41" s="46">
        <f t="shared" si="103"/>
        <v>7.2488496190993175E-5</v>
      </c>
      <c r="HQ41" s="46">
        <f t="shared" si="104"/>
        <v>1.100794173544943E-5</v>
      </c>
      <c r="HR41" s="46">
        <f t="shared" si="105"/>
        <v>1.4424017206967699E-5</v>
      </c>
      <c r="HS41" s="46">
        <f t="shared" si="106"/>
        <v>4.0993316944722448E-7</v>
      </c>
      <c r="HT41" s="46">
        <f t="shared" si="107"/>
        <v>4.2274044639529434E-5</v>
      </c>
      <c r="HU41" s="46">
        <f t="shared" si="108"/>
        <v>-3.6043710674154344E-6</v>
      </c>
      <c r="HV41" s="46">
        <f t="shared" si="109"/>
        <v>0</v>
      </c>
      <c r="HW41" s="46">
        <f t="shared" si="110"/>
        <v>-6.5141152323530232E-6</v>
      </c>
      <c r="HX41" s="46">
        <f t="shared" si="111"/>
        <v>-1.6330181967956492E-5</v>
      </c>
      <c r="HY41" s="46">
        <f t="shared" si="56"/>
        <v>2.1253292393637246E-4</v>
      </c>
    </row>
    <row r="42" spans="1:233" x14ac:dyDescent="0.3">
      <c r="A42" s="23" t="s">
        <v>39</v>
      </c>
      <c r="B42" s="21">
        <v>457.03</v>
      </c>
      <c r="D42" s="21">
        <v>1231.883</v>
      </c>
      <c r="E42" s="21">
        <v>62.058108910000001</v>
      </c>
      <c r="F42" s="21">
        <v>29.72810891</v>
      </c>
      <c r="G42" s="21">
        <v>1099.5050000000001</v>
      </c>
      <c r="H42" s="21">
        <v>101.21</v>
      </c>
      <c r="I42" s="23">
        <v>0.10121342999999999</v>
      </c>
      <c r="J42" s="23">
        <v>1.596943E-2</v>
      </c>
      <c r="L42" s="23">
        <v>1.6284000000000001E-4</v>
      </c>
      <c r="M42" s="23">
        <v>3.2993889999999998E-2</v>
      </c>
      <c r="N42" s="23">
        <v>4.0089999999999997E-5</v>
      </c>
      <c r="P42" s="23">
        <v>7.3200000000000004E-5</v>
      </c>
      <c r="T42" s="23">
        <v>1.5656000000000001E-4</v>
      </c>
      <c r="Z42" s="23">
        <v>1.7857492800000001</v>
      </c>
      <c r="AG42" s="23">
        <v>5.4591400000000003E-3</v>
      </c>
      <c r="AH42" s="23">
        <v>1.81762E-3</v>
      </c>
      <c r="AL42" s="23">
        <v>0.32512865000000002</v>
      </c>
      <c r="AO42" s="23">
        <v>0.16021789</v>
      </c>
      <c r="AP42" s="23">
        <v>2.1858000000000001E-4</v>
      </c>
      <c r="AU42" s="6">
        <v>1.9999999999999999E-7</v>
      </c>
      <c r="AV42" s="6">
        <v>1.84E-6</v>
      </c>
      <c r="AW42" s="23">
        <v>7.6009999999999999E-5</v>
      </c>
      <c r="AX42" s="23">
        <v>7.9847630000000003E-2</v>
      </c>
      <c r="BG42" s="23" t="s">
        <v>39</v>
      </c>
      <c r="BH42" s="23">
        <v>0</v>
      </c>
      <c r="BI42" s="23">
        <v>0</v>
      </c>
      <c r="BJ42" s="23">
        <v>0</v>
      </c>
      <c r="BK42" s="23">
        <v>1.5969414878393699E-2</v>
      </c>
      <c r="BL42" s="23">
        <v>0</v>
      </c>
      <c r="BM42" s="23">
        <v>0.101213692391944</v>
      </c>
      <c r="BN42" s="23">
        <v>0.101213692391944</v>
      </c>
      <c r="BO42" s="23">
        <v>0</v>
      </c>
      <c r="BP42" s="23">
        <v>0</v>
      </c>
      <c r="BQ42" s="6">
        <v>6.6763771887762594E-5</v>
      </c>
      <c r="BR42" s="6">
        <v>9.6076406576387296E-5</v>
      </c>
      <c r="BS42" s="23">
        <v>3.2994080956478697E-2</v>
      </c>
      <c r="BT42" s="23">
        <v>0</v>
      </c>
      <c r="BU42" s="6">
        <v>1.28287840958569E-5</v>
      </c>
      <c r="BV42" s="6">
        <v>2.7261159190242299E-5</v>
      </c>
      <c r="BW42" s="23">
        <v>0</v>
      </c>
      <c r="BX42" s="23">
        <v>0</v>
      </c>
      <c r="BY42" s="6">
        <v>1.75679999118151E-5</v>
      </c>
      <c r="BZ42" s="6">
        <v>5.5632362748502201E-5</v>
      </c>
      <c r="CA42" s="23">
        <v>0</v>
      </c>
      <c r="CB42" s="23">
        <v>0</v>
      </c>
      <c r="CC42" s="23">
        <v>12.3153442589068</v>
      </c>
      <c r="CD42" s="23">
        <v>0</v>
      </c>
      <c r="CE42" s="6">
        <v>4.5403122736817697E-5</v>
      </c>
      <c r="CF42" s="23">
        <v>1.11157125613849E-4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457.02999891047602</v>
      </c>
      <c r="CO42" s="23">
        <v>0</v>
      </c>
      <c r="CP42" s="23">
        <v>0</v>
      </c>
      <c r="CQ42" s="23">
        <v>0.22127838909518999</v>
      </c>
      <c r="CR42" s="23">
        <v>2.0560170139677099</v>
      </c>
      <c r="CS42" s="23">
        <v>8.7123191285900806E-2</v>
      </c>
      <c r="CT42" s="23">
        <v>7.9847681566461201E-2</v>
      </c>
      <c r="CU42" s="23">
        <v>0</v>
      </c>
      <c r="CV42" s="23">
        <v>0</v>
      </c>
      <c r="CW42" s="23">
        <v>0</v>
      </c>
      <c r="CX42" s="23">
        <v>1.7857512290990201</v>
      </c>
      <c r="CY42" s="23">
        <v>1.7857512290990201</v>
      </c>
      <c r="CZ42" s="23">
        <v>0</v>
      </c>
      <c r="DA42" s="6">
        <v>0</v>
      </c>
      <c r="DB42" s="6">
        <v>0</v>
      </c>
      <c r="DC42" s="23">
        <v>0</v>
      </c>
      <c r="DD42" s="23">
        <v>0</v>
      </c>
      <c r="DE42" s="23">
        <v>1.55783066047286</v>
      </c>
      <c r="DF42" s="23">
        <v>0</v>
      </c>
      <c r="DG42" s="23">
        <v>0</v>
      </c>
      <c r="DH42" s="23">
        <v>0</v>
      </c>
      <c r="DI42" s="23">
        <v>0</v>
      </c>
      <c r="DJ42" s="23">
        <v>0</v>
      </c>
      <c r="DK42" s="23">
        <v>0</v>
      </c>
      <c r="DL42" s="23">
        <v>0</v>
      </c>
      <c r="DM42" s="23">
        <v>0</v>
      </c>
      <c r="DN42" s="23">
        <v>0</v>
      </c>
      <c r="DO42" s="23">
        <v>5.4592435773258103E-3</v>
      </c>
      <c r="DP42" s="23">
        <v>0</v>
      </c>
      <c r="DQ42" s="23">
        <v>0</v>
      </c>
      <c r="DR42" s="23">
        <v>7.4522306916450197E-4</v>
      </c>
      <c r="DS42" s="23">
        <v>1.0723951784917E-3</v>
      </c>
      <c r="DT42" s="23">
        <v>99.890392869590997</v>
      </c>
      <c r="DU42" s="23">
        <v>1122.3334542105499</v>
      </c>
      <c r="DV42" s="23">
        <v>124.70366441684899</v>
      </c>
      <c r="DW42" s="23">
        <v>1247.0371186274001</v>
      </c>
      <c r="DX42" s="23">
        <v>0</v>
      </c>
      <c r="DY42" s="23">
        <v>2.8651120644294101</v>
      </c>
      <c r="DZ42" s="23">
        <v>2.18579119612868E-4</v>
      </c>
      <c r="EA42" s="23">
        <v>0</v>
      </c>
      <c r="EB42" s="23">
        <v>0</v>
      </c>
      <c r="EC42" s="23">
        <v>0</v>
      </c>
      <c r="ED42" s="23">
        <v>0</v>
      </c>
      <c r="EE42" s="6">
        <v>2.00004549898862E-7</v>
      </c>
      <c r="EF42" s="6">
        <v>1.8400252821640499E-6</v>
      </c>
      <c r="EG42" s="6">
        <v>7.6009983538087504E-5</v>
      </c>
      <c r="EH42" s="23">
        <v>1.22113239238964</v>
      </c>
      <c r="EI42" s="23">
        <v>28.162025319101499</v>
      </c>
      <c r="EJ42" s="23">
        <v>0.75609575310989496</v>
      </c>
      <c r="EK42" s="23">
        <v>0.237368111317978</v>
      </c>
      <c r="EL42" s="23">
        <v>3.2233026268070999</v>
      </c>
      <c r="EM42" s="23">
        <v>0.693842757169706</v>
      </c>
      <c r="EN42" s="23">
        <v>0</v>
      </c>
      <c r="EO42" s="23">
        <v>0</v>
      </c>
      <c r="EP42" s="23">
        <v>0.120055010034226</v>
      </c>
      <c r="EQ42" s="23">
        <v>62.059374353021198</v>
      </c>
      <c r="ER42" s="23">
        <v>29.729406693723501</v>
      </c>
      <c r="ES42" s="23">
        <v>32.329967659297701</v>
      </c>
      <c r="ET42" s="23">
        <v>0</v>
      </c>
      <c r="EU42" s="23">
        <v>5.4970515716199E-3</v>
      </c>
      <c r="EV42" s="23">
        <v>11.5662769194816</v>
      </c>
      <c r="EW42" s="23">
        <v>0</v>
      </c>
      <c r="EX42" s="23">
        <v>1.8100206239080201</v>
      </c>
      <c r="EY42" s="23">
        <v>0.43022220859030902</v>
      </c>
      <c r="EZ42" s="23">
        <v>0.20831046782078599</v>
      </c>
      <c r="FA42" s="23">
        <v>4.6789449008746802</v>
      </c>
      <c r="FB42" s="23">
        <v>0</v>
      </c>
      <c r="FC42" s="23">
        <v>1.73269410400568</v>
      </c>
      <c r="FD42" s="23">
        <v>1.9455176349476599</v>
      </c>
      <c r="FE42" s="23">
        <v>2.7491428249585201</v>
      </c>
      <c r="FF42" s="23">
        <v>8.3677410741667901E-2</v>
      </c>
      <c r="FG42" s="23">
        <v>0</v>
      </c>
      <c r="FH42" s="23">
        <v>1097.85646274274</v>
      </c>
      <c r="FI42" s="23">
        <v>0</v>
      </c>
      <c r="FJ42" s="23">
        <v>0</v>
      </c>
      <c r="FK42" s="23">
        <v>26.7871398226381</v>
      </c>
      <c r="FL42" s="23">
        <v>0</v>
      </c>
      <c r="FM42" s="23">
        <v>14.9745878818739</v>
      </c>
      <c r="FN42" s="23">
        <v>0.32512853781993201</v>
      </c>
      <c r="FO42" s="23">
        <v>0</v>
      </c>
      <c r="FP42" s="23">
        <v>0</v>
      </c>
      <c r="FQ42" s="23">
        <v>101.209908308338</v>
      </c>
      <c r="FR42" s="23">
        <v>0.16021806654582299</v>
      </c>
      <c r="FS42" s="23">
        <v>46.616860418564499</v>
      </c>
      <c r="FU42" s="32">
        <f t="shared" si="55"/>
        <v>0.98696258636331258</v>
      </c>
      <c r="FV42" s="46">
        <f t="shared" si="57"/>
        <v>-2.3839221678978277E-9</v>
      </c>
      <c r="FW42" s="46">
        <f t="shared" si="58"/>
        <v>0</v>
      </c>
      <c r="FX42" s="46">
        <f t="shared" si="59"/>
        <v>1.2301589215371968E-2</v>
      </c>
      <c r="FY42" s="46">
        <f t="shared" si="60"/>
        <v>2.0391259795426601E-5</v>
      </c>
      <c r="FZ42" s="46">
        <f t="shared" si="61"/>
        <v>4.3655105255106227E-5</v>
      </c>
      <c r="GA42" s="46">
        <f t="shared" si="62"/>
        <v>-1.4993449390954647E-3</v>
      </c>
      <c r="GB42" s="46">
        <f t="shared" si="63"/>
        <v>-9.0595456963594782E-7</v>
      </c>
      <c r="GC42" s="46">
        <f t="shared" si="64"/>
        <v>2.5924617316684351E-6</v>
      </c>
      <c r="GD42" s="46">
        <f t="shared" si="65"/>
        <v>-9.4690958290064899E-7</v>
      </c>
      <c r="GE42" s="46">
        <f t="shared" si="66"/>
        <v>0</v>
      </c>
      <c r="GF42" s="46">
        <f t="shared" si="67"/>
        <v>1.0959478623063773E-6</v>
      </c>
      <c r="GG42" s="46">
        <f t="shared" si="68"/>
        <v>5.7876315493242462E-6</v>
      </c>
      <c r="GH42" s="46">
        <f t="shared" si="69"/>
        <v>-1.414664524678052E-6</v>
      </c>
      <c r="GI42" s="46">
        <f t="shared" si="70"/>
        <v>0</v>
      </c>
      <c r="GJ42" s="46">
        <f t="shared" si="71"/>
        <v>4.9543759192704906E-6</v>
      </c>
      <c r="GK42" s="46">
        <f t="shared" si="72"/>
        <v>0</v>
      </c>
      <c r="GL42" s="46">
        <f t="shared" si="73"/>
        <v>0</v>
      </c>
      <c r="GM42" s="46">
        <f t="shared" si="74"/>
        <v>0</v>
      </c>
      <c r="GN42" s="46">
        <f t="shared" si="75"/>
        <v>1.5862970534738518E-6</v>
      </c>
      <c r="GO42" s="46">
        <f t="shared" si="76"/>
        <v>0</v>
      </c>
      <c r="GP42" s="46">
        <f t="shared" si="77"/>
        <v>0</v>
      </c>
      <c r="GQ42" s="46">
        <f t="shared" si="78"/>
        <v>0</v>
      </c>
      <c r="GR42" s="46">
        <f t="shared" si="79"/>
        <v>0</v>
      </c>
      <c r="GS42" s="46">
        <f t="shared" si="80"/>
        <v>0</v>
      </c>
      <c r="GT42" s="46">
        <f t="shared" si="81"/>
        <v>1.0914740617786993E-6</v>
      </c>
      <c r="GU42" s="46">
        <f t="shared" si="82"/>
        <v>0</v>
      </c>
      <c r="GV42" s="46">
        <f t="shared" si="83"/>
        <v>0</v>
      </c>
      <c r="GW42" s="46">
        <f t="shared" si="84"/>
        <v>0</v>
      </c>
      <c r="GX42" s="46">
        <f t="shared" si="85"/>
        <v>0</v>
      </c>
      <c r="GY42" s="46">
        <f t="shared" si="86"/>
        <v>0</v>
      </c>
      <c r="GZ42" s="46">
        <f t="shared" si="87"/>
        <v>0</v>
      </c>
      <c r="HA42" s="46">
        <f t="shared" si="88"/>
        <v>1.897319464420837E-5</v>
      </c>
      <c r="HB42" s="46">
        <f t="shared" si="89"/>
        <v>-9.6408699181451444E-7</v>
      </c>
      <c r="HC42" s="46">
        <f t="shared" si="90"/>
        <v>0</v>
      </c>
      <c r="HD42" s="46">
        <f t="shared" si="91"/>
        <v>0</v>
      </c>
      <c r="HE42" s="46">
        <f t="shared" si="92"/>
        <v>0</v>
      </c>
      <c r="HF42" s="46">
        <f t="shared" si="93"/>
        <v>-3.4503286010818428E-7</v>
      </c>
      <c r="HG42" s="46">
        <f t="shared" si="94"/>
        <v>0</v>
      </c>
      <c r="HH42" s="46">
        <f t="shared" si="95"/>
        <v>0</v>
      </c>
      <c r="HI42" s="46">
        <f t="shared" si="96"/>
        <v>1.1019107977800645E-6</v>
      </c>
      <c r="HJ42" s="46">
        <f t="shared" si="97"/>
        <v>-4.0277570318021862E-6</v>
      </c>
      <c r="HK42" s="46">
        <f t="shared" si="98"/>
        <v>0</v>
      </c>
      <c r="HL42" s="46">
        <f t="shared" si="99"/>
        <v>0</v>
      </c>
      <c r="HM42" s="46">
        <f t="shared" si="100"/>
        <v>0</v>
      </c>
      <c r="HN42" s="46">
        <f t="shared" si="101"/>
        <v>0</v>
      </c>
      <c r="HO42" s="46">
        <f t="shared" si="102"/>
        <v>2.2749494310020604E-5</v>
      </c>
      <c r="HP42" s="46">
        <f t="shared" si="103"/>
        <v>1.3740306548897866E-5</v>
      </c>
      <c r="HQ42" s="46">
        <f t="shared" si="104"/>
        <v>-2.1657561497840423E-7</v>
      </c>
      <c r="HR42" s="46">
        <f t="shared" si="105"/>
        <v>6.4581079235920539E-7</v>
      </c>
      <c r="HS42" s="46">
        <f t="shared" si="106"/>
        <v>0</v>
      </c>
      <c r="HT42" s="46">
        <f t="shared" si="107"/>
        <v>0</v>
      </c>
      <c r="HU42" s="46">
        <f t="shared" si="108"/>
        <v>0</v>
      </c>
      <c r="HV42" s="46">
        <f t="shared" si="109"/>
        <v>0</v>
      </c>
      <c r="HW42" s="46">
        <f t="shared" si="110"/>
        <v>0</v>
      </c>
      <c r="HX42" s="46">
        <f t="shared" si="111"/>
        <v>0</v>
      </c>
      <c r="HY42" s="46">
        <f t="shared" si="56"/>
        <v>0</v>
      </c>
    </row>
    <row r="43" spans="1:233" x14ac:dyDescent="0.3">
      <c r="A43" s="23" t="s">
        <v>40</v>
      </c>
      <c r="B43" s="21">
        <v>2690.845335</v>
      </c>
      <c r="C43" s="21">
        <v>26.479374490000001</v>
      </c>
      <c r="D43" s="21">
        <v>8270.4207040000001</v>
      </c>
      <c r="E43" s="21">
        <v>2267.0855173</v>
      </c>
      <c r="F43" s="21">
        <v>2071.7461269</v>
      </c>
      <c r="G43" s="21">
        <v>11202.933303</v>
      </c>
      <c r="H43" s="21">
        <v>428.42373042000003</v>
      </c>
      <c r="I43" s="23">
        <v>2.43137055</v>
      </c>
      <c r="J43" s="23">
        <v>0.68509668999999995</v>
      </c>
      <c r="K43" s="23">
        <v>1.07847377</v>
      </c>
      <c r="L43" s="23">
        <v>0.15151914</v>
      </c>
      <c r="M43" s="23">
        <v>0.83995379000000003</v>
      </c>
      <c r="N43" s="23">
        <v>1.093102E-2</v>
      </c>
      <c r="O43" s="23">
        <v>2.3551240000000001E-2</v>
      </c>
      <c r="P43" s="23">
        <v>2.3078009999999999E-2</v>
      </c>
      <c r="Q43" s="23">
        <v>1.5686800000000001E-2</v>
      </c>
      <c r="R43" s="23">
        <v>1.5686800000000001E-2</v>
      </c>
      <c r="T43" s="23">
        <v>3.0045200000000001E-2</v>
      </c>
      <c r="U43" s="23">
        <v>3.235408E-2</v>
      </c>
      <c r="V43" s="23">
        <v>2.5491059999999999E-2</v>
      </c>
      <c r="W43" s="23">
        <v>0.24552684</v>
      </c>
      <c r="X43" s="23">
        <v>3.7256150000000002E-2</v>
      </c>
      <c r="Y43" s="23">
        <v>4.8040840000000001E-2</v>
      </c>
      <c r="Z43" s="23">
        <v>7.7783656700000003</v>
      </c>
      <c r="AA43" s="23">
        <v>249.60301820999999</v>
      </c>
      <c r="AB43" s="23">
        <v>3.4980200000000003E-2</v>
      </c>
      <c r="AC43" s="23">
        <v>0.19418598000000001</v>
      </c>
      <c r="AD43" s="23">
        <v>0.32332874</v>
      </c>
      <c r="AE43" s="23">
        <v>1.8628143800000001</v>
      </c>
      <c r="AG43" s="23">
        <v>0.10176863</v>
      </c>
      <c r="AH43" s="23">
        <v>0.39543507999999999</v>
      </c>
      <c r="AI43" s="23">
        <v>5.2942800000000002E-3</v>
      </c>
      <c r="AJ43" s="23">
        <v>2.941274E-2</v>
      </c>
      <c r="AL43" s="23">
        <v>7.10390152</v>
      </c>
      <c r="AO43" s="23">
        <v>3.4567562299999999</v>
      </c>
      <c r="AW43" s="23">
        <v>0.64464825999999997</v>
      </c>
      <c r="AX43" s="23">
        <v>1.7234625299999999</v>
      </c>
      <c r="AY43" s="23">
        <v>4.8940940099999999</v>
      </c>
      <c r="BA43" s="23">
        <v>1.2745579999999999E-2</v>
      </c>
      <c r="BG43" s="23" t="s">
        <v>40</v>
      </c>
      <c r="BH43" s="23">
        <v>0</v>
      </c>
      <c r="BI43" s="23">
        <v>0</v>
      </c>
      <c r="BJ43" s="23">
        <v>0</v>
      </c>
      <c r="BK43" s="23">
        <v>0.68509643264836495</v>
      </c>
      <c r="BL43" s="23">
        <v>1.0784744400328401</v>
      </c>
      <c r="BM43" s="23">
        <v>2.4313712454979801</v>
      </c>
      <c r="BN43" s="23">
        <v>2.4313712454979801</v>
      </c>
      <c r="BO43" s="23">
        <v>0</v>
      </c>
      <c r="BP43" s="23">
        <v>0</v>
      </c>
      <c r="BQ43" s="23">
        <v>6.2122879790671097E-2</v>
      </c>
      <c r="BR43" s="23">
        <v>8.9396243192292599E-2</v>
      </c>
      <c r="BS43" s="23">
        <v>0.83995384236838799</v>
      </c>
      <c r="BT43" s="23">
        <v>0</v>
      </c>
      <c r="BU43" s="23">
        <v>3.4979258738912101E-3</v>
      </c>
      <c r="BV43" s="23">
        <v>7.4330946210089399E-3</v>
      </c>
      <c r="BW43" s="23">
        <v>4.8040525477365703E-2</v>
      </c>
      <c r="BX43" s="23">
        <v>2.3551180248723901E-2</v>
      </c>
      <c r="BY43" s="23">
        <v>5.5387173594691197E-3</v>
      </c>
      <c r="BZ43" s="23">
        <v>1.75392745649454E-2</v>
      </c>
      <c r="CA43" s="23">
        <v>1.5686884144034401E-2</v>
      </c>
      <c r="CB43" s="23">
        <v>0</v>
      </c>
      <c r="CC43" s="23">
        <v>327.823356947138</v>
      </c>
      <c r="CD43" s="23">
        <v>1.56867309051495E-2</v>
      </c>
      <c r="CE43" s="23">
        <v>8.7131096092968804E-3</v>
      </c>
      <c r="CF43" s="23">
        <v>2.1332072886941399E-2</v>
      </c>
      <c r="CG43" s="23">
        <v>0</v>
      </c>
      <c r="CH43" s="23">
        <v>3.23540421216496E-2</v>
      </c>
      <c r="CI43" s="23">
        <v>1.8628164046128399</v>
      </c>
      <c r="CJ43" s="23">
        <v>2.54910723823395E-2</v>
      </c>
      <c r="CK43" s="23">
        <v>0</v>
      </c>
      <c r="CL43" s="23">
        <v>5.2942660010093798E-3</v>
      </c>
      <c r="CM43" s="23">
        <v>0</v>
      </c>
      <c r="CN43" s="23">
        <v>2690.8475104213499</v>
      </c>
      <c r="CO43" s="23">
        <v>0.24552384702157301</v>
      </c>
      <c r="CP43" s="23">
        <v>3.7255959904270802E-2</v>
      </c>
      <c r="CQ43" s="23">
        <v>6.9107207060180906E-2</v>
      </c>
      <c r="CR43" s="23">
        <v>5.9429421200279897</v>
      </c>
      <c r="CS43" s="23">
        <v>2.7209364306345799E-2</v>
      </c>
      <c r="CT43" s="23">
        <v>1.7234616343537299</v>
      </c>
      <c r="CU43" s="23">
        <v>0</v>
      </c>
      <c r="CV43" s="23">
        <v>0</v>
      </c>
      <c r="CW43" s="23">
        <v>0</v>
      </c>
      <c r="CX43" s="23">
        <v>7.7783666641347597</v>
      </c>
      <c r="CY43" s="23">
        <v>7.7783666641347597</v>
      </c>
      <c r="CZ43" s="23">
        <v>249.60316107225501</v>
      </c>
      <c r="DA43" s="23">
        <v>4.8940958518060897</v>
      </c>
      <c r="DB43" s="23">
        <v>2.2390310590045298E-3</v>
      </c>
      <c r="DC43" s="23">
        <v>3.2530134395028797E-2</v>
      </c>
      <c r="DD43" s="23">
        <v>0</v>
      </c>
      <c r="DE43" s="23">
        <v>4.3996651115165397</v>
      </c>
      <c r="DF43" s="23">
        <v>0</v>
      </c>
      <c r="DG43" s="23">
        <v>0</v>
      </c>
      <c r="DH43" s="23">
        <v>0</v>
      </c>
      <c r="DI43" s="23">
        <v>5.0488369849920299E-2</v>
      </c>
      <c r="DJ43" s="23">
        <v>0.143697572294405</v>
      </c>
      <c r="DK43" s="23">
        <v>0.106698421677827</v>
      </c>
      <c r="DL43" s="23">
        <v>0.21663006003108501</v>
      </c>
      <c r="DM43" s="23">
        <v>0</v>
      </c>
      <c r="DN43" s="23">
        <v>0</v>
      </c>
      <c r="DO43" s="23">
        <v>0.10176834925684999</v>
      </c>
      <c r="DP43" s="23">
        <v>26.479373478581302</v>
      </c>
      <c r="DQ43" s="23">
        <v>0</v>
      </c>
      <c r="DR43" s="23">
        <v>0.162128500320221</v>
      </c>
      <c r="DS43" s="23">
        <v>0.23330671415642801</v>
      </c>
      <c r="DT43" s="23">
        <v>309.851603325231</v>
      </c>
      <c r="DU43" s="23">
        <v>7492.4638570999296</v>
      </c>
      <c r="DV43" s="23">
        <v>832.49596001587304</v>
      </c>
      <c r="DW43" s="23">
        <v>8324.9598171157995</v>
      </c>
      <c r="DX43" s="23">
        <v>0</v>
      </c>
      <c r="DY43" s="23">
        <v>7.9989930253056896</v>
      </c>
      <c r="DZ43" s="23">
        <v>0</v>
      </c>
      <c r="EA43" s="23">
        <v>0</v>
      </c>
      <c r="EB43" s="23">
        <v>0</v>
      </c>
      <c r="EC43" s="23">
        <v>0</v>
      </c>
      <c r="ED43" s="23">
        <v>0</v>
      </c>
      <c r="EE43" s="23">
        <v>0</v>
      </c>
      <c r="EF43" s="23">
        <v>0</v>
      </c>
      <c r="EG43" s="23">
        <v>0.64464799313824594</v>
      </c>
      <c r="EH43" s="23">
        <v>109.7028585427</v>
      </c>
      <c r="EI43" s="23">
        <v>93.715401949132897</v>
      </c>
      <c r="EJ43" s="23">
        <v>65.048256595942306</v>
      </c>
      <c r="EK43" s="23">
        <v>8.7023759530856406</v>
      </c>
      <c r="EL43" s="23">
        <v>96.294803266588303</v>
      </c>
      <c r="EM43" s="23">
        <v>56.890844884009297</v>
      </c>
      <c r="EN43" s="23">
        <v>0</v>
      </c>
      <c r="EO43" s="23">
        <v>2.1267103372906199E-4</v>
      </c>
      <c r="EP43" s="23">
        <v>9.3762209551745208</v>
      </c>
      <c r="EQ43" s="23">
        <v>2267.1389781858602</v>
      </c>
      <c r="ER43" s="23">
        <v>2071.7996530537198</v>
      </c>
      <c r="ES43" s="23">
        <v>195.33932513213901</v>
      </c>
      <c r="ET43" s="23">
        <v>0</v>
      </c>
      <c r="EU43" s="23">
        <v>0.51078414865765998</v>
      </c>
      <c r="EV43" s="23">
        <v>1060.38899905741</v>
      </c>
      <c r="EW43" s="23">
        <v>0</v>
      </c>
      <c r="EX43" s="23">
        <v>72.218825119022</v>
      </c>
      <c r="EY43" s="23">
        <v>18.485327203822798</v>
      </c>
      <c r="EZ43" s="23">
        <v>7.5815365730253399</v>
      </c>
      <c r="FA43" s="23">
        <v>180.29842704685299</v>
      </c>
      <c r="FB43" s="23">
        <v>2.93893018450701E-2</v>
      </c>
      <c r="FC43" s="23">
        <v>6.81979794380538</v>
      </c>
      <c r="FD43" s="23">
        <v>169.033378106339</v>
      </c>
      <c r="FE43" s="23">
        <v>209.49264266141901</v>
      </c>
      <c r="FF43" s="23">
        <v>7.7743729396646097</v>
      </c>
      <c r="FG43" s="23">
        <v>0</v>
      </c>
      <c r="FH43" s="23">
        <v>11220.541427771899</v>
      </c>
      <c r="FI43" s="23">
        <v>0</v>
      </c>
      <c r="FJ43" s="23">
        <v>1.27456736297563E-2</v>
      </c>
      <c r="FK43" s="23">
        <v>255.58506219194501</v>
      </c>
      <c r="FL43" s="23">
        <v>0</v>
      </c>
      <c r="FM43" s="23">
        <v>44.570703182090803</v>
      </c>
      <c r="FN43" s="23">
        <v>7.1038962537713504</v>
      </c>
      <c r="FO43" s="23">
        <v>0</v>
      </c>
      <c r="FP43" s="23">
        <v>3.07089401466819E-2</v>
      </c>
      <c r="FQ43" s="23">
        <v>428.42389236329899</v>
      </c>
      <c r="FR43" s="23">
        <v>3.4567549123257799</v>
      </c>
      <c r="FS43" s="23">
        <v>136.02186340010499</v>
      </c>
      <c r="FU43" s="32">
        <f t="shared" si="55"/>
        <v>0.72323604926888641</v>
      </c>
      <c r="FV43" s="46">
        <f t="shared" si="57"/>
        <v>8.0845276448237429E-7</v>
      </c>
      <c r="FW43" s="46">
        <f t="shared" si="58"/>
        <v>-3.8196472514305533E-8</v>
      </c>
      <c r="FX43" s="46">
        <f t="shared" si="59"/>
        <v>6.5944786931360693E-3</v>
      </c>
      <c r="FY43" s="46">
        <f t="shared" si="60"/>
        <v>2.3581327414536055E-5</v>
      </c>
      <c r="FZ43" s="46">
        <f t="shared" si="61"/>
        <v>2.5836251374993915E-5</v>
      </c>
      <c r="GA43" s="46">
        <f t="shared" si="62"/>
        <v>1.5717423549405723E-3</v>
      </c>
      <c r="GB43" s="46">
        <f t="shared" si="63"/>
        <v>3.7799796664866705E-7</v>
      </c>
      <c r="GC43" s="46">
        <f t="shared" si="64"/>
        <v>2.8605182377346982E-7</v>
      </c>
      <c r="GD43" s="46">
        <f t="shared" si="65"/>
        <v>-3.756427943074733E-7</v>
      </c>
      <c r="GE43" s="46">
        <f t="shared" si="66"/>
        <v>6.2127875404880836E-7</v>
      </c>
      <c r="GF43" s="46">
        <f t="shared" si="67"/>
        <v>-1.1230948319699856E-7</v>
      </c>
      <c r="GG43" s="46">
        <f t="shared" si="68"/>
        <v>6.2346748812707514E-8</v>
      </c>
      <c r="GH43" s="46">
        <f t="shared" si="69"/>
        <v>4.5274837149192523E-8</v>
      </c>
      <c r="GI43" s="46">
        <f t="shared" si="70"/>
        <v>-2.5370755892482989E-6</v>
      </c>
      <c r="GJ43" s="46">
        <f t="shared" si="71"/>
        <v>-7.8323848025813542E-7</v>
      </c>
      <c r="GK43" s="46">
        <f t="shared" si="72"/>
        <v>5.3640024989086395E-6</v>
      </c>
      <c r="GL43" s="46">
        <f t="shared" si="73"/>
        <v>-4.4046491636808145E-6</v>
      </c>
      <c r="GM43" s="46">
        <f t="shared" si="74"/>
        <v>0</v>
      </c>
      <c r="GN43" s="46">
        <f t="shared" si="75"/>
        <v>-5.8258096871710596E-7</v>
      </c>
      <c r="GO43" s="46">
        <f t="shared" si="76"/>
        <v>-1.1707441658269882E-6</v>
      </c>
      <c r="GP43" s="46">
        <f t="shared" si="77"/>
        <v>4.8575224023482542E-7</v>
      </c>
      <c r="GQ43" s="46">
        <f t="shared" si="78"/>
        <v>-1.2190025444817103E-5</v>
      </c>
      <c r="GR43" s="46">
        <f t="shared" si="79"/>
        <v>-5.1023986428946578E-6</v>
      </c>
      <c r="GS43" s="46">
        <f t="shared" si="80"/>
        <v>-6.5469844885769859E-6</v>
      </c>
      <c r="GT43" s="46">
        <f t="shared" si="81"/>
        <v>1.2780766572038046E-7</v>
      </c>
      <c r="GU43" s="46">
        <f t="shared" si="82"/>
        <v>5.7235788269884582E-7</v>
      </c>
      <c r="GV43" s="46">
        <f t="shared" si="83"/>
        <v>4.6783259169053957E-5</v>
      </c>
      <c r="GW43" s="46">
        <f t="shared" si="84"/>
        <v>-1.9494545747352275E-7</v>
      </c>
      <c r="GX43" s="46">
        <f t="shared" si="85"/>
        <v>-7.9884976498615671E-7</v>
      </c>
      <c r="GY43" s="46">
        <f t="shared" si="86"/>
        <v>1.0868569952867781E-6</v>
      </c>
      <c r="GZ43" s="46">
        <f t="shared" si="87"/>
        <v>0</v>
      </c>
      <c r="HA43" s="46">
        <f t="shared" si="88"/>
        <v>-2.7586413416899406E-6</v>
      </c>
      <c r="HB43" s="46">
        <f t="shared" si="89"/>
        <v>3.4007263337139554E-7</v>
      </c>
      <c r="HC43" s="46">
        <f t="shared" si="90"/>
        <v>-2.6441726958826797E-6</v>
      </c>
      <c r="HD43" s="46">
        <f t="shared" si="91"/>
        <v>-7.9687084337941305E-4</v>
      </c>
      <c r="HE43" s="46">
        <f t="shared" si="92"/>
        <v>0</v>
      </c>
      <c r="HF43" s="46">
        <f t="shared" si="93"/>
        <v>-7.4131498512144657E-7</v>
      </c>
      <c r="HG43" s="46">
        <f t="shared" si="94"/>
        <v>0</v>
      </c>
      <c r="HH43" s="46">
        <f t="shared" si="95"/>
        <v>0</v>
      </c>
      <c r="HI43" s="46">
        <f t="shared" si="96"/>
        <v>-3.81188065424654E-7</v>
      </c>
      <c r="HJ43" s="46">
        <f t="shared" si="97"/>
        <v>0</v>
      </c>
      <c r="HK43" s="46">
        <f t="shared" si="98"/>
        <v>0</v>
      </c>
      <c r="HL43" s="46">
        <f t="shared" si="99"/>
        <v>0</v>
      </c>
      <c r="HM43" s="46">
        <f t="shared" si="100"/>
        <v>0</v>
      </c>
      <c r="HN43" s="46">
        <f t="shared" si="101"/>
        <v>0</v>
      </c>
      <c r="HO43" s="46">
        <f t="shared" si="102"/>
        <v>0</v>
      </c>
      <c r="HP43" s="46">
        <f t="shared" si="103"/>
        <v>0</v>
      </c>
      <c r="HQ43" s="46">
        <f t="shared" si="104"/>
        <v>-4.1396490239190878E-7</v>
      </c>
      <c r="HR43" s="46">
        <f t="shared" si="105"/>
        <v>-5.1967841159751918E-7</v>
      </c>
      <c r="HS43" s="46">
        <f t="shared" si="106"/>
        <v>3.7633238881407412E-7</v>
      </c>
      <c r="HT43" s="46">
        <f t="shared" si="107"/>
        <v>0</v>
      </c>
      <c r="HU43" s="46">
        <f t="shared" si="108"/>
        <v>7.3460569311516481E-6</v>
      </c>
      <c r="HV43" s="46">
        <f t="shared" si="109"/>
        <v>0</v>
      </c>
      <c r="HW43" s="46">
        <f t="shared" si="110"/>
        <v>0</v>
      </c>
      <c r="HX43" s="46">
        <f t="shared" si="111"/>
        <v>0</v>
      </c>
      <c r="HY43" s="46">
        <f t="shared" si="56"/>
        <v>0</v>
      </c>
    </row>
    <row r="44" spans="1:233" x14ac:dyDescent="0.3">
      <c r="A44" s="23" t="s">
        <v>41</v>
      </c>
      <c r="B44" s="21">
        <v>109673.5241</v>
      </c>
      <c r="C44" s="21">
        <v>3854.4425514999998</v>
      </c>
      <c r="D44" s="21">
        <v>99699.469400000002</v>
      </c>
      <c r="E44" s="21">
        <v>13340.6798</v>
      </c>
      <c r="F44" s="21">
        <v>11350.969967000001</v>
      </c>
      <c r="G44" s="21">
        <v>153062.05129999999</v>
      </c>
      <c r="H44" s="21">
        <v>3024.6605</v>
      </c>
      <c r="I44" s="23">
        <v>33.609450209999999</v>
      </c>
      <c r="J44" s="23">
        <v>10.60352106</v>
      </c>
      <c r="L44" s="23">
        <v>0.41264983</v>
      </c>
      <c r="M44" s="23">
        <v>24.74245955</v>
      </c>
      <c r="N44" s="23">
        <v>3.5736280000000002E-2</v>
      </c>
      <c r="O44" s="23">
        <v>1.6678910499999999</v>
      </c>
      <c r="P44" s="23">
        <v>0.38195480999999998</v>
      </c>
      <c r="Q44" s="23">
        <v>2.158061E-2</v>
      </c>
      <c r="R44" s="23">
        <v>0.65872792000000002</v>
      </c>
      <c r="S44" s="23">
        <v>1.5274000000000001</v>
      </c>
      <c r="T44" s="23">
        <v>0.3983411</v>
      </c>
      <c r="U44" s="23">
        <v>0.21770763000000001</v>
      </c>
      <c r="V44" s="23">
        <v>1.438734E-2</v>
      </c>
      <c r="W44" s="23">
        <v>1.2999999999999999E-3</v>
      </c>
      <c r="Y44" s="23">
        <v>1.6000000000000001E-3</v>
      </c>
      <c r="Z44" s="23">
        <v>339.24868358999998</v>
      </c>
      <c r="AA44" s="23">
        <v>283.16250000000002</v>
      </c>
      <c r="AB44" s="23">
        <v>0.81690024000000006</v>
      </c>
      <c r="AC44" s="23">
        <v>0.82902050000000005</v>
      </c>
      <c r="AD44" s="23">
        <v>4.1291926500000002</v>
      </c>
      <c r="AE44" s="23">
        <v>7.5333763100000004</v>
      </c>
      <c r="AF44" s="23">
        <v>0.26</v>
      </c>
      <c r="AG44" s="23">
        <v>2.1156610499999999</v>
      </c>
      <c r="AH44" s="23">
        <v>3.8628831699999999</v>
      </c>
      <c r="AI44" s="23">
        <v>0.24732343000000001</v>
      </c>
      <c r="AJ44" s="23">
        <v>1.582567E-2</v>
      </c>
      <c r="AL44" s="23">
        <v>90.05214454</v>
      </c>
      <c r="AN44" s="23">
        <v>8.6324100000000001E-3</v>
      </c>
      <c r="AO44" s="23">
        <v>40.168118849999999</v>
      </c>
      <c r="AP44" s="23">
        <v>2.8857299999999999E-2</v>
      </c>
      <c r="AQ44" s="23">
        <v>1.7456000000000001E-4</v>
      </c>
      <c r="AR44" s="23">
        <v>1.54733E-3</v>
      </c>
      <c r="AT44" s="23">
        <v>1.1679E-4</v>
      </c>
      <c r="AU44" s="23">
        <v>5.4538000000000004E-4</v>
      </c>
      <c r="AV44" s="23">
        <v>3.5816E-4</v>
      </c>
      <c r="AW44" s="23">
        <v>0.17993904999999999</v>
      </c>
      <c r="AX44" s="23">
        <v>24.124364570000001</v>
      </c>
      <c r="AY44" s="23">
        <v>181.91079454000001</v>
      </c>
      <c r="AZ44" s="23">
        <v>5.5007301599999998</v>
      </c>
      <c r="BA44" s="23">
        <v>0.80210199999999998</v>
      </c>
      <c r="BD44" s="23">
        <v>7.6184000000000003</v>
      </c>
      <c r="BE44" s="23">
        <v>3.302E-4</v>
      </c>
      <c r="BG44" s="23" t="s">
        <v>41</v>
      </c>
      <c r="BH44" s="23">
        <v>0.34716984733213102</v>
      </c>
      <c r="BI44" s="23">
        <v>0.69912921013137896</v>
      </c>
      <c r="BJ44" s="23">
        <v>0</v>
      </c>
      <c r="BK44" s="23">
        <v>10.6037275804269</v>
      </c>
      <c r="BL44" s="23">
        <v>0</v>
      </c>
      <c r="BM44" s="23">
        <v>33.635026805841399</v>
      </c>
      <c r="BN44" s="23">
        <v>33.609801511632099</v>
      </c>
      <c r="BO44" s="23">
        <v>1.0139561638783701</v>
      </c>
      <c r="BP44" s="23">
        <v>0.16644599585332601</v>
      </c>
      <c r="BQ44" s="23">
        <v>0.16918640060090001</v>
      </c>
      <c r="BR44" s="23">
        <v>0.243463205250884</v>
      </c>
      <c r="BS44" s="23">
        <v>24.742447428613499</v>
      </c>
      <c r="BT44" s="23">
        <v>3.3025112879315799E-4</v>
      </c>
      <c r="BU44" s="23">
        <v>1.1435602723731699E-2</v>
      </c>
      <c r="BV44" s="23">
        <v>2.43006675516463E-2</v>
      </c>
      <c r="BW44" s="23">
        <v>1.6000087969704499E-3</v>
      </c>
      <c r="BX44" s="23">
        <v>1.66789064937905</v>
      </c>
      <c r="BY44" s="23">
        <v>9.1669128583657097E-2</v>
      </c>
      <c r="BZ44" s="23">
        <v>0.29028541217425302</v>
      </c>
      <c r="CA44" s="23">
        <v>2.1579002476116702E-2</v>
      </c>
      <c r="CB44" s="23">
        <v>7.6183726099968503</v>
      </c>
      <c r="CC44" s="23">
        <v>5213.0579793069501</v>
      </c>
      <c r="CD44" s="23">
        <v>0.65872643323603697</v>
      </c>
      <c r="CE44" s="23">
        <v>0.11551880965937</v>
      </c>
      <c r="CF44" s="23">
        <v>0.28282196289428602</v>
      </c>
      <c r="CG44" s="23">
        <v>1.5273959753578401</v>
      </c>
      <c r="CH44" s="23">
        <v>0.21770669532800199</v>
      </c>
      <c r="CI44" s="23">
        <v>7.53337346016911</v>
      </c>
      <c r="CJ44" s="23">
        <v>1.43864383827662E-2</v>
      </c>
      <c r="CK44" s="23">
        <v>0</v>
      </c>
      <c r="CL44" s="23">
        <v>0.24732526493158599</v>
      </c>
      <c r="CM44" s="23">
        <v>8.6327084332303104E-3</v>
      </c>
      <c r="CN44" s="23">
        <v>109673.513867049</v>
      </c>
      <c r="CO44" s="23">
        <v>1.2999961799831301E-3</v>
      </c>
      <c r="CP44" s="23">
        <v>0</v>
      </c>
      <c r="CQ44" s="23">
        <v>27.018028724807198</v>
      </c>
      <c r="CR44" s="23">
        <v>294.38097125699102</v>
      </c>
      <c r="CS44" s="23">
        <v>10.0690015305517</v>
      </c>
      <c r="CT44" s="23">
        <v>24.124364695896698</v>
      </c>
      <c r="CU44" s="23">
        <v>3.62588449988132</v>
      </c>
      <c r="CV44" s="23">
        <v>0</v>
      </c>
      <c r="CW44" s="23">
        <v>0.19973325954739099</v>
      </c>
      <c r="CX44" s="23">
        <v>339.25122370007603</v>
      </c>
      <c r="CY44" s="23">
        <v>339.25122370007603</v>
      </c>
      <c r="CZ44" s="23">
        <v>283.16239865291101</v>
      </c>
      <c r="DA44" s="23">
        <v>181.91077291861001</v>
      </c>
      <c r="DB44" s="23">
        <v>0.14663294500810201</v>
      </c>
      <c r="DC44" s="23">
        <v>0.65087561690146301</v>
      </c>
      <c r="DD44" s="23">
        <v>0</v>
      </c>
      <c r="DE44" s="23">
        <v>21.678523056286298</v>
      </c>
      <c r="DF44" s="23">
        <v>0.19022404996654399</v>
      </c>
      <c r="DG44" s="23">
        <v>5.3274355574926204</v>
      </c>
      <c r="DH44" s="23">
        <v>0.45607407526138499</v>
      </c>
      <c r="DI44" s="23">
        <v>0.21554510950775599</v>
      </c>
      <c r="DJ44" s="23">
        <v>0.61347480644042796</v>
      </c>
      <c r="DK44" s="23">
        <v>1.3626333146026699</v>
      </c>
      <c r="DL44" s="23">
        <v>2.76655821867184</v>
      </c>
      <c r="DM44" s="23">
        <v>0.30756353536048298</v>
      </c>
      <c r="DN44" s="23">
        <v>5.5007342302780797</v>
      </c>
      <c r="DO44" s="23">
        <v>2.1156610245589502</v>
      </c>
      <c r="DP44" s="23">
        <v>3854.4458877964898</v>
      </c>
      <c r="DQ44" s="23">
        <v>0</v>
      </c>
      <c r="DR44" s="23">
        <v>1.58378056947896</v>
      </c>
      <c r="DS44" s="23">
        <v>2.2791005022076898</v>
      </c>
      <c r="DT44" s="23">
        <v>2259.6200514225302</v>
      </c>
      <c r="DU44" s="23">
        <v>90372.337350402202</v>
      </c>
      <c r="DV44" s="23">
        <v>10041.3715317968</v>
      </c>
      <c r="DW44" s="23">
        <v>100413.708882199</v>
      </c>
      <c r="DX44" s="23">
        <v>1.41927505594779E-3</v>
      </c>
      <c r="DY44" s="23">
        <v>61.071309192392498</v>
      </c>
      <c r="DZ44" s="23">
        <v>2.8856712050598501E-2</v>
      </c>
      <c r="EA44" s="23">
        <v>1.7455980450506101E-4</v>
      </c>
      <c r="EB44" s="23">
        <v>1.54732338568531E-3</v>
      </c>
      <c r="EC44" s="23">
        <v>0</v>
      </c>
      <c r="ED44" s="23">
        <v>1.1679000751125101E-4</v>
      </c>
      <c r="EE44" s="23">
        <v>5.4537370046008104E-4</v>
      </c>
      <c r="EF44" s="23">
        <v>3.5815959768460801E-4</v>
      </c>
      <c r="EG44" s="23">
        <v>0.179939411475594</v>
      </c>
      <c r="EH44" s="23">
        <v>326.93987229750201</v>
      </c>
      <c r="EI44" s="23">
        <v>715.99689678940103</v>
      </c>
      <c r="EJ44" s="23">
        <v>635.48637415721203</v>
      </c>
      <c r="EK44" s="23">
        <v>151.43883040927901</v>
      </c>
      <c r="EL44" s="23">
        <v>590.16275790583904</v>
      </c>
      <c r="EM44" s="23">
        <v>254.07103303145999</v>
      </c>
      <c r="EN44" s="23">
        <v>0.154946510358967</v>
      </c>
      <c r="EO44" s="23">
        <v>1.9415278157617299E-2</v>
      </c>
      <c r="EP44" s="23">
        <v>47.768770312410602</v>
      </c>
      <c r="EQ44" s="23">
        <v>13341.1117889167</v>
      </c>
      <c r="ER44" s="23">
        <v>11351.4023937448</v>
      </c>
      <c r="ES44" s="23">
        <v>1989.70939517188</v>
      </c>
      <c r="ET44" s="23">
        <v>33.338259670530199</v>
      </c>
      <c r="EU44" s="23">
        <v>1.6607820741955599</v>
      </c>
      <c r="EV44" s="23">
        <v>2391.9371857661499</v>
      </c>
      <c r="EW44" s="23">
        <v>6.6254953591825201</v>
      </c>
      <c r="EX44" s="23">
        <v>1382.4436934647299</v>
      </c>
      <c r="EY44" s="23">
        <v>266.18384800590502</v>
      </c>
      <c r="EZ44" s="23">
        <v>143.55798483790599</v>
      </c>
      <c r="FA44" s="23">
        <v>3460.0487385243</v>
      </c>
      <c r="FB44" s="23">
        <v>1.5815103708615202E-2</v>
      </c>
      <c r="FC44" s="23">
        <v>141.34244030997999</v>
      </c>
      <c r="FD44" s="23">
        <v>584.97384514766702</v>
      </c>
      <c r="FE44" s="23">
        <v>1040.25861689208</v>
      </c>
      <c r="FF44" s="23">
        <v>34.351359378147599</v>
      </c>
      <c r="FG44" s="23">
        <v>0</v>
      </c>
      <c r="FH44" s="23">
        <v>153030.88474104099</v>
      </c>
      <c r="FI44" s="23">
        <v>3.22456556326178</v>
      </c>
      <c r="FJ44" s="23">
        <v>0.802108847685852</v>
      </c>
      <c r="FK44" s="23">
        <v>3634.9514497198102</v>
      </c>
      <c r="FL44" s="23">
        <v>0.14778656991594799</v>
      </c>
      <c r="FM44" s="23">
        <v>162.40084046798901</v>
      </c>
      <c r="FN44" s="23">
        <v>90.052140870173901</v>
      </c>
      <c r="FO44" s="23">
        <v>0</v>
      </c>
      <c r="FP44" s="23">
        <v>5.8875159334942797</v>
      </c>
      <c r="FQ44" s="23">
        <v>3024.6739011129798</v>
      </c>
      <c r="FR44" s="23">
        <v>40.168120108799201</v>
      </c>
      <c r="FS44" s="23">
        <v>406.22164535377198</v>
      </c>
      <c r="FU44" s="32">
        <f t="shared" si="55"/>
        <v>0.74706236946437921</v>
      </c>
      <c r="FV44" s="46">
        <f t="shared" si="57"/>
        <v>-9.3303749298469333E-8</v>
      </c>
      <c r="FW44" s="46">
        <f t="shared" si="58"/>
        <v>8.6557172547170582E-7</v>
      </c>
      <c r="FX44" s="46">
        <f t="shared" si="59"/>
        <v>7.1639246075967779E-3</v>
      </c>
      <c r="FY44" s="46">
        <f t="shared" si="60"/>
        <v>3.2381327126972409E-5</v>
      </c>
      <c r="FZ44" s="46">
        <f t="shared" si="61"/>
        <v>3.8096016997342718E-5</v>
      </c>
      <c r="GA44" s="46">
        <f t="shared" si="62"/>
        <v>-2.0362041860990979E-4</v>
      </c>
      <c r="GB44" s="46">
        <f t="shared" si="63"/>
        <v>4.4306172477419144E-6</v>
      </c>
      <c r="GC44" s="46">
        <f t="shared" si="64"/>
        <v>1.045246589592583E-5</v>
      </c>
      <c r="GD44" s="46">
        <f t="shared" si="65"/>
        <v>1.9476589496222464E-5</v>
      </c>
      <c r="GE44" s="46">
        <f t="shared" si="66"/>
        <v>0</v>
      </c>
      <c r="GF44" s="46">
        <f t="shared" si="67"/>
        <v>-5.4319231390002365E-7</v>
      </c>
      <c r="GG44" s="46">
        <f t="shared" si="68"/>
        <v>-4.8990224582389577E-7</v>
      </c>
      <c r="GH44" s="46">
        <f t="shared" si="69"/>
        <v>-2.7212183258842273E-7</v>
      </c>
      <c r="GI44" s="46">
        <f t="shared" si="70"/>
        <v>-2.4019611471002328E-7</v>
      </c>
      <c r="GJ44" s="46">
        <f t="shared" si="71"/>
        <v>-7.049056139530126E-7</v>
      </c>
      <c r="GK44" s="46">
        <f t="shared" si="72"/>
        <v>-7.4489269918623474E-5</v>
      </c>
      <c r="GL44" s="46">
        <f t="shared" si="73"/>
        <v>-2.2570228434441817E-6</v>
      </c>
      <c r="GM44" s="46">
        <f t="shared" si="74"/>
        <v>-2.634962786423475E-6</v>
      </c>
      <c r="GN44" s="46">
        <f t="shared" si="75"/>
        <v>-8.2202500315423495E-7</v>
      </c>
      <c r="GO44" s="46">
        <f t="shared" si="76"/>
        <v>-4.2932440999921549E-6</v>
      </c>
      <c r="GP44" s="46">
        <f t="shared" si="77"/>
        <v>-6.2667402994567568E-5</v>
      </c>
      <c r="GQ44" s="46">
        <f t="shared" si="78"/>
        <v>-2.9384745152952519E-6</v>
      </c>
      <c r="GR44" s="46">
        <f t="shared" si="79"/>
        <v>0</v>
      </c>
      <c r="GS44" s="46">
        <f t="shared" si="80"/>
        <v>5.4981065311437635E-6</v>
      </c>
      <c r="GT44" s="46">
        <f t="shared" si="81"/>
        <v>7.4874574284578485E-6</v>
      </c>
      <c r="GU44" s="46">
        <f t="shared" si="82"/>
        <v>-3.5791140781115192E-7</v>
      </c>
      <c r="GV44" s="46">
        <f t="shared" si="83"/>
        <v>2.8889778735127134E-5</v>
      </c>
      <c r="GW44" s="46">
        <f t="shared" si="84"/>
        <v>-7.045082915713613E-7</v>
      </c>
      <c r="GX44" s="46">
        <f t="shared" si="85"/>
        <v>-2.7044644931891518E-7</v>
      </c>
      <c r="GY44" s="46">
        <f t="shared" si="86"/>
        <v>-3.7829397777468607E-7</v>
      </c>
      <c r="GZ44" s="46">
        <f t="shared" si="87"/>
        <v>0.18293667446339601</v>
      </c>
      <c r="HA44" s="46">
        <f t="shared" si="88"/>
        <v>-1.2025106626300596E-8</v>
      </c>
      <c r="HB44" s="46">
        <f t="shared" si="89"/>
        <v>-5.4319876057371574E-7</v>
      </c>
      <c r="HC44" s="46">
        <f t="shared" si="90"/>
        <v>7.419157926045003E-6</v>
      </c>
      <c r="HD44" s="46">
        <f t="shared" si="91"/>
        <v>-6.6766787028911144E-4</v>
      </c>
      <c r="HE44" s="46">
        <f t="shared" si="92"/>
        <v>0</v>
      </c>
      <c r="HF44" s="46">
        <f t="shared" si="93"/>
        <v>-4.0752234370882146E-8</v>
      </c>
      <c r="HG44" s="46">
        <f t="shared" si="94"/>
        <v>0</v>
      </c>
      <c r="HH44" s="46">
        <f t="shared" si="95"/>
        <v>3.4571253023231237E-5</v>
      </c>
      <c r="HI44" s="46">
        <f t="shared" si="96"/>
        <v>3.1338266212192921E-8</v>
      </c>
      <c r="HJ44" s="46">
        <f t="shared" si="97"/>
        <v>-2.0374373260776307E-5</v>
      </c>
      <c r="HK44" s="46">
        <f t="shared" si="98"/>
        <v>-1.1199297605598996E-6</v>
      </c>
      <c r="HL44" s="46">
        <f t="shared" si="99"/>
        <v>-4.2746632521334797E-6</v>
      </c>
      <c r="HM44" s="46">
        <f t="shared" si="100"/>
        <v>0</v>
      </c>
      <c r="HN44" s="46">
        <f t="shared" si="101"/>
        <v>6.4314162231577228E-8</v>
      </c>
      <c r="HO44" s="46">
        <f t="shared" si="102"/>
        <v>-1.1550735118641825E-5</v>
      </c>
      <c r="HP44" s="46">
        <f t="shared" si="103"/>
        <v>-1.1232839847903498E-6</v>
      </c>
      <c r="HQ44" s="46">
        <f t="shared" si="104"/>
        <v>2.0088779729185768E-6</v>
      </c>
      <c r="HR44" s="46">
        <f t="shared" si="105"/>
        <v>5.2186534134899797E-9</v>
      </c>
      <c r="HS44" s="46">
        <f t="shared" si="106"/>
        <v>-1.1885710278648197E-7</v>
      </c>
      <c r="HT44" s="46">
        <f t="shared" si="107"/>
        <v>7.3995232660442172E-7</v>
      </c>
      <c r="HU44" s="46">
        <f t="shared" si="108"/>
        <v>8.5371758853840751E-6</v>
      </c>
      <c r="HV44" s="46">
        <f t="shared" si="109"/>
        <v>0</v>
      </c>
      <c r="HW44" s="46">
        <f t="shared" si="110"/>
        <v>0</v>
      </c>
      <c r="HX44" s="46">
        <f t="shared" si="111"/>
        <v>-3.5952435091352894E-6</v>
      </c>
      <c r="HY44" s="46">
        <f t="shared" si="56"/>
        <v>1.5484189327070265E-4</v>
      </c>
    </row>
    <row r="45" spans="1:233" x14ac:dyDescent="0.3">
      <c r="A45" s="23" t="s">
        <v>42</v>
      </c>
      <c r="B45" s="21">
        <v>10260.958422</v>
      </c>
      <c r="C45" s="21">
        <v>158.43101519999999</v>
      </c>
      <c r="D45" s="21">
        <v>25024.210985999998</v>
      </c>
      <c r="E45" s="21">
        <v>1556.2520907999999</v>
      </c>
      <c r="F45" s="21">
        <v>1422.6622990000001</v>
      </c>
      <c r="G45" s="21">
        <v>8208.6475078999993</v>
      </c>
      <c r="H45" s="21">
        <v>337.02430272999999</v>
      </c>
      <c r="I45" s="23">
        <v>1.0241784199999999</v>
      </c>
      <c r="J45" s="23">
        <v>0.31990794</v>
      </c>
      <c r="L45" s="23">
        <v>3.946827E-2</v>
      </c>
      <c r="M45" s="23">
        <v>0.79821176000000005</v>
      </c>
      <c r="N45" s="23">
        <v>6.2067900000000002E-3</v>
      </c>
      <c r="O45" s="23">
        <v>3.0595999999999998E-4</v>
      </c>
      <c r="P45" s="23">
        <v>5.319641E-2</v>
      </c>
      <c r="R45" s="23">
        <v>0.11070099999999999</v>
      </c>
      <c r="T45" s="23">
        <v>3.855857E-2</v>
      </c>
      <c r="U45" s="23">
        <v>7.5014999999999998E-2</v>
      </c>
      <c r="Y45" s="23">
        <v>5.86332E-3</v>
      </c>
      <c r="Z45" s="23">
        <v>12.029307319999999</v>
      </c>
      <c r="AA45" s="23">
        <v>16.075911000000001</v>
      </c>
      <c r="AB45" s="23">
        <v>3.7746500000000001E-3</v>
      </c>
      <c r="AC45" s="23">
        <v>0.10927421</v>
      </c>
      <c r="AD45" s="23">
        <v>0.38883877999999999</v>
      </c>
      <c r="AE45" s="23">
        <v>1.3733731</v>
      </c>
      <c r="AG45" s="23">
        <v>5.0493280000000001E-2</v>
      </c>
      <c r="AH45" s="23">
        <v>0.30314826</v>
      </c>
      <c r="AI45" s="23">
        <v>7.7299999999999994E-2</v>
      </c>
      <c r="AL45" s="23">
        <v>2.7096837800000002</v>
      </c>
      <c r="AN45" s="23">
        <v>5.2292650000000003E-2</v>
      </c>
      <c r="AO45" s="23">
        <v>1.3713043</v>
      </c>
      <c r="AP45" s="23">
        <v>4.4291000000000003E-4</v>
      </c>
      <c r="AQ45" s="6">
        <v>1.7400000000000001E-6</v>
      </c>
      <c r="AR45" s="23">
        <v>1.5489999999999999E-5</v>
      </c>
      <c r="AT45" s="6">
        <v>1.1599999999999999E-6</v>
      </c>
      <c r="AU45" s="6">
        <v>5.9100000000000002E-6</v>
      </c>
      <c r="AV45" s="6">
        <v>4.3100000000000002E-6</v>
      </c>
      <c r="AW45" s="23">
        <v>4.0430019999999997E-2</v>
      </c>
      <c r="AX45" s="23">
        <v>0.82729198999999998</v>
      </c>
      <c r="AY45" s="23">
        <v>1.95286358</v>
      </c>
      <c r="AZ45" s="23">
        <v>2.6118939000000001</v>
      </c>
      <c r="BA45" s="23">
        <v>4.5921999999999998E-2</v>
      </c>
      <c r="BE45" s="6">
        <v>1.6700000000000001E-6</v>
      </c>
      <c r="BG45" s="23" t="s">
        <v>42</v>
      </c>
      <c r="BH45" s="23">
        <v>0</v>
      </c>
      <c r="BI45" s="23">
        <v>0</v>
      </c>
      <c r="BJ45" s="23">
        <v>0</v>
      </c>
      <c r="BK45" s="23">
        <v>0.31990810384630403</v>
      </c>
      <c r="BL45" s="23">
        <v>0</v>
      </c>
      <c r="BM45" s="23">
        <v>1.0241778490434399</v>
      </c>
      <c r="BN45" s="23">
        <v>1.0241778490434399</v>
      </c>
      <c r="BO45" s="23">
        <v>2.5299793763124299E-3</v>
      </c>
      <c r="BP45" s="23">
        <v>0</v>
      </c>
      <c r="BQ45" s="23">
        <v>1.61819885932858E-2</v>
      </c>
      <c r="BR45" s="23">
        <v>2.32862687643644E-2</v>
      </c>
      <c r="BS45" s="23">
        <v>0.79821148630899796</v>
      </c>
      <c r="BT45" s="6">
        <v>1.6700156631424901E-6</v>
      </c>
      <c r="BU45" s="23">
        <v>1.9861737597072198E-3</v>
      </c>
      <c r="BV45" s="23">
        <v>4.2206153562944701E-3</v>
      </c>
      <c r="BW45" s="23">
        <v>5.86329583380961E-3</v>
      </c>
      <c r="BX45" s="23">
        <v>3.05957809434609E-4</v>
      </c>
      <c r="BY45" s="23">
        <v>1.27671326636794E-2</v>
      </c>
      <c r="BZ45" s="23">
        <v>4.0429245786691798E-2</v>
      </c>
      <c r="CA45" s="23">
        <v>0</v>
      </c>
      <c r="CB45" s="23">
        <v>0</v>
      </c>
      <c r="CC45" s="23">
        <v>123.047502074817</v>
      </c>
      <c r="CD45" s="23">
        <v>0.11069955084824901</v>
      </c>
      <c r="CE45" s="23">
        <v>1.11820082397746E-2</v>
      </c>
      <c r="CF45" s="23">
        <v>2.73765898036233E-2</v>
      </c>
      <c r="CG45" s="23">
        <v>0</v>
      </c>
      <c r="CH45" s="23">
        <v>7.5014803601034893E-2</v>
      </c>
      <c r="CI45" s="23">
        <v>1.3733723383256999</v>
      </c>
      <c r="CJ45" s="23">
        <v>0</v>
      </c>
      <c r="CK45" s="23">
        <v>0</v>
      </c>
      <c r="CL45" s="23">
        <v>7.7300269864239199E-2</v>
      </c>
      <c r="CM45" s="23">
        <v>5.2292600186290498E-2</v>
      </c>
      <c r="CN45" s="23">
        <v>10260.9560125716</v>
      </c>
      <c r="CO45" s="23">
        <v>0</v>
      </c>
      <c r="CP45" s="23">
        <v>0</v>
      </c>
      <c r="CQ45" s="23">
        <v>0.344854122461416</v>
      </c>
      <c r="CR45" s="23">
        <v>9.0544893391254107</v>
      </c>
      <c r="CS45" s="23">
        <v>0.15083394609623099</v>
      </c>
      <c r="CT45" s="23">
        <v>0.82729244903240196</v>
      </c>
      <c r="CU45" s="23">
        <v>0</v>
      </c>
      <c r="CV45" s="23">
        <v>0</v>
      </c>
      <c r="CW45" s="6">
        <v>0</v>
      </c>
      <c r="CX45" s="23">
        <v>12.0292908720543</v>
      </c>
      <c r="CY45" s="23">
        <v>12.0292908720543</v>
      </c>
      <c r="CZ45" s="6">
        <v>16.075928152766998</v>
      </c>
      <c r="DA45" s="6">
        <v>1.9528711501079801</v>
      </c>
      <c r="DB45" s="6">
        <v>1.2762882300327201E-3</v>
      </c>
      <c r="DC45" s="23">
        <v>2.23837381239548E-3</v>
      </c>
      <c r="DD45" s="23">
        <v>0</v>
      </c>
      <c r="DE45" s="23">
        <v>4.6255448284812797</v>
      </c>
      <c r="DF45" s="23">
        <v>0</v>
      </c>
      <c r="DG45" s="23">
        <v>0</v>
      </c>
      <c r="DH45" s="23">
        <v>0</v>
      </c>
      <c r="DI45" s="23">
        <v>2.84112853023363E-2</v>
      </c>
      <c r="DJ45" s="23">
        <v>8.0862894551827796E-2</v>
      </c>
      <c r="DK45" s="6">
        <v>0.12831677990597201</v>
      </c>
      <c r="DL45" s="23">
        <v>0.26052189822472799</v>
      </c>
      <c r="DM45" s="23">
        <v>0</v>
      </c>
      <c r="DN45" s="23">
        <v>2.6118955672259698</v>
      </c>
      <c r="DO45" s="23">
        <v>5.0492998322470901E-2</v>
      </c>
      <c r="DP45" s="23">
        <v>158.43101833230199</v>
      </c>
      <c r="DQ45" s="23">
        <v>0</v>
      </c>
      <c r="DR45" s="23">
        <v>0.124290885376191</v>
      </c>
      <c r="DS45" s="23">
        <v>0.17885751562250199</v>
      </c>
      <c r="DT45" s="23">
        <v>315.37423946956699</v>
      </c>
      <c r="DU45" s="23">
        <v>23032.928668152101</v>
      </c>
      <c r="DV45" s="23">
        <v>2559.2144679759899</v>
      </c>
      <c r="DW45" s="23">
        <v>25592.143136128099</v>
      </c>
      <c r="DX45" s="23">
        <v>0</v>
      </c>
      <c r="DY45" s="23">
        <v>8.5668952771970392</v>
      </c>
      <c r="DZ45" s="23">
        <v>4.4290994223978501E-4</v>
      </c>
      <c r="EA45" s="6">
        <v>1.73997395503673E-6</v>
      </c>
      <c r="EB45" s="6">
        <v>1.54898403126154E-5</v>
      </c>
      <c r="EC45" s="23">
        <v>0</v>
      </c>
      <c r="ED45" s="6">
        <v>1.1600082756659301E-6</v>
      </c>
      <c r="EE45" s="6">
        <v>5.91006978378169E-6</v>
      </c>
      <c r="EF45" s="6">
        <v>4.31001776748953E-6</v>
      </c>
      <c r="EG45" s="23">
        <v>4.0430219078130603E-2</v>
      </c>
      <c r="EH45" s="23">
        <v>79.803095960691493</v>
      </c>
      <c r="EI45" s="23">
        <v>88.227263767215604</v>
      </c>
      <c r="EJ45" s="23">
        <v>46.722572101755397</v>
      </c>
      <c r="EK45" s="23">
        <v>3.6063182500257298</v>
      </c>
      <c r="EL45" s="23">
        <v>63.441755180034903</v>
      </c>
      <c r="EM45" s="23">
        <v>40.217511886555599</v>
      </c>
      <c r="EN45" s="23">
        <v>0</v>
      </c>
      <c r="EO45" s="23">
        <v>2.6000629022746198E-4</v>
      </c>
      <c r="EP45" s="23">
        <v>6.5168486747607099</v>
      </c>
      <c r="EQ45" s="23">
        <v>1556.28296678279</v>
      </c>
      <c r="ER45" s="23">
        <v>1422.69317720668</v>
      </c>
      <c r="ES45" s="23">
        <v>133.589789576106</v>
      </c>
      <c r="ET45" s="23">
        <v>0</v>
      </c>
      <c r="EU45" s="23">
        <v>0.37525097294377602</v>
      </c>
      <c r="EV45" s="23">
        <v>776.06643141632605</v>
      </c>
      <c r="EW45" s="23">
        <v>0</v>
      </c>
      <c r="EX45" s="23">
        <v>34.887221123254903</v>
      </c>
      <c r="EY45" s="23">
        <v>9.0784977520571797</v>
      </c>
      <c r="EZ45" s="23">
        <v>3.15563135457155</v>
      </c>
      <c r="FA45" s="23">
        <v>87.005664724063905</v>
      </c>
      <c r="FB45" s="23">
        <v>0</v>
      </c>
      <c r="FC45" s="23">
        <v>6.3166139405878097</v>
      </c>
      <c r="FD45" s="23">
        <v>121.711805177665</v>
      </c>
      <c r="FE45" s="23">
        <v>144.393053240022</v>
      </c>
      <c r="FF45" s="23">
        <v>5.7115193919566796</v>
      </c>
      <c r="FG45" s="23">
        <v>0</v>
      </c>
      <c r="FH45" s="23">
        <v>8206.9808520801507</v>
      </c>
      <c r="FI45" s="23">
        <v>1.22375010424114E-2</v>
      </c>
      <c r="FJ45" s="23">
        <v>4.5921970117539297E-2</v>
      </c>
      <c r="FK45" s="23">
        <v>161.48317280841201</v>
      </c>
      <c r="FL45" s="23">
        <v>0</v>
      </c>
      <c r="FM45" s="23">
        <v>45.1969975330491</v>
      </c>
      <c r="FN45" s="23">
        <v>2.7096838064009501</v>
      </c>
      <c r="FO45" s="23">
        <v>0</v>
      </c>
      <c r="FP45" s="23">
        <v>1.02941619716337E-2</v>
      </c>
      <c r="FQ45" s="23">
        <v>337.02441477140798</v>
      </c>
      <c r="FR45" s="23">
        <v>1.37130590847684</v>
      </c>
      <c r="FS45" s="23">
        <v>139.896656035973</v>
      </c>
      <c r="FU45" s="32">
        <f t="shared" si="55"/>
        <v>0.93576081033617231</v>
      </c>
      <c r="FV45" s="46">
        <f t="shared" si="57"/>
        <v>-2.348151411225706E-7</v>
      </c>
      <c r="FW45" s="46">
        <f t="shared" si="58"/>
        <v>1.9770762651914195E-8</v>
      </c>
      <c r="FX45" s="46">
        <f t="shared" si="59"/>
        <v>2.2695306974746792E-2</v>
      </c>
      <c r="FY45" s="46">
        <f t="shared" si="60"/>
        <v>1.983996228673293E-5</v>
      </c>
      <c r="FZ45" s="46">
        <f t="shared" si="61"/>
        <v>2.170452306332763E-5</v>
      </c>
      <c r="GA45" s="46">
        <f t="shared" si="62"/>
        <v>-2.0303659259878563E-4</v>
      </c>
      <c r="GB45" s="46">
        <f t="shared" si="63"/>
        <v>3.32443111906909E-7</v>
      </c>
      <c r="GC45" s="46">
        <f t="shared" si="64"/>
        <v>-5.574776317108126E-7</v>
      </c>
      <c r="GD45" s="46">
        <f t="shared" si="65"/>
        <v>5.1216704413253623E-7</v>
      </c>
      <c r="GE45" s="46">
        <f t="shared" si="66"/>
        <v>0</v>
      </c>
      <c r="GF45" s="46">
        <f t="shared" si="67"/>
        <v>-3.2031679622579651E-7</v>
      </c>
      <c r="GG45" s="46">
        <f t="shared" si="68"/>
        <v>-3.428801926996972E-7</v>
      </c>
      <c r="GH45" s="46">
        <f t="shared" si="69"/>
        <v>-1.4242439494754802E-7</v>
      </c>
      <c r="GI45" s="46">
        <f t="shared" si="70"/>
        <v>-7.1596463294965348E-6</v>
      </c>
      <c r="GJ45" s="46">
        <f t="shared" si="71"/>
        <v>-5.9307815693514496E-7</v>
      </c>
      <c r="GK45" s="46">
        <f t="shared" si="72"/>
        <v>0</v>
      </c>
      <c r="GL45" s="46">
        <f t="shared" si="73"/>
        <v>-1.309068347157989E-5</v>
      </c>
      <c r="GM45" s="46">
        <f t="shared" si="74"/>
        <v>0</v>
      </c>
      <c r="GN45" s="46">
        <f t="shared" si="75"/>
        <v>7.2729351465906171E-7</v>
      </c>
      <c r="GO45" s="46">
        <f t="shared" si="76"/>
        <v>-2.6181292422172491E-6</v>
      </c>
      <c r="GP45" s="46">
        <f t="shared" si="77"/>
        <v>0</v>
      </c>
      <c r="GQ45" s="46">
        <f t="shared" si="78"/>
        <v>0</v>
      </c>
      <c r="GR45" s="46">
        <f t="shared" si="79"/>
        <v>0</v>
      </c>
      <c r="GS45" s="46">
        <f t="shared" si="80"/>
        <v>-4.1215881769974829E-6</v>
      </c>
      <c r="GT45" s="46">
        <f t="shared" si="81"/>
        <v>-1.3673227610891281E-6</v>
      </c>
      <c r="GU45" s="46">
        <f t="shared" si="82"/>
        <v>1.0669856903901869E-6</v>
      </c>
      <c r="GV45" s="46">
        <f t="shared" si="83"/>
        <v>4.8567829233872921E-6</v>
      </c>
      <c r="GW45" s="46">
        <f t="shared" si="84"/>
        <v>-2.7587329066025468E-7</v>
      </c>
      <c r="GX45" s="46">
        <f t="shared" si="85"/>
        <v>-2.6198338549321026E-7</v>
      </c>
      <c r="GY45" s="46">
        <f t="shared" si="86"/>
        <v>-5.5460114959002006E-7</v>
      </c>
      <c r="GZ45" s="46">
        <f t="shared" si="87"/>
        <v>0</v>
      </c>
      <c r="HA45" s="46">
        <f t="shared" si="88"/>
        <v>-5.5785151826159296E-6</v>
      </c>
      <c r="HB45" s="46">
        <f t="shared" si="89"/>
        <v>4.651146373031955E-7</v>
      </c>
      <c r="HC45" s="46">
        <f t="shared" si="90"/>
        <v>3.4911285796269631E-6</v>
      </c>
      <c r="HD45" s="46">
        <f t="shared" si="91"/>
        <v>0</v>
      </c>
      <c r="HE45" s="46">
        <f t="shared" si="92"/>
        <v>0</v>
      </c>
      <c r="HF45" s="46">
        <f t="shared" si="93"/>
        <v>9.7431848194181585E-9</v>
      </c>
      <c r="HG45" s="46">
        <f t="shared" si="94"/>
        <v>0</v>
      </c>
      <c r="HH45" s="46">
        <f t="shared" si="95"/>
        <v>-9.5259485806361607E-7</v>
      </c>
      <c r="HI45" s="46">
        <f t="shared" si="96"/>
        <v>1.1729539825279452E-6</v>
      </c>
      <c r="HJ45" s="46">
        <f t="shared" si="97"/>
        <v>-1.3041072681513475E-7</v>
      </c>
      <c r="HK45" s="46">
        <f t="shared" si="98"/>
        <v>-1.4968369695424327E-5</v>
      </c>
      <c r="HL45" s="46">
        <f t="shared" si="99"/>
        <v>-1.0309062917954828E-5</v>
      </c>
      <c r="HM45" s="46">
        <f t="shared" si="100"/>
        <v>0</v>
      </c>
      <c r="HN45" s="46">
        <f t="shared" si="101"/>
        <v>7.1341947673767861E-6</v>
      </c>
      <c r="HO45" s="46">
        <f t="shared" si="102"/>
        <v>1.180774647882259E-5</v>
      </c>
      <c r="HP45" s="46">
        <f t="shared" si="103"/>
        <v>4.1223873618895387E-6</v>
      </c>
      <c r="HQ45" s="46">
        <f t="shared" si="104"/>
        <v>4.9240176137803071E-6</v>
      </c>
      <c r="HR45" s="46">
        <f t="shared" si="105"/>
        <v>5.5486141232698126E-7</v>
      </c>
      <c r="HS45" s="46">
        <f t="shared" si="106"/>
        <v>3.8764141323307942E-6</v>
      </c>
      <c r="HT45" s="46">
        <f t="shared" si="107"/>
        <v>6.3832071039558879E-7</v>
      </c>
      <c r="HU45" s="46">
        <f t="shared" si="108"/>
        <v>-6.5072210923626663E-7</v>
      </c>
      <c r="HV45" s="46">
        <f t="shared" si="109"/>
        <v>0</v>
      </c>
      <c r="HW45" s="46">
        <f t="shared" si="110"/>
        <v>0</v>
      </c>
      <c r="HX45" s="46">
        <f t="shared" si="111"/>
        <v>0</v>
      </c>
      <c r="HY45" s="46">
        <f t="shared" si="56"/>
        <v>9.3791272394971956E-6</v>
      </c>
    </row>
    <row r="46" spans="1:233" x14ac:dyDescent="0.3">
      <c r="A46" s="23" t="s">
        <v>43</v>
      </c>
      <c r="B46" s="21">
        <v>1343.4972499999999</v>
      </c>
      <c r="C46" s="21">
        <v>13.840579999999999</v>
      </c>
      <c r="D46" s="21">
        <v>221.89949999999999</v>
      </c>
      <c r="E46" s="21">
        <v>41.517609999999998</v>
      </c>
      <c r="F46" s="21">
        <v>40.050350000000002</v>
      </c>
      <c r="G46" s="21">
        <v>1.9807516199999999</v>
      </c>
      <c r="H46" s="21">
        <v>35.252969999999998</v>
      </c>
      <c r="I46" s="23">
        <v>1.8318760199999999</v>
      </c>
      <c r="J46" s="23">
        <v>8.8283190999999999</v>
      </c>
      <c r="L46" s="23">
        <v>4.253357E-2</v>
      </c>
      <c r="M46" s="23">
        <v>9.2697357100000009</v>
      </c>
      <c r="N46" s="23">
        <v>2.1266800000000002E-3</v>
      </c>
      <c r="P46" s="23">
        <v>7.92671E-3</v>
      </c>
      <c r="Q46" s="23">
        <v>9.9318480000000001E-2</v>
      </c>
      <c r="R46" s="23">
        <v>6.1798180000000001E-2</v>
      </c>
      <c r="S46" s="23">
        <v>1.5249735</v>
      </c>
      <c r="T46" s="23">
        <v>6.7666999999999996E-3</v>
      </c>
      <c r="U46" s="23">
        <v>6.4005339999999994E-2</v>
      </c>
      <c r="V46" s="23">
        <v>6.6212510000000002E-2</v>
      </c>
      <c r="Z46" s="23">
        <v>9.7111473200000002</v>
      </c>
      <c r="AA46" s="23">
        <v>36.724130000000002</v>
      </c>
      <c r="AB46" s="23">
        <v>1.861E-5</v>
      </c>
      <c r="AC46" s="23">
        <v>2.5532000000000002E-4</v>
      </c>
      <c r="AD46" s="23">
        <v>3.0933504100000002</v>
      </c>
      <c r="AE46" s="23">
        <v>0.64005343999999997</v>
      </c>
      <c r="AG46" s="23">
        <v>0.21408663999999999</v>
      </c>
      <c r="AH46" s="23">
        <v>6.3800339999999997E-2</v>
      </c>
      <c r="AI46" s="23">
        <v>8.386884E-2</v>
      </c>
      <c r="AJ46" s="23">
        <v>7.2833480000000006E-2</v>
      </c>
      <c r="AL46" s="23">
        <v>2.0305128799999999</v>
      </c>
      <c r="AN46" s="23">
        <v>3.9727489999999997E-2</v>
      </c>
      <c r="AO46" s="23">
        <v>1.7265160000000002E-2</v>
      </c>
      <c r="AP46" s="23">
        <v>2.648681E-2</v>
      </c>
      <c r="AT46" s="23">
        <v>1.7600000000000001E-5</v>
      </c>
      <c r="AU46" s="23">
        <v>4.8718999999999998E-4</v>
      </c>
      <c r="AV46" s="23">
        <v>1.4313999999999999E-4</v>
      </c>
      <c r="AW46" s="23">
        <v>1.8808510000000001E-2</v>
      </c>
      <c r="AX46" s="23">
        <v>6.8419629999999995E-2</v>
      </c>
      <c r="AZ46" s="23">
        <v>5.0762830000000002E-2</v>
      </c>
      <c r="BA46" s="23">
        <v>4.1934505099999999</v>
      </c>
      <c r="BE46" s="23">
        <v>5.0266900000000003E-3</v>
      </c>
      <c r="BG46" s="23" t="s">
        <v>43</v>
      </c>
      <c r="BH46" s="23">
        <v>0</v>
      </c>
      <c r="BI46" s="23">
        <v>0</v>
      </c>
      <c r="BJ46" s="23">
        <v>0</v>
      </c>
      <c r="BK46" s="23">
        <v>8.8283047185332606</v>
      </c>
      <c r="BL46" s="23">
        <v>0</v>
      </c>
      <c r="BM46" s="23">
        <v>1.8318696127743701</v>
      </c>
      <c r="BN46" s="23">
        <v>1.8318696127743701</v>
      </c>
      <c r="BO46" s="23">
        <v>0</v>
      </c>
      <c r="BP46" s="23">
        <v>0</v>
      </c>
      <c r="BQ46" s="23">
        <v>1.74387800536825E-2</v>
      </c>
      <c r="BR46" s="23">
        <v>2.50948486824627E-2</v>
      </c>
      <c r="BS46" s="23">
        <v>9.2697187008977195</v>
      </c>
      <c r="BT46" s="23">
        <v>5.02668350497065E-3</v>
      </c>
      <c r="BU46" s="23">
        <v>6.8053795523515003E-4</v>
      </c>
      <c r="BV46" s="23">
        <v>1.44614477402073E-3</v>
      </c>
      <c r="BW46" s="23">
        <v>0</v>
      </c>
      <c r="BX46" s="23">
        <v>0</v>
      </c>
      <c r="BY46" s="23">
        <v>1.90241214151468E-3</v>
      </c>
      <c r="BZ46" s="23">
        <v>6.0243001078060096E-3</v>
      </c>
      <c r="CA46" s="23">
        <v>9.9318310688622694E-2</v>
      </c>
      <c r="CB46" s="23">
        <v>0</v>
      </c>
      <c r="CC46" s="23">
        <v>24.002228304580701</v>
      </c>
      <c r="CD46" s="23">
        <v>6.17979881391078E-2</v>
      </c>
      <c r="CE46" s="23">
        <v>1.9623449771545998E-3</v>
      </c>
      <c r="CF46" s="23">
        <v>4.8043655239008503E-3</v>
      </c>
      <c r="CG46" s="23">
        <v>1.5249768517301601</v>
      </c>
      <c r="CH46" s="23">
        <v>6.4005164553966196E-2</v>
      </c>
      <c r="CI46" s="23">
        <v>0.64005219782910405</v>
      </c>
      <c r="CJ46" s="23">
        <v>6.6212206424904496E-2</v>
      </c>
      <c r="CK46" s="23">
        <v>0</v>
      </c>
      <c r="CL46" s="23">
        <v>8.3868443649017202E-2</v>
      </c>
      <c r="CM46" s="23">
        <v>3.97272658594994E-2</v>
      </c>
      <c r="CN46" s="23">
        <v>1343.49273674542</v>
      </c>
      <c r="CO46" s="23">
        <v>0</v>
      </c>
      <c r="CP46" s="23">
        <v>0</v>
      </c>
      <c r="CQ46" s="23">
        <v>10.234054712607101</v>
      </c>
      <c r="CR46" s="23">
        <v>3.2551625921602199</v>
      </c>
      <c r="CS46" s="23">
        <v>0</v>
      </c>
      <c r="CT46" s="23">
        <v>6.8419531135716097E-2</v>
      </c>
      <c r="CU46" s="23">
        <v>10.290518093673301</v>
      </c>
      <c r="CV46" s="23">
        <v>0</v>
      </c>
      <c r="CW46" s="23">
        <v>0</v>
      </c>
      <c r="CX46" s="23">
        <v>9.7111305921827604</v>
      </c>
      <c r="CY46" s="23">
        <v>9.7111305921827604</v>
      </c>
      <c r="CZ46" s="23">
        <v>36.724142586724199</v>
      </c>
      <c r="DA46" s="23">
        <v>0</v>
      </c>
      <c r="DB46" s="6">
        <v>7.4439196692945897E-6</v>
      </c>
      <c r="DC46" s="6">
        <v>9.3048516328312395E-6</v>
      </c>
      <c r="DD46" s="23">
        <v>0</v>
      </c>
      <c r="DE46" s="23">
        <v>2.8046809710166099E-4</v>
      </c>
      <c r="DF46" s="23">
        <v>0</v>
      </c>
      <c r="DG46" s="23">
        <v>0</v>
      </c>
      <c r="DH46" s="23">
        <v>0</v>
      </c>
      <c r="DI46" s="6">
        <v>6.6382019061161696E-5</v>
      </c>
      <c r="DJ46" s="23">
        <v>1.8893370640277299E-4</v>
      </c>
      <c r="DK46" s="23">
        <v>1.0208076031570099</v>
      </c>
      <c r="DL46" s="23">
        <v>2.0725470885210799</v>
      </c>
      <c r="DM46" s="23">
        <v>0</v>
      </c>
      <c r="DN46" s="23">
        <v>5.0762757236785597E-2</v>
      </c>
      <c r="DO46" s="23">
        <v>0.21408606315623999</v>
      </c>
      <c r="DP46" s="23">
        <v>13.840581449770401</v>
      </c>
      <c r="DQ46" s="23">
        <v>0</v>
      </c>
      <c r="DR46" s="23">
        <v>2.6158094527576999E-2</v>
      </c>
      <c r="DS46" s="23">
        <v>3.7642269479764297E-2</v>
      </c>
      <c r="DT46" s="23">
        <v>47.716066710538598</v>
      </c>
      <c r="DU46" s="23">
        <v>199.70771062078799</v>
      </c>
      <c r="DV46" s="23">
        <v>22.1897380343501</v>
      </c>
      <c r="DW46" s="23">
        <v>221.89744865513799</v>
      </c>
      <c r="DX46" s="23">
        <v>0</v>
      </c>
      <c r="DY46" s="23">
        <v>0.981134472135893</v>
      </c>
      <c r="DZ46" s="23">
        <v>2.6486780208800801E-2</v>
      </c>
      <c r="EA46" s="23">
        <v>0</v>
      </c>
      <c r="EB46" s="23">
        <v>0</v>
      </c>
      <c r="EC46" s="23">
        <v>0</v>
      </c>
      <c r="ED46" s="6">
        <v>1.7600062735296502E-5</v>
      </c>
      <c r="EE46" s="23">
        <v>4.8719413906711398E-4</v>
      </c>
      <c r="EF46" s="23">
        <v>1.4314148875741901E-4</v>
      </c>
      <c r="EG46" s="23">
        <v>1.88086277393078E-2</v>
      </c>
      <c r="EH46" s="6">
        <v>7.5643909456174805E-5</v>
      </c>
      <c r="EI46" s="23">
        <v>0.88153130924545697</v>
      </c>
      <c r="EJ46" s="23">
        <v>0.25470186862657501</v>
      </c>
      <c r="EK46" s="23">
        <v>0.21466634730512499</v>
      </c>
      <c r="EL46" s="23">
        <v>1.4861636204412501</v>
      </c>
      <c r="EM46" s="23">
        <v>1.51195290927429E-4</v>
      </c>
      <c r="EN46" s="23">
        <v>0</v>
      </c>
      <c r="EO46" s="6">
        <v>1.86097322343292E-6</v>
      </c>
      <c r="EP46" s="23">
        <v>3.5516651289428198</v>
      </c>
      <c r="EQ46" s="23">
        <v>41.5152675514123</v>
      </c>
      <c r="ER46" s="23">
        <v>40.048018341273199</v>
      </c>
      <c r="ES46" s="23">
        <v>1.46724921013905</v>
      </c>
      <c r="ET46" s="23">
        <v>5.6950231102807003E-2</v>
      </c>
      <c r="EU46" s="23">
        <v>0</v>
      </c>
      <c r="EV46" s="23">
        <v>6.6951232919415498</v>
      </c>
      <c r="EW46" s="23">
        <v>6.03016010240469E-2</v>
      </c>
      <c r="EX46" s="23">
        <v>5.62348151270138</v>
      </c>
      <c r="EY46" s="23">
        <v>4.3185502405793699E-4</v>
      </c>
      <c r="EZ46" s="23">
        <v>2.3151959082215801E-4</v>
      </c>
      <c r="FA46" s="23">
        <v>14.062705367042</v>
      </c>
      <c r="FB46" s="23">
        <v>7.2775415469521598E-2</v>
      </c>
      <c r="FC46" s="23">
        <v>0.85719998791253305</v>
      </c>
      <c r="FD46" s="23">
        <v>5.4257802308239196</v>
      </c>
      <c r="FE46" s="23">
        <v>2.6155889275065101</v>
      </c>
      <c r="FF46" s="23">
        <v>0</v>
      </c>
      <c r="FG46" s="23">
        <v>0</v>
      </c>
      <c r="FH46" s="23">
        <v>1.9807361294554</v>
      </c>
      <c r="FI46" s="23">
        <v>0.27903919884832901</v>
      </c>
      <c r="FJ46" s="23">
        <v>4.1934453459904502</v>
      </c>
      <c r="FK46" s="23">
        <v>0</v>
      </c>
      <c r="FL46" s="23">
        <v>0</v>
      </c>
      <c r="FM46" s="23">
        <v>2.79588268629468E-2</v>
      </c>
      <c r="FN46" s="23">
        <v>2.0305085656044599</v>
      </c>
      <c r="FO46" s="23">
        <v>0</v>
      </c>
      <c r="FP46" s="23">
        <v>0.132931510678232</v>
      </c>
      <c r="FQ46" s="23">
        <v>35.252893198961601</v>
      </c>
      <c r="FR46" s="23">
        <v>1.72650792748167E-2</v>
      </c>
      <c r="FS46" s="23">
        <v>2.3813697452902599E-2</v>
      </c>
      <c r="FU46" s="32">
        <f t="shared" si="55"/>
        <v>1.353536188965736</v>
      </c>
      <c r="FV46" s="46">
        <f t="shared" si="57"/>
        <v>-3.3593329498317514E-6</v>
      </c>
      <c r="FW46" s="46">
        <f t="shared" si="58"/>
        <v>1.0474780692045179E-7</v>
      </c>
      <c r="FX46" s="46">
        <f t="shared" si="59"/>
        <v>-9.2444771709559514E-6</v>
      </c>
      <c r="FY46" s="46">
        <f t="shared" si="60"/>
        <v>-5.6420602912770671E-5</v>
      </c>
      <c r="FZ46" s="46">
        <f t="shared" si="61"/>
        <v>-5.8218186028405324E-5</v>
      </c>
      <c r="GA46" s="46">
        <f t="shared" si="62"/>
        <v>-7.8205386498321301E-6</v>
      </c>
      <c r="GB46" s="46">
        <f t="shared" si="63"/>
        <v>-2.1785693062589592E-6</v>
      </c>
      <c r="GC46" s="46">
        <f t="shared" si="64"/>
        <v>-3.4976306037535234E-6</v>
      </c>
      <c r="GD46" s="46">
        <f t="shared" si="65"/>
        <v>-1.6290152832452671E-6</v>
      </c>
      <c r="GE46" s="46">
        <f t="shared" si="66"/>
        <v>0</v>
      </c>
      <c r="GF46" s="46">
        <f t="shared" si="67"/>
        <v>1.3809361688783413E-6</v>
      </c>
      <c r="GG46" s="46">
        <f t="shared" si="68"/>
        <v>-1.8349069286795025E-6</v>
      </c>
      <c r="GH46" s="46">
        <f t="shared" si="69"/>
        <v>1.283341113797148E-6</v>
      </c>
      <c r="GI46" s="46">
        <f t="shared" si="70"/>
        <v>0</v>
      </c>
      <c r="GJ46" s="46">
        <f t="shared" si="71"/>
        <v>2.8376472581640104E-7</v>
      </c>
      <c r="GK46" s="46">
        <f t="shared" si="72"/>
        <v>-1.7047318616549034E-6</v>
      </c>
      <c r="GL46" s="46">
        <f t="shared" si="73"/>
        <v>-3.104636612297587E-6</v>
      </c>
      <c r="GM46" s="46">
        <f t="shared" si="74"/>
        <v>2.1978940355906723E-6</v>
      </c>
      <c r="GN46" s="46">
        <f t="shared" si="75"/>
        <v>1.5518724711518212E-6</v>
      </c>
      <c r="GO46" s="46">
        <f t="shared" si="76"/>
        <v>-2.7411155662678384E-6</v>
      </c>
      <c r="GP46" s="46">
        <f t="shared" si="77"/>
        <v>-4.5848601043223986E-6</v>
      </c>
      <c r="GQ46" s="46">
        <f t="shared" si="78"/>
        <v>0</v>
      </c>
      <c r="GR46" s="46">
        <f t="shared" si="79"/>
        <v>0</v>
      </c>
      <c r="GS46" s="46">
        <f t="shared" si="80"/>
        <v>0</v>
      </c>
      <c r="GT46" s="46">
        <f t="shared" si="81"/>
        <v>-1.7225376867030707E-6</v>
      </c>
      <c r="GU46" s="46">
        <f t="shared" si="82"/>
        <v>3.4273716480797853E-7</v>
      </c>
      <c r="GV46" s="46">
        <f t="shared" si="83"/>
        <v>-1.3727804473437236E-5</v>
      </c>
      <c r="GW46" s="46">
        <f t="shared" si="84"/>
        <v>-1.6741877116288859E-5</v>
      </c>
      <c r="GX46" s="46">
        <f t="shared" si="85"/>
        <v>1.3841555342619012E-6</v>
      </c>
      <c r="GY46" s="46">
        <f t="shared" si="86"/>
        <v>-1.9407299739236391E-6</v>
      </c>
      <c r="GZ46" s="46">
        <f t="shared" si="87"/>
        <v>0</v>
      </c>
      <c r="HA46" s="46">
        <f t="shared" si="88"/>
        <v>-2.6944407180590002E-6</v>
      </c>
      <c r="HB46" s="46">
        <f t="shared" si="89"/>
        <v>3.7628861061687808E-7</v>
      </c>
      <c r="HC46" s="46">
        <f t="shared" si="90"/>
        <v>-4.7258431474443955E-6</v>
      </c>
      <c r="HD46" s="46">
        <f t="shared" si="91"/>
        <v>-7.9722306936875402E-4</v>
      </c>
      <c r="HE46" s="46">
        <f t="shared" si="92"/>
        <v>0</v>
      </c>
      <c r="HF46" s="46">
        <f t="shared" si="93"/>
        <v>-2.124781173483321E-6</v>
      </c>
      <c r="HG46" s="46">
        <f t="shared" si="94"/>
        <v>0</v>
      </c>
      <c r="HH46" s="46">
        <f t="shared" si="95"/>
        <v>-5.6419497078049779E-6</v>
      </c>
      <c r="HI46" s="46">
        <f t="shared" si="96"/>
        <v>-4.6756116538637275E-6</v>
      </c>
      <c r="HJ46" s="46">
        <f t="shared" si="97"/>
        <v>-1.1247560275669296E-6</v>
      </c>
      <c r="HK46" s="46">
        <f t="shared" si="98"/>
        <v>0</v>
      </c>
      <c r="HL46" s="46">
        <f t="shared" si="99"/>
        <v>0</v>
      </c>
      <c r="HM46" s="46">
        <f t="shared" si="100"/>
        <v>0</v>
      </c>
      <c r="HN46" s="46">
        <f t="shared" si="101"/>
        <v>3.5645054829967843E-6</v>
      </c>
      <c r="HO46" s="46">
        <f t="shared" si="102"/>
        <v>8.4957965352476155E-6</v>
      </c>
      <c r="HP46" s="46">
        <f t="shared" si="103"/>
        <v>1.0400708530250745E-5</v>
      </c>
      <c r="HQ46" s="46">
        <f t="shared" si="104"/>
        <v>6.2598955366413665E-6</v>
      </c>
      <c r="HR46" s="46">
        <f t="shared" si="105"/>
        <v>-1.4449695781514909E-6</v>
      </c>
      <c r="HS46" s="46">
        <f t="shared" si="106"/>
        <v>0</v>
      </c>
      <c r="HT46" s="46">
        <f t="shared" si="107"/>
        <v>-1.4333955456213926E-6</v>
      </c>
      <c r="HU46" s="46">
        <f t="shared" si="108"/>
        <v>-1.231446403728233E-6</v>
      </c>
      <c r="HV46" s="46">
        <f t="shared" si="109"/>
        <v>0</v>
      </c>
      <c r="HW46" s="46">
        <f t="shared" si="110"/>
        <v>0</v>
      </c>
      <c r="HX46" s="46">
        <f t="shared" si="111"/>
        <v>0</v>
      </c>
      <c r="HY46" s="46">
        <f t="shared" si="56"/>
        <v>-1.2921085943808518E-6</v>
      </c>
    </row>
    <row r="47" spans="1:233" x14ac:dyDescent="0.3">
      <c r="A47" s="23" t="s">
        <v>44</v>
      </c>
      <c r="B47" s="21">
        <v>8943.0578234999994</v>
      </c>
      <c r="C47" s="21">
        <v>717.84290237000005</v>
      </c>
      <c r="D47" s="21">
        <v>16840.09547</v>
      </c>
      <c r="E47" s="21">
        <v>2278.6644759000001</v>
      </c>
      <c r="F47" s="21">
        <v>2051.0626183999998</v>
      </c>
      <c r="G47" s="21">
        <v>3377.2890164999999</v>
      </c>
      <c r="H47" s="21">
        <v>879.31698332999997</v>
      </c>
      <c r="I47" s="23">
        <v>11.76284646</v>
      </c>
      <c r="J47" s="23">
        <v>12.273854139999999</v>
      </c>
      <c r="L47" s="23">
        <v>7.1192889999999995E-2</v>
      </c>
      <c r="M47" s="23">
        <v>18.043503380000001</v>
      </c>
      <c r="N47" s="23">
        <v>6.1807299999999997E-3</v>
      </c>
      <c r="O47" s="23">
        <v>2.0717260000000001E-2</v>
      </c>
      <c r="P47" s="23">
        <v>9.9111019999999994E-2</v>
      </c>
      <c r="Q47" s="23">
        <v>9.3951499999999993E-2</v>
      </c>
      <c r="R47" s="23">
        <v>8.1358059999999996E-2</v>
      </c>
      <c r="S47" s="23">
        <v>4.7461086999999997</v>
      </c>
      <c r="T47" s="23">
        <v>3.5673820000000002E-2</v>
      </c>
      <c r="U47" s="23">
        <v>9.3268260000000006E-2</v>
      </c>
      <c r="V47" s="23">
        <v>8.0034800000000003E-2</v>
      </c>
      <c r="W47" s="23">
        <v>2.7679999999999999E-5</v>
      </c>
      <c r="Y47" s="23">
        <v>2.0586000000000001E-4</v>
      </c>
      <c r="Z47" s="23">
        <v>162.10855681999999</v>
      </c>
      <c r="AA47" s="23">
        <v>404.76805191</v>
      </c>
      <c r="AB47" s="23">
        <v>0.25316348999999999</v>
      </c>
      <c r="AC47" s="23">
        <v>0.66151400999999999</v>
      </c>
      <c r="AD47" s="23">
        <v>1.65705733</v>
      </c>
      <c r="AE47" s="23">
        <v>1.7436790799999999</v>
      </c>
      <c r="AF47" s="23">
        <v>0.62386123999999998</v>
      </c>
      <c r="AG47" s="23">
        <v>2.53829722</v>
      </c>
      <c r="AH47" s="23">
        <v>0.58442727999999999</v>
      </c>
      <c r="AI47" s="23">
        <v>0.19499480999999999</v>
      </c>
      <c r="AJ47" s="23">
        <v>8.0929929999999997E-2</v>
      </c>
      <c r="AL47" s="23">
        <v>32.183423449999999</v>
      </c>
      <c r="AM47" s="23">
        <v>5.2749299999999999E-2</v>
      </c>
      <c r="AN47" s="23">
        <v>5.5937790000000001E-2</v>
      </c>
      <c r="AO47" s="23">
        <v>14.51639361</v>
      </c>
      <c r="AP47" s="23">
        <v>8.2739300000000005E-3</v>
      </c>
      <c r="AT47" s="6">
        <v>4.7600000000000002E-6</v>
      </c>
      <c r="AU47" s="23">
        <v>5.5229999999999998E-5</v>
      </c>
      <c r="AV47" s="23">
        <v>3.0159999999999999E-5</v>
      </c>
      <c r="AW47" s="23">
        <v>5.8853500000000001E-3</v>
      </c>
      <c r="AX47" s="23">
        <v>7.3273175400000001</v>
      </c>
      <c r="AY47" s="23">
        <v>10.051666969999999</v>
      </c>
      <c r="AZ47" s="23">
        <v>0.27453903000000002</v>
      </c>
      <c r="BA47" s="23">
        <v>5.5503106000000004</v>
      </c>
      <c r="BE47" s="23">
        <v>2.9830999999999998E-4</v>
      </c>
      <c r="BG47" s="23" t="s">
        <v>44</v>
      </c>
      <c r="BH47" s="23">
        <v>5.8724042447791695E-4</v>
      </c>
      <c r="BI47" s="23">
        <v>5.2032909091475004</v>
      </c>
      <c r="BJ47" s="23">
        <v>0</v>
      </c>
      <c r="BK47" s="23">
        <v>12.273671820566801</v>
      </c>
      <c r="BL47" s="23">
        <v>0</v>
      </c>
      <c r="BM47" s="23">
        <v>11.7628059516765</v>
      </c>
      <c r="BN47" s="23">
        <v>11.7628059516765</v>
      </c>
      <c r="BO47" s="23">
        <v>0.160280564488334</v>
      </c>
      <c r="BP47" s="23">
        <v>0.24842835336012001</v>
      </c>
      <c r="BQ47" s="23">
        <v>2.91886366718144E-2</v>
      </c>
      <c r="BR47" s="23">
        <v>4.20031498560932E-2</v>
      </c>
      <c r="BS47" s="23">
        <v>18.0432956268337</v>
      </c>
      <c r="BT47" s="23">
        <v>2.9830634746277402E-4</v>
      </c>
      <c r="BU47" s="23">
        <v>1.9778328925401101E-3</v>
      </c>
      <c r="BV47" s="23">
        <v>4.2028885178161E-3</v>
      </c>
      <c r="BW47" s="23">
        <v>2.0586272619077699E-4</v>
      </c>
      <c r="BX47" s="23">
        <v>2.0717314527525101E-2</v>
      </c>
      <c r="BY47" s="23">
        <v>2.3786620095360901E-2</v>
      </c>
      <c r="BZ47" s="23">
        <v>7.5324339047107197E-2</v>
      </c>
      <c r="CA47" s="23">
        <v>9.3950149328400401E-2</v>
      </c>
      <c r="CB47" s="23">
        <v>0</v>
      </c>
      <c r="CC47" s="23">
        <v>1595.11936256631</v>
      </c>
      <c r="CD47" s="23">
        <v>8.1357215176364794E-2</v>
      </c>
      <c r="CE47" s="23">
        <v>1.03452884056173E-2</v>
      </c>
      <c r="CF47" s="23">
        <v>2.5328098131649001E-2</v>
      </c>
      <c r="CG47" s="23">
        <v>4.7460612694466899</v>
      </c>
      <c r="CH47" s="23">
        <v>9.3267294425923394E-2</v>
      </c>
      <c r="CI47" s="23">
        <v>1.7436328720054299</v>
      </c>
      <c r="CJ47" s="23">
        <v>8.0034293285801694E-2</v>
      </c>
      <c r="CK47" s="23">
        <v>5.2748086195208203E-2</v>
      </c>
      <c r="CL47" s="23">
        <v>0.19499293347643901</v>
      </c>
      <c r="CM47" s="23">
        <v>5.5936875602826203E-2</v>
      </c>
      <c r="CN47" s="23">
        <v>8942.9979811146204</v>
      </c>
      <c r="CO47" s="6">
        <v>2.7679589462690001E-5</v>
      </c>
      <c r="CP47" s="23">
        <v>0</v>
      </c>
      <c r="CQ47" s="23">
        <v>40.697899430287997</v>
      </c>
      <c r="CR47" s="23">
        <v>54.041855718480299</v>
      </c>
      <c r="CS47" s="23">
        <v>8.70763605463309</v>
      </c>
      <c r="CT47" s="23">
        <v>7.3273188696202798</v>
      </c>
      <c r="CU47" s="23">
        <v>26.802331394361701</v>
      </c>
      <c r="CV47" s="23">
        <v>0</v>
      </c>
      <c r="CW47" s="23">
        <v>9.3695451396352402E-4</v>
      </c>
      <c r="CX47" s="23">
        <v>162.108484858255</v>
      </c>
      <c r="CY47" s="23">
        <v>162.108484858255</v>
      </c>
      <c r="CZ47" s="6">
        <v>404.76810002903602</v>
      </c>
      <c r="DA47" s="23">
        <v>10.051658850454301</v>
      </c>
      <c r="DB47" s="23">
        <v>8.6341880365602197E-2</v>
      </c>
      <c r="DC47" s="23">
        <v>0.14895436474197099</v>
      </c>
      <c r="DD47" s="23">
        <v>0</v>
      </c>
      <c r="DE47" s="23">
        <v>4.0535426102313403</v>
      </c>
      <c r="DF47" s="23">
        <v>3.13707205561213E-2</v>
      </c>
      <c r="DG47" s="23">
        <v>16.385163205372301</v>
      </c>
      <c r="DH47" s="23">
        <v>0.50413214803156803</v>
      </c>
      <c r="DI47" s="23">
        <v>0.17199373375222299</v>
      </c>
      <c r="DJ47" s="23">
        <v>0.489520175084387</v>
      </c>
      <c r="DK47" s="23">
        <v>0.54681849540610705</v>
      </c>
      <c r="DL47" s="23">
        <v>1.11020621007071</v>
      </c>
      <c r="DM47" s="23">
        <v>0.62795751246069798</v>
      </c>
      <c r="DN47" s="23">
        <v>0.27453874739869999</v>
      </c>
      <c r="DO47" s="23">
        <v>2.53829359168311</v>
      </c>
      <c r="DP47" s="23">
        <v>717.843459288237</v>
      </c>
      <c r="DQ47" s="23">
        <v>0</v>
      </c>
      <c r="DR47" s="23">
        <v>0.23961515226777599</v>
      </c>
      <c r="DS47" s="23">
        <v>0.34481196912177398</v>
      </c>
      <c r="DT47" s="23">
        <v>522.32072331339202</v>
      </c>
      <c r="DU47" s="23">
        <v>15144.446086902801</v>
      </c>
      <c r="DV47" s="23">
        <v>1682.7170302071299</v>
      </c>
      <c r="DW47" s="23">
        <v>16827.163117110002</v>
      </c>
      <c r="DX47" s="6">
        <v>9.9018407660207003E-5</v>
      </c>
      <c r="DY47" s="23">
        <v>14.195349225035701</v>
      </c>
      <c r="DZ47" s="23">
        <v>8.2738064267152099E-3</v>
      </c>
      <c r="EA47" s="23">
        <v>0</v>
      </c>
      <c r="EB47" s="23">
        <v>0</v>
      </c>
      <c r="EC47" s="23">
        <v>0</v>
      </c>
      <c r="ED47" s="6">
        <v>4.7600446015751901E-6</v>
      </c>
      <c r="EE47" s="6">
        <v>5.52297926128275E-5</v>
      </c>
      <c r="EF47" s="6">
        <v>3.0159796492799101E-5</v>
      </c>
      <c r="EG47" s="23">
        <v>5.8853679516524798E-3</v>
      </c>
      <c r="EH47" s="23">
        <v>29.479509423630201</v>
      </c>
      <c r="EI47" s="23">
        <v>67.049332144305595</v>
      </c>
      <c r="EJ47" s="23">
        <v>28.6601575786684</v>
      </c>
      <c r="EK47" s="23">
        <v>44.524341848339297</v>
      </c>
      <c r="EL47" s="23">
        <v>175.433123710742</v>
      </c>
      <c r="EM47" s="23">
        <v>30.313205819377899</v>
      </c>
      <c r="EN47" s="23">
        <v>0.212897687754978</v>
      </c>
      <c r="EO47" s="23">
        <v>1.7867097730995801E-2</v>
      </c>
      <c r="EP47" s="23">
        <v>32.446745793797298</v>
      </c>
      <c r="EQ47" s="23">
        <v>2285.0835713465099</v>
      </c>
      <c r="ER47" s="23">
        <v>2051.1272786163599</v>
      </c>
      <c r="ES47" s="23">
        <v>233.95629273014799</v>
      </c>
      <c r="ET47" s="23">
        <v>0.52637920435192298</v>
      </c>
      <c r="EU47" s="23">
        <v>0.112440506235883</v>
      </c>
      <c r="EV47" s="23">
        <v>285.347490064917</v>
      </c>
      <c r="EW47" s="23">
        <v>18.689699644013199</v>
      </c>
      <c r="EX47" s="23">
        <v>282.00536203739</v>
      </c>
      <c r="EY47" s="23">
        <v>62.604456458591102</v>
      </c>
      <c r="EZ47" s="23">
        <v>32.082841331272498</v>
      </c>
      <c r="FA47" s="23">
        <v>710.26431479014695</v>
      </c>
      <c r="FB47" s="23">
        <v>8.0864381542904706E-2</v>
      </c>
      <c r="FC47" s="23">
        <v>15.973831879071801</v>
      </c>
      <c r="FD47" s="23">
        <v>98.893470885539301</v>
      </c>
      <c r="FE47" s="23">
        <v>218.043276779748</v>
      </c>
      <c r="FF47" s="23">
        <v>1.4875650518447401</v>
      </c>
      <c r="FG47" s="23">
        <v>0</v>
      </c>
      <c r="FH47" s="23">
        <v>3317.9005140767899</v>
      </c>
      <c r="FI47" s="23">
        <v>3.5412282136053199</v>
      </c>
      <c r="FJ47" s="23">
        <v>5.5502166541566504</v>
      </c>
      <c r="FK47" s="23">
        <v>35.362374879611103</v>
      </c>
      <c r="FL47" s="23">
        <v>6.8674568589716198</v>
      </c>
      <c r="FM47" s="23">
        <v>20.879472538779499</v>
      </c>
      <c r="FN47" s="23">
        <v>32.183368997214799</v>
      </c>
      <c r="FO47" s="23">
        <v>0.27135094231055301</v>
      </c>
      <c r="FP47" s="23">
        <v>7.7232025959747697</v>
      </c>
      <c r="FQ47" s="23">
        <v>879.315606903299</v>
      </c>
      <c r="FR47" s="23">
        <v>14.516399480408801</v>
      </c>
      <c r="FS47" s="23">
        <v>25.673145002070001</v>
      </c>
      <c r="FU47" s="32">
        <f t="shared" si="55"/>
        <v>0.59400824824758647</v>
      </c>
      <c r="FV47" s="46">
        <f t="shared" si="57"/>
        <v>-6.6914903783460611E-6</v>
      </c>
      <c r="FW47" s="46">
        <f t="shared" si="58"/>
        <v>7.7582188960007704E-7</v>
      </c>
      <c r="FX47" s="46">
        <f t="shared" si="59"/>
        <v>-7.6795009345624469E-4</v>
      </c>
      <c r="FY47" s="46">
        <f t="shared" si="60"/>
        <v>2.8170428399619746E-3</v>
      </c>
      <c r="FZ47" s="46">
        <f t="shared" si="61"/>
        <v>3.1525227840480668E-5</v>
      </c>
      <c r="GA47" s="46">
        <f t="shared" si="62"/>
        <v>-1.7584666912740649E-2</v>
      </c>
      <c r="GB47" s="46">
        <f t="shared" si="63"/>
        <v>-1.5653361950992506E-6</v>
      </c>
      <c r="GC47" s="46">
        <f t="shared" si="64"/>
        <v>-3.4437517856445267E-6</v>
      </c>
      <c r="GD47" s="46">
        <f t="shared" si="65"/>
        <v>-1.4854293616258137E-5</v>
      </c>
      <c r="GE47" s="46">
        <f t="shared" si="66"/>
        <v>0</v>
      </c>
      <c r="GF47" s="46">
        <f t="shared" si="67"/>
        <v>-1.549975134308008E-5</v>
      </c>
      <c r="GG47" s="46">
        <f t="shared" si="68"/>
        <v>-1.1514014874228162E-5</v>
      </c>
      <c r="GH47" s="46">
        <f t="shared" si="69"/>
        <v>-1.3897458374091541E-6</v>
      </c>
      <c r="GI47" s="46">
        <f t="shared" si="70"/>
        <v>2.6319853638620063E-6</v>
      </c>
      <c r="GJ47" s="46">
        <f t="shared" si="71"/>
        <v>-6.1403395810848608E-7</v>
      </c>
      <c r="GK47" s="46">
        <f t="shared" si="72"/>
        <v>-1.4376264344822252E-5</v>
      </c>
      <c r="GL47" s="46">
        <f t="shared" si="73"/>
        <v>-1.0384018930657302E-5</v>
      </c>
      <c r="GM47" s="46">
        <f t="shared" si="74"/>
        <v>-9.9935665843055471E-6</v>
      </c>
      <c r="GN47" s="46">
        <f t="shared" si="75"/>
        <v>-1.2150723799684254E-5</v>
      </c>
      <c r="GO47" s="46">
        <f t="shared" si="76"/>
        <v>-1.0352654553770403E-5</v>
      </c>
      <c r="GP47" s="46">
        <f t="shared" si="77"/>
        <v>-6.3311734184247857E-6</v>
      </c>
      <c r="GQ47" s="46">
        <f t="shared" si="78"/>
        <v>-1.4831550216705895E-5</v>
      </c>
      <c r="GR47" s="46">
        <f t="shared" si="79"/>
        <v>0</v>
      </c>
      <c r="GS47" s="46">
        <f t="shared" si="80"/>
        <v>1.3242935864067256E-5</v>
      </c>
      <c r="GT47" s="46">
        <f t="shared" si="81"/>
        <v>-4.4391083607656794E-7</v>
      </c>
      <c r="GU47" s="46">
        <f t="shared" si="82"/>
        <v>1.1888051884590888E-7</v>
      </c>
      <c r="GV47" s="46">
        <f t="shared" si="83"/>
        <v>-5.8129010224020577E-7</v>
      </c>
      <c r="GW47" s="46">
        <f t="shared" si="84"/>
        <v>-1.5292705591878036E-7</v>
      </c>
      <c r="GX47" s="46">
        <f t="shared" si="85"/>
        <v>-1.9688228398819513E-5</v>
      </c>
      <c r="GY47" s="46">
        <f t="shared" si="86"/>
        <v>-2.6500286147839914E-5</v>
      </c>
      <c r="GZ47" s="46">
        <f t="shared" si="87"/>
        <v>6.5659992928844106E-3</v>
      </c>
      <c r="HA47" s="46">
        <f t="shared" si="88"/>
        <v>-1.4294294858217985E-6</v>
      </c>
      <c r="HB47" s="46">
        <f t="shared" si="89"/>
        <v>-2.7139467205605193E-7</v>
      </c>
      <c r="HC47" s="46">
        <f t="shared" si="90"/>
        <v>-9.6234538805628278E-6</v>
      </c>
      <c r="HD47" s="46">
        <f t="shared" si="91"/>
        <v>-8.0994085989312956E-4</v>
      </c>
      <c r="HE47" s="46">
        <f t="shared" si="92"/>
        <v>0</v>
      </c>
      <c r="HF47" s="46">
        <f t="shared" si="93"/>
        <v>-1.6919513017189208E-6</v>
      </c>
      <c r="HG47" s="46">
        <f t="shared" si="94"/>
        <v>-2.3010822736901043E-5</v>
      </c>
      <c r="HH47" s="46">
        <f t="shared" si="95"/>
        <v>-1.6346680371149572E-5</v>
      </c>
      <c r="HI47" s="46">
        <f t="shared" si="96"/>
        <v>4.0439856885676159E-7</v>
      </c>
      <c r="HJ47" s="46">
        <f t="shared" si="97"/>
        <v>-1.4935258672796311E-5</v>
      </c>
      <c r="HK47" s="46">
        <f t="shared" si="98"/>
        <v>0</v>
      </c>
      <c r="HL47" s="46">
        <f t="shared" si="99"/>
        <v>0</v>
      </c>
      <c r="HM47" s="46">
        <f t="shared" si="100"/>
        <v>0</v>
      </c>
      <c r="HN47" s="46">
        <f t="shared" si="101"/>
        <v>9.370078821408715E-6</v>
      </c>
      <c r="HO47" s="46">
        <f t="shared" si="102"/>
        <v>-3.7549732482074121E-6</v>
      </c>
      <c r="HP47" s="46">
        <f t="shared" si="103"/>
        <v>-6.7475862366757595E-6</v>
      </c>
      <c r="HQ47" s="46">
        <f t="shared" si="104"/>
        <v>3.0502268309675689E-6</v>
      </c>
      <c r="HR47" s="46">
        <f t="shared" si="105"/>
        <v>1.8146071497473688E-7</v>
      </c>
      <c r="HS47" s="46">
        <f t="shared" si="106"/>
        <v>-8.0778101016846644E-7</v>
      </c>
      <c r="HT47" s="46">
        <f t="shared" si="107"/>
        <v>-1.0293665714047464E-6</v>
      </c>
      <c r="HU47" s="46">
        <f t="shared" si="108"/>
        <v>-1.692623172295711E-5</v>
      </c>
      <c r="HV47" s="46">
        <f t="shared" si="109"/>
        <v>0</v>
      </c>
      <c r="HW47" s="46">
        <f t="shared" si="110"/>
        <v>0</v>
      </c>
      <c r="HX47" s="46">
        <f t="shared" si="111"/>
        <v>0</v>
      </c>
      <c r="HY47" s="46">
        <f t="shared" si="56"/>
        <v>-1.2244099178576051E-5</v>
      </c>
    </row>
    <row r="48" spans="1:233" x14ac:dyDescent="0.3">
      <c r="A48" s="23" t="s">
        <v>45</v>
      </c>
      <c r="B48" s="21">
        <v>6834.4565000000002</v>
      </c>
      <c r="C48" s="21">
        <v>117.873</v>
      </c>
      <c r="D48" s="21">
        <v>12334.5825</v>
      </c>
      <c r="E48" s="21">
        <v>1145.9271000000001</v>
      </c>
      <c r="F48" s="21">
        <v>1051.477382</v>
      </c>
      <c r="G48" s="21">
        <v>2742.9454999999998</v>
      </c>
      <c r="H48" s="21">
        <v>703.42250000000001</v>
      </c>
      <c r="I48" s="23">
        <v>4.9866471299999997</v>
      </c>
      <c r="J48" s="23">
        <v>10.917295940000001</v>
      </c>
      <c r="L48" s="23">
        <v>0.10802846000000001</v>
      </c>
      <c r="M48" s="23">
        <v>14.83926084</v>
      </c>
      <c r="N48" s="23">
        <v>8.8900100000000003E-3</v>
      </c>
      <c r="O48" s="23">
        <v>7.3208500000000003E-3</v>
      </c>
      <c r="P48" s="23">
        <v>4.9323060000000002E-2</v>
      </c>
      <c r="Q48" s="23">
        <v>0.26500584999999999</v>
      </c>
      <c r="R48" s="23">
        <v>0.28683553000000001</v>
      </c>
      <c r="S48" s="23">
        <v>2.1320000000000001</v>
      </c>
      <c r="T48" s="23">
        <v>9.3458959999999994E-2</v>
      </c>
      <c r="U48" s="23">
        <v>0.23445841000000001</v>
      </c>
      <c r="V48" s="23">
        <v>0.14711319</v>
      </c>
      <c r="Y48" s="23">
        <v>2.885E-3</v>
      </c>
      <c r="Z48" s="23">
        <v>30.417973740000001</v>
      </c>
      <c r="AA48" s="23">
        <v>21.07715</v>
      </c>
      <c r="AB48" s="23">
        <v>3.8877410000000001E-2</v>
      </c>
      <c r="AC48" s="23">
        <v>0.36604017</v>
      </c>
      <c r="AD48" s="23">
        <v>4.8396492699999998</v>
      </c>
      <c r="AE48" s="23">
        <v>2.4299357000000001</v>
      </c>
      <c r="AG48" s="23">
        <v>0.70932434</v>
      </c>
      <c r="AH48" s="23">
        <v>0.21652155000000001</v>
      </c>
      <c r="AI48" s="23">
        <v>0.27189760000000002</v>
      </c>
      <c r="AJ48" s="23">
        <v>0.13715063999999999</v>
      </c>
      <c r="AL48" s="23">
        <v>7.9759963200000001</v>
      </c>
      <c r="AN48" s="23">
        <v>0.14396175</v>
      </c>
      <c r="AO48" s="23">
        <v>2.07774869</v>
      </c>
      <c r="AP48" s="23">
        <v>7.2657700000000004E-3</v>
      </c>
      <c r="AT48" s="6">
        <v>5.2499999999999997E-6</v>
      </c>
      <c r="AU48" s="23">
        <v>8.1377000000000001E-4</v>
      </c>
      <c r="AV48" s="23">
        <v>1.0045099999999999E-3</v>
      </c>
      <c r="AW48" s="23">
        <v>0.11670846</v>
      </c>
      <c r="AX48" s="23">
        <v>1.3087696200000001</v>
      </c>
      <c r="AY48" s="23">
        <v>7.9634860999999999</v>
      </c>
      <c r="AZ48" s="23">
        <v>1.37516678</v>
      </c>
      <c r="BA48" s="23">
        <v>5.7980204999999998</v>
      </c>
      <c r="BE48" s="23">
        <v>1.6628000000000001E-3</v>
      </c>
      <c r="BG48" s="23" t="s">
        <v>45</v>
      </c>
      <c r="BH48" s="23">
        <v>0</v>
      </c>
      <c r="BI48" s="23">
        <v>0.60059685419181597</v>
      </c>
      <c r="BJ48" s="23">
        <v>0</v>
      </c>
      <c r="BK48" s="23">
        <v>10.9173748652069</v>
      </c>
      <c r="BL48" s="23">
        <v>0</v>
      </c>
      <c r="BM48" s="23">
        <v>4.9867280879689897</v>
      </c>
      <c r="BN48" s="23">
        <v>4.9867280879689897</v>
      </c>
      <c r="BO48" s="23">
        <v>5.0839329684683701E-2</v>
      </c>
      <c r="BP48" s="23">
        <v>0.329063560788594</v>
      </c>
      <c r="BQ48" s="23">
        <v>4.4292558216901701E-2</v>
      </c>
      <c r="BR48" s="23">
        <v>6.3738120795648098E-2</v>
      </c>
      <c r="BS48" s="23">
        <v>14.839345967520799</v>
      </c>
      <c r="BT48" s="23">
        <v>1.6628809391438599E-3</v>
      </c>
      <c r="BU48" s="23">
        <v>2.84487633029646E-3</v>
      </c>
      <c r="BV48" s="23">
        <v>6.0452981532983898E-3</v>
      </c>
      <c r="BW48" s="23">
        <v>2.8850036992675099E-3</v>
      </c>
      <c r="BX48" s="23">
        <v>7.3209438065839601E-3</v>
      </c>
      <c r="BY48" s="23">
        <v>1.1837648638700999E-2</v>
      </c>
      <c r="BZ48" s="23">
        <v>3.74856718089474E-2</v>
      </c>
      <c r="CA48" s="23">
        <v>0.26500574569992102</v>
      </c>
      <c r="CB48" s="23">
        <v>0</v>
      </c>
      <c r="CC48" s="23">
        <v>175.087286668026</v>
      </c>
      <c r="CD48" s="23">
        <v>0.28683373807484902</v>
      </c>
      <c r="CE48" s="23">
        <v>2.7103406840280599E-2</v>
      </c>
      <c r="CF48" s="23">
        <v>6.6356727529886403E-2</v>
      </c>
      <c r="CG48" s="23">
        <v>2.1320848598656701</v>
      </c>
      <c r="CH48" s="23">
        <v>0.23446104248538499</v>
      </c>
      <c r="CI48" s="23">
        <v>2.42997326423537</v>
      </c>
      <c r="CJ48" s="23">
        <v>0.14711844933441001</v>
      </c>
      <c r="CK48" s="23">
        <v>0</v>
      </c>
      <c r="CL48" s="23">
        <v>0.27190700656552602</v>
      </c>
      <c r="CM48" s="23">
        <v>0.14396485929206801</v>
      </c>
      <c r="CN48" s="23">
        <v>6834.4829385816602</v>
      </c>
      <c r="CO48" s="23">
        <v>0</v>
      </c>
      <c r="CP48" s="23">
        <v>0</v>
      </c>
      <c r="CQ48" s="23">
        <v>20.8252903943057</v>
      </c>
      <c r="CR48" s="23">
        <v>17.967797393578799</v>
      </c>
      <c r="CS48" s="23">
        <v>0</v>
      </c>
      <c r="CT48" s="23">
        <v>1.30878146054623</v>
      </c>
      <c r="CU48" s="23">
        <v>21.992386400907002</v>
      </c>
      <c r="CV48" s="23">
        <v>0</v>
      </c>
      <c r="CW48" s="23">
        <v>0</v>
      </c>
      <c r="CX48" s="23">
        <v>30.418333257867101</v>
      </c>
      <c r="CY48" s="23">
        <v>30.418333257867101</v>
      </c>
      <c r="CZ48" s="6">
        <v>21.0771097396823</v>
      </c>
      <c r="DA48" s="23">
        <v>7.9635408916802701</v>
      </c>
      <c r="DB48" s="23">
        <v>6.2954555466446203E-3</v>
      </c>
      <c r="DC48" s="23">
        <v>3.0777963471173699E-2</v>
      </c>
      <c r="DD48" s="23">
        <v>0</v>
      </c>
      <c r="DE48" s="23">
        <v>8.3756586597262395</v>
      </c>
      <c r="DF48" s="23">
        <v>0</v>
      </c>
      <c r="DG48" s="23">
        <v>10.0575412042714</v>
      </c>
      <c r="DH48" s="23">
        <v>0.110352435545119</v>
      </c>
      <c r="DI48" s="23">
        <v>9.5172658717240996E-2</v>
      </c>
      <c r="DJ48" s="23">
        <v>0.27087050420917502</v>
      </c>
      <c r="DK48" s="23">
        <v>1.5971349456169099</v>
      </c>
      <c r="DL48" s="23">
        <v>3.2426672498618201</v>
      </c>
      <c r="DM48" s="23">
        <v>0</v>
      </c>
      <c r="DN48" s="23">
        <v>1.37516628935337</v>
      </c>
      <c r="DO48" s="23">
        <v>0.70933572042012205</v>
      </c>
      <c r="DP48" s="23">
        <v>117.87292427112401</v>
      </c>
      <c r="DQ48" s="23">
        <v>0</v>
      </c>
      <c r="DR48" s="23">
        <v>8.8774000441916398E-2</v>
      </c>
      <c r="DS48" s="23">
        <v>0.12774817633448499</v>
      </c>
      <c r="DT48" s="23">
        <v>689.40577436862304</v>
      </c>
      <c r="DU48" s="23">
        <v>11175.7740661481</v>
      </c>
      <c r="DV48" s="23">
        <v>1241.7536799944601</v>
      </c>
      <c r="DW48" s="23">
        <v>12417.527746142599</v>
      </c>
      <c r="DX48" s="23">
        <v>0</v>
      </c>
      <c r="DY48" s="23">
        <v>17.2232529639825</v>
      </c>
      <c r="DZ48" s="23">
        <v>7.2659159718867598E-3</v>
      </c>
      <c r="EA48" s="23">
        <v>0</v>
      </c>
      <c r="EB48" s="23">
        <v>0</v>
      </c>
      <c r="EC48" s="23">
        <v>0</v>
      </c>
      <c r="ED48" s="6">
        <v>5.2502304199474102E-6</v>
      </c>
      <c r="EE48" s="23">
        <v>8.1379916234329205E-4</v>
      </c>
      <c r="EF48" s="23">
        <v>1.0045513983786901E-3</v>
      </c>
      <c r="EG48" s="23">
        <v>0.11671219379936799</v>
      </c>
      <c r="EH48" s="23">
        <v>31.2757245874534</v>
      </c>
      <c r="EI48" s="23">
        <v>174.68656623957901</v>
      </c>
      <c r="EJ48" s="23">
        <v>21.6510431738112</v>
      </c>
      <c r="EK48" s="23">
        <v>16.0094823654359</v>
      </c>
      <c r="EL48" s="23">
        <v>48.078393763311801</v>
      </c>
      <c r="EM48" s="23">
        <v>19.286077530393399</v>
      </c>
      <c r="EN48" s="23">
        <v>0</v>
      </c>
      <c r="EO48" s="23">
        <v>1.8033850845677599E-3</v>
      </c>
      <c r="EP48" s="23">
        <v>17.253226654218199</v>
      </c>
      <c r="EQ48" s="23">
        <v>1145.9388560735099</v>
      </c>
      <c r="ER48" s="23">
        <v>1051.48864751726</v>
      </c>
      <c r="ES48" s="23">
        <v>94.4502085562481</v>
      </c>
      <c r="ET48" s="23">
        <v>0.18713761748265101</v>
      </c>
      <c r="EU48" s="23">
        <v>0.14810457569294</v>
      </c>
      <c r="EV48" s="23">
        <v>315.13928280813701</v>
      </c>
      <c r="EW48" s="23">
        <v>35.715507695806103</v>
      </c>
      <c r="EX48" s="23">
        <v>82.318262302837894</v>
      </c>
      <c r="EY48" s="23">
        <v>18.524259497588599</v>
      </c>
      <c r="EZ48" s="23">
        <v>8.5557661766453297</v>
      </c>
      <c r="FA48" s="23">
        <v>205.69780666578399</v>
      </c>
      <c r="FB48" s="23">
        <v>0.13704008365745601</v>
      </c>
      <c r="FC48" s="23">
        <v>13.4873004030202</v>
      </c>
      <c r="FD48" s="23">
        <v>67.502182990911393</v>
      </c>
      <c r="FE48" s="23">
        <v>162.05364931061399</v>
      </c>
      <c r="FF48" s="23">
        <v>2.09273980114309</v>
      </c>
      <c r="FG48" s="23">
        <v>0</v>
      </c>
      <c r="FH48" s="23">
        <v>2623.8445920191298</v>
      </c>
      <c r="FI48" s="23">
        <v>0.56360921311865997</v>
      </c>
      <c r="FJ48" s="23">
        <v>5.7980203686274798</v>
      </c>
      <c r="FK48" s="23">
        <v>52.579617220870801</v>
      </c>
      <c r="FL48" s="23">
        <v>1.17296792968909</v>
      </c>
      <c r="FM48" s="23">
        <v>91.064962895218301</v>
      </c>
      <c r="FN48" s="23">
        <v>7.9760630913052202</v>
      </c>
      <c r="FO48" s="23">
        <v>1.9578555581276001E-2</v>
      </c>
      <c r="FP48" s="23">
        <v>1.0519221308390001</v>
      </c>
      <c r="FQ48" s="23">
        <v>703.42429666936698</v>
      </c>
      <c r="FR48" s="23">
        <v>2.0777630109844698</v>
      </c>
      <c r="FS48" s="23">
        <v>260.32956200313799</v>
      </c>
      <c r="FU48" s="32">
        <f t="shared" si="55"/>
        <v>0.98007102915392597</v>
      </c>
      <c r="FV48" s="46">
        <f t="shared" si="57"/>
        <v>3.8684248937617076E-6</v>
      </c>
      <c r="FW48" s="46">
        <f t="shared" si="58"/>
        <v>-6.4246159848729638E-7</v>
      </c>
      <c r="FX48" s="46">
        <f t="shared" si="59"/>
        <v>6.7246091339207455E-3</v>
      </c>
      <c r="FY48" s="46">
        <f t="shared" si="60"/>
        <v>1.0259006449700684E-5</v>
      </c>
      <c r="FZ48" s="46">
        <f t="shared" si="61"/>
        <v>1.0713989147863193E-5</v>
      </c>
      <c r="GA48" s="46">
        <f t="shared" si="62"/>
        <v>-4.3420807296707151E-2</v>
      </c>
      <c r="GB48" s="46">
        <f t="shared" si="63"/>
        <v>2.5541823967356211E-6</v>
      </c>
      <c r="GC48" s="46">
        <f t="shared" si="64"/>
        <v>1.6234950434520112E-5</v>
      </c>
      <c r="GD48" s="46">
        <f t="shared" si="65"/>
        <v>7.2293732196640028E-6</v>
      </c>
      <c r="GE48" s="46">
        <f t="shared" si="66"/>
        <v>0</v>
      </c>
      <c r="GF48" s="46">
        <f t="shared" si="67"/>
        <v>2.0540999564302659E-5</v>
      </c>
      <c r="GG48" s="46">
        <f t="shared" si="68"/>
        <v>5.7366415832601738E-6</v>
      </c>
      <c r="GH48" s="46">
        <f t="shared" si="69"/>
        <v>1.8502070846782834E-5</v>
      </c>
      <c r="GI48" s="46">
        <f t="shared" si="70"/>
        <v>1.2813619178078188E-5</v>
      </c>
      <c r="GJ48" s="46">
        <f t="shared" si="71"/>
        <v>5.2804438410642453E-6</v>
      </c>
      <c r="GK48" s="46">
        <f t="shared" si="72"/>
        <v>-3.9357651524466088E-7</v>
      </c>
      <c r="GL48" s="46">
        <f t="shared" si="73"/>
        <v>-6.2472217126817786E-6</v>
      </c>
      <c r="GM48" s="46">
        <f t="shared" si="74"/>
        <v>3.9802938869593258E-5</v>
      </c>
      <c r="GN48" s="46">
        <f t="shared" si="75"/>
        <v>1.2565624173591442E-5</v>
      </c>
      <c r="GO48" s="46">
        <f t="shared" si="76"/>
        <v>1.1227941812727542E-5</v>
      </c>
      <c r="GP48" s="46">
        <f t="shared" si="77"/>
        <v>3.5750257403888421E-5</v>
      </c>
      <c r="GQ48" s="46">
        <f t="shared" si="78"/>
        <v>0</v>
      </c>
      <c r="GR48" s="46">
        <f t="shared" si="79"/>
        <v>0</v>
      </c>
      <c r="GS48" s="46">
        <f t="shared" si="80"/>
        <v>1.2822417712087286E-6</v>
      </c>
      <c r="GT48" s="46">
        <f t="shared" si="81"/>
        <v>1.181925759331883E-5</v>
      </c>
      <c r="GU48" s="46">
        <f t="shared" si="82"/>
        <v>-1.9101404933827691E-6</v>
      </c>
      <c r="GV48" s="46">
        <f t="shared" si="83"/>
        <v>-1.5584824552907088E-5</v>
      </c>
      <c r="GW48" s="46">
        <f t="shared" si="84"/>
        <v>8.1764971752538414E-6</v>
      </c>
      <c r="GX48" s="46">
        <f t="shared" si="85"/>
        <v>3.1598463070036904E-5</v>
      </c>
      <c r="GY48" s="46">
        <f t="shared" si="86"/>
        <v>1.5458942131606474E-5</v>
      </c>
      <c r="GZ48" s="46">
        <f t="shared" si="87"/>
        <v>0</v>
      </c>
      <c r="HA48" s="46">
        <f t="shared" si="88"/>
        <v>1.6044028775402712E-5</v>
      </c>
      <c r="HB48" s="46">
        <f t="shared" si="89"/>
        <v>2.8947529767415463E-6</v>
      </c>
      <c r="HC48" s="46">
        <f t="shared" si="90"/>
        <v>3.4595985863812315E-5</v>
      </c>
      <c r="HD48" s="46">
        <f t="shared" si="91"/>
        <v>-8.0609425186770598E-4</v>
      </c>
      <c r="HE48" s="46">
        <f t="shared" si="92"/>
        <v>0</v>
      </c>
      <c r="HF48" s="46">
        <f t="shared" si="93"/>
        <v>8.3715315982037638E-6</v>
      </c>
      <c r="HG48" s="46">
        <f t="shared" si="94"/>
        <v>0</v>
      </c>
      <c r="HH48" s="46">
        <f t="shared" si="95"/>
        <v>2.1598043008019877E-5</v>
      </c>
      <c r="HI48" s="46">
        <f t="shared" si="96"/>
        <v>6.8925489106438004E-6</v>
      </c>
      <c r="HJ48" s="46">
        <f t="shared" si="97"/>
        <v>2.0090353363710291E-5</v>
      </c>
      <c r="HK48" s="46">
        <f t="shared" si="98"/>
        <v>0</v>
      </c>
      <c r="HL48" s="46">
        <f t="shared" si="99"/>
        <v>0</v>
      </c>
      <c r="HM48" s="46">
        <f t="shared" si="100"/>
        <v>0</v>
      </c>
      <c r="HN48" s="46">
        <f t="shared" si="101"/>
        <v>4.3889513792478953E-5</v>
      </c>
      <c r="HO48" s="46">
        <f t="shared" si="102"/>
        <v>3.5836100239679771E-5</v>
      </c>
      <c r="HP48" s="46">
        <f t="shared" si="103"/>
        <v>4.1212510268853292E-5</v>
      </c>
      <c r="HQ48" s="46">
        <f t="shared" si="104"/>
        <v>3.1992533943076861E-5</v>
      </c>
      <c r="HR48" s="46">
        <f t="shared" si="105"/>
        <v>9.0470821212486237E-6</v>
      </c>
      <c r="HS48" s="46">
        <f t="shared" si="106"/>
        <v>6.8803636475522343E-6</v>
      </c>
      <c r="HT48" s="46">
        <f t="shared" si="107"/>
        <v>-3.5679063596302943E-7</v>
      </c>
      <c r="HU48" s="46">
        <f t="shared" si="108"/>
        <v>-2.2658167554536622E-8</v>
      </c>
      <c r="HV48" s="46">
        <f t="shared" si="109"/>
        <v>0</v>
      </c>
      <c r="HW48" s="46">
        <f t="shared" si="110"/>
        <v>0</v>
      </c>
      <c r="HX48" s="46">
        <f t="shared" si="111"/>
        <v>0</v>
      </c>
      <c r="HY48" s="46">
        <f t="shared" si="56"/>
        <v>4.8676415600108337E-5</v>
      </c>
    </row>
    <row r="49" spans="1:233" x14ac:dyDescent="0.3">
      <c r="A49" s="23" t="s">
        <v>46</v>
      </c>
      <c r="B49" s="21">
        <v>7838.1569761999999</v>
      </c>
      <c r="C49" s="21">
        <v>19.565521</v>
      </c>
      <c r="D49" s="21">
        <v>36923.139521999998</v>
      </c>
      <c r="E49" s="21">
        <v>5238.2927360000003</v>
      </c>
      <c r="F49" s="21">
        <v>4712.3288162999997</v>
      </c>
      <c r="G49" s="21">
        <v>38874.008551999999</v>
      </c>
      <c r="H49" s="21">
        <v>729.82856108999999</v>
      </c>
      <c r="I49" s="23">
        <v>4.3619169500000003</v>
      </c>
      <c r="J49" s="23">
        <v>1.7277118499999999</v>
      </c>
      <c r="L49" s="23">
        <v>0.68553410999999997</v>
      </c>
      <c r="M49" s="23">
        <v>9.4477286199999995</v>
      </c>
      <c r="N49" s="23">
        <v>4.7654099999999998E-2</v>
      </c>
      <c r="O49" s="23">
        <v>1.69973E-3</v>
      </c>
      <c r="P49" s="23">
        <v>6.2840889999999996E-2</v>
      </c>
      <c r="R49" s="23">
        <v>0.19413273</v>
      </c>
      <c r="T49" s="23">
        <v>0.11048716</v>
      </c>
      <c r="U49" s="23">
        <v>0.13162456</v>
      </c>
      <c r="W49" s="23">
        <v>3.2363999999999998E-4</v>
      </c>
      <c r="Y49" s="23">
        <v>2.6793300000000002E-3</v>
      </c>
      <c r="Z49" s="23">
        <v>4.2733835400000002</v>
      </c>
      <c r="AA49" s="23">
        <v>211.914466</v>
      </c>
      <c r="AB49" s="23">
        <v>0.17947131999999999</v>
      </c>
      <c r="AC49" s="23">
        <v>0.67175790999999996</v>
      </c>
      <c r="AD49" s="23">
        <v>1.11191631</v>
      </c>
      <c r="AE49" s="23">
        <v>1.6940186100000001</v>
      </c>
      <c r="AG49" s="23">
        <v>0.33100742999999999</v>
      </c>
      <c r="AH49" s="23">
        <v>1.3539215200000001</v>
      </c>
      <c r="AI49" s="23">
        <v>0.14147461</v>
      </c>
      <c r="AL49" s="23">
        <v>2.32831074</v>
      </c>
      <c r="AO49" s="23">
        <v>0.31113776999999998</v>
      </c>
      <c r="AP49" s="23">
        <v>5.6845699999999999E-3</v>
      </c>
      <c r="AQ49" s="6">
        <v>1.9000000000000001E-7</v>
      </c>
      <c r="AR49" s="6">
        <v>1.6899999999999999E-6</v>
      </c>
      <c r="AT49" s="23">
        <v>2.3799999999999999E-5</v>
      </c>
      <c r="AU49" s="23">
        <v>1.5291999999999999E-4</v>
      </c>
      <c r="AV49" s="23">
        <v>1.0904E-4</v>
      </c>
      <c r="AW49" s="23">
        <v>0.53850880999999995</v>
      </c>
      <c r="AX49" s="23">
        <v>0.34744312999999999</v>
      </c>
      <c r="AY49" s="23">
        <v>8.9943677900000001</v>
      </c>
      <c r="AZ49" s="23">
        <v>3.8044897299999998</v>
      </c>
      <c r="BA49" s="23">
        <v>5.5812250000000001E-2</v>
      </c>
      <c r="BE49" s="23">
        <v>4.1990000000000003E-5</v>
      </c>
      <c r="BG49" s="23" t="s">
        <v>46</v>
      </c>
      <c r="BH49" s="23">
        <v>0</v>
      </c>
      <c r="BI49" s="23">
        <v>3.2614620849834401E-3</v>
      </c>
      <c r="BJ49" s="23">
        <v>0</v>
      </c>
      <c r="BK49" s="23">
        <v>1.7277105161974899</v>
      </c>
      <c r="BL49" s="23">
        <v>0</v>
      </c>
      <c r="BM49" s="23">
        <v>4.36191683289693</v>
      </c>
      <c r="BN49" s="23">
        <v>4.36191683289693</v>
      </c>
      <c r="BO49" s="6">
        <v>3.83151042510623E-5</v>
      </c>
      <c r="BP49" s="23">
        <v>0</v>
      </c>
      <c r="BQ49" s="23">
        <v>0.28106893253660797</v>
      </c>
      <c r="BR49" s="23">
        <v>0.40446494631478302</v>
      </c>
      <c r="BS49" s="23">
        <v>9.4477190195349205</v>
      </c>
      <c r="BT49" s="6">
        <v>4.1989926805336897E-5</v>
      </c>
      <c r="BU49" s="23">
        <v>1.52493067391844E-2</v>
      </c>
      <c r="BV49" s="23">
        <v>3.2404782100141603E-2</v>
      </c>
      <c r="BW49" s="23">
        <v>2.6793317992927098E-3</v>
      </c>
      <c r="BX49" s="23">
        <v>1.69972440910329E-3</v>
      </c>
      <c r="BY49" s="23">
        <v>1.50818185968209E-2</v>
      </c>
      <c r="BZ49" s="23">
        <v>4.7759058034711699E-2</v>
      </c>
      <c r="CA49" s="23">
        <v>0</v>
      </c>
      <c r="CB49" s="23">
        <v>0</v>
      </c>
      <c r="CC49" s="23">
        <v>58.8423730169064</v>
      </c>
      <c r="CD49" s="23">
        <v>0.194132681302634</v>
      </c>
      <c r="CE49" s="23">
        <v>3.2041269303312997E-2</v>
      </c>
      <c r="CF49" s="23">
        <v>7.8445870134371695E-2</v>
      </c>
      <c r="CG49" s="23">
        <v>0</v>
      </c>
      <c r="CH49" s="23">
        <v>0.13162461116166299</v>
      </c>
      <c r="CI49" s="23">
        <v>1.6940186807816899</v>
      </c>
      <c r="CJ49" s="23">
        <v>0</v>
      </c>
      <c r="CK49" s="23">
        <v>0</v>
      </c>
      <c r="CL49" s="23">
        <v>0.14147479418154599</v>
      </c>
      <c r="CM49" s="23">
        <v>0</v>
      </c>
      <c r="CN49" s="23">
        <v>7838.15342081978</v>
      </c>
      <c r="CO49" s="23">
        <v>3.2363669422774802E-4</v>
      </c>
      <c r="CP49" s="23">
        <v>0</v>
      </c>
      <c r="CQ49" s="23">
        <v>8.5410058073817304E-4</v>
      </c>
      <c r="CR49" s="23">
        <v>14.756099852901199</v>
      </c>
      <c r="CS49" s="23">
        <v>3.2221590105517599E-4</v>
      </c>
      <c r="CT49" s="23">
        <v>0.34744263073000597</v>
      </c>
      <c r="CU49" s="23">
        <v>0</v>
      </c>
      <c r="CV49" s="23">
        <v>0</v>
      </c>
      <c r="CW49" s="6">
        <v>0</v>
      </c>
      <c r="CX49" s="6">
        <v>4.2733791172551099</v>
      </c>
      <c r="CY49" s="23">
        <v>4.2733791172551099</v>
      </c>
      <c r="CZ49" s="23">
        <v>211.91426852757601</v>
      </c>
      <c r="DA49" s="23">
        <v>8.9943560888406804</v>
      </c>
      <c r="DB49" s="23">
        <v>1.7781361333542699E-2</v>
      </c>
      <c r="DC49" s="23">
        <v>0.160201072988469</v>
      </c>
      <c r="DD49" s="23">
        <v>0</v>
      </c>
      <c r="DE49" s="23">
        <v>10.8933104502355</v>
      </c>
      <c r="DF49" s="23">
        <v>0</v>
      </c>
      <c r="DG49" s="6">
        <v>6.7589224446502094E-5</v>
      </c>
      <c r="DH49" s="23">
        <v>0</v>
      </c>
      <c r="DI49" s="23">
        <v>0.17465705990029601</v>
      </c>
      <c r="DJ49" s="23">
        <v>0.49710086568880602</v>
      </c>
      <c r="DK49" s="23">
        <v>0.36693227836446801</v>
      </c>
      <c r="DL49" s="23">
        <v>0.74498363844728399</v>
      </c>
      <c r="DM49" s="23">
        <v>0</v>
      </c>
      <c r="DN49" s="23">
        <v>3.8044887043085298</v>
      </c>
      <c r="DO49" s="23">
        <v>0.33100760170825699</v>
      </c>
      <c r="DP49" s="23">
        <v>19.565519819593501</v>
      </c>
      <c r="DQ49" s="23">
        <v>0</v>
      </c>
      <c r="DR49" s="23">
        <v>0.55510766078086604</v>
      </c>
      <c r="DS49" s="23">
        <v>0.79881351202413997</v>
      </c>
      <c r="DT49" s="23">
        <v>744.66910878777696</v>
      </c>
      <c r="DU49" s="23">
        <v>33785.093489522398</v>
      </c>
      <c r="DV49" s="23">
        <v>3753.8995023777902</v>
      </c>
      <c r="DW49" s="23">
        <v>37538.992991900202</v>
      </c>
      <c r="DX49" s="23">
        <v>0</v>
      </c>
      <c r="DY49" s="23">
        <v>19.776585404741901</v>
      </c>
      <c r="DZ49" s="23">
        <v>5.6846244420945598E-3</v>
      </c>
      <c r="EA49" s="6">
        <v>1.9000151409029E-7</v>
      </c>
      <c r="EB49" s="6">
        <v>1.6899966956596399E-6</v>
      </c>
      <c r="EC49" s="23">
        <v>0</v>
      </c>
      <c r="ED49" s="6">
        <v>2.3800027834234401E-5</v>
      </c>
      <c r="EE49" s="23">
        <v>1.5291917550312199E-4</v>
      </c>
      <c r="EF49" s="23">
        <v>1.0904112369053699E-4</v>
      </c>
      <c r="EG49" s="23">
        <v>0.53850963032799204</v>
      </c>
      <c r="EH49" s="23">
        <v>276.00528328246099</v>
      </c>
      <c r="EI49" s="23">
        <v>220.00286669580501</v>
      </c>
      <c r="EJ49" s="23">
        <v>160.07267415474001</v>
      </c>
      <c r="EK49" s="23">
        <v>5.5144399909196</v>
      </c>
      <c r="EL49" s="23">
        <v>204.60915091353999</v>
      </c>
      <c r="EM49" s="23">
        <v>136.121955874566</v>
      </c>
      <c r="EN49" s="23">
        <v>0</v>
      </c>
      <c r="EO49" s="23">
        <v>1.48902056797455E-3</v>
      </c>
      <c r="EP49" s="23">
        <v>21.7665170714812</v>
      </c>
      <c r="EQ49" s="23">
        <v>5238.3827697655497</v>
      </c>
      <c r="ER49" s="23">
        <v>4712.4190741270204</v>
      </c>
      <c r="ES49" s="23">
        <v>525.96369563853</v>
      </c>
      <c r="ET49" s="23">
        <v>0</v>
      </c>
      <c r="EU49" s="23">
        <v>1.30716938396027</v>
      </c>
      <c r="EV49" s="23">
        <v>2697.7412045094402</v>
      </c>
      <c r="EW49" s="23">
        <v>0</v>
      </c>
      <c r="EX49" s="23">
        <v>76.431296118432201</v>
      </c>
      <c r="EY49" s="23">
        <v>20.2484935504886</v>
      </c>
      <c r="EZ49" s="23">
        <v>4.8935917537922196</v>
      </c>
      <c r="FA49" s="23">
        <v>190.376568528359</v>
      </c>
      <c r="FB49" s="23">
        <v>0</v>
      </c>
      <c r="FC49" s="23">
        <v>15.0395288991129</v>
      </c>
      <c r="FD49" s="23">
        <v>417.81622863484301</v>
      </c>
      <c r="FE49" s="23">
        <v>479.61878631434303</v>
      </c>
      <c r="FF49" s="23">
        <v>19.8957140456492</v>
      </c>
      <c r="FG49" s="23">
        <v>0</v>
      </c>
      <c r="FH49" s="23">
        <v>38998.120856315698</v>
      </c>
      <c r="FI49" s="6">
        <v>7.20142762519221E-5</v>
      </c>
      <c r="FJ49" s="23">
        <v>5.5812211516140603E-2</v>
      </c>
      <c r="FK49" s="23">
        <v>881.16848987849198</v>
      </c>
      <c r="FL49" s="23">
        <v>0</v>
      </c>
      <c r="FM49" s="23">
        <v>109.842780679559</v>
      </c>
      <c r="FN49" s="23">
        <v>2.3283082252756699</v>
      </c>
      <c r="FO49" s="23">
        <v>0</v>
      </c>
      <c r="FP49" s="23">
        <v>4.1643844067428597E-2</v>
      </c>
      <c r="FQ49" s="23">
        <v>729.82820807189205</v>
      </c>
      <c r="FR49" s="23">
        <v>0.31113717680346797</v>
      </c>
      <c r="FS49" s="23">
        <v>338.11921345380199</v>
      </c>
      <c r="FU49" s="32">
        <f t="shared" si="55"/>
        <v>1.0203347863945853</v>
      </c>
      <c r="FV49" s="46">
        <f t="shared" si="57"/>
        <v>-4.5359900685146042E-7</v>
      </c>
      <c r="FW49" s="46">
        <f t="shared" si="58"/>
        <v>-6.0330951557936189E-8</v>
      </c>
      <c r="FX49" s="46">
        <f t="shared" si="59"/>
        <v>1.667933653185855E-2</v>
      </c>
      <c r="FY49" s="46">
        <f t="shared" si="60"/>
        <v>1.7187616287769562E-5</v>
      </c>
      <c r="FZ49" s="46">
        <f t="shared" si="61"/>
        <v>1.9153550301593466E-5</v>
      </c>
      <c r="GA49" s="46">
        <f t="shared" si="62"/>
        <v>3.1926808924188808E-3</v>
      </c>
      <c r="GB49" s="46">
        <f t="shared" si="63"/>
        <v>-4.8370004514052973E-7</v>
      </c>
      <c r="GC49" s="46">
        <f t="shared" si="64"/>
        <v>-2.6846698755172706E-8</v>
      </c>
      <c r="GD49" s="46">
        <f t="shared" si="65"/>
        <v>-7.7200518708901157E-7</v>
      </c>
      <c r="GE49" s="46">
        <f t="shared" si="66"/>
        <v>0</v>
      </c>
      <c r="GF49" s="46">
        <f t="shared" si="67"/>
        <v>-3.3718031773965732E-7</v>
      </c>
      <c r="GG49" s="46">
        <f t="shared" si="68"/>
        <v>-1.0161664739813746E-6</v>
      </c>
      <c r="GH49" s="46">
        <f t="shared" si="69"/>
        <v>-2.3420175800384899E-7</v>
      </c>
      <c r="GI49" s="46">
        <f t="shared" si="70"/>
        <v>-3.289285186473512E-6</v>
      </c>
      <c r="GJ49" s="46">
        <f t="shared" si="71"/>
        <v>-2.1273516976795174E-7</v>
      </c>
      <c r="GK49" s="46">
        <f t="shared" si="72"/>
        <v>0</v>
      </c>
      <c r="GL49" s="46">
        <f t="shared" si="73"/>
        <v>-2.5084572807878239E-7</v>
      </c>
      <c r="GM49" s="46">
        <f t="shared" si="74"/>
        <v>0</v>
      </c>
      <c r="GN49" s="46">
        <f t="shared" si="75"/>
        <v>-1.8610592677720046E-7</v>
      </c>
      <c r="GO49" s="46">
        <f t="shared" si="76"/>
        <v>3.8869389564882799E-7</v>
      </c>
      <c r="GP49" s="46">
        <f t="shared" si="77"/>
        <v>0</v>
      </c>
      <c r="GQ49" s="46">
        <f t="shared" si="78"/>
        <v>-1.0214350055514427E-5</v>
      </c>
      <c r="GR49" s="46">
        <f t="shared" si="79"/>
        <v>0</v>
      </c>
      <c r="GS49" s="46">
        <f t="shared" si="80"/>
        <v>6.7154576316362901E-7</v>
      </c>
      <c r="GT49" s="46">
        <f t="shared" si="81"/>
        <v>-1.0349515434133063E-6</v>
      </c>
      <c r="GU49" s="46">
        <f t="shared" si="82"/>
        <v>-9.3184966424842796E-7</v>
      </c>
      <c r="GV49" s="46">
        <f t="shared" si="83"/>
        <v>7.5159633436886598E-7</v>
      </c>
      <c r="GW49" s="46">
        <f t="shared" si="84"/>
        <v>2.320642865116756E-8</v>
      </c>
      <c r="GX49" s="46">
        <f t="shared" si="85"/>
        <v>-3.5361316712783596E-7</v>
      </c>
      <c r="GY49" s="46">
        <f t="shared" si="86"/>
        <v>4.1783301213348069E-8</v>
      </c>
      <c r="GZ49" s="46">
        <f t="shared" si="87"/>
        <v>0</v>
      </c>
      <c r="HA49" s="46">
        <f t="shared" si="88"/>
        <v>5.1874441912635285E-7</v>
      </c>
      <c r="HB49" s="46">
        <f t="shared" si="89"/>
        <v>-2.5643657254822624E-7</v>
      </c>
      <c r="HC49" s="46">
        <f t="shared" si="90"/>
        <v>1.3018699679530645E-6</v>
      </c>
      <c r="HD49" s="46">
        <f t="shared" si="91"/>
        <v>0</v>
      </c>
      <c r="HE49" s="46">
        <f t="shared" si="92"/>
        <v>0</v>
      </c>
      <c r="HF49" s="46">
        <f t="shared" si="93"/>
        <v>-1.0800638793191804E-6</v>
      </c>
      <c r="HG49" s="46">
        <f t="shared" si="94"/>
        <v>0</v>
      </c>
      <c r="HH49" s="46">
        <f t="shared" si="95"/>
        <v>0</v>
      </c>
      <c r="HI49" s="46">
        <f t="shared" si="96"/>
        <v>-1.9065397685599804E-6</v>
      </c>
      <c r="HJ49" s="46">
        <f t="shared" si="97"/>
        <v>9.5771702274657496E-6</v>
      </c>
      <c r="HK49" s="46">
        <f t="shared" si="98"/>
        <v>7.9688962631195754E-6</v>
      </c>
      <c r="HL49" s="46">
        <f t="shared" si="99"/>
        <v>-1.9552309822413263E-6</v>
      </c>
      <c r="HM49" s="46">
        <f t="shared" si="100"/>
        <v>0</v>
      </c>
      <c r="HN49" s="46">
        <f t="shared" si="101"/>
        <v>1.169505647139814E-6</v>
      </c>
      <c r="HO49" s="46">
        <f t="shared" si="102"/>
        <v>-5.3916876667402004E-6</v>
      </c>
      <c r="HP49" s="46">
        <f t="shared" si="103"/>
        <v>1.030530573179765E-5</v>
      </c>
      <c r="HQ49" s="46">
        <f t="shared" si="104"/>
        <v>1.5233325376615834E-6</v>
      </c>
      <c r="HR49" s="46">
        <f t="shared" si="105"/>
        <v>-1.4369833532592347E-6</v>
      </c>
      <c r="HS49" s="46">
        <f t="shared" si="106"/>
        <v>-1.3009429448402813E-6</v>
      </c>
      <c r="HT49" s="46">
        <f t="shared" si="107"/>
        <v>-2.6960027303851249E-7</v>
      </c>
      <c r="HU49" s="46">
        <f t="shared" si="108"/>
        <v>-6.8952352571001417E-7</v>
      </c>
      <c r="HV49" s="46">
        <f t="shared" si="109"/>
        <v>0</v>
      </c>
      <c r="HW49" s="46">
        <f t="shared" si="110"/>
        <v>0</v>
      </c>
      <c r="HX49" s="46">
        <f t="shared" si="111"/>
        <v>0</v>
      </c>
      <c r="HY49" s="46">
        <f t="shared" si="56"/>
        <v>-1.7431451084984446E-6</v>
      </c>
    </row>
    <row r="50" spans="1:233" x14ac:dyDescent="0.3">
      <c r="A50" s="23" t="s">
        <v>47</v>
      </c>
      <c r="B50" s="21">
        <v>6332.8255173999996</v>
      </c>
      <c r="C50" s="21">
        <v>170.88370997999999</v>
      </c>
      <c r="D50" s="21">
        <v>11983.944065</v>
      </c>
      <c r="E50" s="21">
        <v>1055.5626886</v>
      </c>
      <c r="F50" s="21">
        <v>611.32790611999997</v>
      </c>
      <c r="G50" s="21">
        <v>5056.8376761999998</v>
      </c>
      <c r="H50" s="21">
        <v>662.83290055999998</v>
      </c>
      <c r="I50" s="23">
        <v>5.7648917199999996</v>
      </c>
      <c r="J50" s="23">
        <v>6.8003632999999999</v>
      </c>
      <c r="K50" s="23">
        <v>0.17311499999999999</v>
      </c>
      <c r="L50" s="23">
        <v>8.7493080000000001E-2</v>
      </c>
      <c r="M50" s="23">
        <v>10.50794752</v>
      </c>
      <c r="N50" s="23">
        <v>0.74326486999999997</v>
      </c>
      <c r="O50" s="23">
        <v>2.226185E-2</v>
      </c>
      <c r="P50" s="23">
        <v>3.0216110000000001E-2</v>
      </c>
      <c r="Q50" s="23">
        <v>5.835415E-2</v>
      </c>
      <c r="R50" s="23">
        <v>0.29394368999999998</v>
      </c>
      <c r="S50" s="23">
        <v>24.329456319999998</v>
      </c>
      <c r="T50" s="23">
        <v>7.9728629999999995E-2</v>
      </c>
      <c r="U50" s="23">
        <v>0.16830421000000001</v>
      </c>
      <c r="V50" s="23">
        <v>0.31922365000000003</v>
      </c>
      <c r="Y50" s="23">
        <v>8.1327060000000007E-2</v>
      </c>
      <c r="Z50" s="23">
        <v>27.608779940000002</v>
      </c>
      <c r="AA50" s="23">
        <v>67.130882200000002</v>
      </c>
      <c r="AB50" s="23">
        <v>0.20612451000000001</v>
      </c>
      <c r="AC50" s="23">
        <v>1.1678299999999999E-3</v>
      </c>
      <c r="AD50" s="23">
        <v>0.95466773999999999</v>
      </c>
      <c r="AE50" s="23">
        <v>4.0995537500000001</v>
      </c>
      <c r="AG50" s="23">
        <v>1.0891874100000001</v>
      </c>
      <c r="AH50" s="23">
        <v>0.52204043</v>
      </c>
      <c r="AI50" s="23">
        <v>0.48658542999999999</v>
      </c>
      <c r="AJ50" s="23">
        <v>0.35113664999999999</v>
      </c>
      <c r="AL50" s="23">
        <v>13.847682150000001</v>
      </c>
      <c r="AN50" s="23">
        <v>0.19153410000000001</v>
      </c>
      <c r="AO50" s="23">
        <v>2.2578688800000002</v>
      </c>
      <c r="AP50" s="23">
        <v>8.2253000000000003E-4</v>
      </c>
      <c r="AW50" s="23">
        <v>0.12708169999999999</v>
      </c>
      <c r="AX50" s="23">
        <v>1.32579026</v>
      </c>
      <c r="AY50" s="23">
        <v>6.5408613999999998</v>
      </c>
      <c r="AZ50" s="23">
        <v>0.2447348</v>
      </c>
      <c r="BA50" s="23">
        <v>20.217205</v>
      </c>
      <c r="BG50" s="23" t="s">
        <v>47</v>
      </c>
      <c r="BH50" s="23">
        <v>0</v>
      </c>
      <c r="BI50" s="23">
        <v>0</v>
      </c>
      <c r="BJ50" s="23">
        <v>0</v>
      </c>
      <c r="BK50" s="23">
        <v>6.8003605477692197</v>
      </c>
      <c r="BL50" s="23">
        <v>0.17311458943545099</v>
      </c>
      <c r="BM50" s="23">
        <v>5.7648880942185503</v>
      </c>
      <c r="BN50" s="23">
        <v>5.7648880942185503</v>
      </c>
      <c r="BO50" s="23">
        <v>0</v>
      </c>
      <c r="BP50" s="23">
        <v>0</v>
      </c>
      <c r="BQ50" s="23">
        <v>3.5872173129588202E-2</v>
      </c>
      <c r="BR50" s="23">
        <v>5.1620920625757703E-2</v>
      </c>
      <c r="BS50" s="23">
        <v>10.5079450686159</v>
      </c>
      <c r="BT50" s="23">
        <v>0</v>
      </c>
      <c r="BU50" s="23">
        <v>0.23784403377239399</v>
      </c>
      <c r="BV50" s="23">
        <v>0.50541816512487803</v>
      </c>
      <c r="BW50" s="23">
        <v>8.1327109443919299E-2</v>
      </c>
      <c r="BX50" s="23">
        <v>2.2261817146108899E-2</v>
      </c>
      <c r="BY50" s="23">
        <v>7.2518648512757498E-3</v>
      </c>
      <c r="BZ50" s="23">
        <v>2.2964240548965099E-2</v>
      </c>
      <c r="CA50" s="23">
        <v>5.8354018118272399E-2</v>
      </c>
      <c r="CB50" s="23">
        <v>0</v>
      </c>
      <c r="CC50" s="23">
        <v>544.81252794564602</v>
      </c>
      <c r="CD50" s="23">
        <v>0.29394337782716701</v>
      </c>
      <c r="CE50" s="23">
        <v>2.31212952662356E-2</v>
      </c>
      <c r="CF50" s="23">
        <v>5.6607349924877398E-2</v>
      </c>
      <c r="CG50" s="23">
        <v>24.3294344453648</v>
      </c>
      <c r="CH50" s="23">
        <v>0.16830401490038099</v>
      </c>
      <c r="CI50" s="23">
        <v>4.0995562004927297</v>
      </c>
      <c r="CJ50" s="23">
        <v>0.31922333010329801</v>
      </c>
      <c r="CK50" s="23">
        <v>0</v>
      </c>
      <c r="CL50" s="23">
        <v>0.48658491420184302</v>
      </c>
      <c r="CM50" s="23">
        <v>0.191533962201756</v>
      </c>
      <c r="CN50" s="23">
        <v>6332.8243910643596</v>
      </c>
      <c r="CO50" s="23">
        <v>0</v>
      </c>
      <c r="CP50" s="23">
        <v>0</v>
      </c>
      <c r="CQ50" s="23">
        <v>79.300234711049001</v>
      </c>
      <c r="CR50" s="23">
        <v>32.345412359191997</v>
      </c>
      <c r="CS50" s="23">
        <v>2.8410485076996301E-2</v>
      </c>
      <c r="CT50" s="23">
        <v>1.32578964406626</v>
      </c>
      <c r="CU50" s="23">
        <v>53.2221546644219</v>
      </c>
      <c r="CV50" s="23">
        <v>0</v>
      </c>
      <c r="CW50" s="23">
        <v>0</v>
      </c>
      <c r="CX50" s="23">
        <v>27.608774466807802</v>
      </c>
      <c r="CY50" s="23">
        <v>27.608774466807802</v>
      </c>
      <c r="CZ50" s="23">
        <v>67.130958642609798</v>
      </c>
      <c r="DA50" s="23">
        <v>6.5408627495056102</v>
      </c>
      <c r="DB50" s="23">
        <v>2.1859073536895701E-2</v>
      </c>
      <c r="DC50" s="23">
        <v>0.179639105708188</v>
      </c>
      <c r="DD50" s="23">
        <v>0</v>
      </c>
      <c r="DE50" s="23">
        <v>5.43919255112041</v>
      </c>
      <c r="DF50" s="23">
        <v>0</v>
      </c>
      <c r="DG50" s="23">
        <v>0</v>
      </c>
      <c r="DH50" s="23">
        <v>0</v>
      </c>
      <c r="DI50" s="23">
        <v>3.0363634198206499E-4</v>
      </c>
      <c r="DJ50" s="23">
        <v>8.6419545433401095E-4</v>
      </c>
      <c r="DK50" s="23">
        <v>0.31503995468537199</v>
      </c>
      <c r="DL50" s="23">
        <v>0.63962573933074196</v>
      </c>
      <c r="DM50" s="23">
        <v>0</v>
      </c>
      <c r="DN50" s="23">
        <v>0.24473484237503901</v>
      </c>
      <c r="DO50" s="23">
        <v>1.0891862010618101</v>
      </c>
      <c r="DP50" s="23">
        <v>170.88356692008799</v>
      </c>
      <c r="DQ50" s="23">
        <v>0</v>
      </c>
      <c r="DR50" s="23">
        <v>0.214036270823382</v>
      </c>
      <c r="DS50" s="23">
        <v>0.30800345320517603</v>
      </c>
      <c r="DT50" s="23">
        <v>584.98520465560102</v>
      </c>
      <c r="DU50" s="23">
        <v>10704.571206258501</v>
      </c>
      <c r="DV50" s="23">
        <v>1189.39691532037</v>
      </c>
      <c r="DW50" s="23">
        <v>11893.968121578901</v>
      </c>
      <c r="DX50" s="23">
        <v>0</v>
      </c>
      <c r="DY50" s="23">
        <v>15.9516078439053</v>
      </c>
      <c r="DZ50" s="23">
        <v>8.2253309935514799E-4</v>
      </c>
      <c r="EA50" s="23">
        <v>0</v>
      </c>
      <c r="EB50" s="23">
        <v>0</v>
      </c>
      <c r="EC50" s="23">
        <v>0</v>
      </c>
      <c r="ED50" s="23">
        <v>0</v>
      </c>
      <c r="EE50" s="23">
        <v>0</v>
      </c>
      <c r="EF50" s="23">
        <v>0</v>
      </c>
      <c r="EG50" s="23">
        <v>0.12708147704415701</v>
      </c>
      <c r="EH50" s="23">
        <v>21.7017641404708</v>
      </c>
      <c r="EI50" s="23">
        <v>118.16588699936101</v>
      </c>
      <c r="EJ50" s="23">
        <v>14.2577714172544</v>
      </c>
      <c r="EK50" s="23">
        <v>7.8796966599436704</v>
      </c>
      <c r="EL50" s="23">
        <v>37.958182941109001</v>
      </c>
      <c r="EM50" s="23">
        <v>13.8746459328472</v>
      </c>
      <c r="EN50" s="23">
        <v>0</v>
      </c>
      <c r="EO50" s="23">
        <v>4.6409375410528097E-3</v>
      </c>
      <c r="EP50" s="23">
        <v>3.2049038607078999</v>
      </c>
      <c r="EQ50" s="23">
        <v>1056.4812413116399</v>
      </c>
      <c r="ER50" s="23">
        <v>611.35253406839297</v>
      </c>
      <c r="ES50" s="23">
        <v>445.12870724325199</v>
      </c>
      <c r="ET50" s="23">
        <v>1.07152768487133E-2</v>
      </c>
      <c r="EU50" s="23">
        <v>9.2817580634269703E-2</v>
      </c>
      <c r="EV50" s="23">
        <v>200.459149055616</v>
      </c>
      <c r="EW50" s="23">
        <v>1.14969527163698E-2</v>
      </c>
      <c r="EX50" s="23">
        <v>55.0424674630532</v>
      </c>
      <c r="EY50" s="23">
        <v>13.459831393566899</v>
      </c>
      <c r="EZ50" s="23">
        <v>6.7997728065433201</v>
      </c>
      <c r="FA50" s="23">
        <v>137.96329578862</v>
      </c>
      <c r="FB50" s="23">
        <v>0.35085661392108503</v>
      </c>
      <c r="FC50" s="23">
        <v>12.497548309759299</v>
      </c>
      <c r="FD50" s="23">
        <v>37.257424242110403</v>
      </c>
      <c r="FE50" s="23">
        <v>59.965971936870602</v>
      </c>
      <c r="FF50" s="23">
        <v>1.4126266194789301</v>
      </c>
      <c r="FG50" s="23">
        <v>0</v>
      </c>
      <c r="FH50" s="23">
        <v>4922.2627582119103</v>
      </c>
      <c r="FI50" s="23">
        <v>1.44317667077669</v>
      </c>
      <c r="FJ50" s="23">
        <v>20.2171844584235</v>
      </c>
      <c r="FK50" s="23">
        <v>111.756630355037</v>
      </c>
      <c r="FL50" s="23">
        <v>0</v>
      </c>
      <c r="FM50" s="23">
        <v>55.086427265289302</v>
      </c>
      <c r="FN50" s="23">
        <v>13.8476694598628</v>
      </c>
      <c r="FO50" s="23">
        <v>0</v>
      </c>
      <c r="FP50" s="23">
        <v>0.71345646555990005</v>
      </c>
      <c r="FQ50" s="23">
        <v>662.83302001272</v>
      </c>
      <c r="FR50" s="23">
        <v>2.2578676740278998</v>
      </c>
      <c r="FS50" s="23">
        <v>168.34291626297201</v>
      </c>
      <c r="FU50" s="32">
        <f t="shared" si="55"/>
        <v>0.88255290094687033</v>
      </c>
      <c r="FV50" s="46">
        <f t="shared" si="57"/>
        <v>-1.7785673029250788E-7</v>
      </c>
      <c r="FW50" s="46">
        <f t="shared" si="58"/>
        <v>-8.3717700196424019E-7</v>
      </c>
      <c r="FX50" s="46">
        <f t="shared" si="59"/>
        <v>-7.5080410032854362E-3</v>
      </c>
      <c r="FY50" s="46">
        <f t="shared" si="60"/>
        <v>8.7020195158488134E-4</v>
      </c>
      <c r="FZ50" s="46">
        <f t="shared" si="61"/>
        <v>4.0285987514153401E-5</v>
      </c>
      <c r="GA50" s="46">
        <f t="shared" si="62"/>
        <v>-2.6612465458692929E-2</v>
      </c>
      <c r="GB50" s="46">
        <f t="shared" si="63"/>
        <v>1.802154357654895E-7</v>
      </c>
      <c r="GC50" s="46">
        <f t="shared" si="64"/>
        <v>-6.2894181285702579E-7</v>
      </c>
      <c r="GD50" s="46">
        <f t="shared" si="65"/>
        <v>-4.0471819794796969E-7</v>
      </c>
      <c r="GE50" s="46">
        <f t="shared" si="66"/>
        <v>-2.3716289691657438E-6</v>
      </c>
      <c r="GF50" s="46">
        <f t="shared" si="67"/>
        <v>1.5721638675854494E-7</v>
      </c>
      <c r="GG50" s="46">
        <f t="shared" si="68"/>
        <v>-2.3328857471825253E-7</v>
      </c>
      <c r="GH50" s="46">
        <f t="shared" si="69"/>
        <v>-3.5937427365447726E-6</v>
      </c>
      <c r="GI50" s="46">
        <f t="shared" si="70"/>
        <v>-1.4757933909667251E-6</v>
      </c>
      <c r="GJ50" s="46">
        <f t="shared" si="71"/>
        <v>-1.5222870030022342E-7</v>
      </c>
      <c r="GK50" s="46">
        <f t="shared" si="72"/>
        <v>-2.2600231106286502E-6</v>
      </c>
      <c r="GL50" s="46">
        <f t="shared" si="73"/>
        <v>-1.0620157655790068E-6</v>
      </c>
      <c r="GM50" s="46">
        <f t="shared" si="74"/>
        <v>-8.9910086401452615E-7</v>
      </c>
      <c r="GN50" s="46">
        <f t="shared" si="75"/>
        <v>1.9053523190361506E-7</v>
      </c>
      <c r="GO50" s="46">
        <f t="shared" si="76"/>
        <v>-1.1592081922126039E-6</v>
      </c>
      <c r="GP50" s="46">
        <f t="shared" si="77"/>
        <v>-1.0021084027352601E-6</v>
      </c>
      <c r="GQ50" s="46">
        <f t="shared" si="78"/>
        <v>0</v>
      </c>
      <c r="GR50" s="46">
        <f t="shared" si="79"/>
        <v>0</v>
      </c>
      <c r="GS50" s="46">
        <f t="shared" si="80"/>
        <v>6.0796393343347565E-7</v>
      </c>
      <c r="GT50" s="46">
        <f t="shared" si="81"/>
        <v>-1.982410020216461E-7</v>
      </c>
      <c r="GU50" s="46">
        <f t="shared" si="82"/>
        <v>1.1387100435854297E-6</v>
      </c>
      <c r="GV50" s="46">
        <f t="shared" si="83"/>
        <v>7.08638974398997E-5</v>
      </c>
      <c r="GW50" s="46">
        <f t="shared" si="84"/>
        <v>1.5381657226828685E-6</v>
      </c>
      <c r="GX50" s="46">
        <f t="shared" si="85"/>
        <v>-2.1431371358361431E-6</v>
      </c>
      <c r="GY50" s="46">
        <f t="shared" si="86"/>
        <v>5.9774621313894362E-7</v>
      </c>
      <c r="GZ50" s="46">
        <f t="shared" si="87"/>
        <v>0</v>
      </c>
      <c r="HA50" s="46">
        <f t="shared" si="88"/>
        <v>-1.1099450644590653E-6</v>
      </c>
      <c r="HB50" s="46">
        <f t="shared" si="89"/>
        <v>-1.3523309717068331E-6</v>
      </c>
      <c r="HC50" s="46">
        <f t="shared" si="90"/>
        <v>-1.0600361728128113E-6</v>
      </c>
      <c r="HD50" s="46">
        <f t="shared" si="91"/>
        <v>-7.9751310185071592E-4</v>
      </c>
      <c r="HE50" s="46">
        <f t="shared" si="92"/>
        <v>0</v>
      </c>
      <c r="HF50" s="46">
        <f t="shared" si="93"/>
        <v>-9.1640875802609468E-7</v>
      </c>
      <c r="HG50" s="46">
        <f t="shared" si="94"/>
        <v>0</v>
      </c>
      <c r="HH50" s="46">
        <f t="shared" si="95"/>
        <v>-7.1944496572586626E-7</v>
      </c>
      <c r="HI50" s="46">
        <f t="shared" si="96"/>
        <v>-5.3411963426516405E-7</v>
      </c>
      <c r="HJ50" s="46">
        <f t="shared" si="97"/>
        <v>3.7680755084466033E-6</v>
      </c>
      <c r="HK50" s="46">
        <f t="shared" si="98"/>
        <v>0</v>
      </c>
      <c r="HL50" s="46">
        <f t="shared" si="99"/>
        <v>0</v>
      </c>
      <c r="HM50" s="46">
        <f t="shared" si="100"/>
        <v>0</v>
      </c>
      <c r="HN50" s="46">
        <f t="shared" si="101"/>
        <v>0</v>
      </c>
      <c r="HO50" s="46">
        <f t="shared" si="102"/>
        <v>0</v>
      </c>
      <c r="HP50" s="46">
        <f t="shared" si="103"/>
        <v>0</v>
      </c>
      <c r="HQ50" s="46">
        <f t="shared" si="104"/>
        <v>-1.7544291820322221E-6</v>
      </c>
      <c r="HR50" s="46">
        <f t="shared" si="105"/>
        <v>-4.645785676622356E-7</v>
      </c>
      <c r="HS50" s="46">
        <f t="shared" si="106"/>
        <v>2.0631924877214598E-7</v>
      </c>
      <c r="HT50" s="46">
        <f t="shared" si="107"/>
        <v>1.7314676541915751E-7</v>
      </c>
      <c r="HU50" s="46">
        <f t="shared" si="108"/>
        <v>-1.0160443295807447E-6</v>
      </c>
      <c r="HV50" s="46">
        <f t="shared" si="109"/>
        <v>0</v>
      </c>
      <c r="HW50" s="46">
        <f t="shared" si="110"/>
        <v>0</v>
      </c>
      <c r="HX50" s="46">
        <f t="shared" si="111"/>
        <v>0</v>
      </c>
      <c r="HY50" s="46">
        <f t="shared" si="56"/>
        <v>0</v>
      </c>
    </row>
    <row r="51" spans="1:233" x14ac:dyDescent="0.3">
      <c r="A51" s="23" t="s">
        <v>48</v>
      </c>
      <c r="B51" s="21">
        <v>12790.007423999999</v>
      </c>
      <c r="C51" s="21">
        <v>120.139431</v>
      </c>
      <c r="D51" s="21">
        <v>29151.661</v>
      </c>
      <c r="E51" s="21">
        <v>1798.1913790000001</v>
      </c>
      <c r="F51" s="21">
        <v>1087.739507</v>
      </c>
      <c r="G51" s="21">
        <v>28832.411</v>
      </c>
      <c r="H51" s="21">
        <v>554.23777219999999</v>
      </c>
      <c r="I51" s="23">
        <v>0.40045898000000002</v>
      </c>
      <c r="J51" s="23">
        <v>0.28476041000000002</v>
      </c>
      <c r="L51" s="23">
        <v>0.86299557999999998</v>
      </c>
      <c r="M51" s="23">
        <v>0.48769699</v>
      </c>
      <c r="N51" s="23">
        <v>0.12770326000000001</v>
      </c>
      <c r="O51" s="23">
        <v>1.2747E-4</v>
      </c>
      <c r="P51" s="23">
        <v>1.8642198999999999</v>
      </c>
      <c r="R51" s="23">
        <v>2.02729E-2</v>
      </c>
      <c r="T51" s="23">
        <v>0.47480767000000001</v>
      </c>
      <c r="U51" s="23">
        <v>1.07613E-2</v>
      </c>
      <c r="W51" s="23">
        <v>2.9090000000000001E-2</v>
      </c>
      <c r="Y51" s="23">
        <v>2.015784E-2</v>
      </c>
      <c r="Z51" s="23">
        <v>2.1741196700000001</v>
      </c>
      <c r="AA51" s="23">
        <v>28.278962799999999</v>
      </c>
      <c r="AB51" s="23">
        <v>0.15580373</v>
      </c>
      <c r="AC51" s="23">
        <v>2.8059232000000001</v>
      </c>
      <c r="AD51" s="23">
        <v>10.637508990000001</v>
      </c>
      <c r="AE51" s="23">
        <v>5.0817065000000001</v>
      </c>
      <c r="AG51" s="23">
        <v>2.302278E-2</v>
      </c>
      <c r="AH51" s="23">
        <v>0.54582375999999999</v>
      </c>
      <c r="AI51" s="23">
        <v>9.7630750000000002E-2</v>
      </c>
      <c r="AL51" s="23">
        <v>1.1068964999999999</v>
      </c>
      <c r="AN51" s="23">
        <v>3.1304999999999999E-2</v>
      </c>
      <c r="AO51" s="23">
        <v>0.27833489</v>
      </c>
      <c r="AP51" s="23">
        <v>2.4959499999999998E-3</v>
      </c>
      <c r="AR51" s="6">
        <v>4.0000000000000001E-8</v>
      </c>
      <c r="AT51" s="6">
        <v>7.2099999999999996E-6</v>
      </c>
      <c r="AU51" s="23">
        <v>4.8365500000000002E-3</v>
      </c>
      <c r="AV51" s="23">
        <v>2.917E-5</v>
      </c>
      <c r="AW51" s="23">
        <v>6.9763100000000003E-3</v>
      </c>
      <c r="AX51" s="23">
        <v>0.35170404999999999</v>
      </c>
      <c r="AY51" s="23">
        <v>0.41511585000000001</v>
      </c>
      <c r="AZ51" s="23">
        <v>1.783622</v>
      </c>
      <c r="BA51" s="23">
        <v>2.3725799999999998E-2</v>
      </c>
      <c r="BE51" s="23">
        <v>2.016E-5</v>
      </c>
      <c r="BG51" s="23" t="s">
        <v>48</v>
      </c>
      <c r="BH51" s="23">
        <v>0</v>
      </c>
      <c r="BI51" s="23">
        <v>6.09035631706432E-3</v>
      </c>
      <c r="BJ51" s="23">
        <v>0</v>
      </c>
      <c r="BK51" s="23">
        <v>0.28476035234362201</v>
      </c>
      <c r="BL51" s="23">
        <v>0</v>
      </c>
      <c r="BM51" s="23">
        <v>0.40045936282889499</v>
      </c>
      <c r="BN51" s="23">
        <v>0.40045936282889499</v>
      </c>
      <c r="BO51" s="23">
        <v>0</v>
      </c>
      <c r="BP51" s="23">
        <v>0</v>
      </c>
      <c r="BQ51" s="23">
        <v>0.35382807056994903</v>
      </c>
      <c r="BR51" s="23">
        <v>0.50916751213919897</v>
      </c>
      <c r="BS51" s="23">
        <v>0.48769626815669198</v>
      </c>
      <c r="BT51" s="6">
        <v>2.0159889003295199E-5</v>
      </c>
      <c r="BU51" s="23">
        <v>4.0864979028533303E-2</v>
      </c>
      <c r="BV51" s="23">
        <v>8.6838128165699399E-2</v>
      </c>
      <c r="BW51" s="23">
        <v>2.0157914944316499E-2</v>
      </c>
      <c r="BX51" s="23">
        <v>1.27470860412065E-4</v>
      </c>
      <c r="BY51" s="23">
        <v>0.44741263468862402</v>
      </c>
      <c r="BZ51" s="23">
        <v>1.4168073602407401</v>
      </c>
      <c r="CA51" s="23">
        <v>0</v>
      </c>
      <c r="CB51" s="23">
        <v>0</v>
      </c>
      <c r="CC51" s="23">
        <v>30.323650605384199</v>
      </c>
      <c r="CD51" s="23">
        <v>2.0272796974893498E-2</v>
      </c>
      <c r="CE51" s="23">
        <v>0.137694242883204</v>
      </c>
      <c r="CF51" s="23">
        <v>0.33711329309898203</v>
      </c>
      <c r="CG51" s="23">
        <v>0</v>
      </c>
      <c r="CH51" s="23">
        <v>1.07612427370902E-2</v>
      </c>
      <c r="CI51" s="23">
        <v>5.0817044669620799</v>
      </c>
      <c r="CJ51" s="23">
        <v>0</v>
      </c>
      <c r="CK51" s="23">
        <v>0</v>
      </c>
      <c r="CL51" s="23">
        <v>9.7631047240639895E-2</v>
      </c>
      <c r="CM51" s="23">
        <v>3.1305033723826897E-2</v>
      </c>
      <c r="CN51" s="23">
        <v>12790.0104385835</v>
      </c>
      <c r="CO51" s="23">
        <v>2.90896330564063E-2</v>
      </c>
      <c r="CP51" s="23">
        <v>0</v>
      </c>
      <c r="CQ51" s="23">
        <v>0</v>
      </c>
      <c r="CR51" s="23">
        <v>11.546488483619999</v>
      </c>
      <c r="CS51" s="23">
        <v>0</v>
      </c>
      <c r="CT51" s="23">
        <v>0.35170401821076902</v>
      </c>
      <c r="CU51" s="23">
        <v>0</v>
      </c>
      <c r="CV51" s="23">
        <v>0</v>
      </c>
      <c r="CW51" s="23">
        <v>0</v>
      </c>
      <c r="CX51" s="6">
        <v>2.1741213585508699</v>
      </c>
      <c r="CY51" s="23">
        <v>2.1741213585508699</v>
      </c>
      <c r="CZ51" s="6">
        <v>28.278993041044501</v>
      </c>
      <c r="DA51" s="23">
        <v>0.41511584726930001</v>
      </c>
      <c r="DB51" s="23">
        <v>2.7110182367991301E-2</v>
      </c>
      <c r="DC51" s="23">
        <v>0.126921093888793</v>
      </c>
      <c r="DD51" s="23">
        <v>0</v>
      </c>
      <c r="DE51" s="23">
        <v>8.5237832588313207</v>
      </c>
      <c r="DF51" s="23">
        <v>0</v>
      </c>
      <c r="DG51" s="23">
        <v>0</v>
      </c>
      <c r="DH51" s="23">
        <v>0</v>
      </c>
      <c r="DI51" s="23">
        <v>0.72953973544536099</v>
      </c>
      <c r="DJ51" s="23">
        <v>2.0763814886709899</v>
      </c>
      <c r="DK51" s="23">
        <v>3.5103758353588299</v>
      </c>
      <c r="DL51" s="23">
        <v>7.1271292119027496</v>
      </c>
      <c r="DM51" s="23">
        <v>0</v>
      </c>
      <c r="DN51" s="23">
        <v>1.7836221517736699</v>
      </c>
      <c r="DO51" s="23">
        <v>2.3022671022521701E-2</v>
      </c>
      <c r="DP51" s="23">
        <v>120.13936063382801</v>
      </c>
      <c r="DQ51" s="23">
        <v>0</v>
      </c>
      <c r="DR51" s="23">
        <v>0.223787910293931</v>
      </c>
      <c r="DS51" s="23">
        <v>0.322036004784029</v>
      </c>
      <c r="DT51" s="23">
        <v>555.78930627997602</v>
      </c>
      <c r="DU51" s="23">
        <v>26212.160193736599</v>
      </c>
      <c r="DV51" s="23">
        <v>2912.4624467917702</v>
      </c>
      <c r="DW51" s="23">
        <v>29124.6226405284</v>
      </c>
      <c r="DX51" s="23">
        <v>0</v>
      </c>
      <c r="DY51" s="23">
        <v>15.474664016673</v>
      </c>
      <c r="DZ51" s="23">
        <v>2.4959689037845601E-3</v>
      </c>
      <c r="EA51" s="23">
        <v>0</v>
      </c>
      <c r="EB51" s="6">
        <v>3.9999670894029202E-8</v>
      </c>
      <c r="EC51" s="23">
        <v>0</v>
      </c>
      <c r="ED51" s="6">
        <v>7.2100033470571002E-6</v>
      </c>
      <c r="EE51" s="23">
        <v>4.8366038490883301E-3</v>
      </c>
      <c r="EF51" s="6">
        <v>2.91697146540121E-5</v>
      </c>
      <c r="EG51" s="23">
        <v>6.9763170343424899E-3</v>
      </c>
      <c r="EH51" s="23">
        <v>64.515798521580393</v>
      </c>
      <c r="EI51" s="23">
        <v>159.46923423991399</v>
      </c>
      <c r="EJ51" s="23">
        <v>37.326636254237002</v>
      </c>
      <c r="EK51" s="23">
        <v>0.87894605301013495</v>
      </c>
      <c r="EL51" s="23">
        <v>46.766432141514599</v>
      </c>
      <c r="EM51" s="23">
        <v>31.641125512657201</v>
      </c>
      <c r="EN51" s="23">
        <v>0</v>
      </c>
      <c r="EO51" s="23">
        <v>1.77613259258034E-3</v>
      </c>
      <c r="EP51" s="23">
        <v>5.0415393065361496</v>
      </c>
      <c r="EQ51" s="23">
        <v>1798.2121272018701</v>
      </c>
      <c r="ER51" s="23">
        <v>1087.76020072601</v>
      </c>
      <c r="ES51" s="23">
        <v>710.451926475856</v>
      </c>
      <c r="ET51" s="23">
        <v>0</v>
      </c>
      <c r="EU51" s="23">
        <v>0.306112134933888</v>
      </c>
      <c r="EV51" s="23">
        <v>630.94892638965496</v>
      </c>
      <c r="EW51" s="23">
        <v>0</v>
      </c>
      <c r="EX51" s="23">
        <v>15.075497248521501</v>
      </c>
      <c r="EY51" s="23">
        <v>4.0743478991605802</v>
      </c>
      <c r="EZ51" s="23">
        <v>0.78819427966732203</v>
      </c>
      <c r="FA51" s="23">
        <v>37.525736410434497</v>
      </c>
      <c r="FB51" s="23">
        <v>0</v>
      </c>
      <c r="FC51" s="23">
        <v>9.8481678246302504</v>
      </c>
      <c r="FD51" s="23">
        <v>97.464520899375501</v>
      </c>
      <c r="FE51" s="23">
        <v>110.74719775018301</v>
      </c>
      <c r="FF51" s="23">
        <v>4.6591899245468102</v>
      </c>
      <c r="FG51" s="23">
        <v>0</v>
      </c>
      <c r="FH51" s="23">
        <v>28832.050358779699</v>
      </c>
      <c r="FI51" s="23">
        <v>0</v>
      </c>
      <c r="FJ51" s="23">
        <v>2.37258188328455E-2</v>
      </c>
      <c r="FK51" s="23">
        <v>706.31326210199597</v>
      </c>
      <c r="FL51" s="23">
        <v>0</v>
      </c>
      <c r="FM51" s="23">
        <v>84.994514807630907</v>
      </c>
      <c r="FN51" s="23">
        <v>1.10689575457336</v>
      </c>
      <c r="FO51" s="23">
        <v>0</v>
      </c>
      <c r="FP51" s="23">
        <v>1.887221915574E-3</v>
      </c>
      <c r="FQ51" s="23">
        <v>554.23785692664603</v>
      </c>
      <c r="FR51" s="23">
        <v>0.27833502088536</v>
      </c>
      <c r="FS51" s="23">
        <v>264.57612803640097</v>
      </c>
      <c r="FU51" s="32">
        <f t="shared" si="55"/>
        <v>1.0027992482540493</v>
      </c>
      <c r="FV51" s="46">
        <f t="shared" si="57"/>
        <v>2.356983386197877E-7</v>
      </c>
      <c r="FW51" s="46">
        <f t="shared" si="58"/>
        <v>-5.8570422226103737E-7</v>
      </c>
      <c r="FX51" s="46">
        <f t="shared" si="59"/>
        <v>-9.2750665121964801E-4</v>
      </c>
      <c r="FY51" s="46">
        <f t="shared" si="60"/>
        <v>1.153837245150759E-5</v>
      </c>
      <c r="FZ51" s="46">
        <f t="shared" si="61"/>
        <v>1.9024523681288759E-5</v>
      </c>
      <c r="GA51" s="46">
        <f t="shared" si="62"/>
        <v>-1.2508188104725248E-5</v>
      </c>
      <c r="GB51" s="46">
        <f t="shared" si="63"/>
        <v>1.5287057340129457E-7</v>
      </c>
      <c r="GC51" s="46">
        <f t="shared" si="64"/>
        <v>9.5597530357204743E-7</v>
      </c>
      <c r="GD51" s="46">
        <f t="shared" si="65"/>
        <v>-2.0247329326873509E-7</v>
      </c>
      <c r="GE51" s="46">
        <f t="shared" si="66"/>
        <v>0</v>
      </c>
      <c r="GF51" s="46">
        <f t="shared" si="67"/>
        <v>3.1392374188436785E-9</v>
      </c>
      <c r="GG51" s="46">
        <f t="shared" si="68"/>
        <v>-1.4801061372468895E-6</v>
      </c>
      <c r="GH51" s="46">
        <f t="shared" si="69"/>
        <v>-1.1965690407374358E-6</v>
      </c>
      <c r="GI51" s="46">
        <f t="shared" si="70"/>
        <v>6.7499181376065556E-6</v>
      </c>
      <c r="GJ51" s="46">
        <f t="shared" si="71"/>
        <v>5.0921763117770467E-8</v>
      </c>
      <c r="GK51" s="46">
        <f t="shared" si="72"/>
        <v>0</v>
      </c>
      <c r="GL51" s="46">
        <f t="shared" si="73"/>
        <v>-5.0819126272762477E-6</v>
      </c>
      <c r="GM51" s="46">
        <f t="shared" si="74"/>
        <v>0</v>
      </c>
      <c r="GN51" s="46">
        <f t="shared" si="75"/>
        <v>-2.8225705359287641E-7</v>
      </c>
      <c r="GO51" s="46">
        <f t="shared" si="76"/>
        <v>-5.3211888711699876E-6</v>
      </c>
      <c r="GP51" s="46">
        <f t="shared" si="77"/>
        <v>0</v>
      </c>
      <c r="GQ51" s="46">
        <f t="shared" si="78"/>
        <v>-1.2614080223490772E-5</v>
      </c>
      <c r="GR51" s="46">
        <f t="shared" si="79"/>
        <v>0</v>
      </c>
      <c r="GS51" s="46">
        <f t="shared" si="80"/>
        <v>3.7178743605073352E-6</v>
      </c>
      <c r="GT51" s="46">
        <f t="shared" si="81"/>
        <v>7.7665958001010789E-7</v>
      </c>
      <c r="GU51" s="46">
        <f t="shared" si="82"/>
        <v>1.0693830858016007E-6</v>
      </c>
      <c r="GV51" s="46">
        <f t="shared" si="83"/>
        <v>2.3612075042369874E-5</v>
      </c>
      <c r="GW51" s="46">
        <f t="shared" si="84"/>
        <v>-7.0418308282324064E-7</v>
      </c>
      <c r="GX51" s="46">
        <f t="shared" si="85"/>
        <v>-3.7064489664820309E-7</v>
      </c>
      <c r="GY51" s="46">
        <f t="shared" si="86"/>
        <v>-4.0006992143975721E-7</v>
      </c>
      <c r="GZ51" s="46">
        <f t="shared" si="87"/>
        <v>0</v>
      </c>
      <c r="HA51" s="46">
        <f t="shared" si="88"/>
        <v>-4.7334630439223879E-6</v>
      </c>
      <c r="HB51" s="46">
        <f t="shared" si="89"/>
        <v>2.8411727629629795E-7</v>
      </c>
      <c r="HC51" s="46">
        <f t="shared" si="90"/>
        <v>3.0445391425675406E-6</v>
      </c>
      <c r="HD51" s="46">
        <f t="shared" si="91"/>
        <v>0</v>
      </c>
      <c r="HE51" s="46">
        <f t="shared" si="92"/>
        <v>0</v>
      </c>
      <c r="HF51" s="46">
        <f t="shared" si="93"/>
        <v>-6.7343842894958369E-7</v>
      </c>
      <c r="HG51" s="46">
        <f t="shared" si="94"/>
        <v>0</v>
      </c>
      <c r="HH51" s="46">
        <f t="shared" si="95"/>
        <v>1.0772664717362235E-6</v>
      </c>
      <c r="HI51" s="46">
        <f t="shared" si="96"/>
        <v>4.7024417238749587E-7</v>
      </c>
      <c r="HJ51" s="46">
        <f t="shared" si="97"/>
        <v>7.5737833531435029E-6</v>
      </c>
      <c r="HK51" s="46">
        <f t="shared" si="98"/>
        <v>0</v>
      </c>
      <c r="HL51" s="46">
        <f t="shared" si="99"/>
        <v>-8.2276492699698439E-6</v>
      </c>
      <c r="HM51" s="46">
        <f t="shared" si="100"/>
        <v>0</v>
      </c>
      <c r="HN51" s="46">
        <f t="shared" si="101"/>
        <v>4.6422428579385298E-7</v>
      </c>
      <c r="HO51" s="46">
        <f t="shared" si="102"/>
        <v>1.1133780965747634E-5</v>
      </c>
      <c r="HP51" s="46">
        <f t="shared" si="103"/>
        <v>-9.7821730510777914E-6</v>
      </c>
      <c r="HQ51" s="46">
        <f t="shared" si="104"/>
        <v>1.0083185078608043E-6</v>
      </c>
      <c r="HR51" s="46">
        <f t="shared" si="105"/>
        <v>-9.0386309085161601E-8</v>
      </c>
      <c r="HS51" s="46">
        <f t="shared" si="106"/>
        <v>-6.5781636607073281E-9</v>
      </c>
      <c r="HT51" s="46">
        <f t="shared" si="107"/>
        <v>8.509295683401182E-8</v>
      </c>
      <c r="HU51" s="46">
        <f t="shared" si="108"/>
        <v>7.9377072645945008E-7</v>
      </c>
      <c r="HV51" s="46">
        <f t="shared" si="109"/>
        <v>0</v>
      </c>
      <c r="HW51" s="46">
        <f t="shared" si="110"/>
        <v>0</v>
      </c>
      <c r="HX51" s="46">
        <f t="shared" si="111"/>
        <v>0</v>
      </c>
      <c r="HY51" s="46">
        <f t="shared" si="56"/>
        <v>-5.5057889286502472E-6</v>
      </c>
    </row>
    <row r="52" spans="1:233" x14ac:dyDescent="0.3">
      <c r="AR52" s="6"/>
      <c r="AT52" s="6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6"/>
      <c r="CY52" s="23"/>
      <c r="CZ52" s="6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</row>
    <row r="53" spans="1:233" x14ac:dyDescent="0.3">
      <c r="AR53" s="6"/>
      <c r="AT53" s="6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6"/>
      <c r="CY53" s="23"/>
      <c r="CZ53" s="6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</row>
    <row r="54" spans="1:233" x14ac:dyDescent="0.3">
      <c r="A54" s="23" t="s">
        <v>49</v>
      </c>
      <c r="B54" s="21">
        <v>3337.7426</v>
      </c>
      <c r="D54" s="21">
        <v>19482.316999999999</v>
      </c>
      <c r="E54" s="21">
        <v>5436.5514000000003</v>
      </c>
      <c r="F54" s="21">
        <v>3672.6386000000002</v>
      </c>
      <c r="G54" s="21">
        <v>6395.5129999999999</v>
      </c>
      <c r="H54" s="21">
        <v>381.27875999999998</v>
      </c>
      <c r="I54" s="23">
        <v>0.40576354999999997</v>
      </c>
      <c r="J54" s="23">
        <v>1.955487</v>
      </c>
      <c r="L54" s="23">
        <v>0.13226256</v>
      </c>
      <c r="M54" s="23">
        <v>2.0532615000000001</v>
      </c>
      <c r="N54" s="23">
        <v>6.1088499999999999E-3</v>
      </c>
      <c r="P54" s="23">
        <v>2.6131000000000001E-2</v>
      </c>
      <c r="Q54" s="23">
        <v>2.1999230000000002E-2</v>
      </c>
      <c r="R54" s="23">
        <v>1.368841E-2</v>
      </c>
      <c r="S54" s="23">
        <v>0.38620864999999999</v>
      </c>
      <c r="T54" s="23">
        <v>5.7491299999999999E-3</v>
      </c>
      <c r="U54" s="23">
        <v>1.417728E-2</v>
      </c>
      <c r="V54" s="23">
        <v>1.4666149999999999E-2</v>
      </c>
      <c r="Z54" s="23">
        <v>2.2070667400000001</v>
      </c>
      <c r="AA54" s="23">
        <v>2.2999999999999998</v>
      </c>
      <c r="AB54" s="23">
        <v>1.71105E-3</v>
      </c>
      <c r="AD54" s="23">
        <v>0.78219499999999997</v>
      </c>
      <c r="AE54" s="23">
        <v>0.1417728</v>
      </c>
      <c r="AG54" s="23">
        <v>5.2732290000000001E-2</v>
      </c>
      <c r="AH54" s="23">
        <v>1.6132759999999999E-2</v>
      </c>
      <c r="AI54" s="23">
        <v>1.8577119999999999E-2</v>
      </c>
      <c r="AJ54" s="23">
        <v>1.6132759999999999E-2</v>
      </c>
      <c r="AL54" s="23">
        <v>0.449762</v>
      </c>
      <c r="AN54" s="23">
        <v>8.7996900000000006E-3</v>
      </c>
      <c r="AO54" s="23">
        <v>1.22218E-2</v>
      </c>
      <c r="AP54" s="23">
        <v>9.0818500000000007E-3</v>
      </c>
      <c r="AT54" s="6">
        <v>4.4499999999999997E-6</v>
      </c>
      <c r="AU54" s="23">
        <v>1.2320000000000001E-4</v>
      </c>
      <c r="AV54" s="23">
        <v>3.6180000000000003E-5</v>
      </c>
      <c r="AW54" s="23">
        <v>6.0787300000000001E-3</v>
      </c>
      <c r="AX54" s="23">
        <v>1.515502E-2</v>
      </c>
      <c r="AZ54" s="23">
        <v>1.124405E-2</v>
      </c>
      <c r="BA54" s="23">
        <v>0.92885649999999997</v>
      </c>
      <c r="BE54" s="23">
        <v>1.27107E-3</v>
      </c>
      <c r="BG54" s="23" t="s">
        <v>49</v>
      </c>
      <c r="BH54" s="23">
        <v>0</v>
      </c>
      <c r="BI54" s="23">
        <v>0</v>
      </c>
      <c r="BJ54" s="23">
        <v>0</v>
      </c>
      <c r="BK54" s="23">
        <v>1.95548587698648</v>
      </c>
      <c r="BL54" s="23">
        <v>0</v>
      </c>
      <c r="BM54" s="23">
        <v>0.405761892785926</v>
      </c>
      <c r="BN54" s="23">
        <v>0.405761892785926</v>
      </c>
      <c r="BO54" s="23">
        <v>0</v>
      </c>
      <c r="BP54" s="23">
        <v>0</v>
      </c>
      <c r="BQ54" s="23">
        <v>5.4227598384011998E-2</v>
      </c>
      <c r="BR54" s="23">
        <v>7.8034657726924403E-2</v>
      </c>
      <c r="BS54" s="23">
        <v>2.0532708915281801</v>
      </c>
      <c r="BT54" s="23">
        <v>1.2710016774968699E-3</v>
      </c>
      <c r="BU54" s="23">
        <v>1.9548319670188502E-3</v>
      </c>
      <c r="BV54" s="23">
        <v>4.1540318832432198E-3</v>
      </c>
      <c r="BW54" s="23">
        <v>0</v>
      </c>
      <c r="BX54" s="23">
        <v>0</v>
      </c>
      <c r="BY54" s="23">
        <v>6.2714407226750904E-3</v>
      </c>
      <c r="BZ54" s="23">
        <v>1.9859546674603299E-2</v>
      </c>
      <c r="CA54" s="23">
        <v>2.20017405438253E-2</v>
      </c>
      <c r="CB54" s="23">
        <v>0</v>
      </c>
      <c r="CC54" s="23">
        <v>7.6910566510689202</v>
      </c>
      <c r="CD54" s="23">
        <v>1.3688778848856499E-2</v>
      </c>
      <c r="CE54" s="23">
        <v>1.6672310498961199E-3</v>
      </c>
      <c r="CF54" s="23">
        <v>4.0817749411641404E-3</v>
      </c>
      <c r="CG54" s="23">
        <v>0.38621302661529799</v>
      </c>
      <c r="CH54" s="23">
        <v>1.4178332378511399E-2</v>
      </c>
      <c r="CI54" s="23">
        <v>0.14177220534400301</v>
      </c>
      <c r="CJ54" s="23">
        <v>1.4664260060847501E-2</v>
      </c>
      <c r="CK54" s="23">
        <v>0</v>
      </c>
      <c r="CL54" s="23">
        <v>1.8575021941500399E-2</v>
      </c>
      <c r="CM54" s="23">
        <v>8.7987497037539698E-3</v>
      </c>
      <c r="CN54" s="23">
        <v>3337.7433505183599</v>
      </c>
      <c r="CO54" s="23">
        <v>0</v>
      </c>
      <c r="CP54" s="23">
        <v>0</v>
      </c>
      <c r="CQ54" s="23">
        <v>3.2816785537128501</v>
      </c>
      <c r="CR54" s="23">
        <v>8.9411632598478707</v>
      </c>
      <c r="CS54" s="23">
        <v>0</v>
      </c>
      <c r="CT54" s="23">
        <v>1.51552107122581E-2</v>
      </c>
      <c r="CU54" s="23">
        <v>3.29984335827861</v>
      </c>
      <c r="CV54" s="23">
        <v>0</v>
      </c>
      <c r="CW54" s="23">
        <v>0</v>
      </c>
      <c r="CX54" s="23">
        <v>2.2070116513183802</v>
      </c>
      <c r="CY54" s="23">
        <v>2.2070116513183802</v>
      </c>
      <c r="CZ54" s="6">
        <v>2.3000222016457599</v>
      </c>
      <c r="DA54" s="23">
        <v>0</v>
      </c>
      <c r="DB54" s="23">
        <v>6.8438760341055303E-4</v>
      </c>
      <c r="DC54" s="23">
        <v>8.5548450426319305E-4</v>
      </c>
      <c r="DD54" s="23">
        <v>0</v>
      </c>
      <c r="DE54" s="23">
        <v>5.8300260785006301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0.25812348087765802</v>
      </c>
      <c r="DL54" s="23">
        <v>0.52405242591092205</v>
      </c>
      <c r="DM54" s="23">
        <v>0</v>
      </c>
      <c r="DN54" s="23">
        <v>1.12439783230543E-2</v>
      </c>
      <c r="DO54" s="23">
        <v>5.2734187613416299E-2</v>
      </c>
      <c r="DP54" s="23">
        <v>0</v>
      </c>
      <c r="DQ54" s="23">
        <v>0</v>
      </c>
      <c r="DR54" s="23">
        <v>6.6145273566030798E-3</v>
      </c>
      <c r="DS54" s="23">
        <v>9.5182404911897996E-3</v>
      </c>
      <c r="DT54" s="23">
        <v>391.149978262427</v>
      </c>
      <c r="DU54" s="23">
        <v>17521.8001195037</v>
      </c>
      <c r="DV54" s="23">
        <v>1946.8668649327301</v>
      </c>
      <c r="DW54" s="23">
        <v>19468.666984436401</v>
      </c>
      <c r="DX54" s="23">
        <v>0</v>
      </c>
      <c r="DY54" s="23">
        <v>10.8986829017399</v>
      </c>
      <c r="DZ54" s="23">
        <v>9.0816006232146591E-3</v>
      </c>
      <c r="EA54" s="23">
        <v>0</v>
      </c>
      <c r="EB54" s="23">
        <v>0</v>
      </c>
      <c r="EC54" s="23">
        <v>0</v>
      </c>
      <c r="ED54" s="6">
        <v>4.4501284743464404E-6</v>
      </c>
      <c r="EE54" s="23">
        <v>1.2322977121535201E-4</v>
      </c>
      <c r="EF54" s="6">
        <v>3.6180016203971598E-5</v>
      </c>
      <c r="EG54" s="23">
        <v>6.0785758751522798E-3</v>
      </c>
      <c r="EH54" s="23">
        <v>215.93125819981501</v>
      </c>
      <c r="EI54" s="23">
        <v>109.21707753070299</v>
      </c>
      <c r="EJ54" s="23">
        <v>125.13855698672199</v>
      </c>
      <c r="EK54" s="23">
        <v>2.5732998483220002</v>
      </c>
      <c r="EL54" s="23">
        <v>156.87146555553699</v>
      </c>
      <c r="EM54" s="23">
        <v>105.614618506699</v>
      </c>
      <c r="EN54" s="23">
        <v>0</v>
      </c>
      <c r="EO54" s="23">
        <v>1.71116696153484E-4</v>
      </c>
      <c r="EP54" s="23">
        <v>21.7394515374482</v>
      </c>
      <c r="EQ54" s="23">
        <v>5436.6155616151</v>
      </c>
      <c r="ER54" s="23">
        <v>3672.7027424767798</v>
      </c>
      <c r="ES54" s="23">
        <v>1763.9128191383199</v>
      </c>
      <c r="ET54" s="23">
        <v>7.9221437744230905E-2</v>
      </c>
      <c r="EU54" s="23">
        <v>1.0254026651675201</v>
      </c>
      <c r="EV54" s="23">
        <v>2120.8821575533002</v>
      </c>
      <c r="EW54" s="23">
        <v>8.3884599061933393E-2</v>
      </c>
      <c r="EX54" s="23">
        <v>53.755392689473403</v>
      </c>
      <c r="EY54" s="23">
        <v>12.5724781428264</v>
      </c>
      <c r="EZ54" s="23">
        <v>2.0634635769991698</v>
      </c>
      <c r="FA54" s="23">
        <v>133.85153731598299</v>
      </c>
      <c r="FB54" s="23">
        <v>1.6121184378048499E-2</v>
      </c>
      <c r="FC54" s="23">
        <v>7.0005251097546699</v>
      </c>
      <c r="FD54" s="23">
        <v>333.43355342074602</v>
      </c>
      <c r="FE54" s="23">
        <v>371.479908860926</v>
      </c>
      <c r="FF54" s="23">
        <v>15.6070915799974</v>
      </c>
      <c r="FG54" s="23">
        <v>0</v>
      </c>
      <c r="FH54" s="23">
        <v>6395.5108079637102</v>
      </c>
      <c r="FI54" s="23">
        <v>8.9479313887796202E-2</v>
      </c>
      <c r="FJ54" s="23">
        <v>0.92884576850367295</v>
      </c>
      <c r="FK54" s="23">
        <v>147.256844217441</v>
      </c>
      <c r="FL54" s="23">
        <v>0</v>
      </c>
      <c r="FM54" s="23">
        <v>58.137797939076101</v>
      </c>
      <c r="FN54" s="23">
        <v>0.449748860609468</v>
      </c>
      <c r="FO54" s="23">
        <v>0</v>
      </c>
      <c r="FP54" s="23">
        <v>4.2620501827080097E-2</v>
      </c>
      <c r="FQ54" s="23">
        <v>381.278793652893</v>
      </c>
      <c r="FR54" s="23">
        <v>1.2220704015719E-2</v>
      </c>
      <c r="FS54" s="23">
        <v>180.96758845122699</v>
      </c>
      <c r="FU54" s="32">
        <f t="shared" ref="FU54" si="112">DT54/FQ54</f>
        <v>1.0258896764621022</v>
      </c>
      <c r="FV54" s="46">
        <f>(CN54-B54)/(B54+1E-50)</f>
        <v>2.2485807019296824E-7</v>
      </c>
      <c r="FW54" s="46">
        <f>(DP54-C54)/(C54+1E-50)</f>
        <v>0</v>
      </c>
      <c r="FX54" s="46">
        <f>(DW54-D54)/(D54+1E-50)</f>
        <v>-7.0063614936552833E-4</v>
      </c>
      <c r="FY54" s="46">
        <f>(EQ54-E54)/(E54+1E-50)</f>
        <v>1.180189616154322E-5</v>
      </c>
      <c r="FZ54" s="46">
        <f>(ER54-F54)/(F54+1E-50)</f>
        <v>1.7464957423139793E-5</v>
      </c>
      <c r="GA54" s="46">
        <f>(FH54-G54)/(G54+1E-50)</f>
        <v>-3.4274596731658518E-7</v>
      </c>
      <c r="GB54" s="46">
        <f>(FQ54-H54)/(H54+1E-50)</f>
        <v>8.8263225109556588E-8</v>
      </c>
      <c r="GC54" s="46">
        <f>(BN54-I54)/(I54+1E-50)</f>
        <v>-4.0841866500059346E-6</v>
      </c>
      <c r="GD54" s="46">
        <f>(BK54-J54)/(J54+1E-50)</f>
        <v>-5.7428840997393303E-7</v>
      </c>
      <c r="GE54" s="46">
        <f>(BL54-K54)/(K54+1E-50)</f>
        <v>0</v>
      </c>
      <c r="GF54" s="46">
        <f>(BR54+BQ54-L54)/(L54+1E-50)</f>
        <v>-2.2976197013543766E-6</v>
      </c>
      <c r="GG54" s="46">
        <f>(BS54-M54)/(M54+1E-50)</f>
        <v>4.5739562057852724E-6</v>
      </c>
      <c r="GH54" s="46">
        <f>(BU54+BV54-N54)/(N54+1E-50)</f>
        <v>2.2672454013519679E-6</v>
      </c>
      <c r="GI54" s="46">
        <f>(BX54-O54)/(O54+1E-50)</f>
        <v>0</v>
      </c>
      <c r="GJ54" s="46">
        <f>(BY54+BZ54-P54)/(P54+1E-50)</f>
        <v>-4.8229006210345933E-7</v>
      </c>
      <c r="GK54" s="46">
        <f>(CA54-Q54)/(Q54+1E-50)</f>
        <v>1.1411962260942771E-4</v>
      </c>
      <c r="GL54" s="46">
        <f>(CD54-R54)/(R54+1E-50)</f>
        <v>2.694607017904714E-5</v>
      </c>
      <c r="GM54" s="46">
        <f>(CG54-S54)/(S54+1E-50)</f>
        <v>1.1332256017588859E-5</v>
      </c>
      <c r="GN54" s="46">
        <f>(CE54+CF54-T54)/(T54+1E-50)</f>
        <v>-2.1570035768778515E-5</v>
      </c>
      <c r="GO54" s="46">
        <f>(CH54-U54)/(U54+1E-50)</f>
        <v>7.4229930663636295E-5</v>
      </c>
      <c r="GP54" s="46">
        <f>(CJ54-V54)/(V54+1E-50)</f>
        <v>-1.2886402719858552E-4</v>
      </c>
      <c r="GQ54" s="46">
        <f>(CO54-W54)/(W54+1E-50)</f>
        <v>0</v>
      </c>
      <c r="GR54" s="46">
        <f>(CP54-X54)/(X54+1E-50)</f>
        <v>0</v>
      </c>
      <c r="GS54" s="46">
        <f>(BW54-Y54)/(Y54+1E-50)</f>
        <v>0</v>
      </c>
      <c r="GT54" s="46">
        <f>(CY54-Z54)/(Z54+1E-50)</f>
        <v>-2.4960134019310899E-5</v>
      </c>
      <c r="GU54" s="46">
        <f>(CZ54-AA54)/(AA54+1E-50)</f>
        <v>9.6528894608939186E-6</v>
      </c>
      <c r="GV54" s="46">
        <f>(DB54+DC54+EO54-AB54)/(AB54+1E-50)</f>
        <v>-3.576527440451971E-5</v>
      </c>
      <c r="GW54" s="46">
        <f>(DI54+DJ54-AC54)/(AC54+1E-50)</f>
        <v>0</v>
      </c>
      <c r="GX54" s="46">
        <f>(DK54+DL54-AD54)/(AD54+1E-50)</f>
        <v>-2.4409784542099047E-5</v>
      </c>
      <c r="GY54" s="46">
        <f>(CI54-AE54)/(AE54+1E-50)</f>
        <v>-4.194429375729134E-6</v>
      </c>
      <c r="GZ54" s="46">
        <f>(DM54-AF54)/(AF54+1E-50)</f>
        <v>0</v>
      </c>
      <c r="HA54" s="46">
        <f>(DO54-AG54)/(AG54+1E-50)</f>
        <v>3.5985795729668248E-5</v>
      </c>
      <c r="HB54" s="46">
        <f>(DR54+DS54-AH54)/(AH54+1E-50)</f>
        <v>4.8645073011820823E-7</v>
      </c>
      <c r="HC54" s="46">
        <f>(CL54-AI54)/(AI54+1E-50)</f>
        <v>-1.1293776966504961E-4</v>
      </c>
      <c r="HD54" s="46">
        <f>(FB54-AJ54)/(AJ54+1E-50)</f>
        <v>-7.1752272714033422E-4</v>
      </c>
      <c r="HE54" s="46">
        <f>(FG54-AK54)/(AK54+1E-50)</f>
        <v>0</v>
      </c>
      <c r="HF54" s="46">
        <f>(FN54-AL54)/(AL54+1E-50)</f>
        <v>-2.9214096637757257E-5</v>
      </c>
      <c r="HG54" s="46">
        <f>(CK54-AM54)/(AM54+1E-50)</f>
        <v>0</v>
      </c>
      <c r="HH54" s="46">
        <f>(CM54-AN54)/(AN54+1E-50)</f>
        <v>-1.0685561037159264E-4</v>
      </c>
      <c r="HI54" s="46">
        <f>(FR54-AO54)/(AO54+1E-50)</f>
        <v>-8.9674539020440786E-5</v>
      </c>
      <c r="HJ54" s="46">
        <f t="shared" ref="HJ54:HQ54" si="113">(DZ54-AP54)/(AP54+1E-50)</f>
        <v>-2.745880909082965E-5</v>
      </c>
      <c r="HK54" s="46">
        <f t="shared" si="113"/>
        <v>0</v>
      </c>
      <c r="HL54" s="46">
        <f t="shared" si="113"/>
        <v>0</v>
      </c>
      <c r="HM54" s="46">
        <f t="shared" si="113"/>
        <v>0</v>
      </c>
      <c r="HN54" s="46">
        <f t="shared" si="113"/>
        <v>2.8870639649588616E-5</v>
      </c>
      <c r="HO54" s="46">
        <f t="shared" si="113"/>
        <v>2.4164947525968003E-4</v>
      </c>
      <c r="HP54" s="46">
        <f t="shared" si="113"/>
        <v>4.4787096726114604E-7</v>
      </c>
      <c r="HQ54" s="46">
        <f t="shared" si="113"/>
        <v>-2.5354777678941021E-5</v>
      </c>
      <c r="HR54" s="46">
        <f>(CT54-AX54)/(AX54+1E-50)</f>
        <v>1.2584098081053567E-5</v>
      </c>
      <c r="HS54" s="46">
        <f>(DA54-AY54)/(AY54+1E-50)</f>
        <v>0</v>
      </c>
      <c r="HT54" s="46">
        <f>(DN54-AZ54)/(AZ54+1E-50)</f>
        <v>-6.3746555467061828E-6</v>
      </c>
      <c r="HU54" s="46">
        <f>(FJ54-BA54)/(BA54+1E-50)</f>
        <v>-1.1553449135599615E-5</v>
      </c>
      <c r="HV54" s="46">
        <f>(CV54-BB54)/(BB54+1E-50)</f>
        <v>0</v>
      </c>
      <c r="HW54" s="46">
        <f>(BJ54-BC54)/(BC54+1E-50)</f>
        <v>0</v>
      </c>
      <c r="HX54" s="46">
        <f>(CB54-BD54)/(BD54+1E-50)</f>
        <v>0</v>
      </c>
      <c r="HY54" s="46">
        <f t="shared" ref="HY54" si="114">(BT54-BE54)/(BE54+1E-50)</f>
        <v>-5.3751959475159148E-5</v>
      </c>
    </row>
    <row r="55" spans="1:233" x14ac:dyDescent="0.3">
      <c r="A55" s="23" t="s">
        <v>1</v>
      </c>
      <c r="B55" s="21">
        <v>2379.4589000000001</v>
      </c>
      <c r="C55" s="21">
        <v>54.601799999999997</v>
      </c>
      <c r="D55" s="21">
        <v>7373.3797999999997</v>
      </c>
      <c r="E55" s="21">
        <v>317.52120000000002</v>
      </c>
      <c r="F55" s="21">
        <v>223.41385972</v>
      </c>
      <c r="G55" s="21">
        <v>1357.4150999999999</v>
      </c>
      <c r="H55" s="21">
        <v>370.322</v>
      </c>
      <c r="I55" s="23">
        <v>2.1817451299999999</v>
      </c>
      <c r="J55" s="23">
        <v>0.29545017000000001</v>
      </c>
      <c r="L55" s="23">
        <v>0.10077877</v>
      </c>
      <c r="M55" s="23">
        <v>1.0822856599999999</v>
      </c>
      <c r="N55" s="6">
        <v>6.8900000000000001E-6</v>
      </c>
      <c r="P55" s="23">
        <v>8.2030699999999998E-3</v>
      </c>
      <c r="T55" s="23">
        <v>1.30277E-2</v>
      </c>
      <c r="Z55" s="23">
        <v>33.92495658</v>
      </c>
      <c r="AA55" s="23">
        <v>1.1737455000000001</v>
      </c>
      <c r="AB55" s="6">
        <v>2.9900000000000002E-6</v>
      </c>
      <c r="AC55" s="23">
        <v>9.0200000000000002E-2</v>
      </c>
      <c r="AD55" s="23">
        <v>7.1680000000000005E-5</v>
      </c>
      <c r="AG55" s="23">
        <v>0.17340743</v>
      </c>
      <c r="AH55" s="23">
        <v>7.0858E-4</v>
      </c>
      <c r="AL55" s="23">
        <v>6.1807059899999999</v>
      </c>
      <c r="AO55" s="23">
        <v>3.07927982</v>
      </c>
      <c r="AP55" s="23">
        <v>2.6489999999999999E-5</v>
      </c>
      <c r="AU55" s="6">
        <v>5.8300000000000001E-6</v>
      </c>
      <c r="AV55" s="23">
        <v>5.2559999999999998E-5</v>
      </c>
      <c r="AW55" s="23">
        <v>3.3220200000000002E-3</v>
      </c>
      <c r="AX55" s="23">
        <v>1.47726066</v>
      </c>
      <c r="AY55" s="23">
        <v>0.46809814</v>
      </c>
      <c r="BG55" s="23" t="s">
        <v>1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6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6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6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  <c r="FS55" s="23">
        <v>0</v>
      </c>
    </row>
    <row r="56" spans="1:233" x14ac:dyDescent="0.3">
      <c r="A56" s="23" t="s">
        <v>11</v>
      </c>
      <c r="B56" s="21">
        <v>1310.0409202000001</v>
      </c>
      <c r="C56" s="21">
        <v>177.03292513</v>
      </c>
      <c r="D56" s="21">
        <v>17516.719742000001</v>
      </c>
      <c r="E56" s="21">
        <v>1298.2041933</v>
      </c>
      <c r="F56" s="21">
        <v>1141.7801032</v>
      </c>
      <c r="G56" s="21">
        <v>17326.722394</v>
      </c>
      <c r="H56" s="21">
        <v>173.90968856999999</v>
      </c>
      <c r="I56" s="23">
        <v>0.21902363999999999</v>
      </c>
      <c r="L56" s="23">
        <v>6.4576060000000005E-2</v>
      </c>
      <c r="M56" s="23">
        <v>1.9327214100000001</v>
      </c>
      <c r="N56" s="23">
        <v>1.5547600000000001E-3</v>
      </c>
      <c r="P56" s="23">
        <v>1.9535429999999999E-2</v>
      </c>
      <c r="T56" s="23">
        <v>1.211889E-2</v>
      </c>
      <c r="Z56" s="23">
        <v>9.5276196899999999</v>
      </c>
      <c r="AA56" s="23">
        <v>4.9375498999999996</v>
      </c>
      <c r="AB56" s="23">
        <v>7.7406300000000001E-3</v>
      </c>
      <c r="AC56" s="23">
        <v>0.45874933000000001</v>
      </c>
      <c r="AD56" s="23">
        <v>0.14675015999999999</v>
      </c>
      <c r="AG56" s="23">
        <v>0.73907871999999997</v>
      </c>
      <c r="AH56" s="23">
        <v>2.8197486299999999</v>
      </c>
      <c r="AL56" s="23">
        <v>0.11659942</v>
      </c>
      <c r="AO56" s="23">
        <v>8.1518129999999994E-2</v>
      </c>
      <c r="AP56" s="23">
        <v>7.4147999999999998E-4</v>
      </c>
      <c r="AU56" s="6">
        <v>1.3200000000000001E-6</v>
      </c>
      <c r="AV56" s="23">
        <v>1.1600000000000001E-5</v>
      </c>
      <c r="AW56" s="23">
        <v>1.41288E-3</v>
      </c>
      <c r="BG56" s="23" t="s">
        <v>11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6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23">
        <v>0</v>
      </c>
      <c r="DQ56" s="23">
        <v>0</v>
      </c>
      <c r="DR56" s="23">
        <v>0</v>
      </c>
      <c r="DS56" s="23">
        <v>0</v>
      </c>
      <c r="DT56" s="23">
        <v>0</v>
      </c>
      <c r="DU56" s="23">
        <v>0</v>
      </c>
      <c r="DV56" s="23">
        <v>0</v>
      </c>
      <c r="DW56" s="23">
        <v>0</v>
      </c>
      <c r="DX56" s="23">
        <v>0</v>
      </c>
      <c r="DY56" s="23">
        <v>0</v>
      </c>
      <c r="DZ56" s="23">
        <v>0</v>
      </c>
      <c r="EA56" s="23">
        <v>0</v>
      </c>
      <c r="EB56" s="23">
        <v>0</v>
      </c>
      <c r="EC56" s="23">
        <v>0</v>
      </c>
      <c r="ED56" s="23">
        <v>0</v>
      </c>
      <c r="EE56" s="23">
        <v>0</v>
      </c>
      <c r="EF56" s="23">
        <v>0</v>
      </c>
      <c r="EG56" s="23">
        <v>0</v>
      </c>
      <c r="EH56" s="23">
        <v>0</v>
      </c>
      <c r="EI56" s="23">
        <v>0</v>
      </c>
      <c r="EJ56" s="23">
        <v>0</v>
      </c>
      <c r="EK56" s="23">
        <v>0</v>
      </c>
      <c r="EL56" s="23">
        <v>0</v>
      </c>
      <c r="EM56" s="23">
        <v>0</v>
      </c>
      <c r="EN56" s="23">
        <v>0</v>
      </c>
      <c r="EO56" s="23">
        <v>0</v>
      </c>
      <c r="EP56" s="23">
        <v>0</v>
      </c>
      <c r="EQ56" s="23">
        <v>0</v>
      </c>
      <c r="ER56" s="23">
        <v>0</v>
      </c>
      <c r="ES56" s="23">
        <v>0</v>
      </c>
      <c r="ET56" s="23">
        <v>0</v>
      </c>
      <c r="EU56" s="23">
        <v>0</v>
      </c>
      <c r="EV56" s="23">
        <v>0</v>
      </c>
      <c r="EW56" s="23">
        <v>0</v>
      </c>
      <c r="EX56" s="23">
        <v>0</v>
      </c>
      <c r="EY56" s="23">
        <v>0</v>
      </c>
      <c r="EZ56" s="23">
        <v>0</v>
      </c>
      <c r="FA56" s="23">
        <v>0</v>
      </c>
      <c r="FB56" s="23">
        <v>0</v>
      </c>
      <c r="FC56" s="23">
        <v>0</v>
      </c>
      <c r="FD56" s="23">
        <v>0</v>
      </c>
      <c r="FE56" s="23">
        <v>0</v>
      </c>
      <c r="FF56" s="23">
        <v>0</v>
      </c>
      <c r="FG56" s="23">
        <v>0</v>
      </c>
      <c r="FH56" s="23">
        <v>0</v>
      </c>
      <c r="FI56" s="23">
        <v>0</v>
      </c>
      <c r="FJ56" s="23">
        <v>0</v>
      </c>
      <c r="FK56" s="23">
        <v>0</v>
      </c>
      <c r="FL56" s="23">
        <v>0</v>
      </c>
      <c r="FM56" s="23">
        <v>0</v>
      </c>
      <c r="FN56" s="23">
        <v>0</v>
      </c>
      <c r="FO56" s="23">
        <v>0</v>
      </c>
      <c r="FP56" s="23">
        <v>0</v>
      </c>
      <c r="FQ56" s="23">
        <v>0</v>
      </c>
      <c r="FR56" s="23">
        <v>0</v>
      </c>
      <c r="FS56" s="23">
        <v>0</v>
      </c>
    </row>
    <row r="57" spans="1:233" x14ac:dyDescent="0.3">
      <c r="A57" s="23" t="s">
        <v>56</v>
      </c>
      <c r="B57" s="21">
        <v>1396.3364779999999</v>
      </c>
      <c r="D57" s="21">
        <v>13519.382</v>
      </c>
      <c r="E57" s="21">
        <v>1530.8969</v>
      </c>
      <c r="F57" s="21">
        <v>671.23022000000003</v>
      </c>
      <c r="G57" s="21">
        <v>11248.486981</v>
      </c>
      <c r="H57" s="21">
        <v>167.177212</v>
      </c>
      <c r="I57" s="23">
        <v>1.4429900000000001E-2</v>
      </c>
      <c r="J57" s="23">
        <v>1.446072E-2</v>
      </c>
      <c r="L57" s="23">
        <v>7.4331649999999999E-2</v>
      </c>
      <c r="M57" s="23">
        <v>12.40887843</v>
      </c>
      <c r="N57" s="23">
        <v>8.4829199999999997E-3</v>
      </c>
      <c r="O57" s="23">
        <v>1.5238300000000001E-3</v>
      </c>
      <c r="P57" s="23">
        <v>1.368699E-2</v>
      </c>
      <c r="R57" s="23">
        <v>8.7529999999999997E-5</v>
      </c>
      <c r="T57" s="23">
        <v>1.931447E-2</v>
      </c>
      <c r="U57" s="23">
        <v>7.8430000000000006E-5</v>
      </c>
      <c r="X57" s="23">
        <v>8.14E-5</v>
      </c>
      <c r="Z57" s="23">
        <v>63.192155880000001</v>
      </c>
      <c r="AA57" s="23">
        <v>3.2746327000000002</v>
      </c>
      <c r="AB57" s="23">
        <v>4.6224100000000004E-3</v>
      </c>
      <c r="AC57" s="23">
        <v>0.51500957999999997</v>
      </c>
      <c r="AD57" s="23">
        <v>1.0272255800000001</v>
      </c>
      <c r="AE57" s="23">
        <v>2.7317999999999998E-4</v>
      </c>
      <c r="AF57" s="23">
        <v>4.6086699999999996E-3</v>
      </c>
      <c r="AG57" s="23">
        <v>2.18563413</v>
      </c>
      <c r="AH57" s="23">
        <v>14.0016737</v>
      </c>
      <c r="AJ57" s="23">
        <v>8.2890000000000001E-5</v>
      </c>
      <c r="AL57" s="23">
        <v>1.89259E-3</v>
      </c>
      <c r="AM57" s="23">
        <v>1.2321000000000001E-4</v>
      </c>
      <c r="AN57" s="23">
        <v>4.5890000000000003E-5</v>
      </c>
      <c r="AO57" s="23">
        <v>5.6877999999999996E-4</v>
      </c>
      <c r="AP57" s="23">
        <v>1.7865800000000001E-3</v>
      </c>
      <c r="AW57" s="23">
        <v>1.70671E-3</v>
      </c>
      <c r="AX57" s="23">
        <v>2.007E-4</v>
      </c>
      <c r="AY57" s="23">
        <v>8.2695000000000002E-4</v>
      </c>
      <c r="BA57" s="23">
        <v>1.0184E-4</v>
      </c>
      <c r="BG57" s="23" t="s">
        <v>56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3">
        <v>0</v>
      </c>
      <c r="DV57" s="23">
        <v>0</v>
      </c>
      <c r="DW57" s="23">
        <v>0</v>
      </c>
      <c r="DX57" s="23">
        <v>0</v>
      </c>
      <c r="DY57" s="23">
        <v>0</v>
      </c>
      <c r="DZ57" s="23">
        <v>0</v>
      </c>
      <c r="EA57" s="23">
        <v>0</v>
      </c>
      <c r="EB57" s="23">
        <v>0</v>
      </c>
      <c r="EC57" s="23">
        <v>0</v>
      </c>
      <c r="ED57" s="23">
        <v>0</v>
      </c>
      <c r="EE57" s="23">
        <v>0</v>
      </c>
      <c r="EF57" s="23">
        <v>0</v>
      </c>
      <c r="EG57" s="23">
        <v>0</v>
      </c>
      <c r="EH57" s="23">
        <v>0</v>
      </c>
      <c r="EI57" s="23">
        <v>0</v>
      </c>
      <c r="EJ57" s="23">
        <v>0</v>
      </c>
      <c r="EK57" s="23">
        <v>0</v>
      </c>
      <c r="EL57" s="23">
        <v>0</v>
      </c>
      <c r="EM57" s="23">
        <v>0</v>
      </c>
      <c r="EN57" s="23">
        <v>0</v>
      </c>
      <c r="EO57" s="23">
        <v>0</v>
      </c>
      <c r="EP57" s="23">
        <v>0</v>
      </c>
      <c r="EQ57" s="23">
        <v>0</v>
      </c>
      <c r="ER57" s="23">
        <v>0</v>
      </c>
      <c r="ES57" s="23">
        <v>0</v>
      </c>
      <c r="ET57" s="23">
        <v>0</v>
      </c>
      <c r="EU57" s="23">
        <v>0</v>
      </c>
      <c r="EV57" s="23">
        <v>0</v>
      </c>
      <c r="EW57" s="23">
        <v>0</v>
      </c>
      <c r="EX57" s="23">
        <v>0</v>
      </c>
      <c r="EY57" s="23">
        <v>0</v>
      </c>
      <c r="EZ57" s="23">
        <v>0</v>
      </c>
      <c r="FA57" s="23">
        <v>0</v>
      </c>
      <c r="FB57" s="23">
        <v>0</v>
      </c>
      <c r="FC57" s="23">
        <v>0</v>
      </c>
      <c r="FD57" s="23">
        <v>0</v>
      </c>
      <c r="FE57" s="23">
        <v>0</v>
      </c>
      <c r="FF57" s="23">
        <v>0</v>
      </c>
      <c r="FG57" s="23">
        <v>0</v>
      </c>
      <c r="FH57" s="23">
        <v>0</v>
      </c>
      <c r="FI57" s="23">
        <v>0</v>
      </c>
      <c r="FJ57" s="23">
        <v>0</v>
      </c>
      <c r="FK57" s="23">
        <v>0</v>
      </c>
      <c r="FL57" s="23">
        <v>0</v>
      </c>
      <c r="FM57" s="23">
        <v>0</v>
      </c>
      <c r="FN57" s="23">
        <v>0</v>
      </c>
      <c r="FO57" s="23">
        <v>0</v>
      </c>
      <c r="FP57" s="23">
        <v>0</v>
      </c>
      <c r="FQ57" s="23">
        <v>0</v>
      </c>
      <c r="FR57" s="23">
        <v>0</v>
      </c>
      <c r="FS57" s="23">
        <v>0</v>
      </c>
    </row>
    <row r="58" spans="1:233" x14ac:dyDescent="0.3">
      <c r="A58" s="23" t="s">
        <v>71</v>
      </c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</row>
    <row r="59" spans="1:233" x14ac:dyDescent="0.3">
      <c r="A59" s="23" t="s">
        <v>234</v>
      </c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</row>
    <row r="60" spans="1:233" x14ac:dyDescent="0.3"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</row>
    <row r="61" spans="1:233" x14ac:dyDescent="0.3">
      <c r="A61" s="1" t="s">
        <v>53</v>
      </c>
      <c r="B61" s="1">
        <f>SUM(B3:B54)</f>
        <v>479730.92568565003</v>
      </c>
      <c r="C61" s="1">
        <f t="shared" ref="C61:AW61" si="115">SUM(C3:C54)</f>
        <v>20733.831216760005</v>
      </c>
      <c r="D61" s="1">
        <f t="shared" si="115"/>
        <v>990135.15328010032</v>
      </c>
      <c r="E61" s="1">
        <f t="shared" si="115"/>
        <v>116793.04215591001</v>
      </c>
      <c r="F61" s="1">
        <f t="shared" si="115"/>
        <v>98045.575590980021</v>
      </c>
      <c r="G61" s="1">
        <f t="shared" si="115"/>
        <v>1018099.8717681501</v>
      </c>
      <c r="H61" s="1">
        <f t="shared" si="115"/>
        <v>29200.710303700005</v>
      </c>
      <c r="I61" s="45">
        <f t="shared" si="115"/>
        <v>292.80840185999995</v>
      </c>
      <c r="J61" s="45">
        <f t="shared" si="115"/>
        <v>235.17622748999997</v>
      </c>
      <c r="K61" s="45">
        <f t="shared" si="115"/>
        <v>6.8923383499999984</v>
      </c>
      <c r="L61" s="45"/>
      <c r="M61" s="45">
        <f t="shared" si="115"/>
        <v>390.11041503000007</v>
      </c>
      <c r="N61" s="45">
        <f t="shared" si="115"/>
        <v>2.1097025399999998</v>
      </c>
      <c r="O61" s="45">
        <f t="shared" si="115"/>
        <v>4.1864813999999999</v>
      </c>
      <c r="P61" s="45">
        <f t="shared" si="115"/>
        <v>7.8079387299999992</v>
      </c>
      <c r="Q61" s="45">
        <f t="shared" si="115"/>
        <v>3.0676454000000004</v>
      </c>
      <c r="R61" s="45">
        <f t="shared" si="115"/>
        <v>6.7144714700000012</v>
      </c>
      <c r="S61" s="45">
        <f t="shared" si="115"/>
        <v>191.40808634999996</v>
      </c>
      <c r="T61" s="45">
        <f t="shared" si="115"/>
        <v>4.0203738499999995</v>
      </c>
      <c r="U61" s="45">
        <f t="shared" si="115"/>
        <v>7.0512607799999989</v>
      </c>
      <c r="V61" s="45">
        <f t="shared" si="115"/>
        <v>2.3725083200000001</v>
      </c>
      <c r="W61" s="45">
        <f t="shared" si="115"/>
        <v>3.5674218799999999</v>
      </c>
      <c r="X61" s="45">
        <f t="shared" si="115"/>
        <v>0.21035281</v>
      </c>
      <c r="Y61" s="45">
        <f t="shared" si="115"/>
        <v>2.5092559900000007</v>
      </c>
      <c r="Z61" s="45">
        <f t="shared" si="115"/>
        <v>2711.4927324699988</v>
      </c>
      <c r="AA61" s="45">
        <f t="shared" si="115"/>
        <v>7077.8405256100014</v>
      </c>
      <c r="AB61" s="45">
        <f t="shared" si="115"/>
        <v>5.2075077200000015</v>
      </c>
      <c r="AC61" s="45">
        <f t="shared" si="115"/>
        <v>23.552538479999996</v>
      </c>
      <c r="AD61" s="45">
        <f t="shared" si="115"/>
        <v>119.11925921</v>
      </c>
      <c r="AE61" s="45">
        <f t="shared" si="115"/>
        <v>71.919833180000012</v>
      </c>
      <c r="AF61" s="45">
        <f t="shared" si="115"/>
        <v>100.76478581000001</v>
      </c>
      <c r="AG61" s="45">
        <f t="shared" si="115"/>
        <v>21.534962550000007</v>
      </c>
      <c r="AH61" s="45">
        <f t="shared" si="115"/>
        <v>71.487773710000013</v>
      </c>
      <c r="AI61" s="45">
        <f t="shared" si="115"/>
        <v>6.2458486900000008</v>
      </c>
      <c r="AJ61" s="45">
        <f t="shared" si="115"/>
        <v>2.4497331900000003</v>
      </c>
      <c r="AK61" s="45">
        <f t="shared" si="115"/>
        <v>4.4074700000000001E-3</v>
      </c>
      <c r="AL61" s="45">
        <f t="shared" si="115"/>
        <v>617.2883651599999</v>
      </c>
      <c r="AM61" s="45">
        <f t="shared" si="115"/>
        <v>0.17283508000000003</v>
      </c>
      <c r="AN61" s="45">
        <f t="shared" si="115"/>
        <v>2.3393964600000006</v>
      </c>
      <c r="AO61" s="45">
        <f t="shared" si="115"/>
        <v>265.78564122000006</v>
      </c>
      <c r="AP61" s="45">
        <f t="shared" si="115"/>
        <v>2.3618211200000001</v>
      </c>
      <c r="AQ61" s="45">
        <f t="shared" si="115"/>
        <v>4.7146000000000004E-4</v>
      </c>
      <c r="AR61" s="45">
        <f t="shared" si="115"/>
        <v>4.0769900000000008E-3</v>
      </c>
      <c r="AS61" s="45">
        <f t="shared" si="115"/>
        <v>5.8440000000000003E-5</v>
      </c>
      <c r="AT61" s="45">
        <f t="shared" si="115"/>
        <v>2.0354100000000001E-3</v>
      </c>
      <c r="AU61" s="45">
        <f t="shared" si="115"/>
        <v>1.3302280400000002</v>
      </c>
      <c r="AV61" s="45">
        <f t="shared" si="115"/>
        <v>0.41704161000000001</v>
      </c>
      <c r="AW61" s="45">
        <f t="shared" si="115"/>
        <v>9.1003696599999984</v>
      </c>
      <c r="AX61" s="45"/>
      <c r="AY61" s="45"/>
      <c r="AZ61" s="45"/>
      <c r="BA61" s="45"/>
      <c r="BB61" s="45"/>
      <c r="BC61" s="45"/>
      <c r="BD61" s="45"/>
      <c r="BE61" s="45"/>
      <c r="BF61" s="1"/>
      <c r="BH61" s="45">
        <f t="shared" ref="BH61:EF61" si="116">SUM(BH3:BH54)</f>
        <v>1.6258773288359549</v>
      </c>
      <c r="BI61" s="45">
        <f t="shared" si="116"/>
        <v>28.02975736901524</v>
      </c>
      <c r="BJ61" s="45">
        <f t="shared" si="116"/>
        <v>2.9327788872538091E-2</v>
      </c>
      <c r="BK61" s="45">
        <f t="shared" si="116"/>
        <v>235.17634017583529</v>
      </c>
      <c r="BL61" s="45">
        <f t="shared" si="116"/>
        <v>6.8923308831745009</v>
      </c>
      <c r="BM61" s="45">
        <f t="shared" si="116"/>
        <v>292.91773456446202</v>
      </c>
      <c r="BN61" s="45">
        <f t="shared" si="116"/>
        <v>292.80955641159755</v>
      </c>
      <c r="BO61" s="45">
        <f t="shared" si="116"/>
        <v>6.7779100327258517</v>
      </c>
      <c r="BP61" s="45">
        <f t="shared" si="116"/>
        <v>4.4471884762739169</v>
      </c>
      <c r="BQ61" s="45">
        <f t="shared" si="116"/>
        <v>5.9858315747683193</v>
      </c>
      <c r="BR61" s="45">
        <f t="shared" si="116"/>
        <v>8.6137566315892578</v>
      </c>
      <c r="BS61" s="45">
        <f t="shared" si="116"/>
        <v>390.1102363653942</v>
      </c>
      <c r="BT61" s="45">
        <f t="shared" si="116"/>
        <v>1.8110432256747722</v>
      </c>
      <c r="BU61" s="45">
        <f t="shared" si="116"/>
        <v>0.67510403430712329</v>
      </c>
      <c r="BV61" s="45">
        <f t="shared" si="116"/>
        <v>1.4345955512661288</v>
      </c>
      <c r="BW61" s="45">
        <f t="shared" si="116"/>
        <v>2.5092895381263336</v>
      </c>
      <c r="BX61" s="45">
        <f t="shared" si="116"/>
        <v>4.1865474009659351</v>
      </c>
      <c r="BY61" s="45">
        <f t="shared" si="116"/>
        <v>1.8739107439415492</v>
      </c>
      <c r="BZ61" s="45">
        <f t="shared" si="116"/>
        <v>5.9340503591593574</v>
      </c>
      <c r="CA61" s="45">
        <f t="shared" si="116"/>
        <v>3.067650971934984</v>
      </c>
      <c r="CB61" s="45">
        <f t="shared" si="116"/>
        <v>9.3113511253285992</v>
      </c>
      <c r="CC61" s="45">
        <f t="shared" si="116"/>
        <v>40633.24716104829</v>
      </c>
      <c r="CD61" s="45">
        <f t="shared" si="116"/>
        <v>6.7145052958552354</v>
      </c>
      <c r="CE61" s="45">
        <f t="shared" si="116"/>
        <v>1.1515787241258302</v>
      </c>
      <c r="CF61" s="45">
        <f t="shared" si="116"/>
        <v>2.8193818551356178</v>
      </c>
      <c r="CG61" s="45">
        <f t="shared" si="116"/>
        <v>191.40751672939396</v>
      </c>
      <c r="CH61" s="45">
        <f t="shared" si="116"/>
        <v>7.0512687073498581</v>
      </c>
      <c r="CI61" s="45">
        <f t="shared" si="116"/>
        <v>71.919930171939541</v>
      </c>
      <c r="CJ61" s="45">
        <f t="shared" si="116"/>
        <v>2.3725003545542132</v>
      </c>
      <c r="CK61" s="45">
        <f t="shared" si="116"/>
        <v>0.1728342696549591</v>
      </c>
      <c r="CL61" s="45">
        <f t="shared" si="116"/>
        <v>6.2458768236423801</v>
      </c>
      <c r="CM61" s="45">
        <f t="shared" si="116"/>
        <v>2.3393882599375271</v>
      </c>
      <c r="CN61" s="45">
        <f t="shared" si="116"/>
        <v>479731.22483004211</v>
      </c>
      <c r="CO61" s="45">
        <f t="shared" si="116"/>
        <v>3.567353362254682</v>
      </c>
      <c r="CP61" s="45">
        <f t="shared" si="116"/>
        <v>0.21035278618898653</v>
      </c>
      <c r="CQ61" s="45">
        <f t="shared" si="116"/>
        <v>957.31817768031362</v>
      </c>
      <c r="CR61" s="45">
        <f t="shared" si="116"/>
        <v>1892.3282294586309</v>
      </c>
      <c r="CS61" s="45">
        <f t="shared" si="116"/>
        <v>63.771320710589741</v>
      </c>
      <c r="CT61" s="45">
        <f t="shared" si="116"/>
        <v>142.34469862870782</v>
      </c>
      <c r="CU61" s="45">
        <f t="shared" si="116"/>
        <v>624.03086655133018</v>
      </c>
      <c r="CV61" s="45">
        <f t="shared" si="116"/>
        <v>6.1751384024207295E-4</v>
      </c>
      <c r="CW61" s="45">
        <f t="shared" si="116"/>
        <v>1.0751918741570894</v>
      </c>
      <c r="CX61" s="45">
        <f t="shared" si="116"/>
        <v>2711.5001284458426</v>
      </c>
      <c r="CY61" s="45">
        <f t="shared" si="116"/>
        <v>2711.5001284458426</v>
      </c>
      <c r="CZ61" s="45">
        <f t="shared" si="116"/>
        <v>7077.8397089614236</v>
      </c>
      <c r="DA61" s="45">
        <f t="shared" si="116"/>
        <v>861.72476553682225</v>
      </c>
      <c r="DB61" s="45">
        <f t="shared" si="116"/>
        <v>1.5014423806693851</v>
      </c>
      <c r="DC61" s="45">
        <f t="shared" si="116"/>
        <v>3.3777615576077271</v>
      </c>
      <c r="DD61" s="45">
        <f t="shared" si="116"/>
        <v>0</v>
      </c>
      <c r="DE61" s="45">
        <f t="shared" si="116"/>
        <v>258.90579521538291</v>
      </c>
      <c r="DF61" s="45">
        <f t="shared" si="116"/>
        <v>0.97775759984181077</v>
      </c>
      <c r="DG61" s="45">
        <f t="shared" si="116"/>
        <v>176.20374047820553</v>
      </c>
      <c r="DH61" s="45">
        <f t="shared" si="116"/>
        <v>5.6251558174002465</v>
      </c>
      <c r="DI61" s="45">
        <f t="shared" si="116"/>
        <v>6.1236613920049798</v>
      </c>
      <c r="DJ61" s="45">
        <f t="shared" si="116"/>
        <v>17.428870206934885</v>
      </c>
      <c r="DK61" s="45">
        <f t="shared" si="116"/>
        <v>39.309398666458684</v>
      </c>
      <c r="DL61" s="45">
        <f t="shared" si="116"/>
        <v>79.809972590382813</v>
      </c>
      <c r="DM61" s="45">
        <f t="shared" si="116"/>
        <v>101.92574890991177</v>
      </c>
      <c r="DN61" s="45">
        <f t="shared" si="116"/>
        <v>59.347346215551234</v>
      </c>
      <c r="DO61" s="45">
        <f t="shared" si="116"/>
        <v>21.534950612859674</v>
      </c>
      <c r="DP61" s="45">
        <f t="shared" si="116"/>
        <v>20733.866584313044</v>
      </c>
      <c r="DQ61" s="45">
        <f t="shared" si="116"/>
        <v>0</v>
      </c>
      <c r="DR61" s="45">
        <f t="shared" si="116"/>
        <v>29.310099615479761</v>
      </c>
      <c r="DS61" s="45">
        <f t="shared" si="116"/>
        <v>42.177954695548593</v>
      </c>
      <c r="DT61" s="45">
        <f t="shared" si="116"/>
        <v>24937.102203165814</v>
      </c>
      <c r="DU61" s="45">
        <f t="shared" si="116"/>
        <v>899492.34204460506</v>
      </c>
      <c r="DV61" s="45">
        <f t="shared" si="116"/>
        <v>99943.600277744074</v>
      </c>
      <c r="DW61" s="45">
        <f t="shared" si="116"/>
        <v>999435.94232234976</v>
      </c>
      <c r="DX61" s="45">
        <f t="shared" si="116"/>
        <v>2.9222435392174732E-2</v>
      </c>
      <c r="DY61" s="45">
        <f t="shared" si="116"/>
        <v>639.89207977366016</v>
      </c>
      <c r="DZ61" s="45">
        <f t="shared" si="116"/>
        <v>2.3618159515587376</v>
      </c>
      <c r="EA61" s="45">
        <f t="shared" si="116"/>
        <v>4.7145890307283414E-4</v>
      </c>
      <c r="EB61" s="45">
        <f t="shared" si="116"/>
        <v>4.0769816981439579E-3</v>
      </c>
      <c r="EC61" s="45">
        <f t="shared" si="116"/>
        <v>5.8439936991903501E-5</v>
      </c>
      <c r="ED61" s="45">
        <f t="shared" si="116"/>
        <v>2.0354099235901759E-3</v>
      </c>
      <c r="EE61" s="45">
        <f t="shared" si="116"/>
        <v>1.3302311948549659</v>
      </c>
      <c r="EF61" s="45">
        <f t="shared" si="116"/>
        <v>0.4170430816047922</v>
      </c>
      <c r="EG61" s="45">
        <f t="shared" ref="EG61:FS61" si="117">SUM(EG3:EG54)</f>
        <v>9.1003827724595148</v>
      </c>
      <c r="EH61" s="45">
        <f t="shared" si="117"/>
        <v>3687.7886202382124</v>
      </c>
      <c r="EI61" s="45">
        <f t="shared" si="117"/>
        <v>6451.6779839276469</v>
      </c>
      <c r="EJ61" s="45">
        <f t="shared" si="117"/>
        <v>3076.9567383135045</v>
      </c>
      <c r="EK61" s="45">
        <f t="shared" si="117"/>
        <v>1100.7372057120626</v>
      </c>
      <c r="EL61" s="45">
        <f t="shared" si="117"/>
        <v>5360.9277705462473</v>
      </c>
      <c r="EM61" s="45">
        <f t="shared" si="117"/>
        <v>2249.4409022012755</v>
      </c>
      <c r="EN61" s="45">
        <f t="shared" si="117"/>
        <v>10.137398288062489</v>
      </c>
      <c r="EO61" s="45">
        <f t="shared" si="117"/>
        <v>0.32836786573617155</v>
      </c>
      <c r="EP61" s="45">
        <f t="shared" si="117"/>
        <v>695.67800091534127</v>
      </c>
      <c r="EQ61" s="45">
        <f t="shared" si="117"/>
        <v>116803.37452326552</v>
      </c>
      <c r="ER61" s="45">
        <f t="shared" si="117"/>
        <v>98048.498688895808</v>
      </c>
      <c r="ES61" s="45">
        <f t="shared" si="117"/>
        <v>18754.875834369672</v>
      </c>
      <c r="ET61" s="45">
        <f t="shared" si="117"/>
        <v>62.157431801101538</v>
      </c>
      <c r="EU61" s="45">
        <f t="shared" si="117"/>
        <v>17.362809673497406</v>
      </c>
      <c r="EV61" s="45">
        <f t="shared" si="117"/>
        <v>35157.302710083306</v>
      </c>
      <c r="EW61" s="45">
        <f t="shared" si="117"/>
        <v>355.66064428609332</v>
      </c>
      <c r="EX61" s="45">
        <f t="shared" si="117"/>
        <v>7669.5901694430677</v>
      </c>
      <c r="EY61" s="45">
        <f t="shared" si="117"/>
        <v>1732.2201073641154</v>
      </c>
      <c r="EZ61" s="45">
        <f t="shared" si="117"/>
        <v>841.06989317404123</v>
      </c>
      <c r="FA61" s="45">
        <f t="shared" si="117"/>
        <v>19213.420007177141</v>
      </c>
      <c r="FB61" s="45">
        <f t="shared" si="117"/>
        <v>2.4477789830665651</v>
      </c>
      <c r="FC61" s="45">
        <f t="shared" si="117"/>
        <v>885.50586158614919</v>
      </c>
      <c r="FD61" s="45">
        <f t="shared" si="117"/>
        <v>6437.0650960089224</v>
      </c>
      <c r="FE61" s="45">
        <f t="shared" si="117"/>
        <v>10107.36341289447</v>
      </c>
      <c r="FF61" s="45">
        <f t="shared" si="117"/>
        <v>273.61977077540411</v>
      </c>
      <c r="FG61" s="45">
        <f t="shared" si="117"/>
        <v>4.4074792199980872E-3</v>
      </c>
      <c r="FH61" s="45">
        <f t="shared" si="117"/>
        <v>1017891.7298377566</v>
      </c>
      <c r="FI61" s="45">
        <f t="shared" si="117"/>
        <v>52.972226332789432</v>
      </c>
      <c r="FJ61" s="45">
        <f t="shared" si="117"/>
        <v>116.19014080564496</v>
      </c>
      <c r="FK61" s="45">
        <f t="shared" si="117"/>
        <v>23001.531862087373</v>
      </c>
      <c r="FL61" s="45">
        <f t="shared" si="117"/>
        <v>40.535362198996793</v>
      </c>
      <c r="FM61" s="45">
        <f t="shared" si="117"/>
        <v>2453.1794697541895</v>
      </c>
      <c r="FN61" s="45">
        <f t="shared" si="117"/>
        <v>617.28983107662123</v>
      </c>
      <c r="FO61" s="45">
        <f t="shared" si="117"/>
        <v>0.70719751948808707</v>
      </c>
      <c r="FP61" s="45">
        <f t="shared" si="117"/>
        <v>78.642064424669513</v>
      </c>
      <c r="FQ61" s="45">
        <f t="shared" si="117"/>
        <v>29200.782550750511</v>
      </c>
      <c r="FR61" s="45">
        <f t="shared" si="117"/>
        <v>265.7865699477415</v>
      </c>
      <c r="FS61" s="45">
        <f t="shared" si="117"/>
        <v>6814.3978514381333</v>
      </c>
      <c r="FV61" s="46">
        <f>(CN61-B61)/(B61+1E-50)</f>
        <v>6.2356703739469228E-7</v>
      </c>
      <c r="FW61" s="46">
        <f>(DP61-C61)/(C61+1E-50)</f>
        <v>1.7057895701436537E-6</v>
      </c>
      <c r="FX61" s="46">
        <f>(DW61-D61)/(D61+1E-50)</f>
        <v>9.3934540263902015E-3</v>
      </c>
      <c r="FY61" s="46">
        <f>(EQ61-E61)/(E61+1E-50)</f>
        <v>8.8467319326440092E-5</v>
      </c>
      <c r="FZ61" s="46">
        <f>(ER61-F61)/(F61+1E-50)</f>
        <v>2.9813664697953844E-5</v>
      </c>
      <c r="GA61" s="46">
        <f>(FH61-G61)/(G61+1E-50)</f>
        <v>-2.0444156429569332E-4</v>
      </c>
      <c r="GB61" s="46">
        <f>(FQ61-H61)/(H61+1E-50)</f>
        <v>2.4741538734750104E-6</v>
      </c>
      <c r="GC61" s="46">
        <f>(BN61-I61)/(I61+1E-50)</f>
        <v>3.9430275575226059E-6</v>
      </c>
      <c r="GD61" s="46">
        <f>(BK61-J61)/(J61+1E-50)</f>
        <v>4.7915487258873755E-7</v>
      </c>
      <c r="GE61" s="46">
        <f>(BL61-K61)/(K61+1E-50)</f>
        <v>-1.0833515591206715E-6</v>
      </c>
      <c r="GF61" s="46">
        <f>(BR61+BQ61-L61)/(L61+1E-50)</f>
        <v>1.4599588206357577E+51</v>
      </c>
      <c r="GG61" s="46">
        <f>(BS61-M61)/(M61+1E-50)</f>
        <v>-4.5798471147015413E-7</v>
      </c>
      <c r="GH61" s="46">
        <f>(BU61+BV61-N61)/(N61+1E-50)</f>
        <v>-1.4003996732601915E-6</v>
      </c>
      <c r="GI61" s="46">
        <f>(BX61-O61)/(O61+1E-50)</f>
        <v>1.5765259565044574E-5</v>
      </c>
      <c r="GJ61" s="46">
        <f>(BY61+BZ61-P61)/(P61+1E-50)</f>
        <v>2.8654298760135039E-6</v>
      </c>
      <c r="GK61" s="46">
        <f>(CA61-Q61)/(Q61+1E-50)</f>
        <v>1.8163556269013581E-6</v>
      </c>
      <c r="GL61" s="46">
        <f>(CD61-R61)/(R61+1E-50)</f>
        <v>5.0377539595307269E-6</v>
      </c>
      <c r="GM61" s="46">
        <f>(CG61-S61)/(S61+1E-50)</f>
        <v>-2.9759484923707543E-6</v>
      </c>
      <c r="GN61" s="46">
        <f>(CE61+CF61-T61)/(T61+1E-50)</f>
        <v>-1.2290715386717461E-2</v>
      </c>
      <c r="GO61" s="46">
        <f>(CH61-U61)/(U61+1E-50)</f>
        <v>1.124245735131617E-6</v>
      </c>
      <c r="GP61" s="46">
        <f>(CJ61-V61)/(V61+1E-50)</f>
        <v>-3.3573942480258897E-6</v>
      </c>
      <c r="GQ61" s="46">
        <f>(CO61-W61)/(W61+1E-50)</f>
        <v>-1.9206515972231651E-5</v>
      </c>
      <c r="GR61" s="46">
        <f>(CP61-X61)/(X61+1E-50)</f>
        <v>-1.1319560440618974E-7</v>
      </c>
      <c r="GS61" s="46">
        <f>(BW61-Y61)/(Y61+1E-50)</f>
        <v>1.3369750422689419E-5</v>
      </c>
      <c r="GT61" s="46">
        <f>(CY61-Z61)/(Z61+1E-50)</f>
        <v>2.7276399288206796E-6</v>
      </c>
      <c r="GU61" s="46">
        <f>(CZ61-AA61)/(AA61+1E-50)</f>
        <v>-1.1538103673798704E-7</v>
      </c>
      <c r="GV61" s="46">
        <f>(DB61+DC61+EO61-AB61)/(AB61+1E-50)</f>
        <v>1.230608128270178E-5</v>
      </c>
      <c r="GW61" s="46">
        <f>(DI61+DJ61-AC61)/(AC61+1E-50)</f>
        <v>-2.921578978174466E-7</v>
      </c>
      <c r="GX61" s="46">
        <f>(DK61+DL61-AD61)/(AD61+1E-50)</f>
        <v>9.4062742037864732E-7</v>
      </c>
      <c r="GY61" s="46">
        <f>(CI61-AE61)/(AE61+1E-50)</f>
        <v>1.3486118535075601E-6</v>
      </c>
      <c r="GZ61" s="46">
        <f>(DM61-AF61)/(AF61+1E-50)</f>
        <v>1.1521516079048253E-2</v>
      </c>
      <c r="HA61" s="46">
        <f>(DO61-AG61)/(AG61+1E-50)</f>
        <v>-5.5431442262748279E-7</v>
      </c>
      <c r="HB61" s="46">
        <f>(DR61+DS61-AH61)/(AH61+1E-50)</f>
        <v>3.9251610978233558E-6</v>
      </c>
      <c r="HC61" s="46">
        <f>(CL61-AI61)/(AI61+1E-50)</f>
        <v>4.5043746295592948E-6</v>
      </c>
      <c r="HD61" s="46">
        <f>(FB61-AJ61)/(AJ61+1E-50)</f>
        <v>-7.9772235662745256E-4</v>
      </c>
      <c r="HE61" s="46">
        <f>(FG61-AK61)/(AK61+1E-50)</f>
        <v>2.091902630546608E-6</v>
      </c>
      <c r="HF61" s="46">
        <f>(FN61-AL61)/(AL61+1E-50)</f>
        <v>2.3747679432574692E-6</v>
      </c>
      <c r="HG61" s="46">
        <f>(CK61-AM61)/(AM61+1E-50)</f>
        <v>-4.6885449466060312E-6</v>
      </c>
      <c r="HH61" s="46">
        <f>(CM61-AN61)/(AN61+1E-50)</f>
        <v>-3.5052042754158016E-6</v>
      </c>
      <c r="HI61" s="46">
        <f>(FR61-AO61)/(AO61+1E-50)</f>
        <v>3.4942735701435651E-6</v>
      </c>
      <c r="HJ61" s="46">
        <f t="shared" ref="HJ61" si="118">(DZ61-AP61)/(AP61+1E-50)</f>
        <v>-2.1883288360662798E-6</v>
      </c>
      <c r="HK61" s="46">
        <f t="shared" ref="HK61" si="119">(EA61-AQ61)/(AQ61+1E-50)</f>
        <v>-2.3266600897377522E-6</v>
      </c>
      <c r="HL61" s="46">
        <f t="shared" ref="HL61" si="120">(EB61-AR61)/(AR61+1E-50)</f>
        <v>-2.036270886828659E-6</v>
      </c>
      <c r="HM61" s="46">
        <f t="shared" ref="HM61" si="121">(EC61-AS61)/(AS61+1E-50)</f>
        <v>-1.0781672912786774E-6</v>
      </c>
      <c r="HN61" s="46">
        <f t="shared" ref="HN61" si="122">(ED61-AT61)/(AT61+1E-50)</f>
        <v>-3.7540261772512998E-8</v>
      </c>
      <c r="HO61" s="46">
        <f t="shared" ref="HO61" si="123">(EE61-AU61)/(AU61+1E-50)</f>
        <v>2.3716647603628534E-6</v>
      </c>
      <c r="HP61" s="46">
        <f t="shared" ref="HP61" si="124">(EF61-AV61)/(AV61+1E-50)</f>
        <v>3.5286761726040689E-6</v>
      </c>
      <c r="HQ61" s="46">
        <f t="shared" ref="HQ61" si="125">(EG61-AW61)/(AW61+1E-50)</f>
        <v>1.4408710861539571E-6</v>
      </c>
      <c r="HR61" s="46">
        <f>(CT61-AX61)/(AX61+1E-50)</f>
        <v>1.4234469862870782E+52</v>
      </c>
      <c r="HS61" s="46">
        <f>(DA61-AY61)/(AY61+1E-50)</f>
        <v>8.6172476553682222E+52</v>
      </c>
      <c r="HT61" s="46">
        <f>(DN61-AZ61)/(AZ61+1E-50)</f>
        <v>5.9347346215551233E+51</v>
      </c>
      <c r="HU61" s="46">
        <f>(FJ61-BA61)/(BA61+1E-50)</f>
        <v>1.1619014080564496E+52</v>
      </c>
      <c r="HV61" s="46">
        <f>(CV61-BB61)/(BB61+1E-50)</f>
        <v>6.1751384024207298E+46</v>
      </c>
      <c r="HW61" s="46">
        <f>(BJ61-BC61)/(BC61+1E-50)</f>
        <v>2.9327788872538088E+48</v>
      </c>
      <c r="HX61" s="46">
        <f>(CB61-BD61)/(BD61+1E-50)</f>
        <v>9.3113511253285989E+50</v>
      </c>
      <c r="HY61" s="46">
        <f t="shared" ref="HY61" si="126">(BT61-BE61)/(BE61+1E-50)</f>
        <v>1.8110432256747721E+50</v>
      </c>
    </row>
    <row r="62" spans="1:233" x14ac:dyDescent="0.3">
      <c r="A62" s="23" t="s">
        <v>54</v>
      </c>
      <c r="B62" s="1">
        <f>SUM(B2:B54)</f>
        <v>479730.92568565003</v>
      </c>
      <c r="C62" s="1">
        <f t="shared" ref="C62:BD62" si="127">SUM(C2:C54)</f>
        <v>20733.831216760005</v>
      </c>
      <c r="D62" s="1">
        <f t="shared" si="127"/>
        <v>990135.15328010032</v>
      </c>
      <c r="E62" s="1">
        <f t="shared" si="127"/>
        <v>116793.04215591001</v>
      </c>
      <c r="F62" s="1">
        <f t="shared" si="127"/>
        <v>98045.575590980021</v>
      </c>
      <c r="G62" s="1">
        <f t="shared" si="127"/>
        <v>1018099.8717681501</v>
      </c>
      <c r="H62" s="1">
        <f t="shared" si="127"/>
        <v>29200.710303700005</v>
      </c>
      <c r="I62" s="1">
        <f t="shared" si="127"/>
        <v>292.80840185999995</v>
      </c>
      <c r="J62" s="1">
        <f t="shared" si="127"/>
        <v>235.17622748999997</v>
      </c>
      <c r="K62" s="1">
        <f t="shared" si="127"/>
        <v>6.8923383499999984</v>
      </c>
      <c r="L62" s="1">
        <f t="shared" si="127"/>
        <v>14.599592270000002</v>
      </c>
      <c r="M62" s="1">
        <f t="shared" si="127"/>
        <v>390.11041503000007</v>
      </c>
      <c r="N62" s="1">
        <f t="shared" si="127"/>
        <v>2.1097025399999998</v>
      </c>
      <c r="O62" s="1">
        <f t="shared" si="127"/>
        <v>4.1864813999999999</v>
      </c>
      <c r="P62" s="1">
        <f t="shared" si="127"/>
        <v>7.8079387299999992</v>
      </c>
      <c r="Q62" s="1">
        <f t="shared" si="127"/>
        <v>3.0676454000000004</v>
      </c>
      <c r="R62" s="1">
        <f t="shared" si="127"/>
        <v>6.7144714700000012</v>
      </c>
      <c r="S62" s="1">
        <f t="shared" si="127"/>
        <v>191.40808634999996</v>
      </c>
      <c r="T62" s="1">
        <f t="shared" si="127"/>
        <v>4.0203738499999995</v>
      </c>
      <c r="U62" s="1">
        <f t="shared" si="127"/>
        <v>7.0512607799999989</v>
      </c>
      <c r="V62" s="1">
        <f t="shared" si="127"/>
        <v>2.3725083200000001</v>
      </c>
      <c r="W62" s="1">
        <f t="shared" si="127"/>
        <v>3.5674218799999999</v>
      </c>
      <c r="X62" s="1">
        <f t="shared" si="127"/>
        <v>0.21035281</v>
      </c>
      <c r="Y62" s="1">
        <f t="shared" si="127"/>
        <v>2.5092559900000007</v>
      </c>
      <c r="Z62" s="1">
        <f t="shared" si="127"/>
        <v>2711.4927324699988</v>
      </c>
      <c r="AA62" s="1">
        <f t="shared" si="127"/>
        <v>7077.8405256100014</v>
      </c>
      <c r="AB62" s="1">
        <f t="shared" si="127"/>
        <v>5.2075077200000015</v>
      </c>
      <c r="AC62" s="1">
        <f t="shared" si="127"/>
        <v>23.552538479999996</v>
      </c>
      <c r="AD62" s="1">
        <f t="shared" si="127"/>
        <v>119.11925921</v>
      </c>
      <c r="AE62" s="1">
        <f t="shared" si="127"/>
        <v>71.919833180000012</v>
      </c>
      <c r="AF62" s="1">
        <f t="shared" si="127"/>
        <v>100.76478581000001</v>
      </c>
      <c r="AG62" s="1">
        <f t="shared" si="127"/>
        <v>21.534962550000007</v>
      </c>
      <c r="AH62" s="1">
        <f t="shared" si="127"/>
        <v>71.487773710000013</v>
      </c>
      <c r="AI62" s="1">
        <f t="shared" si="127"/>
        <v>6.2458486900000008</v>
      </c>
      <c r="AJ62" s="1">
        <f t="shared" si="127"/>
        <v>2.4497331900000003</v>
      </c>
      <c r="AK62" s="1">
        <f t="shared" si="127"/>
        <v>4.4074700000000001E-3</v>
      </c>
      <c r="AL62" s="1">
        <f t="shared" si="127"/>
        <v>617.2883651599999</v>
      </c>
      <c r="AM62" s="1">
        <f t="shared" si="127"/>
        <v>0.17283508000000003</v>
      </c>
      <c r="AN62" s="1">
        <f t="shared" si="127"/>
        <v>2.3393964600000006</v>
      </c>
      <c r="AO62" s="1">
        <f t="shared" si="127"/>
        <v>265.78564122000006</v>
      </c>
      <c r="AP62" s="1">
        <f t="shared" si="127"/>
        <v>2.3618211200000001</v>
      </c>
      <c r="AQ62" s="1">
        <f t="shared" si="127"/>
        <v>4.7146000000000004E-4</v>
      </c>
      <c r="AR62" s="1">
        <f t="shared" si="127"/>
        <v>4.0769900000000008E-3</v>
      </c>
      <c r="AS62" s="1">
        <f t="shared" si="127"/>
        <v>5.8440000000000003E-5</v>
      </c>
      <c r="AT62" s="1">
        <f t="shared" si="127"/>
        <v>2.0354100000000001E-3</v>
      </c>
      <c r="AU62" s="1">
        <f t="shared" si="127"/>
        <v>1.3302280400000002</v>
      </c>
      <c r="AV62" s="1">
        <f t="shared" si="127"/>
        <v>0.41704161000000001</v>
      </c>
      <c r="AW62" s="1">
        <f t="shared" si="127"/>
        <v>9.1003696599999984</v>
      </c>
      <c r="AX62" s="1">
        <f t="shared" si="127"/>
        <v>142.34427859999997</v>
      </c>
      <c r="AY62" s="1">
        <f t="shared" si="127"/>
        <v>861.72318700999995</v>
      </c>
      <c r="AZ62" s="1">
        <f t="shared" si="127"/>
        <v>59.347049980000001</v>
      </c>
      <c r="BA62" s="1">
        <f t="shared" si="127"/>
        <v>116.19026989000002</v>
      </c>
      <c r="BB62" s="1">
        <f t="shared" si="127"/>
        <v>6.1749999999999999E-4</v>
      </c>
      <c r="BC62" s="1">
        <f t="shared" si="127"/>
        <v>2.9327779999999998E-2</v>
      </c>
      <c r="BD62" s="1">
        <f t="shared" si="127"/>
        <v>9.3113728499999997</v>
      </c>
      <c r="BE62" s="1"/>
    </row>
    <row r="63" spans="1:233" x14ac:dyDescent="0.3">
      <c r="A63" s="23" t="s">
        <v>235</v>
      </c>
      <c r="B63" s="21">
        <f>+B3+B5+B8+B9+B11+B12+B14+B15+B16+B17+B18+B19+B20+B21+B22+B23+B24+B25+B26+B28+B30+B31+B33+B34+B35+B36+B37+B39+B40+B41+B42+B43+B44+B46+B47+B49+B50</f>
        <v>402331.59301235009</v>
      </c>
      <c r="C63" s="21">
        <f t="shared" ref="C63:AW63" si="128">+C3+C5+C8+C9+C11+C12+C14+C15+C16+C17+C18+C19+C20+C21+C22+C23+C24+C25+C26+C28+C30+C31+C33+C34+C35+C36+C37+C39+C40+C41+C42+C43+C44+C46+C47+C49+C50</f>
        <v>17424.953968690003</v>
      </c>
      <c r="D63" s="21">
        <f t="shared" si="128"/>
        <v>820219.97362140019</v>
      </c>
      <c r="E63" s="21">
        <f t="shared" si="128"/>
        <v>97146.718364710003</v>
      </c>
      <c r="F63" s="21">
        <f t="shared" si="128"/>
        <v>82391.639807179992</v>
      </c>
      <c r="G63" s="21">
        <f t="shared" si="128"/>
        <v>927140.45262465021</v>
      </c>
      <c r="H63" s="21">
        <f t="shared" si="128"/>
        <v>24217.808802720006</v>
      </c>
      <c r="I63" s="34">
        <f t="shared" si="128"/>
        <v>255.49440018999999</v>
      </c>
      <c r="J63" s="34">
        <f t="shared" si="128"/>
        <v>190.09891485999995</v>
      </c>
      <c r="K63" s="34">
        <f t="shared" si="128"/>
        <v>6.73786197</v>
      </c>
      <c r="L63" s="34"/>
      <c r="M63" s="34">
        <f t="shared" si="128"/>
        <v>317.22454292000003</v>
      </c>
      <c r="N63" s="34">
        <f t="shared" si="128"/>
        <v>1.89292058</v>
      </c>
      <c r="O63" s="34">
        <f t="shared" si="128"/>
        <v>3.0077627399999995</v>
      </c>
      <c r="P63" s="34">
        <f t="shared" si="128"/>
        <v>5.6583385999999996</v>
      </c>
      <c r="Q63" s="34">
        <f t="shared" si="128"/>
        <v>2.2285253900000002</v>
      </c>
      <c r="R63" s="34">
        <f t="shared" si="128"/>
        <v>5.7480702699999995</v>
      </c>
      <c r="S63" s="34">
        <f t="shared" si="128"/>
        <v>166.03273096999999</v>
      </c>
      <c r="T63" s="34">
        <f t="shared" si="128"/>
        <v>2.97364389</v>
      </c>
      <c r="U63" s="34">
        <f t="shared" si="128"/>
        <v>5.5725386199999987</v>
      </c>
      <c r="V63" s="34">
        <f t="shared" si="128"/>
        <v>1.88228441</v>
      </c>
      <c r="W63" s="34">
        <f t="shared" si="128"/>
        <v>2.4782475100000001</v>
      </c>
      <c r="X63" s="34">
        <f t="shared" si="128"/>
        <v>0.12978967999999999</v>
      </c>
      <c r="Y63" s="34">
        <f t="shared" si="128"/>
        <v>1.09203597</v>
      </c>
      <c r="Z63" s="34">
        <f t="shared" si="128"/>
        <v>2280.9419261100002</v>
      </c>
      <c r="AA63" s="34">
        <f t="shared" si="128"/>
        <v>6908.1009390700028</v>
      </c>
      <c r="AB63" s="34">
        <f t="shared" si="128"/>
        <v>4.9234528100000006</v>
      </c>
      <c r="AC63" s="34">
        <f t="shared" si="128"/>
        <v>19.348411160000005</v>
      </c>
      <c r="AD63" s="34">
        <f t="shared" si="128"/>
        <v>91.635610469999989</v>
      </c>
      <c r="AE63" s="34">
        <f t="shared" si="128"/>
        <v>55.960205410000007</v>
      </c>
      <c r="AF63" s="34">
        <f t="shared" si="128"/>
        <v>95.247166200000009</v>
      </c>
      <c r="AG63" s="34">
        <f t="shared" si="128"/>
        <v>18.144964509999998</v>
      </c>
      <c r="AH63" s="34">
        <f t="shared" si="128"/>
        <v>63.699539289999983</v>
      </c>
      <c r="AI63" s="34">
        <f t="shared" si="128"/>
        <v>5.2203480000000004</v>
      </c>
      <c r="AJ63" s="34">
        <f t="shared" si="128"/>
        <v>1.9412864499999998</v>
      </c>
      <c r="AK63" s="34">
        <f t="shared" si="128"/>
        <v>3.4989999999999999E-3</v>
      </c>
      <c r="AL63" s="34">
        <f t="shared" si="128"/>
        <v>526.71034726000005</v>
      </c>
      <c r="AM63" s="34">
        <f t="shared" si="128"/>
        <v>0.17276608000000002</v>
      </c>
      <c r="AN63" s="34">
        <f t="shared" si="128"/>
        <v>1.4518175199999996</v>
      </c>
      <c r="AO63" s="34">
        <f t="shared" si="128"/>
        <v>223.62071955999997</v>
      </c>
      <c r="AP63" s="34">
        <f t="shared" si="128"/>
        <v>2.2207749700000003</v>
      </c>
      <c r="AQ63" s="34">
        <f t="shared" si="128"/>
        <v>4.1793000000000001E-4</v>
      </c>
      <c r="AR63" s="34">
        <f t="shared" si="128"/>
        <v>3.6006800000000002E-3</v>
      </c>
      <c r="AS63" s="34">
        <f t="shared" si="128"/>
        <v>0</v>
      </c>
      <c r="AT63" s="34">
        <f t="shared" si="128"/>
        <v>1.5871099999999999E-3</v>
      </c>
      <c r="AU63" s="34">
        <f t="shared" si="128"/>
        <v>1.3203519699999999</v>
      </c>
      <c r="AV63" s="34">
        <f t="shared" si="128"/>
        <v>0.41168059999999995</v>
      </c>
      <c r="AW63" s="34">
        <f t="shared" si="128"/>
        <v>8.6786814999999979</v>
      </c>
      <c r="AX63" s="34"/>
      <c r="AY63" s="34"/>
      <c r="AZ63" s="34"/>
      <c r="BA63" s="34"/>
      <c r="BB63" s="34"/>
      <c r="BC63" s="34"/>
      <c r="BD63" s="34"/>
      <c r="BE63" s="34"/>
      <c r="BF63" s="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H63"/>
  <sheetViews>
    <sheetView zoomScale="85" zoomScaleNormal="85" workbookViewId="0">
      <pane xSplit="1" ySplit="2" topLeftCell="B30" activePane="bottomRight" state="frozen"/>
      <selection activeCell="AY55" sqref="AY55"/>
      <selection pane="topRight" activeCell="AY55" sqref="AY55"/>
      <selection pane="bottomLeft" activeCell="AY55" sqref="AY55"/>
      <selection pane="bottomRight" activeCell="B2" sqref="B2"/>
    </sheetView>
  </sheetViews>
  <sheetFormatPr defaultColWidth="9.109375" defaultRowHeight="14.4" x14ac:dyDescent="0.3"/>
  <cols>
    <col min="1" max="1" width="19.109375" style="23" customWidth="1"/>
    <col min="2" max="8" width="9.109375" style="64" customWidth="1"/>
    <col min="9" max="67" width="9.109375" style="23" customWidth="1"/>
    <col min="68" max="68" width="11.109375" style="23" customWidth="1"/>
    <col min="69" max="69" width="15.109375" style="23" bestFit="1" customWidth="1"/>
    <col min="70" max="199" width="9.109375" style="34" customWidth="1"/>
    <col min="200" max="201" width="9.109375" style="23"/>
    <col min="202" max="203" width="9.109375" style="23" customWidth="1"/>
    <col min="204" max="16384" width="9.109375" style="23"/>
  </cols>
  <sheetData>
    <row r="1" spans="1:268" x14ac:dyDescent="0.3">
      <c r="B1" s="64" t="s">
        <v>634</v>
      </c>
      <c r="BQ1" s="23" t="s">
        <v>588</v>
      </c>
      <c r="GU1" s="23" t="s">
        <v>362</v>
      </c>
      <c r="HM1" s="49" t="s">
        <v>662</v>
      </c>
      <c r="HO1" s="23" t="s">
        <v>663</v>
      </c>
    </row>
    <row r="2" spans="1:268" x14ac:dyDescent="0.3">
      <c r="A2" s="23" t="s">
        <v>225</v>
      </c>
      <c r="B2" s="64" t="s">
        <v>57</v>
      </c>
      <c r="C2" s="64" t="s">
        <v>55</v>
      </c>
      <c r="D2" s="64" t="s">
        <v>58</v>
      </c>
      <c r="E2" s="64" t="s">
        <v>52</v>
      </c>
      <c r="F2" s="64" t="s">
        <v>51</v>
      </c>
      <c r="G2" s="64" t="s">
        <v>59</v>
      </c>
      <c r="H2" s="64" t="s">
        <v>60</v>
      </c>
      <c r="I2" s="23" t="s">
        <v>61</v>
      </c>
      <c r="J2" s="23" t="s">
        <v>310</v>
      </c>
      <c r="K2" s="23" t="s">
        <v>481</v>
      </c>
      <c r="L2" s="23" t="s">
        <v>406</v>
      </c>
      <c r="M2" s="23" t="s">
        <v>62</v>
      </c>
      <c r="N2" s="23" t="s">
        <v>364</v>
      </c>
      <c r="O2" s="23" t="s">
        <v>311</v>
      </c>
      <c r="P2" s="23" t="s">
        <v>365</v>
      </c>
      <c r="Q2" s="23" t="s">
        <v>366</v>
      </c>
      <c r="R2" s="23" t="s">
        <v>367</v>
      </c>
      <c r="S2" s="23" t="s">
        <v>223</v>
      </c>
      <c r="T2" s="23" t="s">
        <v>368</v>
      </c>
      <c r="U2" s="23" t="s">
        <v>369</v>
      </c>
      <c r="V2" s="23" t="s">
        <v>370</v>
      </c>
      <c r="W2" s="23" t="s">
        <v>371</v>
      </c>
      <c r="X2" s="23" t="s">
        <v>372</v>
      </c>
      <c r="Y2" s="23" t="s">
        <v>373</v>
      </c>
      <c r="Z2" s="23" t="s">
        <v>393</v>
      </c>
      <c r="AA2" s="23" t="s">
        <v>63</v>
      </c>
      <c r="AB2" s="23" t="s">
        <v>64</v>
      </c>
      <c r="AC2" s="23" t="s">
        <v>413</v>
      </c>
      <c r="AD2" s="23" t="s">
        <v>313</v>
      </c>
      <c r="AE2" s="23" t="s">
        <v>397</v>
      </c>
      <c r="AF2" s="23" t="s">
        <v>374</v>
      </c>
      <c r="AG2" s="23" t="s">
        <v>394</v>
      </c>
      <c r="AH2" s="23" t="s">
        <v>316</v>
      </c>
      <c r="AI2" s="23" t="s">
        <v>375</v>
      </c>
      <c r="AJ2" s="23" t="s">
        <v>65</v>
      </c>
      <c r="AK2" s="23" t="s">
        <v>312</v>
      </c>
      <c r="AL2" s="23" t="s">
        <v>317</v>
      </c>
      <c r="AM2" s="23" t="s">
        <v>377</v>
      </c>
      <c r="AN2" s="23" t="s">
        <v>378</v>
      </c>
      <c r="AO2" s="23" t="s">
        <v>382</v>
      </c>
      <c r="AP2" s="23" t="s">
        <v>395</v>
      </c>
      <c r="AQ2" s="23" t="s">
        <v>314</v>
      </c>
      <c r="AR2" s="23" t="s">
        <v>396</v>
      </c>
      <c r="AS2" s="23" t="s">
        <v>379</v>
      </c>
      <c r="AT2" s="23" t="s">
        <v>380</v>
      </c>
      <c r="AU2" s="23" t="s">
        <v>469</v>
      </c>
      <c r="AV2" s="23" t="s">
        <v>318</v>
      </c>
      <c r="AW2" s="23" t="s">
        <v>381</v>
      </c>
      <c r="AX2" s="23" t="s">
        <v>376</v>
      </c>
      <c r="AY2" s="23" t="s">
        <v>383</v>
      </c>
      <c r="AZ2" s="23" t="s">
        <v>319</v>
      </c>
      <c r="BA2" s="23" t="s">
        <v>320</v>
      </c>
      <c r="BB2" s="23" t="s">
        <v>321</v>
      </c>
      <c r="BC2" s="23" t="s">
        <v>322</v>
      </c>
      <c r="BD2" s="23" t="s">
        <v>323</v>
      </c>
      <c r="BE2" s="23" t="s">
        <v>482</v>
      </c>
      <c r="BF2" s="23" t="s">
        <v>484</v>
      </c>
      <c r="BG2" s="23" t="s">
        <v>485</v>
      </c>
      <c r="BH2" s="23" t="s">
        <v>483</v>
      </c>
      <c r="BI2" s="23" t="s">
        <v>471</v>
      </c>
      <c r="BJ2" s="23" t="s">
        <v>472</v>
      </c>
      <c r="BK2" s="23" t="s">
        <v>457</v>
      </c>
      <c r="BL2" s="23" t="s">
        <v>459</v>
      </c>
      <c r="BM2" s="23" t="s">
        <v>486</v>
      </c>
      <c r="BN2" s="23" t="s">
        <v>465</v>
      </c>
      <c r="BO2" s="23" t="s">
        <v>419</v>
      </c>
      <c r="BQ2" s="23" t="s">
        <v>224</v>
      </c>
      <c r="BR2" s="23" t="s">
        <v>552</v>
      </c>
      <c r="BS2" s="23" t="s">
        <v>454</v>
      </c>
      <c r="BT2" s="23" t="s">
        <v>488</v>
      </c>
      <c r="BU2" s="23" t="s">
        <v>175</v>
      </c>
      <c r="BV2" s="23" t="s">
        <v>490</v>
      </c>
      <c r="BW2" s="23" t="s">
        <v>384</v>
      </c>
      <c r="BX2" s="23" t="s">
        <v>127</v>
      </c>
      <c r="BY2" s="23" t="s">
        <v>128</v>
      </c>
      <c r="BZ2" s="23" t="s">
        <v>129</v>
      </c>
      <c r="CA2" s="23" t="s">
        <v>513</v>
      </c>
      <c r="CB2" s="23" t="s">
        <v>407</v>
      </c>
      <c r="CC2" s="23" t="s">
        <v>408</v>
      </c>
      <c r="CD2" s="23" t="s">
        <v>455</v>
      </c>
      <c r="CE2" s="23" t="s">
        <v>550</v>
      </c>
      <c r="CF2" s="23" t="s">
        <v>336</v>
      </c>
      <c r="CG2" s="23" t="s">
        <v>337</v>
      </c>
      <c r="CH2" s="23" t="s">
        <v>385</v>
      </c>
      <c r="CI2" s="23" t="s">
        <v>176</v>
      </c>
      <c r="CJ2" s="23" t="s">
        <v>338</v>
      </c>
      <c r="CK2" s="23" t="s">
        <v>339</v>
      </c>
      <c r="CL2" s="23" t="s">
        <v>366</v>
      </c>
      <c r="CM2" s="23" t="s">
        <v>491</v>
      </c>
      <c r="CN2" s="23" t="s">
        <v>130</v>
      </c>
      <c r="CO2" s="23" t="s">
        <v>367</v>
      </c>
      <c r="CP2" s="23" t="s">
        <v>483</v>
      </c>
      <c r="CQ2" s="23" t="s">
        <v>324</v>
      </c>
      <c r="CR2" s="23" t="s">
        <v>325</v>
      </c>
      <c r="CS2" s="23" t="s">
        <v>131</v>
      </c>
      <c r="CT2" s="23" t="s">
        <v>369</v>
      </c>
      <c r="CU2" s="23" t="s">
        <v>386</v>
      </c>
      <c r="CV2" s="23" t="s">
        <v>370</v>
      </c>
      <c r="CW2" s="23" t="s">
        <v>387</v>
      </c>
      <c r="CX2" s="23" t="s">
        <v>388</v>
      </c>
      <c r="CY2" s="23" t="s">
        <v>389</v>
      </c>
      <c r="CZ2" s="23" t="s">
        <v>57</v>
      </c>
      <c r="DA2" s="23" t="s">
        <v>390</v>
      </c>
      <c r="DB2" s="23" t="s">
        <v>391</v>
      </c>
      <c r="DC2" s="23" t="s">
        <v>326</v>
      </c>
      <c r="DD2" s="23" t="s">
        <v>409</v>
      </c>
      <c r="DE2" s="23" t="s">
        <v>327</v>
      </c>
      <c r="DF2" s="23" t="s">
        <v>410</v>
      </c>
      <c r="DG2" s="23" t="s">
        <v>411</v>
      </c>
      <c r="DH2" s="23" t="s">
        <v>412</v>
      </c>
      <c r="DI2" s="23" t="s">
        <v>132</v>
      </c>
      <c r="DJ2" s="23" t="s">
        <v>133</v>
      </c>
      <c r="DK2" s="23" t="s">
        <v>456</v>
      </c>
      <c r="DL2" s="23" t="s">
        <v>457</v>
      </c>
      <c r="DM2" s="23" t="s">
        <v>134</v>
      </c>
      <c r="DN2" s="23" t="s">
        <v>393</v>
      </c>
      <c r="DO2" s="23" t="s">
        <v>553</v>
      </c>
      <c r="DP2" s="23" t="s">
        <v>135</v>
      </c>
      <c r="DQ2" s="23" t="s">
        <v>136</v>
      </c>
      <c r="DR2" s="23" t="s">
        <v>64</v>
      </c>
      <c r="DS2" s="23" t="s">
        <v>399</v>
      </c>
      <c r="DT2" s="23" t="s">
        <v>459</v>
      </c>
      <c r="DU2" s="23" t="s">
        <v>328</v>
      </c>
      <c r="DV2" s="23" t="s">
        <v>329</v>
      </c>
      <c r="DW2" s="23" t="s">
        <v>137</v>
      </c>
      <c r="DX2" s="23" t="s">
        <v>397</v>
      </c>
      <c r="DY2" s="23" t="s">
        <v>138</v>
      </c>
      <c r="DZ2" s="23" t="s">
        <v>139</v>
      </c>
      <c r="EA2" s="23" t="s">
        <v>551</v>
      </c>
      <c r="EB2" s="23" t="s">
        <v>461</v>
      </c>
      <c r="EC2" s="23" t="s">
        <v>340</v>
      </c>
      <c r="ED2" s="23" t="s">
        <v>341</v>
      </c>
      <c r="EE2" s="23" t="s">
        <v>400</v>
      </c>
      <c r="EF2" s="23" t="s">
        <v>330</v>
      </c>
      <c r="EG2" s="23" t="s">
        <v>331</v>
      </c>
      <c r="EH2" s="23" t="s">
        <v>140</v>
      </c>
      <c r="EI2" s="23" t="s">
        <v>489</v>
      </c>
      <c r="EJ2" s="23" t="s">
        <v>473</v>
      </c>
      <c r="EK2" s="23" t="s">
        <v>55</v>
      </c>
      <c r="EL2" s="23" t="s">
        <v>124</v>
      </c>
      <c r="EM2" s="23" t="s">
        <v>332</v>
      </c>
      <c r="EN2" s="23" t="s">
        <v>333</v>
      </c>
      <c r="EO2" s="23" t="s">
        <v>587</v>
      </c>
      <c r="EP2" s="23" t="s">
        <v>141</v>
      </c>
      <c r="EQ2" s="23" t="s">
        <v>142</v>
      </c>
      <c r="ER2" s="23" t="s">
        <v>58</v>
      </c>
      <c r="ES2" s="23" t="s">
        <v>143</v>
      </c>
      <c r="ET2" s="23" t="s">
        <v>144</v>
      </c>
      <c r="EU2" s="23" t="s">
        <v>318</v>
      </c>
      <c r="EV2" s="23" t="s">
        <v>381</v>
      </c>
      <c r="EW2" s="23" t="s">
        <v>376</v>
      </c>
      <c r="EX2" s="23" t="s">
        <v>383</v>
      </c>
      <c r="EY2" s="23" t="s">
        <v>319</v>
      </c>
      <c r="EZ2" s="23" t="s">
        <v>320</v>
      </c>
      <c r="FA2" s="23" t="s">
        <v>321</v>
      </c>
      <c r="FB2" s="23" t="s">
        <v>322</v>
      </c>
      <c r="FC2" s="23" t="s">
        <v>323</v>
      </c>
      <c r="FD2" s="23" t="s">
        <v>145</v>
      </c>
      <c r="FE2" s="23" t="s">
        <v>146</v>
      </c>
      <c r="FF2" s="23" t="s">
        <v>147</v>
      </c>
      <c r="FG2" s="23" t="s">
        <v>148</v>
      </c>
      <c r="FH2" s="23" t="s">
        <v>149</v>
      </c>
      <c r="FI2" s="23" t="s">
        <v>150</v>
      </c>
      <c r="FJ2" s="23" t="s">
        <v>151</v>
      </c>
      <c r="FK2" s="23" t="s">
        <v>334</v>
      </c>
      <c r="FL2" s="23" t="s">
        <v>152</v>
      </c>
      <c r="FM2" s="23" t="s">
        <v>52</v>
      </c>
      <c r="FN2" s="23" t="s">
        <v>51</v>
      </c>
      <c r="FO2" s="23" t="s">
        <v>153</v>
      </c>
      <c r="FP2" s="23" t="s">
        <v>155</v>
      </c>
      <c r="FQ2" s="23" t="s">
        <v>156</v>
      </c>
      <c r="FR2" s="23" t="s">
        <v>157</v>
      </c>
      <c r="FS2" s="23" t="s">
        <v>158</v>
      </c>
      <c r="FT2" s="23" t="s">
        <v>159</v>
      </c>
      <c r="FU2" s="23" t="s">
        <v>160</v>
      </c>
      <c r="FV2" s="23" t="s">
        <v>161</v>
      </c>
      <c r="FW2" s="23" t="s">
        <v>162</v>
      </c>
      <c r="FX2" s="23" t="s">
        <v>392</v>
      </c>
      <c r="FY2" s="23" t="s">
        <v>464</v>
      </c>
      <c r="FZ2" s="23" t="s">
        <v>163</v>
      </c>
      <c r="GA2" s="23" t="s">
        <v>164</v>
      </c>
      <c r="GB2" s="23" t="s">
        <v>165</v>
      </c>
      <c r="GC2" s="23" t="s">
        <v>382</v>
      </c>
      <c r="GD2" s="23" t="s">
        <v>59</v>
      </c>
      <c r="GE2" s="23" t="s">
        <v>474</v>
      </c>
      <c r="GF2" s="23" t="s">
        <v>465</v>
      </c>
      <c r="GG2" s="23" t="s">
        <v>166</v>
      </c>
      <c r="GH2" s="23" t="s">
        <v>167</v>
      </c>
      <c r="GI2" s="23" t="s">
        <v>168</v>
      </c>
      <c r="GJ2" s="23" t="s">
        <v>335</v>
      </c>
      <c r="GK2" s="23" t="s">
        <v>395</v>
      </c>
      <c r="GL2" s="23" t="s">
        <v>401</v>
      </c>
      <c r="GM2" s="23" t="s">
        <v>169</v>
      </c>
      <c r="GN2" s="23" t="s">
        <v>170</v>
      </c>
      <c r="GO2" s="23" t="s">
        <v>171</v>
      </c>
      <c r="GP2" s="23" t="s">
        <v>469</v>
      </c>
      <c r="GQ2" s="23" t="s">
        <v>475</v>
      </c>
      <c r="GS2" s="23" t="s">
        <v>587</v>
      </c>
      <c r="GT2" s="23" t="s">
        <v>137</v>
      </c>
      <c r="GU2" s="23" t="s">
        <v>57</v>
      </c>
      <c r="GV2" s="23" t="s">
        <v>55</v>
      </c>
      <c r="GW2" s="23" t="s">
        <v>58</v>
      </c>
      <c r="GX2" s="23" t="s">
        <v>52</v>
      </c>
      <c r="GY2" s="23" t="s">
        <v>51</v>
      </c>
      <c r="GZ2" s="23" t="s">
        <v>59</v>
      </c>
      <c r="HA2" s="23" t="s">
        <v>60</v>
      </c>
      <c r="HB2" s="23" t="s">
        <v>61</v>
      </c>
      <c r="HC2" s="23" t="s">
        <v>310</v>
      </c>
      <c r="HD2" s="23" t="s">
        <v>363</v>
      </c>
      <c r="HE2" s="23" t="s">
        <v>406</v>
      </c>
      <c r="HF2" s="23" t="s">
        <v>62</v>
      </c>
      <c r="HG2" s="23" t="s">
        <v>364</v>
      </c>
      <c r="HH2" s="23" t="s">
        <v>311</v>
      </c>
      <c r="HI2" s="23" t="s">
        <v>365</v>
      </c>
      <c r="HJ2" s="23" t="s">
        <v>366</v>
      </c>
      <c r="HK2" s="23" t="s">
        <v>367</v>
      </c>
      <c r="HL2" s="23" t="s">
        <v>223</v>
      </c>
      <c r="HM2" s="23" t="s">
        <v>368</v>
      </c>
      <c r="HN2" s="23" t="s">
        <v>369</v>
      </c>
      <c r="HO2" s="23" t="s">
        <v>370</v>
      </c>
      <c r="HP2" s="23" t="s">
        <v>371</v>
      </c>
      <c r="HQ2" s="23" t="s">
        <v>372</v>
      </c>
      <c r="HR2" s="23" t="s">
        <v>373</v>
      </c>
      <c r="HS2" s="23" t="s">
        <v>393</v>
      </c>
      <c r="HT2" s="23" t="s">
        <v>63</v>
      </c>
      <c r="HU2" s="23" t="s">
        <v>64</v>
      </c>
      <c r="HV2" s="23" t="s">
        <v>398</v>
      </c>
      <c r="HW2" s="23" t="s">
        <v>313</v>
      </c>
      <c r="HX2" s="23" t="s">
        <v>397</v>
      </c>
      <c r="HY2" s="23" t="s">
        <v>374</v>
      </c>
      <c r="HZ2" s="23" t="s">
        <v>394</v>
      </c>
      <c r="IA2" s="23" t="s">
        <v>316</v>
      </c>
      <c r="IB2" s="23" t="s">
        <v>375</v>
      </c>
      <c r="IC2" s="23" t="s">
        <v>65</v>
      </c>
      <c r="ID2" s="23" t="s">
        <v>312</v>
      </c>
      <c r="IE2" s="23" t="s">
        <v>317</v>
      </c>
      <c r="IF2" s="23" t="s">
        <v>377</v>
      </c>
      <c r="IG2" s="23" t="s">
        <v>378</v>
      </c>
      <c r="IH2" s="23" t="s">
        <v>382</v>
      </c>
      <c r="II2" s="23" t="s">
        <v>395</v>
      </c>
      <c r="IJ2" s="23" t="s">
        <v>314</v>
      </c>
      <c r="IK2" s="23" t="s">
        <v>396</v>
      </c>
      <c r="IL2" s="23" t="s">
        <v>379</v>
      </c>
      <c r="IM2" s="23" t="s">
        <v>380</v>
      </c>
      <c r="IN2" s="23" t="s">
        <v>469</v>
      </c>
      <c r="IO2" s="23" t="s">
        <v>318</v>
      </c>
      <c r="IP2" s="23" t="s">
        <v>381</v>
      </c>
      <c r="IQ2" s="23" t="s">
        <v>376</v>
      </c>
      <c r="IR2" s="23" t="s">
        <v>383</v>
      </c>
      <c r="IS2" s="23" t="s">
        <v>319</v>
      </c>
      <c r="IT2" s="23" t="s">
        <v>320</v>
      </c>
      <c r="IU2" s="23" t="s">
        <v>321</v>
      </c>
      <c r="IV2" s="23" t="s">
        <v>322</v>
      </c>
      <c r="IW2" s="23" t="s">
        <v>323</v>
      </c>
      <c r="IX2" s="23" t="s">
        <v>482</v>
      </c>
      <c r="IY2" s="23" t="s">
        <v>484</v>
      </c>
      <c r="IZ2" s="23" t="s">
        <v>485</v>
      </c>
      <c r="JA2" s="23" t="s">
        <v>483</v>
      </c>
      <c r="JB2" s="23" t="s">
        <v>471</v>
      </c>
      <c r="JC2" s="23" t="s">
        <v>472</v>
      </c>
      <c r="JD2" s="23" t="s">
        <v>457</v>
      </c>
      <c r="JE2" s="23" t="s">
        <v>459</v>
      </c>
      <c r="JF2" s="23" t="s">
        <v>486</v>
      </c>
      <c r="JG2" s="23" t="s">
        <v>465</v>
      </c>
      <c r="JH2" s="23" t="s">
        <v>419</v>
      </c>
    </row>
    <row r="3" spans="1:268" x14ac:dyDescent="0.3">
      <c r="A3" s="23" t="s">
        <v>0</v>
      </c>
      <c r="B3" s="64">
        <v>58597.143967000004</v>
      </c>
      <c r="C3" s="64">
        <v>2093.7294464000001</v>
      </c>
      <c r="D3" s="64">
        <v>41982.064405999998</v>
      </c>
      <c r="E3" s="64">
        <v>14534.762940000001</v>
      </c>
      <c r="F3" s="64">
        <v>10991.288676</v>
      </c>
      <c r="G3" s="64">
        <v>33232.000689</v>
      </c>
      <c r="H3" s="64">
        <v>26529.213951000002</v>
      </c>
      <c r="I3" s="23">
        <v>376.48048218000002</v>
      </c>
      <c r="J3" s="23">
        <v>62.118471167999999</v>
      </c>
      <c r="K3" s="23">
        <v>79.239610236999994</v>
      </c>
      <c r="L3" s="23">
        <v>0.45481627289999998</v>
      </c>
      <c r="M3" s="23">
        <v>115.87021550999999</v>
      </c>
      <c r="N3" s="23">
        <v>0.13715508030000001</v>
      </c>
      <c r="O3" s="23">
        <v>3.9883156299000002</v>
      </c>
      <c r="P3" s="23">
        <v>0.54922584699999999</v>
      </c>
      <c r="Q3" s="23">
        <v>2.6271612561</v>
      </c>
      <c r="R3" s="23">
        <v>16.248081686999999</v>
      </c>
      <c r="S3" s="23">
        <v>29.397012350000001</v>
      </c>
      <c r="T3" s="23">
        <v>0.92471255559999999</v>
      </c>
      <c r="U3" s="23">
        <v>1.375739778</v>
      </c>
      <c r="V3" s="23">
        <v>62.094119769000002</v>
      </c>
      <c r="W3" s="23">
        <v>2.5364654020000001</v>
      </c>
      <c r="X3" s="23">
        <v>2.5899999999999999E-2</v>
      </c>
      <c r="Y3" s="23">
        <v>0.1037531969</v>
      </c>
      <c r="Z3" s="23">
        <v>0.189</v>
      </c>
      <c r="AA3" s="23">
        <v>288.7382374</v>
      </c>
      <c r="AB3" s="23">
        <v>834.84167701000001</v>
      </c>
      <c r="AC3" s="23">
        <v>1.142026</v>
      </c>
      <c r="AD3" s="23">
        <v>1.4785827268</v>
      </c>
      <c r="AF3" s="23">
        <v>4.1997054042000004</v>
      </c>
      <c r="AG3" s="23">
        <v>0.93500000000000005</v>
      </c>
      <c r="AH3" s="23">
        <v>34.151421302999999</v>
      </c>
      <c r="AI3" s="23">
        <v>88.660750785999994</v>
      </c>
      <c r="AJ3" s="23">
        <v>6236.4190488000004</v>
      </c>
      <c r="AK3" s="23">
        <v>31.614502101999999</v>
      </c>
      <c r="AL3" s="23">
        <v>4.5530780405</v>
      </c>
      <c r="AM3" s="23">
        <v>50.442709327999999</v>
      </c>
      <c r="AN3" s="23">
        <v>0.84491489149999999</v>
      </c>
      <c r="AO3" s="23">
        <v>0.13100000000000001</v>
      </c>
      <c r="AP3" s="23">
        <v>6.7369999999999999E-2</v>
      </c>
      <c r="AQ3" s="23">
        <v>344.90939537999998</v>
      </c>
      <c r="AR3" s="23">
        <v>4.0374100000000004</v>
      </c>
      <c r="AS3" s="23">
        <v>2.6102861750000002</v>
      </c>
      <c r="AT3" s="23">
        <v>8.8074701370999993</v>
      </c>
      <c r="AU3" s="23">
        <v>719.10715314000004</v>
      </c>
      <c r="AV3" s="23">
        <v>9.6418958700000001E-2</v>
      </c>
      <c r="AZ3" s="23">
        <v>2.99719E-5</v>
      </c>
      <c r="BA3" s="23">
        <v>7.5241100000000003E-4</v>
      </c>
      <c r="BB3" s="23">
        <v>5.6816370000000002E-4</v>
      </c>
      <c r="BD3" s="23">
        <v>20.521983095</v>
      </c>
      <c r="BE3" s="23">
        <v>9.9170090000000002</v>
      </c>
      <c r="BF3" s="23">
        <v>3.7825449999999998</v>
      </c>
      <c r="BG3" s="23">
        <v>58.564127900000003</v>
      </c>
      <c r="BH3" s="23">
        <v>1.2070000000000001E-2</v>
      </c>
      <c r="BI3" s="23">
        <v>23.742473436000001</v>
      </c>
      <c r="BJ3" s="23">
        <v>23.030200615999998</v>
      </c>
      <c r="BK3" s="23">
        <v>122.31377478</v>
      </c>
      <c r="BL3" s="23">
        <v>904.55653888999996</v>
      </c>
      <c r="BM3" s="23">
        <v>33.372647534000002</v>
      </c>
      <c r="BN3" s="23">
        <v>613.78038513000001</v>
      </c>
      <c r="BO3" s="23">
        <v>2.9689257000000001E-3</v>
      </c>
      <c r="BQ3" s="23" t="s">
        <v>0</v>
      </c>
      <c r="BR3" s="23">
        <v>21.179504298436999</v>
      </c>
      <c r="BS3" s="23">
        <v>442.83081114378098</v>
      </c>
      <c r="BT3" s="23">
        <v>9.9170236733135901</v>
      </c>
      <c r="BU3" s="23">
        <v>62.113352943298104</v>
      </c>
      <c r="BV3" s="23">
        <v>3.7815684403359699</v>
      </c>
      <c r="BW3" s="23">
        <v>79.239813984007597</v>
      </c>
      <c r="BX3" s="23">
        <v>406.94246760387199</v>
      </c>
      <c r="BY3" s="23">
        <v>376.47104061602198</v>
      </c>
      <c r="BZ3" s="23">
        <v>94.6136398228941</v>
      </c>
      <c r="CA3" s="23">
        <v>382.71986666393798</v>
      </c>
      <c r="CB3" s="23">
        <v>0.18644887613772301</v>
      </c>
      <c r="CC3" s="23">
        <v>0.26830453399802601</v>
      </c>
      <c r="CD3" s="23">
        <v>115.865366161948</v>
      </c>
      <c r="CE3" s="23">
        <v>2.96887529491709E-3</v>
      </c>
      <c r="CF3" s="23">
        <v>4.3887077456637801E-2</v>
      </c>
      <c r="CG3" s="23">
        <v>9.3259238960079802E-2</v>
      </c>
      <c r="CH3" s="23">
        <v>0.10375229618889199</v>
      </c>
      <c r="CI3" s="23">
        <v>3.9883207064764701</v>
      </c>
      <c r="CJ3" s="23">
        <v>0.13181224619013701</v>
      </c>
      <c r="CK3" s="23">
        <v>0.41740473686183099</v>
      </c>
      <c r="CL3" s="23">
        <v>2.6271560642459901</v>
      </c>
      <c r="CM3" s="23">
        <v>58.563305525557297</v>
      </c>
      <c r="CN3" s="23">
        <v>21152.251217671001</v>
      </c>
      <c r="CO3" s="23">
        <v>16.248118334626898</v>
      </c>
      <c r="CP3" s="23">
        <v>1.2071640915579499E-2</v>
      </c>
      <c r="CQ3" s="23">
        <v>0.26816222176072102</v>
      </c>
      <c r="CR3" s="23">
        <v>0.65653376710814104</v>
      </c>
      <c r="CS3" s="23">
        <v>29.397171538423901</v>
      </c>
      <c r="CT3" s="23">
        <v>1.37575124943348</v>
      </c>
      <c r="CU3" s="23">
        <v>88.661363639987101</v>
      </c>
      <c r="CV3" s="23">
        <v>62.094073857434701</v>
      </c>
      <c r="CW3" s="23">
        <v>2.6102861868921399</v>
      </c>
      <c r="CX3" s="23">
        <v>50.442661257134098</v>
      </c>
      <c r="CY3" s="23">
        <v>8.8074291152025292</v>
      </c>
      <c r="CZ3" s="23">
        <v>58595.6758962858</v>
      </c>
      <c r="DA3" s="23">
        <v>2.5364450781233701</v>
      </c>
      <c r="DB3" s="23">
        <v>2.5900339407066701E-2</v>
      </c>
      <c r="DC3" s="23">
        <v>0.71229004558056197</v>
      </c>
      <c r="DD3" s="23">
        <v>17.760883061337999</v>
      </c>
      <c r="DE3" s="23">
        <v>1.1309803733527199</v>
      </c>
      <c r="DF3" s="23">
        <v>2.62773767202941E-2</v>
      </c>
      <c r="DG3" s="23">
        <v>4.0441035180255396</v>
      </c>
      <c r="DH3" s="23">
        <v>6.7940449853117299E-2</v>
      </c>
      <c r="DI3" s="23">
        <v>650.06909168468496</v>
      </c>
      <c r="DJ3" s="23">
        <v>343.745598487206</v>
      </c>
      <c r="DK3" s="23">
        <v>223.68217320142799</v>
      </c>
      <c r="DL3" s="23">
        <v>122.12064428006499</v>
      </c>
      <c r="DM3" s="23">
        <v>469.71250830017601</v>
      </c>
      <c r="DN3" s="23">
        <v>0.188999408525207</v>
      </c>
      <c r="DO3" s="23">
        <v>12.6054327349523</v>
      </c>
      <c r="DP3" s="23">
        <v>288.562236721933</v>
      </c>
      <c r="DQ3" s="23">
        <v>288.562236721933</v>
      </c>
      <c r="DR3" s="23">
        <v>834.83775094128396</v>
      </c>
      <c r="DS3" s="23">
        <v>1.1420222672173299</v>
      </c>
      <c r="DT3" s="23">
        <v>904.54111928861096</v>
      </c>
      <c r="DU3" s="23">
        <v>0.31043947009301898</v>
      </c>
      <c r="DV3" s="23">
        <v>1.0925942119479</v>
      </c>
      <c r="DW3" s="23">
        <v>0</v>
      </c>
      <c r="DX3" s="23">
        <v>0</v>
      </c>
      <c r="DY3" s="23">
        <v>369.89100603452903</v>
      </c>
      <c r="DZ3" s="23">
        <v>49.230909903381601</v>
      </c>
      <c r="EA3" s="23">
        <v>2300.1036046598501</v>
      </c>
      <c r="EB3" s="23">
        <v>282.50733371648698</v>
      </c>
      <c r="EC3" s="23">
        <v>1.09189772660593</v>
      </c>
      <c r="ED3" s="23">
        <v>3.1076858810716699</v>
      </c>
      <c r="EE3" s="23">
        <v>0.93501572237195896</v>
      </c>
      <c r="EF3" s="23">
        <v>11.268553263636401</v>
      </c>
      <c r="EG3" s="23">
        <v>22.878633875846699</v>
      </c>
      <c r="EH3" s="23">
        <v>6241.9758169803099</v>
      </c>
      <c r="EI3" s="23">
        <v>33.372673088509998</v>
      </c>
      <c r="EJ3" s="23">
        <v>31.614163641934699</v>
      </c>
      <c r="EK3" s="23">
        <v>2093.7245385522201</v>
      </c>
      <c r="EL3" s="23">
        <v>0</v>
      </c>
      <c r="EM3" s="23">
        <v>1.8643763641925299</v>
      </c>
      <c r="EN3" s="23">
        <v>2.6828848739342002</v>
      </c>
      <c r="EO3" s="23">
        <v>35064.225904749299</v>
      </c>
      <c r="EP3" s="23">
        <v>37779.4525098386</v>
      </c>
      <c r="EQ3" s="23">
        <v>4197.7145292424302</v>
      </c>
      <c r="ER3" s="23">
        <v>41977.167039081098</v>
      </c>
      <c r="ES3" s="23">
        <v>0.306201588101912</v>
      </c>
      <c r="ET3" s="23">
        <v>481.17109508717601</v>
      </c>
      <c r="EU3" s="23">
        <v>9.6420052405752799E-2</v>
      </c>
      <c r="EV3" s="23">
        <v>0</v>
      </c>
      <c r="EW3" s="23">
        <v>0</v>
      </c>
      <c r="EX3" s="23">
        <v>0</v>
      </c>
      <c r="EY3" s="6">
        <v>2.99748696704641E-5</v>
      </c>
      <c r="EZ3" s="23">
        <v>7.52398561103015E-4</v>
      </c>
      <c r="FA3" s="23">
        <v>5.6816309312680195E-4</v>
      </c>
      <c r="FB3" s="23">
        <v>0</v>
      </c>
      <c r="FC3" s="23">
        <v>20.521935982940199</v>
      </c>
      <c r="FD3" s="23">
        <v>115.129326583772</v>
      </c>
      <c r="FE3" s="23">
        <v>9182.0113522040701</v>
      </c>
      <c r="FF3" s="23">
        <v>338.91961236737899</v>
      </c>
      <c r="FG3" s="23">
        <v>371.83051707678101</v>
      </c>
      <c r="FH3" s="23">
        <v>354.97967351973301</v>
      </c>
      <c r="FI3" s="23">
        <v>248.466021422642</v>
      </c>
      <c r="FJ3" s="23">
        <v>80.150955444203802</v>
      </c>
      <c r="FK3" s="23">
        <v>7.5548650995592506E-2</v>
      </c>
      <c r="FL3" s="23">
        <v>321.15746416398002</v>
      </c>
      <c r="FM3" s="23">
        <v>14529.247851304301</v>
      </c>
      <c r="FN3" s="23">
        <v>10987.413933917</v>
      </c>
      <c r="FO3" s="23">
        <v>3541.8339173873001</v>
      </c>
      <c r="FP3" s="23">
        <v>36.712332824175903</v>
      </c>
      <c r="FQ3" s="23">
        <v>20.018653490688202</v>
      </c>
      <c r="FR3" s="23">
        <v>3121.6689769837399</v>
      </c>
      <c r="FS3" s="23">
        <v>841.90784792087697</v>
      </c>
      <c r="FT3" s="23">
        <v>656.25452891857697</v>
      </c>
      <c r="FU3" s="23">
        <v>68.884548119402297</v>
      </c>
      <c r="FV3" s="23">
        <v>106.456203428848</v>
      </c>
      <c r="FW3" s="23">
        <v>1644.11076408229</v>
      </c>
      <c r="FX3" s="23">
        <v>0.84424448580499001</v>
      </c>
      <c r="FY3" s="23">
        <v>387.883644300367</v>
      </c>
      <c r="FZ3" s="23">
        <v>438.86066416883</v>
      </c>
      <c r="GA3" s="23">
        <v>2187.7852043519201</v>
      </c>
      <c r="GB3" s="23">
        <v>34.120639049146497</v>
      </c>
      <c r="GC3" s="23">
        <v>0.13099855295226401</v>
      </c>
      <c r="GD3" s="23">
        <v>33231.305883422698</v>
      </c>
      <c r="GE3" s="23">
        <v>4179.3430076453797</v>
      </c>
      <c r="GF3" s="23">
        <v>613.77735219156</v>
      </c>
      <c r="GG3" s="23">
        <v>44.784103648768401</v>
      </c>
      <c r="GH3" s="23">
        <v>2374.18509257187</v>
      </c>
      <c r="GI3" s="23">
        <v>2195.5188164378601</v>
      </c>
      <c r="GJ3" s="23">
        <v>344.11229265839302</v>
      </c>
      <c r="GK3" s="23">
        <v>6.7370757778683302E-2</v>
      </c>
      <c r="GL3" s="23">
        <v>4.0374151785644496</v>
      </c>
      <c r="GM3" s="23">
        <v>8.6347258765966597</v>
      </c>
      <c r="GN3" s="23">
        <v>3212.9865484069101</v>
      </c>
      <c r="GO3" s="23">
        <v>26522.915725678798</v>
      </c>
      <c r="GP3" s="23">
        <v>718.15420938109798</v>
      </c>
      <c r="GQ3" s="23">
        <v>2127.3775249130799</v>
      </c>
      <c r="GS3" s="32">
        <f>EO3/GO3</f>
        <v>1.3220351136131321</v>
      </c>
      <c r="GT3" s="31">
        <f>DW3/ER3</f>
        <v>0</v>
      </c>
      <c r="GU3" s="46">
        <f>(CZ3-B3)/(B3+1E-50)</f>
        <v>-2.5053622323813584E-5</v>
      </c>
      <c r="GV3" s="46">
        <f>(EK3-C3)/(C3+1E-50)</f>
        <v>-2.3440697118105788E-6</v>
      </c>
      <c r="GW3" s="46">
        <f>(ER3-D3)/(D3+1E-50)</f>
        <v>-1.1665378985507944E-4</v>
      </c>
      <c r="GX3" s="46">
        <f>(FM3-E3)/(E3+1E-50)</f>
        <v>-3.7944125531777593E-4</v>
      </c>
      <c r="GY3" s="46">
        <f>(FN3-F3)/(F3+1E-50)</f>
        <v>-3.5252846114952277E-4</v>
      </c>
      <c r="GZ3" s="46">
        <f>(GD3-G3)/(G3+1E-50)</f>
        <v>-2.0907726375100373E-5</v>
      </c>
      <c r="HA3" s="46">
        <f>(GO3-H3)/(H3+1E-50)</f>
        <v>-2.3740715924851799E-4</v>
      </c>
      <c r="HB3" s="46">
        <f>(BY3-I3)/(I3+1E-50)</f>
        <v>-2.5078495233995962E-5</v>
      </c>
      <c r="HC3" s="46">
        <f>(BU3-J3)/(J3+1E-50)</f>
        <v>-8.2394569693343306E-5</v>
      </c>
      <c r="HD3" s="46">
        <f>(BW3-K3)/(K3+1E-50)</f>
        <v>2.5712772563354432E-6</v>
      </c>
      <c r="HE3" s="46">
        <f>(CC3+CB3-L3)/(L3+1E-50)</f>
        <v>-1.3821573236631808E-4</v>
      </c>
      <c r="HF3" s="46">
        <f>(CD3-M3)/(M3+1E-50)</f>
        <v>-4.18515494309439E-5</v>
      </c>
      <c r="HG3" s="46">
        <f>(CF3+CG3-N3)/(N3+1E-50)</f>
        <v>-6.3897620585727556E-5</v>
      </c>
      <c r="HH3" s="46">
        <f>(CI3-O3)/(O3+1E-50)</f>
        <v>1.2728622659164709E-6</v>
      </c>
      <c r="HI3" s="46">
        <f>(CJ3+CK3-P3)/(P3+1E-50)</f>
        <v>-1.6138985592955621E-5</v>
      </c>
      <c r="HJ3" s="46">
        <f>(CL3-Q3)/(Q3+1E-50)</f>
        <v>-1.9762220525168948E-6</v>
      </c>
      <c r="HK3" s="46">
        <f>(CO3-R3)/(R3+1E-50)</f>
        <v>2.2555048408384161E-6</v>
      </c>
      <c r="HL3" s="46">
        <f>(CS3-S3)/(S3+1E-50)</f>
        <v>5.4151225303173564E-6</v>
      </c>
      <c r="HM3" s="46">
        <f>(CQ3+CR3-T3)/(T3+1E-50)</f>
        <v>-1.7915546877347512E-5</v>
      </c>
      <c r="HN3" s="46">
        <f>(CT3-U3)/(U3+1E-50)</f>
        <v>8.3383744974587638E-6</v>
      </c>
      <c r="HO3" s="46">
        <f>(CV3-V3)/(V3+1E-50)</f>
        <v>-7.3938668383311846E-7</v>
      </c>
      <c r="HP3" s="46">
        <f>(DA3-W3)/(W3+1E-50)</f>
        <v>-8.0126764646839873E-6</v>
      </c>
      <c r="HQ3" s="46">
        <f>(DB3-X3)/(X3+1E-50)</f>
        <v>1.3104519949875251E-5</v>
      </c>
      <c r="HR3" s="46">
        <f>(CH3-Y3)/(Y3+1E-50)</f>
        <v>-8.6812853474969658E-6</v>
      </c>
      <c r="HS3" s="46">
        <f>(DN3-Z3)/(Z3+1E-50)</f>
        <v>-3.1294962592841172E-6</v>
      </c>
      <c r="HT3" s="46">
        <f>(DQ3-AA3)/(AA3+1E-50)</f>
        <v>-6.0955098864573954E-4</v>
      </c>
      <c r="HU3" s="46">
        <f>(DR3-AB3)/(AB3+1E-50)</f>
        <v>-4.702770386495588E-6</v>
      </c>
      <c r="HV3" s="46">
        <f>(DS3-AC3)/(AC3+1E-50)</f>
        <v>-3.2685618979549772E-6</v>
      </c>
      <c r="HW3" s="46">
        <f>(DU3+DV3+FK3-AD3)/(AD3+1E-50)</f>
        <v>-2.6631143550166863E-7</v>
      </c>
      <c r="HX3" s="46">
        <f>(DX3-AE3)/(AE3+1E-50)</f>
        <v>0</v>
      </c>
      <c r="HY3" s="46">
        <f>(EC3+ED3-AF3)/(AF3+1E-50)</f>
        <v>-2.9001206198691482E-5</v>
      </c>
      <c r="HZ3" s="46">
        <f>(EE3-AG3)/(AG3+1E-50)</f>
        <v>1.6815371079041617E-5</v>
      </c>
      <c r="IA3" s="46">
        <f>(EF3+EG3-AH3)/(AH3+1E-50)</f>
        <v>-1.2398205858934916E-4</v>
      </c>
      <c r="IB3" s="46">
        <f>(CU3-AI3)/(AI3+1E-50)</f>
        <v>6.9123482676830657E-6</v>
      </c>
      <c r="IC3" s="46">
        <f>(EH3-AJ3)/(AJ3+1E-50)</f>
        <v>8.9101905064874383E-4</v>
      </c>
      <c r="ID3" s="46">
        <f>(EJ3-AK3)/(AK3+1E-50)</f>
        <v>-1.070584835429948E-5</v>
      </c>
      <c r="IE3" s="46">
        <f>(EM3+EN3-AL3)/(AL3+1E-50)</f>
        <v>-1.2775538485238738E-3</v>
      </c>
      <c r="IF3" s="46">
        <f>(CX3-AM3)/(AM3+1E-50)</f>
        <v>-9.5297946009636371E-7</v>
      </c>
      <c r="IG3" s="46">
        <f>(FX3-AN3)/(AN3+1E-50)</f>
        <v>-7.9345943805036968E-4</v>
      </c>
      <c r="IH3" s="46">
        <f>(GC3-AO3)/(AO3+1E-50)</f>
        <v>-1.1046165923643918E-5</v>
      </c>
      <c r="II3" s="46">
        <f>(GK3-AP3)/(AP3+1E-50)</f>
        <v>1.124801370494881E-5</v>
      </c>
      <c r="IJ3" s="46">
        <f>(GJ3-AQ3)/(AQ3+1E-50)</f>
        <v>-2.3110496039945873E-3</v>
      </c>
      <c r="IK3" s="46">
        <f>(GL3-AR3)/(AR3+1E-50)</f>
        <v>1.2826451733313388E-6</v>
      </c>
      <c r="IL3" s="46">
        <f>(CW3-AS3)/(AS3+1E-50)</f>
        <v>4.5558758389461445E-9</v>
      </c>
      <c r="IM3" s="46">
        <f>(CY3-AT3)/(AT3+1E-50)</f>
        <v>-4.6576254964770492E-6</v>
      </c>
      <c r="IN3" s="46">
        <f>(GP3-AU3)/(AU3+1E-50)</f>
        <v>-1.3251763033381022E-3</v>
      </c>
      <c r="IO3" s="46">
        <f t="shared" ref="IO3:IW3" si="0">(EU3-AV3)/(AV3+1E-50)</f>
        <v>1.1343264515022219E-5</v>
      </c>
      <c r="IP3" s="46">
        <f t="shared" si="0"/>
        <v>0</v>
      </c>
      <c r="IQ3" s="46">
        <f t="shared" si="0"/>
        <v>0</v>
      </c>
      <c r="IR3" s="46">
        <f t="shared" si="0"/>
        <v>0</v>
      </c>
      <c r="IS3" s="46">
        <f t="shared" si="0"/>
        <v>9.9081822110030465E-5</v>
      </c>
      <c r="IT3" s="46">
        <f t="shared" si="0"/>
        <v>-1.6532050946923092E-5</v>
      </c>
      <c r="IU3" s="46">
        <f t="shared" si="0"/>
        <v>-1.0681308891618584E-6</v>
      </c>
      <c r="IV3" s="46">
        <f t="shared" si="0"/>
        <v>0</v>
      </c>
      <c r="IW3" s="46">
        <f t="shared" si="0"/>
        <v>-2.2956874870193483E-6</v>
      </c>
      <c r="IX3" s="46">
        <f>(BT3-BE3)/(BE3+1E-50)</f>
        <v>1.4796107969602918E-6</v>
      </c>
      <c r="IY3" s="46">
        <f>(BV3-BF3)/(BF3+1E-50)</f>
        <v>-2.5817529309760351E-4</v>
      </c>
      <c r="IZ3" s="46">
        <f>(CM3-BG3)/(BG3+1E-50)</f>
        <v>-1.4042289575452024E-5</v>
      </c>
      <c r="JA3" s="46">
        <f>(CP3-BH3)/(BH3+1E-50)</f>
        <v>1.3594992373639628E-4</v>
      </c>
      <c r="JB3" s="46">
        <f>(SUM(DC3:DH3)-BI3)/(BI3+1E-50)</f>
        <v>5.8497284984377548E-8</v>
      </c>
      <c r="JC3" s="46">
        <f>(SUM(DD3:DH3)-BJ3)/(BJ3+1E-50)</f>
        <v>-6.8764969048263517E-7</v>
      </c>
      <c r="JD3" s="46">
        <f>(DL3-BK3)/(BK3+1E-50)</f>
        <v>-1.578975878083917E-3</v>
      </c>
      <c r="JE3" s="46">
        <f>(DT3-BL3)/(BL3+1E-50)</f>
        <v>-1.7046586615713798E-5</v>
      </c>
      <c r="JF3" s="46">
        <f>(EI3-BM3)/(BM3+1E-50)</f>
        <v>7.6573217543046931E-7</v>
      </c>
      <c r="JG3" s="46">
        <f>(GF3-BN3)/(BN3+1E-50)</f>
        <v>-4.9414065901965068E-6</v>
      </c>
      <c r="JH3" s="46">
        <f>(CE3-BO3)/(BO3+1E-50)</f>
        <v>-1.697754945839859E-5</v>
      </c>
    </row>
    <row r="4" spans="1:268" x14ac:dyDescent="0.3">
      <c r="A4" s="23" t="s">
        <v>2</v>
      </c>
      <c r="B4" s="64">
        <v>9550.1350671</v>
      </c>
      <c r="C4" s="64">
        <v>144.03505376999999</v>
      </c>
      <c r="D4" s="64">
        <v>5387.7965701000003</v>
      </c>
      <c r="E4" s="64">
        <v>8669.0920896000007</v>
      </c>
      <c r="F4" s="64">
        <v>2002.7466729</v>
      </c>
      <c r="G4" s="64">
        <v>4941.0944892999996</v>
      </c>
      <c r="H4" s="64">
        <v>2120.5009831000002</v>
      </c>
      <c r="I4" s="23">
        <v>3.6119380914999999</v>
      </c>
      <c r="J4" s="23">
        <v>1.0647747703999999</v>
      </c>
      <c r="K4" s="23">
        <v>1.0817979746999999</v>
      </c>
      <c r="L4" s="23">
        <v>2.2452571779000001</v>
      </c>
      <c r="M4" s="23">
        <v>15.93760473</v>
      </c>
      <c r="N4" s="23">
        <v>7.8218482000000002E-3</v>
      </c>
      <c r="O4" s="23">
        <v>6.1555432799999997E-2</v>
      </c>
      <c r="P4" s="23">
        <v>0.21300150670000001</v>
      </c>
      <c r="Q4" s="23">
        <v>3.3882664000000002E-3</v>
      </c>
      <c r="R4" s="23">
        <v>3.0015661303000001</v>
      </c>
      <c r="S4" s="23">
        <v>1.820869496</v>
      </c>
      <c r="T4" s="23">
        <v>9.2701398700000007E-2</v>
      </c>
      <c r="U4" s="23">
        <v>0.12918983749999999</v>
      </c>
      <c r="V4" s="23">
        <v>1.2670667963</v>
      </c>
      <c r="W4" s="23">
        <v>0.3000255034</v>
      </c>
      <c r="X4" s="6">
        <v>5.2643461999999996E-6</v>
      </c>
      <c r="Y4" s="23">
        <v>7.7222361999999996E-3</v>
      </c>
      <c r="Z4" s="23">
        <v>2.0540720299999999</v>
      </c>
      <c r="AA4" s="23">
        <v>20.849225762</v>
      </c>
      <c r="AB4" s="23">
        <v>26.7021646</v>
      </c>
      <c r="AD4" s="23">
        <v>0.18480081470000001</v>
      </c>
      <c r="AF4" s="23">
        <v>23.245368008</v>
      </c>
      <c r="AH4" s="23">
        <v>2.0528599988999998</v>
      </c>
      <c r="AI4" s="23">
        <v>4.0102463535000004</v>
      </c>
      <c r="AJ4" s="23">
        <v>11.452447407999999</v>
      </c>
      <c r="AK4" s="23">
        <v>20.508208440000001</v>
      </c>
      <c r="AL4" s="23">
        <v>0.71338117990000005</v>
      </c>
      <c r="AM4" s="23">
        <v>1.6091949278</v>
      </c>
      <c r="AN4" s="23">
        <v>6.7699651299999997E-2</v>
      </c>
      <c r="AQ4" s="23">
        <v>35.585225274999999</v>
      </c>
      <c r="AS4" s="23">
        <v>0.60819591949999996</v>
      </c>
      <c r="AT4" s="23">
        <v>1.5317537458999999</v>
      </c>
      <c r="AU4" s="23">
        <v>29.540002713</v>
      </c>
      <c r="AV4" s="23">
        <v>0.2129878499</v>
      </c>
      <c r="AW4" s="6">
        <v>1.2256423000000001E-6</v>
      </c>
      <c r="AX4" s="23">
        <v>1.0894600000000001E-5</v>
      </c>
      <c r="AZ4" s="23">
        <v>4.9305029999999997E-4</v>
      </c>
      <c r="BA4" s="23">
        <v>5.2583739999999995E-4</v>
      </c>
      <c r="BB4" s="23">
        <v>3.7719799999999998E-4</v>
      </c>
      <c r="BD4" s="23">
        <v>0.25257514609999998</v>
      </c>
      <c r="BE4" s="23">
        <v>0.22154479999999999</v>
      </c>
      <c r="BG4" s="23">
        <v>0.104081696</v>
      </c>
      <c r="BI4" s="23">
        <v>9.3026104344</v>
      </c>
      <c r="BJ4" s="23">
        <v>9.0235338606000006</v>
      </c>
      <c r="BK4" s="23">
        <v>12.521695519</v>
      </c>
      <c r="BL4" s="23">
        <v>6.9109821373000004</v>
      </c>
      <c r="BM4" s="23">
        <v>0.1435665958</v>
      </c>
      <c r="BN4" s="23">
        <v>109.16750376</v>
      </c>
      <c r="BO4" s="23">
        <v>1.485232E-4</v>
      </c>
      <c r="BQ4" s="23" t="s">
        <v>2</v>
      </c>
      <c r="BR4" s="23">
        <v>1.04057591985392</v>
      </c>
      <c r="BS4" s="23">
        <v>29.412207325664799</v>
      </c>
      <c r="BT4" s="23">
        <v>0.21649071839812201</v>
      </c>
      <c r="BU4" s="23">
        <v>1.06477438857171</v>
      </c>
      <c r="BV4" s="23">
        <v>0</v>
      </c>
      <c r="BW4" s="23">
        <v>1.08179133179924</v>
      </c>
      <c r="BX4" s="23">
        <v>3.6874832153006398</v>
      </c>
      <c r="BY4" s="23">
        <v>3.6118994576418499</v>
      </c>
      <c r="BZ4" s="23">
        <v>6.5729425735886702</v>
      </c>
      <c r="CA4" s="23">
        <v>1.3272419612283699</v>
      </c>
      <c r="CB4" s="23">
        <v>0.92055495525939501</v>
      </c>
      <c r="CC4" s="23">
        <v>1.3247068512684901</v>
      </c>
      <c r="CD4" s="23">
        <v>15.9377052774174</v>
      </c>
      <c r="CE4" s="23">
        <v>1.4853290037886E-4</v>
      </c>
      <c r="CF4" s="23">
        <v>2.5028781990442902E-3</v>
      </c>
      <c r="CG4" s="23">
        <v>5.3185958707430304E-3</v>
      </c>
      <c r="CH4" s="23">
        <v>7.7219555477604299E-3</v>
      </c>
      <c r="CI4" s="23">
        <v>6.1553290862291297E-2</v>
      </c>
      <c r="CJ4" s="23">
        <v>5.1119567023264298E-2</v>
      </c>
      <c r="CK4" s="23">
        <v>0.16188107858926201</v>
      </c>
      <c r="CL4" s="23">
        <v>3.3886121497333798E-3</v>
      </c>
      <c r="CM4" s="23">
        <v>0.104080798656062</v>
      </c>
      <c r="CN4" s="6">
        <v>32484.8530529981</v>
      </c>
      <c r="CO4" s="23">
        <v>3.0015854001983602</v>
      </c>
      <c r="CP4" s="23">
        <v>0</v>
      </c>
      <c r="CQ4" s="23">
        <v>2.6797586082221301E-2</v>
      </c>
      <c r="CR4" s="23">
        <v>6.5607849818945504E-2</v>
      </c>
      <c r="CS4" s="23">
        <v>1.82088349867448</v>
      </c>
      <c r="CT4" s="23">
        <v>0.12919135289782499</v>
      </c>
      <c r="CU4" s="23">
        <v>4.0102308360657499</v>
      </c>
      <c r="CV4" s="23">
        <v>1.26707162841869</v>
      </c>
      <c r="CW4" s="23">
        <v>0.60819390713950405</v>
      </c>
      <c r="CX4" s="23">
        <v>1.6092127315007301</v>
      </c>
      <c r="CY4" s="23">
        <v>1.53174027000418</v>
      </c>
      <c r="CZ4" s="23">
        <v>9545.3321666606098</v>
      </c>
      <c r="DA4" s="23">
        <v>0.30001622274520801</v>
      </c>
      <c r="DB4" s="6">
        <v>5.2644978087054902E-6</v>
      </c>
      <c r="DC4" s="23">
        <v>0.27907471463924099</v>
      </c>
      <c r="DD4" s="23">
        <v>6.9589334038812396</v>
      </c>
      <c r="DE4" s="23">
        <v>0.44313511025865898</v>
      </c>
      <c r="DF4" s="23">
        <v>1.02956888616985E-2</v>
      </c>
      <c r="DG4" s="23">
        <v>1.58450922358724</v>
      </c>
      <c r="DH4" s="23">
        <v>2.66194089408444E-2</v>
      </c>
      <c r="DI4" s="23">
        <v>34.748368198243902</v>
      </c>
      <c r="DJ4" s="23">
        <v>239.41685378180301</v>
      </c>
      <c r="DK4" s="23">
        <v>3.8295493176705899</v>
      </c>
      <c r="DL4" s="23">
        <v>12.4996550204374</v>
      </c>
      <c r="DM4" s="6">
        <v>52.520424196098503</v>
      </c>
      <c r="DN4" s="23">
        <v>2.0540842841416098</v>
      </c>
      <c r="DO4" s="23">
        <v>0.59909114069814995</v>
      </c>
      <c r="DP4" s="23">
        <v>20.8488516959324</v>
      </c>
      <c r="DQ4" s="23">
        <v>20.8488516959324</v>
      </c>
      <c r="DR4" s="23">
        <v>26.702112218158302</v>
      </c>
      <c r="DS4" s="23">
        <v>0</v>
      </c>
      <c r="DT4" s="23">
        <v>6.9109790734965797</v>
      </c>
      <c r="DU4" s="23">
        <v>3.3872636133198998E-2</v>
      </c>
      <c r="DV4" s="23">
        <v>0.14325449129888401</v>
      </c>
      <c r="DW4" s="23">
        <v>0</v>
      </c>
      <c r="DX4" s="23">
        <v>0</v>
      </c>
      <c r="DY4" s="23">
        <v>263.557664103614</v>
      </c>
      <c r="DZ4" s="23">
        <v>1.09391715535944</v>
      </c>
      <c r="EA4" s="23">
        <v>79.007876523916295</v>
      </c>
      <c r="EB4" s="23">
        <v>28.207246336330499</v>
      </c>
      <c r="EC4" s="23">
        <v>6.0437967251994102</v>
      </c>
      <c r="ED4" s="23">
        <v>17.201605121777899</v>
      </c>
      <c r="EE4" s="23">
        <v>0</v>
      </c>
      <c r="EF4" s="23">
        <v>0.67642477256568301</v>
      </c>
      <c r="EG4" s="23">
        <v>1.3733371363062601</v>
      </c>
      <c r="EH4" s="23">
        <v>11.568547159606901</v>
      </c>
      <c r="EI4" s="23">
        <v>0.14356721872220099</v>
      </c>
      <c r="EJ4" s="23">
        <v>20.5079468428228</v>
      </c>
      <c r="EK4" s="23">
        <v>144.034859487977</v>
      </c>
      <c r="EL4" s="23">
        <v>0</v>
      </c>
      <c r="EM4" s="23">
        <v>0.29183340961325399</v>
      </c>
      <c r="EN4" s="23">
        <v>0.41995189272309302</v>
      </c>
      <c r="EO4" s="23">
        <v>2391.4344597198901</v>
      </c>
      <c r="EP4" s="23">
        <v>4847.7625026273599</v>
      </c>
      <c r="EQ4" s="23">
        <v>538.63936642779402</v>
      </c>
      <c r="ER4" s="23">
        <v>5386.4018690551502</v>
      </c>
      <c r="ES4" s="23">
        <v>6.0579736826931498E-3</v>
      </c>
      <c r="ET4" s="23">
        <v>47.126076009055403</v>
      </c>
      <c r="EU4" s="23">
        <v>0.212980194248412</v>
      </c>
      <c r="EV4" s="6">
        <v>1.2256272182630899E-6</v>
      </c>
      <c r="EW4" s="6">
        <v>1.08946111763311E-5</v>
      </c>
      <c r="EX4" s="23">
        <v>0</v>
      </c>
      <c r="EY4" s="23">
        <v>4.9309132088823696E-4</v>
      </c>
      <c r="EZ4" s="23">
        <v>5.2585605648241597E-4</v>
      </c>
      <c r="FA4" s="23">
        <v>3.7725240578713199E-4</v>
      </c>
      <c r="FB4" s="23">
        <v>0</v>
      </c>
      <c r="FC4" s="23">
        <v>0.25212754974074703</v>
      </c>
      <c r="FD4" s="23">
        <v>45.985722476672301</v>
      </c>
      <c r="FE4" s="23">
        <v>746.19091442005004</v>
      </c>
      <c r="FF4" s="23">
        <v>64.605869308255905</v>
      </c>
      <c r="FG4" s="23">
        <v>11.011271508252401</v>
      </c>
      <c r="FH4" s="23">
        <v>32.228821400265602</v>
      </c>
      <c r="FI4" s="23">
        <v>28.830236917576901</v>
      </c>
      <c r="FJ4" s="23">
        <v>28.3449549033548</v>
      </c>
      <c r="FK4" s="23">
        <v>7.6455581755650896E-3</v>
      </c>
      <c r="FL4" s="23">
        <v>26.121468786686499</v>
      </c>
      <c r="FM4" s="23">
        <v>8669.0148222594107</v>
      </c>
      <c r="FN4" s="23">
        <v>2002.6901228189399</v>
      </c>
      <c r="FO4" s="23">
        <v>6666.3246994404599</v>
      </c>
      <c r="FP4" s="23">
        <v>4.1708929049752896</v>
      </c>
      <c r="FQ4" s="23">
        <v>1.77815015294565</v>
      </c>
      <c r="FR4" s="23">
        <v>1295.3958781609899</v>
      </c>
      <c r="FS4" s="23">
        <v>24.386688931144199</v>
      </c>
      <c r="FT4" s="23">
        <v>43.700143387401603</v>
      </c>
      <c r="FU4" s="23">
        <v>7.4697755369632297</v>
      </c>
      <c r="FV4" s="23">
        <v>16.0242555142115</v>
      </c>
      <c r="FW4" s="23">
        <v>110.287638869579</v>
      </c>
      <c r="FX4" s="23">
        <v>6.7644264798607398E-2</v>
      </c>
      <c r="FY4" s="23">
        <v>44.644087316300897</v>
      </c>
      <c r="FZ4" s="23">
        <v>120.375764893599</v>
      </c>
      <c r="GA4" s="23">
        <v>138.85672331583899</v>
      </c>
      <c r="GB4" s="23">
        <v>3.1158658502316201</v>
      </c>
      <c r="GC4" s="23">
        <v>0</v>
      </c>
      <c r="GD4" s="23">
        <v>4940.9558476209304</v>
      </c>
      <c r="GE4" s="23">
        <v>170.807431963532</v>
      </c>
      <c r="GF4" s="23">
        <v>109.165490337346</v>
      </c>
      <c r="GG4" s="23">
        <v>7.6986127640999297E-3</v>
      </c>
      <c r="GH4" s="23">
        <v>54.899225518260003</v>
      </c>
      <c r="GI4" s="23">
        <v>415.800156487538</v>
      </c>
      <c r="GJ4" s="23">
        <v>35.540469943629702</v>
      </c>
      <c r="GK4" s="23">
        <v>0</v>
      </c>
      <c r="GL4" s="23">
        <v>0</v>
      </c>
      <c r="GM4" s="23">
        <v>0.20016271808396199</v>
      </c>
      <c r="GN4" s="23">
        <v>111.308982862376</v>
      </c>
      <c r="GO4" s="23">
        <v>2119.9654206495902</v>
      </c>
      <c r="GP4" s="23">
        <v>29.427055459998801</v>
      </c>
      <c r="GQ4" s="23">
        <v>115.25436442201</v>
      </c>
      <c r="GS4" s="32">
        <f t="shared" ref="GS4:GS51" si="1">EO4/GO4</f>
        <v>1.128053522206564</v>
      </c>
      <c r="GT4" s="31">
        <f t="shared" ref="GT4:GT54" si="2">DW4/ER4</f>
        <v>0</v>
      </c>
      <c r="GU4" s="46">
        <f t="shared" ref="GU4:GU54" si="3">(CZ4-B4)/(B4+1E-50)</f>
        <v>-5.0291439918332651E-4</v>
      </c>
      <c r="GV4" s="46">
        <f t="shared" ref="GV4:GV54" si="4">(EK4-C4)/(C4+1E-50)</f>
        <v>-1.3488523654719611E-6</v>
      </c>
      <c r="GW4" s="46">
        <f t="shared" ref="GW4:GW54" si="5">(ER4-D4)/(D4+1E-50)</f>
        <v>-2.588629742611448E-4</v>
      </c>
      <c r="GX4" s="46">
        <f t="shared" ref="GX4:GX54" si="6">(FM4-E4)/(E4+1E-50)</f>
        <v>-8.912968023798524E-6</v>
      </c>
      <c r="GY4" s="46">
        <f t="shared" ref="GY4:GY54" si="7">(FN4-F4)/(F4+1E-50)</f>
        <v>-2.8236262641350449E-5</v>
      </c>
      <c r="GZ4" s="46">
        <f t="shared" ref="GZ4:GZ54" si="8">(GD4-G4)/(G4+1E-50)</f>
        <v>-2.8058900587603415E-5</v>
      </c>
      <c r="HA4" s="46">
        <f t="shared" ref="HA4:HA54" si="9">(GO4-H4)/(H4+1E-50)</f>
        <v>-2.5256411323471733E-4</v>
      </c>
      <c r="HB4" s="46">
        <f t="shared" ref="HB4:HB54" si="10">(BY4-I4)/(I4+1E-50)</f>
        <v>-1.0696157345793791E-5</v>
      </c>
      <c r="HC4" s="46">
        <f t="shared" ref="HC4:HC54" si="11">(BU4-J4)/(J4+1E-50)</f>
        <v>-3.5860005372914203E-7</v>
      </c>
      <c r="HD4" s="46">
        <f t="shared" ref="HD4:HD54" si="12">(BW4-K4)/(K4+1E-50)</f>
        <v>-6.140611200307003E-6</v>
      </c>
      <c r="HE4" s="46">
        <f t="shared" ref="HE4:HE54" si="13">(CC4+CB4-L4)/(L4+1E-50)</f>
        <v>2.0615134562455495E-6</v>
      </c>
      <c r="HF4" s="46">
        <f t="shared" ref="HF4:HF54" si="14">(CD4-M4)/(M4+1E-50)</f>
        <v>6.3088161052708794E-6</v>
      </c>
      <c r="HG4" s="46">
        <f t="shared" ref="HG4:HG54" si="15">(CF4+CG4-N4)/(N4+1E-50)</f>
        <v>-4.7831433583699844E-5</v>
      </c>
      <c r="HH4" s="46">
        <f t="shared" ref="HH4:HH54" si="16">(CI4-O4)/(O4+1E-50)</f>
        <v>-3.4796891375273157E-5</v>
      </c>
      <c r="HI4" s="46">
        <f t="shared" ref="HI4:HI54" si="17">(CJ4+CK4-P4)/(P4+1E-50)</f>
        <v>-4.0426355994110271E-6</v>
      </c>
      <c r="HJ4" s="46">
        <f t="shared" ref="HJ4:HJ54" si="18">(CL4-Q4)/(Q4+1E-50)</f>
        <v>1.020432553295294E-4</v>
      </c>
      <c r="HK4" s="46">
        <f t="shared" ref="HK4:HK54" si="19">(CO4-R4)/(R4+1E-50)</f>
        <v>6.4199479616899108E-6</v>
      </c>
      <c r="HL4" s="46">
        <f t="shared" ref="HL4:HL54" si="20">(CS4-S4)/(S4+1E-50)</f>
        <v>7.6901032779612843E-6</v>
      </c>
      <c r="HM4" s="46">
        <f t="shared" ref="HM4:HM54" si="21">(CQ4+CR4-T4)/(T4+1E-50)</f>
        <v>-3.1926465294337004E-3</v>
      </c>
      <c r="HN4" s="46">
        <f t="shared" ref="HN4:HN54" si="22">(CT4-U4)/(U4+1E-50)</f>
        <v>1.1730007981491976E-5</v>
      </c>
      <c r="HO4" s="46">
        <f t="shared" ref="HO4:HO54" si="23">(CV4-V4)/(V4+1E-50)</f>
        <v>3.8136258515954799E-6</v>
      </c>
      <c r="HP4" s="46">
        <f t="shared" ref="HP4:HP54" si="24">(DA4-W4)/(W4+1E-50)</f>
        <v>-3.0932886327418788E-5</v>
      </c>
      <c r="HQ4" s="46">
        <f t="shared" ref="HQ4:HQ54" si="25">(DB4-X4)/(X4+1E-50)</f>
        <v>2.879915182830991E-5</v>
      </c>
      <c r="HR4" s="46">
        <f t="shared" ref="HR4:HR54" si="26">(CH4-Y4)/(Y4+1E-50)</f>
        <v>-3.6343389699698327E-5</v>
      </c>
      <c r="HS4" s="46">
        <f t="shared" ref="HS4:HS54" si="27">(DN4-Z4)/(Z4+1E-50)</f>
        <v>5.9657798903380274E-6</v>
      </c>
      <c r="HT4" s="46">
        <f t="shared" ref="HT4:HT54" si="28">(DQ4-AA4)/(AA4+1E-50)</f>
        <v>-1.7941484823955925E-5</v>
      </c>
      <c r="HU4" s="46">
        <f t="shared" ref="HU4:HU54" si="29">(DR4-AB4)/(AB4+1E-50)</f>
        <v>-1.9617076923411418E-6</v>
      </c>
      <c r="HV4" s="46">
        <f t="shared" ref="HV4:HV54" si="30">(DS4-AC4)/(AC4+1E-50)</f>
        <v>0</v>
      </c>
      <c r="HW4" s="46">
        <f t="shared" ref="HW4:HW54" si="31">(DU4+DV4+FK4-AD4)/(AD4+1E-50)</f>
        <v>-1.5221303216429767E-4</v>
      </c>
      <c r="HX4" s="46">
        <f t="shared" ref="HX4:HX54" si="32">(DX4-AE4)/(AE4+1E-50)</f>
        <v>0</v>
      </c>
      <c r="HY4" s="46">
        <f t="shared" ref="HY4:HY54" si="33">(EC4+ED4-AF4)/(AF4+1E-50)</f>
        <v>1.4557299027266392E-6</v>
      </c>
      <c r="HZ4" s="46">
        <f t="shared" ref="HZ4:HZ54" si="34">(EE4-AG4)/(AG4+1E-50)</f>
        <v>0</v>
      </c>
      <c r="IA4" s="46">
        <f t="shared" ref="IA4:IA54" si="35">(EF4+EG4-AH4)/(AH4+1E-50)</f>
        <v>-1.5091579697186777E-3</v>
      </c>
      <c r="IB4" s="46">
        <f t="shared" ref="IB4:IB54" si="36">(CU4-AI4)/(AI4+1E-50)</f>
        <v>-3.8694466330954384E-6</v>
      </c>
      <c r="IC4" s="46">
        <f t="shared" ref="IC4:IC54" si="37">(EH4-AJ4)/(AJ4+1E-50)</f>
        <v>1.0137549422475491E-2</v>
      </c>
      <c r="ID4" s="46">
        <f t="shared" ref="ID4:ID54" si="38">(EJ4-AK4)/(AK4+1E-50)</f>
        <v>-1.2755730368430039E-5</v>
      </c>
      <c r="IE4" s="46">
        <f t="shared" ref="IE4:IE54" si="39">(EM4+EN4-AL4)/(AL4+1E-50)</f>
        <v>-2.2370614877684296E-3</v>
      </c>
      <c r="IF4" s="46">
        <f t="shared" ref="IF4:IF54" si="40">(CX4-AM4)/(AM4+1E-50)</f>
        <v>1.1063731573193376E-5</v>
      </c>
      <c r="IG4" s="46">
        <f t="shared" ref="IG4:IG54" si="41">(FX4-AN4)/(AN4+1E-50)</f>
        <v>-8.1812092572179315E-4</v>
      </c>
      <c r="IH4" s="46">
        <f t="shared" ref="IH4:IH54" si="42">(GC4-AO4)/(AO4+1E-50)</f>
        <v>0</v>
      </c>
      <c r="II4" s="46">
        <f t="shared" ref="II4:II54" si="43">(GK4-AP4)/(AP4+1E-50)</f>
        <v>0</v>
      </c>
      <c r="IJ4" s="46">
        <f t="shared" ref="IJ4:IJ54" si="44">(GJ4-AQ4)/(AQ4+1E-50)</f>
        <v>-1.2576941982081315E-3</v>
      </c>
      <c r="IK4" s="46">
        <f t="shared" ref="IK4:IK54" si="45">(GL4-AR4)/(AR4+1E-50)</f>
        <v>0</v>
      </c>
      <c r="IL4" s="46">
        <f t="shared" ref="IL4:IL54" si="46">(CW4-AS4)/(AS4+1E-50)</f>
        <v>-3.3087372528920504E-6</v>
      </c>
      <c r="IM4" s="46">
        <f t="shared" ref="IM4:IM54" si="47">(CY4-AT4)/(AT4+1E-50)</f>
        <v>-8.7976907880746529E-6</v>
      </c>
      <c r="IN4" s="46">
        <f t="shared" ref="IN4:IN54" si="48">(GP4-AU4)/(AU4+1E-50)</f>
        <v>-3.8235356339860059E-3</v>
      </c>
      <c r="IO4" s="46">
        <f t="shared" ref="IO4:IO54" si="49">(EU4-AV4)/(AV4+1E-50)</f>
        <v>-3.5944076582751012E-5</v>
      </c>
      <c r="IP4" s="46">
        <f t="shared" ref="IP4:IP54" si="50">(EV4-AW4)/(AW4+1E-50)</f>
        <v>-1.2305170040362109E-5</v>
      </c>
      <c r="IQ4" s="46">
        <f t="shared" ref="IQ4:IQ54" si="51">(EW4-AX4)/(AX4+1E-50)</f>
        <v>1.0258597010567747E-6</v>
      </c>
      <c r="IR4" s="46">
        <f t="shared" ref="IR4:IR54" si="52">(EX4-AY4)/(AY4+1E-50)</f>
        <v>0</v>
      </c>
      <c r="IS4" s="46">
        <f t="shared" ref="IS4:IS54" si="53">(EY4-AZ4)/(AZ4+1E-50)</f>
        <v>8.3198181274791143E-5</v>
      </c>
      <c r="IT4" s="46">
        <f t="shared" ref="IT4:IT54" si="54">(EZ4-BA4)/(BA4+1E-50)</f>
        <v>3.5479565386602211E-5</v>
      </c>
      <c r="IU4" s="46">
        <f t="shared" ref="IU4:IU54" si="55">(FA4-BB4)/(BB4+1E-50)</f>
        <v>1.4423667975974142E-4</v>
      </c>
      <c r="IV4" s="46">
        <f t="shared" ref="IV4:IV54" si="56">(FB4-BC4)/(BC4+1E-50)</f>
        <v>0</v>
      </c>
      <c r="IW4" s="46">
        <f t="shared" ref="IW4:IW54" si="57">(FC4-BD4)/(BD4+1E-50)</f>
        <v>-1.7721314474692699E-3</v>
      </c>
      <c r="IX4" s="46">
        <f t="shared" ref="IX4:IX54" si="58">(BT4-BE4)/(BE4+1E-50)</f>
        <v>-2.2812910083549603E-2</v>
      </c>
      <c r="IY4" s="46">
        <f t="shared" ref="IY4:IY54" si="59">(BV4-BF4)/(BF4+1E-50)</f>
        <v>0</v>
      </c>
      <c r="IZ4" s="46">
        <f t="shared" ref="IZ4:IZ54" si="60">(CM4-BG4)/(BG4+1E-50)</f>
        <v>-8.6215345491947162E-6</v>
      </c>
      <c r="JA4" s="46">
        <f t="shared" ref="JA4:JA54" si="61">(CP4-BH4)/(BH4+1E-50)</f>
        <v>0</v>
      </c>
      <c r="JB4" s="46">
        <f t="shared" ref="JB4:JB54" si="62">(SUM(DC4:DH4)-BI4)/(BI4+1E-50)</f>
        <v>-4.6099136775255993E-6</v>
      </c>
      <c r="JC4" s="46">
        <f t="shared" ref="JC4:JC54" si="63">(SUM(DD4:DH4)-BJ4)/(BJ4+1E-50)</f>
        <v>-4.5464527481630984E-6</v>
      </c>
      <c r="JD4" s="46">
        <f t="shared" ref="JD4:JD54" si="64">(DL4-BK4)/(BK4+1E-50)</f>
        <v>-1.760184835125259E-3</v>
      </c>
      <c r="JE4" s="46">
        <f t="shared" ref="JE4:JE54" si="65">(DT4-BL4)/(BL4+1E-50)</f>
        <v>-4.4332388072719972E-7</v>
      </c>
      <c r="JF4" s="46">
        <f t="shared" ref="JF4:JF54" si="66">(EI4-BM4)/(BM4+1E-50)</f>
        <v>4.3389076513014226E-6</v>
      </c>
      <c r="JG4" s="46">
        <f t="shared" ref="JG4:JG54" si="67">(GF4-BN4)/(BN4+1E-50)</f>
        <v>-1.8443424871459052E-5</v>
      </c>
      <c r="JH4" s="46">
        <f t="shared" ref="JH4:JH51" si="68">(CE4-BO4)/(BO4+1E-50)</f>
        <v>6.5312212906826149E-5</v>
      </c>
    </row>
    <row r="5" spans="1:268" x14ac:dyDescent="0.3">
      <c r="A5" s="23" t="s">
        <v>3</v>
      </c>
      <c r="B5" s="64">
        <v>23094.156114000001</v>
      </c>
      <c r="C5" s="64">
        <v>1231.7931139</v>
      </c>
      <c r="D5" s="64">
        <v>16133.853650999999</v>
      </c>
      <c r="E5" s="64">
        <v>6406.4104608999996</v>
      </c>
      <c r="F5" s="64">
        <v>4820.5083531</v>
      </c>
      <c r="G5" s="64">
        <v>6828.8571491000002</v>
      </c>
      <c r="H5" s="64">
        <v>21391.136657999999</v>
      </c>
      <c r="I5" s="23">
        <v>159.85486718999999</v>
      </c>
      <c r="J5" s="23">
        <v>24.048010566999999</v>
      </c>
      <c r="K5" s="23">
        <v>1.3625997362</v>
      </c>
      <c r="L5" s="23">
        <v>2.655043982</v>
      </c>
      <c r="M5" s="23">
        <v>37.714134078000001</v>
      </c>
      <c r="N5" s="23">
        <v>0.13140911490000001</v>
      </c>
      <c r="O5" s="23">
        <v>1.3663995228000001</v>
      </c>
      <c r="P5" s="23">
        <v>0.25947077889999998</v>
      </c>
      <c r="Q5" s="23">
        <v>1.2470382414000001</v>
      </c>
      <c r="R5" s="23">
        <v>11.169965346</v>
      </c>
      <c r="S5" s="23">
        <v>33.007570903000001</v>
      </c>
      <c r="T5" s="23">
        <v>0.45170165020000003</v>
      </c>
      <c r="U5" s="23">
        <v>2.5113219278000001</v>
      </c>
      <c r="V5" s="23">
        <v>2.0207522347000002</v>
      </c>
      <c r="W5" s="23">
        <v>0.62809053010000004</v>
      </c>
      <c r="X5" s="23">
        <v>1.5E-5</v>
      </c>
      <c r="Y5" s="23">
        <v>0.94080841670000004</v>
      </c>
      <c r="Z5" s="23">
        <v>1.3473301609999999</v>
      </c>
      <c r="AA5" s="23">
        <v>164.56502058000001</v>
      </c>
      <c r="AB5" s="23">
        <v>620.93698601000006</v>
      </c>
      <c r="AD5" s="23">
        <v>0.89527443409999996</v>
      </c>
      <c r="AE5" s="23">
        <v>1.1378630000000001</v>
      </c>
      <c r="AF5" s="23">
        <v>2.2926531665000001</v>
      </c>
      <c r="AG5" s="23">
        <v>0.30975000000000003</v>
      </c>
      <c r="AH5" s="23">
        <v>14.930261926</v>
      </c>
      <c r="AI5" s="23">
        <v>40.376418817000001</v>
      </c>
      <c r="AJ5" s="23">
        <v>2867.0073874999998</v>
      </c>
      <c r="AK5" s="23">
        <v>2.5433324727</v>
      </c>
      <c r="AL5" s="23">
        <v>1.4326980059000001</v>
      </c>
      <c r="AM5" s="23">
        <v>18.90253822</v>
      </c>
      <c r="AN5" s="23">
        <v>0.42260169060000002</v>
      </c>
      <c r="AP5" s="23">
        <v>2.0000000000000001E-4</v>
      </c>
      <c r="AQ5" s="23">
        <v>82.491313121000005</v>
      </c>
      <c r="AR5" s="23">
        <v>3.3289906882000002</v>
      </c>
      <c r="AS5" s="23">
        <v>0.74092207330000004</v>
      </c>
      <c r="AT5" s="23">
        <v>2.0867069336999999</v>
      </c>
      <c r="AU5" s="23">
        <v>114.6953374</v>
      </c>
      <c r="AV5" s="23">
        <v>8.7028438400000005E-2</v>
      </c>
      <c r="AW5" s="6">
        <v>3.9569400000000002E-7</v>
      </c>
      <c r="AX5" s="6">
        <v>3.5042400000000001E-6</v>
      </c>
      <c r="AZ5" s="23">
        <v>2.8478300000000001E-5</v>
      </c>
      <c r="BA5" s="23">
        <v>1.0260425300000001E-2</v>
      </c>
      <c r="BB5" s="23">
        <v>3.6325484999999999E-3</v>
      </c>
      <c r="BD5" s="23">
        <v>5.0519570538999998</v>
      </c>
      <c r="BE5" s="23">
        <v>7.6254162200000003E-2</v>
      </c>
      <c r="BF5" s="23">
        <v>15.161548</v>
      </c>
      <c r="BG5" s="23">
        <v>18.876594933</v>
      </c>
      <c r="BH5" s="23">
        <v>5.8839799999999996E-3</v>
      </c>
      <c r="BI5" s="23">
        <v>22.632004339000002</v>
      </c>
      <c r="BJ5" s="23">
        <v>21.953032872000001</v>
      </c>
      <c r="BK5" s="23">
        <v>21.608264662</v>
      </c>
      <c r="BL5" s="23">
        <v>435.45234884000001</v>
      </c>
      <c r="BM5" s="23">
        <v>28.566730916000001</v>
      </c>
      <c r="BN5" s="23">
        <v>281.54932659000002</v>
      </c>
      <c r="BO5" s="23">
        <v>4.1669478000000001E-3</v>
      </c>
      <c r="BQ5" s="23" t="s">
        <v>3</v>
      </c>
      <c r="BR5" s="23">
        <v>16.2589399709003</v>
      </c>
      <c r="BS5" s="23">
        <v>476.65921870117199</v>
      </c>
      <c r="BT5" s="23">
        <v>7.6255053270556997E-2</v>
      </c>
      <c r="BU5" s="23">
        <v>24.047825314839301</v>
      </c>
      <c r="BV5" s="23">
        <v>15.161631642988899</v>
      </c>
      <c r="BW5" s="23">
        <v>1.3625966621141199</v>
      </c>
      <c r="BX5" s="23">
        <v>165.37888257579601</v>
      </c>
      <c r="BY5" s="23">
        <v>159.854585607232</v>
      </c>
      <c r="BZ5" s="23">
        <v>66.666087721455398</v>
      </c>
      <c r="CA5" s="23">
        <v>321.69792685114402</v>
      </c>
      <c r="CB5" s="23">
        <v>1.08857232753518</v>
      </c>
      <c r="CC5" s="23">
        <v>1.5664495451093301</v>
      </c>
      <c r="CD5" s="23">
        <v>37.714225885918097</v>
      </c>
      <c r="CE5" s="23">
        <v>4.1656564718944898E-3</v>
      </c>
      <c r="CF5" s="23">
        <v>4.2050796023985898E-2</v>
      </c>
      <c r="CG5" s="23">
        <v>8.9356428605891006E-2</v>
      </c>
      <c r="CH5" s="23">
        <v>0.94083913113930095</v>
      </c>
      <c r="CI5" s="23">
        <v>1.3664002626781799</v>
      </c>
      <c r="CJ5" s="23">
        <v>6.2272467849832099E-2</v>
      </c>
      <c r="CK5" s="23">
        <v>0.19719558882989599</v>
      </c>
      <c r="CL5" s="23">
        <v>1.2469590750695601</v>
      </c>
      <c r="CM5" s="23">
        <v>18.876626436468701</v>
      </c>
      <c r="CN5" s="23">
        <v>13570.323237336699</v>
      </c>
      <c r="CO5" s="23">
        <v>11.1698732793659</v>
      </c>
      <c r="CP5" s="23">
        <v>5.8850013172615998E-3</v>
      </c>
      <c r="CQ5" s="23">
        <v>0.13096781334198601</v>
      </c>
      <c r="CR5" s="23">
        <v>0.32064645784878498</v>
      </c>
      <c r="CS5" s="23">
        <v>33.006472130752798</v>
      </c>
      <c r="CT5" s="23">
        <v>2.5112662712429699</v>
      </c>
      <c r="CU5" s="23">
        <v>40.374334009723697</v>
      </c>
      <c r="CV5" s="23">
        <v>2.0206979524667101</v>
      </c>
      <c r="CW5" s="23">
        <v>0.74091607218098499</v>
      </c>
      <c r="CX5" s="23">
        <v>18.902613043606301</v>
      </c>
      <c r="CY5" s="23">
        <v>2.0866732322410799</v>
      </c>
      <c r="CZ5" s="23">
        <v>23092.6117333734</v>
      </c>
      <c r="DA5" s="23">
        <v>0.62807899782079601</v>
      </c>
      <c r="DB5" s="6">
        <v>1.50017480447759E-5</v>
      </c>
      <c r="DC5" s="23">
        <v>0.67897378980031897</v>
      </c>
      <c r="DD5" s="23">
        <v>16.9301241753335</v>
      </c>
      <c r="DE5" s="23">
        <v>1.07808789276718</v>
      </c>
      <c r="DF5" s="23">
        <v>2.5048257521894601E-2</v>
      </c>
      <c r="DG5" s="23">
        <v>3.8549288403137099</v>
      </c>
      <c r="DH5" s="23">
        <v>6.4761413052464606E-2</v>
      </c>
      <c r="DI5" s="23">
        <v>317.51794537363401</v>
      </c>
      <c r="DJ5" s="23">
        <v>158.49286919682501</v>
      </c>
      <c r="DK5" s="23">
        <v>76.413730214212407</v>
      </c>
      <c r="DL5" s="23">
        <v>21.605358832463398</v>
      </c>
      <c r="DM5" s="6">
        <v>160.110687699126</v>
      </c>
      <c r="DN5" s="6">
        <v>1.3473242738628299</v>
      </c>
      <c r="DO5" s="23">
        <v>9.54191921454278</v>
      </c>
      <c r="DP5" s="23">
        <v>164.54452175766301</v>
      </c>
      <c r="DQ5" s="23">
        <v>164.54452175766301</v>
      </c>
      <c r="DR5" s="23">
        <v>620.90604207432796</v>
      </c>
      <c r="DS5" s="23">
        <v>0</v>
      </c>
      <c r="DT5" s="23">
        <v>435.45067657922903</v>
      </c>
      <c r="DU5" s="23">
        <v>0.23489408985523</v>
      </c>
      <c r="DV5" s="23">
        <v>0.59956841304796404</v>
      </c>
      <c r="DW5" s="23">
        <v>0</v>
      </c>
      <c r="DX5" s="23">
        <v>1.13786447086316</v>
      </c>
      <c r="DY5" s="23">
        <v>775.28425518138499</v>
      </c>
      <c r="DZ5" s="23">
        <v>36.994024108302099</v>
      </c>
      <c r="EA5" s="23">
        <v>1978.3613510438499</v>
      </c>
      <c r="EB5" s="23">
        <v>162.257733666088</v>
      </c>
      <c r="EC5" s="23">
        <v>0.59608182480971195</v>
      </c>
      <c r="ED5" s="23">
        <v>1.69653966407072</v>
      </c>
      <c r="EE5" s="23">
        <v>0.30975079648649201</v>
      </c>
      <c r="EF5" s="23">
        <v>4.9263983102564399</v>
      </c>
      <c r="EG5" s="23">
        <v>10.0021806729057</v>
      </c>
      <c r="EH5" s="23">
        <v>2870.45475186768</v>
      </c>
      <c r="EI5" s="23">
        <v>28.5657893087782</v>
      </c>
      <c r="EJ5" s="23">
        <v>2.5431255894381999</v>
      </c>
      <c r="EK5" s="23">
        <v>1231.5688042157899</v>
      </c>
      <c r="EL5" s="23">
        <v>0</v>
      </c>
      <c r="EM5" s="23">
        <v>0.58726819547280795</v>
      </c>
      <c r="EN5" s="23">
        <v>0.84509195026372697</v>
      </c>
      <c r="EO5" s="23">
        <v>22879.078035507599</v>
      </c>
      <c r="EP5" s="23">
        <v>14519.8804930965</v>
      </c>
      <c r="EQ5" s="23">
        <v>1613.3192107206301</v>
      </c>
      <c r="ER5" s="23">
        <v>16133.199703817199</v>
      </c>
      <c r="ES5" s="23">
        <v>0.108980686849851</v>
      </c>
      <c r="ET5" s="23">
        <v>428.52380669362998</v>
      </c>
      <c r="EU5" s="23">
        <v>8.7018233331058098E-2</v>
      </c>
      <c r="EV5" s="6">
        <v>3.9566724317531798E-7</v>
      </c>
      <c r="EW5" s="6">
        <v>3.5040974442919698E-6</v>
      </c>
      <c r="EX5" s="23">
        <v>0</v>
      </c>
      <c r="EY5" s="6">
        <v>2.84717585106896E-5</v>
      </c>
      <c r="EZ5" s="23">
        <v>1.02607099287708E-2</v>
      </c>
      <c r="FA5" s="23">
        <v>3.6321620091032299E-3</v>
      </c>
      <c r="FB5" s="23">
        <v>0</v>
      </c>
      <c r="FC5" s="23">
        <v>5.0519578964098102</v>
      </c>
      <c r="FD5" s="23">
        <v>38.340990027943597</v>
      </c>
      <c r="FE5" s="23">
        <v>6108.4436006224996</v>
      </c>
      <c r="FF5" s="23">
        <v>125.665742020854</v>
      </c>
      <c r="FG5" s="23">
        <v>84.361072751761299</v>
      </c>
      <c r="FH5" s="23">
        <v>160.60047842005699</v>
      </c>
      <c r="FI5" s="23">
        <v>112.884274427888</v>
      </c>
      <c r="FJ5" s="23">
        <v>28.378034813626702</v>
      </c>
      <c r="FK5" s="23">
        <v>6.0613885952627303E-2</v>
      </c>
      <c r="FL5" s="23">
        <v>161.290084787571</v>
      </c>
      <c r="FM5" s="23">
        <v>6449.6687335142196</v>
      </c>
      <c r="FN5" s="23">
        <v>4819.7689516329001</v>
      </c>
      <c r="FO5" s="23">
        <v>1629.89978188131</v>
      </c>
      <c r="FP5" s="23">
        <v>15.224036920198101</v>
      </c>
      <c r="FQ5" s="23">
        <v>11.1750667947364</v>
      </c>
      <c r="FR5" s="23">
        <v>1281.1647627263301</v>
      </c>
      <c r="FS5" s="23">
        <v>371.749030550378</v>
      </c>
      <c r="FT5" s="23">
        <v>344.40260965856999</v>
      </c>
      <c r="FU5" s="23">
        <v>33.888054739386</v>
      </c>
      <c r="FV5" s="23">
        <v>40.499707745025702</v>
      </c>
      <c r="FW5" s="23">
        <v>864.50068853157802</v>
      </c>
      <c r="FX5" s="23">
        <v>0.422195303676758</v>
      </c>
      <c r="FY5" s="23">
        <v>237.524663558057</v>
      </c>
      <c r="FZ5" s="23">
        <v>213.15652466751499</v>
      </c>
      <c r="GA5" s="23">
        <v>920.04469416894597</v>
      </c>
      <c r="GB5" s="23">
        <v>12.4430978805304</v>
      </c>
      <c r="GC5" s="23">
        <v>0</v>
      </c>
      <c r="GD5" s="23">
        <v>6828.5264031905199</v>
      </c>
      <c r="GE5" s="23">
        <v>2658.90962886333</v>
      </c>
      <c r="GF5" s="23">
        <v>281.54798989789202</v>
      </c>
      <c r="GG5" s="23">
        <v>51.4256804852808</v>
      </c>
      <c r="GH5" s="23">
        <v>3012.8373900379802</v>
      </c>
      <c r="GI5" s="23">
        <v>1493.2335475119601</v>
      </c>
      <c r="GJ5" s="23">
        <v>82.491313809190999</v>
      </c>
      <c r="GK5" s="23">
        <v>1.99981427085986E-4</v>
      </c>
      <c r="GL5" s="23">
        <v>3.3289850911655199</v>
      </c>
      <c r="GM5" s="23">
        <v>11.657854860083599</v>
      </c>
      <c r="GN5" s="23">
        <v>1675.9189203205301</v>
      </c>
      <c r="GO5" s="23">
        <v>21389.954980794399</v>
      </c>
      <c r="GP5" s="23">
        <v>114.68051543630899</v>
      </c>
      <c r="GQ5" s="23">
        <v>1151.8603112195599</v>
      </c>
      <c r="GS5" s="32">
        <f t="shared" si="1"/>
        <v>1.0696178676416221</v>
      </c>
      <c r="GT5" s="31">
        <f t="shared" si="2"/>
        <v>0</v>
      </c>
      <c r="GU5" s="46">
        <f t="shared" si="3"/>
        <v>-6.6873221908505712E-5</v>
      </c>
      <c r="GV5" s="46">
        <f t="shared" si="4"/>
        <v>-1.8210012840540529E-4</v>
      </c>
      <c r="GW5" s="46">
        <f t="shared" si="5"/>
        <v>-4.0532609068231265E-5</v>
      </c>
      <c r="GX5" s="46">
        <f t="shared" si="6"/>
        <v>6.7523417174463873E-3</v>
      </c>
      <c r="GY5" s="46">
        <f t="shared" si="7"/>
        <v>-1.533866167090916E-4</v>
      </c>
      <c r="GZ5" s="46">
        <f t="shared" si="8"/>
        <v>-4.8433566885191968E-5</v>
      </c>
      <c r="HA5" s="46">
        <f t="shared" si="9"/>
        <v>-5.5241440625312992E-5</v>
      </c>
      <c r="HB5" s="46">
        <f t="shared" si="10"/>
        <v>-1.7614901125409031E-6</v>
      </c>
      <c r="HC5" s="46">
        <f t="shared" si="11"/>
        <v>-7.7034297777617703E-6</v>
      </c>
      <c r="HD5" s="46">
        <f t="shared" si="12"/>
        <v>-2.2560446757795507E-6</v>
      </c>
      <c r="HE5" s="46">
        <f t="shared" si="13"/>
        <v>-8.3273029146992037E-6</v>
      </c>
      <c r="HF5" s="46">
        <f t="shared" si="14"/>
        <v>2.4343106461463161E-6</v>
      </c>
      <c r="HG5" s="46">
        <f t="shared" si="15"/>
        <v>-1.4384619548905813E-5</v>
      </c>
      <c r="HH5" s="46">
        <f t="shared" si="16"/>
        <v>5.4148012165421703E-7</v>
      </c>
      <c r="HI5" s="46">
        <f t="shared" si="17"/>
        <v>-1.049143292130018E-5</v>
      </c>
      <c r="HJ5" s="46">
        <f t="shared" si="18"/>
        <v>-6.3483482552348356E-5</v>
      </c>
      <c r="HK5" s="46">
        <f t="shared" si="19"/>
        <v>-8.2423383822333664E-6</v>
      </c>
      <c r="HL5" s="46">
        <f t="shared" si="20"/>
        <v>-3.3288491614022939E-5</v>
      </c>
      <c r="HM5" s="46">
        <f t="shared" si="21"/>
        <v>-1.9344407794462599E-4</v>
      </c>
      <c r="HN5" s="46">
        <f t="shared" si="22"/>
        <v>-2.216225503154497E-5</v>
      </c>
      <c r="HO5" s="46">
        <f t="shared" si="23"/>
        <v>-2.6862389340932363E-5</v>
      </c>
      <c r="HP5" s="46">
        <f t="shared" si="24"/>
        <v>-1.8360855085959444E-5</v>
      </c>
      <c r="HQ5" s="46">
        <f t="shared" si="25"/>
        <v>1.1653631839331159E-4</v>
      </c>
      <c r="HR5" s="46">
        <f t="shared" si="26"/>
        <v>3.2646858548152506E-5</v>
      </c>
      <c r="HS5" s="46">
        <f t="shared" si="27"/>
        <v>-4.3694836947836984E-6</v>
      </c>
      <c r="HT5" s="46">
        <f t="shared" si="28"/>
        <v>-1.2456366647515253E-4</v>
      </c>
      <c r="HU5" s="46">
        <f t="shared" si="29"/>
        <v>-4.9834260753151992E-5</v>
      </c>
      <c r="HV5" s="46">
        <f t="shared" si="30"/>
        <v>0</v>
      </c>
      <c r="HW5" s="46">
        <f t="shared" si="31"/>
        <v>-2.2121177220675125E-4</v>
      </c>
      <c r="HX5" s="46">
        <f t="shared" si="32"/>
        <v>1.2926540013479929E-6</v>
      </c>
      <c r="HY5" s="46">
        <f t="shared" si="33"/>
        <v>-1.3817013419743881E-5</v>
      </c>
      <c r="HZ5" s="46">
        <f t="shared" si="34"/>
        <v>2.5713849620111041E-6</v>
      </c>
      <c r="IA5" s="46">
        <f t="shared" si="35"/>
        <v>-1.1272024872713332E-4</v>
      </c>
      <c r="IB5" s="46">
        <f t="shared" si="36"/>
        <v>-5.1634279051679117E-5</v>
      </c>
      <c r="IC5" s="46">
        <f t="shared" si="37"/>
        <v>1.2024260497934158E-3</v>
      </c>
      <c r="ID5" s="46">
        <f t="shared" si="38"/>
        <v>-8.1343380789081633E-5</v>
      </c>
      <c r="IE5" s="46">
        <f t="shared" si="39"/>
        <v>-2.3582092113886527E-4</v>
      </c>
      <c r="IF5" s="46">
        <f t="shared" si="40"/>
        <v>3.9583893670903286E-6</v>
      </c>
      <c r="IG5" s="46">
        <f t="shared" si="41"/>
        <v>-9.6163108733673193E-4</v>
      </c>
      <c r="IH5" s="46">
        <f t="shared" si="42"/>
        <v>0</v>
      </c>
      <c r="II5" s="46">
        <f t="shared" si="43"/>
        <v>-9.2864570070061913E-5</v>
      </c>
      <c r="IJ5" s="46">
        <f t="shared" si="44"/>
        <v>8.3425874547526661E-9</v>
      </c>
      <c r="IK5" s="46">
        <f t="shared" si="45"/>
        <v>-1.6813007318316268E-6</v>
      </c>
      <c r="IL5" s="46">
        <f t="shared" si="46"/>
        <v>-8.0995279143525152E-6</v>
      </c>
      <c r="IM5" s="46">
        <f t="shared" si="47"/>
        <v>-1.615054724539261E-5</v>
      </c>
      <c r="IN5" s="46">
        <f t="shared" si="48"/>
        <v>-1.2922899942579213E-4</v>
      </c>
      <c r="IO5" s="46">
        <f t="shared" si="49"/>
        <v>-1.1726131284813425E-4</v>
      </c>
      <c r="IP5" s="46">
        <f t="shared" si="50"/>
        <v>-6.7619990907224239E-5</v>
      </c>
      <c r="IQ5" s="46">
        <f t="shared" si="51"/>
        <v>-4.068092026524769E-5</v>
      </c>
      <c r="IR5" s="46">
        <f t="shared" si="52"/>
        <v>0</v>
      </c>
      <c r="IS5" s="46">
        <f t="shared" si="53"/>
        <v>-2.2970083573812524E-4</v>
      </c>
      <c r="IT5" s="46">
        <f t="shared" si="54"/>
        <v>2.7740445690786027E-5</v>
      </c>
      <c r="IU5" s="46">
        <f t="shared" si="55"/>
        <v>-1.0639662395975474E-4</v>
      </c>
      <c r="IV5" s="46">
        <f t="shared" si="56"/>
        <v>0</v>
      </c>
      <c r="IW5" s="46">
        <f t="shared" si="57"/>
        <v>1.6676899691993471E-7</v>
      </c>
      <c r="IX5" s="46">
        <f t="shared" si="58"/>
        <v>1.1685533370054746E-5</v>
      </c>
      <c r="IY5" s="46">
        <f t="shared" si="59"/>
        <v>5.5167842293882339E-6</v>
      </c>
      <c r="IZ5" s="46">
        <f t="shared" si="60"/>
        <v>1.6689169213571473E-6</v>
      </c>
      <c r="JA5" s="46">
        <f t="shared" si="61"/>
        <v>1.7357592337162244E-4</v>
      </c>
      <c r="JB5" s="46">
        <f t="shared" si="62"/>
        <v>-3.5335010426783932E-6</v>
      </c>
      <c r="JC5" s="46">
        <f t="shared" si="63"/>
        <v>-3.7485941796591612E-6</v>
      </c>
      <c r="JD5" s="46">
        <f t="shared" si="64"/>
        <v>-1.344776909231169E-4</v>
      </c>
      <c r="JE5" s="46">
        <f t="shared" si="65"/>
        <v>-3.8402841905498082E-6</v>
      </c>
      <c r="JF5" s="46">
        <f t="shared" si="66"/>
        <v>-3.2961672253283109E-5</v>
      </c>
      <c r="JG5" s="46">
        <f t="shared" si="67"/>
        <v>-4.7476302791671521E-6</v>
      </c>
      <c r="JH5" s="46">
        <f t="shared" si="68"/>
        <v>-3.0989783589567923E-4</v>
      </c>
    </row>
    <row r="6" spans="1:268" x14ac:dyDescent="0.3">
      <c r="A6" s="23" t="s">
        <v>4</v>
      </c>
      <c r="B6" s="64">
        <v>36547.508855</v>
      </c>
      <c r="C6" s="64">
        <v>7353.1034630000004</v>
      </c>
      <c r="D6" s="64">
        <v>36433.883159999998</v>
      </c>
      <c r="E6" s="64">
        <v>23896.849074999998</v>
      </c>
      <c r="F6" s="64">
        <v>11377.555109999999</v>
      </c>
      <c r="G6" s="64">
        <v>9210.3270207999994</v>
      </c>
      <c r="H6" s="64">
        <v>32988.743617</v>
      </c>
      <c r="I6" s="23">
        <v>103.69810419</v>
      </c>
      <c r="J6" s="23">
        <v>8.8499392603999993</v>
      </c>
      <c r="K6" s="23">
        <v>2.8959095126999999</v>
      </c>
      <c r="L6" s="23">
        <v>1.3851998526</v>
      </c>
      <c r="M6" s="23">
        <v>94.681944676000001</v>
      </c>
      <c r="N6" s="23">
        <v>4.7572067599999997E-2</v>
      </c>
      <c r="O6" s="23">
        <v>3.1851572215999999</v>
      </c>
      <c r="P6" s="23">
        <v>0.38552420469999998</v>
      </c>
      <c r="Q6" s="23">
        <v>1.4049118163000001</v>
      </c>
      <c r="R6" s="23">
        <v>13.017611213</v>
      </c>
      <c r="S6" s="23">
        <v>1.4741451720000001</v>
      </c>
      <c r="T6" s="23">
        <v>0.50714336059999998</v>
      </c>
      <c r="U6" s="23">
        <v>2.217342237</v>
      </c>
      <c r="V6" s="23">
        <v>13.801020971</v>
      </c>
      <c r="W6" s="23">
        <v>2.2729936570999998</v>
      </c>
      <c r="X6" s="23">
        <v>0.52973946959999996</v>
      </c>
      <c r="Y6" s="23">
        <v>0.31990761309999999</v>
      </c>
      <c r="Z6" s="23">
        <v>1.5487196307</v>
      </c>
      <c r="AA6" s="23">
        <v>273.48481865999997</v>
      </c>
      <c r="AB6" s="23">
        <v>285.06049519999999</v>
      </c>
      <c r="AC6" s="23">
        <v>0.45194346299999999</v>
      </c>
      <c r="AD6" s="23">
        <v>0.88072833939999995</v>
      </c>
      <c r="AE6" s="23">
        <v>7.8032500000000003E-3</v>
      </c>
      <c r="AF6" s="23">
        <v>3.1276636219</v>
      </c>
      <c r="AG6" s="23">
        <v>0.28877534999999999</v>
      </c>
      <c r="AH6" s="23">
        <v>17.241151932000001</v>
      </c>
      <c r="AI6" s="23">
        <v>86.418691210000006</v>
      </c>
      <c r="AJ6" s="23">
        <v>421.40801592000003</v>
      </c>
      <c r="AK6" s="23">
        <v>10.406733447000001</v>
      </c>
      <c r="AL6" s="23">
        <v>5.1521014676999997</v>
      </c>
      <c r="AM6" s="23">
        <v>87.102638936000005</v>
      </c>
      <c r="AN6" s="23">
        <v>0.20447754630000001</v>
      </c>
      <c r="AO6" s="23">
        <v>4.9974999999999999E-2</v>
      </c>
      <c r="AP6" s="23">
        <v>1.4682468000000001E-2</v>
      </c>
      <c r="AQ6" s="23">
        <v>414.59193419000002</v>
      </c>
      <c r="AR6" s="23">
        <v>0.1055732444</v>
      </c>
      <c r="AS6" s="23">
        <v>1.2955871382999999</v>
      </c>
      <c r="AT6" s="23">
        <v>8.0900353430000003</v>
      </c>
      <c r="AU6" s="23">
        <v>299.80103209999999</v>
      </c>
      <c r="AV6" s="23">
        <v>0.68992722989999999</v>
      </c>
      <c r="AW6" s="6">
        <v>2.3046458E-6</v>
      </c>
      <c r="AX6" s="23">
        <v>3.0903099999999999E-5</v>
      </c>
      <c r="AY6" s="23">
        <v>1.5E-5</v>
      </c>
      <c r="AZ6" s="23">
        <v>1.5358365E-3</v>
      </c>
      <c r="BA6" s="23">
        <v>8.4337284999999994E-3</v>
      </c>
      <c r="BB6" s="23">
        <v>7.2491107000000003E-3</v>
      </c>
      <c r="BC6" s="23">
        <v>0.14727489999999999</v>
      </c>
      <c r="BD6" s="23">
        <v>2.2476412419999998</v>
      </c>
      <c r="BE6" s="23">
        <v>3.1049972246999999</v>
      </c>
      <c r="BF6" s="23">
        <v>0.25420253469999998</v>
      </c>
      <c r="BG6" s="23">
        <v>65.678759862999996</v>
      </c>
      <c r="BH6" s="23">
        <v>4.4248950000000002E-4</v>
      </c>
      <c r="BI6" s="23">
        <v>50.000818197000001</v>
      </c>
      <c r="BJ6" s="23">
        <v>46.304931422000003</v>
      </c>
      <c r="BK6" s="23">
        <v>71.186902656000001</v>
      </c>
      <c r="BL6" s="23">
        <v>195.82939666999999</v>
      </c>
      <c r="BM6" s="23">
        <v>1.1165078841</v>
      </c>
      <c r="BN6" s="23">
        <v>458.77553770999998</v>
      </c>
      <c r="BO6" s="23">
        <v>3.7001663000000001E-3</v>
      </c>
      <c r="BQ6" s="23" t="s">
        <v>4</v>
      </c>
      <c r="BR6" s="23">
        <v>33.731364746365202</v>
      </c>
      <c r="BS6" s="23">
        <v>601.352071776927</v>
      </c>
      <c r="BT6" s="23">
        <v>3.1049656775252998</v>
      </c>
      <c r="BU6" s="23">
        <v>8.8489200337757392</v>
      </c>
      <c r="BV6" s="23">
        <v>0.25420246414325498</v>
      </c>
      <c r="BW6" s="23">
        <v>2.8959087082675499</v>
      </c>
      <c r="BX6" s="23">
        <v>107.318087603207</v>
      </c>
      <c r="BY6" s="23">
        <v>103.686528782705</v>
      </c>
      <c r="BZ6" s="23">
        <v>121.912925024505</v>
      </c>
      <c r="CA6" s="23">
        <v>114.19574655491699</v>
      </c>
      <c r="CB6" s="23">
        <v>0.56777654470091499</v>
      </c>
      <c r="CC6" s="23">
        <v>0.81704939790362396</v>
      </c>
      <c r="CD6" s="23">
        <v>94.616086320421999</v>
      </c>
      <c r="CE6" s="23">
        <v>3.6999394613098299E-3</v>
      </c>
      <c r="CF6" s="23">
        <v>1.52163712609886E-2</v>
      </c>
      <c r="CG6" s="23">
        <v>3.2334659292426501E-2</v>
      </c>
      <c r="CH6" s="23">
        <v>0.31988259057636498</v>
      </c>
      <c r="CI6" s="23">
        <v>3.1840181598244901</v>
      </c>
      <c r="CJ6" s="23">
        <v>9.2506213517639796E-2</v>
      </c>
      <c r="CK6" s="23">
        <v>0.29293384177648402</v>
      </c>
      <c r="CL6" s="23">
        <v>1.4047066878861101</v>
      </c>
      <c r="CM6" s="23">
        <v>65.678159679366502</v>
      </c>
      <c r="CN6" s="23">
        <v>139713.251597314</v>
      </c>
      <c r="CO6" s="23">
        <v>13.017415518439099</v>
      </c>
      <c r="CP6" s="23">
        <v>4.4244380363432E-4</v>
      </c>
      <c r="CQ6" s="23">
        <v>0.14697557047437901</v>
      </c>
      <c r="CR6" s="23">
        <v>0.35982896449335</v>
      </c>
      <c r="CS6" s="23">
        <v>1.4741341054450801</v>
      </c>
      <c r="CT6" s="23">
        <v>2.2171922210439199</v>
      </c>
      <c r="CU6" s="23">
        <v>86.416118281230595</v>
      </c>
      <c r="CV6" s="23">
        <v>13.7081818306164</v>
      </c>
      <c r="CW6" s="23">
        <v>1.2955819003469899</v>
      </c>
      <c r="CX6" s="23">
        <v>87.080063421263802</v>
      </c>
      <c r="CY6" s="23">
        <v>8.0895799907818997</v>
      </c>
      <c r="CZ6" s="23">
        <v>36529.025698052799</v>
      </c>
      <c r="DA6" s="23">
        <v>2.2728019809465598</v>
      </c>
      <c r="DB6" s="23">
        <v>0.52973874445156999</v>
      </c>
      <c r="DC6" s="23">
        <v>3.69589371517386</v>
      </c>
      <c r="DD6" s="23">
        <v>35.710355390576296</v>
      </c>
      <c r="DE6" s="23">
        <v>2.2739713040890099</v>
      </c>
      <c r="DF6" s="23">
        <v>5.2833979838732101E-2</v>
      </c>
      <c r="DG6" s="23">
        <v>8.13114473343364</v>
      </c>
      <c r="DH6" s="23">
        <v>0.13659964615817</v>
      </c>
      <c r="DI6" s="23">
        <v>1285.7462595955899</v>
      </c>
      <c r="DJ6" s="23">
        <v>2487.5850464049099</v>
      </c>
      <c r="DK6" s="23">
        <v>114.22493643036501</v>
      </c>
      <c r="DL6" s="23">
        <v>71.170202071915099</v>
      </c>
      <c r="DM6" s="6">
        <v>2382.0215575060402</v>
      </c>
      <c r="DN6" s="23">
        <v>1.54872056860008</v>
      </c>
      <c r="DO6" s="23">
        <v>20.307955260583402</v>
      </c>
      <c r="DP6" s="23">
        <v>273.37887712271697</v>
      </c>
      <c r="DQ6" s="23">
        <v>273.37887712271697</v>
      </c>
      <c r="DR6" s="23">
        <v>285.002977316554</v>
      </c>
      <c r="DS6" s="23">
        <v>0.45193653485297702</v>
      </c>
      <c r="DT6" s="23">
        <v>195.79670117108901</v>
      </c>
      <c r="DU6" s="23">
        <v>0.21736992558347601</v>
      </c>
      <c r="DV6" s="23">
        <v>0.60056125798752902</v>
      </c>
      <c r="DW6" s="23">
        <v>0.145820859471882</v>
      </c>
      <c r="DX6" s="23">
        <v>7.8032855024058202E-3</v>
      </c>
      <c r="DY6" s="23">
        <v>896.85135335062103</v>
      </c>
      <c r="DZ6" s="23">
        <v>19.993374137900702</v>
      </c>
      <c r="EA6" s="23">
        <v>1165.6109383844801</v>
      </c>
      <c r="EB6" s="23">
        <v>298.80009966507998</v>
      </c>
      <c r="EC6" s="23">
        <v>0.81290978774340295</v>
      </c>
      <c r="ED6" s="23">
        <v>2.3136673246658601</v>
      </c>
      <c r="EE6" s="23">
        <v>0.28877597018645601</v>
      </c>
      <c r="EF6" s="23">
        <v>5.6865136415856599</v>
      </c>
      <c r="EG6" s="23">
        <v>11.5453247513991</v>
      </c>
      <c r="EH6" s="23">
        <v>432.83197394952902</v>
      </c>
      <c r="EI6" s="23">
        <v>1.1164977715052</v>
      </c>
      <c r="EJ6" s="23">
        <v>10.403934662611499</v>
      </c>
      <c r="EK6" s="23">
        <v>7336.8801161934998</v>
      </c>
      <c r="EL6" s="23">
        <v>0</v>
      </c>
      <c r="EM6" s="23">
        <v>2.1096934442632902</v>
      </c>
      <c r="EN6" s="23">
        <v>3.03589964894811</v>
      </c>
      <c r="EO6" s="23">
        <v>35454.113365465601</v>
      </c>
      <c r="EP6" s="23">
        <v>32780.587010309901</v>
      </c>
      <c r="EQ6" s="23">
        <v>3642.1064184775901</v>
      </c>
      <c r="ER6" s="23">
        <v>36422.839249646997</v>
      </c>
      <c r="ES6" s="23">
        <v>0.44329791868483898</v>
      </c>
      <c r="ET6" s="23">
        <v>1287.3109062054</v>
      </c>
      <c r="EU6" s="23">
        <v>0.68975179033381295</v>
      </c>
      <c r="EV6" s="6">
        <v>2.3009900653119198E-6</v>
      </c>
      <c r="EW6" s="6">
        <v>3.0840486224970601E-5</v>
      </c>
      <c r="EX6" s="6">
        <v>1.4994055236803999E-5</v>
      </c>
      <c r="EY6" s="23">
        <v>1.53595111820102E-3</v>
      </c>
      <c r="EZ6" s="23">
        <v>8.4318910812154601E-3</v>
      </c>
      <c r="FA6" s="23">
        <v>7.2428919491125199E-3</v>
      </c>
      <c r="FB6" s="23">
        <v>0.14727486565584799</v>
      </c>
      <c r="FC6" s="23">
        <v>2.2458842606156701</v>
      </c>
      <c r="FD6" s="23">
        <v>217.09813393431301</v>
      </c>
      <c r="FE6" s="23">
        <v>13956.799555731401</v>
      </c>
      <c r="FF6" s="23">
        <v>410.46914025452401</v>
      </c>
      <c r="FG6" s="23">
        <v>167.061364705655</v>
      </c>
      <c r="FH6" s="23">
        <v>556.93884090036704</v>
      </c>
      <c r="FI6" s="23">
        <v>157.98833834124201</v>
      </c>
      <c r="FJ6" s="23">
        <v>176.686025677673</v>
      </c>
      <c r="FK6" s="23">
        <v>6.0820986421562397E-2</v>
      </c>
      <c r="FL6" s="23">
        <v>170.27137654429899</v>
      </c>
      <c r="FM6" s="23">
        <v>23873.843532380801</v>
      </c>
      <c r="FN6" s="23">
        <v>11365.436419797399</v>
      </c>
      <c r="FO6" s="23">
        <v>12508.4071125834</v>
      </c>
      <c r="FP6" s="23">
        <v>15.7470032652655</v>
      </c>
      <c r="FQ6" s="23">
        <v>6.4052246763339298</v>
      </c>
      <c r="FR6" s="23">
        <v>4352.0983118366103</v>
      </c>
      <c r="FS6" s="23">
        <v>87.317668718618506</v>
      </c>
      <c r="FT6" s="23">
        <v>806.69402232356094</v>
      </c>
      <c r="FU6" s="23">
        <v>197.50263021676901</v>
      </c>
      <c r="FV6" s="23">
        <v>154.095180765555</v>
      </c>
      <c r="FW6" s="23">
        <v>2030.1764115017299</v>
      </c>
      <c r="FX6" s="23">
        <v>0.20431613935911599</v>
      </c>
      <c r="FY6" s="23">
        <v>1447.17718587577</v>
      </c>
      <c r="FZ6" s="23">
        <v>616.69267816366005</v>
      </c>
      <c r="GA6" s="23">
        <v>1134.7366401951001</v>
      </c>
      <c r="GB6" s="23">
        <v>107.45742777612701</v>
      </c>
      <c r="GC6" s="23">
        <v>4.9975438570964301E-2</v>
      </c>
      <c r="GD6" s="23">
        <v>9207.6223830289891</v>
      </c>
      <c r="GE6" s="23">
        <v>2988.0396839257</v>
      </c>
      <c r="GF6" s="23">
        <v>458.773484424027</v>
      </c>
      <c r="GG6" s="23">
        <v>3.67272492803035</v>
      </c>
      <c r="GH6" s="23">
        <v>302.54133672091001</v>
      </c>
      <c r="GI6" s="23">
        <v>3348.21277914845</v>
      </c>
      <c r="GJ6" s="23">
        <v>413.85444645794303</v>
      </c>
      <c r="GK6" s="23">
        <v>1.46811350041532E-2</v>
      </c>
      <c r="GL6" s="23">
        <v>0.10557470480001201</v>
      </c>
      <c r="GM6" s="23">
        <v>0.25077066237999901</v>
      </c>
      <c r="GN6" s="23">
        <v>1974.683581147</v>
      </c>
      <c r="GO6" s="23">
        <v>32942.302984341601</v>
      </c>
      <c r="GP6" s="23">
        <v>299.26878402132297</v>
      </c>
      <c r="GQ6" s="23">
        <v>1544.1013879837601</v>
      </c>
      <c r="GS6" s="32">
        <f t="shared" si="1"/>
        <v>1.0762487790339956</v>
      </c>
      <c r="GT6" s="31">
        <f t="shared" si="2"/>
        <v>4.0035555293316482E-6</v>
      </c>
      <c r="GU6" s="46">
        <f t="shared" si="3"/>
        <v>-5.0572959761858354E-4</v>
      </c>
      <c r="GV6" s="46">
        <f t="shared" si="4"/>
        <v>-2.2063264699231605E-3</v>
      </c>
      <c r="GW6" s="46">
        <f t="shared" si="5"/>
        <v>-3.031219676612885E-4</v>
      </c>
      <c r="GX6" s="46">
        <f t="shared" si="6"/>
        <v>-9.6270192555490772E-4</v>
      </c>
      <c r="GY6" s="46">
        <f t="shared" si="7"/>
        <v>-1.0651401013165641E-3</v>
      </c>
      <c r="GZ6" s="46">
        <f t="shared" si="8"/>
        <v>-2.9365274054898752E-4</v>
      </c>
      <c r="HA6" s="46">
        <f t="shared" si="9"/>
        <v>-1.4077720933411749E-3</v>
      </c>
      <c r="HB6" s="46">
        <f t="shared" si="10"/>
        <v>-1.1162602619802326E-4</v>
      </c>
      <c r="HC6" s="46">
        <f t="shared" si="11"/>
        <v>-1.1516764062107934E-4</v>
      </c>
      <c r="HD6" s="46">
        <f t="shared" si="12"/>
        <v>-2.7778231552394528E-7</v>
      </c>
      <c r="HE6" s="46">
        <f t="shared" si="13"/>
        <v>-2.6993216521003659E-4</v>
      </c>
      <c r="HF6" s="46">
        <f t="shared" si="14"/>
        <v>-6.9557459770569149E-4</v>
      </c>
      <c r="HG6" s="46">
        <f t="shared" si="15"/>
        <v>-4.4221425820258422E-4</v>
      </c>
      <c r="HH6" s="46">
        <f t="shared" si="16"/>
        <v>-3.576155574944068E-4</v>
      </c>
      <c r="HI6" s="46">
        <f t="shared" si="17"/>
        <v>-2.1827269170200518E-4</v>
      </c>
      <c r="HJ6" s="46">
        <f t="shared" si="18"/>
        <v>-1.4600803517348616E-4</v>
      </c>
      <c r="HK6" s="46">
        <f t="shared" si="19"/>
        <v>-1.5033062341386492E-5</v>
      </c>
      <c r="HL6" s="46">
        <f t="shared" si="20"/>
        <v>-7.5070997960049333E-6</v>
      </c>
      <c r="HM6" s="46">
        <f t="shared" si="21"/>
        <v>-6.6810621728357277E-4</v>
      </c>
      <c r="HN6" s="46">
        <f t="shared" si="22"/>
        <v>-6.7655751817127951E-5</v>
      </c>
      <c r="HO6" s="46">
        <f t="shared" si="23"/>
        <v>-6.7269762562263934E-3</v>
      </c>
      <c r="HP6" s="46">
        <f t="shared" si="24"/>
        <v>-8.4327623546696137E-5</v>
      </c>
      <c r="HQ6" s="46">
        <f t="shared" si="25"/>
        <v>-1.3688774795604458E-6</v>
      </c>
      <c r="HR6" s="46">
        <f t="shared" si="26"/>
        <v>-7.8217968595789878E-5</v>
      </c>
      <c r="HS6" s="46">
        <f t="shared" si="27"/>
        <v>6.0559707609618573E-7</v>
      </c>
      <c r="HT6" s="46">
        <f t="shared" si="28"/>
        <v>-3.8737630045457716E-4</v>
      </c>
      <c r="HU6" s="46">
        <f t="shared" si="29"/>
        <v>-2.0177430550536761E-4</v>
      </c>
      <c r="HV6" s="46">
        <f t="shared" si="30"/>
        <v>-1.5329676364776878E-5</v>
      </c>
      <c r="HW6" s="46">
        <f t="shared" si="31"/>
        <v>-2.2437899622700665E-3</v>
      </c>
      <c r="HX6" s="46">
        <f t="shared" si="32"/>
        <v>4.5496947835662806E-6</v>
      </c>
      <c r="HY6" s="46">
        <f t="shared" si="33"/>
        <v>-3.4738693864944472E-4</v>
      </c>
      <c r="HZ6" s="46">
        <f t="shared" si="34"/>
        <v>2.1476433359842482E-6</v>
      </c>
      <c r="IA6" s="46">
        <f t="shared" si="35"/>
        <v>-5.4019238691097797E-4</v>
      </c>
      <c r="IB6" s="46">
        <f t="shared" si="36"/>
        <v>-2.9772827306053683E-5</v>
      </c>
      <c r="IC6" s="46">
        <f t="shared" si="37"/>
        <v>2.7109019282864591E-2</v>
      </c>
      <c r="ID6" s="46">
        <f t="shared" si="38"/>
        <v>-2.6893975931592041E-4</v>
      </c>
      <c r="IE6" s="46">
        <f t="shared" si="39"/>
        <v>-1.2632465663578807E-3</v>
      </c>
      <c r="IF6" s="46">
        <f t="shared" si="40"/>
        <v>-2.5918290205640472E-4</v>
      </c>
      <c r="IG6" s="46">
        <f t="shared" si="41"/>
        <v>-7.8936266501948148E-4</v>
      </c>
      <c r="IH6" s="46">
        <f t="shared" si="42"/>
        <v>8.7758071896359003E-6</v>
      </c>
      <c r="II6" s="46">
        <f t="shared" si="43"/>
        <v>-9.0788268484602008E-5</v>
      </c>
      <c r="IJ6" s="46">
        <f t="shared" si="44"/>
        <v>-1.7788279781608424E-3</v>
      </c>
      <c r="IK6" s="46">
        <f t="shared" si="45"/>
        <v>1.3833050412576179E-5</v>
      </c>
      <c r="IL6" s="46">
        <f t="shared" si="46"/>
        <v>-4.042918345784509E-6</v>
      </c>
      <c r="IM6" s="46">
        <f t="shared" si="47"/>
        <v>-5.6285565982669844E-5</v>
      </c>
      <c r="IN6" s="46">
        <f t="shared" si="48"/>
        <v>-1.7753377129785216E-3</v>
      </c>
      <c r="IO6" s="46">
        <f t="shared" si="49"/>
        <v>-2.5428705895905841E-4</v>
      </c>
      <c r="IP6" s="46">
        <f t="shared" si="50"/>
        <v>-1.5862457858297492E-3</v>
      </c>
      <c r="IQ6" s="46">
        <f t="shared" si="51"/>
        <v>-2.0261324925136214E-3</v>
      </c>
      <c r="IR6" s="46">
        <f t="shared" si="52"/>
        <v>-3.963175464000645E-4</v>
      </c>
      <c r="IS6" s="46">
        <f t="shared" si="53"/>
        <v>7.4629168547530486E-5</v>
      </c>
      <c r="IT6" s="46">
        <f t="shared" si="54"/>
        <v>-2.1786553652270851E-4</v>
      </c>
      <c r="IU6" s="46">
        <f t="shared" si="55"/>
        <v>-8.5786397047024556E-4</v>
      </c>
      <c r="IV6" s="46">
        <f t="shared" si="56"/>
        <v>-2.331975916775197E-7</v>
      </c>
      <c r="IW6" s="46">
        <f t="shared" si="57"/>
        <v>-7.8170010030883304E-4</v>
      </c>
      <c r="IX6" s="46">
        <f t="shared" si="58"/>
        <v>-1.0160129757654263E-5</v>
      </c>
      <c r="IY6" s="46">
        <f t="shared" si="59"/>
        <v>-2.7756113874074191E-7</v>
      </c>
      <c r="IZ6" s="46">
        <f t="shared" si="60"/>
        <v>-9.1381693982422287E-6</v>
      </c>
      <c r="JA6" s="46">
        <f t="shared" si="61"/>
        <v>-1.0327107350574745E-4</v>
      </c>
      <c r="JB6" s="46">
        <f t="shared" si="62"/>
        <v>-3.8854824783872791E-7</v>
      </c>
      <c r="JC6" s="46">
        <f t="shared" si="63"/>
        <v>-5.6944051843891905E-7</v>
      </c>
      <c r="JD6" s="46">
        <f t="shared" si="64"/>
        <v>-2.3460192060335247E-4</v>
      </c>
      <c r="JE6" s="46">
        <f t="shared" si="65"/>
        <v>-1.6695909535011604E-4</v>
      </c>
      <c r="JF6" s="46">
        <f t="shared" si="66"/>
        <v>-9.057342938644101E-6</v>
      </c>
      <c r="JG6" s="46">
        <f t="shared" si="67"/>
        <v>-4.4755785873545311E-6</v>
      </c>
      <c r="JH6" s="46">
        <f t="shared" si="68"/>
        <v>-6.1304998688879568E-5</v>
      </c>
    </row>
    <row r="7" spans="1:268" x14ac:dyDescent="0.3">
      <c r="A7" s="23" t="s">
        <v>5</v>
      </c>
      <c r="B7" s="64">
        <v>14514.224055999999</v>
      </c>
      <c r="C7" s="64">
        <v>222.60441757000001</v>
      </c>
      <c r="D7" s="64">
        <v>11897.430866999999</v>
      </c>
      <c r="E7" s="64">
        <v>11021.177831999999</v>
      </c>
      <c r="F7" s="64">
        <v>4829.5007138000001</v>
      </c>
      <c r="G7" s="64">
        <v>2552.0994228</v>
      </c>
      <c r="H7" s="64">
        <v>16178.092605</v>
      </c>
      <c r="I7" s="23">
        <v>62.559339471999998</v>
      </c>
      <c r="J7" s="23">
        <v>2.7405645297999999</v>
      </c>
      <c r="K7" s="23">
        <v>3.2652614999999998</v>
      </c>
      <c r="L7" s="23">
        <v>0.16957863910000001</v>
      </c>
      <c r="M7" s="23">
        <v>55.963097328000003</v>
      </c>
      <c r="N7" s="23">
        <v>7.0353090000000004E-4</v>
      </c>
      <c r="O7" s="23">
        <v>3.6071185064</v>
      </c>
      <c r="P7" s="23">
        <v>4.6749421499999999E-2</v>
      </c>
      <c r="Q7" s="23">
        <v>1.6404924599999999E-2</v>
      </c>
      <c r="R7" s="23">
        <v>30.508742735999999</v>
      </c>
      <c r="S7" s="23">
        <v>2.8367003086000002</v>
      </c>
      <c r="T7" s="23">
        <v>0.4858135073</v>
      </c>
      <c r="U7" s="23">
        <v>1.0015923811</v>
      </c>
      <c r="V7" s="23">
        <v>12.949246607999999</v>
      </c>
      <c r="W7" s="23">
        <v>3.2734544999999997E-2</v>
      </c>
      <c r="Y7" s="23">
        <v>6.5241300000000002E-5</v>
      </c>
      <c r="Z7" s="23">
        <v>0.69814204300000005</v>
      </c>
      <c r="AA7" s="23">
        <v>91.737611659999999</v>
      </c>
      <c r="AB7" s="23">
        <v>88.701186000000007</v>
      </c>
      <c r="AD7" s="23">
        <v>0.24838264139999999</v>
      </c>
      <c r="AF7" s="23">
        <v>3.9046587147</v>
      </c>
      <c r="AG7" s="23">
        <v>5.0000000000000001E-3</v>
      </c>
      <c r="AH7" s="23">
        <v>31.794092637999999</v>
      </c>
      <c r="AI7" s="23">
        <v>30.014275503</v>
      </c>
      <c r="AJ7" s="23">
        <v>71.295068255999993</v>
      </c>
      <c r="AK7" s="23">
        <v>3.8130342026999999</v>
      </c>
      <c r="AL7" s="23">
        <v>4.2721987603000002</v>
      </c>
      <c r="AM7" s="23">
        <v>10.153742831000001</v>
      </c>
      <c r="AN7" s="23">
        <v>2.2762673399999999E-2</v>
      </c>
      <c r="AP7" s="23">
        <v>0.24169555000000001</v>
      </c>
      <c r="AQ7" s="23">
        <v>234.90936649</v>
      </c>
      <c r="AR7" s="23">
        <v>0.4158</v>
      </c>
      <c r="AS7" s="23">
        <v>1.2301228475999999</v>
      </c>
      <c r="AT7" s="23">
        <v>5.6307791195999997</v>
      </c>
      <c r="AU7" s="23">
        <v>195.51865871999999</v>
      </c>
      <c r="AV7" s="23">
        <v>9.3464790899999997E-2</v>
      </c>
      <c r="AZ7" s="23">
        <v>1.9681600000000001E-5</v>
      </c>
      <c r="BA7" s="23">
        <v>1.2489958E-3</v>
      </c>
      <c r="BB7" s="23">
        <v>1.3581203000000001E-3</v>
      </c>
      <c r="BD7" s="23">
        <v>0.77558663999999999</v>
      </c>
      <c r="BE7" s="23">
        <v>6.4116999999999997</v>
      </c>
      <c r="BG7" s="23">
        <v>4.5121010000000003E-2</v>
      </c>
      <c r="BI7" s="23">
        <v>21.047999881999999</v>
      </c>
      <c r="BJ7" s="23">
        <v>20.416549964000001</v>
      </c>
      <c r="BK7" s="23">
        <v>30.928225268999999</v>
      </c>
      <c r="BL7" s="23">
        <v>83.756894981000002</v>
      </c>
      <c r="BM7" s="23">
        <v>0.61434239140000002</v>
      </c>
      <c r="BN7" s="23">
        <v>50.719634288000002</v>
      </c>
      <c r="BO7" s="23">
        <v>6.2892999999999996E-5</v>
      </c>
      <c r="BQ7" s="23" t="s">
        <v>5</v>
      </c>
      <c r="BR7" s="23">
        <v>17.771782546368598</v>
      </c>
      <c r="BS7" s="23">
        <v>171.30963478422601</v>
      </c>
      <c r="BT7" s="23">
        <v>6.4117273331349001</v>
      </c>
      <c r="BU7" s="23">
        <v>2.7405268198767199</v>
      </c>
      <c r="BV7" s="23">
        <v>0</v>
      </c>
      <c r="BW7" s="23">
        <v>3.26525099279639</v>
      </c>
      <c r="BX7" s="23">
        <v>63.864266208301402</v>
      </c>
      <c r="BY7" s="23">
        <v>62.559365024328898</v>
      </c>
      <c r="BZ7" s="23">
        <v>51.4267465026658</v>
      </c>
      <c r="CA7" s="23">
        <v>10.1873198244459</v>
      </c>
      <c r="CB7" s="23">
        <v>6.9526461259941399E-2</v>
      </c>
      <c r="CC7" s="23">
        <v>0.100051561181236</v>
      </c>
      <c r="CD7" s="23">
        <v>55.956511194276104</v>
      </c>
      <c r="CE7" s="6">
        <v>6.2892046105391701E-5</v>
      </c>
      <c r="CF7" s="23">
        <v>2.25114151556738E-4</v>
      </c>
      <c r="CG7" s="23">
        <v>4.7842840864873202E-4</v>
      </c>
      <c r="CH7" s="6">
        <v>6.5244326658840494E-5</v>
      </c>
      <c r="CI7" s="23">
        <v>3.6072095488293199</v>
      </c>
      <c r="CJ7" s="23">
        <v>1.12139918754167E-2</v>
      </c>
      <c r="CK7" s="23">
        <v>3.5511006834879302E-2</v>
      </c>
      <c r="CL7" s="23">
        <v>1.6402715329988798E-2</v>
      </c>
      <c r="CM7" s="23">
        <v>4.51206857421581E-2</v>
      </c>
      <c r="CN7" s="23">
        <v>151513.157343495</v>
      </c>
      <c r="CO7" s="23">
        <v>30.4931781095795</v>
      </c>
      <c r="CP7" s="23">
        <v>0</v>
      </c>
      <c r="CQ7" s="23">
        <v>0.14086874886296599</v>
      </c>
      <c r="CR7" s="23">
        <v>0.34488730602247702</v>
      </c>
      <c r="CS7" s="23">
        <v>2.8340614477069099</v>
      </c>
      <c r="CT7" s="23">
        <v>1.00158363769331</v>
      </c>
      <c r="CU7" s="23">
        <v>29.9999420386285</v>
      </c>
      <c r="CV7" s="23">
        <v>12.9492427587506</v>
      </c>
      <c r="CW7" s="23">
        <v>1.23012528126961</v>
      </c>
      <c r="CX7" s="23">
        <v>10.1537132780576</v>
      </c>
      <c r="CY7" s="23">
        <v>5.6307580875179601</v>
      </c>
      <c r="CZ7" s="23">
        <v>14388.6078682403</v>
      </c>
      <c r="DA7" s="23">
        <v>3.2738297654491502E-2</v>
      </c>
      <c r="DB7" s="23">
        <v>0</v>
      </c>
      <c r="DC7" s="23">
        <v>0.63145521034849905</v>
      </c>
      <c r="DD7" s="23">
        <v>15.745178271245599</v>
      </c>
      <c r="DE7" s="23">
        <v>1.0026496910773299</v>
      </c>
      <c r="DF7" s="23">
        <v>2.3295287069341E-2</v>
      </c>
      <c r="DG7" s="23">
        <v>3.5851583194166499</v>
      </c>
      <c r="DH7" s="23">
        <v>6.0227725877301901E-2</v>
      </c>
      <c r="DI7" s="23">
        <v>214.69431793625199</v>
      </c>
      <c r="DJ7" s="23">
        <v>1413.0657840905501</v>
      </c>
      <c r="DK7" s="23">
        <v>77.018922121748204</v>
      </c>
      <c r="DL7" s="23">
        <v>30.918286561702502</v>
      </c>
      <c r="DM7" s="23">
        <v>696.40026110658005</v>
      </c>
      <c r="DN7" s="23">
        <v>0.69814512503050097</v>
      </c>
      <c r="DO7" s="23">
        <v>10.3393306459946</v>
      </c>
      <c r="DP7" s="23">
        <v>91.735857138388297</v>
      </c>
      <c r="DQ7" s="23">
        <v>91.735857138388297</v>
      </c>
      <c r="DR7" s="23">
        <v>88.538670182101896</v>
      </c>
      <c r="DS7" s="23">
        <v>0</v>
      </c>
      <c r="DT7" s="23">
        <v>83.754241777757699</v>
      </c>
      <c r="DU7" s="23">
        <v>7.7805526482385895E-2</v>
      </c>
      <c r="DV7" s="23">
        <v>0.155088994882571</v>
      </c>
      <c r="DW7" s="23">
        <v>0</v>
      </c>
      <c r="DX7" s="23">
        <v>0</v>
      </c>
      <c r="DY7" s="23">
        <v>651.28687409589998</v>
      </c>
      <c r="DZ7" s="23">
        <v>12.0601369591074</v>
      </c>
      <c r="EA7" s="23">
        <v>453.43765063783201</v>
      </c>
      <c r="EB7" s="23">
        <v>91.693360577303494</v>
      </c>
      <c r="EC7" s="23">
        <v>1.01505679564256</v>
      </c>
      <c r="ED7" s="23">
        <v>2.88900520798403</v>
      </c>
      <c r="EE7" s="23">
        <v>4.9987970810804697E-3</v>
      </c>
      <c r="EF7" s="23">
        <v>10.4918554321995</v>
      </c>
      <c r="EG7" s="23">
        <v>21.301627971279199</v>
      </c>
      <c r="EH7" s="23">
        <v>74.595470918082</v>
      </c>
      <c r="EI7" s="23">
        <v>0.614351026905538</v>
      </c>
      <c r="EJ7" s="23">
        <v>3.8128016952335702</v>
      </c>
      <c r="EK7" s="23">
        <v>222.60338392830599</v>
      </c>
      <c r="EL7" s="23">
        <v>0</v>
      </c>
      <c r="EM7" s="23">
        <v>1.75147621866542</v>
      </c>
      <c r="EN7" s="23">
        <v>2.52042057633227</v>
      </c>
      <c r="EO7" s="23">
        <v>17411.888380929999</v>
      </c>
      <c r="EP7" s="23">
        <v>10689.2437963674</v>
      </c>
      <c r="EQ7" s="23">
        <v>1187.69516331619</v>
      </c>
      <c r="ER7" s="23">
        <v>11876.938959683601</v>
      </c>
      <c r="ES7" s="23">
        <v>0.101776476688428</v>
      </c>
      <c r="ET7" s="23">
        <v>466.51514702858901</v>
      </c>
      <c r="EU7" s="23">
        <v>9.3464128761063497E-2</v>
      </c>
      <c r="EV7" s="23">
        <v>0</v>
      </c>
      <c r="EW7" s="23">
        <v>0</v>
      </c>
      <c r="EX7" s="23">
        <v>0</v>
      </c>
      <c r="EY7" s="6">
        <v>1.9679326135242401E-5</v>
      </c>
      <c r="EZ7" s="23">
        <v>1.2489648146614401E-3</v>
      </c>
      <c r="FA7" s="23">
        <v>1.3581197099285401E-3</v>
      </c>
      <c r="FB7" s="23">
        <v>0</v>
      </c>
      <c r="FC7" s="23">
        <v>0.77557647951493303</v>
      </c>
      <c r="FD7" s="23">
        <v>140.75730377839099</v>
      </c>
      <c r="FE7" s="23">
        <v>8077.3449593773503</v>
      </c>
      <c r="FF7" s="23">
        <v>218.99727376329</v>
      </c>
      <c r="FG7" s="23">
        <v>40.260163396793303</v>
      </c>
      <c r="FH7" s="23">
        <v>136.897859772152</v>
      </c>
      <c r="FI7" s="23">
        <v>77.493232476506904</v>
      </c>
      <c r="FJ7" s="23">
        <v>64.338340681727502</v>
      </c>
      <c r="FK7" s="23">
        <v>1.52038301366115E-2</v>
      </c>
      <c r="FL7" s="23">
        <v>59.079293994984397</v>
      </c>
      <c r="FM7" s="23">
        <v>10962.025024037101</v>
      </c>
      <c r="FN7" s="23">
        <v>4809.4762778583799</v>
      </c>
      <c r="FO7" s="23">
        <v>6152.5487461787898</v>
      </c>
      <c r="FP7" s="23">
        <v>11.7532067963645</v>
      </c>
      <c r="FQ7" s="23">
        <v>4.2828743859488396</v>
      </c>
      <c r="FR7" s="23">
        <v>2518.1390307643901</v>
      </c>
      <c r="FS7" s="23">
        <v>48.681876678643199</v>
      </c>
      <c r="FT7" s="23">
        <v>165.47755363735001</v>
      </c>
      <c r="FU7" s="23">
        <v>30.768189779372399</v>
      </c>
      <c r="FV7" s="23">
        <v>32.733628463940597</v>
      </c>
      <c r="FW7" s="23">
        <v>418.55093698528998</v>
      </c>
      <c r="FX7" s="23">
        <v>2.27441793757612E-2</v>
      </c>
      <c r="FY7" s="23">
        <v>506.30470377448398</v>
      </c>
      <c r="FZ7" s="23">
        <v>393.32332878806398</v>
      </c>
      <c r="GA7" s="23">
        <v>411.39847715801</v>
      </c>
      <c r="GB7" s="23">
        <v>36.543706557155801</v>
      </c>
      <c r="GC7" s="23">
        <v>0</v>
      </c>
      <c r="GD7" s="23">
        <v>2552.0676321503502</v>
      </c>
      <c r="GE7" s="23">
        <v>1177.8817693047399</v>
      </c>
      <c r="GF7" s="23">
        <v>50.589878265078099</v>
      </c>
      <c r="GG7" s="23">
        <v>2.5049297233993002</v>
      </c>
      <c r="GH7" s="23">
        <v>81.042429065335398</v>
      </c>
      <c r="GI7" s="23">
        <v>1767.6672405750401</v>
      </c>
      <c r="GJ7" s="23">
        <v>234.73708292558501</v>
      </c>
      <c r="GK7" s="23">
        <v>0.24169444164249801</v>
      </c>
      <c r="GL7" s="23">
        <v>0.41580329982308101</v>
      </c>
      <c r="GM7" s="23">
        <v>0.210277001817821</v>
      </c>
      <c r="GN7" s="23">
        <v>944.11912223536399</v>
      </c>
      <c r="GO7" s="23">
        <v>16175.7731252996</v>
      </c>
      <c r="GP7" s="23">
        <v>195.47908008455801</v>
      </c>
      <c r="GQ7" s="23">
        <v>988.69810395736897</v>
      </c>
      <c r="GS7" s="32">
        <f t="shared" si="1"/>
        <v>1.076417692437653</v>
      </c>
      <c r="GT7" s="31">
        <f t="shared" si="2"/>
        <v>0</v>
      </c>
      <c r="GU7" s="46">
        <f t="shared" si="3"/>
        <v>-8.6546953715910535E-3</v>
      </c>
      <c r="GV7" s="46">
        <f t="shared" si="4"/>
        <v>-4.6434015340101798E-6</v>
      </c>
      <c r="GW7" s="46">
        <f t="shared" si="5"/>
        <v>-1.7223808690695445E-3</v>
      </c>
      <c r="GX7" s="46">
        <f t="shared" si="6"/>
        <v>-5.3671947648960506E-3</v>
      </c>
      <c r="GY7" s="46">
        <f t="shared" si="7"/>
        <v>-4.1462745588589627E-3</v>
      </c>
      <c r="GZ7" s="46">
        <f t="shared" si="8"/>
        <v>-1.2456665820218693E-5</v>
      </c>
      <c r="HA7" s="46">
        <f t="shared" si="9"/>
        <v>-1.4337164195011261E-4</v>
      </c>
      <c r="HB7" s="46">
        <f t="shared" si="10"/>
        <v>4.0844946758634094E-7</v>
      </c>
      <c r="HC7" s="46">
        <f t="shared" si="11"/>
        <v>-1.3759910730055633E-5</v>
      </c>
      <c r="HD7" s="46">
        <f t="shared" si="12"/>
        <v>-3.2178750797889054E-6</v>
      </c>
      <c r="HE7" s="46">
        <f t="shared" si="13"/>
        <v>-3.6364180411470912E-6</v>
      </c>
      <c r="HF7" s="46">
        <f t="shared" si="14"/>
        <v>-1.1768708378127411E-4</v>
      </c>
      <c r="HG7" s="46">
        <f t="shared" si="15"/>
        <v>1.6573835591304186E-5</v>
      </c>
      <c r="HH7" s="46">
        <f t="shared" si="16"/>
        <v>2.5239655741380493E-5</v>
      </c>
      <c r="HI7" s="46">
        <f t="shared" si="17"/>
        <v>-5.2241907857603781E-4</v>
      </c>
      <c r="HJ7" s="46">
        <f t="shared" si="18"/>
        <v>-1.3467114693111376E-4</v>
      </c>
      <c r="HK7" s="46">
        <f t="shared" si="19"/>
        <v>-5.1016938177963144E-4</v>
      </c>
      <c r="HL7" s="46">
        <f t="shared" si="20"/>
        <v>-9.3025720238760394E-4</v>
      </c>
      <c r="HM7" s="46">
        <f t="shared" si="21"/>
        <v>-1.1826022474397699E-4</v>
      </c>
      <c r="HN7" s="46">
        <f t="shared" si="22"/>
        <v>-8.7295059896424944E-6</v>
      </c>
      <c r="HO7" s="46">
        <f t="shared" si="23"/>
        <v>-2.972566293428728E-7</v>
      </c>
      <c r="HP7" s="46">
        <f t="shared" si="24"/>
        <v>1.146389690617468E-4</v>
      </c>
      <c r="HQ7" s="46">
        <f t="shared" si="25"/>
        <v>0</v>
      </c>
      <c r="HR7" s="46">
        <f t="shared" si="26"/>
        <v>4.6391761667727895E-5</v>
      </c>
      <c r="HS7" s="46">
        <f t="shared" si="27"/>
        <v>4.4146181021828328E-6</v>
      </c>
      <c r="HT7" s="46">
        <f t="shared" si="28"/>
        <v>-1.9125433722910381E-5</v>
      </c>
      <c r="HU7" s="46">
        <f t="shared" si="29"/>
        <v>-1.8321718708260673E-3</v>
      </c>
      <c r="HV7" s="46">
        <f t="shared" si="30"/>
        <v>0</v>
      </c>
      <c r="HW7" s="46">
        <f t="shared" si="31"/>
        <v>-1.1445642772345524E-3</v>
      </c>
      <c r="HX7" s="46">
        <f t="shared" si="32"/>
        <v>0</v>
      </c>
      <c r="HY7" s="46">
        <f t="shared" si="33"/>
        <v>-1.5282028904684857E-4</v>
      </c>
      <c r="HZ7" s="46">
        <f t="shared" si="34"/>
        <v>-2.4058378390607454E-4</v>
      </c>
      <c r="IA7" s="46">
        <f t="shared" si="35"/>
        <v>-1.9161877907186372E-5</v>
      </c>
      <c r="IB7" s="46">
        <f t="shared" si="36"/>
        <v>-4.7755490116919215E-4</v>
      </c>
      <c r="IC7" s="46">
        <f t="shared" si="37"/>
        <v>4.629215937112529E-2</v>
      </c>
      <c r="ID7" s="46">
        <f t="shared" si="38"/>
        <v>-6.0977020941784015E-5</v>
      </c>
      <c r="IE7" s="46">
        <f t="shared" si="39"/>
        <v>-7.0681473230241191E-5</v>
      </c>
      <c r="IF7" s="46">
        <f t="shared" si="40"/>
        <v>-2.9105466715766477E-6</v>
      </c>
      <c r="IG7" s="46">
        <f t="shared" si="41"/>
        <v>-8.1247153679230456E-4</v>
      </c>
      <c r="IH7" s="46">
        <f t="shared" si="42"/>
        <v>0</v>
      </c>
      <c r="II7" s="46">
        <f t="shared" si="43"/>
        <v>-4.5857588275824292E-6</v>
      </c>
      <c r="IJ7" s="46">
        <f t="shared" si="44"/>
        <v>-7.3340440608747094E-4</v>
      </c>
      <c r="IK7" s="46">
        <f t="shared" si="45"/>
        <v>7.9360824458980394E-6</v>
      </c>
      <c r="IL7" s="46">
        <f t="shared" si="46"/>
        <v>1.978395584478514E-6</v>
      </c>
      <c r="IM7" s="46">
        <f t="shared" si="47"/>
        <v>-3.7351992668844573E-6</v>
      </c>
      <c r="IN7" s="46">
        <f t="shared" si="48"/>
        <v>-2.0242894310493474E-4</v>
      </c>
      <c r="IO7" s="46">
        <f t="shared" si="49"/>
        <v>-7.0843676011443352E-6</v>
      </c>
      <c r="IP7" s="46">
        <f t="shared" si="50"/>
        <v>0</v>
      </c>
      <c r="IQ7" s="46">
        <f t="shared" si="51"/>
        <v>0</v>
      </c>
      <c r="IR7" s="46">
        <f t="shared" si="52"/>
        <v>0</v>
      </c>
      <c r="IS7" s="46">
        <f t="shared" si="53"/>
        <v>-1.1553251552722787E-4</v>
      </c>
      <c r="IT7" s="46">
        <f t="shared" si="54"/>
        <v>-2.4808200764098018E-5</v>
      </c>
      <c r="IU7" s="46">
        <f t="shared" si="55"/>
        <v>-4.3447657767117539E-7</v>
      </c>
      <c r="IV7" s="46">
        <f t="shared" si="56"/>
        <v>0</v>
      </c>
      <c r="IW7" s="46">
        <f t="shared" si="57"/>
        <v>-1.3100386910955394E-5</v>
      </c>
      <c r="IX7" s="46">
        <f t="shared" si="58"/>
        <v>4.2630090148215614E-6</v>
      </c>
      <c r="IY7" s="46">
        <f t="shared" si="59"/>
        <v>0</v>
      </c>
      <c r="IZ7" s="46">
        <f t="shared" si="60"/>
        <v>-7.1864047791381739E-6</v>
      </c>
      <c r="JA7" s="46">
        <f t="shared" si="61"/>
        <v>0</v>
      </c>
      <c r="JB7" s="46">
        <f t="shared" si="62"/>
        <v>-1.6807756308119905E-6</v>
      </c>
      <c r="JC7" s="46">
        <f t="shared" si="63"/>
        <v>-1.991977775455908E-6</v>
      </c>
      <c r="JD7" s="46">
        <f t="shared" si="64"/>
        <v>-3.2134748150126772E-4</v>
      </c>
      <c r="JE7" s="46">
        <f t="shared" si="65"/>
        <v>-3.1677430770389935E-5</v>
      </c>
      <c r="JF7" s="46">
        <f t="shared" si="66"/>
        <v>1.4056502788779272E-5</v>
      </c>
      <c r="JG7" s="46">
        <f t="shared" si="67"/>
        <v>-2.5582996554177171E-3</v>
      </c>
      <c r="JH7" s="46">
        <f t="shared" si="68"/>
        <v>-1.5166943988909683E-5</v>
      </c>
    </row>
    <row r="8" spans="1:268" x14ac:dyDescent="0.3">
      <c r="A8" s="23" t="s">
        <v>6</v>
      </c>
      <c r="B8" s="64">
        <v>413.95289180999998</v>
      </c>
      <c r="C8" s="64">
        <v>284.28674704000002</v>
      </c>
      <c r="D8" s="64">
        <v>869.40364676000002</v>
      </c>
      <c r="E8" s="64">
        <v>150.11665027999999</v>
      </c>
      <c r="F8" s="64">
        <v>134.67985596</v>
      </c>
      <c r="G8" s="64">
        <v>110.5166768</v>
      </c>
      <c r="H8" s="64">
        <v>760.34639577999997</v>
      </c>
      <c r="I8" s="23">
        <v>0.18575285459999999</v>
      </c>
      <c r="J8" s="23">
        <v>5.3636791500000003E-2</v>
      </c>
      <c r="K8" s="23">
        <v>8.0394436999999999E-2</v>
      </c>
      <c r="L8" s="23">
        <v>5.0483252999999999E-3</v>
      </c>
      <c r="M8" s="23">
        <v>2.2789004792999998</v>
      </c>
      <c r="N8" s="23">
        <v>2.8640239999999997E-4</v>
      </c>
      <c r="O8" s="23">
        <v>6.9953984999999996E-3</v>
      </c>
      <c r="P8" s="23">
        <v>5.8681367000000002E-3</v>
      </c>
      <c r="Q8" s="23">
        <v>7.2817080000000005E-4</v>
      </c>
      <c r="R8" s="23">
        <v>7.3635857000000004E-3</v>
      </c>
      <c r="S8" s="23">
        <v>0.15049999999999999</v>
      </c>
      <c r="T8" s="23">
        <v>0.1685001136</v>
      </c>
      <c r="U8" s="23">
        <v>2.8297639999999998E-3</v>
      </c>
      <c r="V8" s="23">
        <v>27.586059445</v>
      </c>
      <c r="W8" s="23">
        <v>2.5434251999999998E-3</v>
      </c>
      <c r="X8" s="23">
        <v>1.4217550000000001E-4</v>
      </c>
      <c r="Y8" s="23">
        <v>2.5108919999999998E-4</v>
      </c>
      <c r="Z8" s="23">
        <v>0.16399090599999999</v>
      </c>
      <c r="AA8" s="23">
        <v>9.1728932122</v>
      </c>
      <c r="AB8" s="23">
        <v>0.54737000000000002</v>
      </c>
      <c r="AC8" s="23">
        <v>5.1159580000000005E-4</v>
      </c>
      <c r="AD8" s="23">
        <v>5.0929592400000001E-2</v>
      </c>
      <c r="AF8" s="23">
        <v>0.1111069953</v>
      </c>
      <c r="AG8" s="23">
        <v>0.1244324789</v>
      </c>
      <c r="AH8" s="23">
        <v>0.21094887030000001</v>
      </c>
      <c r="AI8" s="23">
        <v>33.465034402000001</v>
      </c>
      <c r="AJ8" s="23">
        <v>22.937653499</v>
      </c>
      <c r="AK8" s="23">
        <v>0.95003574140000002</v>
      </c>
      <c r="AL8" s="23">
        <v>1.1721903366999999</v>
      </c>
      <c r="AM8" s="23">
        <v>0.28066428490000001</v>
      </c>
      <c r="AN8" s="23">
        <v>1.499628E-3</v>
      </c>
      <c r="AP8" s="6">
        <v>3.7575600000000002E-7</v>
      </c>
      <c r="AQ8" s="23">
        <v>18.003146488999999</v>
      </c>
      <c r="AR8" s="23">
        <v>4.4850000000000001E-2</v>
      </c>
      <c r="AS8" s="23">
        <v>1.2626472600000001E-2</v>
      </c>
      <c r="AT8" s="23">
        <v>0.32862287379999999</v>
      </c>
      <c r="AU8" s="23">
        <v>16.100824135</v>
      </c>
      <c r="AV8" s="23">
        <v>1.1003879000000001E-3</v>
      </c>
      <c r="AW8" s="6">
        <v>3.2640523E-6</v>
      </c>
      <c r="AX8" s="23">
        <v>2.90138E-5</v>
      </c>
      <c r="AZ8" s="23">
        <v>1.26173E-5</v>
      </c>
      <c r="BA8" s="23">
        <v>2.2919288000000002E-3</v>
      </c>
      <c r="BB8" s="23">
        <v>3.6409099999999997E-5</v>
      </c>
      <c r="BD8" s="23">
        <v>0.1748117844</v>
      </c>
      <c r="BE8" s="23">
        <v>0.9768651022</v>
      </c>
      <c r="BF8" s="23">
        <v>0.13608671999999999</v>
      </c>
      <c r="BG8" s="23">
        <v>1.960669E-3</v>
      </c>
      <c r="BK8" s="23">
        <v>2.5711433701000002</v>
      </c>
      <c r="BL8" s="23">
        <v>7.9366847108999998</v>
      </c>
      <c r="BM8" s="23">
        <v>4.0695009999999997E-3</v>
      </c>
      <c r="BN8" s="23">
        <v>5.2443341927000002</v>
      </c>
      <c r="BO8" s="6">
        <v>8.5348943000000003E-6</v>
      </c>
      <c r="BQ8" s="23" t="s">
        <v>6</v>
      </c>
      <c r="BR8" s="23">
        <v>0.19533823465625999</v>
      </c>
      <c r="BS8" s="23">
        <v>12.7283043541659</v>
      </c>
      <c r="BT8" s="23">
        <v>0.97686682986380802</v>
      </c>
      <c r="BU8" s="23">
        <v>5.3607707498861103E-2</v>
      </c>
      <c r="BV8" s="23">
        <v>0.136086749913193</v>
      </c>
      <c r="BW8" s="23">
        <v>8.0394861919013294E-2</v>
      </c>
      <c r="BX8" s="23">
        <v>0.18922778900166301</v>
      </c>
      <c r="BY8" s="23">
        <v>0.18560617662575099</v>
      </c>
      <c r="BZ8" s="23">
        <v>1.7415212064369401</v>
      </c>
      <c r="CA8" s="23">
        <v>3.4709604992731298E-2</v>
      </c>
      <c r="CB8" s="23">
        <v>2.0694224937581598E-3</v>
      </c>
      <c r="CC8" s="23">
        <v>2.9779556540286702E-3</v>
      </c>
      <c r="CD8" s="23">
        <v>2.27884373290575</v>
      </c>
      <c r="CE8" s="6">
        <v>8.53134076615948E-6</v>
      </c>
      <c r="CF8" s="6">
        <v>9.1574081251343504E-5</v>
      </c>
      <c r="CG8" s="23">
        <v>1.9459099136339301E-4</v>
      </c>
      <c r="CH8" s="23">
        <v>2.5106745530514802E-4</v>
      </c>
      <c r="CI8" s="23">
        <v>6.9932818504978601E-3</v>
      </c>
      <c r="CJ8" s="23">
        <v>1.40803401180575E-3</v>
      </c>
      <c r="CK8" s="23">
        <v>4.4587707027783701E-3</v>
      </c>
      <c r="CL8" s="23">
        <v>7.2819296707771599E-4</v>
      </c>
      <c r="CM8" s="23">
        <v>1.9605710147323702E-3</v>
      </c>
      <c r="CN8" s="23">
        <v>271.02152395186198</v>
      </c>
      <c r="CO8" s="23">
        <v>7.3634591017638501E-3</v>
      </c>
      <c r="CP8" s="23">
        <v>0</v>
      </c>
      <c r="CQ8" s="23">
        <v>4.88649486323076E-2</v>
      </c>
      <c r="CR8" s="23">
        <v>0.119634831351928</v>
      </c>
      <c r="CS8" s="23">
        <v>0.15049954470697799</v>
      </c>
      <c r="CT8" s="23">
        <v>2.8298250505410499E-3</v>
      </c>
      <c r="CU8" s="23">
        <v>33.465112015168103</v>
      </c>
      <c r="CV8" s="23">
        <v>27.585902247123901</v>
      </c>
      <c r="CW8" s="23">
        <v>1.2627678475975099E-2</v>
      </c>
      <c r="CX8" s="23">
        <v>0.27336236233507999</v>
      </c>
      <c r="CY8" s="23">
        <v>0.328621743432293</v>
      </c>
      <c r="CZ8" s="23">
        <v>413.91647348666402</v>
      </c>
      <c r="DA8" s="23">
        <v>2.5434953535869598E-3</v>
      </c>
      <c r="DB8" s="23">
        <v>1.4218438021346101E-4</v>
      </c>
      <c r="DC8" s="23">
        <v>0</v>
      </c>
      <c r="DD8" s="23">
        <v>0</v>
      </c>
      <c r="DE8" s="23">
        <v>0</v>
      </c>
      <c r="DF8" s="6">
        <v>0</v>
      </c>
      <c r="DG8" s="23">
        <v>0</v>
      </c>
      <c r="DH8" s="23">
        <v>0</v>
      </c>
      <c r="DI8" s="23">
        <v>8.9770886866069102</v>
      </c>
      <c r="DJ8" s="23">
        <v>4.0784648149638798</v>
      </c>
      <c r="DK8" s="23">
        <v>0.83568631991203401</v>
      </c>
      <c r="DL8" s="23">
        <v>2.5710364771066501</v>
      </c>
      <c r="DM8" s="6">
        <v>9.2324443727775503</v>
      </c>
      <c r="DN8" s="23">
        <v>0.16399033593776399</v>
      </c>
      <c r="DO8" s="23">
        <v>0.26080640443184</v>
      </c>
      <c r="DP8" s="23">
        <v>9.1703247613304502</v>
      </c>
      <c r="DQ8" s="23">
        <v>9.1703247613304502</v>
      </c>
      <c r="DR8" s="23">
        <v>0.54737179344896603</v>
      </c>
      <c r="DS8" s="23">
        <v>5.1156942068045501E-4</v>
      </c>
      <c r="DT8" s="23">
        <v>7.9352234333322196</v>
      </c>
      <c r="DU8" s="23">
        <v>2.9793814945396201E-2</v>
      </c>
      <c r="DV8" s="23">
        <v>1.1307455415216E-2</v>
      </c>
      <c r="DW8" s="23">
        <v>0</v>
      </c>
      <c r="DX8" s="23">
        <v>0</v>
      </c>
      <c r="DY8" s="23">
        <v>19.249279245028202</v>
      </c>
      <c r="DZ8" s="23">
        <v>9.5351863109297205E-2</v>
      </c>
      <c r="EA8" s="23">
        <v>32.675442313836903</v>
      </c>
      <c r="EB8" s="23">
        <v>4.2959890472064597</v>
      </c>
      <c r="EC8" s="23">
        <v>2.8887416645998299E-2</v>
      </c>
      <c r="ED8" s="23">
        <v>8.22192992609002E-2</v>
      </c>
      <c r="EE8" s="6">
        <v>0.124433752185623</v>
      </c>
      <c r="EF8" s="23">
        <v>6.9600988276922404E-2</v>
      </c>
      <c r="EG8" s="23">
        <v>0.141311297160997</v>
      </c>
      <c r="EH8" s="23">
        <v>23.959263512405101</v>
      </c>
      <c r="EI8" s="23">
        <v>4.06895909323895E-3</v>
      </c>
      <c r="EJ8" s="23">
        <v>0.95002750226671695</v>
      </c>
      <c r="EK8" s="23">
        <v>284.26800603294799</v>
      </c>
      <c r="EL8" s="23">
        <v>0</v>
      </c>
      <c r="EM8" s="23">
        <v>0.48059466768079301</v>
      </c>
      <c r="EN8" s="23">
        <v>0.69159162783776096</v>
      </c>
      <c r="EO8" s="23">
        <v>776.06880900808596</v>
      </c>
      <c r="EP8" s="23">
        <v>782.37625194420104</v>
      </c>
      <c r="EQ8" s="23">
        <v>86.930528569145196</v>
      </c>
      <c r="ER8" s="23">
        <v>869.30678051334598</v>
      </c>
      <c r="ES8" s="23">
        <v>2.47676235172411E-2</v>
      </c>
      <c r="ET8" s="23">
        <v>22.413911558722798</v>
      </c>
      <c r="EU8" s="23">
        <v>1.10040640184747E-3</v>
      </c>
      <c r="EV8" s="6">
        <v>3.2626348980637901E-6</v>
      </c>
      <c r="EW8" s="6">
        <v>2.90007278339038E-5</v>
      </c>
      <c r="EX8" s="23">
        <v>0</v>
      </c>
      <c r="EY8" s="6">
        <v>1.2616330001047101E-5</v>
      </c>
      <c r="EZ8" s="23">
        <v>2.2918805520902698E-3</v>
      </c>
      <c r="FA8" s="6">
        <v>3.6404035688420703E-5</v>
      </c>
      <c r="FB8" s="23">
        <v>0</v>
      </c>
      <c r="FC8" s="23">
        <v>0.174806756977683</v>
      </c>
      <c r="FD8" s="23">
        <v>0.55193465720883805</v>
      </c>
      <c r="FE8" s="23">
        <v>347.89428940293197</v>
      </c>
      <c r="FF8" s="23">
        <v>0.75748256088890298</v>
      </c>
      <c r="FG8" s="23">
        <v>1.9300083665404499</v>
      </c>
      <c r="FH8" s="23">
        <v>10.6856213451501</v>
      </c>
      <c r="FI8" s="23">
        <v>1.06740279656299</v>
      </c>
      <c r="FJ8" s="23">
        <v>1.1212639737209</v>
      </c>
      <c r="FK8" s="23">
        <v>9.8271466209207299E-3</v>
      </c>
      <c r="FL8" s="23">
        <v>0.45922268115103299</v>
      </c>
      <c r="FM8" s="23">
        <v>150.08394228437399</v>
      </c>
      <c r="FN8" s="23">
        <v>134.64754211076001</v>
      </c>
      <c r="FO8" s="23">
        <v>15.436400173614</v>
      </c>
      <c r="FP8" s="23">
        <v>2.78777464354018E-2</v>
      </c>
      <c r="FQ8" s="23">
        <v>6.6770742792264396E-3</v>
      </c>
      <c r="FR8" s="23">
        <v>44.486371600059499</v>
      </c>
      <c r="FS8" s="23">
        <v>2.18176556365017</v>
      </c>
      <c r="FT8" s="23">
        <v>14.1369563650192</v>
      </c>
      <c r="FU8" s="23">
        <v>2.846569553068</v>
      </c>
      <c r="FV8" s="23">
        <v>1.6727503563220301</v>
      </c>
      <c r="FW8" s="23">
        <v>35.812049163070299</v>
      </c>
      <c r="FX8" s="23">
        <v>1.49848021366644E-3</v>
      </c>
      <c r="FY8" s="23">
        <v>8.0604365696875497</v>
      </c>
      <c r="FZ8" s="23">
        <v>1.86601404233976</v>
      </c>
      <c r="GA8" s="23">
        <v>14.8225495791927</v>
      </c>
      <c r="GB8" s="23">
        <v>0.21502468610073999</v>
      </c>
      <c r="GC8" s="23">
        <v>0</v>
      </c>
      <c r="GD8" s="23">
        <v>110.505874554804</v>
      </c>
      <c r="GE8" s="23">
        <v>80.087120518525595</v>
      </c>
      <c r="GF8" s="23">
        <v>5.2444014327265203</v>
      </c>
      <c r="GG8" s="23">
        <v>3.98254924470752E-2</v>
      </c>
      <c r="GH8" s="23">
        <v>0.83876820661437601</v>
      </c>
      <c r="GI8" s="23">
        <v>113.782608784488</v>
      </c>
      <c r="GJ8" s="23">
        <v>18.002650199687601</v>
      </c>
      <c r="GK8" s="6">
        <v>3.75788505067322E-7</v>
      </c>
      <c r="GL8" s="23">
        <v>4.4849595132194602E-2</v>
      </c>
      <c r="GM8" s="23">
        <v>2.6108420608806299E-3</v>
      </c>
      <c r="GN8" s="23">
        <v>64.381443869587699</v>
      </c>
      <c r="GO8" s="23">
        <v>760.27923808263904</v>
      </c>
      <c r="GP8" s="23">
        <v>16.100682258738299</v>
      </c>
      <c r="GQ8" s="23">
        <v>49.255980388404801</v>
      </c>
      <c r="GS8" s="32">
        <f t="shared" si="1"/>
        <v>1.0207681206253467</v>
      </c>
      <c r="GT8" s="31">
        <f t="shared" si="2"/>
        <v>0</v>
      </c>
      <c r="GU8" s="46">
        <f t="shared" si="3"/>
        <v>-8.7976975294766212E-5</v>
      </c>
      <c r="GV8" s="46">
        <f t="shared" si="4"/>
        <v>-6.5922900899040911E-5</v>
      </c>
      <c r="GW8" s="46">
        <f t="shared" si="5"/>
        <v>-1.114168856031621E-4</v>
      </c>
      <c r="GX8" s="46">
        <f t="shared" si="6"/>
        <v>-2.1788386274933813E-4</v>
      </c>
      <c r="GY8" s="46">
        <f t="shared" si="7"/>
        <v>-2.3993082714300436E-4</v>
      </c>
      <c r="GZ8" s="46">
        <f t="shared" si="8"/>
        <v>-9.7743123560913335E-5</v>
      </c>
      <c r="HA8" s="46">
        <f t="shared" si="9"/>
        <v>-8.8325134088434318E-5</v>
      </c>
      <c r="HB8" s="46">
        <f t="shared" si="10"/>
        <v>-7.8964048528274279E-4</v>
      </c>
      <c r="HC8" s="46">
        <f t="shared" si="11"/>
        <v>-5.4223976351941438E-4</v>
      </c>
      <c r="HD8" s="46">
        <f t="shared" si="12"/>
        <v>5.2854280613332586E-6</v>
      </c>
      <c r="HE8" s="46">
        <f t="shared" si="13"/>
        <v>-1.8761711198965204E-4</v>
      </c>
      <c r="HF8" s="46">
        <f t="shared" si="14"/>
        <v>-2.4900777706285109E-5</v>
      </c>
      <c r="HG8" s="46">
        <f t="shared" si="15"/>
        <v>-8.2865012745520113E-4</v>
      </c>
      <c r="HH8" s="46">
        <f t="shared" si="16"/>
        <v>-3.0257740172193122E-4</v>
      </c>
      <c r="HI8" s="46">
        <f t="shared" si="17"/>
        <v>-2.2698609183392402E-4</v>
      </c>
      <c r="HJ8" s="46">
        <f t="shared" si="18"/>
        <v>3.0442140382368176E-5</v>
      </c>
      <c r="HK8" s="46">
        <f t="shared" si="19"/>
        <v>-1.7192471345898795E-5</v>
      </c>
      <c r="HL8" s="46">
        <f t="shared" si="20"/>
        <v>-3.0252028040256802E-6</v>
      </c>
      <c r="HM8" s="46">
        <f t="shared" si="21"/>
        <v>-1.9799141809180309E-6</v>
      </c>
      <c r="HN8" s="46">
        <f t="shared" si="22"/>
        <v>2.1574428485931121E-5</v>
      </c>
      <c r="HO8" s="46">
        <f t="shared" si="23"/>
        <v>-5.6984534675081609E-6</v>
      </c>
      <c r="HP8" s="46">
        <f t="shared" si="24"/>
        <v>2.7582327547909905E-5</v>
      </c>
      <c r="HQ8" s="46">
        <f t="shared" si="25"/>
        <v>6.2459519825857604E-5</v>
      </c>
      <c r="HR8" s="46">
        <f t="shared" si="26"/>
        <v>-8.6601474105453958E-5</v>
      </c>
      <c r="HS8" s="46">
        <f t="shared" si="27"/>
        <v>-3.4761820024302114E-6</v>
      </c>
      <c r="HT8" s="46">
        <f t="shared" si="28"/>
        <v>-2.8000444463190376E-4</v>
      </c>
      <c r="HU8" s="46">
        <f t="shared" si="29"/>
        <v>3.276483851879345E-6</v>
      </c>
      <c r="HV8" s="46">
        <f t="shared" si="30"/>
        <v>-5.1562814911776682E-5</v>
      </c>
      <c r="HW8" s="46">
        <f t="shared" si="31"/>
        <v>-2.3079282823252801E-5</v>
      </c>
      <c r="HX8" s="46">
        <f t="shared" si="32"/>
        <v>0</v>
      </c>
      <c r="HY8" s="46">
        <f t="shared" si="33"/>
        <v>-2.5146310612325736E-6</v>
      </c>
      <c r="HZ8" s="46">
        <f t="shared" si="34"/>
        <v>1.0232743366117722E-5</v>
      </c>
      <c r="IA8" s="46">
        <f t="shared" si="35"/>
        <v>-1.7342999765098774E-4</v>
      </c>
      <c r="IB8" s="46">
        <f t="shared" si="36"/>
        <v>2.319231684325917E-6</v>
      </c>
      <c r="IC8" s="46">
        <f t="shared" si="37"/>
        <v>4.4538558115791591E-2</v>
      </c>
      <c r="ID8" s="46">
        <f t="shared" si="38"/>
        <v>-8.6724455976054307E-6</v>
      </c>
      <c r="IE8" s="46">
        <f t="shared" si="39"/>
        <v>-3.4475471426431739E-6</v>
      </c>
      <c r="IF8" s="46">
        <f t="shared" si="40"/>
        <v>-2.6016571960773966E-2</v>
      </c>
      <c r="IG8" s="46">
        <f t="shared" si="41"/>
        <v>-7.6538070345450208E-4</v>
      </c>
      <c r="IH8" s="46">
        <f t="shared" si="42"/>
        <v>0</v>
      </c>
      <c r="II8" s="46">
        <f t="shared" si="43"/>
        <v>8.6505783865013927E-5</v>
      </c>
      <c r="IJ8" s="46">
        <f t="shared" si="44"/>
        <v>-2.7566809651930868E-5</v>
      </c>
      <c r="IK8" s="46">
        <f t="shared" si="45"/>
        <v>-9.0271528517156021E-6</v>
      </c>
      <c r="IL8" s="46">
        <f t="shared" si="46"/>
        <v>9.5503789007443267E-5</v>
      </c>
      <c r="IM8" s="46">
        <f t="shared" si="47"/>
        <v>-3.4397109790956355E-6</v>
      </c>
      <c r="IN8" s="46">
        <f t="shared" si="48"/>
        <v>-8.8117391079560337E-6</v>
      </c>
      <c r="IO8" s="46">
        <f t="shared" si="49"/>
        <v>1.6813932132384378E-5</v>
      </c>
      <c r="IP8" s="46">
        <f t="shared" si="50"/>
        <v>-4.3424608613344337E-4</v>
      </c>
      <c r="IQ8" s="46">
        <f t="shared" si="51"/>
        <v>-4.5054994851415672E-4</v>
      </c>
      <c r="IR8" s="46">
        <f t="shared" si="52"/>
        <v>0</v>
      </c>
      <c r="IS8" s="46">
        <f t="shared" si="53"/>
        <v>-7.6878488495926914E-5</v>
      </c>
      <c r="IT8" s="46">
        <f t="shared" si="54"/>
        <v>-2.1051225382914587E-5</v>
      </c>
      <c r="IU8" s="46">
        <f t="shared" si="55"/>
        <v>-1.3909466532524683E-4</v>
      </c>
      <c r="IV8" s="46">
        <f t="shared" si="56"/>
        <v>0</v>
      </c>
      <c r="IW8" s="46">
        <f t="shared" si="57"/>
        <v>-2.8759058402503676E-5</v>
      </c>
      <c r="IX8" s="46">
        <f t="shared" si="58"/>
        <v>1.7685797190672518E-6</v>
      </c>
      <c r="IY8" s="46">
        <f t="shared" si="59"/>
        <v>2.1980978750856139E-7</v>
      </c>
      <c r="IZ8" s="46">
        <f t="shared" si="60"/>
        <v>-4.9975425545950652E-5</v>
      </c>
      <c r="JA8" s="46">
        <f t="shared" si="61"/>
        <v>0</v>
      </c>
      <c r="JB8" s="46">
        <f t="shared" si="62"/>
        <v>0</v>
      </c>
      <c r="JC8" s="46">
        <f t="shared" si="63"/>
        <v>0</v>
      </c>
      <c r="JD8" s="46">
        <f t="shared" si="64"/>
        <v>-4.157410846596879E-5</v>
      </c>
      <c r="JE8" s="46">
        <f t="shared" si="65"/>
        <v>-1.8411687259963552E-4</v>
      </c>
      <c r="JF8" s="46">
        <f t="shared" si="66"/>
        <v>-1.3316295070320969E-4</v>
      </c>
      <c r="JG8" s="46">
        <f t="shared" si="67"/>
        <v>1.2821461037633532E-5</v>
      </c>
      <c r="JH8" s="46">
        <f t="shared" si="68"/>
        <v>-4.1635358513113349E-4</v>
      </c>
    </row>
    <row r="9" spans="1:268" x14ac:dyDescent="0.3">
      <c r="A9" s="23" t="s">
        <v>7</v>
      </c>
      <c r="B9" s="64">
        <v>1612.8621232999999</v>
      </c>
      <c r="C9" s="64">
        <v>80.847295594000002</v>
      </c>
      <c r="D9" s="64">
        <v>1589.5393928999999</v>
      </c>
      <c r="E9" s="64">
        <v>499.60002467999999</v>
      </c>
      <c r="F9" s="64">
        <v>447.43349186</v>
      </c>
      <c r="G9" s="64">
        <v>424.18086370999998</v>
      </c>
      <c r="H9" s="64">
        <v>696.31485978000001</v>
      </c>
      <c r="I9" s="23">
        <v>0.75550986239999995</v>
      </c>
      <c r="J9" s="23">
        <v>7.4796422E-3</v>
      </c>
      <c r="K9" s="23">
        <v>4.7541890000000003E-2</v>
      </c>
      <c r="L9" s="23">
        <v>2.3087967300000001E-2</v>
      </c>
      <c r="M9" s="23">
        <v>3.6145467572999999</v>
      </c>
      <c r="N9" s="23">
        <v>1.2982645000000001E-3</v>
      </c>
      <c r="O9" s="23">
        <v>8.0051107400000002E-2</v>
      </c>
      <c r="P9" s="23">
        <v>1.77675139E-2</v>
      </c>
      <c r="Q9" s="23">
        <v>8.7088699999999998E-5</v>
      </c>
      <c r="R9" s="23">
        <v>0.31380689950000001</v>
      </c>
      <c r="S9" s="23">
        <v>2.6800000000000001E-2</v>
      </c>
      <c r="T9" s="23">
        <v>5.6329700000000004E-4</v>
      </c>
      <c r="U9" s="23">
        <v>5.7441599999999999E-3</v>
      </c>
      <c r="V9" s="23">
        <v>2.3564142100000001</v>
      </c>
      <c r="W9" s="23">
        <v>4.6281978E-3</v>
      </c>
      <c r="Y9" s="23">
        <v>2.6589700000000001E-5</v>
      </c>
      <c r="Z9" s="23">
        <v>0.65816739999999996</v>
      </c>
      <c r="AA9" s="23">
        <v>3.7261264074999998</v>
      </c>
      <c r="AB9" s="23">
        <v>20.366179519999999</v>
      </c>
      <c r="AC9" s="23">
        <v>5.0020000000000002E-4</v>
      </c>
      <c r="AD9" s="23">
        <v>2.83110068E-2</v>
      </c>
      <c r="AE9" s="23">
        <v>4.4000000000000003E-3</v>
      </c>
      <c r="AF9" s="23">
        <v>5.2851238299999999E-2</v>
      </c>
      <c r="AG9" s="23">
        <v>5.4299999999999998E-5</v>
      </c>
      <c r="AH9" s="23">
        <v>5.1467448200000002E-2</v>
      </c>
      <c r="AI9" s="23">
        <v>5.8395967848000003</v>
      </c>
      <c r="AJ9" s="23">
        <v>19.411529739999999</v>
      </c>
      <c r="AK9" s="23">
        <v>3.1966830299999999E-2</v>
      </c>
      <c r="AL9" s="23">
        <v>5.0806467299999998E-2</v>
      </c>
      <c r="AM9" s="23">
        <v>0.24442439999999999</v>
      </c>
      <c r="AN9" s="23">
        <v>2.8783565000000001E-3</v>
      </c>
      <c r="AO9" s="23">
        <v>9.4000000000000004E-3</v>
      </c>
      <c r="AP9" s="23">
        <v>3.7526590000000002E-3</v>
      </c>
      <c r="AQ9" s="23">
        <v>6.6687579426000001</v>
      </c>
      <c r="AR9" s="23">
        <v>1.0260999999999999E-2</v>
      </c>
      <c r="AS9" s="23">
        <v>2.6369839799999999E-2</v>
      </c>
      <c r="AT9" s="23">
        <v>0.15307651999999999</v>
      </c>
      <c r="AU9" s="23">
        <v>2.8830073329000001</v>
      </c>
      <c r="AV9" s="23">
        <v>2.5599157000000001E-3</v>
      </c>
      <c r="AW9" s="6">
        <v>1.945014E-7</v>
      </c>
      <c r="AX9" s="6">
        <v>1.7289012E-6</v>
      </c>
      <c r="AZ9" s="23">
        <v>1.75733E-5</v>
      </c>
      <c r="BA9" s="23">
        <v>1.1051165999999999E-3</v>
      </c>
      <c r="BB9" s="23">
        <v>4.2318399000000001E-3</v>
      </c>
      <c r="BD9" s="23">
        <v>1.5371642E-2</v>
      </c>
      <c r="BE9" s="23">
        <v>1.1630100000000001</v>
      </c>
      <c r="BF9" s="23">
        <v>5.8948000000000004E-3</v>
      </c>
      <c r="BG9" s="23">
        <v>0.24516566649999999</v>
      </c>
      <c r="BK9" s="23">
        <v>0.63861085390000005</v>
      </c>
      <c r="BL9" s="23">
        <v>12.563670332999999</v>
      </c>
      <c r="BM9" s="23">
        <v>8.6461449999999992E-3</v>
      </c>
      <c r="BN9" s="23">
        <v>5.3926034469999999</v>
      </c>
      <c r="BO9" s="23">
        <v>6.6557533E-3</v>
      </c>
      <c r="BQ9" s="23" t="s">
        <v>7</v>
      </c>
      <c r="BR9" s="23">
        <v>0.70081317164547496</v>
      </c>
      <c r="BS9" s="23">
        <v>11.4020290107153</v>
      </c>
      <c r="BT9" s="23">
        <v>1.1630048248152201</v>
      </c>
      <c r="BU9" s="23">
        <v>7.4794424979778397E-3</v>
      </c>
      <c r="BV9" s="23">
        <v>5.8942511946295101E-3</v>
      </c>
      <c r="BW9" s="23">
        <v>4.7542228230658297E-2</v>
      </c>
      <c r="BX9" s="23">
        <v>0.80557817802435705</v>
      </c>
      <c r="BY9" s="23">
        <v>0.75550834987501603</v>
      </c>
      <c r="BZ9" s="23">
        <v>14.060066334512801</v>
      </c>
      <c r="CA9" s="23">
        <v>0.33041508838759498</v>
      </c>
      <c r="CB9" s="23">
        <v>9.4660686519287395E-3</v>
      </c>
      <c r="CC9" s="23">
        <v>1.3621782359717101E-2</v>
      </c>
      <c r="CD9" s="23">
        <v>3.6145354977175899</v>
      </c>
      <c r="CE9" s="23">
        <v>6.6557912807367397E-3</v>
      </c>
      <c r="CF9" s="23">
        <v>4.1544147334887503E-4</v>
      </c>
      <c r="CG9" s="23">
        <v>8.8282934131406405E-4</v>
      </c>
      <c r="CH9" s="6">
        <v>2.65905399890871E-5</v>
      </c>
      <c r="CI9" s="23">
        <v>8.0050378113099604E-2</v>
      </c>
      <c r="CJ9" s="23">
        <v>4.2642156120305998E-3</v>
      </c>
      <c r="CK9" s="23">
        <v>1.3503326333658401E-2</v>
      </c>
      <c r="CL9" s="6">
        <v>8.7078618692438395E-5</v>
      </c>
      <c r="CM9" s="23">
        <v>0.245168051940891</v>
      </c>
      <c r="CN9" s="23">
        <v>3387.9579679820499</v>
      </c>
      <c r="CO9" s="23">
        <v>0.31380444817936698</v>
      </c>
      <c r="CP9" s="23">
        <v>0</v>
      </c>
      <c r="CQ9" s="23">
        <v>1.63352149782018E-4</v>
      </c>
      <c r="CR9" s="23">
        <v>3.9993246360995899E-4</v>
      </c>
      <c r="CS9" s="23">
        <v>2.6799717669493999E-2</v>
      </c>
      <c r="CT9" s="23">
        <v>5.7434083308529303E-3</v>
      </c>
      <c r="CU9" s="23">
        <v>5.8394880983481698</v>
      </c>
      <c r="CV9" s="23">
        <v>2.3564154909672799</v>
      </c>
      <c r="CW9" s="23">
        <v>2.6371776567072999E-2</v>
      </c>
      <c r="CX9" s="23">
        <v>0.244424336855217</v>
      </c>
      <c r="CY9" s="23">
        <v>0.153076618881483</v>
      </c>
      <c r="CZ9" s="23">
        <v>1612.8080340834499</v>
      </c>
      <c r="DA9" s="23">
        <v>4.6280631428540098E-3</v>
      </c>
      <c r="DB9" s="23">
        <v>0</v>
      </c>
      <c r="DC9" s="23">
        <v>0</v>
      </c>
      <c r="DD9" s="23">
        <v>0</v>
      </c>
      <c r="DE9" s="23">
        <v>0</v>
      </c>
      <c r="DF9" s="23">
        <v>0</v>
      </c>
      <c r="DG9" s="23">
        <v>0</v>
      </c>
      <c r="DH9" s="23">
        <v>0</v>
      </c>
      <c r="DI9" s="23">
        <v>7.7602594195813603</v>
      </c>
      <c r="DJ9" s="23">
        <v>51.214210157806797</v>
      </c>
      <c r="DK9" s="23">
        <v>2.1863593808214401</v>
      </c>
      <c r="DL9" s="23">
        <v>0.63860844618297297</v>
      </c>
      <c r="DM9" s="6">
        <v>3.7498598488793302</v>
      </c>
      <c r="DN9" s="6">
        <v>0.65817016098081005</v>
      </c>
      <c r="DO9" s="23">
        <v>0.413941189693943</v>
      </c>
      <c r="DP9" s="23">
        <v>3.7174089810501698</v>
      </c>
      <c r="DQ9" s="23">
        <v>3.7174089810501698</v>
      </c>
      <c r="DR9" s="23">
        <v>20.366666583497299</v>
      </c>
      <c r="DS9" s="23">
        <v>5.0017681103082699E-4</v>
      </c>
      <c r="DT9" s="23">
        <v>12.558364723044299</v>
      </c>
      <c r="DU9" s="23">
        <v>1.60606407251133E-2</v>
      </c>
      <c r="DV9" s="23">
        <v>7.0360780627137503E-3</v>
      </c>
      <c r="DW9" s="23">
        <v>0</v>
      </c>
      <c r="DX9" s="23">
        <v>4.3998113945887601E-3</v>
      </c>
      <c r="DY9" s="23">
        <v>10.208220810229401</v>
      </c>
      <c r="DZ9" s="23">
        <v>0.39435464217562799</v>
      </c>
      <c r="EA9" s="23">
        <v>20.3011911091576</v>
      </c>
      <c r="EB9" s="23">
        <v>7.2493966638182901</v>
      </c>
      <c r="EC9" s="23">
        <v>1.3741327237553501E-2</v>
      </c>
      <c r="ED9" s="23">
        <v>3.9109840440483198E-2</v>
      </c>
      <c r="EE9" s="6">
        <v>5.4288435545120002E-5</v>
      </c>
      <c r="EF9" s="23">
        <v>1.69841235470162E-2</v>
      </c>
      <c r="EG9" s="23">
        <v>3.44830613932108E-2</v>
      </c>
      <c r="EH9" s="23">
        <v>19.582299363249401</v>
      </c>
      <c r="EI9" s="23">
        <v>8.6457762859836092E-3</v>
      </c>
      <c r="EJ9" s="23">
        <v>3.1965823859165902E-2</v>
      </c>
      <c r="EK9" s="23">
        <v>80.844804863395893</v>
      </c>
      <c r="EL9" s="23">
        <v>0</v>
      </c>
      <c r="EM9" s="23">
        <v>2.08306091921713E-2</v>
      </c>
      <c r="EN9" s="23">
        <v>2.9975893891543499E-2</v>
      </c>
      <c r="EO9" s="23">
        <v>738.31499440576897</v>
      </c>
      <c r="EP9" s="23">
        <v>1430.52875764039</v>
      </c>
      <c r="EQ9" s="23">
        <v>158.94719019824899</v>
      </c>
      <c r="ER9" s="23">
        <v>1589.47594783864</v>
      </c>
      <c r="ES9" s="23">
        <v>4.8309053375717196E-3</v>
      </c>
      <c r="ET9" s="23">
        <v>33.075711174181698</v>
      </c>
      <c r="EU9" s="23">
        <v>2.55984789242546E-3</v>
      </c>
      <c r="EV9" s="6">
        <v>1.94521823001923E-7</v>
      </c>
      <c r="EW9" s="6">
        <v>1.72936898207091E-6</v>
      </c>
      <c r="EX9" s="23">
        <v>0</v>
      </c>
      <c r="EY9" s="6">
        <v>1.7574081273389601E-5</v>
      </c>
      <c r="EZ9" s="23">
        <v>1.1051297604788401E-3</v>
      </c>
      <c r="FA9" s="23">
        <v>4.2319534537277603E-3</v>
      </c>
      <c r="FB9" s="23">
        <v>0</v>
      </c>
      <c r="FC9" s="23">
        <v>1.5371799357793699E-2</v>
      </c>
      <c r="FD9" s="23">
        <v>25.849642211897201</v>
      </c>
      <c r="FE9" s="23">
        <v>329.24992645050298</v>
      </c>
      <c r="FF9" s="23">
        <v>2.7030147544326599</v>
      </c>
      <c r="FG9" s="23">
        <v>1.1990026400348299</v>
      </c>
      <c r="FH9" s="23">
        <v>9.6940695778699908</v>
      </c>
      <c r="FI9" s="23">
        <v>4.8046365956227204</v>
      </c>
      <c r="FJ9" s="23">
        <v>25.199988287945601</v>
      </c>
      <c r="FK9" s="23">
        <v>5.2134860695448003E-3</v>
      </c>
      <c r="FL9" s="23">
        <v>0.84295630990370995</v>
      </c>
      <c r="FM9" s="23">
        <v>499.60325593456599</v>
      </c>
      <c r="FN9" s="23">
        <v>447.43935364341201</v>
      </c>
      <c r="FO9" s="23">
        <v>52.163902291153597</v>
      </c>
      <c r="FP9" s="23">
        <v>0.14088615772967999</v>
      </c>
      <c r="FQ9" s="23">
        <v>8.1930285443432296E-2</v>
      </c>
      <c r="FR9" s="23">
        <v>159.025609660653</v>
      </c>
      <c r="FS9" s="23">
        <v>0.64569852896597701</v>
      </c>
      <c r="FT9" s="23">
        <v>10.257250615916201</v>
      </c>
      <c r="FU9" s="23">
        <v>2.6791358543185702</v>
      </c>
      <c r="FV9" s="23">
        <v>1.0303657026957</v>
      </c>
      <c r="FW9" s="23">
        <v>26.095336452873401</v>
      </c>
      <c r="FX9" s="23">
        <v>2.8762845726064698E-3</v>
      </c>
      <c r="FY9" s="23">
        <v>58.268909414860403</v>
      </c>
      <c r="FZ9" s="23">
        <v>65.695660532305993</v>
      </c>
      <c r="GA9" s="23">
        <v>108.10843675766201</v>
      </c>
      <c r="GB9" s="23">
        <v>3.3857327171414999</v>
      </c>
      <c r="GC9" s="23">
        <v>9.3998342168356199E-3</v>
      </c>
      <c r="GD9" s="23">
        <v>424.15454047410299</v>
      </c>
      <c r="GE9" s="23">
        <v>78.794323568531794</v>
      </c>
      <c r="GF9" s="23">
        <v>5.3925772437891899</v>
      </c>
      <c r="GG9" s="23">
        <v>2.86485354144965E-3</v>
      </c>
      <c r="GH9" s="23">
        <v>0.47474032341661399</v>
      </c>
      <c r="GI9" s="23">
        <v>73.457318973351803</v>
      </c>
      <c r="GJ9" s="23">
        <v>6.6687313503723296</v>
      </c>
      <c r="GK9" s="23">
        <v>3.75262111855135E-3</v>
      </c>
      <c r="GL9" s="23">
        <v>1.0259711304750299E-2</v>
      </c>
      <c r="GM9" s="23">
        <v>0</v>
      </c>
      <c r="GN9" s="23">
        <v>46.1215713732701</v>
      </c>
      <c r="GO9" s="23">
        <v>696.09109707501602</v>
      </c>
      <c r="GP9" s="23">
        <v>2.8829886231297799</v>
      </c>
      <c r="GQ9" s="23">
        <v>19.702567075389801</v>
      </c>
      <c r="GS9" s="32">
        <f t="shared" si="1"/>
        <v>1.0606585797579919</v>
      </c>
      <c r="GT9" s="31">
        <f t="shared" si="2"/>
        <v>0</v>
      </c>
      <c r="GU9" s="46">
        <f t="shared" si="3"/>
        <v>-3.3536168881759907E-5</v>
      </c>
      <c r="GV9" s="46">
        <f t="shared" si="4"/>
        <v>-3.0807840705230656E-5</v>
      </c>
      <c r="GW9" s="46">
        <f t="shared" si="5"/>
        <v>-3.9914117035011095E-5</v>
      </c>
      <c r="GX9" s="46">
        <f t="shared" si="6"/>
        <v>6.467682959129217E-6</v>
      </c>
      <c r="GY9" s="46">
        <f t="shared" si="7"/>
        <v>1.3100904421869951E-5</v>
      </c>
      <c r="GZ9" s="46">
        <f t="shared" si="8"/>
        <v>-6.205663232133035E-5</v>
      </c>
      <c r="HA9" s="46">
        <f t="shared" si="9"/>
        <v>-3.2135276425765289E-4</v>
      </c>
      <c r="HB9" s="46">
        <f t="shared" si="10"/>
        <v>-2.0019923752176172E-6</v>
      </c>
      <c r="HC9" s="46">
        <f t="shared" si="11"/>
        <v>-2.6699408450343792E-5</v>
      </c>
      <c r="HD9" s="46">
        <f t="shared" si="12"/>
        <v>7.1143713111443656E-6</v>
      </c>
      <c r="HE9" s="46">
        <f t="shared" si="13"/>
        <v>-5.0367515100121798E-6</v>
      </c>
      <c r="HF9" s="46">
        <f t="shared" si="14"/>
        <v>-3.1150744937120436E-6</v>
      </c>
      <c r="HG9" s="46">
        <f t="shared" si="15"/>
        <v>4.8639263717282918E-6</v>
      </c>
      <c r="HH9" s="46">
        <f t="shared" si="16"/>
        <v>-9.1102662297111071E-6</v>
      </c>
      <c r="HI9" s="46">
        <f t="shared" si="17"/>
        <v>1.5784813316134976E-6</v>
      </c>
      <c r="HJ9" s="46">
        <f t="shared" si="18"/>
        <v>-1.1575907737287795E-4</v>
      </c>
      <c r="HK9" s="46">
        <f t="shared" si="19"/>
        <v>-7.8115574799034914E-6</v>
      </c>
      <c r="HL9" s="46">
        <f t="shared" si="20"/>
        <v>-1.0534720373201243E-5</v>
      </c>
      <c r="HM9" s="46">
        <f t="shared" si="21"/>
        <v>-2.1989479835716505E-5</v>
      </c>
      <c r="HN9" s="46">
        <f t="shared" si="22"/>
        <v>-1.308579752426073E-4</v>
      </c>
      <c r="HO9" s="46">
        <f t="shared" si="23"/>
        <v>5.4360870612989621E-7</v>
      </c>
      <c r="HP9" s="46">
        <f t="shared" si="24"/>
        <v>-2.9094941877835487E-5</v>
      </c>
      <c r="HQ9" s="46">
        <f t="shared" si="25"/>
        <v>0</v>
      </c>
      <c r="HR9" s="46">
        <f t="shared" si="26"/>
        <v>3.1590769625069947E-5</v>
      </c>
      <c r="HS9" s="46">
        <f t="shared" si="27"/>
        <v>4.1949522417706386E-6</v>
      </c>
      <c r="HT9" s="46">
        <f t="shared" si="28"/>
        <v>-2.3395412545004967E-3</v>
      </c>
      <c r="HU9" s="46">
        <f t="shared" si="29"/>
        <v>2.3915310027648458E-5</v>
      </c>
      <c r="HV9" s="46">
        <f t="shared" si="30"/>
        <v>-4.6359394588222036E-5</v>
      </c>
      <c r="HW9" s="46">
        <f t="shared" si="31"/>
        <v>-2.8326178359393741E-5</v>
      </c>
      <c r="HX9" s="46">
        <f t="shared" si="32"/>
        <v>-4.2864866190945767E-5</v>
      </c>
      <c r="HY9" s="46">
        <f t="shared" si="33"/>
        <v>-1.3362404660659843E-6</v>
      </c>
      <c r="HZ9" s="46">
        <f t="shared" si="34"/>
        <v>-2.1297338637193597E-4</v>
      </c>
      <c r="IA9" s="46">
        <f t="shared" si="35"/>
        <v>-5.1150733562513586E-6</v>
      </c>
      <c r="IB9" s="46">
        <f t="shared" si="36"/>
        <v>-1.8611978846448526E-5</v>
      </c>
      <c r="IC9" s="46">
        <f t="shared" si="37"/>
        <v>8.7973295014204412E-3</v>
      </c>
      <c r="ID9" s="46">
        <f t="shared" si="38"/>
        <v>-3.1483910811646343E-5</v>
      </c>
      <c r="IE9" s="46">
        <f t="shared" si="39"/>
        <v>7.0431416914876061E-7</v>
      </c>
      <c r="IF9" s="46">
        <f t="shared" si="40"/>
        <v>-2.5834075070143067E-7</v>
      </c>
      <c r="IG9" s="46">
        <f t="shared" si="41"/>
        <v>-7.198300118592733E-4</v>
      </c>
      <c r="IH9" s="46">
        <f t="shared" si="42"/>
        <v>-1.7636506848984721E-5</v>
      </c>
      <c r="II9" s="46">
        <f t="shared" si="43"/>
        <v>-1.0094561922684999E-5</v>
      </c>
      <c r="IJ9" s="46">
        <f t="shared" si="44"/>
        <v>-3.987583280039299E-6</v>
      </c>
      <c r="IK9" s="46">
        <f t="shared" si="45"/>
        <v>-1.255915846116515E-4</v>
      </c>
      <c r="IL9" s="46">
        <f t="shared" si="46"/>
        <v>7.3446296514848835E-5</v>
      </c>
      <c r="IM9" s="46">
        <f t="shared" si="47"/>
        <v>6.4596113761688466E-7</v>
      </c>
      <c r="IN9" s="46">
        <f t="shared" si="48"/>
        <v>-6.4896713951145337E-6</v>
      </c>
      <c r="IO9" s="46">
        <f t="shared" si="49"/>
        <v>-2.6488206053069912E-5</v>
      </c>
      <c r="IP9" s="46">
        <f t="shared" si="50"/>
        <v>1.0500182478377231E-4</v>
      </c>
      <c r="IQ9" s="46">
        <f t="shared" si="51"/>
        <v>2.7056610922015438E-4</v>
      </c>
      <c r="IR9" s="46">
        <f t="shared" si="52"/>
        <v>0</v>
      </c>
      <c r="IS9" s="46">
        <f t="shared" si="53"/>
        <v>4.4457978273894812E-5</v>
      </c>
      <c r="IT9" s="46">
        <f t="shared" si="54"/>
        <v>1.1908678993841323E-5</v>
      </c>
      <c r="IU9" s="46">
        <f t="shared" si="55"/>
        <v>2.6833181416006484E-5</v>
      </c>
      <c r="IV9" s="46">
        <f t="shared" si="56"/>
        <v>0</v>
      </c>
      <c r="IW9" s="46">
        <f t="shared" si="57"/>
        <v>1.0236889051918531E-5</v>
      </c>
      <c r="IX9" s="46">
        <f t="shared" si="58"/>
        <v>-4.449819674851054E-6</v>
      </c>
      <c r="IY9" s="46">
        <f t="shared" si="59"/>
        <v>-9.3099913566245586E-5</v>
      </c>
      <c r="IZ9" s="46">
        <f t="shared" si="60"/>
        <v>9.7299141640282688E-6</v>
      </c>
      <c r="JA9" s="46">
        <f t="shared" si="61"/>
        <v>0</v>
      </c>
      <c r="JB9" s="46">
        <f t="shared" si="62"/>
        <v>0</v>
      </c>
      <c r="JC9" s="46">
        <f t="shared" si="63"/>
        <v>0</v>
      </c>
      <c r="JD9" s="46">
        <f t="shared" si="64"/>
        <v>-3.7702413173570081E-6</v>
      </c>
      <c r="JE9" s="46">
        <f t="shared" si="65"/>
        <v>-4.222977692883454E-4</v>
      </c>
      <c r="JF9" s="46">
        <f t="shared" si="66"/>
        <v>-4.2644903178238003E-5</v>
      </c>
      <c r="JG9" s="46">
        <f t="shared" si="67"/>
        <v>-4.8591021141404012E-6</v>
      </c>
      <c r="JH9" s="46">
        <f t="shared" si="68"/>
        <v>5.7064520014120783E-6</v>
      </c>
    </row>
    <row r="10" spans="1:268" x14ac:dyDescent="0.3">
      <c r="A10" s="23" t="s">
        <v>8</v>
      </c>
      <c r="B10" s="64">
        <v>242.48322747</v>
      </c>
      <c r="C10" s="64">
        <v>2.0192670385999998</v>
      </c>
      <c r="D10" s="64">
        <v>280.96047501999999</v>
      </c>
      <c r="E10" s="64">
        <v>35.59124714</v>
      </c>
      <c r="F10" s="64">
        <v>35.557166672999998</v>
      </c>
      <c r="G10" s="64">
        <v>16.723063643</v>
      </c>
      <c r="H10" s="64">
        <v>47.285286562000003</v>
      </c>
      <c r="I10" s="23">
        <v>0.11628582010000001</v>
      </c>
      <c r="J10" s="23">
        <v>2.2678126E-2</v>
      </c>
      <c r="L10" s="23">
        <v>8.9690500000000003E-4</v>
      </c>
      <c r="M10" s="23">
        <v>3.7875250499999999E-2</v>
      </c>
      <c r="N10" s="23">
        <v>1.2871099999999999E-5</v>
      </c>
      <c r="O10" s="23">
        <v>2.1816550999999998E-3</v>
      </c>
      <c r="P10" s="23">
        <v>3.3251878000000001E-3</v>
      </c>
      <c r="T10" s="23">
        <v>1.762016E-4</v>
      </c>
      <c r="AA10" s="23">
        <v>0.84371252730000001</v>
      </c>
      <c r="AD10" s="23">
        <v>2.4449453000000001E-3</v>
      </c>
      <c r="AF10" s="23">
        <v>3.6858519999999999E-3</v>
      </c>
      <c r="AH10" s="23">
        <v>1.7438537000000001E-3</v>
      </c>
      <c r="AK10" s="23">
        <v>5.2021489999999997E-3</v>
      </c>
      <c r="AL10" s="23">
        <v>7.3893142000000002E-3</v>
      </c>
      <c r="AQ10" s="23">
        <v>0.1113856387</v>
      </c>
      <c r="AU10" s="23">
        <v>5.8395313400000003E-2</v>
      </c>
      <c r="AV10" s="23">
        <v>1.5220774000000001E-3</v>
      </c>
      <c r="AZ10" s="6">
        <v>4.3888027E-7</v>
      </c>
      <c r="BA10" s="23">
        <v>1.43842E-5</v>
      </c>
      <c r="BB10" s="6">
        <v>9.4982191000000002E-6</v>
      </c>
      <c r="BD10" s="23">
        <v>1.7991941000000001E-3</v>
      </c>
      <c r="BI10" s="23">
        <v>0.46935053100000002</v>
      </c>
      <c r="BJ10" s="23">
        <v>0.4552696692</v>
      </c>
      <c r="BK10" s="23">
        <v>2.4060261400000001E-2</v>
      </c>
      <c r="BL10" s="23">
        <v>3.5611759755999999</v>
      </c>
      <c r="BO10" s="6">
        <v>9.6972530000000009E-7</v>
      </c>
      <c r="BQ10" s="23" t="s">
        <v>8</v>
      </c>
      <c r="BR10" s="23">
        <v>0</v>
      </c>
      <c r="BS10" s="23">
        <v>2.7760838175234399E-3</v>
      </c>
      <c r="BT10" s="23">
        <v>0</v>
      </c>
      <c r="BU10" s="23">
        <v>2.26785112896488E-2</v>
      </c>
      <c r="BV10" s="23">
        <v>0</v>
      </c>
      <c r="BW10" s="23">
        <v>0</v>
      </c>
      <c r="BX10" s="23">
        <v>0.1162854421085</v>
      </c>
      <c r="BY10" s="23">
        <v>0.1162854421085</v>
      </c>
      <c r="BZ10" s="23">
        <v>0.143099330594089</v>
      </c>
      <c r="CA10" s="23">
        <v>0</v>
      </c>
      <c r="CB10" s="23">
        <v>3.67738664109304E-4</v>
      </c>
      <c r="CC10" s="23">
        <v>5.2916681823443005E-4</v>
      </c>
      <c r="CD10" s="23">
        <v>3.7875765484107503E-2</v>
      </c>
      <c r="CE10" s="6">
        <v>9.6969712647364596E-7</v>
      </c>
      <c r="CF10" s="6">
        <v>4.1184455210348398E-6</v>
      </c>
      <c r="CG10" s="6">
        <v>8.7525587393971502E-6</v>
      </c>
      <c r="CH10" s="23">
        <v>0</v>
      </c>
      <c r="CI10" s="23">
        <v>2.1806447408191298E-3</v>
      </c>
      <c r="CJ10" s="23">
        <v>7.9803788642889603E-4</v>
      </c>
      <c r="CK10" s="23">
        <v>2.5271500300379501E-3</v>
      </c>
      <c r="CL10" s="23">
        <v>0</v>
      </c>
      <c r="CM10" s="23">
        <v>0</v>
      </c>
      <c r="CN10" s="23">
        <v>21.913479691132501</v>
      </c>
      <c r="CO10" s="23">
        <v>0</v>
      </c>
      <c r="CP10" s="23">
        <v>0</v>
      </c>
      <c r="CQ10" s="6">
        <v>5.1103358190446401E-5</v>
      </c>
      <c r="CR10" s="23">
        <v>1.2511362070580901E-4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3">
        <v>0</v>
      </c>
      <c r="CY10" s="23">
        <v>0</v>
      </c>
      <c r="CZ10" s="23">
        <v>242.48309881666901</v>
      </c>
      <c r="DA10" s="23">
        <v>0</v>
      </c>
      <c r="DB10" s="23">
        <v>0</v>
      </c>
      <c r="DC10" s="23">
        <v>1.40808159305984E-2</v>
      </c>
      <c r="DD10" s="23">
        <v>0.35110506677248798</v>
      </c>
      <c r="DE10" s="23">
        <v>2.2357826683642099E-2</v>
      </c>
      <c r="DF10" s="23">
        <v>5.1946570986071696E-4</v>
      </c>
      <c r="DG10" s="23">
        <v>7.9945656067945903E-2</v>
      </c>
      <c r="DH10" s="23">
        <v>1.3430628813307099E-3</v>
      </c>
      <c r="DI10" s="23">
        <v>0.45870134625241599</v>
      </c>
      <c r="DJ10" s="23">
        <v>1.0877130166173301</v>
      </c>
      <c r="DK10" s="23">
        <v>2.0576601818813101E-2</v>
      </c>
      <c r="DL10" s="23">
        <v>2.4061246319659099E-2</v>
      </c>
      <c r="DM10" s="23">
        <v>1.9577006993281401</v>
      </c>
      <c r="DN10" s="23">
        <v>0</v>
      </c>
      <c r="DO10" s="23">
        <v>0</v>
      </c>
      <c r="DP10" s="6">
        <v>0.84371161830277497</v>
      </c>
      <c r="DQ10" s="23">
        <v>0.84371161830277497</v>
      </c>
      <c r="DR10" s="6">
        <v>0</v>
      </c>
      <c r="DS10" s="23">
        <v>0</v>
      </c>
      <c r="DT10" s="23">
        <v>3.5611845228922299</v>
      </c>
      <c r="DU10" s="23">
        <v>5.7440356147864203E-4</v>
      </c>
      <c r="DV10" s="23">
        <v>1.7378010179842E-3</v>
      </c>
      <c r="DW10" s="23">
        <v>0</v>
      </c>
      <c r="DX10" s="23">
        <v>0</v>
      </c>
      <c r="DY10" s="23">
        <v>1.1944694152791299E-2</v>
      </c>
      <c r="DZ10" s="23">
        <v>0</v>
      </c>
      <c r="EA10" s="23">
        <v>0.299184513116452</v>
      </c>
      <c r="EB10" s="23">
        <v>1.61050455750479E-2</v>
      </c>
      <c r="EC10" s="23">
        <v>9.5832492821199195E-4</v>
      </c>
      <c r="ED10" s="23">
        <v>2.7275253669317599E-3</v>
      </c>
      <c r="EE10" s="6">
        <v>0</v>
      </c>
      <c r="EF10" s="23">
        <v>5.75470604121541E-4</v>
      </c>
      <c r="EG10" s="23">
        <v>1.16837921702849E-3</v>
      </c>
      <c r="EH10" s="23">
        <v>0</v>
      </c>
      <c r="EI10" s="23">
        <v>0</v>
      </c>
      <c r="EJ10" s="23">
        <v>5.2023559448403298E-3</v>
      </c>
      <c r="EK10" s="23">
        <v>2.0192501749918699</v>
      </c>
      <c r="EL10" s="23">
        <v>0</v>
      </c>
      <c r="EM10" s="23">
        <v>3.0296261512260301E-3</v>
      </c>
      <c r="EN10" s="23">
        <v>4.3598141503662403E-3</v>
      </c>
      <c r="EO10" s="23">
        <v>39.963187442473199</v>
      </c>
      <c r="EP10" s="23">
        <v>252.86373187387301</v>
      </c>
      <c r="EQ10" s="23">
        <v>28.0965871349282</v>
      </c>
      <c r="ER10" s="23">
        <v>280.96031900880098</v>
      </c>
      <c r="ES10" s="6">
        <v>1.75479552296388E-5</v>
      </c>
      <c r="ET10" s="23">
        <v>7.71070883832948</v>
      </c>
      <c r="EU10" s="23">
        <v>1.5220051103137699E-3</v>
      </c>
      <c r="EV10" s="23">
        <v>0</v>
      </c>
      <c r="EW10" s="23">
        <v>0</v>
      </c>
      <c r="EX10" s="23">
        <v>0</v>
      </c>
      <c r="EY10" s="6">
        <v>4.38926194767331E-7</v>
      </c>
      <c r="EZ10" s="6">
        <v>1.43884477807722E-5</v>
      </c>
      <c r="FA10" s="6">
        <v>9.4945022239123896E-6</v>
      </c>
      <c r="FB10" s="23">
        <v>0</v>
      </c>
      <c r="FC10" s="23">
        <v>1.7993473437060701E-3</v>
      </c>
      <c r="FD10" s="23">
        <v>0.30272888109922302</v>
      </c>
      <c r="FE10" s="23">
        <v>19.749849342747002</v>
      </c>
      <c r="FF10" s="23">
        <v>0.394514117848068</v>
      </c>
      <c r="FG10" s="23">
        <v>0.93989869761956901</v>
      </c>
      <c r="FH10" s="23">
        <v>2.7819013762352802</v>
      </c>
      <c r="FI10" s="23">
        <v>0.55172274673853405</v>
      </c>
      <c r="FJ10" s="23">
        <v>1.0253322089761199E-3</v>
      </c>
      <c r="FK10" s="23">
        <v>1.3266224639957601E-4</v>
      </c>
      <c r="FL10" s="23">
        <v>0.12977176650848499</v>
      </c>
      <c r="FM10" s="23">
        <v>35.593596094512101</v>
      </c>
      <c r="FN10" s="23">
        <v>35.559515587228503</v>
      </c>
      <c r="FO10" s="23">
        <v>3.4080507283520203E-2</v>
      </c>
      <c r="FP10" s="23">
        <v>1.1037891940453E-3</v>
      </c>
      <c r="FQ10" s="23">
        <v>3.1921934335333999E-4</v>
      </c>
      <c r="FR10" s="23">
        <v>1.7770236500824099</v>
      </c>
      <c r="FS10" s="23">
        <v>6.4499688597143704E-3</v>
      </c>
      <c r="FT10" s="23">
        <v>6.2583626272480402</v>
      </c>
      <c r="FU10" s="23">
        <v>1.51817655715205</v>
      </c>
      <c r="FV10" s="23">
        <v>0.81441403903283704</v>
      </c>
      <c r="FW10" s="23">
        <v>15.670917839249899</v>
      </c>
      <c r="FX10" s="23">
        <v>0</v>
      </c>
      <c r="FY10" s="23">
        <v>2.0531241672646598</v>
      </c>
      <c r="FZ10" s="23">
        <v>0.92474247259378795</v>
      </c>
      <c r="GA10" s="23">
        <v>3.4736347051593701</v>
      </c>
      <c r="GB10" s="23">
        <v>1.28078010549116E-2</v>
      </c>
      <c r="GC10" s="23">
        <v>0</v>
      </c>
      <c r="GD10" s="23">
        <v>16.723032766194301</v>
      </c>
      <c r="GE10" s="23">
        <v>1.27298748084127</v>
      </c>
      <c r="GF10" s="23">
        <v>0</v>
      </c>
      <c r="GG10" s="23">
        <v>7.4756547782425894E-2</v>
      </c>
      <c r="GH10" s="23">
        <v>0</v>
      </c>
      <c r="GI10" s="23">
        <v>3.2820494362803498</v>
      </c>
      <c r="GJ10" s="23">
        <v>0.111386147663288</v>
      </c>
      <c r="GK10" s="23">
        <v>0</v>
      </c>
      <c r="GL10" s="23">
        <v>0</v>
      </c>
      <c r="GM10" s="23">
        <v>0</v>
      </c>
      <c r="GN10" s="23">
        <v>1.0442744698159601</v>
      </c>
      <c r="GO10" s="23">
        <v>47.285348633410202</v>
      </c>
      <c r="GP10" s="23">
        <v>5.8395401817159402E-2</v>
      </c>
      <c r="GQ10" s="23">
        <v>0.43141947067025699</v>
      </c>
      <c r="GS10" s="32">
        <f t="shared" si="1"/>
        <v>0.84514947224554426</v>
      </c>
      <c r="GT10" s="31">
        <f t="shared" si="2"/>
        <v>0</v>
      </c>
      <c r="GU10" s="46">
        <f t="shared" si="3"/>
        <v>-5.3056589658496541E-7</v>
      </c>
      <c r="GV10" s="46">
        <f t="shared" si="4"/>
        <v>-8.3513511623530889E-6</v>
      </c>
      <c r="GW10" s="46">
        <f t="shared" si="5"/>
        <v>-5.5527810094677232E-7</v>
      </c>
      <c r="GX10" s="46">
        <f t="shared" si="6"/>
        <v>6.5998095061440193E-5</v>
      </c>
      <c r="GY10" s="46">
        <f t="shared" si="7"/>
        <v>6.6060219311271252E-5</v>
      </c>
      <c r="GZ10" s="46">
        <f t="shared" si="8"/>
        <v>-1.8463605926557613E-6</v>
      </c>
      <c r="HA10" s="46">
        <f t="shared" si="9"/>
        <v>1.3127003072518179E-6</v>
      </c>
      <c r="HB10" s="75">
        <f t="shared" si="10"/>
        <v>-3.2505381969864945E-6</v>
      </c>
      <c r="HC10" s="75">
        <f t="shared" si="11"/>
        <v>1.6989483557858895E-5</v>
      </c>
      <c r="HD10" s="75">
        <f t="shared" si="12"/>
        <v>0</v>
      </c>
      <c r="HE10" s="75">
        <f t="shared" si="13"/>
        <v>5.377868716005474E-7</v>
      </c>
      <c r="HF10" s="75">
        <f t="shared" si="14"/>
        <v>1.3596850204433389E-5</v>
      </c>
      <c r="HG10" s="75">
        <f t="shared" si="15"/>
        <v>-7.4383361181441391E-6</v>
      </c>
      <c r="HH10" s="75">
        <f t="shared" si="16"/>
        <v>-4.6311590721650542E-4</v>
      </c>
      <c r="HI10" s="75">
        <f t="shared" si="17"/>
        <v>3.5025644611693033E-8</v>
      </c>
      <c r="HJ10" s="75">
        <f t="shared" si="18"/>
        <v>0</v>
      </c>
      <c r="HK10" s="75">
        <f t="shared" si="19"/>
        <v>0</v>
      </c>
      <c r="HL10" s="75">
        <f t="shared" si="20"/>
        <v>0</v>
      </c>
      <c r="HM10" s="75">
        <f t="shared" si="21"/>
        <v>8.7280116953536893E-5</v>
      </c>
      <c r="HN10" s="75">
        <f t="shared" si="22"/>
        <v>0</v>
      </c>
      <c r="HO10" s="75">
        <f t="shared" si="23"/>
        <v>0</v>
      </c>
      <c r="HP10" s="75">
        <f t="shared" si="24"/>
        <v>0</v>
      </c>
      <c r="HQ10" s="75">
        <f t="shared" si="25"/>
        <v>0</v>
      </c>
      <c r="HR10" s="75">
        <f t="shared" si="26"/>
        <v>0</v>
      </c>
      <c r="HS10" s="75">
        <f t="shared" si="27"/>
        <v>0</v>
      </c>
      <c r="HT10" s="46">
        <f t="shared" si="28"/>
        <v>-1.0773778931022498E-6</v>
      </c>
      <c r="HU10" s="46">
        <f t="shared" si="29"/>
        <v>0</v>
      </c>
      <c r="HV10" s="46">
        <f t="shared" si="30"/>
        <v>0</v>
      </c>
      <c r="HW10" s="46">
        <f t="shared" si="31"/>
        <v>-3.2096479860621371E-5</v>
      </c>
      <c r="HX10" s="46">
        <f t="shared" si="32"/>
        <v>0</v>
      </c>
      <c r="HY10" s="46">
        <f t="shared" si="33"/>
        <v>-4.6254061419948623E-7</v>
      </c>
      <c r="HZ10" s="46">
        <f t="shared" si="34"/>
        <v>0</v>
      </c>
      <c r="IA10" s="46">
        <f t="shared" si="35"/>
        <v>-2.2242978118425448E-6</v>
      </c>
      <c r="IB10" s="46">
        <f t="shared" si="36"/>
        <v>0</v>
      </c>
      <c r="IC10" s="46">
        <f t="shared" si="37"/>
        <v>0</v>
      </c>
      <c r="ID10" s="46">
        <f t="shared" si="38"/>
        <v>3.9780644562487113E-5</v>
      </c>
      <c r="IE10" s="46">
        <f t="shared" si="39"/>
        <v>1.7065398609068841E-5</v>
      </c>
      <c r="IF10" s="46">
        <f t="shared" si="40"/>
        <v>0</v>
      </c>
      <c r="IG10" s="46">
        <f t="shared" si="41"/>
        <v>0</v>
      </c>
      <c r="IH10" s="46">
        <f t="shared" si="42"/>
        <v>0</v>
      </c>
      <c r="II10" s="46">
        <f t="shared" si="43"/>
        <v>0</v>
      </c>
      <c r="IJ10" s="46">
        <f t="shared" si="44"/>
        <v>4.5693798046265315E-6</v>
      </c>
      <c r="IK10" s="46">
        <f t="shared" si="45"/>
        <v>0</v>
      </c>
      <c r="IL10" s="46">
        <f t="shared" si="46"/>
        <v>0</v>
      </c>
      <c r="IM10" s="46">
        <f t="shared" si="47"/>
        <v>0</v>
      </c>
      <c r="IN10" s="46">
        <f t="shared" si="48"/>
        <v>1.5141139631173964E-6</v>
      </c>
      <c r="IO10" s="46">
        <f t="shared" si="49"/>
        <v>-4.7494093421353887E-5</v>
      </c>
      <c r="IP10" s="46">
        <f t="shared" si="50"/>
        <v>0</v>
      </c>
      <c r="IQ10" s="46">
        <f t="shared" si="51"/>
        <v>0</v>
      </c>
      <c r="IR10" s="46">
        <f t="shared" si="52"/>
        <v>0</v>
      </c>
      <c r="IS10" s="46">
        <f t="shared" si="53"/>
        <v>1.0464076530712975E-4</v>
      </c>
      <c r="IT10" s="46">
        <f t="shared" si="54"/>
        <v>2.9530879521976356E-4</v>
      </c>
      <c r="IU10" s="46">
        <f t="shared" si="55"/>
        <v>-3.9132347321937531E-4</v>
      </c>
      <c r="IV10" s="46">
        <f t="shared" si="56"/>
        <v>0</v>
      </c>
      <c r="IW10" s="46">
        <f t="shared" si="57"/>
        <v>8.5173526341597428E-5</v>
      </c>
      <c r="IX10" s="46">
        <f t="shared" si="58"/>
        <v>0</v>
      </c>
      <c r="IY10" s="46">
        <f t="shared" si="59"/>
        <v>0</v>
      </c>
      <c r="IZ10" s="46">
        <f t="shared" si="60"/>
        <v>0</v>
      </c>
      <c r="JA10" s="46">
        <f t="shared" si="61"/>
        <v>0</v>
      </c>
      <c r="JB10" s="46">
        <f t="shared" si="62"/>
        <v>2.9041106290835892E-6</v>
      </c>
      <c r="JC10" s="46">
        <f t="shared" si="63"/>
        <v>3.0946829160159192E-6</v>
      </c>
      <c r="JD10" s="46">
        <f t="shared" si="64"/>
        <v>4.0935534436790789E-5</v>
      </c>
      <c r="JE10" s="46">
        <f t="shared" si="65"/>
        <v>2.4001319475788522E-6</v>
      </c>
      <c r="JF10" s="46">
        <f t="shared" si="66"/>
        <v>0</v>
      </c>
      <c r="JG10" s="46">
        <f t="shared" si="67"/>
        <v>0</v>
      </c>
      <c r="JH10" s="46">
        <f t="shared" si="68"/>
        <v>-2.905310024821721E-5</v>
      </c>
    </row>
    <row r="11" spans="1:268" x14ac:dyDescent="0.3">
      <c r="A11" s="23" t="s">
        <v>9</v>
      </c>
      <c r="B11" s="64">
        <v>35351.189166999997</v>
      </c>
      <c r="C11" s="64">
        <v>1381.2188106000001</v>
      </c>
      <c r="D11" s="64">
        <v>22764.897233</v>
      </c>
      <c r="E11" s="64">
        <v>8602.9427940999994</v>
      </c>
      <c r="F11" s="64">
        <v>6482.9223829000002</v>
      </c>
      <c r="G11" s="64">
        <v>22528.086897000001</v>
      </c>
      <c r="H11" s="64">
        <v>23797.600247999999</v>
      </c>
      <c r="I11" s="23">
        <v>143.38522854999999</v>
      </c>
      <c r="J11" s="23">
        <v>22.425959713000001</v>
      </c>
      <c r="K11" s="23">
        <v>3.989828315</v>
      </c>
      <c r="L11" s="23">
        <v>0.1511282166</v>
      </c>
      <c r="M11" s="23">
        <v>50.189606183000002</v>
      </c>
      <c r="N11" s="23">
        <v>1.25087922E-2</v>
      </c>
      <c r="O11" s="23">
        <v>5.8107821400000002E-2</v>
      </c>
      <c r="P11" s="23">
        <v>6.7620007900000001E-2</v>
      </c>
      <c r="Q11" s="23">
        <v>2.2466631866000002</v>
      </c>
      <c r="R11" s="23">
        <v>50.046035592999999</v>
      </c>
      <c r="S11" s="23">
        <v>33.111680589000002</v>
      </c>
      <c r="T11" s="23">
        <v>0.42048076760000003</v>
      </c>
      <c r="U11" s="23">
        <v>1.8491235204000001</v>
      </c>
      <c r="V11" s="23">
        <v>8.5391960850000004</v>
      </c>
      <c r="W11" s="23">
        <v>0.23915022599999999</v>
      </c>
      <c r="X11" s="23">
        <v>0.14803722159999999</v>
      </c>
      <c r="Y11" s="23">
        <v>1.8178755E-3</v>
      </c>
      <c r="Z11" s="23">
        <v>1.4162271660000001</v>
      </c>
      <c r="AA11" s="23">
        <v>166.38038754999999</v>
      </c>
      <c r="AB11" s="23">
        <v>338.93537495999999</v>
      </c>
      <c r="AC11" s="23">
        <v>0.35946899999999998</v>
      </c>
      <c r="AD11" s="23">
        <v>0.3699126848</v>
      </c>
      <c r="AF11" s="23">
        <v>1.2110482997000001</v>
      </c>
      <c r="AG11" s="23">
        <v>5.3505419999999999</v>
      </c>
      <c r="AH11" s="23">
        <v>5.3016130740999996</v>
      </c>
      <c r="AI11" s="23">
        <v>40.073795846000003</v>
      </c>
      <c r="AJ11" s="23">
        <v>2302.5846492999999</v>
      </c>
      <c r="AK11" s="23">
        <v>281.24810094999998</v>
      </c>
      <c r="AL11" s="23">
        <v>2.0785823146000002</v>
      </c>
      <c r="AM11" s="23">
        <v>62.101003351999999</v>
      </c>
      <c r="AN11" s="23">
        <v>0.33834959910000001</v>
      </c>
      <c r="AP11" s="23">
        <v>3.2864999999999998E-2</v>
      </c>
      <c r="AQ11" s="23">
        <v>358.06106093</v>
      </c>
      <c r="AR11" s="23">
        <v>0.10821699999999999</v>
      </c>
      <c r="AS11" s="23">
        <v>1.5641669355000001</v>
      </c>
      <c r="AT11" s="23">
        <v>6.6512736202999996</v>
      </c>
      <c r="AU11" s="23">
        <v>283.08561146</v>
      </c>
      <c r="AV11" s="23">
        <v>6.2858106799999994E-2</v>
      </c>
      <c r="AZ11" s="23">
        <v>1.0251000000000001E-5</v>
      </c>
      <c r="BA11" s="23">
        <v>7.5349249999999998E-4</v>
      </c>
      <c r="BB11" s="23">
        <v>6.1292910000000005E-4</v>
      </c>
      <c r="BD11" s="23">
        <v>2.5889887522000001</v>
      </c>
      <c r="BE11" s="23">
        <v>2.1062999999999998E-2</v>
      </c>
      <c r="BF11" s="23">
        <v>1.4010590000000001</v>
      </c>
      <c r="BG11" s="23">
        <v>1.4310595015000001</v>
      </c>
      <c r="BI11" s="23">
        <v>10.865253071</v>
      </c>
      <c r="BJ11" s="23">
        <v>10.539290360000001</v>
      </c>
      <c r="BK11" s="23">
        <v>74.636201807999996</v>
      </c>
      <c r="BL11" s="23">
        <v>128.94374411000001</v>
      </c>
      <c r="BM11" s="23">
        <v>21.295439420000001</v>
      </c>
      <c r="BN11" s="23">
        <v>1305.7209806000001</v>
      </c>
      <c r="BO11" s="23">
        <v>4.1477540000000001E-4</v>
      </c>
      <c r="BQ11" s="23" t="s">
        <v>9</v>
      </c>
      <c r="BR11" s="23">
        <v>32.507284472264899</v>
      </c>
      <c r="BS11" s="23">
        <v>492.25905600375501</v>
      </c>
      <c r="BT11" s="23">
        <v>2.1063111410572301E-2</v>
      </c>
      <c r="BU11" s="23">
        <v>22.425814215458502</v>
      </c>
      <c r="BV11" s="23">
        <v>1.40106230564003</v>
      </c>
      <c r="BW11" s="23">
        <v>3.98982843546576</v>
      </c>
      <c r="BX11" s="23">
        <v>147.95559492858601</v>
      </c>
      <c r="BY11" s="23">
        <v>143.384028649252</v>
      </c>
      <c r="BZ11" s="23">
        <v>98.821607288581802</v>
      </c>
      <c r="CA11" s="23">
        <v>790.59844895982803</v>
      </c>
      <c r="CB11" s="23">
        <v>6.1836214038591901E-2</v>
      </c>
      <c r="CC11" s="23">
        <v>8.8983640891328403E-2</v>
      </c>
      <c r="CD11" s="23">
        <v>50.188957443008398</v>
      </c>
      <c r="CE11" s="23">
        <v>4.14820374973793E-4</v>
      </c>
      <c r="CF11" s="23">
        <v>3.99303327413922E-3</v>
      </c>
      <c r="CG11" s="23">
        <v>8.4852701642994608E-3</v>
      </c>
      <c r="CH11" s="23">
        <v>1.8178995293903601E-3</v>
      </c>
      <c r="CI11" s="23">
        <v>5.8102331018342002E-2</v>
      </c>
      <c r="CJ11" s="23">
        <v>1.6228427749576901E-2</v>
      </c>
      <c r="CK11" s="23">
        <v>5.1390372723314502E-2</v>
      </c>
      <c r="CL11" s="23">
        <v>2.2466842605813699</v>
      </c>
      <c r="CM11" s="23">
        <v>1.4310474010890799</v>
      </c>
      <c r="CN11" s="23">
        <v>86497.113802595006</v>
      </c>
      <c r="CO11" s="23">
        <v>50.046150924850501</v>
      </c>
      <c r="CP11" s="23">
        <v>0</v>
      </c>
      <c r="CQ11" s="23">
        <v>0.121876227305345</v>
      </c>
      <c r="CR11" s="23">
        <v>0.29838671140120299</v>
      </c>
      <c r="CS11" s="23">
        <v>33.112135851148402</v>
      </c>
      <c r="CT11" s="23">
        <v>1.8490952246855901</v>
      </c>
      <c r="CU11" s="23">
        <v>40.073804816653002</v>
      </c>
      <c r="CV11" s="23">
        <v>8.52297052882491</v>
      </c>
      <c r="CW11" s="23">
        <v>1.5641541235763801</v>
      </c>
      <c r="CX11" s="23">
        <v>62.100243908308101</v>
      </c>
      <c r="CY11" s="23">
        <v>6.65124101305135</v>
      </c>
      <c r="CZ11" s="23">
        <v>35343.978309496699</v>
      </c>
      <c r="DA11" s="23">
        <v>0.239149752482615</v>
      </c>
      <c r="DB11" s="23">
        <v>0.14803661123859499</v>
      </c>
      <c r="DC11" s="23">
        <v>0.32596262063415998</v>
      </c>
      <c r="DD11" s="23">
        <v>8.1278700595798998</v>
      </c>
      <c r="DE11" s="23">
        <v>0.51757389066176995</v>
      </c>
      <c r="DF11" s="23">
        <v>1.20251624530829E-2</v>
      </c>
      <c r="DG11" s="23">
        <v>1.85067555129328</v>
      </c>
      <c r="DH11" s="23">
        <v>3.1091094980626899E-2</v>
      </c>
      <c r="DI11" s="23">
        <v>563.52576215102999</v>
      </c>
      <c r="DJ11" s="23">
        <v>931.01044817798595</v>
      </c>
      <c r="DK11" s="23">
        <v>91.200210266924302</v>
      </c>
      <c r="DL11" s="23">
        <v>74.590109454986305</v>
      </c>
      <c r="DM11" s="23">
        <v>514.58043407217497</v>
      </c>
      <c r="DN11" s="23">
        <v>1.41621925083109</v>
      </c>
      <c r="DO11" s="23">
        <v>18.954116705433002</v>
      </c>
      <c r="DP11" s="23">
        <v>166.204928077364</v>
      </c>
      <c r="DQ11" s="23">
        <v>166.204928077364</v>
      </c>
      <c r="DR11" s="23">
        <v>338.58384471631399</v>
      </c>
      <c r="DS11" s="23">
        <v>0.35946824309837599</v>
      </c>
      <c r="DT11" s="23">
        <v>128.942337260812</v>
      </c>
      <c r="DU11" s="23">
        <v>0.119007394445929</v>
      </c>
      <c r="DV11" s="23">
        <v>0.23041361639004401</v>
      </c>
      <c r="DW11" s="23">
        <v>0</v>
      </c>
      <c r="DX11" s="23">
        <v>0</v>
      </c>
      <c r="DY11" s="23">
        <v>893.75924165004596</v>
      </c>
      <c r="DZ11" s="23">
        <v>31.511616157622498</v>
      </c>
      <c r="EA11" s="23">
        <v>1463.7777628675699</v>
      </c>
      <c r="EB11" s="23">
        <v>241.54766999704901</v>
      </c>
      <c r="EC11" s="23">
        <v>0.31487332708532401</v>
      </c>
      <c r="ED11" s="23">
        <v>0.89617312732546395</v>
      </c>
      <c r="EE11" s="23">
        <v>5.3505772581998299</v>
      </c>
      <c r="EF11" s="23">
        <v>1.7490423828105499</v>
      </c>
      <c r="EG11" s="23">
        <v>3.5510947758020599</v>
      </c>
      <c r="EH11" s="23">
        <v>2310.26656015859</v>
      </c>
      <c r="EI11" s="23">
        <v>21.295428106144001</v>
      </c>
      <c r="EJ11" s="23">
        <v>281.24435587429099</v>
      </c>
      <c r="EK11" s="23">
        <v>1381.1685297864201</v>
      </c>
      <c r="EL11" s="23">
        <v>0</v>
      </c>
      <c r="EM11" s="23">
        <v>0.85143712563038498</v>
      </c>
      <c r="EN11" s="23">
        <v>1.2252269669361799</v>
      </c>
      <c r="EO11" s="23">
        <v>25857.882142159498</v>
      </c>
      <c r="EP11" s="23">
        <v>20485.273117389501</v>
      </c>
      <c r="EQ11" s="23">
        <v>2276.1445357889502</v>
      </c>
      <c r="ER11" s="23">
        <v>22761.4176531784</v>
      </c>
      <c r="ES11" s="23">
        <v>0.491243144359918</v>
      </c>
      <c r="ET11" s="23">
        <v>840.45319485151799</v>
      </c>
      <c r="EU11" s="23">
        <v>6.2856795617025299E-2</v>
      </c>
      <c r="EV11" s="23">
        <v>0</v>
      </c>
      <c r="EW11" s="23">
        <v>0</v>
      </c>
      <c r="EX11" s="23">
        <v>0</v>
      </c>
      <c r="EY11" s="6">
        <v>1.02509440786609E-5</v>
      </c>
      <c r="EZ11" s="23">
        <v>7.5344533114652496E-4</v>
      </c>
      <c r="FA11" s="23">
        <v>6.1292390173501698E-4</v>
      </c>
      <c r="FB11" s="23">
        <v>0</v>
      </c>
      <c r="FC11" s="23">
        <v>2.5886068020089401</v>
      </c>
      <c r="FD11" s="23">
        <v>27.604668632528</v>
      </c>
      <c r="FE11" s="23">
        <v>6822.78160527004</v>
      </c>
      <c r="FF11" s="23">
        <v>109.859318913121</v>
      </c>
      <c r="FG11" s="23">
        <v>108.672374771959</v>
      </c>
      <c r="FH11" s="23">
        <v>201.434875981966</v>
      </c>
      <c r="FI11" s="23">
        <v>49.929325043182999</v>
      </c>
      <c r="FJ11" s="23">
        <v>76.917150076026502</v>
      </c>
      <c r="FK11" s="23">
        <v>2.0456881564186801E-2</v>
      </c>
      <c r="FL11" s="23">
        <v>140.56217026431099</v>
      </c>
      <c r="FM11" s="23">
        <v>8600.8398968190795</v>
      </c>
      <c r="FN11" s="23">
        <v>6480.2803333854899</v>
      </c>
      <c r="FO11" s="23">
        <v>2120.55956343358</v>
      </c>
      <c r="FP11" s="23">
        <v>6.8806624486163397</v>
      </c>
      <c r="FQ11" s="23">
        <v>2.8467413581149299</v>
      </c>
      <c r="FR11" s="23">
        <v>2530.90874835574</v>
      </c>
      <c r="FS11" s="23">
        <v>273.87423826859998</v>
      </c>
      <c r="FT11" s="23">
        <v>448.46628044853099</v>
      </c>
      <c r="FU11" s="23">
        <v>56.044435682027398</v>
      </c>
      <c r="FV11" s="23">
        <v>50.842038029949698</v>
      </c>
      <c r="FW11" s="23">
        <v>1125.03291563021</v>
      </c>
      <c r="FX11" s="23">
        <v>0.338077069674874</v>
      </c>
      <c r="FY11" s="23">
        <v>361.73739852425899</v>
      </c>
      <c r="FZ11" s="23">
        <v>224.08275117633099</v>
      </c>
      <c r="GA11" s="23">
        <v>1023.49385533006</v>
      </c>
      <c r="GB11" s="23">
        <v>22.827782974209601</v>
      </c>
      <c r="GC11" s="23">
        <v>0</v>
      </c>
      <c r="GD11" s="23">
        <v>22527.644720548898</v>
      </c>
      <c r="GE11" s="23">
        <v>2129.3547690360401</v>
      </c>
      <c r="GF11" s="23">
        <v>1305.71926312204</v>
      </c>
      <c r="GG11" s="23">
        <v>22.895004856606601</v>
      </c>
      <c r="GH11" s="23">
        <v>1726.8466811491601</v>
      </c>
      <c r="GI11" s="23">
        <v>3518.2645007534502</v>
      </c>
      <c r="GJ11" s="23">
        <v>357.82308885736001</v>
      </c>
      <c r="GK11" s="23">
        <v>3.2863310878629502E-2</v>
      </c>
      <c r="GL11" s="23">
        <v>0.10822012194646</v>
      </c>
      <c r="GM11" s="23">
        <v>5.4532090967453097</v>
      </c>
      <c r="GN11" s="23">
        <v>1490.39152398543</v>
      </c>
      <c r="GO11" s="23">
        <v>23792.838808688401</v>
      </c>
      <c r="GP11" s="23">
        <v>282.91283648252403</v>
      </c>
      <c r="GQ11" s="23">
        <v>916.80819889656198</v>
      </c>
      <c r="GS11" s="32">
        <f t="shared" si="1"/>
        <v>1.0867926416883473</v>
      </c>
      <c r="GT11" s="31">
        <f t="shared" si="2"/>
        <v>0</v>
      </c>
      <c r="GU11" s="46">
        <f t="shared" si="3"/>
        <v>-2.0397779178611897E-4</v>
      </c>
      <c r="GV11" s="46">
        <f t="shared" si="4"/>
        <v>-3.6403220977102404E-5</v>
      </c>
      <c r="GW11" s="46">
        <f t="shared" si="5"/>
        <v>-1.5284847482447913E-4</v>
      </c>
      <c r="GX11" s="46">
        <f t="shared" si="6"/>
        <v>-2.4443929609320719E-4</v>
      </c>
      <c r="GY11" s="46">
        <f t="shared" si="7"/>
        <v>-4.0753989612450436E-4</v>
      </c>
      <c r="GZ11" s="46">
        <f t="shared" si="8"/>
        <v>-1.9627785223140802E-5</v>
      </c>
      <c r="HA11" s="46">
        <f t="shared" si="9"/>
        <v>-2.0008064939230102E-4</v>
      </c>
      <c r="HB11" s="75">
        <f t="shared" si="10"/>
        <v>-8.3683707179994453E-6</v>
      </c>
      <c r="HC11" s="75">
        <f t="shared" si="11"/>
        <v>-6.4879070221040534E-6</v>
      </c>
      <c r="HD11" s="75">
        <f t="shared" si="12"/>
        <v>3.0193218986665655E-8</v>
      </c>
      <c r="HE11" s="75">
        <f t="shared" si="13"/>
        <v>-2.0403977299345249E-3</v>
      </c>
      <c r="HF11" s="75">
        <f t="shared" si="14"/>
        <v>-1.292578366203067E-5</v>
      </c>
      <c r="HG11" s="75">
        <f t="shared" si="15"/>
        <v>-2.4373865257206529E-3</v>
      </c>
      <c r="HH11" s="75">
        <f t="shared" si="16"/>
        <v>-9.4486104034192857E-5</v>
      </c>
      <c r="HI11" s="75">
        <f t="shared" si="17"/>
        <v>-1.7856062814827849E-5</v>
      </c>
      <c r="HJ11" s="75">
        <f t="shared" si="18"/>
        <v>9.380124931694025E-6</v>
      </c>
      <c r="HK11" s="75">
        <f t="shared" si="19"/>
        <v>2.3045152155461346E-6</v>
      </c>
      <c r="HL11" s="75">
        <f t="shared" si="20"/>
        <v>1.3749291497779455E-5</v>
      </c>
      <c r="HM11" s="75">
        <f t="shared" si="21"/>
        <v>-5.1804722174424026E-4</v>
      </c>
      <c r="HN11" s="75">
        <f t="shared" si="22"/>
        <v>-1.5302230542103664E-5</v>
      </c>
      <c r="HO11" s="75">
        <f t="shared" si="23"/>
        <v>-1.9001268987829268E-3</v>
      </c>
      <c r="HP11" s="75">
        <f t="shared" si="24"/>
        <v>-1.9799997387282046E-6</v>
      </c>
      <c r="HQ11" s="75">
        <f t="shared" si="25"/>
        <v>-4.1230266172548761E-6</v>
      </c>
      <c r="HR11" s="75">
        <f t="shared" si="26"/>
        <v>1.321839166659019E-5</v>
      </c>
      <c r="HS11" s="75">
        <f t="shared" si="27"/>
        <v>-5.5889119345403065E-6</v>
      </c>
      <c r="HT11" s="46">
        <f t="shared" si="28"/>
        <v>-1.0545682410029499E-3</v>
      </c>
      <c r="HU11" s="46">
        <f t="shared" si="29"/>
        <v>-1.0371600890803627E-3</v>
      </c>
      <c r="HV11" s="46">
        <f t="shared" si="30"/>
        <v>-2.1056102862509357E-6</v>
      </c>
      <c r="HW11" s="46">
        <f t="shared" si="31"/>
        <v>-9.4055709008825534E-5</v>
      </c>
      <c r="HX11" s="46">
        <f t="shared" si="32"/>
        <v>0</v>
      </c>
      <c r="HY11" s="46">
        <f t="shared" si="33"/>
        <v>-1.5237123181264912E-6</v>
      </c>
      <c r="HZ11" s="46">
        <f t="shared" si="34"/>
        <v>6.5896501382417635E-6</v>
      </c>
      <c r="IA11" s="46">
        <f t="shared" si="35"/>
        <v>-2.7838989129559639E-4</v>
      </c>
      <c r="IB11" s="46">
        <f t="shared" si="36"/>
        <v>2.2385333881446336E-7</v>
      </c>
      <c r="IC11" s="46">
        <f t="shared" si="37"/>
        <v>3.3362121392259874E-3</v>
      </c>
      <c r="ID11" s="46">
        <f t="shared" si="38"/>
        <v>-1.3315914654503582E-5</v>
      </c>
      <c r="IE11" s="46">
        <f t="shared" si="39"/>
        <v>-9.2285112788722916E-4</v>
      </c>
      <c r="IF11" s="46">
        <f t="shared" si="40"/>
        <v>-1.2229169432145491E-5</v>
      </c>
      <c r="IG11" s="46">
        <f t="shared" si="41"/>
        <v>-8.0546696627077901E-4</v>
      </c>
      <c r="IH11" s="46">
        <f t="shared" si="42"/>
        <v>0</v>
      </c>
      <c r="II11" s="46">
        <f t="shared" si="43"/>
        <v>-5.1395751422368764E-5</v>
      </c>
      <c r="IJ11" s="46">
        <f t="shared" si="44"/>
        <v>-6.6461310264204882E-4</v>
      </c>
      <c r="IK11" s="46">
        <f t="shared" si="45"/>
        <v>2.8848946653505567E-5</v>
      </c>
      <c r="IL11" s="46">
        <f t="shared" si="46"/>
        <v>-8.1908927552670829E-6</v>
      </c>
      <c r="IM11" s="46">
        <f t="shared" si="47"/>
        <v>-4.9024067435896597E-6</v>
      </c>
      <c r="IN11" s="46">
        <f t="shared" si="48"/>
        <v>-6.103276552449589E-4</v>
      </c>
      <c r="IO11" s="46">
        <f t="shared" si="49"/>
        <v>-2.0859409254349215E-5</v>
      </c>
      <c r="IP11" s="46">
        <f t="shared" si="50"/>
        <v>0</v>
      </c>
      <c r="IQ11" s="46">
        <f t="shared" si="51"/>
        <v>0</v>
      </c>
      <c r="IR11" s="46">
        <f t="shared" si="52"/>
        <v>0</v>
      </c>
      <c r="IS11" s="46">
        <f t="shared" si="53"/>
        <v>-5.4552081846700716E-6</v>
      </c>
      <c r="IT11" s="46">
        <f t="shared" si="54"/>
        <v>-6.2600295922016523E-5</v>
      </c>
      <c r="IU11" s="46">
        <f t="shared" si="55"/>
        <v>-8.481021676192241E-6</v>
      </c>
      <c r="IV11" s="46">
        <f t="shared" si="56"/>
        <v>0</v>
      </c>
      <c r="IW11" s="46">
        <f t="shared" si="57"/>
        <v>-1.4752871781905492E-4</v>
      </c>
      <c r="IX11" s="46">
        <f t="shared" si="58"/>
        <v>5.2893971562648316E-6</v>
      </c>
      <c r="IY11" s="46">
        <f t="shared" si="59"/>
        <v>2.3593867424048155E-6</v>
      </c>
      <c r="IZ11" s="46">
        <f t="shared" si="60"/>
        <v>-8.4555610073954235E-6</v>
      </c>
      <c r="JA11" s="46">
        <f t="shared" si="61"/>
        <v>0</v>
      </c>
      <c r="JB11" s="46">
        <f t="shared" si="62"/>
        <v>-5.0336054597684206E-6</v>
      </c>
      <c r="JC11" s="46">
        <f t="shared" si="63"/>
        <v>-5.1807123130554793E-6</v>
      </c>
      <c r="JD11" s="46">
        <f t="shared" si="64"/>
        <v>-6.1756027098300824E-4</v>
      </c>
      <c r="JE11" s="46">
        <f t="shared" si="65"/>
        <v>-1.091056567129845E-5</v>
      </c>
      <c r="JF11" s="46">
        <f t="shared" si="66"/>
        <v>-5.3128070177277969E-7</v>
      </c>
      <c r="JG11" s="46">
        <f t="shared" si="67"/>
        <v>-1.315348367335709E-6</v>
      </c>
      <c r="JH11" s="46">
        <f t="shared" si="68"/>
        <v>1.0843211480957074E-4</v>
      </c>
    </row>
    <row r="12" spans="1:268" x14ac:dyDescent="0.3">
      <c r="A12" s="23" t="s">
        <v>10</v>
      </c>
      <c r="B12" s="64">
        <v>30782.702787999999</v>
      </c>
      <c r="C12" s="64">
        <v>5520.0088887000002</v>
      </c>
      <c r="D12" s="64">
        <v>25044.530004</v>
      </c>
      <c r="E12" s="64">
        <v>12909.041096000001</v>
      </c>
      <c r="F12" s="64">
        <v>10706.161097</v>
      </c>
      <c r="G12" s="64">
        <v>15419.291036000001</v>
      </c>
      <c r="H12" s="64">
        <v>26415.966251999998</v>
      </c>
      <c r="I12" s="23">
        <v>349.33052035999998</v>
      </c>
      <c r="J12" s="23">
        <v>74.696651188999994</v>
      </c>
      <c r="K12" s="23">
        <v>5.9694512830999997</v>
      </c>
      <c r="L12" s="23">
        <v>0.20763682950000001</v>
      </c>
      <c r="M12" s="23">
        <v>78.471503177000002</v>
      </c>
      <c r="N12" s="23">
        <v>4.2864016099999999E-2</v>
      </c>
      <c r="O12" s="23">
        <v>0.12276936099999999</v>
      </c>
      <c r="P12" s="23">
        <v>9.6414610499999998E-2</v>
      </c>
      <c r="Q12" s="23">
        <v>0.84003587120000001</v>
      </c>
      <c r="R12" s="23">
        <v>3.1778877645999999</v>
      </c>
      <c r="S12" s="23">
        <v>2.5382291000000001</v>
      </c>
      <c r="T12" s="23">
        <v>1.1076386631999999</v>
      </c>
      <c r="U12" s="23">
        <v>1.1117565008000001</v>
      </c>
      <c r="V12" s="23">
        <v>15.785606683999999</v>
      </c>
      <c r="W12" s="23">
        <v>0.53949127870000002</v>
      </c>
      <c r="X12" s="23">
        <v>0.09</v>
      </c>
      <c r="Y12" s="23">
        <v>2.6286479999999999E-3</v>
      </c>
      <c r="Z12" s="23">
        <v>5.9789607844999999</v>
      </c>
      <c r="AA12" s="23">
        <v>227.06998085000001</v>
      </c>
      <c r="AB12" s="23">
        <v>631.18382281000004</v>
      </c>
      <c r="AD12" s="23">
        <v>0.16284981970000001</v>
      </c>
      <c r="AE12" s="23">
        <v>3.0000000000000001E-3</v>
      </c>
      <c r="AF12" s="23">
        <v>2.9335475408999998</v>
      </c>
      <c r="AG12" s="23">
        <v>2.7042585799999999</v>
      </c>
      <c r="AH12" s="23">
        <v>17.425866263</v>
      </c>
      <c r="AI12" s="23">
        <v>28.292102008000001</v>
      </c>
      <c r="AJ12" s="23">
        <v>5399.4397883000001</v>
      </c>
      <c r="AK12" s="23">
        <v>4.6629768493999997</v>
      </c>
      <c r="AL12" s="23">
        <v>2.8164647900999999</v>
      </c>
      <c r="AM12" s="23">
        <v>25.045585568</v>
      </c>
      <c r="AN12" s="23">
        <v>0.89682882490000004</v>
      </c>
      <c r="AP12" s="23">
        <v>0.1275</v>
      </c>
      <c r="AQ12" s="23">
        <v>153.05575453</v>
      </c>
      <c r="AR12" s="23">
        <v>8.0415000239999994</v>
      </c>
      <c r="AS12" s="23">
        <v>2.6067305207999998</v>
      </c>
      <c r="AT12" s="23">
        <v>6.7553225766000002</v>
      </c>
      <c r="AU12" s="23">
        <v>99.760032862000003</v>
      </c>
      <c r="AV12" s="23">
        <v>0.1130095019</v>
      </c>
      <c r="AZ12" s="23">
        <v>3.4161E-5</v>
      </c>
      <c r="BA12" s="23">
        <v>1.5958458000000001E-3</v>
      </c>
      <c r="BB12" s="23">
        <v>7.8399229999999995E-4</v>
      </c>
      <c r="BD12" s="23">
        <v>0.77573030489999995</v>
      </c>
      <c r="BE12" s="23">
        <v>4.4999999999999998E-2</v>
      </c>
      <c r="BF12" s="23">
        <v>16.223395</v>
      </c>
      <c r="BG12" s="23">
        <v>0.411817977</v>
      </c>
      <c r="BI12" s="23">
        <v>25.571044349000001</v>
      </c>
      <c r="BJ12" s="23">
        <v>24.803908642</v>
      </c>
      <c r="BK12" s="23">
        <v>21.995039275</v>
      </c>
      <c r="BL12" s="23">
        <v>388.62376662999998</v>
      </c>
      <c r="BM12" s="23">
        <v>4.8484541032999999</v>
      </c>
      <c r="BN12" s="23">
        <v>883.32549148999999</v>
      </c>
      <c r="BO12" s="23">
        <v>2.1583743999999999E-3</v>
      </c>
      <c r="BQ12" s="23" t="s">
        <v>10</v>
      </c>
      <c r="BR12" s="23">
        <v>27.828962966964699</v>
      </c>
      <c r="BS12" s="23">
        <v>603.18671394061596</v>
      </c>
      <c r="BT12" s="23">
        <v>4.5000041832702301E-2</v>
      </c>
      <c r="BU12" s="23">
        <v>74.696129639244802</v>
      </c>
      <c r="BV12" s="23">
        <v>16.2234726747465</v>
      </c>
      <c r="BW12" s="23">
        <v>5.9694790127819601</v>
      </c>
      <c r="BX12" s="23">
        <v>353.10161910467798</v>
      </c>
      <c r="BY12" s="23">
        <v>349.32950770988202</v>
      </c>
      <c r="BZ12" s="23">
        <v>107.306842329305</v>
      </c>
      <c r="CA12" s="23">
        <v>709.90931660613899</v>
      </c>
      <c r="CB12" s="23">
        <v>8.5076872249871704E-2</v>
      </c>
      <c r="CC12" s="23">
        <v>0.122427125449715</v>
      </c>
      <c r="CD12" s="23">
        <v>78.471078225056203</v>
      </c>
      <c r="CE12" s="23">
        <v>2.1582911600700602E-3</v>
      </c>
      <c r="CF12" s="23">
        <v>1.3697963171495299E-2</v>
      </c>
      <c r="CG12" s="23">
        <v>2.9108415530955601E-2</v>
      </c>
      <c r="CH12" s="23">
        <v>2.62872959685179E-3</v>
      </c>
      <c r="CI12" s="23">
        <v>0.12277356334635101</v>
      </c>
      <c r="CJ12" s="23">
        <v>2.3138725606574099E-2</v>
      </c>
      <c r="CK12" s="23">
        <v>7.3272392776225506E-2</v>
      </c>
      <c r="CL12" s="23">
        <v>0.84003368936213396</v>
      </c>
      <c r="CM12" s="23">
        <v>0.41181658819314598</v>
      </c>
      <c r="CN12" s="23">
        <v>38095.523257785098</v>
      </c>
      <c r="CO12" s="23">
        <v>3.1779109708519799</v>
      </c>
      <c r="CP12" s="23">
        <v>0</v>
      </c>
      <c r="CQ12" s="23">
        <v>0.32117672886455301</v>
      </c>
      <c r="CR12" s="23">
        <v>0.78633379227246003</v>
      </c>
      <c r="CS12" s="23">
        <v>2.5382061618842799</v>
      </c>
      <c r="CT12" s="23">
        <v>1.1117541906822399</v>
      </c>
      <c r="CU12" s="23">
        <v>28.292167330701499</v>
      </c>
      <c r="CV12" s="23">
        <v>15.7854599757642</v>
      </c>
      <c r="CW12" s="23">
        <v>2.6067268652755402</v>
      </c>
      <c r="CX12" s="23">
        <v>25.045548355334098</v>
      </c>
      <c r="CY12" s="23">
        <v>6.7553253763703296</v>
      </c>
      <c r="CZ12" s="23">
        <v>30776.168826675799</v>
      </c>
      <c r="DA12" s="23">
        <v>0.53948497881136204</v>
      </c>
      <c r="DB12" s="23">
        <v>9.0001558656724198E-2</v>
      </c>
      <c r="DC12" s="23">
        <v>0.76713723165616599</v>
      </c>
      <c r="DD12" s="23">
        <v>19.1287262796452</v>
      </c>
      <c r="DE12" s="23">
        <v>1.2180788923979</v>
      </c>
      <c r="DF12" s="23">
        <v>2.83013255289714E-2</v>
      </c>
      <c r="DG12" s="23">
        <v>4.35555682688757</v>
      </c>
      <c r="DH12" s="23">
        <v>7.3171599508369406E-2</v>
      </c>
      <c r="DI12" s="23">
        <v>437.84898783557497</v>
      </c>
      <c r="DJ12" s="23">
        <v>331.38059210895398</v>
      </c>
      <c r="DK12" s="23">
        <v>99.235733361317102</v>
      </c>
      <c r="DL12" s="23">
        <v>21.994974829766701</v>
      </c>
      <c r="DM12" s="23">
        <v>393.766429366343</v>
      </c>
      <c r="DN12" s="23">
        <v>5.9790068610324498</v>
      </c>
      <c r="DO12" s="23">
        <v>16.690989431598499</v>
      </c>
      <c r="DP12" s="23">
        <v>227.070063352468</v>
      </c>
      <c r="DQ12" s="23">
        <v>227.070063352468</v>
      </c>
      <c r="DR12" s="23">
        <v>631.07573306604195</v>
      </c>
      <c r="DS12" s="23">
        <v>0</v>
      </c>
      <c r="DT12" s="23">
        <v>388.62315835851899</v>
      </c>
      <c r="DU12" s="23">
        <v>5.9240123933614303E-2</v>
      </c>
      <c r="DV12" s="23">
        <v>8.8463947806576501E-2</v>
      </c>
      <c r="DW12" s="23">
        <v>0</v>
      </c>
      <c r="DX12" s="23">
        <v>2.9994024923251602E-3</v>
      </c>
      <c r="DY12" s="23">
        <v>987.57357464201596</v>
      </c>
      <c r="DZ12" s="23">
        <v>42.915352399581899</v>
      </c>
      <c r="EA12" s="23">
        <v>2376.3655774979302</v>
      </c>
      <c r="EB12" s="23">
        <v>250.870019428712</v>
      </c>
      <c r="EC12" s="23">
        <v>0.762672825344335</v>
      </c>
      <c r="ED12" s="23">
        <v>2.1706815075149999</v>
      </c>
      <c r="EE12" s="23">
        <v>2.7042860947766898</v>
      </c>
      <c r="EF12" s="23">
        <v>5.7502725307186502</v>
      </c>
      <c r="EG12" s="23">
        <v>11.6748107830762</v>
      </c>
      <c r="EH12" s="23">
        <v>5407.8253760096204</v>
      </c>
      <c r="EI12" s="23">
        <v>4.8483797129698196</v>
      </c>
      <c r="EJ12" s="23">
        <v>4.6628634147715804</v>
      </c>
      <c r="EK12" s="23">
        <v>5519.7559488527804</v>
      </c>
      <c r="EL12" s="23">
        <v>0</v>
      </c>
      <c r="EM12" s="23">
        <v>1.1544130318024399</v>
      </c>
      <c r="EN12" s="23">
        <v>1.6612199768167399</v>
      </c>
      <c r="EO12" s="23">
        <v>30445.215971439098</v>
      </c>
      <c r="EP12" s="23">
        <v>22536.052194569998</v>
      </c>
      <c r="EQ12" s="23">
        <v>2504.01025150327</v>
      </c>
      <c r="ER12" s="23">
        <v>25040.062446073302</v>
      </c>
      <c r="ES12" s="23">
        <v>0.23636102370190401</v>
      </c>
      <c r="ET12" s="23">
        <v>553.71158899601505</v>
      </c>
      <c r="EU12" s="23">
        <v>0.113013111222943</v>
      </c>
      <c r="EV12" s="23">
        <v>0</v>
      </c>
      <c r="EW12" s="23">
        <v>0</v>
      </c>
      <c r="EX12" s="23">
        <v>0</v>
      </c>
      <c r="EY12" s="6">
        <v>3.4160179571665302E-5</v>
      </c>
      <c r="EZ12" s="23">
        <v>1.5957882416498001E-3</v>
      </c>
      <c r="FA12" s="23">
        <v>7.8393904149723099E-4</v>
      </c>
      <c r="FB12" s="23">
        <v>0</v>
      </c>
      <c r="FC12" s="23">
        <v>0.77571061986577405</v>
      </c>
      <c r="FD12" s="23">
        <v>41.435888575207898</v>
      </c>
      <c r="FE12" s="23">
        <v>7135.3845495615196</v>
      </c>
      <c r="FF12" s="23">
        <v>119.35780139221799</v>
      </c>
      <c r="FG12" s="23">
        <v>266.20431785203601</v>
      </c>
      <c r="FH12" s="23">
        <v>367.45481554655299</v>
      </c>
      <c r="FI12" s="23">
        <v>48.774786478204497</v>
      </c>
      <c r="FJ12" s="23">
        <v>124.59261767935899</v>
      </c>
      <c r="FK12" s="23">
        <v>1.49004240431464E-2</v>
      </c>
      <c r="FL12" s="23">
        <v>238.45911349175699</v>
      </c>
      <c r="FM12" s="23">
        <v>12906.9683825553</v>
      </c>
      <c r="FN12" s="23">
        <v>10703.9540618637</v>
      </c>
      <c r="FO12" s="23">
        <v>2203.01432069153</v>
      </c>
      <c r="FP12" s="23">
        <v>7.9513376128353199</v>
      </c>
      <c r="FQ12" s="23">
        <v>1.9146686562889601</v>
      </c>
      <c r="FR12" s="23">
        <v>4016.4042430125</v>
      </c>
      <c r="FS12" s="23">
        <v>463.82940950570202</v>
      </c>
      <c r="FT12" s="23">
        <v>922.38607454389205</v>
      </c>
      <c r="FU12" s="23">
        <v>67.788041470703206</v>
      </c>
      <c r="FV12" s="23">
        <v>81.579003640051496</v>
      </c>
      <c r="FW12" s="23">
        <v>2031.0044719335001</v>
      </c>
      <c r="FX12" s="23">
        <v>0.89610028645259698</v>
      </c>
      <c r="FY12" s="23">
        <v>329.26243223772502</v>
      </c>
      <c r="FZ12" s="23">
        <v>258.700519591042</v>
      </c>
      <c r="GA12" s="23">
        <v>1622.57274474015</v>
      </c>
      <c r="GB12" s="23">
        <v>23.544206141766399</v>
      </c>
      <c r="GC12" s="23">
        <v>0</v>
      </c>
      <c r="GD12" s="23">
        <v>15418.706078085799</v>
      </c>
      <c r="GE12" s="23">
        <v>2756.6918134370699</v>
      </c>
      <c r="GF12" s="23">
        <v>883.32123654724796</v>
      </c>
      <c r="GG12" s="23">
        <v>57.302360687587701</v>
      </c>
      <c r="GH12" s="23">
        <v>3498.0397119457598</v>
      </c>
      <c r="GI12" s="23">
        <v>2158.9267256714602</v>
      </c>
      <c r="GJ12" s="23">
        <v>153.055971870923</v>
      </c>
      <c r="GK12" s="23">
        <v>0.127500422118311</v>
      </c>
      <c r="GL12" s="23">
        <v>8.0413663215912692</v>
      </c>
      <c r="GM12" s="23">
        <v>10.0080157626663</v>
      </c>
      <c r="GN12" s="23">
        <v>1749.20345311304</v>
      </c>
      <c r="GO12" s="23">
        <v>26398.375613253</v>
      </c>
      <c r="GP12" s="23">
        <v>99.759803220478702</v>
      </c>
      <c r="GQ12" s="23">
        <v>1116.76827363651</v>
      </c>
      <c r="GS12" s="32">
        <f t="shared" si="1"/>
        <v>1.1532988399541686</v>
      </c>
      <c r="GT12" s="31">
        <f t="shared" si="2"/>
        <v>0</v>
      </c>
      <c r="GU12" s="46">
        <f t="shared" si="3"/>
        <v>-2.1226080663542681E-4</v>
      </c>
      <c r="GV12" s="46">
        <f t="shared" si="4"/>
        <v>-4.5822362304079366E-5</v>
      </c>
      <c r="GW12" s="46">
        <f t="shared" si="5"/>
        <v>-1.7838457842830779E-4</v>
      </c>
      <c r="GX12" s="46">
        <f t="shared" si="6"/>
        <v>-1.6056292867042547E-4</v>
      </c>
      <c r="GY12" s="46">
        <f t="shared" si="7"/>
        <v>-2.0614626627637829E-4</v>
      </c>
      <c r="GZ12" s="46">
        <f t="shared" si="8"/>
        <v>-3.7936758106170041E-5</v>
      </c>
      <c r="HA12" s="46">
        <f t="shared" si="9"/>
        <v>-6.6590934358370382E-4</v>
      </c>
      <c r="HB12" s="75">
        <f t="shared" si="10"/>
        <v>-2.8988309321311453E-6</v>
      </c>
      <c r="HC12" s="75">
        <f t="shared" si="11"/>
        <v>-6.9822374482618121E-6</v>
      </c>
      <c r="HD12" s="75">
        <f t="shared" si="12"/>
        <v>4.6452648066521457E-6</v>
      </c>
      <c r="HE12" s="75">
        <f t="shared" si="13"/>
        <v>-6.3973140378398578E-4</v>
      </c>
      <c r="HF12" s="75">
        <f t="shared" si="14"/>
        <v>-5.4153664272313138E-6</v>
      </c>
      <c r="HG12" s="75">
        <f t="shared" si="15"/>
        <v>-1.3446569592226586E-3</v>
      </c>
      <c r="HH12" s="75">
        <f t="shared" si="16"/>
        <v>3.4229601887494814E-5</v>
      </c>
      <c r="HI12" s="75">
        <f t="shared" si="17"/>
        <v>-3.6219792646426699E-5</v>
      </c>
      <c r="HJ12" s="75">
        <f t="shared" si="18"/>
        <v>-2.5973151157551565E-6</v>
      </c>
      <c r="HK12" s="75">
        <f t="shared" si="19"/>
        <v>7.3024139614215555E-6</v>
      </c>
      <c r="HL12" s="75">
        <f t="shared" si="20"/>
        <v>-9.0370548979142819E-6</v>
      </c>
      <c r="HM12" s="75">
        <f t="shared" si="21"/>
        <v>-1.1568940959195991E-4</v>
      </c>
      <c r="HN12" s="75">
        <f t="shared" si="22"/>
        <v>-2.0778990350256838E-6</v>
      </c>
      <c r="HO12" s="75">
        <f t="shared" si="23"/>
        <v>-9.2937977447813126E-6</v>
      </c>
      <c r="HP12" s="75">
        <f t="shared" si="24"/>
        <v>-1.1677461502555925E-5</v>
      </c>
      <c r="HQ12" s="75">
        <f t="shared" si="25"/>
        <v>1.7318408046683596E-5</v>
      </c>
      <c r="HR12" s="75">
        <f t="shared" si="26"/>
        <v>3.1041376323524185E-5</v>
      </c>
      <c r="HS12" s="75">
        <f t="shared" si="27"/>
        <v>7.7064450011736804E-6</v>
      </c>
      <c r="HT12" s="46">
        <f t="shared" si="28"/>
        <v>3.633349845759582E-7</v>
      </c>
      <c r="HU12" s="46">
        <f t="shared" si="29"/>
        <v>-1.712492304965598E-4</v>
      </c>
      <c r="HV12" s="46">
        <f t="shared" si="30"/>
        <v>0</v>
      </c>
      <c r="HW12" s="46">
        <f t="shared" si="31"/>
        <v>-1.5064426667143599E-3</v>
      </c>
      <c r="HX12" s="46">
        <f t="shared" si="32"/>
        <v>-1.991692249466171E-4</v>
      </c>
      <c r="HY12" s="46">
        <f t="shared" si="33"/>
        <v>-6.5861567938234865E-5</v>
      </c>
      <c r="HZ12" s="46">
        <f t="shared" si="34"/>
        <v>1.0174610110672496E-5</v>
      </c>
      <c r="IA12" s="46">
        <f t="shared" si="35"/>
        <v>-4.4930288878185003E-5</v>
      </c>
      <c r="IB12" s="46">
        <f t="shared" si="36"/>
        <v>2.3088670286903677E-6</v>
      </c>
      <c r="IC12" s="46">
        <f t="shared" si="37"/>
        <v>1.5530477305795549E-3</v>
      </c>
      <c r="ID12" s="46">
        <f t="shared" si="38"/>
        <v>-2.4326654856517337E-5</v>
      </c>
      <c r="IE12" s="46">
        <f t="shared" si="39"/>
        <v>-2.9532820141888832E-4</v>
      </c>
      <c r="IF12" s="46">
        <f t="shared" si="40"/>
        <v>-1.4857973993295581E-6</v>
      </c>
      <c r="IG12" s="46">
        <f t="shared" si="41"/>
        <v>-8.1234949989959879E-4</v>
      </c>
      <c r="IH12" s="46">
        <f t="shared" si="42"/>
        <v>0</v>
      </c>
      <c r="II12" s="46">
        <f t="shared" si="43"/>
        <v>3.3107318509788889E-6</v>
      </c>
      <c r="IJ12" s="46">
        <f t="shared" si="44"/>
        <v>1.4200114439896765E-6</v>
      </c>
      <c r="IK12" s="46">
        <f t="shared" si="45"/>
        <v>-1.6626550809076968E-5</v>
      </c>
      <c r="IL12" s="46">
        <f t="shared" si="46"/>
        <v>-1.4023407599709624E-6</v>
      </c>
      <c r="IM12" s="46">
        <f t="shared" si="47"/>
        <v>4.1445398019213142E-7</v>
      </c>
      <c r="IN12" s="46">
        <f t="shared" si="48"/>
        <v>-2.3019391104118081E-6</v>
      </c>
      <c r="IO12" s="46">
        <f t="shared" si="49"/>
        <v>3.1938225390881324E-5</v>
      </c>
      <c r="IP12" s="46">
        <f t="shared" si="50"/>
        <v>0</v>
      </c>
      <c r="IQ12" s="46">
        <f t="shared" si="51"/>
        <v>0</v>
      </c>
      <c r="IR12" s="46">
        <f t="shared" si="52"/>
        <v>0</v>
      </c>
      <c r="IS12" s="46">
        <f t="shared" si="53"/>
        <v>-2.4016519853000204E-5</v>
      </c>
      <c r="IT12" s="46">
        <f t="shared" si="54"/>
        <v>-3.606761392609554E-5</v>
      </c>
      <c r="IU12" s="46">
        <f t="shared" si="55"/>
        <v>-6.793243092943943E-5</v>
      </c>
      <c r="IV12" s="46">
        <f t="shared" si="56"/>
        <v>0</v>
      </c>
      <c r="IW12" s="46">
        <f t="shared" si="57"/>
        <v>-2.5376131500275759E-5</v>
      </c>
      <c r="IX12" s="46">
        <f t="shared" si="58"/>
        <v>9.2961560671511734E-7</v>
      </c>
      <c r="IY12" s="46">
        <f t="shared" si="59"/>
        <v>4.7878231713933761E-6</v>
      </c>
      <c r="IZ12" s="46">
        <f t="shared" si="60"/>
        <v>-3.3723803514752779E-6</v>
      </c>
      <c r="JA12" s="46">
        <f t="shared" si="61"/>
        <v>0</v>
      </c>
      <c r="JB12" s="46">
        <f t="shared" si="62"/>
        <v>-2.8232470617807859E-6</v>
      </c>
      <c r="JC12" s="46">
        <f t="shared" si="63"/>
        <v>-2.9720328780462392E-6</v>
      </c>
      <c r="JD12" s="46">
        <f t="shared" si="64"/>
        <v>-2.9299894623253331E-6</v>
      </c>
      <c r="JE12" s="46">
        <f t="shared" si="65"/>
        <v>-1.5651937251796784E-6</v>
      </c>
      <c r="JF12" s="46">
        <f t="shared" si="66"/>
        <v>-1.5343102893286138E-5</v>
      </c>
      <c r="JG12" s="46">
        <f t="shared" si="67"/>
        <v>-4.8169590858855691E-6</v>
      </c>
      <c r="JH12" s="46">
        <f t="shared" si="68"/>
        <v>-3.8566029109567638E-5</v>
      </c>
    </row>
    <row r="13" spans="1:268" x14ac:dyDescent="0.3">
      <c r="A13" s="23" t="s">
        <v>12</v>
      </c>
      <c r="B13" s="64">
        <v>8679.8160162999993</v>
      </c>
      <c r="C13" s="64">
        <v>1512.9563430000001</v>
      </c>
      <c r="D13" s="64">
        <v>5541.1008924999996</v>
      </c>
      <c r="E13" s="64">
        <v>1642.9539261</v>
      </c>
      <c r="F13" s="64">
        <v>1021.9497416</v>
      </c>
      <c r="G13" s="64">
        <v>2119.085791</v>
      </c>
      <c r="H13" s="64">
        <v>1575.2301405999999</v>
      </c>
      <c r="I13" s="23">
        <v>77.311387432999993</v>
      </c>
      <c r="J13" s="23">
        <v>9.2934378235999997</v>
      </c>
      <c r="K13" s="23">
        <v>0.57218833950000003</v>
      </c>
      <c r="L13" s="23">
        <v>0.2351128146</v>
      </c>
      <c r="M13" s="23">
        <v>8.9374136020999995</v>
      </c>
      <c r="N13" s="23">
        <v>4.191957E-4</v>
      </c>
      <c r="O13" s="23">
        <v>4.9862154800000003E-2</v>
      </c>
      <c r="P13" s="23">
        <v>2.2050320937999999</v>
      </c>
      <c r="Q13" s="23">
        <v>0.1603318933</v>
      </c>
      <c r="R13" s="23">
        <v>0.1045480092</v>
      </c>
      <c r="S13" s="23">
        <v>2.58734917</v>
      </c>
      <c r="T13" s="23">
        <v>0.49349808360000003</v>
      </c>
      <c r="U13" s="23">
        <v>0.16317457899999999</v>
      </c>
      <c r="V13" s="23">
        <v>0.65803361540000005</v>
      </c>
      <c r="W13" s="23">
        <v>3.8589863100000003E-2</v>
      </c>
      <c r="X13" s="6">
        <v>3.9931849999999998E-12</v>
      </c>
      <c r="Y13" s="23">
        <v>2.3680209999999999E-4</v>
      </c>
      <c r="Z13" s="23">
        <v>1.013814E-4</v>
      </c>
      <c r="AA13" s="23">
        <v>42.204185185999997</v>
      </c>
      <c r="AB13" s="23">
        <v>132.91344968999999</v>
      </c>
      <c r="AC13" s="6">
        <v>3.408E-11</v>
      </c>
      <c r="AD13" s="23">
        <v>0.51983398930000002</v>
      </c>
      <c r="AF13" s="23">
        <v>0.33383535530000003</v>
      </c>
      <c r="AH13" s="23">
        <v>0.85136872770000005</v>
      </c>
      <c r="AI13" s="23">
        <v>2.8377065364999998</v>
      </c>
      <c r="AJ13" s="23">
        <v>458.71366759</v>
      </c>
      <c r="AK13" s="23">
        <v>0.29616088239999999</v>
      </c>
      <c r="AL13" s="23">
        <v>0.35724321959999999</v>
      </c>
      <c r="AM13" s="23">
        <v>1.0555704748000001</v>
      </c>
      <c r="AN13" s="23">
        <v>0.14691524340000001</v>
      </c>
      <c r="AQ13" s="23">
        <v>11.014070714000001</v>
      </c>
      <c r="AS13" s="23">
        <v>0.277477945</v>
      </c>
      <c r="AT13" s="23">
        <v>0.74702385100000002</v>
      </c>
      <c r="AU13" s="23">
        <v>5.9584494429000001</v>
      </c>
      <c r="AV13" s="23">
        <v>3.3872445000000001E-2</v>
      </c>
      <c r="AZ13" s="23">
        <v>1.18502E-5</v>
      </c>
      <c r="BA13" s="23">
        <v>2.042682E-4</v>
      </c>
      <c r="BB13" s="23">
        <v>1.987957E-4</v>
      </c>
      <c r="BD13" s="23">
        <v>0.1141839726</v>
      </c>
      <c r="BF13" s="6">
        <v>6.8159999999999996E-7</v>
      </c>
      <c r="BG13" s="23">
        <v>1.8432318785999999</v>
      </c>
      <c r="BI13" s="23">
        <v>34.562042226000003</v>
      </c>
      <c r="BJ13" s="23">
        <v>12.205637096</v>
      </c>
      <c r="BK13" s="23">
        <v>1.4524183654</v>
      </c>
      <c r="BL13" s="23">
        <v>15.651001840999999</v>
      </c>
      <c r="BM13" s="23">
        <v>0.1584662224</v>
      </c>
      <c r="BN13" s="23">
        <v>78.395555740999995</v>
      </c>
      <c r="BO13" s="23">
        <v>4.8582010000000001E-4</v>
      </c>
      <c r="BQ13" s="23" t="s">
        <v>12</v>
      </c>
      <c r="BR13" s="23">
        <v>2.2999781953140701</v>
      </c>
      <c r="BS13" s="23">
        <v>13.8828157970008</v>
      </c>
      <c r="BT13" s="23">
        <v>0</v>
      </c>
      <c r="BU13" s="23">
        <v>9.2934459834643803</v>
      </c>
      <c r="BV13" s="6">
        <v>6.81622457381899E-7</v>
      </c>
      <c r="BW13" s="23">
        <v>0.57218906535050795</v>
      </c>
      <c r="BX13" s="23">
        <v>77.479059845395994</v>
      </c>
      <c r="BY13" s="23">
        <v>77.312179194215801</v>
      </c>
      <c r="BZ13" s="23">
        <v>13.4103929035583</v>
      </c>
      <c r="CA13" s="23">
        <v>31.709975074410401</v>
      </c>
      <c r="CB13" s="23">
        <v>9.6395421606397996E-2</v>
      </c>
      <c r="CC13" s="23">
        <v>0.138716414325634</v>
      </c>
      <c r="CD13" s="23">
        <v>8.9374193254454894</v>
      </c>
      <c r="CE13" s="23">
        <v>4.85832545712363E-4</v>
      </c>
      <c r="CF13" s="23">
        <v>1.34139786592591E-4</v>
      </c>
      <c r="CG13" s="23">
        <v>2.85041289262939E-4</v>
      </c>
      <c r="CH13" s="23">
        <v>2.3679790429735899E-4</v>
      </c>
      <c r="CI13" s="23">
        <v>4.9859853505580497E-2</v>
      </c>
      <c r="CJ13" s="23">
        <v>0.52919844609974598</v>
      </c>
      <c r="CK13" s="23">
        <v>1.6758237796039299</v>
      </c>
      <c r="CL13" s="23">
        <v>0.160331356005051</v>
      </c>
      <c r="CM13" s="23">
        <v>1.84322873251321</v>
      </c>
      <c r="CN13" s="6">
        <v>1263.4426672044401</v>
      </c>
      <c r="CO13" s="23">
        <v>0.104544037886093</v>
      </c>
      <c r="CP13" s="23">
        <v>0</v>
      </c>
      <c r="CQ13" s="23">
        <v>0.143115185904749</v>
      </c>
      <c r="CR13" s="23">
        <v>0.35038345230024498</v>
      </c>
      <c r="CS13" s="6">
        <v>2.58735224740157</v>
      </c>
      <c r="CT13" s="23">
        <v>0.16317237935583501</v>
      </c>
      <c r="CU13" s="23">
        <v>2.8377034956861</v>
      </c>
      <c r="CV13" s="23">
        <v>0.65802896109856501</v>
      </c>
      <c r="CW13" s="23">
        <v>0.27748106417103402</v>
      </c>
      <c r="CX13" s="23">
        <v>1.0555719259393599</v>
      </c>
      <c r="CY13" s="23">
        <v>0.74702209789072804</v>
      </c>
      <c r="CZ13" s="23">
        <v>8679.6071867092796</v>
      </c>
      <c r="DA13" s="23">
        <v>3.8590373534278299E-2</v>
      </c>
      <c r="DB13" s="6">
        <v>3.9931139492898404E-12</v>
      </c>
      <c r="DC13" s="23">
        <v>21.8233500388564</v>
      </c>
      <c r="DD13" s="23">
        <v>9.3672793311176807</v>
      </c>
      <c r="DE13" s="23">
        <v>0.59649535651493502</v>
      </c>
      <c r="DF13" s="23">
        <v>1.38590553194772E-2</v>
      </c>
      <c r="DG13" s="23">
        <v>2.13290303521332</v>
      </c>
      <c r="DH13" s="23">
        <v>3.5831746005500403E-2</v>
      </c>
      <c r="DI13" s="23">
        <v>41.284347523352899</v>
      </c>
      <c r="DJ13" s="23">
        <v>41.227339981789797</v>
      </c>
      <c r="DK13" s="23">
        <v>9.5779018788709998</v>
      </c>
      <c r="DL13" s="23">
        <v>1.45241937868596</v>
      </c>
      <c r="DM13" s="23">
        <v>34.121399777462003</v>
      </c>
      <c r="DN13" s="23">
        <v>1.01382872701851E-4</v>
      </c>
      <c r="DO13" s="23">
        <v>1.3238780111898301</v>
      </c>
      <c r="DP13" s="23">
        <v>42.204632637420097</v>
      </c>
      <c r="DQ13" s="23">
        <v>42.204632637420097</v>
      </c>
      <c r="DR13" s="23">
        <v>132.91329835590301</v>
      </c>
      <c r="DS13" s="6">
        <v>3.4080716502146401E-11</v>
      </c>
      <c r="DT13" s="23">
        <v>15.6503949667818</v>
      </c>
      <c r="DU13" s="23">
        <v>0.11575029887700899</v>
      </c>
      <c r="DV13" s="6">
        <v>0.37769709510351801</v>
      </c>
      <c r="DW13" s="23">
        <v>0</v>
      </c>
      <c r="DX13" s="23">
        <v>0</v>
      </c>
      <c r="DY13" s="23">
        <v>18.546505660670899</v>
      </c>
      <c r="DZ13" s="23">
        <v>3.2984079446629999</v>
      </c>
      <c r="EA13" s="23">
        <v>134.60046031699301</v>
      </c>
      <c r="EB13" s="23">
        <v>6.9942066880711096</v>
      </c>
      <c r="EC13" s="23">
        <v>8.6795396528822594E-2</v>
      </c>
      <c r="ED13" s="23">
        <v>0.247030086818014</v>
      </c>
      <c r="EE13" s="23">
        <v>0</v>
      </c>
      <c r="EF13" s="23">
        <v>0.28095444644697498</v>
      </c>
      <c r="EG13" s="23">
        <v>0.57041721458136996</v>
      </c>
      <c r="EH13" s="23">
        <v>459.03388367239597</v>
      </c>
      <c r="EI13" s="23">
        <v>0.15846720656062299</v>
      </c>
      <c r="EJ13" s="23">
        <v>0.29615561719543299</v>
      </c>
      <c r="EK13" s="23">
        <v>1512.74849337145</v>
      </c>
      <c r="EL13" s="23">
        <v>0</v>
      </c>
      <c r="EM13" s="23">
        <v>0.14646963127697199</v>
      </c>
      <c r="EN13" s="23">
        <v>0.21077431141387801</v>
      </c>
      <c r="EO13" s="23">
        <v>2004.2386047719001</v>
      </c>
      <c r="EP13" s="23">
        <v>4986.87829879528</v>
      </c>
      <c r="EQ13" s="23">
        <v>554.09671202356697</v>
      </c>
      <c r="ER13" s="23">
        <v>5540.97501081885</v>
      </c>
      <c r="ES13" s="23">
        <v>1.06048904893285E-2</v>
      </c>
      <c r="ET13" s="23">
        <v>40.968000104603803</v>
      </c>
      <c r="EU13" s="23">
        <v>3.3873005611354798E-2</v>
      </c>
      <c r="EV13" s="23">
        <v>0</v>
      </c>
      <c r="EW13" s="23">
        <v>0</v>
      </c>
      <c r="EX13" s="23">
        <v>0</v>
      </c>
      <c r="EY13" s="6">
        <v>1.1849744876734E-5</v>
      </c>
      <c r="EZ13" s="23">
        <v>2.04269618324817E-4</v>
      </c>
      <c r="FA13" s="23">
        <v>1.9878838829359E-4</v>
      </c>
      <c r="FB13" s="23">
        <v>0</v>
      </c>
      <c r="FC13" s="23">
        <v>0.114186726989163</v>
      </c>
      <c r="FD13" s="23">
        <v>3.89134383846734</v>
      </c>
      <c r="FE13" s="23">
        <v>430.28175632202903</v>
      </c>
      <c r="FF13" s="23">
        <v>7.3973685442329797</v>
      </c>
      <c r="FG13" s="23">
        <v>5.6774282797885798</v>
      </c>
      <c r="FH13" s="23">
        <v>33.765354326074601</v>
      </c>
      <c r="FI13" s="23">
        <v>2.8248568366319899</v>
      </c>
      <c r="FJ13" s="23">
        <v>8.1955105250541003</v>
      </c>
      <c r="FK13" s="23">
        <v>2.6385228827673399E-2</v>
      </c>
      <c r="FL13" s="23">
        <v>14.351244592447999</v>
      </c>
      <c r="FM13" s="23">
        <v>1641.97806842571</v>
      </c>
      <c r="FN13" s="23">
        <v>1021.68630368511</v>
      </c>
      <c r="FO13" s="23">
        <v>620.29176474059898</v>
      </c>
      <c r="FP13" s="23">
        <v>1.1448438543406301</v>
      </c>
      <c r="FQ13" s="23">
        <v>0.129066267519855</v>
      </c>
      <c r="FR13" s="23">
        <v>555.84850414634195</v>
      </c>
      <c r="FS13" s="23">
        <v>27.265448562310901</v>
      </c>
      <c r="FT13" s="23">
        <v>60.586067985030503</v>
      </c>
      <c r="FU13" s="23">
        <v>9.3685646426032108</v>
      </c>
      <c r="FV13" s="23">
        <v>3.37774596978565</v>
      </c>
      <c r="FW13" s="23">
        <v>152.536709787419</v>
      </c>
      <c r="FX13" s="23">
        <v>0.1467936724301</v>
      </c>
      <c r="FY13" s="23">
        <v>28.281065728633401</v>
      </c>
      <c r="FZ13" s="23">
        <v>43.568381834465903</v>
      </c>
      <c r="GA13" s="23">
        <v>90.767281308112501</v>
      </c>
      <c r="GB13" s="23">
        <v>0.99058238448607405</v>
      </c>
      <c r="GC13" s="23">
        <v>0</v>
      </c>
      <c r="GD13" s="23">
        <v>2119.0284608144302</v>
      </c>
      <c r="GE13" s="23">
        <v>153.31787843139799</v>
      </c>
      <c r="GF13" s="23">
        <v>78.397386903438303</v>
      </c>
      <c r="GG13" s="23">
        <v>11.7130247186627</v>
      </c>
      <c r="GH13" s="23">
        <v>210.704881653299</v>
      </c>
      <c r="GI13" s="23">
        <v>134.04545250489201</v>
      </c>
      <c r="GJ13" s="23">
        <v>11.014076481486001</v>
      </c>
      <c r="GK13" s="23">
        <v>0</v>
      </c>
      <c r="GL13" s="23">
        <v>0</v>
      </c>
      <c r="GM13" s="23">
        <v>0.74997780708014194</v>
      </c>
      <c r="GN13" s="23">
        <v>104.822107399679</v>
      </c>
      <c r="GO13" s="23">
        <v>1575.1932137436099</v>
      </c>
      <c r="GP13" s="23">
        <v>5.9584429479035803</v>
      </c>
      <c r="GQ13" s="23">
        <v>48.181115736179301</v>
      </c>
      <c r="GS13" s="32">
        <f t="shared" si="1"/>
        <v>1.2723763582047305</v>
      </c>
      <c r="GT13" s="31">
        <f t="shared" si="2"/>
        <v>0</v>
      </c>
      <c r="GU13" s="46">
        <f t="shared" si="3"/>
        <v>-2.4059218574163639E-5</v>
      </c>
      <c r="GV13" s="46">
        <f t="shared" si="4"/>
        <v>-1.3737979255763183E-4</v>
      </c>
      <c r="GW13" s="46">
        <f t="shared" si="5"/>
        <v>-2.2717810700758999E-5</v>
      </c>
      <c r="GX13" s="46">
        <f t="shared" si="6"/>
        <v>-5.9396533206893985E-4</v>
      </c>
      <c r="GY13" s="46">
        <f t="shared" si="7"/>
        <v>-2.5777971671831694E-4</v>
      </c>
      <c r="GZ13" s="46">
        <f t="shared" si="8"/>
        <v>-2.7054206966627558E-5</v>
      </c>
      <c r="HA13" s="46">
        <f t="shared" si="9"/>
        <v>-2.3442197707007409E-5</v>
      </c>
      <c r="HB13" s="75">
        <f t="shared" si="10"/>
        <v>1.0241197863565848E-5</v>
      </c>
      <c r="HC13" s="75">
        <f t="shared" si="11"/>
        <v>8.780243151687998E-7</v>
      </c>
      <c r="HD13" s="75">
        <f t="shared" si="12"/>
        <v>1.2685517299344867E-6</v>
      </c>
      <c r="HE13" s="75">
        <f t="shared" si="13"/>
        <v>-4.1625462638609338E-6</v>
      </c>
      <c r="HF13" s="75">
        <f t="shared" si="14"/>
        <v>6.4038051105055608E-7</v>
      </c>
      <c r="HG13" s="75">
        <f t="shared" si="15"/>
        <v>-3.488619866567708E-5</v>
      </c>
      <c r="HH13" s="75">
        <f t="shared" si="16"/>
        <v>-4.615312813368082E-5</v>
      </c>
      <c r="HI13" s="75">
        <f t="shared" si="17"/>
        <v>-4.4752619936147111E-6</v>
      </c>
      <c r="HJ13" s="75">
        <f t="shared" si="18"/>
        <v>-3.3511420463252465E-6</v>
      </c>
      <c r="HK13" s="75">
        <f t="shared" si="19"/>
        <v>-3.7985552641235796E-5</v>
      </c>
      <c r="HL13" s="75">
        <f t="shared" si="20"/>
        <v>1.1894032725461084E-6</v>
      </c>
      <c r="HM13" s="75">
        <f t="shared" si="21"/>
        <v>1.1238240073477478E-6</v>
      </c>
      <c r="HN13" s="75">
        <f t="shared" si="22"/>
        <v>-1.3480311568505054E-5</v>
      </c>
      <c r="HO13" s="75">
        <f t="shared" si="23"/>
        <v>-7.0730450939154604E-6</v>
      </c>
      <c r="HP13" s="75">
        <f t="shared" si="24"/>
        <v>1.3227159603374102E-5</v>
      </c>
      <c r="HQ13" s="75">
        <f t="shared" si="25"/>
        <v>-1.779299235057096E-5</v>
      </c>
      <c r="HR13" s="75">
        <f t="shared" si="26"/>
        <v>-1.7718181726448575E-5</v>
      </c>
      <c r="HS13" s="75">
        <f t="shared" si="27"/>
        <v>1.4526351490496545E-5</v>
      </c>
      <c r="HT13" s="46">
        <f t="shared" si="28"/>
        <v>1.0602062760570686E-5</v>
      </c>
      <c r="HU13" s="46">
        <f t="shared" si="29"/>
        <v>-1.138591296340661E-6</v>
      </c>
      <c r="HV13" s="46">
        <f t="shared" si="30"/>
        <v>2.1024124014120646E-5</v>
      </c>
      <c r="HW13" s="46">
        <f t="shared" si="31"/>
        <v>-2.6287080639797753E-6</v>
      </c>
      <c r="HX13" s="46">
        <f t="shared" si="32"/>
        <v>0</v>
      </c>
      <c r="HY13" s="46">
        <f t="shared" si="33"/>
        <v>-2.9571323128912765E-5</v>
      </c>
      <c r="HZ13" s="46">
        <f t="shared" si="34"/>
        <v>0</v>
      </c>
      <c r="IA13" s="46">
        <f t="shared" si="35"/>
        <v>3.4454264638237946E-6</v>
      </c>
      <c r="IB13" s="46">
        <f t="shared" si="36"/>
        <v>-1.0715744777263393E-6</v>
      </c>
      <c r="IC13" s="46">
        <f t="shared" si="37"/>
        <v>6.9807399478269601E-4</v>
      </c>
      <c r="ID13" s="46">
        <f t="shared" si="38"/>
        <v>-1.7778190436018637E-5</v>
      </c>
      <c r="IE13" s="46">
        <f t="shared" si="39"/>
        <v>2.0240855819170113E-6</v>
      </c>
      <c r="IF13" s="46">
        <f t="shared" si="40"/>
        <v>1.3747441733457762E-6</v>
      </c>
      <c r="IG13" s="46">
        <f t="shared" si="41"/>
        <v>-8.2749051144415781E-4</v>
      </c>
      <c r="IH13" s="46">
        <f t="shared" si="42"/>
        <v>0</v>
      </c>
      <c r="II13" s="46">
        <f t="shared" si="43"/>
        <v>0</v>
      </c>
      <c r="IJ13" s="46">
        <f t="shared" si="44"/>
        <v>5.236470828688061E-7</v>
      </c>
      <c r="IK13" s="46">
        <f t="shared" si="45"/>
        <v>0</v>
      </c>
      <c r="IL13" s="46">
        <f t="shared" si="46"/>
        <v>1.1241149396634586E-5</v>
      </c>
      <c r="IM13" s="46">
        <f t="shared" si="47"/>
        <v>-2.346791564455129E-6</v>
      </c>
      <c r="IN13" s="46">
        <f t="shared" si="48"/>
        <v>-1.090048087517617E-6</v>
      </c>
      <c r="IO13" s="46">
        <f t="shared" si="49"/>
        <v>1.6550661010647198E-5</v>
      </c>
      <c r="IP13" s="46">
        <f t="shared" si="50"/>
        <v>0</v>
      </c>
      <c r="IQ13" s="46">
        <f t="shared" si="51"/>
        <v>0</v>
      </c>
      <c r="IR13" s="46">
        <f t="shared" si="52"/>
        <v>0</v>
      </c>
      <c r="IS13" s="46">
        <f t="shared" si="53"/>
        <v>-3.8406378457808913E-5</v>
      </c>
      <c r="IT13" s="46">
        <f t="shared" si="54"/>
        <v>6.9434440455985057E-6</v>
      </c>
      <c r="IU13" s="46">
        <f t="shared" si="55"/>
        <v>-3.6780002837118497E-5</v>
      </c>
      <c r="IV13" s="46">
        <f t="shared" si="56"/>
        <v>0</v>
      </c>
      <c r="IW13" s="46">
        <f t="shared" si="57"/>
        <v>2.4122379877691177E-5</v>
      </c>
      <c r="IX13" s="46">
        <f t="shared" si="58"/>
        <v>0</v>
      </c>
      <c r="IY13" s="46">
        <f t="shared" si="59"/>
        <v>3.2948036823699618E-5</v>
      </c>
      <c r="IZ13" s="46">
        <f t="shared" si="60"/>
        <v>-1.7068318026069991E-6</v>
      </c>
      <c r="JA13" s="46">
        <f t="shared" si="61"/>
        <v>0</v>
      </c>
      <c r="JB13" s="46">
        <f t="shared" si="62"/>
        <v>-1.7137982156826981E-2</v>
      </c>
      <c r="JC13" s="46">
        <f t="shared" si="63"/>
        <v>-4.8558359848752336E-3</v>
      </c>
      <c r="JD13" s="46">
        <f t="shared" si="64"/>
        <v>6.9765432892231854E-7</v>
      </c>
      <c r="JE13" s="46">
        <f t="shared" si="65"/>
        <v>-3.8775423092066936E-5</v>
      </c>
      <c r="JF13" s="46">
        <f t="shared" si="66"/>
        <v>6.2105388018421961E-6</v>
      </c>
      <c r="JG13" s="46">
        <f t="shared" si="67"/>
        <v>2.3357987847641601E-5</v>
      </c>
      <c r="JH13" s="46">
        <f t="shared" si="68"/>
        <v>2.5617944508647731E-5</v>
      </c>
    </row>
    <row r="14" spans="1:268" x14ac:dyDescent="0.3">
      <c r="A14" s="23" t="s">
        <v>13</v>
      </c>
      <c r="B14" s="64">
        <v>47539.969381000003</v>
      </c>
      <c r="C14" s="64">
        <v>1563.7127634000001</v>
      </c>
      <c r="D14" s="64">
        <v>30104.985445999999</v>
      </c>
      <c r="E14" s="64">
        <v>14909.118426000001</v>
      </c>
      <c r="F14" s="64">
        <v>9120.5037893999997</v>
      </c>
      <c r="G14" s="64">
        <v>18956.298464</v>
      </c>
      <c r="H14" s="64">
        <v>35843.933903999998</v>
      </c>
      <c r="I14" s="23">
        <v>191.09399482000001</v>
      </c>
      <c r="J14" s="23">
        <v>13.760166022</v>
      </c>
      <c r="K14" s="23">
        <v>8.3384025600000005</v>
      </c>
      <c r="L14" s="23">
        <v>0.47396897910000002</v>
      </c>
      <c r="M14" s="23">
        <v>101.85457187999999</v>
      </c>
      <c r="N14" s="23">
        <v>0.1152329173</v>
      </c>
      <c r="O14" s="23">
        <v>41.498607675999999</v>
      </c>
      <c r="P14" s="23">
        <v>0.67833944719999995</v>
      </c>
      <c r="Q14" s="23">
        <v>1.2641153195999999</v>
      </c>
      <c r="R14" s="23">
        <v>2.6785707344</v>
      </c>
      <c r="S14" s="23">
        <v>21.077458066999998</v>
      </c>
      <c r="T14" s="23">
        <v>2.2930574501000001</v>
      </c>
      <c r="U14" s="23">
        <v>3.9491786617</v>
      </c>
      <c r="V14" s="23">
        <v>100.13729343</v>
      </c>
      <c r="W14" s="23">
        <v>0.25324165500000001</v>
      </c>
      <c r="X14" s="6">
        <v>1.716E-6</v>
      </c>
      <c r="Y14" s="23">
        <v>9.9901949000000007E-3</v>
      </c>
      <c r="Z14" s="23">
        <v>3.0751917999999998</v>
      </c>
      <c r="AA14" s="23">
        <v>414.28577394000001</v>
      </c>
      <c r="AB14" s="23">
        <v>765.23302593999995</v>
      </c>
      <c r="AC14" s="23">
        <v>7.8986000000000001E-2</v>
      </c>
      <c r="AD14" s="23">
        <v>0.64468757249999997</v>
      </c>
      <c r="AE14" s="23">
        <v>8.9890000000000005E-3</v>
      </c>
      <c r="AF14" s="23">
        <v>7.0441410095999997</v>
      </c>
      <c r="AG14" s="23">
        <v>65.626328000000001</v>
      </c>
      <c r="AH14" s="23">
        <v>57.194416998000001</v>
      </c>
      <c r="AI14" s="23">
        <v>74.280062306999994</v>
      </c>
      <c r="AJ14" s="23">
        <v>613.05611994000003</v>
      </c>
      <c r="AK14" s="23">
        <v>62.742271547999998</v>
      </c>
      <c r="AL14" s="23">
        <v>16.298563872999999</v>
      </c>
      <c r="AM14" s="23">
        <v>95.044032457</v>
      </c>
      <c r="AN14" s="23">
        <v>4.53464227E-2</v>
      </c>
      <c r="AO14" s="23">
        <v>0.16500000000000001</v>
      </c>
      <c r="AP14" s="23">
        <v>2.6372399999999998</v>
      </c>
      <c r="AQ14" s="23">
        <v>685.73779403000003</v>
      </c>
      <c r="AR14" s="23">
        <v>14.02181</v>
      </c>
      <c r="AS14" s="23">
        <v>0.46540639989999999</v>
      </c>
      <c r="AT14" s="23">
        <v>11.805340216999999</v>
      </c>
      <c r="AU14" s="23">
        <v>483.16093842999999</v>
      </c>
      <c r="AV14" s="23">
        <v>1.3388927820000001</v>
      </c>
      <c r="AZ14" s="23">
        <v>3.40236E-4</v>
      </c>
      <c r="BA14" s="23">
        <v>1.1225962774</v>
      </c>
      <c r="BB14" s="23">
        <v>1.2416779522000001</v>
      </c>
      <c r="BD14" s="23">
        <v>7.1445723606999998</v>
      </c>
      <c r="BE14" s="23">
        <v>35.870199397999997</v>
      </c>
      <c r="BF14" s="23">
        <v>2.4578410000000002</v>
      </c>
      <c r="BG14" s="23">
        <v>10.38689241</v>
      </c>
      <c r="BI14" s="23">
        <v>112.456356</v>
      </c>
      <c r="BJ14" s="23">
        <v>109.08265681</v>
      </c>
      <c r="BK14" s="23">
        <v>73.108167918999996</v>
      </c>
      <c r="BL14" s="23">
        <v>2676.7062234999999</v>
      </c>
      <c r="BM14" s="23">
        <v>37.073156451999999</v>
      </c>
      <c r="BN14" s="23">
        <v>245.06282152</v>
      </c>
      <c r="BO14" s="23">
        <v>1.2537047804000001</v>
      </c>
      <c r="BQ14" s="23" t="s">
        <v>13</v>
      </c>
      <c r="BR14" s="23">
        <v>95.262059775691498</v>
      </c>
      <c r="BS14" s="23">
        <v>702.95880107297899</v>
      </c>
      <c r="BT14" s="23">
        <v>35.869990477096501</v>
      </c>
      <c r="BU14" s="23">
        <v>13.759661499554101</v>
      </c>
      <c r="BV14" s="23">
        <v>2.4578378279535</v>
      </c>
      <c r="BW14" s="23">
        <v>8.3384529149952709</v>
      </c>
      <c r="BX14" s="23">
        <v>230.31052182776901</v>
      </c>
      <c r="BY14" s="23">
        <v>191.08920875078499</v>
      </c>
      <c r="BZ14" s="23">
        <v>304.63956859007499</v>
      </c>
      <c r="CA14" s="23">
        <v>42.964860741396201</v>
      </c>
      <c r="CB14" s="23">
        <v>0.19432060937378801</v>
      </c>
      <c r="CC14" s="23">
        <v>0.27963216810667502</v>
      </c>
      <c r="CD14" s="23">
        <v>101.852440102811</v>
      </c>
      <c r="CE14" s="23">
        <v>1.2536330202638599</v>
      </c>
      <c r="CF14" s="23">
        <v>3.6874278855912899E-2</v>
      </c>
      <c r="CG14" s="23">
        <v>7.8358020480184698E-2</v>
      </c>
      <c r="CH14" s="23">
        <v>9.9899761165563698E-3</v>
      </c>
      <c r="CI14" s="23">
        <v>41.499487632445401</v>
      </c>
      <c r="CJ14" s="23">
        <v>0.162788091107684</v>
      </c>
      <c r="CK14" s="23">
        <v>0.51549947401020701</v>
      </c>
      <c r="CL14" s="23">
        <v>1.26408308800666</v>
      </c>
      <c r="CM14" s="23">
        <v>10.386111386233701</v>
      </c>
      <c r="CN14" s="6">
        <v>47373.9214212445</v>
      </c>
      <c r="CO14" s="23">
        <v>2.6786047281821999</v>
      </c>
      <c r="CP14" s="23">
        <v>0</v>
      </c>
      <c r="CQ14" s="23">
        <v>0.66491345343235897</v>
      </c>
      <c r="CR14" s="23">
        <v>1.6278902490857401</v>
      </c>
      <c r="CS14" s="23">
        <v>21.0774727995326</v>
      </c>
      <c r="CT14" s="23">
        <v>3.9491754971756299</v>
      </c>
      <c r="CU14" s="23">
        <v>74.2799887602756</v>
      </c>
      <c r="CV14" s="23">
        <v>99.863196145318199</v>
      </c>
      <c r="CW14" s="23">
        <v>0.46540661346975498</v>
      </c>
      <c r="CX14" s="23">
        <v>95.043638638227307</v>
      </c>
      <c r="CY14" s="23">
        <v>11.805245305509001</v>
      </c>
      <c r="CZ14" s="23">
        <v>47535.675440444902</v>
      </c>
      <c r="DA14" s="23">
        <v>0.25324068934701499</v>
      </c>
      <c r="DB14" s="6">
        <v>1.7158249326212499E-6</v>
      </c>
      <c r="DC14" s="23">
        <v>3.3737108302055301</v>
      </c>
      <c r="DD14" s="23">
        <v>84.124464194183005</v>
      </c>
      <c r="DE14" s="23">
        <v>5.3569045343562998</v>
      </c>
      <c r="DF14" s="23">
        <v>0.124465207206909</v>
      </c>
      <c r="DG14" s="23">
        <v>19.1548926900245</v>
      </c>
      <c r="DH14" s="23">
        <v>0.32179603168041598</v>
      </c>
      <c r="DI14" s="23">
        <v>986.76307773920405</v>
      </c>
      <c r="DJ14" s="23">
        <v>757.93850779377999</v>
      </c>
      <c r="DK14" s="23">
        <v>142.95625545767101</v>
      </c>
      <c r="DL14" s="23">
        <v>73.104106927077893</v>
      </c>
      <c r="DM14" s="23">
        <v>1174.83777743682</v>
      </c>
      <c r="DN14" s="23">
        <v>3.07525548619151</v>
      </c>
      <c r="DO14" s="23">
        <v>56.741911270806199</v>
      </c>
      <c r="DP14" s="23">
        <v>414.21244405564403</v>
      </c>
      <c r="DQ14" s="23">
        <v>414.21244405564403</v>
      </c>
      <c r="DR14" s="23">
        <v>764.91557516631997</v>
      </c>
      <c r="DS14" s="23">
        <v>7.8980451516945396E-2</v>
      </c>
      <c r="DT14" s="23">
        <v>2676.7042774835099</v>
      </c>
      <c r="DU14" s="23">
        <v>0.159073276976055</v>
      </c>
      <c r="DV14" s="23">
        <v>0.44188194361531702</v>
      </c>
      <c r="DW14" s="23">
        <v>0</v>
      </c>
      <c r="DX14" s="23">
        <v>8.9891809002573802E-3</v>
      </c>
      <c r="DY14" s="23">
        <v>876.36653202242803</v>
      </c>
      <c r="DZ14" s="23">
        <v>49.368303507393897</v>
      </c>
      <c r="EA14" s="23">
        <v>2743.3885799169998</v>
      </c>
      <c r="EB14" s="23">
        <v>564.27993828505601</v>
      </c>
      <c r="EC14" s="23">
        <v>1.83136258312162</v>
      </c>
      <c r="ED14" s="23">
        <v>5.2123333292211598</v>
      </c>
      <c r="EE14" s="23">
        <v>65.626265677419795</v>
      </c>
      <c r="EF14" s="23">
        <v>18.8723757545384</v>
      </c>
      <c r="EG14" s="23">
        <v>38.316588525936602</v>
      </c>
      <c r="EH14" s="23">
        <v>648.05727171687204</v>
      </c>
      <c r="EI14" s="23">
        <v>37.073937388643202</v>
      </c>
      <c r="EJ14" s="23">
        <v>62.7388352296325</v>
      </c>
      <c r="EK14" s="23">
        <v>1563.6548933005099</v>
      </c>
      <c r="EL14" s="23">
        <v>0</v>
      </c>
      <c r="EM14" s="23">
        <v>6.6816837065113397</v>
      </c>
      <c r="EN14" s="23">
        <v>9.6151326847094296</v>
      </c>
      <c r="EO14" s="23">
        <v>37236.869277261998</v>
      </c>
      <c r="EP14" s="23">
        <v>27091.7656371628</v>
      </c>
      <c r="EQ14" s="23">
        <v>3010.1981387262499</v>
      </c>
      <c r="ER14" s="23">
        <v>30101.9637758891</v>
      </c>
      <c r="ES14" s="23">
        <v>0.97041213880450405</v>
      </c>
      <c r="ET14" s="23">
        <v>1561.97547964099</v>
      </c>
      <c r="EU14" s="23">
        <v>1.3388377425160201</v>
      </c>
      <c r="EV14" s="23">
        <v>0</v>
      </c>
      <c r="EW14" s="23">
        <v>0</v>
      </c>
      <c r="EX14" s="23">
        <v>0</v>
      </c>
      <c r="EY14" s="23">
        <v>3.4017987337059202E-4</v>
      </c>
      <c r="EZ14" s="23">
        <v>1.12256752766999</v>
      </c>
      <c r="FA14" s="23">
        <v>1.2416581071878301</v>
      </c>
      <c r="FB14" s="23">
        <v>0</v>
      </c>
      <c r="FC14" s="23">
        <v>7.1444392138243398</v>
      </c>
      <c r="FD14" s="23">
        <v>142.40997832966801</v>
      </c>
      <c r="FE14" s="23">
        <v>14178.1361088422</v>
      </c>
      <c r="FF14" s="23">
        <v>136.42596128926201</v>
      </c>
      <c r="FG14" s="23">
        <v>208.716379786923</v>
      </c>
      <c r="FH14" s="23">
        <v>314.15172796221202</v>
      </c>
      <c r="FI14" s="23">
        <v>174.53056519221499</v>
      </c>
      <c r="FJ14" s="23">
        <v>109.224680979954</v>
      </c>
      <c r="FK14" s="23">
        <v>4.3267386820638597E-2</v>
      </c>
      <c r="FL14" s="23">
        <v>105.912725818769</v>
      </c>
      <c r="FM14" s="23">
        <v>14904.243020849101</v>
      </c>
      <c r="FN14" s="23">
        <v>9117.0238312681704</v>
      </c>
      <c r="FO14" s="23">
        <v>5787.2191895809601</v>
      </c>
      <c r="FP14" s="23">
        <v>12.1363020073083</v>
      </c>
      <c r="FQ14" s="23">
        <v>8.5996147813290502</v>
      </c>
      <c r="FR14" s="23">
        <v>4519.4643996759296</v>
      </c>
      <c r="FS14" s="23">
        <v>79.568545773023104</v>
      </c>
      <c r="FT14" s="23">
        <v>463.66336508870802</v>
      </c>
      <c r="FU14" s="23">
        <v>95.404612745140099</v>
      </c>
      <c r="FV14" s="23">
        <v>72.481401087429703</v>
      </c>
      <c r="FW14" s="23">
        <v>1169.37019805662</v>
      </c>
      <c r="FX14" s="23">
        <v>4.53112472525697E-2</v>
      </c>
      <c r="FY14" s="23">
        <v>1079.39146746805</v>
      </c>
      <c r="FZ14" s="23">
        <v>489.744700634379</v>
      </c>
      <c r="GA14" s="23">
        <v>933.18616214862402</v>
      </c>
      <c r="GB14" s="23">
        <v>82.032509910669901</v>
      </c>
      <c r="GC14" s="23">
        <v>0.16499943158231201</v>
      </c>
      <c r="GD14" s="23">
        <v>18955.057588241401</v>
      </c>
      <c r="GE14" s="23">
        <v>3227.6080946877701</v>
      </c>
      <c r="GF14" s="23">
        <v>244.16681109382799</v>
      </c>
      <c r="GG14" s="23">
        <v>88.471305108719505</v>
      </c>
      <c r="GH14" s="23">
        <v>92.202732473764499</v>
      </c>
      <c r="GI14" s="23">
        <v>3855.9055124927099</v>
      </c>
      <c r="GJ14" s="23">
        <v>685.56316916905996</v>
      </c>
      <c r="GK14" s="23">
        <v>2.6372200158919399</v>
      </c>
      <c r="GL14" s="23">
        <v>14.0217448588675</v>
      </c>
      <c r="GM14" s="23">
        <v>4.8153324789100303E-2</v>
      </c>
      <c r="GN14" s="23">
        <v>2665.4962681176198</v>
      </c>
      <c r="GO14" s="23">
        <v>35833.885197817399</v>
      </c>
      <c r="GP14" s="23">
        <v>482.96678197529701</v>
      </c>
      <c r="GQ14" s="23">
        <v>2297.5336720054702</v>
      </c>
      <c r="GS14" s="32">
        <f t="shared" si="1"/>
        <v>1.0391524410958948</v>
      </c>
      <c r="GT14" s="31">
        <f t="shared" si="2"/>
        <v>0</v>
      </c>
      <c r="GU14" s="46">
        <f t="shared" si="3"/>
        <v>-9.032274549206365E-5</v>
      </c>
      <c r="GV14" s="46">
        <f t="shared" si="4"/>
        <v>-3.7008139119070737E-5</v>
      </c>
      <c r="GW14" s="46">
        <f t="shared" si="5"/>
        <v>-1.0037108691909024E-4</v>
      </c>
      <c r="GX14" s="46">
        <f t="shared" si="6"/>
        <v>-3.270082785309553E-4</v>
      </c>
      <c r="GY14" s="46">
        <f t="shared" si="7"/>
        <v>-3.8155327953197057E-4</v>
      </c>
      <c r="GZ14" s="46">
        <f t="shared" si="8"/>
        <v>-6.545981331506651E-5</v>
      </c>
      <c r="HA14" s="46">
        <f t="shared" si="9"/>
        <v>-2.8034607500147888E-4</v>
      </c>
      <c r="HB14" s="75">
        <f t="shared" si="10"/>
        <v>-2.5045628563699474E-5</v>
      </c>
      <c r="HC14" s="75">
        <f t="shared" si="11"/>
        <v>-3.6665433040025078E-5</v>
      </c>
      <c r="HD14" s="75">
        <f t="shared" si="12"/>
        <v>6.038925910336035E-6</v>
      </c>
      <c r="HE14" s="75">
        <f t="shared" si="13"/>
        <v>-3.4182869030237649E-5</v>
      </c>
      <c r="HF14" s="75">
        <f t="shared" si="14"/>
        <v>-2.0929617096659687E-5</v>
      </c>
      <c r="HG14" s="75">
        <f t="shared" si="15"/>
        <v>-5.3627376350105436E-6</v>
      </c>
      <c r="HH14" s="75">
        <f t="shared" si="16"/>
        <v>2.1204481178562366E-5</v>
      </c>
      <c r="HI14" s="75">
        <f t="shared" si="17"/>
        <v>-7.6483952574317961E-5</v>
      </c>
      <c r="HJ14" s="75">
        <f t="shared" si="18"/>
        <v>-2.5497352053347361E-5</v>
      </c>
      <c r="HK14" s="75">
        <f t="shared" si="19"/>
        <v>1.26910153102339E-5</v>
      </c>
      <c r="HL14" s="75">
        <f t="shared" si="20"/>
        <v>6.9897103128079963E-7</v>
      </c>
      <c r="HM14" s="75">
        <f t="shared" si="21"/>
        <v>-1.1065905997690696E-4</v>
      </c>
      <c r="HN14" s="75">
        <f t="shared" si="22"/>
        <v>-8.0131202996539254E-7</v>
      </c>
      <c r="HO14" s="75">
        <f t="shared" si="23"/>
        <v>-2.7372148306904868E-3</v>
      </c>
      <c r="HP14" s="75">
        <f t="shared" si="24"/>
        <v>-3.8131680391159495E-6</v>
      </c>
      <c r="HQ14" s="75">
        <f t="shared" si="25"/>
        <v>-1.0202061698719854E-4</v>
      </c>
      <c r="HR14" s="75">
        <f t="shared" si="26"/>
        <v>-2.18998173530024E-5</v>
      </c>
      <c r="HS14" s="75">
        <f t="shared" si="27"/>
        <v>2.0709664844385913E-5</v>
      </c>
      <c r="HT14" s="46">
        <f t="shared" si="28"/>
        <v>-1.7700314364790443E-4</v>
      </c>
      <c r="HU14" s="46">
        <f t="shared" si="29"/>
        <v>-4.1484196698127115E-4</v>
      </c>
      <c r="HV14" s="46">
        <f t="shared" si="30"/>
        <v>-7.024641144765293E-5</v>
      </c>
      <c r="HW14" s="46">
        <f t="shared" si="31"/>
        <v>-7.2122545527963152E-4</v>
      </c>
      <c r="HX14" s="46">
        <f t="shared" si="32"/>
        <v>2.0124625362078804E-5</v>
      </c>
      <c r="HY14" s="46">
        <f t="shared" si="33"/>
        <v>-6.3186874966513306E-5</v>
      </c>
      <c r="HZ14" s="46">
        <f t="shared" si="34"/>
        <v>-9.4965819519700807E-7</v>
      </c>
      <c r="IA14" s="46">
        <f t="shared" si="35"/>
        <v>-9.5336534773779563E-5</v>
      </c>
      <c r="IB14" s="46">
        <f t="shared" si="36"/>
        <v>-9.9012739233069151E-7</v>
      </c>
      <c r="IC14" s="46">
        <f t="shared" si="37"/>
        <v>5.7092900043633169E-2</v>
      </c>
      <c r="ID14" s="46">
        <f t="shared" si="38"/>
        <v>-5.4768791162899755E-5</v>
      </c>
      <c r="IE14" s="46">
        <f t="shared" si="39"/>
        <v>-1.0721691756686881E-4</v>
      </c>
      <c r="IF14" s="46">
        <f t="shared" si="40"/>
        <v>-4.1435402361662066E-6</v>
      </c>
      <c r="IG14" s="46">
        <f t="shared" si="41"/>
        <v>-7.7570501344750061E-4</v>
      </c>
      <c r="IH14" s="46">
        <f t="shared" si="42"/>
        <v>-3.4449556848584444E-6</v>
      </c>
      <c r="II14" s="46">
        <f t="shared" si="43"/>
        <v>-7.5776600005774182E-6</v>
      </c>
      <c r="IJ14" s="46">
        <f t="shared" si="44"/>
        <v>-2.5465252529515868E-4</v>
      </c>
      <c r="IK14" s="46">
        <f t="shared" si="45"/>
        <v>-4.6457006977385133E-6</v>
      </c>
      <c r="IL14" s="46">
        <f t="shared" si="46"/>
        <v>4.5888873689313745E-7</v>
      </c>
      <c r="IM14" s="46">
        <f t="shared" si="47"/>
        <v>-8.0397082383330202E-6</v>
      </c>
      <c r="IN14" s="46">
        <f t="shared" si="48"/>
        <v>-4.0184633992531725E-4</v>
      </c>
      <c r="IO14" s="46">
        <f t="shared" si="49"/>
        <v>-4.1108208752746629E-5</v>
      </c>
      <c r="IP14" s="46">
        <f t="shared" si="50"/>
        <v>0</v>
      </c>
      <c r="IQ14" s="46">
        <f t="shared" si="51"/>
        <v>0</v>
      </c>
      <c r="IR14" s="46">
        <f t="shared" si="52"/>
        <v>0</v>
      </c>
      <c r="IS14" s="46">
        <f t="shared" si="53"/>
        <v>-1.6496381749133796E-4</v>
      </c>
      <c r="IT14" s="46">
        <f t="shared" si="54"/>
        <v>-2.5610035048911416E-5</v>
      </c>
      <c r="IU14" s="46">
        <f t="shared" si="55"/>
        <v>-1.5982414872426659E-5</v>
      </c>
      <c r="IV14" s="46">
        <f t="shared" si="56"/>
        <v>0</v>
      </c>
      <c r="IW14" s="46">
        <f t="shared" si="57"/>
        <v>-1.8636087499430423E-5</v>
      </c>
      <c r="IX14" s="46">
        <f t="shared" si="58"/>
        <v>-5.8243585762721849E-6</v>
      </c>
      <c r="IY14" s="46">
        <f t="shared" si="59"/>
        <v>-1.2905824665357961E-6</v>
      </c>
      <c r="IZ14" s="46">
        <f t="shared" si="60"/>
        <v>-7.519320846600273E-5</v>
      </c>
      <c r="JA14" s="46">
        <f t="shared" si="61"/>
        <v>0</v>
      </c>
      <c r="JB14" s="46">
        <f t="shared" si="62"/>
        <v>-1.0894212447947258E-6</v>
      </c>
      <c r="JC14" s="46">
        <f t="shared" si="63"/>
        <v>-1.2298247291557728E-6</v>
      </c>
      <c r="JD14" s="46">
        <f t="shared" si="64"/>
        <v>-5.5547718369881676E-5</v>
      </c>
      <c r="JE14" s="46">
        <f t="shared" si="65"/>
        <v>-7.270190777101944E-7</v>
      </c>
      <c r="JF14" s="46">
        <f t="shared" si="66"/>
        <v>2.106474651582167E-5</v>
      </c>
      <c r="JG14" s="46">
        <f t="shared" si="67"/>
        <v>-3.6562478984552413E-3</v>
      </c>
      <c r="JH14" s="46">
        <f t="shared" si="68"/>
        <v>-5.7238464160032245E-5</v>
      </c>
    </row>
    <row r="15" spans="1:268" x14ac:dyDescent="0.3">
      <c r="A15" s="23" t="s">
        <v>14</v>
      </c>
      <c r="B15" s="64">
        <v>223004.14301</v>
      </c>
      <c r="C15" s="64">
        <v>1600.0386414</v>
      </c>
      <c r="D15" s="64">
        <v>37528.812759</v>
      </c>
      <c r="E15" s="64">
        <v>20358.932377000001</v>
      </c>
      <c r="F15" s="64">
        <v>15619.504599</v>
      </c>
      <c r="G15" s="64">
        <v>34527.667242000003</v>
      </c>
      <c r="H15" s="64">
        <v>29657.135020000002</v>
      </c>
      <c r="I15" s="23">
        <v>99.170777559000001</v>
      </c>
      <c r="J15" s="23">
        <v>21.837673028000001</v>
      </c>
      <c r="K15" s="23">
        <v>0.83320169499999996</v>
      </c>
      <c r="L15" s="23">
        <v>0.88366020789999999</v>
      </c>
      <c r="M15" s="23">
        <v>75.176932432000001</v>
      </c>
      <c r="N15" s="23">
        <v>5.4454618900000001E-2</v>
      </c>
      <c r="O15" s="23">
        <v>1.0692223620000001</v>
      </c>
      <c r="P15" s="23">
        <v>1.3201681989</v>
      </c>
      <c r="Q15" s="23">
        <v>3.7085755000000001E-3</v>
      </c>
      <c r="R15" s="23">
        <v>8.2273548700000004E-2</v>
      </c>
      <c r="S15" s="23">
        <v>112.28035459</v>
      </c>
      <c r="T15" s="23">
        <v>0.9210799744</v>
      </c>
      <c r="U15" s="23">
        <v>8.7220167000000001E-2</v>
      </c>
      <c r="V15" s="23">
        <v>42.672644339999998</v>
      </c>
      <c r="W15" s="23">
        <v>2.2449183000000001E-2</v>
      </c>
      <c r="X15" s="23">
        <v>7.1310000000000007E-5</v>
      </c>
      <c r="Y15" s="23">
        <v>3.4617250000000001E-4</v>
      </c>
      <c r="Z15" s="23">
        <v>0.186474057</v>
      </c>
      <c r="AA15" s="23">
        <v>226.50590851999999</v>
      </c>
      <c r="AB15" s="23">
        <v>684.00548745000003</v>
      </c>
      <c r="AC15" s="23">
        <v>0.26126239000000001</v>
      </c>
      <c r="AD15" s="23">
        <v>1.1292173997999999</v>
      </c>
      <c r="AF15" s="23">
        <v>10.494217715</v>
      </c>
      <c r="AG15" s="23">
        <v>0.59614999999999996</v>
      </c>
      <c r="AH15" s="23">
        <v>43.620996667</v>
      </c>
      <c r="AI15" s="23">
        <v>98.281304574999993</v>
      </c>
      <c r="AJ15" s="23">
        <v>217.53722791000001</v>
      </c>
      <c r="AK15" s="23">
        <v>13.362537979000001</v>
      </c>
      <c r="AL15" s="23">
        <v>10.065801039</v>
      </c>
      <c r="AM15" s="23">
        <v>16.831445607999999</v>
      </c>
      <c r="AN15" s="23">
        <v>5.3197325500000003E-2</v>
      </c>
      <c r="AO15" s="23">
        <v>5.6000000000000001E-2</v>
      </c>
      <c r="AQ15" s="23">
        <v>638.21780076000005</v>
      </c>
      <c r="AR15" s="23">
        <v>19.49625</v>
      </c>
      <c r="AS15" s="23">
        <v>0.37594409200000001</v>
      </c>
      <c r="AT15" s="23">
        <v>0.92942435909999999</v>
      </c>
      <c r="AU15" s="23">
        <v>534.89497418999997</v>
      </c>
      <c r="AV15" s="23">
        <v>2.6711227007999998</v>
      </c>
      <c r="AZ15" s="23">
        <v>3.7663100000000002E-5</v>
      </c>
      <c r="BA15" s="23">
        <v>1.307283E-3</v>
      </c>
      <c r="BB15" s="23">
        <v>8.5365739999999999E-4</v>
      </c>
      <c r="BD15" s="23">
        <v>3.5373582722000001</v>
      </c>
      <c r="BE15" s="23">
        <v>9.6479999999999997</v>
      </c>
      <c r="BF15" s="23">
        <v>1.8181</v>
      </c>
      <c r="BG15" s="23">
        <v>21.432227190999999</v>
      </c>
      <c r="BI15" s="23">
        <v>39.436012710999997</v>
      </c>
      <c r="BJ15" s="23">
        <v>38.252920303000003</v>
      </c>
      <c r="BK15" s="23">
        <v>129.62602630000001</v>
      </c>
      <c r="BL15" s="23">
        <v>1775.7595687999999</v>
      </c>
      <c r="BM15" s="23">
        <v>0.38729731880000001</v>
      </c>
      <c r="BN15" s="23">
        <v>1959.0718082000001</v>
      </c>
      <c r="BO15" s="23">
        <v>9.5877419999999998E-4</v>
      </c>
      <c r="BQ15" s="23" t="s">
        <v>14</v>
      </c>
      <c r="BR15" s="23">
        <v>53.389380484320803</v>
      </c>
      <c r="BS15" s="23">
        <v>592.97236005018704</v>
      </c>
      <c r="BT15" s="23">
        <v>9.6402012719181105</v>
      </c>
      <c r="BU15" s="23">
        <v>21.832192482762199</v>
      </c>
      <c r="BV15" s="23">
        <v>1.8180990237999901</v>
      </c>
      <c r="BW15" s="23">
        <v>0.83320060359463499</v>
      </c>
      <c r="BX15" s="23">
        <v>148.98933199533599</v>
      </c>
      <c r="BY15" s="23">
        <v>99.161366181355007</v>
      </c>
      <c r="BZ15" s="23">
        <v>169.62333109282301</v>
      </c>
      <c r="CA15" s="23">
        <v>25.0437254080447</v>
      </c>
      <c r="CB15" s="23">
        <v>0.36161827978218303</v>
      </c>
      <c r="CC15" s="23">
        <v>0.52037898198735599</v>
      </c>
      <c r="CD15" s="23">
        <v>75.174112781068501</v>
      </c>
      <c r="CE15" s="23">
        <v>9.5875254103503199E-4</v>
      </c>
      <c r="CF15" s="23">
        <v>1.74036754324641E-2</v>
      </c>
      <c r="CG15" s="23">
        <v>3.6982756913639399E-2</v>
      </c>
      <c r="CH15" s="23">
        <v>3.4615320064815698E-4</v>
      </c>
      <c r="CI15" s="23">
        <v>1.06922933596859</v>
      </c>
      <c r="CJ15" s="23">
        <v>0.31683445280070799</v>
      </c>
      <c r="CK15" s="23">
        <v>1.0033026166102601</v>
      </c>
      <c r="CL15" s="23">
        <v>3.70829898707429E-3</v>
      </c>
      <c r="CM15" s="23">
        <v>21.432133354009999</v>
      </c>
      <c r="CN15" s="23">
        <v>23470.041680680599</v>
      </c>
      <c r="CO15" s="23">
        <v>8.2271814381630906E-2</v>
      </c>
      <c r="CP15" s="23">
        <v>0</v>
      </c>
      <c r="CQ15" s="23">
        <v>0.26686413899568401</v>
      </c>
      <c r="CR15" s="23">
        <v>0.65335626714396799</v>
      </c>
      <c r="CS15" s="23">
        <v>112.28008696225299</v>
      </c>
      <c r="CT15" s="23">
        <v>8.7220952007897298E-2</v>
      </c>
      <c r="CU15" s="23">
        <v>98.281394074246506</v>
      </c>
      <c r="CV15" s="23">
        <v>42.672415581333802</v>
      </c>
      <c r="CW15" s="23">
        <v>0.37594815479189397</v>
      </c>
      <c r="CX15" s="23">
        <v>16.831022344772499</v>
      </c>
      <c r="CY15" s="23">
        <v>0.92942628984165299</v>
      </c>
      <c r="CZ15" s="23">
        <v>222998.94909647299</v>
      </c>
      <c r="DA15" s="23">
        <v>2.2449447911436899E-2</v>
      </c>
      <c r="DB15" s="6">
        <v>7.13029512723423E-5</v>
      </c>
      <c r="DC15" s="23">
        <v>1.18308385830894</v>
      </c>
      <c r="DD15" s="23">
        <v>29.500663260525599</v>
      </c>
      <c r="DE15" s="23">
        <v>1.8785664059701099</v>
      </c>
      <c r="DF15" s="23">
        <v>4.3646787590182798E-2</v>
      </c>
      <c r="DG15" s="23">
        <v>6.7172255383411201</v>
      </c>
      <c r="DH15" s="23">
        <v>0.112846451936484</v>
      </c>
      <c r="DI15" s="23">
        <v>993.10321680426705</v>
      </c>
      <c r="DJ15" s="23">
        <v>638.34554481228304</v>
      </c>
      <c r="DK15" s="23">
        <v>102.974620746394</v>
      </c>
      <c r="DL15" s="23">
        <v>129.52266120666201</v>
      </c>
      <c r="DM15" s="23">
        <v>3874.2524035696802</v>
      </c>
      <c r="DN15" s="23">
        <v>0.18647712724416801</v>
      </c>
      <c r="DO15" s="23">
        <v>30.7124519430639</v>
      </c>
      <c r="DP15" s="23">
        <v>226.22664050581901</v>
      </c>
      <c r="DQ15" s="23">
        <v>226.22664050581901</v>
      </c>
      <c r="DR15" s="23">
        <v>682.54788829764902</v>
      </c>
      <c r="DS15" s="23">
        <v>0.26125901002110802</v>
      </c>
      <c r="DT15" s="23">
        <v>1775.7173923646601</v>
      </c>
      <c r="DU15" s="23">
        <v>0.313417208474005</v>
      </c>
      <c r="DV15" s="23">
        <v>0.74234507245164405</v>
      </c>
      <c r="DW15" s="23">
        <v>0</v>
      </c>
      <c r="DX15" s="23">
        <v>0</v>
      </c>
      <c r="DY15" s="23">
        <v>1025.68053128974</v>
      </c>
      <c r="DZ15" s="23">
        <v>28.507311102896299</v>
      </c>
      <c r="EA15" s="23">
        <v>1616.0387391890499</v>
      </c>
      <c r="EB15" s="23">
        <v>504.34527110245801</v>
      </c>
      <c r="EC15" s="23">
        <v>2.7280151841989202</v>
      </c>
      <c r="ED15" s="23">
        <v>7.7643504604369502</v>
      </c>
      <c r="EE15" s="23">
        <v>0.59615145629391997</v>
      </c>
      <c r="EF15" s="23">
        <v>14.3919682006867</v>
      </c>
      <c r="EG15" s="23">
        <v>29.219951536191601</v>
      </c>
      <c r="EH15" s="23">
        <v>228.985038428134</v>
      </c>
      <c r="EI15" s="23">
        <v>0.38646204461892603</v>
      </c>
      <c r="EJ15" s="23">
        <v>13.358045258876301</v>
      </c>
      <c r="EK15" s="23">
        <v>1599.9722763089101</v>
      </c>
      <c r="EL15" s="23">
        <v>0</v>
      </c>
      <c r="EM15" s="23">
        <v>4.1247618043254697</v>
      </c>
      <c r="EN15" s="23">
        <v>5.9356080478072197</v>
      </c>
      <c r="EO15" s="23">
        <v>30169.0555863671</v>
      </c>
      <c r="EP15" s="23">
        <v>33768.102873502103</v>
      </c>
      <c r="EQ15" s="23">
        <v>3752.0206993823699</v>
      </c>
      <c r="ER15" s="23">
        <v>37520.123572884397</v>
      </c>
      <c r="ES15" s="23">
        <v>0.53629562946379905</v>
      </c>
      <c r="ET15" s="23">
        <v>717.01983106714101</v>
      </c>
      <c r="EU15" s="23">
        <v>2.6711725012573</v>
      </c>
      <c r="EV15" s="23">
        <v>0</v>
      </c>
      <c r="EW15" s="23">
        <v>0</v>
      </c>
      <c r="EX15" s="23">
        <v>0</v>
      </c>
      <c r="EY15" s="6">
        <v>3.7661910869998897E-5</v>
      </c>
      <c r="EZ15" s="23">
        <v>1.3073076032371401E-3</v>
      </c>
      <c r="FA15" s="23">
        <v>8.53661522061834E-4</v>
      </c>
      <c r="FB15" s="23">
        <v>0</v>
      </c>
      <c r="FC15" s="23">
        <v>3.5373055558028099</v>
      </c>
      <c r="FD15" s="23">
        <v>271.69039886351698</v>
      </c>
      <c r="FE15" s="23">
        <v>9424.8916540999398</v>
      </c>
      <c r="FF15" s="23">
        <v>393.69645837585398</v>
      </c>
      <c r="FG15" s="23">
        <v>766.37842353024803</v>
      </c>
      <c r="FH15" s="23">
        <v>526.55117909841897</v>
      </c>
      <c r="FI15" s="23">
        <v>595.44218493943902</v>
      </c>
      <c r="FJ15" s="23">
        <v>95.283530622693206</v>
      </c>
      <c r="FK15" s="23">
        <v>7.2817229629149299E-2</v>
      </c>
      <c r="FL15" s="23">
        <v>582.35251244194899</v>
      </c>
      <c r="FM15" s="23">
        <v>20354.142139374399</v>
      </c>
      <c r="FN15" s="23">
        <v>15615.5953303264</v>
      </c>
      <c r="FO15" s="23">
        <v>4738.5468090479299</v>
      </c>
      <c r="FP15" s="23">
        <v>38.591876467280599</v>
      </c>
      <c r="FQ15" s="23">
        <v>31.084628800164602</v>
      </c>
      <c r="FR15" s="23">
        <v>4803.5281642090604</v>
      </c>
      <c r="FS15" s="23">
        <v>443.10540706408398</v>
      </c>
      <c r="FT15" s="23">
        <v>1146.0948290369599</v>
      </c>
      <c r="FU15" s="23">
        <v>233.66466498249801</v>
      </c>
      <c r="FV15" s="23">
        <v>160.85928301989901</v>
      </c>
      <c r="FW15" s="23">
        <v>2871.7251943545102</v>
      </c>
      <c r="FX15" s="23">
        <v>5.3154302166592102E-2</v>
      </c>
      <c r="FY15" s="23">
        <v>484.30460746079001</v>
      </c>
      <c r="FZ15" s="23">
        <v>641.79263441569196</v>
      </c>
      <c r="GA15" s="23">
        <v>1911.2264718188201</v>
      </c>
      <c r="GB15" s="23">
        <v>102.527488285372</v>
      </c>
      <c r="GC15" s="23">
        <v>5.59993031630815E-2</v>
      </c>
      <c r="GD15" s="23">
        <v>34527.386451594299</v>
      </c>
      <c r="GE15" s="23">
        <v>2535.1174235490798</v>
      </c>
      <c r="GF15" s="23">
        <v>1959.07376679913</v>
      </c>
      <c r="GG15" s="23">
        <v>31.728058831500601</v>
      </c>
      <c r="GH15" s="23">
        <v>119.657039213003</v>
      </c>
      <c r="GI15" s="23">
        <v>3805.4271631596998</v>
      </c>
      <c r="GJ15" s="23">
        <v>637.35466293037496</v>
      </c>
      <c r="GK15" s="23">
        <v>0</v>
      </c>
      <c r="GL15" s="23">
        <v>19.496123064124799</v>
      </c>
      <c r="GM15" s="23">
        <v>0.15326717055969799</v>
      </c>
      <c r="GN15" s="23">
        <v>1830.2073964121601</v>
      </c>
      <c r="GO15" s="23">
        <v>29629.3774127658</v>
      </c>
      <c r="GP15" s="23">
        <v>534.57843069028604</v>
      </c>
      <c r="GQ15" s="23">
        <v>2816.19172915535</v>
      </c>
      <c r="GS15" s="32">
        <f t="shared" si="1"/>
        <v>1.0182142934049225</v>
      </c>
      <c r="GT15" s="31">
        <f t="shared" si="2"/>
        <v>0</v>
      </c>
      <c r="GU15" s="46">
        <f t="shared" si="3"/>
        <v>-2.3290659343377194E-5</v>
      </c>
      <c r="GV15" s="46">
        <f t="shared" si="4"/>
        <v>-4.1477180220987821E-5</v>
      </c>
      <c r="GW15" s="46">
        <f t="shared" si="5"/>
        <v>-2.3153373306539939E-4</v>
      </c>
      <c r="GX15" s="46">
        <f t="shared" si="6"/>
        <v>-2.3528923505901077E-4</v>
      </c>
      <c r="GY15" s="46">
        <f t="shared" si="7"/>
        <v>-2.5028122043323898E-4</v>
      </c>
      <c r="GZ15" s="46">
        <f t="shared" si="8"/>
        <v>-8.132330624494299E-6</v>
      </c>
      <c r="HA15" s="46">
        <f t="shared" si="9"/>
        <v>-9.3595039492124594E-4</v>
      </c>
      <c r="HB15" s="75">
        <f t="shared" si="10"/>
        <v>-9.4900714471007384E-5</v>
      </c>
      <c r="HC15" s="75">
        <f t="shared" si="11"/>
        <v>-2.5096745567968067E-4</v>
      </c>
      <c r="HD15" s="75">
        <f t="shared" si="12"/>
        <v>-1.3098933565808829E-6</v>
      </c>
      <c r="HE15" s="75">
        <f t="shared" si="13"/>
        <v>-1.8818841400733378E-3</v>
      </c>
      <c r="HF15" s="75">
        <f t="shared" si="14"/>
        <v>-3.7506863346013247E-5</v>
      </c>
      <c r="HG15" s="75">
        <f t="shared" si="15"/>
        <v>-1.2521720888676151E-3</v>
      </c>
      <c r="HH15" s="75">
        <f t="shared" si="16"/>
        <v>6.5224679522290941E-6</v>
      </c>
      <c r="HI15" s="75">
        <f t="shared" si="17"/>
        <v>-2.3579941599861015E-5</v>
      </c>
      <c r="HJ15" s="75">
        <f t="shared" si="18"/>
        <v>-7.4560414291191025E-5</v>
      </c>
      <c r="HK15" s="75">
        <f t="shared" si="19"/>
        <v>-2.1079902307632063E-5</v>
      </c>
      <c r="HL15" s="75">
        <f t="shared" si="20"/>
        <v>-2.3835669916125964E-6</v>
      </c>
      <c r="HM15" s="75">
        <f t="shared" si="21"/>
        <v>-9.332178358431735E-4</v>
      </c>
      <c r="HN15" s="75">
        <f t="shared" si="22"/>
        <v>9.0003026169059519E-6</v>
      </c>
      <c r="HO15" s="75">
        <f t="shared" si="23"/>
        <v>-5.3607801844610727E-6</v>
      </c>
      <c r="HP15" s="75">
        <f t="shared" si="24"/>
        <v>1.1800493447712397E-5</v>
      </c>
      <c r="HQ15" s="75">
        <f t="shared" si="25"/>
        <v>-9.8846272019450878E-5</v>
      </c>
      <c r="HR15" s="75">
        <f t="shared" si="26"/>
        <v>-5.5750678759977111E-5</v>
      </c>
      <c r="HS15" s="75">
        <f t="shared" si="27"/>
        <v>1.6464725535590442E-5</v>
      </c>
      <c r="HT15" s="46">
        <f t="shared" si="28"/>
        <v>-1.2329392023622491E-3</v>
      </c>
      <c r="HU15" s="46">
        <f t="shared" si="29"/>
        <v>-2.1309758168534532E-3</v>
      </c>
      <c r="HV15" s="46">
        <f t="shared" si="30"/>
        <v>-1.2937104693840704E-5</v>
      </c>
      <c r="HW15" s="46">
        <f t="shared" si="31"/>
        <v>-5.6489498418502225E-4</v>
      </c>
      <c r="HX15" s="46">
        <f t="shared" si="32"/>
        <v>0</v>
      </c>
      <c r="HY15" s="46">
        <f t="shared" si="33"/>
        <v>-1.7648484283692666E-4</v>
      </c>
      <c r="HZ15" s="46">
        <f t="shared" si="34"/>
        <v>2.4428313679614731E-6</v>
      </c>
      <c r="IA15" s="46">
        <f t="shared" si="35"/>
        <v>-2.0808626155412221E-4</v>
      </c>
      <c r="IB15" s="46">
        <f t="shared" si="36"/>
        <v>9.1064365598821415E-7</v>
      </c>
      <c r="IC15" s="46">
        <f t="shared" si="37"/>
        <v>5.2624604202781353E-2</v>
      </c>
      <c r="ID15" s="46">
        <f t="shared" si="38"/>
        <v>-3.3621757564025154E-4</v>
      </c>
      <c r="IE15" s="46">
        <f t="shared" si="39"/>
        <v>-5.3956827144382622E-4</v>
      </c>
      <c r="IF15" s="46">
        <f t="shared" si="40"/>
        <v>-2.514717020495744E-5</v>
      </c>
      <c r="IG15" s="46">
        <f t="shared" si="41"/>
        <v>-8.0874993251120583E-4</v>
      </c>
      <c r="IH15" s="46">
        <f t="shared" si="42"/>
        <v>-1.2443516401807106E-5</v>
      </c>
      <c r="II15" s="46">
        <f t="shared" si="43"/>
        <v>0</v>
      </c>
      <c r="IJ15" s="46">
        <f t="shared" si="44"/>
        <v>-1.3524189212479661E-3</v>
      </c>
      <c r="IK15" s="46">
        <f t="shared" si="45"/>
        <v>-6.510784135471385E-6</v>
      </c>
      <c r="IL15" s="46">
        <f t="shared" si="46"/>
        <v>1.0806904485058881E-5</v>
      </c>
      <c r="IM15" s="46">
        <f t="shared" si="47"/>
        <v>2.0773521095032723E-6</v>
      </c>
      <c r="IN15" s="46">
        <f t="shared" si="48"/>
        <v>-5.9178626644095303E-4</v>
      </c>
      <c r="IO15" s="46">
        <f t="shared" si="49"/>
        <v>1.8644017096358488E-5</v>
      </c>
      <c r="IP15" s="46">
        <f t="shared" si="50"/>
        <v>0</v>
      </c>
      <c r="IQ15" s="46">
        <f t="shared" si="51"/>
        <v>0</v>
      </c>
      <c r="IR15" s="46">
        <f t="shared" si="52"/>
        <v>0</v>
      </c>
      <c r="IS15" s="46">
        <f t="shared" si="53"/>
        <v>-3.1572812676194713E-5</v>
      </c>
      <c r="IT15" s="46">
        <f t="shared" si="54"/>
        <v>1.8820130866911443E-5</v>
      </c>
      <c r="IU15" s="46">
        <f t="shared" si="55"/>
        <v>4.8287074346343562E-6</v>
      </c>
      <c r="IV15" s="46">
        <f t="shared" si="56"/>
        <v>0</v>
      </c>
      <c r="IW15" s="46">
        <f t="shared" si="57"/>
        <v>-1.4902758819900867E-5</v>
      </c>
      <c r="IX15" s="46">
        <f t="shared" si="58"/>
        <v>-8.0832587913445223E-4</v>
      </c>
      <c r="IY15" s="46">
        <f t="shared" si="59"/>
        <v>-5.3693416750394432E-7</v>
      </c>
      <c r="IZ15" s="46">
        <f t="shared" si="60"/>
        <v>-4.378312583395188E-6</v>
      </c>
      <c r="JA15" s="46">
        <f t="shared" si="61"/>
        <v>0</v>
      </c>
      <c r="JB15" s="46">
        <f t="shared" si="62"/>
        <v>4.9679648356908978E-7</v>
      </c>
      <c r="JC15" s="46">
        <f t="shared" si="63"/>
        <v>7.3566575494916275E-7</v>
      </c>
      <c r="JD15" s="46">
        <f t="shared" si="64"/>
        <v>-7.9741002859083101E-4</v>
      </c>
      <c r="JE15" s="46">
        <f t="shared" si="65"/>
        <v>-2.3751208260867763E-5</v>
      </c>
      <c r="JF15" s="46">
        <f t="shared" si="66"/>
        <v>-2.1566743184848148E-3</v>
      </c>
      <c r="JG15" s="46">
        <f t="shared" si="67"/>
        <v>9.9975872335199304E-7</v>
      </c>
      <c r="JH15" s="46">
        <f t="shared" si="68"/>
        <v>-2.259026678856459E-5</v>
      </c>
    </row>
    <row r="16" spans="1:268" x14ac:dyDescent="0.3">
      <c r="A16" s="23" t="s">
        <v>15</v>
      </c>
      <c r="B16" s="64">
        <v>9891.5665004999992</v>
      </c>
      <c r="C16" s="64">
        <v>3360.0529639000001</v>
      </c>
      <c r="D16" s="64">
        <v>13237.002237000001</v>
      </c>
      <c r="E16" s="64">
        <v>5997.7522910999996</v>
      </c>
      <c r="F16" s="64">
        <v>4785.0068100999997</v>
      </c>
      <c r="G16" s="64">
        <v>4466.6546829999997</v>
      </c>
      <c r="H16" s="64">
        <v>20427.283708999999</v>
      </c>
      <c r="I16" s="23">
        <v>375.94272899999999</v>
      </c>
      <c r="J16" s="23">
        <v>88.773761629999996</v>
      </c>
      <c r="K16" s="23">
        <v>2.228964339</v>
      </c>
      <c r="L16" s="23">
        <v>0.1552520315</v>
      </c>
      <c r="M16" s="23">
        <v>55.171922533999997</v>
      </c>
      <c r="N16" s="23">
        <v>4.7874237E-2</v>
      </c>
      <c r="O16" s="23">
        <v>2.6366594332000002</v>
      </c>
      <c r="P16" s="23">
        <v>0.17069666359999999</v>
      </c>
      <c r="Q16" s="23">
        <v>6.7130778299999999E-2</v>
      </c>
      <c r="R16" s="23">
        <v>13.860924650999999</v>
      </c>
      <c r="S16" s="23">
        <v>8.4257962539999998</v>
      </c>
      <c r="T16" s="23">
        <v>0.27603702209999997</v>
      </c>
      <c r="U16" s="23">
        <v>2.5102525564999998</v>
      </c>
      <c r="V16" s="23">
        <v>9.7368219878000009</v>
      </c>
      <c r="W16" s="23">
        <v>0.14737956569999999</v>
      </c>
      <c r="X16" s="6">
        <v>1.1173399E-6</v>
      </c>
      <c r="Y16" s="23">
        <v>1.3009925999999999E-3</v>
      </c>
      <c r="Z16" s="23">
        <v>1.7729146498999999</v>
      </c>
      <c r="AA16" s="23">
        <v>128.35011327999999</v>
      </c>
      <c r="AB16" s="23">
        <v>168.25464185000001</v>
      </c>
      <c r="AC16" s="23">
        <v>0.37208996</v>
      </c>
      <c r="AD16" s="23">
        <v>0.2480665588</v>
      </c>
      <c r="AF16" s="23">
        <v>1.4653984675</v>
      </c>
      <c r="AG16" s="23">
        <v>1.004851E-2</v>
      </c>
      <c r="AH16" s="23">
        <v>12.452004819000001</v>
      </c>
      <c r="AI16" s="23">
        <v>16.741772269999998</v>
      </c>
      <c r="AJ16" s="23">
        <v>267.36917385999999</v>
      </c>
      <c r="AK16" s="23">
        <v>16.869330331</v>
      </c>
      <c r="AL16" s="23">
        <v>1.9090691494000001</v>
      </c>
      <c r="AM16" s="23">
        <v>6.2321427507999996</v>
      </c>
      <c r="AN16" s="23">
        <v>0.16725444280000001</v>
      </c>
      <c r="AP16" s="23">
        <v>4.3551600000000003E-2</v>
      </c>
      <c r="AQ16" s="23">
        <v>249.07544791999999</v>
      </c>
      <c r="AR16" s="23">
        <v>9.9473233124</v>
      </c>
      <c r="AS16" s="23">
        <v>1.1689251632</v>
      </c>
      <c r="AT16" s="23">
        <v>3.0119656914999999</v>
      </c>
      <c r="AU16" s="23">
        <v>242.76475153999999</v>
      </c>
      <c r="AV16" s="23">
        <v>7.8366497100000002E-2</v>
      </c>
      <c r="AZ16" s="23">
        <v>2.2917699999999999E-5</v>
      </c>
      <c r="BA16" s="23">
        <v>4.2752529999999999E-4</v>
      </c>
      <c r="BB16" s="23">
        <v>4.8731069999999999E-4</v>
      </c>
      <c r="BD16" s="23">
        <v>11.654957139</v>
      </c>
      <c r="BE16" s="23">
        <v>2.9955661249999999</v>
      </c>
      <c r="BF16" s="23">
        <v>11.480587969</v>
      </c>
      <c r="BG16" s="23">
        <v>0.38916384199999998</v>
      </c>
      <c r="BI16" s="23">
        <v>24.508864831</v>
      </c>
      <c r="BJ16" s="23">
        <v>23.773574461999999</v>
      </c>
      <c r="BK16" s="23">
        <v>58.533881524000002</v>
      </c>
      <c r="BL16" s="23">
        <v>2394.7446193000001</v>
      </c>
      <c r="BM16" s="23">
        <v>1.8918694</v>
      </c>
      <c r="BN16" s="23">
        <v>219.22733159000001</v>
      </c>
      <c r="BO16" s="23">
        <v>7.8583099999999996E-5</v>
      </c>
      <c r="BQ16" s="23" t="s">
        <v>15</v>
      </c>
      <c r="BR16" s="23">
        <v>61.769862480334297</v>
      </c>
      <c r="BS16" s="23">
        <v>369.89915595867899</v>
      </c>
      <c r="BT16" s="23">
        <v>2.9955690666677599</v>
      </c>
      <c r="BU16" s="23">
        <v>88.773688520763997</v>
      </c>
      <c r="BV16" s="23">
        <v>11.446599072932999</v>
      </c>
      <c r="BW16" s="23">
        <v>2.2289604836565799</v>
      </c>
      <c r="BX16" s="23">
        <v>416.29508293740201</v>
      </c>
      <c r="BY16" s="23">
        <v>375.94236033676299</v>
      </c>
      <c r="BZ16" s="23">
        <v>184.36604255743401</v>
      </c>
      <c r="CA16" s="23">
        <v>30.264505533546899</v>
      </c>
      <c r="CB16" s="23">
        <v>6.36508291522455E-2</v>
      </c>
      <c r="CC16" s="23">
        <v>9.1595098428854299E-2</v>
      </c>
      <c r="CD16" s="23">
        <v>55.171843694386602</v>
      </c>
      <c r="CE16" s="6">
        <v>7.8578862347809702E-5</v>
      </c>
      <c r="CF16" s="23">
        <v>1.5319764809504101E-2</v>
      </c>
      <c r="CG16" s="23">
        <v>3.2554444301107398E-2</v>
      </c>
      <c r="CH16" s="23">
        <v>1.3009886532813E-3</v>
      </c>
      <c r="CI16" s="23">
        <v>2.6366440704388001</v>
      </c>
      <c r="CJ16" s="23">
        <v>4.0964995983344001E-2</v>
      </c>
      <c r="CK16" s="23">
        <v>0.129722391210392</v>
      </c>
      <c r="CL16" s="23">
        <v>6.7132774628950495E-2</v>
      </c>
      <c r="CM16" s="23">
        <v>0.38916873118162099</v>
      </c>
      <c r="CN16" s="6">
        <v>14829.547655677299</v>
      </c>
      <c r="CO16" s="23">
        <v>13.860882353798701</v>
      </c>
      <c r="CP16" s="23">
        <v>0</v>
      </c>
      <c r="CQ16" s="23">
        <v>8.0050019094717095E-2</v>
      </c>
      <c r="CR16" s="23">
        <v>0.19598522653345199</v>
      </c>
      <c r="CS16" s="23">
        <v>8.4258327579406505</v>
      </c>
      <c r="CT16" s="23">
        <v>2.5102406412666198</v>
      </c>
      <c r="CU16" s="23">
        <v>16.741676181321001</v>
      </c>
      <c r="CV16" s="23">
        <v>9.7368869185134894</v>
      </c>
      <c r="CW16" s="23">
        <v>1.16892371742168</v>
      </c>
      <c r="CX16" s="23">
        <v>6.2321584718760699</v>
      </c>
      <c r="CY16" s="23">
        <v>3.0119800579748399</v>
      </c>
      <c r="CZ16" s="23">
        <v>9890.5363585994</v>
      </c>
      <c r="DA16" s="23">
        <v>0.14737811780447199</v>
      </c>
      <c r="DB16" s="6">
        <v>1.1174069890375099E-6</v>
      </c>
      <c r="DC16" s="23">
        <v>0.73529375430590105</v>
      </c>
      <c r="DD16" s="23">
        <v>18.3341219817347</v>
      </c>
      <c r="DE16" s="23">
        <v>1.1674950588909601</v>
      </c>
      <c r="DF16" s="23">
        <v>2.7125516846067701E-2</v>
      </c>
      <c r="DG16" s="23">
        <v>4.1746531247760803</v>
      </c>
      <c r="DH16" s="23">
        <v>7.0131854031978094E-2</v>
      </c>
      <c r="DI16" s="23">
        <v>602.04314099381304</v>
      </c>
      <c r="DJ16" s="23">
        <v>515.79359042673798</v>
      </c>
      <c r="DK16" s="23">
        <v>82.195828750451099</v>
      </c>
      <c r="DL16" s="23">
        <v>58.494651243541703</v>
      </c>
      <c r="DM16" s="23">
        <v>3195.0686723854901</v>
      </c>
      <c r="DN16" s="23">
        <v>1.7729251960709</v>
      </c>
      <c r="DO16" s="23">
        <v>36.754103485570297</v>
      </c>
      <c r="DP16" s="23">
        <v>128.34514771688501</v>
      </c>
      <c r="DQ16" s="23">
        <v>128.34514771688501</v>
      </c>
      <c r="DR16" s="23">
        <v>168.22947088768601</v>
      </c>
      <c r="DS16" s="23">
        <v>0.36971367088194701</v>
      </c>
      <c r="DT16" s="23">
        <v>2394.7194807385699</v>
      </c>
      <c r="DU16" s="23">
        <v>5.0616002907162602E-2</v>
      </c>
      <c r="DV16" s="23">
        <v>0.18391042739802199</v>
      </c>
      <c r="DW16" s="23">
        <v>0</v>
      </c>
      <c r="DX16" s="23">
        <v>0</v>
      </c>
      <c r="DY16" s="23">
        <v>325.32731702687602</v>
      </c>
      <c r="DZ16" s="23">
        <v>34.0141202194065</v>
      </c>
      <c r="EA16" s="23">
        <v>1487.70551994982</v>
      </c>
      <c r="EB16" s="23">
        <v>269.844460810903</v>
      </c>
      <c r="EC16" s="23">
        <v>0.38098360039374501</v>
      </c>
      <c r="ED16" s="23">
        <v>1.0843380595068199</v>
      </c>
      <c r="EE16" s="23">
        <v>1.0048884108533499E-2</v>
      </c>
      <c r="EF16" s="23">
        <v>4.1091059400830403</v>
      </c>
      <c r="EG16" s="23">
        <v>8.3427733326965505</v>
      </c>
      <c r="EH16" s="23">
        <v>284.03035496515599</v>
      </c>
      <c r="EI16" s="23">
        <v>1.89187589221762</v>
      </c>
      <c r="EJ16" s="23">
        <v>16.775034891241098</v>
      </c>
      <c r="EK16" s="23">
        <v>3358.5014899364</v>
      </c>
      <c r="EL16" s="23">
        <v>0</v>
      </c>
      <c r="EM16" s="23">
        <v>0.78264441110126404</v>
      </c>
      <c r="EN16" s="23">
        <v>1.12624132901822</v>
      </c>
      <c r="EO16" s="23">
        <v>21566.0908500757</v>
      </c>
      <c r="EP16" s="23">
        <v>11912.090201045999</v>
      </c>
      <c r="EQ16" s="23">
        <v>1323.56824537641</v>
      </c>
      <c r="ER16" s="23">
        <v>13235.6584464224</v>
      </c>
      <c r="ES16" s="23">
        <v>0.63051547416742204</v>
      </c>
      <c r="ET16" s="23">
        <v>556.56743664565602</v>
      </c>
      <c r="EU16" s="23">
        <v>7.8368542681371695E-2</v>
      </c>
      <c r="EV16" s="23">
        <v>0</v>
      </c>
      <c r="EW16" s="23">
        <v>0</v>
      </c>
      <c r="EX16" s="23">
        <v>0</v>
      </c>
      <c r="EY16" s="6">
        <v>2.2917523526072301E-5</v>
      </c>
      <c r="EZ16" s="23">
        <v>4.2751528096898501E-4</v>
      </c>
      <c r="FA16" s="23">
        <v>4.8731807300816E-4</v>
      </c>
      <c r="FB16" s="23">
        <v>0</v>
      </c>
      <c r="FC16" s="23">
        <v>11.6549197882354</v>
      </c>
      <c r="FD16" s="23">
        <v>35.040451690630903</v>
      </c>
      <c r="FE16" s="23">
        <v>7213.8397125278698</v>
      </c>
      <c r="FF16" s="23">
        <v>114.949079135578</v>
      </c>
      <c r="FG16" s="23">
        <v>101.381868052453</v>
      </c>
      <c r="FH16" s="23">
        <v>118.582446252903</v>
      </c>
      <c r="FI16" s="23">
        <v>91.798318589492595</v>
      </c>
      <c r="FJ16" s="23">
        <v>63.204760816316302</v>
      </c>
      <c r="FK16" s="23">
        <v>1.3523368662739701E-2</v>
      </c>
      <c r="FL16" s="23">
        <v>53.375633717369404</v>
      </c>
      <c r="FM16" s="23">
        <v>5995.0583633573497</v>
      </c>
      <c r="FN16" s="23">
        <v>4782.8925166523204</v>
      </c>
      <c r="FO16" s="23">
        <v>1212.1658467050199</v>
      </c>
      <c r="FP16" s="23">
        <v>7.3419062467964</v>
      </c>
      <c r="FQ16" s="23">
        <v>7.2199530613048104</v>
      </c>
      <c r="FR16" s="23">
        <v>2520.1610173189501</v>
      </c>
      <c r="FS16" s="23">
        <v>46.731075823012802</v>
      </c>
      <c r="FT16" s="23">
        <v>265.465026391805</v>
      </c>
      <c r="FU16" s="23">
        <v>39.920120553944301</v>
      </c>
      <c r="FV16" s="23">
        <v>47.422040534571202</v>
      </c>
      <c r="FW16" s="23">
        <v>665.84163055573003</v>
      </c>
      <c r="FX16" s="23">
        <v>0.167128150559963</v>
      </c>
      <c r="FY16" s="23">
        <v>512.01396790236004</v>
      </c>
      <c r="FZ16" s="23">
        <v>165.884269700072</v>
      </c>
      <c r="GA16" s="23">
        <v>380.89839814552602</v>
      </c>
      <c r="GB16" s="23">
        <v>57.674520065857301</v>
      </c>
      <c r="GC16" s="23">
        <v>0</v>
      </c>
      <c r="GD16" s="23">
        <v>4465.9155303218604</v>
      </c>
      <c r="GE16" s="23">
        <v>1838.92913587674</v>
      </c>
      <c r="GF16" s="23">
        <v>219.22731526494701</v>
      </c>
      <c r="GG16" s="23">
        <v>14.8143977536053</v>
      </c>
      <c r="GH16" s="23">
        <v>97.205528841341902</v>
      </c>
      <c r="GI16" s="23">
        <v>1674.89663169915</v>
      </c>
      <c r="GJ16" s="23">
        <v>249.007974883743</v>
      </c>
      <c r="GK16" s="23">
        <v>4.3553140573779098E-2</v>
      </c>
      <c r="GL16" s="23">
        <v>9.9307048222371694</v>
      </c>
      <c r="GM16" s="23">
        <v>0.25147379543940801</v>
      </c>
      <c r="GN16" s="23">
        <v>1456.58243740484</v>
      </c>
      <c r="GO16" s="23">
        <v>20416.220300041899</v>
      </c>
      <c r="GP16" s="23">
        <v>242.662403396119</v>
      </c>
      <c r="GQ16" s="23">
        <v>1173.95063012695</v>
      </c>
      <c r="GS16" s="32">
        <f t="shared" si="1"/>
        <v>1.0563214215528152</v>
      </c>
      <c r="GT16" s="31">
        <f t="shared" si="2"/>
        <v>0</v>
      </c>
      <c r="GU16" s="46">
        <f t="shared" si="3"/>
        <v>-1.0414345397637954E-4</v>
      </c>
      <c r="GV16" s="46">
        <f t="shared" si="4"/>
        <v>-4.6174092499996918E-4</v>
      </c>
      <c r="GW16" s="46">
        <f t="shared" si="5"/>
        <v>-1.0151774197368708E-4</v>
      </c>
      <c r="GX16" s="46">
        <f t="shared" si="6"/>
        <v>-4.4915621918021958E-4</v>
      </c>
      <c r="GY16" s="46">
        <f t="shared" si="7"/>
        <v>-4.4185798089493541E-4</v>
      </c>
      <c r="GZ16" s="46">
        <f t="shared" si="8"/>
        <v>-1.6548238684144597E-4</v>
      </c>
      <c r="HA16" s="46">
        <f t="shared" si="9"/>
        <v>-5.4159961332624475E-4</v>
      </c>
      <c r="HB16" s="75">
        <f t="shared" si="10"/>
        <v>-9.8063669958008566E-7</v>
      </c>
      <c r="HC16" s="75">
        <f t="shared" si="11"/>
        <v>-8.2354554607216602E-7</v>
      </c>
      <c r="HD16" s="75">
        <f t="shared" si="12"/>
        <v>-1.7296568422430981E-6</v>
      </c>
      <c r="HE16" s="75">
        <f t="shared" si="13"/>
        <v>-3.931619342586975E-5</v>
      </c>
      <c r="HF16" s="75">
        <f t="shared" si="14"/>
        <v>-1.4289807165153737E-6</v>
      </c>
      <c r="HG16" s="75">
        <f t="shared" si="15"/>
        <v>-5.825552582699773E-7</v>
      </c>
      <c r="HH16" s="75">
        <f t="shared" si="16"/>
        <v>-5.8266005107155859E-6</v>
      </c>
      <c r="HI16" s="75">
        <f t="shared" si="17"/>
        <v>-5.4344391204592782E-5</v>
      </c>
      <c r="HJ16" s="75">
        <f t="shared" si="18"/>
        <v>2.9737908617334641E-5</v>
      </c>
      <c r="HK16" s="75">
        <f t="shared" si="19"/>
        <v>-3.051542545953336E-6</v>
      </c>
      <c r="HL16" s="75">
        <f t="shared" si="20"/>
        <v>4.3324024875820967E-6</v>
      </c>
      <c r="HM16" s="75">
        <f t="shared" si="21"/>
        <v>-6.4356288783357357E-6</v>
      </c>
      <c r="HN16" s="75">
        <f t="shared" si="22"/>
        <v>-4.7466273260443073E-6</v>
      </c>
      <c r="HO16" s="75">
        <f t="shared" si="23"/>
        <v>6.6685735417491664E-6</v>
      </c>
      <c r="HP16" s="75">
        <f t="shared" si="24"/>
        <v>-9.8242624146952552E-6</v>
      </c>
      <c r="HQ16" s="75">
        <f t="shared" si="25"/>
        <v>6.0043535105079368E-5</v>
      </c>
      <c r="HR16" s="75">
        <f t="shared" si="26"/>
        <v>-3.0336211750175513E-6</v>
      </c>
      <c r="HS16" s="75">
        <f t="shared" si="27"/>
        <v>5.9484932908205139E-6</v>
      </c>
      <c r="HT16" s="46">
        <f t="shared" si="28"/>
        <v>-3.868764107863651E-5</v>
      </c>
      <c r="HU16" s="46">
        <f t="shared" si="29"/>
        <v>-1.4960040351485424E-4</v>
      </c>
      <c r="HV16" s="46">
        <f t="shared" si="30"/>
        <v>-6.3863295802256735E-3</v>
      </c>
      <c r="HW16" s="46">
        <f t="shared" si="31"/>
        <v>-6.7561835649131461E-5</v>
      </c>
      <c r="HX16" s="46">
        <f t="shared" si="32"/>
        <v>0</v>
      </c>
      <c r="HY16" s="46">
        <f t="shared" si="33"/>
        <v>-5.2414139320143113E-5</v>
      </c>
      <c r="HZ16" s="46">
        <f t="shared" si="34"/>
        <v>3.723024941001824E-5</v>
      </c>
      <c r="IA16" s="46">
        <f t="shared" si="35"/>
        <v>-1.0082410200996601E-5</v>
      </c>
      <c r="IB16" s="46">
        <f t="shared" si="36"/>
        <v>-5.7394568178279597E-6</v>
      </c>
      <c r="IC16" s="46">
        <f t="shared" si="37"/>
        <v>6.2315265685340904E-2</v>
      </c>
      <c r="ID16" s="46">
        <f t="shared" si="38"/>
        <v>-5.589755959999167E-3</v>
      </c>
      <c r="IE16" s="46">
        <f t="shared" si="39"/>
        <v>-9.6072622918667261E-5</v>
      </c>
      <c r="IF16" s="46">
        <f t="shared" si="40"/>
        <v>2.5225795844081422E-6</v>
      </c>
      <c r="IG16" s="46">
        <f t="shared" si="41"/>
        <v>-7.5509049519262219E-4</v>
      </c>
      <c r="IH16" s="46">
        <f t="shared" si="42"/>
        <v>0</v>
      </c>
      <c r="II16" s="46">
        <f t="shared" si="43"/>
        <v>3.5373528850718333E-5</v>
      </c>
      <c r="IJ16" s="46">
        <f t="shared" si="44"/>
        <v>-2.7089396735183695E-4</v>
      </c>
      <c r="IK16" s="46">
        <f t="shared" si="45"/>
        <v>-1.6706494441690173E-3</v>
      </c>
      <c r="IL16" s="46">
        <f t="shared" si="46"/>
        <v>-1.2368442099363737E-6</v>
      </c>
      <c r="IM16" s="46">
        <f t="shared" si="47"/>
        <v>4.7698002937190968E-6</v>
      </c>
      <c r="IN16" s="46">
        <f t="shared" si="48"/>
        <v>-4.215939226421195E-4</v>
      </c>
      <c r="IO16" s="46">
        <f t="shared" si="49"/>
        <v>2.6102753694384188E-5</v>
      </c>
      <c r="IP16" s="46">
        <f t="shared" si="50"/>
        <v>0</v>
      </c>
      <c r="IQ16" s="46">
        <f t="shared" si="51"/>
        <v>0</v>
      </c>
      <c r="IR16" s="46">
        <f t="shared" si="52"/>
        <v>0</v>
      </c>
      <c r="IS16" s="46">
        <f t="shared" si="53"/>
        <v>-7.7003332663640488E-6</v>
      </c>
      <c r="IT16" s="46">
        <f t="shared" si="54"/>
        <v>-2.3434942949541745E-5</v>
      </c>
      <c r="IU16" s="46">
        <f t="shared" si="55"/>
        <v>1.512999439578455E-5</v>
      </c>
      <c r="IV16" s="46">
        <f t="shared" si="56"/>
        <v>0</v>
      </c>
      <c r="IW16" s="46">
        <f t="shared" si="57"/>
        <v>-3.2047105926572085E-6</v>
      </c>
      <c r="IX16" s="46">
        <f t="shared" si="58"/>
        <v>9.82007285867544E-7</v>
      </c>
      <c r="IY16" s="46">
        <f t="shared" si="59"/>
        <v>-2.9605536022003502E-3</v>
      </c>
      <c r="IZ16" s="46">
        <f t="shared" si="60"/>
        <v>1.2563298778934183E-5</v>
      </c>
      <c r="JA16" s="46">
        <f t="shared" si="61"/>
        <v>0</v>
      </c>
      <c r="JB16" s="46">
        <f t="shared" si="62"/>
        <v>-1.7765169710719757E-6</v>
      </c>
      <c r="JC16" s="46">
        <f t="shared" si="63"/>
        <v>-1.9738605268511453E-6</v>
      </c>
      <c r="JD16" s="46">
        <f t="shared" si="64"/>
        <v>-6.7021491547956003E-4</v>
      </c>
      <c r="JE16" s="46">
        <f t="shared" si="65"/>
        <v>-1.0497387165019704E-5</v>
      </c>
      <c r="JF16" s="46">
        <f t="shared" si="66"/>
        <v>3.4316415392873694E-6</v>
      </c>
      <c r="JG16" s="46">
        <f t="shared" si="67"/>
        <v>-7.4466321685958832E-8</v>
      </c>
      <c r="JH16" s="46">
        <f t="shared" si="68"/>
        <v>-5.3925744724935775E-5</v>
      </c>
    </row>
    <row r="17" spans="1:268" x14ac:dyDescent="0.3">
      <c r="A17" s="23" t="s">
        <v>16</v>
      </c>
      <c r="B17" s="64">
        <v>10513.129816999999</v>
      </c>
      <c r="C17" s="64">
        <v>1827.7833309</v>
      </c>
      <c r="D17" s="64">
        <v>10535.575204999999</v>
      </c>
      <c r="E17" s="64">
        <v>6433.1233134000004</v>
      </c>
      <c r="F17" s="64">
        <v>3748.1649972999999</v>
      </c>
      <c r="G17" s="64">
        <v>2589.9900226999998</v>
      </c>
      <c r="H17" s="64">
        <v>12503.372880999999</v>
      </c>
      <c r="I17" s="23">
        <v>46.111003521999997</v>
      </c>
      <c r="J17" s="23">
        <v>22.604545624</v>
      </c>
      <c r="K17" s="23">
        <v>1.7581285950000001</v>
      </c>
      <c r="L17" s="23">
        <v>5.1889327999999998E-2</v>
      </c>
      <c r="M17" s="23">
        <v>46.958936715999997</v>
      </c>
      <c r="N17" s="23">
        <v>1.4434219599999999E-2</v>
      </c>
      <c r="O17" s="23">
        <v>0.3533166553</v>
      </c>
      <c r="P17" s="23">
        <v>5.5104418799999999E-2</v>
      </c>
      <c r="Q17" s="23">
        <v>4.5096844589999998</v>
      </c>
      <c r="R17" s="23">
        <v>2.4285663809</v>
      </c>
      <c r="S17" s="23">
        <v>4.5317772999999999</v>
      </c>
      <c r="T17" s="23">
        <v>0.69889219869999997</v>
      </c>
      <c r="U17" s="23">
        <v>0.14947974520000001</v>
      </c>
      <c r="V17" s="23">
        <v>65.824321604000005</v>
      </c>
      <c r="W17" s="23">
        <v>0.19787747750000001</v>
      </c>
      <c r="X17" s="23">
        <v>3.1161600000000003E-5</v>
      </c>
      <c r="Y17" s="23">
        <v>1.077072E-4</v>
      </c>
      <c r="Z17" s="23">
        <v>0.30499999999999999</v>
      </c>
      <c r="AA17" s="23">
        <v>60.593142917000002</v>
      </c>
      <c r="AB17" s="23">
        <v>123.29854447</v>
      </c>
      <c r="AC17" s="23">
        <v>0.30560512000000001</v>
      </c>
      <c r="AD17" s="23">
        <v>0.2134034575</v>
      </c>
      <c r="AE17" s="23">
        <v>2.2652451000000001E-2</v>
      </c>
      <c r="AF17" s="23">
        <v>0.88767214189999999</v>
      </c>
      <c r="AG17" s="23">
        <v>5.8000000000000003E-2</v>
      </c>
      <c r="AH17" s="23">
        <v>9.8272317967999996</v>
      </c>
      <c r="AI17" s="23">
        <v>16.354453378999999</v>
      </c>
      <c r="AJ17" s="23">
        <v>83.722121806000004</v>
      </c>
      <c r="AK17" s="23">
        <v>5.6870165141999998</v>
      </c>
      <c r="AL17" s="23">
        <v>2.4445988896999999</v>
      </c>
      <c r="AM17" s="23">
        <v>117.52528723</v>
      </c>
      <c r="AN17" s="23">
        <v>5.5042761799999999E-2</v>
      </c>
      <c r="AP17" s="23">
        <v>0.11057345</v>
      </c>
      <c r="AQ17" s="23">
        <v>369.27021967000002</v>
      </c>
      <c r="AR17" s="23">
        <v>0.49458849999999999</v>
      </c>
      <c r="AS17" s="23">
        <v>0.59546022440000002</v>
      </c>
      <c r="AT17" s="23">
        <v>1.9280656840999999</v>
      </c>
      <c r="AU17" s="23">
        <v>226.37011713999999</v>
      </c>
      <c r="AV17" s="23">
        <v>0.1333710186</v>
      </c>
      <c r="AZ17" s="23">
        <v>3.7398699999999998E-5</v>
      </c>
      <c r="BA17" s="23">
        <v>7.9702270000000001E-4</v>
      </c>
      <c r="BB17" s="23">
        <v>9.2469410000000003E-4</v>
      </c>
      <c r="BD17" s="23">
        <v>0.57766128959999996</v>
      </c>
      <c r="BE17" s="23">
        <v>0.85042899999999999</v>
      </c>
      <c r="BF17" s="23">
        <v>0.45764749999999998</v>
      </c>
      <c r="BG17" s="23">
        <v>8.4931936123000007</v>
      </c>
      <c r="BH17" s="23">
        <v>8.9999999999999993E-3</v>
      </c>
      <c r="BI17" s="23">
        <v>39.995190325999999</v>
      </c>
      <c r="BJ17" s="23">
        <v>38.795233889000002</v>
      </c>
      <c r="BK17" s="23">
        <v>51.879961950999999</v>
      </c>
      <c r="BL17" s="23">
        <v>623.75833299999999</v>
      </c>
      <c r="BM17" s="23">
        <v>3.1355438883</v>
      </c>
      <c r="BN17" s="23">
        <v>658.62129818000005</v>
      </c>
      <c r="BO17" s="23">
        <v>8.7822E-5</v>
      </c>
      <c r="BQ17" s="23" t="s">
        <v>16</v>
      </c>
      <c r="BR17" s="23">
        <v>15.650242037828001</v>
      </c>
      <c r="BS17" s="23">
        <v>530.18606125361202</v>
      </c>
      <c r="BT17" s="23">
        <v>0.85043406518516196</v>
      </c>
      <c r="BU17" s="23">
        <v>22.604338697459202</v>
      </c>
      <c r="BV17" s="23">
        <v>0.45764345779857402</v>
      </c>
      <c r="BW17" s="23">
        <v>1.75813099431758</v>
      </c>
      <c r="BX17" s="23">
        <v>56.280516393402301</v>
      </c>
      <c r="BY17" s="23">
        <v>46.107030366691198</v>
      </c>
      <c r="BZ17" s="23">
        <v>63.376830074263601</v>
      </c>
      <c r="CA17" s="23">
        <v>6.93057827736079</v>
      </c>
      <c r="CB17" s="23">
        <v>2.1262462422879502E-2</v>
      </c>
      <c r="CC17" s="23">
        <v>3.0597203409558099E-2</v>
      </c>
      <c r="CD17" s="23">
        <v>46.955111694224001</v>
      </c>
      <c r="CE17" s="6">
        <v>8.7823003477762799E-5</v>
      </c>
      <c r="CF17" s="23">
        <v>4.6182411274293704E-3</v>
      </c>
      <c r="CG17" s="23">
        <v>9.8140370697707893E-3</v>
      </c>
      <c r="CH17" s="23">
        <v>1.07700818568891E-4</v>
      </c>
      <c r="CI17" s="23">
        <v>0.35330700813065402</v>
      </c>
      <c r="CJ17" s="23">
        <v>1.32234943242007E-2</v>
      </c>
      <c r="CK17" s="23">
        <v>4.1874262263485298E-2</v>
      </c>
      <c r="CL17" s="23">
        <v>4.5096886549807804</v>
      </c>
      <c r="CM17" s="23">
        <v>8.4932159571741295</v>
      </c>
      <c r="CN17" s="23">
        <v>12904.982482293801</v>
      </c>
      <c r="CO17" s="23">
        <v>2.4285670301583502</v>
      </c>
      <c r="CP17" s="23">
        <v>9.0002027260151305E-3</v>
      </c>
      <c r="CQ17" s="23">
        <v>0.20243346477840801</v>
      </c>
      <c r="CR17" s="23">
        <v>0.49561184082849702</v>
      </c>
      <c r="CS17" s="23">
        <v>4.5317537225372897</v>
      </c>
      <c r="CT17" s="23">
        <v>0.149482994234275</v>
      </c>
      <c r="CU17" s="23">
        <v>16.352916518702902</v>
      </c>
      <c r="CV17" s="23">
        <v>65.168373811308399</v>
      </c>
      <c r="CW17" s="23">
        <v>0.59545952561303095</v>
      </c>
      <c r="CX17" s="23">
        <v>117.092304395428</v>
      </c>
      <c r="CY17" s="23">
        <v>1.9280569421135201</v>
      </c>
      <c r="CZ17" s="23">
        <v>10510.4019102608</v>
      </c>
      <c r="DA17" s="23">
        <v>0.197876508236634</v>
      </c>
      <c r="DB17" s="6">
        <v>3.11609182598586E-5</v>
      </c>
      <c r="DC17" s="23">
        <v>1.1999577429079999</v>
      </c>
      <c r="DD17" s="23">
        <v>29.9187746159825</v>
      </c>
      <c r="DE17" s="23">
        <v>1.90517821061857</v>
      </c>
      <c r="DF17" s="23">
        <v>4.4265471210392697E-2</v>
      </c>
      <c r="DG17" s="23">
        <v>6.8124224276194898</v>
      </c>
      <c r="DH17" s="23">
        <v>0.11444757794716599</v>
      </c>
      <c r="DI17" s="23">
        <v>126.658246934465</v>
      </c>
      <c r="DJ17" s="23">
        <v>246.18235430256101</v>
      </c>
      <c r="DK17" s="23">
        <v>45.396880557386901</v>
      </c>
      <c r="DL17" s="23">
        <v>51.859621654902199</v>
      </c>
      <c r="DM17" s="23">
        <v>674.69767085963804</v>
      </c>
      <c r="DN17" s="23">
        <v>0.30499937321714798</v>
      </c>
      <c r="DO17" s="23">
        <v>10.2684741705033</v>
      </c>
      <c r="DP17" s="23">
        <v>60.512435681473697</v>
      </c>
      <c r="DQ17" s="23">
        <v>60.512435681473697</v>
      </c>
      <c r="DR17" s="23">
        <v>122.92534290603599</v>
      </c>
      <c r="DS17" s="23">
        <v>0.30560195582157901</v>
      </c>
      <c r="DT17" s="23">
        <v>623.75684647614696</v>
      </c>
      <c r="DU17" s="23">
        <v>5.3057299776043697E-2</v>
      </c>
      <c r="DV17" s="23">
        <v>0.151394063493866</v>
      </c>
      <c r="DW17" s="23">
        <v>0</v>
      </c>
      <c r="DX17" s="23">
        <v>2.26521995734058E-2</v>
      </c>
      <c r="DY17" s="23">
        <v>289.02759747368498</v>
      </c>
      <c r="DZ17" s="23">
        <v>8.1761311346092693</v>
      </c>
      <c r="EA17" s="23">
        <v>682.44660016112596</v>
      </c>
      <c r="EB17" s="23">
        <v>366.00451607863698</v>
      </c>
      <c r="EC17" s="23">
        <v>0.23049827278118501</v>
      </c>
      <c r="ED17" s="23">
        <v>0.65603409733406004</v>
      </c>
      <c r="EE17" s="23">
        <v>5.8001038586396401E-2</v>
      </c>
      <c r="EF17" s="23">
        <v>3.1940759318000098</v>
      </c>
      <c r="EG17" s="23">
        <v>6.48494978644929</v>
      </c>
      <c r="EH17" s="23">
        <v>94.342585372646099</v>
      </c>
      <c r="EI17" s="23">
        <v>3.1355453537690599</v>
      </c>
      <c r="EJ17" s="23">
        <v>5.6868142586204797</v>
      </c>
      <c r="EK17" s="23">
        <v>1827.7808039081301</v>
      </c>
      <c r="EL17" s="23">
        <v>0</v>
      </c>
      <c r="EM17" s="23">
        <v>0.99762279430325695</v>
      </c>
      <c r="EN17" s="23">
        <v>1.43560459749665</v>
      </c>
      <c r="EO17" s="23">
        <v>13245.0058762717</v>
      </c>
      <c r="EP17" s="23">
        <v>9480.6426837873205</v>
      </c>
      <c r="EQ17" s="23">
        <v>1053.4029390140399</v>
      </c>
      <c r="ER17" s="23">
        <v>10534.045622801301</v>
      </c>
      <c r="ES17" s="23">
        <v>0.28144855819984199</v>
      </c>
      <c r="ET17" s="23">
        <v>360.84329374170198</v>
      </c>
      <c r="EU17" s="23">
        <v>0.13337459614879299</v>
      </c>
      <c r="EV17" s="23">
        <v>0</v>
      </c>
      <c r="EW17" s="23">
        <v>0</v>
      </c>
      <c r="EX17" s="23">
        <v>0</v>
      </c>
      <c r="EY17" s="6">
        <v>3.7392957974393202E-5</v>
      </c>
      <c r="EZ17" s="23">
        <v>7.97019817290163E-4</v>
      </c>
      <c r="FA17" s="23">
        <v>9.2469338990816899E-4</v>
      </c>
      <c r="FB17" s="23">
        <v>0</v>
      </c>
      <c r="FC17" s="23">
        <v>0.57765555215501696</v>
      </c>
      <c r="FD17" s="23">
        <v>52.520180406752701</v>
      </c>
      <c r="FE17" s="23">
        <v>5275.52371102489</v>
      </c>
      <c r="FF17" s="23">
        <v>74.895270665020107</v>
      </c>
      <c r="FG17" s="23">
        <v>125.472400177247</v>
      </c>
      <c r="FH17" s="23">
        <v>138.70940483700701</v>
      </c>
      <c r="FI17" s="23">
        <v>88.411473027115093</v>
      </c>
      <c r="FJ17" s="23">
        <v>55.1343010884218</v>
      </c>
      <c r="FK17" s="23">
        <v>8.7230081682625592E-3</v>
      </c>
      <c r="FL17" s="23">
        <v>33.3553618393967</v>
      </c>
      <c r="FM17" s="23">
        <v>6427.8654480643399</v>
      </c>
      <c r="FN17" s="23">
        <v>3744.8370499101302</v>
      </c>
      <c r="FO17" s="23">
        <v>2683.0283981542002</v>
      </c>
      <c r="FP17" s="23">
        <v>7.8642392079895398</v>
      </c>
      <c r="FQ17" s="23">
        <v>6.49678910069807</v>
      </c>
      <c r="FR17" s="23">
        <v>1704.01817515319</v>
      </c>
      <c r="FS17" s="23">
        <v>28.738271284357602</v>
      </c>
      <c r="FT17" s="23">
        <v>215.171092598109</v>
      </c>
      <c r="FU17" s="23">
        <v>36.309637190980801</v>
      </c>
      <c r="FV17" s="23">
        <v>40.358663782505197</v>
      </c>
      <c r="FW17" s="23">
        <v>543.30364797142897</v>
      </c>
      <c r="FX17" s="23">
        <v>5.49999803974889E-2</v>
      </c>
      <c r="FY17" s="23">
        <v>355.92289662618703</v>
      </c>
      <c r="FZ17" s="23">
        <v>175.52788309495801</v>
      </c>
      <c r="GA17" s="23">
        <v>341.93196701944998</v>
      </c>
      <c r="GB17" s="23">
        <v>76.618291465503304</v>
      </c>
      <c r="GC17" s="23">
        <v>0</v>
      </c>
      <c r="GD17" s="23">
        <v>2589.51443718879</v>
      </c>
      <c r="GE17" s="23">
        <v>1574.3812727959601</v>
      </c>
      <c r="GF17" s="23">
        <v>658.53790434789505</v>
      </c>
      <c r="GG17" s="23">
        <v>0.306647091659494</v>
      </c>
      <c r="GH17" s="23">
        <v>84.307172391725899</v>
      </c>
      <c r="GI17" s="23">
        <v>1805.04552836218</v>
      </c>
      <c r="GJ17" s="23">
        <v>369.26835659915099</v>
      </c>
      <c r="GK17" s="23">
        <v>0.11057112496039</v>
      </c>
      <c r="GL17" s="23">
        <v>0.49458897260073698</v>
      </c>
      <c r="GM17" s="23">
        <v>5.2200281965640903E-3</v>
      </c>
      <c r="GN17" s="23">
        <v>848.25850096143404</v>
      </c>
      <c r="GO17" s="23">
        <v>12499.990836676599</v>
      </c>
      <c r="GP17" s="23">
        <v>226.33606332635199</v>
      </c>
      <c r="GQ17" s="23">
        <v>887.34969544850105</v>
      </c>
      <c r="GS17" s="32">
        <f t="shared" si="1"/>
        <v>1.0596012468592479</v>
      </c>
      <c r="GT17" s="31">
        <f t="shared" si="2"/>
        <v>0</v>
      </c>
      <c r="GU17" s="46">
        <f t="shared" si="3"/>
        <v>-2.5947617756874602E-4</v>
      </c>
      <c r="GV17" s="46">
        <f t="shared" si="4"/>
        <v>-1.3825445429876445E-6</v>
      </c>
      <c r="GW17" s="46">
        <f t="shared" si="5"/>
        <v>-1.4518259980455769E-4</v>
      </c>
      <c r="GX17" s="46">
        <f t="shared" si="6"/>
        <v>-8.1731144881187843E-4</v>
      </c>
      <c r="GY17" s="46">
        <f t="shared" si="7"/>
        <v>-8.8788711069736075E-4</v>
      </c>
      <c r="GZ17" s="46">
        <f t="shared" si="8"/>
        <v>-1.8362445686722872E-4</v>
      </c>
      <c r="HA17" s="46">
        <f t="shared" si="9"/>
        <v>-2.7049055927454716E-4</v>
      </c>
      <c r="HB17" s="75">
        <f t="shared" si="10"/>
        <v>-8.6165014970956047E-5</v>
      </c>
      <c r="HC17" s="75">
        <f t="shared" si="11"/>
        <v>-9.1542004090776717E-6</v>
      </c>
      <c r="HD17" s="75">
        <f t="shared" si="12"/>
        <v>1.3646997078439537E-6</v>
      </c>
      <c r="HE17" s="75">
        <f t="shared" si="13"/>
        <v>-5.7164293132480463E-4</v>
      </c>
      <c r="HF17" s="75">
        <f t="shared" si="14"/>
        <v>-8.1454607865768025E-5</v>
      </c>
      <c r="HG17" s="75">
        <f t="shared" si="15"/>
        <v>-1.3450001826496063E-4</v>
      </c>
      <c r="HH17" s="75">
        <f t="shared" si="16"/>
        <v>-2.7304598300897583E-5</v>
      </c>
      <c r="HI17" s="75">
        <f t="shared" si="17"/>
        <v>-1.2090159843958307E-4</v>
      </c>
      <c r="HJ17" s="75">
        <f t="shared" si="18"/>
        <v>9.3043777646883278E-7</v>
      </c>
      <c r="HK17" s="75">
        <f t="shared" si="19"/>
        <v>2.6734222926745626E-7</v>
      </c>
      <c r="HL17" s="75">
        <f t="shared" si="20"/>
        <v>-5.2026966793360159E-6</v>
      </c>
      <c r="HM17" s="75">
        <f t="shared" si="21"/>
        <v>-1.211764982740157E-3</v>
      </c>
      <c r="HN17" s="75">
        <f t="shared" si="22"/>
        <v>2.1735615555374018E-5</v>
      </c>
      <c r="HO17" s="75">
        <f t="shared" si="23"/>
        <v>-9.9651280363783554E-3</v>
      </c>
      <c r="HP17" s="75">
        <f t="shared" si="24"/>
        <v>-4.8983005962009783E-6</v>
      </c>
      <c r="HQ17" s="75">
        <f t="shared" si="25"/>
        <v>-2.1877571800028723E-5</v>
      </c>
      <c r="HR17" s="75">
        <f t="shared" si="26"/>
        <v>-5.9247952866670025E-5</v>
      </c>
      <c r="HS17" s="75">
        <f t="shared" si="27"/>
        <v>-2.0550257442918401E-6</v>
      </c>
      <c r="HT17" s="46">
        <f t="shared" si="28"/>
        <v>-1.3319532811964657E-3</v>
      </c>
      <c r="HU17" s="46">
        <f t="shared" si="29"/>
        <v>-3.02681240535493E-3</v>
      </c>
      <c r="HV17" s="46">
        <f t="shared" si="30"/>
        <v>-1.035381351267983E-5</v>
      </c>
      <c r="HW17" s="46">
        <f t="shared" si="31"/>
        <v>-1.0734880517470275E-3</v>
      </c>
      <c r="HX17" s="46">
        <f t="shared" si="32"/>
        <v>-1.1099310807499812E-5</v>
      </c>
      <c r="HY17" s="46">
        <f t="shared" si="33"/>
        <v>-1.284000850038386E-3</v>
      </c>
      <c r="HZ17" s="46">
        <f t="shared" si="34"/>
        <v>1.7906662006871259E-5</v>
      </c>
      <c r="IA17" s="46">
        <f t="shared" si="35"/>
        <v>-1.5081162387861854E-2</v>
      </c>
      <c r="IB17" s="46">
        <f t="shared" si="36"/>
        <v>-9.3971975796557745E-5</v>
      </c>
      <c r="IC17" s="46">
        <f t="shared" si="37"/>
        <v>0.12685373157712984</v>
      </c>
      <c r="ID17" s="46">
        <f t="shared" si="38"/>
        <v>-3.5564443854701759E-5</v>
      </c>
      <c r="IE17" s="46">
        <f t="shared" si="39"/>
        <v>-4.651682510372358E-3</v>
      </c>
      <c r="IF17" s="46">
        <f t="shared" si="40"/>
        <v>-3.6841674228342298E-3</v>
      </c>
      <c r="IG17" s="46">
        <f t="shared" si="41"/>
        <v>-7.7723938828773529E-4</v>
      </c>
      <c r="IH17" s="46">
        <f t="shared" si="42"/>
        <v>0</v>
      </c>
      <c r="II17" s="46">
        <f t="shared" si="43"/>
        <v>-2.1027105602720948E-5</v>
      </c>
      <c r="IJ17" s="46">
        <f t="shared" si="44"/>
        <v>-5.0452778203758567E-6</v>
      </c>
      <c r="IK17" s="46">
        <f t="shared" si="45"/>
        <v>9.5554331932362494E-7</v>
      </c>
      <c r="IL17" s="46">
        <f t="shared" si="46"/>
        <v>-1.1735241758100326E-6</v>
      </c>
      <c r="IM17" s="46">
        <f t="shared" si="47"/>
        <v>-4.5340708835351299E-6</v>
      </c>
      <c r="IN17" s="46">
        <f t="shared" si="48"/>
        <v>-1.5043422726569448E-4</v>
      </c>
      <c r="IO17" s="46">
        <f t="shared" si="49"/>
        <v>2.682403441573388E-5</v>
      </c>
      <c r="IP17" s="46">
        <f t="shared" si="50"/>
        <v>0</v>
      </c>
      <c r="IQ17" s="46">
        <f t="shared" si="51"/>
        <v>0</v>
      </c>
      <c r="IR17" s="46">
        <f t="shared" si="52"/>
        <v>0</v>
      </c>
      <c r="IS17" s="46">
        <f t="shared" si="53"/>
        <v>-1.5353543323152566E-4</v>
      </c>
      <c r="IT17" s="46">
        <f t="shared" si="54"/>
        <v>-3.6168478476274332E-6</v>
      </c>
      <c r="IU17" s="46">
        <f t="shared" si="55"/>
        <v>-7.6792079784931405E-7</v>
      </c>
      <c r="IV17" s="46">
        <f t="shared" si="56"/>
        <v>0</v>
      </c>
      <c r="IW17" s="46">
        <f t="shared" si="57"/>
        <v>-9.9321957110427622E-6</v>
      </c>
      <c r="IX17" s="46">
        <f t="shared" si="58"/>
        <v>5.9560353209587554E-6</v>
      </c>
      <c r="IY17" s="46">
        <f t="shared" si="59"/>
        <v>-8.832565295273971E-6</v>
      </c>
      <c r="IZ17" s="46">
        <f t="shared" si="60"/>
        <v>2.6309154304944342E-6</v>
      </c>
      <c r="JA17" s="46">
        <f t="shared" si="61"/>
        <v>2.2525112792354255E-5</v>
      </c>
      <c r="JB17" s="46">
        <f t="shared" si="62"/>
        <v>-3.6074266106322501E-6</v>
      </c>
      <c r="JC17" s="46">
        <f t="shared" si="63"/>
        <v>-3.7526677195288874E-6</v>
      </c>
      <c r="JD17" s="46">
        <f t="shared" si="64"/>
        <v>-3.9206459166278503E-4</v>
      </c>
      <c r="JE17" s="46">
        <f t="shared" si="65"/>
        <v>-2.3831727359575654E-6</v>
      </c>
      <c r="JF17" s="46">
        <f t="shared" si="66"/>
        <v>4.6737316143096768E-7</v>
      </c>
      <c r="JG17" s="46">
        <f t="shared" si="67"/>
        <v>-1.266187903966193E-4</v>
      </c>
      <c r="JH17" s="46">
        <f t="shared" si="68"/>
        <v>1.1426268620600326E-5</v>
      </c>
    </row>
    <row r="18" spans="1:268" x14ac:dyDescent="0.3">
      <c r="A18" s="23" t="s">
        <v>17</v>
      </c>
      <c r="B18" s="64">
        <v>60055.871400999997</v>
      </c>
      <c r="C18" s="64">
        <v>464.65445290999997</v>
      </c>
      <c r="D18" s="64">
        <v>15845.569143999999</v>
      </c>
      <c r="E18" s="64">
        <v>12245.695863000001</v>
      </c>
      <c r="F18" s="64">
        <v>7298.3780380999997</v>
      </c>
      <c r="G18" s="64">
        <v>10690.241741</v>
      </c>
      <c r="H18" s="64">
        <v>54275.959368000003</v>
      </c>
      <c r="I18" s="23">
        <v>47.264273973999998</v>
      </c>
      <c r="J18" s="23">
        <v>11.845938786</v>
      </c>
      <c r="K18" s="23">
        <v>2.4885397608000002</v>
      </c>
      <c r="L18" s="23">
        <v>0.79884235859999997</v>
      </c>
      <c r="M18" s="23">
        <v>94.566387814999999</v>
      </c>
      <c r="N18" s="23">
        <v>1.5239590500000001E-2</v>
      </c>
      <c r="O18" s="23">
        <v>9.6337280006999997</v>
      </c>
      <c r="P18" s="23">
        <v>0.1924420366</v>
      </c>
      <c r="Q18" s="23">
        <v>4.9023797282999997</v>
      </c>
      <c r="R18" s="23">
        <v>6.8185834546999997</v>
      </c>
      <c r="S18" s="23">
        <v>15.384826967</v>
      </c>
      <c r="T18" s="23">
        <v>1.9853997197</v>
      </c>
      <c r="U18" s="23">
        <v>24.514995485</v>
      </c>
      <c r="V18" s="23">
        <v>12.949117251000001</v>
      </c>
      <c r="W18" s="23">
        <v>0.32570275170000001</v>
      </c>
      <c r="X18" s="6">
        <v>8.9276256000000004E-6</v>
      </c>
      <c r="Y18" s="23">
        <v>2.396935E-4</v>
      </c>
      <c r="Z18" s="23">
        <v>0.97506199999999998</v>
      </c>
      <c r="AA18" s="23">
        <v>142.78273504000001</v>
      </c>
      <c r="AB18" s="23">
        <v>741.07237880000002</v>
      </c>
      <c r="AC18" s="23">
        <v>1.08845828</v>
      </c>
      <c r="AD18" s="23">
        <v>0.28181432569999998</v>
      </c>
      <c r="AE18" s="23">
        <v>3.4875800000000001E-3</v>
      </c>
      <c r="AF18" s="23">
        <v>2.6039578478999998</v>
      </c>
      <c r="AG18" s="23">
        <v>0.74624927090000004</v>
      </c>
      <c r="AH18" s="23">
        <v>22.258624093000002</v>
      </c>
      <c r="AI18" s="23">
        <v>141.22394858999999</v>
      </c>
      <c r="AJ18" s="23">
        <v>1175.6495161</v>
      </c>
      <c r="AK18" s="23">
        <v>136.37514027</v>
      </c>
      <c r="AL18" s="23">
        <v>13.360180541</v>
      </c>
      <c r="AM18" s="23">
        <v>134.42480813</v>
      </c>
      <c r="AN18" s="23">
        <v>0.21501230460000001</v>
      </c>
      <c r="AO18" s="23">
        <v>0.25249630249999999</v>
      </c>
      <c r="AP18" s="23">
        <v>1.37408916</v>
      </c>
      <c r="AQ18" s="23">
        <v>389.41092100999998</v>
      </c>
      <c r="AR18" s="23">
        <v>21.096176204999999</v>
      </c>
      <c r="AS18" s="23">
        <v>0.33930963619999999</v>
      </c>
      <c r="AT18" s="23">
        <v>53.834955504</v>
      </c>
      <c r="AU18" s="23">
        <v>296.05526292000002</v>
      </c>
      <c r="AV18" s="23">
        <v>4.5881474020999997</v>
      </c>
      <c r="AW18" s="6">
        <v>1.7228620000000001E-6</v>
      </c>
      <c r="AX18" s="23">
        <v>5.8488E-5</v>
      </c>
      <c r="AY18" s="23">
        <v>9.8338700000000006E-4</v>
      </c>
      <c r="AZ18" s="23">
        <v>2.19616E-5</v>
      </c>
      <c r="BA18" s="23">
        <v>1.48233762E-2</v>
      </c>
      <c r="BB18" s="23">
        <v>2.4667361799999999E-2</v>
      </c>
      <c r="BD18" s="23">
        <v>65.463009268999997</v>
      </c>
      <c r="BE18" s="23">
        <v>8.1745350000000006</v>
      </c>
      <c r="BF18" s="23">
        <v>2.9743375127</v>
      </c>
      <c r="BG18" s="23">
        <v>502.63728950000001</v>
      </c>
      <c r="BH18" s="23">
        <v>9.0215667000000006E-3</v>
      </c>
      <c r="BI18" s="23">
        <v>16.198146509000001</v>
      </c>
      <c r="BJ18" s="23">
        <v>15.712206076999999</v>
      </c>
      <c r="BK18" s="23">
        <v>64.929245721000001</v>
      </c>
      <c r="BL18" s="23">
        <v>485.75323300000002</v>
      </c>
      <c r="BM18" s="23">
        <v>13.122908020000001</v>
      </c>
      <c r="BN18" s="23">
        <v>236.33591576000001</v>
      </c>
      <c r="BO18" s="23">
        <v>3.8793427999999999E-3</v>
      </c>
      <c r="BQ18" s="23" t="s">
        <v>17</v>
      </c>
      <c r="BR18" s="23">
        <v>16.052133620396901</v>
      </c>
      <c r="BS18" s="23">
        <v>1755.4578309394001</v>
      </c>
      <c r="BT18" s="23">
        <v>8.1745600105545702</v>
      </c>
      <c r="BU18" s="23">
        <v>11.837001913197399</v>
      </c>
      <c r="BV18" s="23">
        <v>2.9635014486111402</v>
      </c>
      <c r="BW18" s="23">
        <v>2.4885445954563399</v>
      </c>
      <c r="BX18" s="23">
        <v>63.350307241587302</v>
      </c>
      <c r="BY18" s="23">
        <v>47.249771887668402</v>
      </c>
      <c r="BZ18" s="23">
        <v>71.178383414175798</v>
      </c>
      <c r="CA18" s="23">
        <v>21.056480916009001</v>
      </c>
      <c r="CB18" s="23">
        <v>0.32741139284526199</v>
      </c>
      <c r="CC18" s="23">
        <v>0.471151822400313</v>
      </c>
      <c r="CD18" s="23">
        <v>94.543928392442197</v>
      </c>
      <c r="CE18" s="23">
        <v>3.87912668903659E-3</v>
      </c>
      <c r="CF18" s="23">
        <v>4.86709670834835E-3</v>
      </c>
      <c r="CG18" s="23">
        <v>1.0342589704768E-2</v>
      </c>
      <c r="CH18" s="23">
        <v>2.3968673442351801E-4</v>
      </c>
      <c r="CI18" s="23">
        <v>9.6336469462598604</v>
      </c>
      <c r="CJ18" s="23">
        <v>4.6183954841482203E-2</v>
      </c>
      <c r="CK18" s="23">
        <v>0.14624943826595399</v>
      </c>
      <c r="CL18" s="23">
        <v>4.9023660622734901</v>
      </c>
      <c r="CM18" s="23">
        <v>502.63654790043199</v>
      </c>
      <c r="CN18" s="6">
        <v>4752.6889828880203</v>
      </c>
      <c r="CO18" s="23">
        <v>6.8185812465706803</v>
      </c>
      <c r="CP18" s="23">
        <v>9.0200612139089906E-3</v>
      </c>
      <c r="CQ18" s="23">
        <v>0.57493986857672497</v>
      </c>
      <c r="CR18" s="23">
        <v>1.4076054967646401</v>
      </c>
      <c r="CS18" s="23">
        <v>15.384790797766099</v>
      </c>
      <c r="CT18" s="23">
        <v>24.515007091769998</v>
      </c>
      <c r="CU18" s="23">
        <v>141.22282785054901</v>
      </c>
      <c r="CV18" s="23">
        <v>12.948967817524901</v>
      </c>
      <c r="CW18" s="23">
        <v>0.33931196611790299</v>
      </c>
      <c r="CX18" s="23">
        <v>134.424683934206</v>
      </c>
      <c r="CY18" s="23">
        <v>53.8353120521991</v>
      </c>
      <c r="CZ18" s="23">
        <v>60052.175561306598</v>
      </c>
      <c r="DA18" s="23">
        <v>0.32569564694960901</v>
      </c>
      <c r="DB18" s="6">
        <v>8.9278355502571193E-6</v>
      </c>
      <c r="DC18" s="23">
        <v>0.48594244834295403</v>
      </c>
      <c r="DD18" s="23">
        <v>12.117202555156799</v>
      </c>
      <c r="DE18" s="23">
        <v>0.77159346770504</v>
      </c>
      <c r="DF18" s="23">
        <v>1.7927582025716801E-2</v>
      </c>
      <c r="DG18" s="23">
        <v>2.75905857129472</v>
      </c>
      <c r="DH18" s="23">
        <v>4.63511797483422E-2</v>
      </c>
      <c r="DI18" s="23">
        <v>539.01183767159898</v>
      </c>
      <c r="DJ18" s="23">
        <v>597.27255759886805</v>
      </c>
      <c r="DK18" s="23">
        <v>112.719661599384</v>
      </c>
      <c r="DL18" s="23">
        <v>64.896278225227803</v>
      </c>
      <c r="DM18" s="6">
        <v>32937.5727140698</v>
      </c>
      <c r="DN18" s="23">
        <v>0.97505591675644798</v>
      </c>
      <c r="DO18" s="23">
        <v>10.446808825922499</v>
      </c>
      <c r="DP18" s="23">
        <v>142.66019045746299</v>
      </c>
      <c r="DQ18" s="23">
        <v>142.66019045746299</v>
      </c>
      <c r="DR18" s="23">
        <v>741.07113244783704</v>
      </c>
      <c r="DS18" s="23">
        <v>1.0884588837620699</v>
      </c>
      <c r="DT18" s="23">
        <v>485.71543273177298</v>
      </c>
      <c r="DU18" s="23">
        <v>7.5227843613022302E-2</v>
      </c>
      <c r="DV18" s="23">
        <v>0.18834125096231399</v>
      </c>
      <c r="DW18" s="23">
        <v>0</v>
      </c>
      <c r="DX18" s="23">
        <v>3.4881271460617301E-3</v>
      </c>
      <c r="DY18" s="23">
        <v>306.00348433092802</v>
      </c>
      <c r="DZ18" s="23">
        <v>9.5458016348210499</v>
      </c>
      <c r="EA18" s="23">
        <v>1116.0435182741501</v>
      </c>
      <c r="EB18" s="23">
        <v>327.536495038015</v>
      </c>
      <c r="EC18" s="23">
        <v>0.67686554917099595</v>
      </c>
      <c r="ED18" s="23">
        <v>1.9264581364347899</v>
      </c>
      <c r="EE18" s="23">
        <v>0.74625491088918305</v>
      </c>
      <c r="EF18" s="23">
        <v>7.3428098193001601</v>
      </c>
      <c r="EG18" s="23">
        <v>14.908194346204899</v>
      </c>
      <c r="EH18" s="23">
        <v>1186.0589697339601</v>
      </c>
      <c r="EI18" s="23">
        <v>12.9492043015033</v>
      </c>
      <c r="EJ18" s="23">
        <v>136.331406395252</v>
      </c>
      <c r="EK18" s="23">
        <v>464.64318405396699</v>
      </c>
      <c r="EL18" s="23">
        <v>0</v>
      </c>
      <c r="EM18" s="23">
        <v>5.4770026772009004</v>
      </c>
      <c r="EN18" s="23">
        <v>7.8815190996540903</v>
      </c>
      <c r="EO18" s="23">
        <v>57158.035180166698</v>
      </c>
      <c r="EP18" s="23">
        <v>14259.1070213599</v>
      </c>
      <c r="EQ18" s="23">
        <v>1584.3431001087699</v>
      </c>
      <c r="ER18" s="23">
        <v>15843.450121468701</v>
      </c>
      <c r="ES18" s="23">
        <v>0.30957580892748199</v>
      </c>
      <c r="ET18" s="23">
        <v>426.80638076433701</v>
      </c>
      <c r="EU18" s="23">
        <v>4.5880836366603104</v>
      </c>
      <c r="EV18" s="6">
        <v>1.7230111829450501E-6</v>
      </c>
      <c r="EW18" s="6">
        <v>5.8487640649085198E-5</v>
      </c>
      <c r="EX18" s="23">
        <v>9.8336214774274403E-4</v>
      </c>
      <c r="EY18" s="6">
        <v>2.19599252011442E-5</v>
      </c>
      <c r="EZ18" s="23">
        <v>1.4823363671776099E-2</v>
      </c>
      <c r="FA18" s="23">
        <v>2.4668529671424501E-2</v>
      </c>
      <c r="FB18" s="23">
        <v>0</v>
      </c>
      <c r="FC18" s="23">
        <v>65.462558314676699</v>
      </c>
      <c r="FD18" s="23">
        <v>238.204531515875</v>
      </c>
      <c r="FE18" s="23">
        <v>7205.6699988726104</v>
      </c>
      <c r="FF18" s="23">
        <v>173.39946159621201</v>
      </c>
      <c r="FG18" s="23">
        <v>176.95547238678901</v>
      </c>
      <c r="FH18" s="23">
        <v>220.922955347917</v>
      </c>
      <c r="FI18" s="23">
        <v>113.707692184758</v>
      </c>
      <c r="FJ18" s="23">
        <v>67.871254383182006</v>
      </c>
      <c r="FK18" s="23">
        <v>1.82150416023905E-2</v>
      </c>
      <c r="FL18" s="23">
        <v>159.022642367104</v>
      </c>
      <c r="FM18" s="23">
        <v>12239.807192861999</v>
      </c>
      <c r="FN18" s="23">
        <v>7295.2138482929204</v>
      </c>
      <c r="FO18" s="23">
        <v>4944.5933445690698</v>
      </c>
      <c r="FP18" s="23">
        <v>32.288406806505797</v>
      </c>
      <c r="FQ18" s="23">
        <v>5.3889730491759504</v>
      </c>
      <c r="FR18" s="23">
        <v>3235.1621666332999</v>
      </c>
      <c r="FS18" s="23">
        <v>170.291106432486</v>
      </c>
      <c r="FT18" s="23">
        <v>422.59560625307898</v>
      </c>
      <c r="FU18" s="23">
        <v>61.351342010489397</v>
      </c>
      <c r="FV18" s="23">
        <v>63.742587295069598</v>
      </c>
      <c r="FW18" s="23">
        <v>1058.3987990165101</v>
      </c>
      <c r="FX18" s="23">
        <v>0.21483507785214601</v>
      </c>
      <c r="FY18" s="23">
        <v>521.60540901782895</v>
      </c>
      <c r="FZ18" s="23">
        <v>396.53470689289298</v>
      </c>
      <c r="GA18" s="23">
        <v>618.64503529216495</v>
      </c>
      <c r="GB18" s="23">
        <v>80.731108829403595</v>
      </c>
      <c r="GC18" s="23">
        <v>0.252496066259283</v>
      </c>
      <c r="GD18" s="23">
        <v>10689.6946143449</v>
      </c>
      <c r="GE18" s="23">
        <v>2132.0061115124799</v>
      </c>
      <c r="GF18" s="23">
        <v>236.33337926630799</v>
      </c>
      <c r="GG18" s="23">
        <v>16.396636265204101</v>
      </c>
      <c r="GH18" s="23">
        <v>185.48852903372199</v>
      </c>
      <c r="GI18" s="23">
        <v>3892.8660789270202</v>
      </c>
      <c r="GJ18" s="23">
        <v>389.35139417993003</v>
      </c>
      <c r="GK18" s="23">
        <v>1.3740940495064999</v>
      </c>
      <c r="GL18" s="23">
        <v>21.0960375463277</v>
      </c>
      <c r="GM18" s="23">
        <v>0.77731263596127598</v>
      </c>
      <c r="GN18" s="23">
        <v>1868.65619184602</v>
      </c>
      <c r="GO18" s="23">
        <v>54246.013252244004</v>
      </c>
      <c r="GP18" s="23">
        <v>295.98335551301</v>
      </c>
      <c r="GQ18" s="23">
        <v>2749.6180082399101</v>
      </c>
      <c r="GS18" s="32">
        <f t="shared" si="1"/>
        <v>1.0536817685454927</v>
      </c>
      <c r="GT18" s="31">
        <f t="shared" si="2"/>
        <v>0</v>
      </c>
      <c r="GU18" s="46">
        <f t="shared" si="3"/>
        <v>-6.1540022768484862E-5</v>
      </c>
      <c r="GV18" s="46">
        <f t="shared" si="4"/>
        <v>-2.4252121038355836E-5</v>
      </c>
      <c r="GW18" s="46">
        <f t="shared" si="5"/>
        <v>-1.3372965729671171E-4</v>
      </c>
      <c r="GX18" s="46">
        <f t="shared" si="6"/>
        <v>-4.8087672631115904E-4</v>
      </c>
      <c r="GY18" s="46">
        <f t="shared" si="7"/>
        <v>-4.3354698681832734E-4</v>
      </c>
      <c r="GZ18" s="46">
        <f t="shared" si="8"/>
        <v>-5.1180007744917346E-5</v>
      </c>
      <c r="HA18" s="46">
        <f t="shared" si="9"/>
        <v>-5.5173811950444385E-4</v>
      </c>
      <c r="HB18" s="75">
        <f t="shared" si="10"/>
        <v>-3.0682977040066047E-4</v>
      </c>
      <c r="HC18" s="75">
        <f t="shared" si="11"/>
        <v>-7.5442503663468192E-4</v>
      </c>
      <c r="HD18" s="75">
        <f t="shared" si="12"/>
        <v>1.9427683719868319E-6</v>
      </c>
      <c r="HE18" s="75">
        <f t="shared" si="13"/>
        <v>-3.4943484333270004E-4</v>
      </c>
      <c r="HF18" s="75">
        <f t="shared" si="14"/>
        <v>-2.3749900019168503E-4</v>
      </c>
      <c r="HG18" s="75">
        <f t="shared" si="15"/>
        <v>-1.9622631516017647E-3</v>
      </c>
      <c r="HH18" s="75">
        <f t="shared" si="16"/>
        <v>-8.4136110271531102E-6</v>
      </c>
      <c r="HI18" s="75">
        <f t="shared" si="17"/>
        <v>-4.491478429835783E-5</v>
      </c>
      <c r="HJ18" s="75">
        <f t="shared" si="18"/>
        <v>-2.7876311642384848E-6</v>
      </c>
      <c r="HK18" s="75">
        <f t="shared" si="19"/>
        <v>-3.238398905083466E-7</v>
      </c>
      <c r="HL18" s="75">
        <f t="shared" si="20"/>
        <v>-2.3509678710617915E-6</v>
      </c>
      <c r="HM18" s="75">
        <f t="shared" si="21"/>
        <v>-1.4376723892486969E-3</v>
      </c>
      <c r="HN18" s="75">
        <f t="shared" si="22"/>
        <v>4.7345593049580884E-7</v>
      </c>
      <c r="HO18" s="75">
        <f t="shared" si="23"/>
        <v>-1.1540051124969882E-5</v>
      </c>
      <c r="HP18" s="75">
        <f t="shared" si="24"/>
        <v>-2.1813602599069195E-5</v>
      </c>
      <c r="HQ18" s="75">
        <f t="shared" si="25"/>
        <v>2.351692001049715E-5</v>
      </c>
      <c r="HR18" s="75">
        <f t="shared" si="26"/>
        <v>-2.8225948897223442E-5</v>
      </c>
      <c r="HS18" s="75">
        <f t="shared" si="27"/>
        <v>-6.2388274304628426E-6</v>
      </c>
      <c r="HT18" s="46">
        <f t="shared" si="28"/>
        <v>-8.5825910606549807E-4</v>
      </c>
      <c r="HU18" s="46">
        <f t="shared" si="29"/>
        <v>-1.6818224489731136E-6</v>
      </c>
      <c r="HV18" s="46">
        <f t="shared" si="30"/>
        <v>5.5469472830423729E-7</v>
      </c>
      <c r="HW18" s="46">
        <f t="shared" si="31"/>
        <v>-1.0712557709121083E-4</v>
      </c>
      <c r="HX18" s="46">
        <f t="shared" si="32"/>
        <v>1.5688416085940182E-4</v>
      </c>
      <c r="HY18" s="46">
        <f t="shared" si="33"/>
        <v>-2.4353784940309178E-4</v>
      </c>
      <c r="HZ18" s="46">
        <f t="shared" si="34"/>
        <v>7.5577818336934518E-6</v>
      </c>
      <c r="IA18" s="46">
        <f t="shared" si="35"/>
        <v>-3.4233596214689046E-4</v>
      </c>
      <c r="IB18" s="46">
        <f t="shared" si="36"/>
        <v>-7.9359022472610165E-6</v>
      </c>
      <c r="IC18" s="46">
        <f t="shared" si="37"/>
        <v>8.8542150457319307E-3</v>
      </c>
      <c r="ID18" s="46">
        <f t="shared" si="38"/>
        <v>-3.2068802760836076E-4</v>
      </c>
      <c r="IE18" s="46">
        <f t="shared" si="39"/>
        <v>-1.2415731508410221E-4</v>
      </c>
      <c r="IF18" s="46">
        <f t="shared" si="40"/>
        <v>-9.2390530980648691E-7</v>
      </c>
      <c r="IG18" s="46">
        <f t="shared" si="41"/>
        <v>-8.2426328197220523E-4</v>
      </c>
      <c r="IH18" s="46">
        <f t="shared" si="42"/>
        <v>-9.3562050077422149E-7</v>
      </c>
      <c r="II18" s="46">
        <f t="shared" si="43"/>
        <v>3.5583618896356722E-6</v>
      </c>
      <c r="IJ18" s="46">
        <f t="shared" si="44"/>
        <v>-1.5286379209798078E-4</v>
      </c>
      <c r="IK18" s="46">
        <f t="shared" si="45"/>
        <v>-6.5726921765950857E-6</v>
      </c>
      <c r="IL18" s="46">
        <f t="shared" si="46"/>
        <v>6.8666423066913419E-6</v>
      </c>
      <c r="IM18" s="46">
        <f t="shared" si="47"/>
        <v>6.6229867892036701E-6</v>
      </c>
      <c r="IN18" s="46">
        <f t="shared" si="48"/>
        <v>-2.428850826051771E-4</v>
      </c>
      <c r="IO18" s="46">
        <f t="shared" si="49"/>
        <v>-1.3897862056512917E-5</v>
      </c>
      <c r="IP18" s="46">
        <f t="shared" si="50"/>
        <v>8.6590188331984986E-5</v>
      </c>
      <c r="IQ18" s="46">
        <f t="shared" si="51"/>
        <v>-6.1440109903173335E-6</v>
      </c>
      <c r="IR18" s="46">
        <f t="shared" si="52"/>
        <v>-2.5272102698155726E-5</v>
      </c>
      <c r="IS18" s="46">
        <f t="shared" si="53"/>
        <v>-7.6260329657197202E-5</v>
      </c>
      <c r="IT18" s="46">
        <f t="shared" si="54"/>
        <v>-8.4516669697734629E-7</v>
      </c>
      <c r="IU18" s="46">
        <f t="shared" si="55"/>
        <v>4.7344804603378274E-5</v>
      </c>
      <c r="IV18" s="46">
        <f t="shared" si="56"/>
        <v>0</v>
      </c>
      <c r="IW18" s="46">
        <f t="shared" si="57"/>
        <v>-6.888689174758062E-6</v>
      </c>
      <c r="IX18" s="46">
        <f t="shared" si="58"/>
        <v>3.0595690849209692E-6</v>
      </c>
      <c r="IY18" s="46">
        <f t="shared" si="59"/>
        <v>-3.6431857657684722E-3</v>
      </c>
      <c r="IZ18" s="46">
        <f t="shared" si="60"/>
        <v>-1.4754169328621346E-6</v>
      </c>
      <c r="JA18" s="46">
        <f t="shared" si="61"/>
        <v>-1.6687634654522488E-4</v>
      </c>
      <c r="JB18" s="46">
        <f t="shared" si="62"/>
        <v>-4.3649886973143624E-6</v>
      </c>
      <c r="JC18" s="46">
        <f t="shared" si="63"/>
        <v>-4.6283169292082178E-6</v>
      </c>
      <c r="JD18" s="46">
        <f t="shared" si="64"/>
        <v>-5.0774493690960998E-4</v>
      </c>
      <c r="JE18" s="46">
        <f t="shared" si="65"/>
        <v>-7.7817841774497983E-5</v>
      </c>
      <c r="JF18" s="46">
        <f t="shared" si="66"/>
        <v>-1.3236678808688325E-2</v>
      </c>
      <c r="JG18" s="46">
        <f t="shared" si="67"/>
        <v>-1.073257817739231E-5</v>
      </c>
      <c r="JH18" s="46">
        <f t="shared" si="68"/>
        <v>-5.5708137834540706E-5</v>
      </c>
    </row>
    <row r="19" spans="1:268" x14ac:dyDescent="0.3">
      <c r="A19" s="23" t="s">
        <v>18</v>
      </c>
      <c r="B19" s="64">
        <v>59556.486725000002</v>
      </c>
      <c r="C19" s="64">
        <v>8165.2826573000002</v>
      </c>
      <c r="D19" s="64">
        <v>67080.591266999996</v>
      </c>
      <c r="E19" s="64">
        <v>24504.740633000001</v>
      </c>
      <c r="F19" s="64">
        <v>14458.228134999999</v>
      </c>
      <c r="G19" s="64">
        <v>72881.818043000007</v>
      </c>
      <c r="H19" s="64">
        <v>45806.207232000001</v>
      </c>
      <c r="I19" s="23">
        <v>352.24438874999998</v>
      </c>
      <c r="J19" s="23">
        <v>54.682928521000001</v>
      </c>
      <c r="K19" s="23">
        <v>12.166410919</v>
      </c>
      <c r="L19" s="23">
        <v>0.36130005869999998</v>
      </c>
      <c r="M19" s="23">
        <v>251.95197601000001</v>
      </c>
      <c r="N19" s="23">
        <v>0.25347082450000002</v>
      </c>
      <c r="O19" s="23">
        <v>57.856554053000004</v>
      </c>
      <c r="P19" s="23">
        <v>0.38377392339999999</v>
      </c>
      <c r="Q19" s="23">
        <v>41.640836608999997</v>
      </c>
      <c r="R19" s="23">
        <v>65.193482259000007</v>
      </c>
      <c r="S19" s="23">
        <v>168.71736103000001</v>
      </c>
      <c r="T19" s="23">
        <v>0.38195283060000002</v>
      </c>
      <c r="U19" s="23">
        <v>85.089020485000006</v>
      </c>
      <c r="V19" s="23">
        <v>22.184590289999999</v>
      </c>
      <c r="W19" s="23">
        <v>3.8893990635</v>
      </c>
      <c r="X19" s="23">
        <v>0.27108535499999997</v>
      </c>
      <c r="Y19" s="23">
        <v>0.40762788119999999</v>
      </c>
      <c r="Z19" s="23">
        <v>18.882316135</v>
      </c>
      <c r="AA19" s="23">
        <v>405.25413415999998</v>
      </c>
      <c r="AB19" s="23">
        <v>798.39675688</v>
      </c>
      <c r="AC19" s="23">
        <v>0.78204585849999997</v>
      </c>
      <c r="AD19" s="23">
        <v>0.32884500259999999</v>
      </c>
      <c r="AE19" s="23">
        <v>7.1713469500000002E-2</v>
      </c>
      <c r="AF19" s="23">
        <v>2.2574268393999999</v>
      </c>
      <c r="AG19" s="23">
        <v>14.077784522</v>
      </c>
      <c r="AH19" s="23">
        <v>15.90609154</v>
      </c>
      <c r="AI19" s="23">
        <v>42.831509572999998</v>
      </c>
      <c r="AJ19" s="23">
        <v>5340.7527024000001</v>
      </c>
      <c r="AK19" s="23">
        <v>62.339557286000002</v>
      </c>
      <c r="AL19" s="23">
        <v>12.932719756999999</v>
      </c>
      <c r="AM19" s="23">
        <v>55.543927642</v>
      </c>
      <c r="AN19" s="23">
        <v>2.0641813293000002</v>
      </c>
      <c r="AO19" s="23">
        <v>0.12428107200000001</v>
      </c>
      <c r="AP19" s="23">
        <v>4.2617339999999997E-3</v>
      </c>
      <c r="AQ19" s="23">
        <v>479.21948598</v>
      </c>
      <c r="AR19" s="23">
        <v>5.4009637970000002</v>
      </c>
      <c r="AS19" s="23">
        <v>1.4131975242000001</v>
      </c>
      <c r="AT19" s="23">
        <v>66.000335089999993</v>
      </c>
      <c r="AU19" s="23">
        <v>409.89216718</v>
      </c>
      <c r="AV19" s="23">
        <v>0.1115703844</v>
      </c>
      <c r="AZ19" s="23">
        <v>3.3988900000000002E-5</v>
      </c>
      <c r="BA19" s="23">
        <v>6.1018149999999996E-4</v>
      </c>
      <c r="BB19" s="23">
        <v>6.3751070000000001E-4</v>
      </c>
      <c r="BD19" s="23">
        <v>6.3753202995000002</v>
      </c>
      <c r="BE19" s="23">
        <v>16.128568516000001</v>
      </c>
      <c r="BF19" s="23">
        <v>23.716199487000001</v>
      </c>
      <c r="BG19" s="23">
        <v>91.450743653999993</v>
      </c>
      <c r="BH19" s="23">
        <v>20.611043884000001</v>
      </c>
      <c r="BI19" s="23">
        <v>34.32342611</v>
      </c>
      <c r="BJ19" s="23">
        <v>33.293697004999999</v>
      </c>
      <c r="BK19" s="23">
        <v>122.47878364</v>
      </c>
      <c r="BL19" s="23">
        <v>1666.4504010000001</v>
      </c>
      <c r="BM19" s="23">
        <v>37.348153783000001</v>
      </c>
      <c r="BN19" s="23">
        <v>231.60496735999999</v>
      </c>
      <c r="BO19" s="23">
        <v>6.1799670000000002E-4</v>
      </c>
      <c r="BQ19" s="23" t="s">
        <v>18</v>
      </c>
      <c r="BR19" s="23">
        <v>20.016009188669599</v>
      </c>
      <c r="BS19" s="23">
        <v>1440.1554498077301</v>
      </c>
      <c r="BT19" s="23">
        <v>16.128603915665199</v>
      </c>
      <c r="BU19" s="23">
        <v>54.67688471996</v>
      </c>
      <c r="BV19" s="23">
        <v>23.716359773138699</v>
      </c>
      <c r="BW19" s="23">
        <v>12.1663567391484</v>
      </c>
      <c r="BX19" s="23">
        <v>353.401990200066</v>
      </c>
      <c r="BY19" s="23">
        <v>352.210471775202</v>
      </c>
      <c r="BZ19" s="23">
        <v>112.70097027415601</v>
      </c>
      <c r="CA19" s="23">
        <v>498.82647312538802</v>
      </c>
      <c r="CB19" s="23">
        <v>0.14810685534108201</v>
      </c>
      <c r="CC19" s="23">
        <v>0.21312752039903499</v>
      </c>
      <c r="CD19" s="23">
        <v>251.93993225755301</v>
      </c>
      <c r="CE19" s="23">
        <v>6.1797989789226905E-4</v>
      </c>
      <c r="CF19" s="23">
        <v>8.1110209532741395E-2</v>
      </c>
      <c r="CG19" s="23">
        <v>0.172359418695746</v>
      </c>
      <c r="CH19" s="23">
        <v>0.40762028327918198</v>
      </c>
      <c r="CI19" s="23">
        <v>57.856400660206802</v>
      </c>
      <c r="CJ19" s="23">
        <v>9.2094686786928795E-2</v>
      </c>
      <c r="CK19" s="23">
        <v>0.291632593341489</v>
      </c>
      <c r="CL19" s="23">
        <v>41.638582276155802</v>
      </c>
      <c r="CM19" s="23">
        <v>91.450020537520203</v>
      </c>
      <c r="CN19" s="23">
        <v>35175.576363179003</v>
      </c>
      <c r="CO19" s="23">
        <v>65.192946083467106</v>
      </c>
      <c r="CP19" s="23">
        <v>20.6110308513368</v>
      </c>
      <c r="CQ19" s="23">
        <v>0.110704559630064</v>
      </c>
      <c r="CR19" s="23">
        <v>0.27103636108599599</v>
      </c>
      <c r="CS19" s="23">
        <v>168.71722232071599</v>
      </c>
      <c r="CT19" s="23">
        <v>85.086895000535904</v>
      </c>
      <c r="CU19" s="23">
        <v>42.829857641054197</v>
      </c>
      <c r="CV19" s="23">
        <v>22.1840870741709</v>
      </c>
      <c r="CW19" s="23">
        <v>1.41319694826108</v>
      </c>
      <c r="CX19" s="23">
        <v>55.5434451524849</v>
      </c>
      <c r="CY19" s="23">
        <v>66.000186019845302</v>
      </c>
      <c r="CZ19" s="23">
        <v>59540.889997125101</v>
      </c>
      <c r="DA19" s="23">
        <v>3.8860834105114002</v>
      </c>
      <c r="DB19" s="23">
        <v>0.27108491991372602</v>
      </c>
      <c r="DC19" s="23">
        <v>1.0297272083422799</v>
      </c>
      <c r="DD19" s="23">
        <v>25.676050199242699</v>
      </c>
      <c r="DE19" s="23">
        <v>1.63501339307858</v>
      </c>
      <c r="DF19" s="23">
        <v>3.7987826077371098E-2</v>
      </c>
      <c r="DG19" s="23">
        <v>5.8463465665768304</v>
      </c>
      <c r="DH19" s="23">
        <v>9.8216919922617704E-2</v>
      </c>
      <c r="DI19" s="23">
        <v>1509.78619290354</v>
      </c>
      <c r="DJ19" s="23">
        <v>1179.08861345079</v>
      </c>
      <c r="DK19" s="23">
        <v>426.44431926053602</v>
      </c>
      <c r="DL19" s="23">
        <v>122.46323588125399</v>
      </c>
      <c r="DM19" s="23">
        <v>301.61109223915003</v>
      </c>
      <c r="DN19" s="23">
        <v>18.882281350837701</v>
      </c>
      <c r="DO19" s="23">
        <v>13.6078664514182</v>
      </c>
      <c r="DP19" s="23">
        <v>404.92472072197199</v>
      </c>
      <c r="DQ19" s="23">
        <v>404.92472072197199</v>
      </c>
      <c r="DR19" s="23">
        <v>798.17632157730395</v>
      </c>
      <c r="DS19" s="23">
        <v>0.78203606657099101</v>
      </c>
      <c r="DT19" s="23">
        <v>1666.3370997811601</v>
      </c>
      <c r="DU19" s="23">
        <v>8.5538108968496798E-2</v>
      </c>
      <c r="DV19" s="23">
        <v>0.220165569421132</v>
      </c>
      <c r="DW19" s="23">
        <v>0</v>
      </c>
      <c r="DX19" s="23">
        <v>7.1714217758781396E-2</v>
      </c>
      <c r="DY19" s="23">
        <v>437.28792763382501</v>
      </c>
      <c r="DZ19" s="23">
        <v>43.004580415400802</v>
      </c>
      <c r="EA19" s="23">
        <v>2328.0079248879101</v>
      </c>
      <c r="EB19" s="23">
        <v>137.33114347676599</v>
      </c>
      <c r="EC19" s="23">
        <v>0.58684778784735003</v>
      </c>
      <c r="ED19" s="23">
        <v>1.67026012684182</v>
      </c>
      <c r="EE19" s="23">
        <v>14.0776467185954</v>
      </c>
      <c r="EF19" s="23">
        <v>5.2469760980468099</v>
      </c>
      <c r="EG19" s="23">
        <v>10.652984283316901</v>
      </c>
      <c r="EH19" s="23">
        <v>5360.2046533094899</v>
      </c>
      <c r="EI19" s="23">
        <v>37.315585267464201</v>
      </c>
      <c r="EJ19" s="23">
        <v>62.332764858582102</v>
      </c>
      <c r="EK19" s="23">
        <v>8165.2445622912601</v>
      </c>
      <c r="EL19" s="23">
        <v>0</v>
      </c>
      <c r="EM19" s="23">
        <v>5.3015618781383997</v>
      </c>
      <c r="EN19" s="23">
        <v>7.6290762303807904</v>
      </c>
      <c r="EO19" s="23">
        <v>48584.612414000403</v>
      </c>
      <c r="EP19" s="23">
        <v>60367.646377027799</v>
      </c>
      <c r="EQ19" s="23">
        <v>6707.5190693876102</v>
      </c>
      <c r="ER19" s="23">
        <v>67075.165446415398</v>
      </c>
      <c r="ES19" s="23">
        <v>0.71427730303890302</v>
      </c>
      <c r="ET19" s="23">
        <v>1996.3713954836001</v>
      </c>
      <c r="EU19" s="23">
        <v>0.111568944470245</v>
      </c>
      <c r="EV19" s="23">
        <v>0</v>
      </c>
      <c r="EW19" s="23">
        <v>0</v>
      </c>
      <c r="EX19" s="23">
        <v>0</v>
      </c>
      <c r="EY19" s="6">
        <v>3.3988261181567097E-5</v>
      </c>
      <c r="EZ19" s="23">
        <v>6.1018011546386296E-4</v>
      </c>
      <c r="FA19" s="23">
        <v>6.3750434441428203E-4</v>
      </c>
      <c r="FB19" s="23">
        <v>0</v>
      </c>
      <c r="FC19" s="23">
        <v>6.3729061785554997</v>
      </c>
      <c r="FD19" s="23">
        <v>238.39451228690899</v>
      </c>
      <c r="FE19" s="23">
        <v>16275.012062468501</v>
      </c>
      <c r="FF19" s="23">
        <v>159.69382526805401</v>
      </c>
      <c r="FG19" s="23">
        <v>172.82015246873499</v>
      </c>
      <c r="FH19" s="23">
        <v>556.04733826865504</v>
      </c>
      <c r="FI19" s="23">
        <v>138.315394756416</v>
      </c>
      <c r="FJ19" s="23">
        <v>163.037217302149</v>
      </c>
      <c r="FK19" s="23">
        <v>2.2981095480450998E-2</v>
      </c>
      <c r="FL19" s="23">
        <v>246.43695345965699</v>
      </c>
      <c r="FM19" s="23">
        <v>24502.229791000798</v>
      </c>
      <c r="FN19" s="23">
        <v>14456.1424826849</v>
      </c>
      <c r="FO19" s="23">
        <v>10046.0873083159</v>
      </c>
      <c r="FP19" s="23">
        <v>20.3888366816029</v>
      </c>
      <c r="FQ19" s="23">
        <v>5.3211644579661197</v>
      </c>
      <c r="FR19" s="23">
        <v>5570.1934584753899</v>
      </c>
      <c r="FS19" s="23">
        <v>350.95191278543001</v>
      </c>
      <c r="FT19" s="23">
        <v>1059.91490480773</v>
      </c>
      <c r="FU19" s="23">
        <v>202.812968526871</v>
      </c>
      <c r="FV19" s="23">
        <v>112.42490922171299</v>
      </c>
      <c r="FW19" s="23">
        <v>2653.76138547043</v>
      </c>
      <c r="FX19" s="23">
        <v>2.0623274175319701</v>
      </c>
      <c r="FY19" s="23">
        <v>1744.4708523300801</v>
      </c>
      <c r="FZ19" s="23">
        <v>775.54737094418294</v>
      </c>
      <c r="GA19" s="23">
        <v>2004.06921873377</v>
      </c>
      <c r="GB19" s="23">
        <v>26.010958769262299</v>
      </c>
      <c r="GC19" s="23">
        <v>0.12427894467108699</v>
      </c>
      <c r="GD19" s="23">
        <v>72879.295341657402</v>
      </c>
      <c r="GE19" s="23">
        <v>4753.00501271554</v>
      </c>
      <c r="GF19" s="23">
        <v>231.599219563703</v>
      </c>
      <c r="GG19" s="23">
        <v>0.30346040353621301</v>
      </c>
      <c r="GH19" s="23">
        <v>2904.5354791485902</v>
      </c>
      <c r="GI19" s="23">
        <v>3478.9091403155398</v>
      </c>
      <c r="GJ19" s="23">
        <v>479.15908943678198</v>
      </c>
      <c r="GK19" s="23">
        <v>4.2619727824379497E-3</v>
      </c>
      <c r="GL19" s="23">
        <v>5.4009729418155299</v>
      </c>
      <c r="GM19" s="23">
        <v>5.7828707439772398</v>
      </c>
      <c r="GN19" s="23">
        <v>3273.23584692551</v>
      </c>
      <c r="GO19" s="23">
        <v>45801.864543174699</v>
      </c>
      <c r="GP19" s="23">
        <v>409.85797073387198</v>
      </c>
      <c r="GQ19" s="23">
        <v>1520.2107355816099</v>
      </c>
      <c r="GS19" s="32">
        <f t="shared" si="1"/>
        <v>1.0607562137170763</v>
      </c>
      <c r="GT19" s="31">
        <f t="shared" si="2"/>
        <v>0</v>
      </c>
      <c r="GU19" s="46">
        <f t="shared" si="3"/>
        <v>-2.6188126151427648E-4</v>
      </c>
      <c r="GV19" s="46">
        <f t="shared" si="4"/>
        <v>-4.6654856101118293E-6</v>
      </c>
      <c r="GW19" s="46">
        <f t="shared" si="5"/>
        <v>-8.0885103755299229E-5</v>
      </c>
      <c r="GX19" s="46">
        <f t="shared" si="6"/>
        <v>-1.0246352070430283E-4</v>
      </c>
      <c r="GY19" s="46">
        <f t="shared" si="7"/>
        <v>-1.4425365927452568E-4</v>
      </c>
      <c r="GZ19" s="46">
        <f t="shared" si="8"/>
        <v>-3.461358964887951E-5</v>
      </c>
      <c r="HA19" s="46">
        <f t="shared" si="9"/>
        <v>-9.4805684376064457E-5</v>
      </c>
      <c r="HB19" s="75">
        <f t="shared" si="10"/>
        <v>-9.6288190475793623E-5</v>
      </c>
      <c r="HC19" s="75">
        <f t="shared" si="11"/>
        <v>-1.1052445806152389E-4</v>
      </c>
      <c r="HD19" s="75">
        <f t="shared" si="12"/>
        <v>-4.4532320962553147E-6</v>
      </c>
      <c r="HE19" s="75">
        <f t="shared" si="13"/>
        <v>-1.8179615059945673E-4</v>
      </c>
      <c r="HF19" s="75">
        <f t="shared" si="14"/>
        <v>-4.7801778091715223E-5</v>
      </c>
      <c r="HG19" s="75">
        <f t="shared" si="15"/>
        <v>-4.7195629516201014E-6</v>
      </c>
      <c r="HH19" s="75">
        <f t="shared" si="16"/>
        <v>-2.6512604442544767E-6</v>
      </c>
      <c r="HI19" s="75">
        <f t="shared" si="17"/>
        <v>-1.2153840774011808E-4</v>
      </c>
      <c r="HJ19" s="75">
        <f t="shared" si="18"/>
        <v>-5.4137549285171641E-5</v>
      </c>
      <c r="HK19" s="75">
        <f t="shared" si="19"/>
        <v>-8.2243732704814927E-6</v>
      </c>
      <c r="HL19" s="75">
        <f t="shared" si="20"/>
        <v>-8.221399574374232E-7</v>
      </c>
      <c r="HM19" s="75">
        <f t="shared" si="21"/>
        <v>-5.54806423628694E-4</v>
      </c>
      <c r="HN19" s="75">
        <f t="shared" si="22"/>
        <v>-2.4979538511396942E-5</v>
      </c>
      <c r="HO19" s="75">
        <f t="shared" si="23"/>
        <v>-2.268312475103796E-5</v>
      </c>
      <c r="HP19" s="75">
        <f t="shared" si="24"/>
        <v>-8.524846472339403E-4</v>
      </c>
      <c r="HQ19" s="75">
        <f t="shared" si="25"/>
        <v>-1.6049788966035364E-6</v>
      </c>
      <c r="HR19" s="75">
        <f t="shared" si="26"/>
        <v>-1.8639355079529963E-5</v>
      </c>
      <c r="HS19" s="75">
        <f t="shared" si="27"/>
        <v>-1.8421554882500105E-6</v>
      </c>
      <c r="HT19" s="46">
        <f t="shared" si="28"/>
        <v>-8.1285645292868808E-4</v>
      </c>
      <c r="HU19" s="46">
        <f t="shared" si="29"/>
        <v>-2.7609744252653305E-4</v>
      </c>
      <c r="HV19" s="46">
        <f t="shared" si="30"/>
        <v>-1.2520914090311094E-5</v>
      </c>
      <c r="HW19" s="46">
        <f t="shared" si="31"/>
        <v>-4.8724696636203146E-4</v>
      </c>
      <c r="HX19" s="46">
        <f t="shared" si="32"/>
        <v>1.0434006144326224E-5</v>
      </c>
      <c r="HY19" s="46">
        <f t="shared" si="33"/>
        <v>-1.412779830838254E-4</v>
      </c>
      <c r="HZ19" s="46">
        <f t="shared" si="34"/>
        <v>-9.788713869350848E-6</v>
      </c>
      <c r="IA19" s="46">
        <f t="shared" si="35"/>
        <v>-3.8545978569728316E-4</v>
      </c>
      <c r="IB19" s="46">
        <f t="shared" si="36"/>
        <v>-3.8568146728188309E-5</v>
      </c>
      <c r="IC19" s="46">
        <f t="shared" si="37"/>
        <v>3.6421740517490362E-3</v>
      </c>
      <c r="ID19" s="46">
        <f t="shared" si="38"/>
        <v>-1.0895854435951575E-4</v>
      </c>
      <c r="IE19" s="46">
        <f t="shared" si="39"/>
        <v>-1.6095983829560152E-4</v>
      </c>
      <c r="IF19" s="46">
        <f t="shared" si="40"/>
        <v>-8.6866294045703695E-6</v>
      </c>
      <c r="IG19" s="46">
        <f t="shared" si="41"/>
        <v>-8.9813416181744245E-4</v>
      </c>
      <c r="IH19" s="46">
        <f t="shared" si="42"/>
        <v>-1.7117078882393956E-5</v>
      </c>
      <c r="II19" s="46">
        <f t="shared" si="43"/>
        <v>5.6029409144258094E-5</v>
      </c>
      <c r="IJ19" s="46">
        <f t="shared" si="44"/>
        <v>-1.2603106715184683E-4</v>
      </c>
      <c r="IK19" s="46">
        <f t="shared" si="45"/>
        <v>1.6931821566357001E-6</v>
      </c>
      <c r="IL19" s="46">
        <f t="shared" si="46"/>
        <v>-4.0754311428405586E-7</v>
      </c>
      <c r="IM19" s="46">
        <f t="shared" si="47"/>
        <v>-2.2586272401203384E-6</v>
      </c>
      <c r="IN19" s="46">
        <f t="shared" si="48"/>
        <v>-8.3427908279604386E-5</v>
      </c>
      <c r="IO19" s="46">
        <f t="shared" si="49"/>
        <v>-1.2906021277462481E-5</v>
      </c>
      <c r="IP19" s="46">
        <f t="shared" si="50"/>
        <v>0</v>
      </c>
      <c r="IQ19" s="46">
        <f t="shared" si="51"/>
        <v>0</v>
      </c>
      <c r="IR19" s="46">
        <f t="shared" si="52"/>
        <v>0</v>
      </c>
      <c r="IS19" s="46">
        <f t="shared" si="53"/>
        <v>-1.8794913424837172E-5</v>
      </c>
      <c r="IT19" s="46">
        <f t="shared" si="54"/>
        <v>-2.269056234903471E-6</v>
      </c>
      <c r="IU19" s="46">
        <f t="shared" si="55"/>
        <v>-9.9693788950907723E-6</v>
      </c>
      <c r="IV19" s="46">
        <f t="shared" si="56"/>
        <v>0</v>
      </c>
      <c r="IW19" s="46">
        <f t="shared" si="57"/>
        <v>-3.7866661298411724E-4</v>
      </c>
      <c r="IX19" s="46">
        <f t="shared" si="58"/>
        <v>2.1948423483628571E-6</v>
      </c>
      <c r="IY19" s="46">
        <f t="shared" si="59"/>
        <v>6.7585086213179131E-6</v>
      </c>
      <c r="IZ19" s="46">
        <f t="shared" si="60"/>
        <v>-7.9071689403198861E-6</v>
      </c>
      <c r="JA19" s="46">
        <f t="shared" si="61"/>
        <v>-6.323145627374351E-7</v>
      </c>
      <c r="JB19" s="46">
        <f t="shared" si="62"/>
        <v>-2.4472137295234238E-6</v>
      </c>
      <c r="JC19" s="46">
        <f t="shared" si="63"/>
        <v>-2.4659352755808394E-6</v>
      </c>
      <c r="JD19" s="46">
        <f t="shared" si="64"/>
        <v>-1.269424653310492E-4</v>
      </c>
      <c r="JE19" s="46">
        <f t="shared" si="65"/>
        <v>-6.7989553587667137E-5</v>
      </c>
      <c r="JF19" s="46">
        <f t="shared" si="66"/>
        <v>-8.7202477865518005E-4</v>
      </c>
      <c r="JG19" s="46">
        <f t="shared" si="67"/>
        <v>-2.4817241022524167E-5</v>
      </c>
      <c r="JH19" s="46">
        <f t="shared" si="68"/>
        <v>-2.7188021766078304E-5</v>
      </c>
    </row>
    <row r="20" spans="1:268" x14ac:dyDescent="0.3">
      <c r="A20" s="23" t="s">
        <v>19</v>
      </c>
      <c r="B20" s="64">
        <v>6358.0979940999996</v>
      </c>
      <c r="C20" s="64">
        <v>362.71401100000003</v>
      </c>
      <c r="D20" s="64">
        <v>4684.6017783999996</v>
      </c>
      <c r="E20" s="64">
        <v>1836.9256413999999</v>
      </c>
      <c r="F20" s="64">
        <v>1524.0237525</v>
      </c>
      <c r="G20" s="64">
        <v>1510.5891523</v>
      </c>
      <c r="H20" s="64">
        <v>2545.1411948999998</v>
      </c>
      <c r="I20" s="23">
        <v>100.66668453</v>
      </c>
      <c r="J20" s="23">
        <v>12.571010469999999</v>
      </c>
      <c r="K20" s="23">
        <v>6.173E-2</v>
      </c>
      <c r="L20" s="23">
        <v>7.2843963100000006E-2</v>
      </c>
      <c r="M20" s="23">
        <v>13.029308764</v>
      </c>
      <c r="N20" s="23">
        <v>3.2478131E-3</v>
      </c>
      <c r="P20" s="23">
        <v>3.66221963E-2</v>
      </c>
      <c r="Q20" s="23">
        <v>0.25452217830000001</v>
      </c>
      <c r="R20" s="23">
        <v>2.7111502909</v>
      </c>
      <c r="S20" s="23">
        <v>3.1937985000000002</v>
      </c>
      <c r="T20" s="23">
        <v>4.1932664699999997E-2</v>
      </c>
      <c r="U20" s="23">
        <v>0.40915164459999998</v>
      </c>
      <c r="V20" s="23">
        <v>0.14363964940000001</v>
      </c>
      <c r="W20" s="23">
        <v>6.1260000000000004E-3</v>
      </c>
      <c r="Z20" s="23">
        <v>3.9689599999999999E-4</v>
      </c>
      <c r="AA20" s="23">
        <v>55.126134985</v>
      </c>
      <c r="AB20" s="23">
        <v>168.84476699999999</v>
      </c>
      <c r="AC20" s="23">
        <v>2.2653043000000002E-3</v>
      </c>
      <c r="AD20" s="23">
        <v>3.1261248599999999E-2</v>
      </c>
      <c r="AF20" s="23">
        <v>0.40357732000000002</v>
      </c>
      <c r="AG20" s="23">
        <v>0.25600000000000001</v>
      </c>
      <c r="AH20" s="23">
        <v>4.4146507517</v>
      </c>
      <c r="AI20" s="23">
        <v>4.6163465462</v>
      </c>
      <c r="AJ20" s="23">
        <v>609.39489319999996</v>
      </c>
      <c r="AK20" s="23">
        <v>2.4146708324000001</v>
      </c>
      <c r="AL20" s="23">
        <v>0.60772698300000005</v>
      </c>
      <c r="AM20" s="23">
        <v>2.2730802925</v>
      </c>
      <c r="AN20" s="23">
        <v>8.3507022200000003E-2</v>
      </c>
      <c r="AP20" s="23">
        <v>4.4806172999999998E-3</v>
      </c>
      <c r="AQ20" s="23">
        <v>7.2864274206999999</v>
      </c>
      <c r="AR20" s="23">
        <v>3.4428890000000001</v>
      </c>
      <c r="AS20" s="23">
        <v>3.3321000000000003E-2</v>
      </c>
      <c r="AT20" s="23">
        <v>0.1261675532</v>
      </c>
      <c r="AU20" s="23">
        <v>17.014190449000001</v>
      </c>
      <c r="AV20" s="23">
        <v>2.1386866800000001E-2</v>
      </c>
      <c r="AZ20" s="6">
        <v>4.0626629999999997E-6</v>
      </c>
      <c r="BA20" s="23">
        <v>2.5181440000000003E-4</v>
      </c>
      <c r="BB20" s="23">
        <v>1.118305E-4</v>
      </c>
      <c r="BD20" s="23">
        <v>0.38454245209999999</v>
      </c>
      <c r="BF20" s="6">
        <v>7.9999999999999996E-6</v>
      </c>
      <c r="BG20" s="23">
        <v>5.2589999999999998E-3</v>
      </c>
      <c r="BK20" s="23">
        <v>1.6349678531</v>
      </c>
      <c r="BL20" s="23">
        <v>15.163794853000001</v>
      </c>
      <c r="BM20" s="23">
        <v>6.4017909499999998E-2</v>
      </c>
      <c r="BN20" s="23">
        <v>40.071168632000003</v>
      </c>
      <c r="BO20" s="23">
        <v>2.1935514999999999E-3</v>
      </c>
      <c r="BQ20" s="23" t="s">
        <v>19</v>
      </c>
      <c r="BR20" s="23">
        <v>4.3790926233793597</v>
      </c>
      <c r="BS20" s="23">
        <v>39.418172952569897</v>
      </c>
      <c r="BT20" s="23">
        <v>0</v>
      </c>
      <c r="BU20" s="23">
        <v>12.5659039754023</v>
      </c>
      <c r="BV20" s="6">
        <v>8.0020331023991505E-6</v>
      </c>
      <c r="BW20" s="23">
        <v>6.1724682763714102E-2</v>
      </c>
      <c r="BX20" s="23">
        <v>100.982806023094</v>
      </c>
      <c r="BY20" s="23">
        <v>100.664801579976</v>
      </c>
      <c r="BZ20" s="23">
        <v>13.6830666060347</v>
      </c>
      <c r="CA20" s="23">
        <v>17.024212036840702</v>
      </c>
      <c r="CB20" s="23">
        <v>2.98514311854804E-2</v>
      </c>
      <c r="CC20" s="23">
        <v>4.2956987935206102E-2</v>
      </c>
      <c r="CD20" s="23">
        <v>13.0238466675354</v>
      </c>
      <c r="CE20" s="23">
        <v>2.19327689365344E-3</v>
      </c>
      <c r="CF20" s="23">
        <v>1.0392529307693501E-3</v>
      </c>
      <c r="CG20" s="23">
        <v>2.2084438565452402E-3</v>
      </c>
      <c r="CH20" s="23">
        <v>0</v>
      </c>
      <c r="CI20" s="23">
        <v>0</v>
      </c>
      <c r="CJ20" s="23">
        <v>8.7865958983007805E-3</v>
      </c>
      <c r="CK20" s="23">
        <v>2.78240865975517E-2</v>
      </c>
      <c r="CL20" s="23">
        <v>0.25446061543168302</v>
      </c>
      <c r="CM20" s="23">
        <v>5.2589532432744997E-3</v>
      </c>
      <c r="CN20" s="23">
        <v>1426.8724948564</v>
      </c>
      <c r="CO20" s="23">
        <v>2.7110949744305399</v>
      </c>
      <c r="CP20" s="23">
        <v>0</v>
      </c>
      <c r="CQ20" s="23">
        <v>1.21474941053919E-2</v>
      </c>
      <c r="CR20" s="23">
        <v>2.9740220021274601E-2</v>
      </c>
      <c r="CS20" s="23">
        <v>3.1937994222677801</v>
      </c>
      <c r="CT20" s="23">
        <v>0.40911168550285698</v>
      </c>
      <c r="CU20" s="23">
        <v>4.5264585130860304</v>
      </c>
      <c r="CV20" s="23">
        <v>0.143584017386092</v>
      </c>
      <c r="CW20" s="23">
        <v>3.3317832288893498E-2</v>
      </c>
      <c r="CX20" s="23">
        <v>2.2730272044489102</v>
      </c>
      <c r="CY20" s="23">
        <v>0.12613687740097099</v>
      </c>
      <c r="CZ20" s="23">
        <v>6357.1176573686398</v>
      </c>
      <c r="DA20" s="23">
        <v>6.12530081541911E-3</v>
      </c>
      <c r="DB20" s="23">
        <v>0</v>
      </c>
      <c r="DC20" s="23">
        <v>0</v>
      </c>
      <c r="DD20" s="23">
        <v>0</v>
      </c>
      <c r="DE20" s="23">
        <v>0</v>
      </c>
      <c r="DF20" s="23">
        <v>0</v>
      </c>
      <c r="DG20" s="23">
        <v>0</v>
      </c>
      <c r="DH20" s="23">
        <v>0</v>
      </c>
      <c r="DI20" s="23">
        <v>62.746935356057499</v>
      </c>
      <c r="DJ20" s="23">
        <v>88.029376205380103</v>
      </c>
      <c r="DK20" s="23">
        <v>11.8999606802897</v>
      </c>
      <c r="DL20" s="23">
        <v>1.6348735369484899</v>
      </c>
      <c r="DM20" s="23">
        <v>42.278252867240298</v>
      </c>
      <c r="DN20" s="23">
        <v>3.9684658102812298E-4</v>
      </c>
      <c r="DO20" s="23">
        <v>2.5267954164861601</v>
      </c>
      <c r="DP20" s="6">
        <v>55.110441962659003</v>
      </c>
      <c r="DQ20" s="23">
        <v>55.110441962659003</v>
      </c>
      <c r="DR20" s="23">
        <v>168.84164842902999</v>
      </c>
      <c r="DS20" s="23">
        <v>2.2650547683217702E-3</v>
      </c>
      <c r="DT20" s="23">
        <v>15.163879871186699</v>
      </c>
      <c r="DU20" s="23">
        <v>1.0796737662458001E-2</v>
      </c>
      <c r="DV20" s="6">
        <v>1.8041462270943599E-2</v>
      </c>
      <c r="DW20" s="23">
        <v>0</v>
      </c>
      <c r="DX20" s="23">
        <v>0</v>
      </c>
      <c r="DY20" s="23">
        <v>35.6849258691689</v>
      </c>
      <c r="DZ20" s="23">
        <v>4.75043062985793</v>
      </c>
      <c r="EA20" s="23">
        <v>250.116450974755</v>
      </c>
      <c r="EB20" s="23">
        <v>22.590430044720701</v>
      </c>
      <c r="EC20" s="23">
        <v>0.104912445532057</v>
      </c>
      <c r="ED20" s="23">
        <v>0.298602068376351</v>
      </c>
      <c r="EE20" s="23">
        <v>0.256001093459437</v>
      </c>
      <c r="EF20" s="23">
        <v>1.4559970373187401</v>
      </c>
      <c r="EG20" s="23">
        <v>2.9560727657534001</v>
      </c>
      <c r="EH20" s="23">
        <v>610.04557980079699</v>
      </c>
      <c r="EI20" s="23">
        <v>6.3987363355214294E-2</v>
      </c>
      <c r="EJ20" s="23">
        <v>2.4145407053538999</v>
      </c>
      <c r="EK20" s="23">
        <v>362.70991262333501</v>
      </c>
      <c r="EL20" s="23">
        <v>0</v>
      </c>
      <c r="EM20" s="23">
        <v>0.24842046054553299</v>
      </c>
      <c r="EN20" s="23">
        <v>0.35748315338106301</v>
      </c>
      <c r="EO20" s="23">
        <v>3121.18818432844</v>
      </c>
      <c r="EP20" s="23">
        <v>4215.7335235922001</v>
      </c>
      <c r="EQ20" s="23">
        <v>468.41503951233699</v>
      </c>
      <c r="ER20" s="23">
        <v>4684.1485631045398</v>
      </c>
      <c r="ES20" s="23">
        <v>2.0800757128152401E-2</v>
      </c>
      <c r="ET20" s="23">
        <v>62.219546172831599</v>
      </c>
      <c r="EU20" s="23">
        <v>2.1385099020023401E-2</v>
      </c>
      <c r="EV20" s="23">
        <v>0</v>
      </c>
      <c r="EW20" s="23">
        <v>0</v>
      </c>
      <c r="EX20" s="23">
        <v>0</v>
      </c>
      <c r="EY20" s="6">
        <v>4.0618522131648997E-6</v>
      </c>
      <c r="EZ20" s="23">
        <v>2.5177215658548101E-4</v>
      </c>
      <c r="FA20" s="23">
        <v>1.1182246045073401E-4</v>
      </c>
      <c r="FB20" s="23">
        <v>0</v>
      </c>
      <c r="FC20" s="23">
        <v>0.38453944989434302</v>
      </c>
      <c r="FD20" s="23">
        <v>4.3545899336959897</v>
      </c>
      <c r="FE20" s="23">
        <v>798.74479615602002</v>
      </c>
      <c r="FF20" s="23">
        <v>20.347732735880701</v>
      </c>
      <c r="FG20" s="23">
        <v>27.850485082976299</v>
      </c>
      <c r="FH20" s="23">
        <v>60.594300655323899</v>
      </c>
      <c r="FI20" s="23">
        <v>6.5207913292217103</v>
      </c>
      <c r="FJ20" s="23">
        <v>1.8972296422449599</v>
      </c>
      <c r="FK20" s="23">
        <v>2.4214443250274199E-3</v>
      </c>
      <c r="FL20" s="23">
        <v>63.064375116431599</v>
      </c>
      <c r="FM20" s="23">
        <v>1836.6996136871001</v>
      </c>
      <c r="FN20" s="23">
        <v>1523.79936735366</v>
      </c>
      <c r="FO20" s="23">
        <v>312.900246333437</v>
      </c>
      <c r="FP20" s="23">
        <v>1.3847396820935001</v>
      </c>
      <c r="FQ20" s="23">
        <v>0.151737306282621</v>
      </c>
      <c r="FR20" s="23">
        <v>185.378894161609</v>
      </c>
      <c r="FS20" s="23">
        <v>113.058767373799</v>
      </c>
      <c r="FT20" s="23">
        <v>178.04357225924099</v>
      </c>
      <c r="FU20" s="23">
        <v>19.9171497235955</v>
      </c>
      <c r="FV20" s="23">
        <v>11.3190033245699</v>
      </c>
      <c r="FW20" s="23">
        <v>445.34283966335403</v>
      </c>
      <c r="FX20" s="23">
        <v>8.3399068898295001E-2</v>
      </c>
      <c r="FY20" s="23">
        <v>42.063976107894099</v>
      </c>
      <c r="FZ20" s="23">
        <v>87.548657087583805</v>
      </c>
      <c r="GA20" s="23">
        <v>296.592212503513</v>
      </c>
      <c r="GB20" s="23">
        <v>0.43228977224402998</v>
      </c>
      <c r="GC20" s="23">
        <v>0</v>
      </c>
      <c r="GD20" s="23">
        <v>1510.41032179323</v>
      </c>
      <c r="GE20" s="23">
        <v>244.20386693491599</v>
      </c>
      <c r="GF20" s="23">
        <v>40.0686815838583</v>
      </c>
      <c r="GG20" s="23">
        <v>5.1897077585353504</v>
      </c>
      <c r="GH20" s="23">
        <v>279.228503686735</v>
      </c>
      <c r="GI20" s="23">
        <v>131.539957848738</v>
      </c>
      <c r="GJ20" s="23">
        <v>7.2850078543752899</v>
      </c>
      <c r="GK20" s="23">
        <v>4.4809299524418596E-3</v>
      </c>
      <c r="GL20" s="23">
        <v>3.4428631349228702</v>
      </c>
      <c r="GM20" s="23">
        <v>0.84779283362753999</v>
      </c>
      <c r="GN20" s="23">
        <v>173.45533894687301</v>
      </c>
      <c r="GO20" s="23">
        <v>2544.9548978433199</v>
      </c>
      <c r="GP20" s="23">
        <v>17.014012579641602</v>
      </c>
      <c r="GQ20" s="23">
        <v>104.24450313697</v>
      </c>
      <c r="GS20" s="32">
        <f t="shared" si="1"/>
        <v>1.2264218069143149</v>
      </c>
      <c r="GT20" s="31">
        <f t="shared" si="2"/>
        <v>0</v>
      </c>
      <c r="GU20" s="46">
        <f t="shared" si="3"/>
        <v>-1.541871063122161E-4</v>
      </c>
      <c r="GV20" s="46">
        <f t="shared" si="4"/>
        <v>-1.1299195897378478E-5</v>
      </c>
      <c r="GW20" s="46">
        <f t="shared" si="5"/>
        <v>-9.6745746361947218E-5</v>
      </c>
      <c r="GX20" s="46">
        <f t="shared" si="6"/>
        <v>-1.2304674060055265E-4</v>
      </c>
      <c r="GY20" s="46">
        <f t="shared" si="7"/>
        <v>-1.4723205328780143E-4</v>
      </c>
      <c r="GZ20" s="46">
        <f t="shared" si="8"/>
        <v>-1.1838460940737609E-4</v>
      </c>
      <c r="HA20" s="46">
        <f t="shared" si="9"/>
        <v>-7.3197140124567681E-5</v>
      </c>
      <c r="HB20" s="75">
        <f t="shared" si="10"/>
        <v>-1.8704798243715532E-5</v>
      </c>
      <c r="HC20" s="75">
        <f t="shared" si="11"/>
        <v>-4.0621194373241949E-4</v>
      </c>
      <c r="HD20" s="75">
        <f t="shared" si="12"/>
        <v>-8.6136988269857568E-5</v>
      </c>
      <c r="HE20" s="75">
        <f t="shared" si="13"/>
        <v>-4.879468085050452E-4</v>
      </c>
      <c r="HF20" s="75">
        <f t="shared" si="14"/>
        <v>-4.1921613521749354E-4</v>
      </c>
      <c r="HG20" s="75">
        <f t="shared" si="15"/>
        <v>-3.5812616621866091E-5</v>
      </c>
      <c r="HH20" s="75">
        <f t="shared" si="16"/>
        <v>0</v>
      </c>
      <c r="HI20" s="75">
        <f t="shared" si="17"/>
        <v>-3.1439414646786563E-4</v>
      </c>
      <c r="HJ20" s="75">
        <f t="shared" si="18"/>
        <v>-2.4187624327348792E-4</v>
      </c>
      <c r="HK20" s="75">
        <f t="shared" si="19"/>
        <v>-2.0403320924619928E-5</v>
      </c>
      <c r="HL20" s="75">
        <f t="shared" si="20"/>
        <v>2.8876830517756765E-7</v>
      </c>
      <c r="HM20" s="75">
        <f t="shared" si="21"/>
        <v>-1.0719703518744833E-3</v>
      </c>
      <c r="HN20" s="75">
        <f t="shared" si="22"/>
        <v>-9.7663293476577597E-5</v>
      </c>
      <c r="HO20" s="75">
        <f t="shared" si="23"/>
        <v>-3.8730262946474114E-4</v>
      </c>
      <c r="HP20" s="75">
        <f t="shared" si="24"/>
        <v>-1.1413395052078701E-4</v>
      </c>
      <c r="HQ20" s="75">
        <f t="shared" si="25"/>
        <v>0</v>
      </c>
      <c r="HR20" s="75">
        <f t="shared" si="26"/>
        <v>0</v>
      </c>
      <c r="HS20" s="75">
        <f t="shared" si="27"/>
        <v>-1.2451365566044283E-4</v>
      </c>
      <c r="HT20" s="46">
        <f t="shared" si="28"/>
        <v>-2.8467481613335226E-4</v>
      </c>
      <c r="HU20" s="46">
        <f t="shared" si="29"/>
        <v>-1.8470048112314701E-5</v>
      </c>
      <c r="HV20" s="46">
        <f t="shared" si="30"/>
        <v>-1.1015371234230968E-4</v>
      </c>
      <c r="HW20" s="46">
        <f t="shared" si="31"/>
        <v>-5.1320457205989658E-5</v>
      </c>
      <c r="HX20" s="46">
        <f t="shared" si="32"/>
        <v>0</v>
      </c>
      <c r="HY20" s="46">
        <f t="shared" si="33"/>
        <v>-1.5562344185257509E-4</v>
      </c>
      <c r="HZ20" s="46">
        <f t="shared" si="34"/>
        <v>4.2713259257656788E-6</v>
      </c>
      <c r="IA20" s="46">
        <f t="shared" si="35"/>
        <v>-5.846325729993413E-4</v>
      </c>
      <c r="IB20" s="46">
        <f t="shared" si="36"/>
        <v>-1.9471682252269803E-2</v>
      </c>
      <c r="IC20" s="46">
        <f t="shared" si="37"/>
        <v>1.0677585389339299E-3</v>
      </c>
      <c r="ID20" s="46">
        <f t="shared" si="38"/>
        <v>-5.3890180124855245E-5</v>
      </c>
      <c r="IE20" s="46">
        <f t="shared" si="39"/>
        <v>-3.0003095541408262E-3</v>
      </c>
      <c r="IF20" s="46">
        <f t="shared" si="40"/>
        <v>-2.3355114759912733E-5</v>
      </c>
      <c r="IG20" s="46">
        <f t="shared" si="41"/>
        <v>-1.2927451950861465E-3</v>
      </c>
      <c r="IH20" s="46">
        <f t="shared" si="42"/>
        <v>0</v>
      </c>
      <c r="II20" s="46">
        <f t="shared" si="43"/>
        <v>6.9778876642688354E-5</v>
      </c>
      <c r="IJ20" s="46">
        <f t="shared" si="44"/>
        <v>-1.9482336716581183E-4</v>
      </c>
      <c r="IK20" s="46">
        <f t="shared" si="45"/>
        <v>-7.5126084895190784E-6</v>
      </c>
      <c r="IL20" s="46">
        <f t="shared" si="46"/>
        <v>-9.5066507803048445E-5</v>
      </c>
      <c r="IM20" s="46">
        <f t="shared" si="47"/>
        <v>-2.431354040796077E-4</v>
      </c>
      <c r="IN20" s="46">
        <f t="shared" si="48"/>
        <v>-1.0454176996109567E-5</v>
      </c>
      <c r="IO20" s="46">
        <f t="shared" si="49"/>
        <v>-8.2657267805137717E-5</v>
      </c>
      <c r="IP20" s="46">
        <f t="shared" si="50"/>
        <v>0</v>
      </c>
      <c r="IQ20" s="46">
        <f t="shared" si="51"/>
        <v>0</v>
      </c>
      <c r="IR20" s="46">
        <f t="shared" si="52"/>
        <v>0</v>
      </c>
      <c r="IS20" s="46">
        <f t="shared" si="53"/>
        <v>-1.9957029049664176E-4</v>
      </c>
      <c r="IT20" s="46">
        <f t="shared" si="54"/>
        <v>-1.6775615103433575E-4</v>
      </c>
      <c r="IU20" s="46">
        <f t="shared" si="55"/>
        <v>-7.1890488426617718E-5</v>
      </c>
      <c r="IV20" s="46">
        <f t="shared" si="56"/>
        <v>0</v>
      </c>
      <c r="IW20" s="46">
        <f t="shared" si="57"/>
        <v>-7.8072151476916968E-6</v>
      </c>
      <c r="IX20" s="46">
        <f t="shared" si="58"/>
        <v>0</v>
      </c>
      <c r="IY20" s="46">
        <f t="shared" si="59"/>
        <v>2.5413779989386055E-4</v>
      </c>
      <c r="IZ20" s="46">
        <f t="shared" si="60"/>
        <v>-8.8908015782551721E-6</v>
      </c>
      <c r="JA20" s="46">
        <f t="shared" si="61"/>
        <v>0</v>
      </c>
      <c r="JB20" s="46">
        <f t="shared" si="62"/>
        <v>0</v>
      </c>
      <c r="JC20" s="46">
        <f t="shared" si="63"/>
        <v>0</v>
      </c>
      <c r="JD20" s="46">
        <f t="shared" si="64"/>
        <v>-5.7686853800392287E-5</v>
      </c>
      <c r="JE20" s="46">
        <f t="shared" si="65"/>
        <v>5.6066563497384916E-6</v>
      </c>
      <c r="JF20" s="46">
        <f t="shared" si="66"/>
        <v>-4.7714998856224151E-4</v>
      </c>
      <c r="JG20" s="46">
        <f t="shared" si="67"/>
        <v>-6.2065775134804158E-5</v>
      </c>
      <c r="JH20" s="46">
        <f t="shared" si="68"/>
        <v>-1.2518800974582154E-4</v>
      </c>
    </row>
    <row r="21" spans="1:268" x14ac:dyDescent="0.3">
      <c r="A21" s="23" t="s">
        <v>20</v>
      </c>
      <c r="B21" s="64">
        <v>4987.7043162999998</v>
      </c>
      <c r="C21" s="64">
        <v>192.51191335999999</v>
      </c>
      <c r="D21" s="64">
        <v>6537.9791096999998</v>
      </c>
      <c r="E21" s="64">
        <v>1213.3684079</v>
      </c>
      <c r="F21" s="64">
        <v>898.51861170999996</v>
      </c>
      <c r="G21" s="64">
        <v>4325.9404433999998</v>
      </c>
      <c r="H21" s="64">
        <v>1817.5188923999999</v>
      </c>
      <c r="I21" s="23">
        <v>10.752654778</v>
      </c>
      <c r="J21" s="23">
        <v>3.0408140341999998</v>
      </c>
      <c r="K21" s="23">
        <v>0.3473559</v>
      </c>
      <c r="L21" s="23">
        <v>0.1733253401</v>
      </c>
      <c r="M21" s="23">
        <v>11.350014163000001</v>
      </c>
      <c r="N21" s="23">
        <v>1.4122675E-3</v>
      </c>
      <c r="O21" s="23">
        <v>0.14053243130000001</v>
      </c>
      <c r="P21" s="23">
        <v>1.8727097700000001E-2</v>
      </c>
      <c r="Q21" s="23">
        <v>3.8007620174999999</v>
      </c>
      <c r="R21" s="23">
        <v>127.48535321999999</v>
      </c>
      <c r="S21" s="23">
        <v>5.8764799999999999E-2</v>
      </c>
      <c r="T21" s="23">
        <v>4.1563303599999997E-2</v>
      </c>
      <c r="U21" s="23">
        <v>4.5481285000000003E-2</v>
      </c>
      <c r="V21" s="23">
        <v>29.844459440000001</v>
      </c>
      <c r="W21" s="23">
        <v>2.93981325E-2</v>
      </c>
      <c r="Y21" s="23">
        <v>1.718561E-4</v>
      </c>
      <c r="Z21" s="23">
        <v>0.79317715700000002</v>
      </c>
      <c r="AA21" s="23">
        <v>38.271566636000003</v>
      </c>
      <c r="AB21" s="23">
        <v>28.396901549999999</v>
      </c>
      <c r="AC21" s="23">
        <v>4.9012699999999999E-2</v>
      </c>
      <c r="AD21" s="23">
        <v>7.1627528199999999E-2</v>
      </c>
      <c r="AF21" s="23">
        <v>0.65001318740000003</v>
      </c>
      <c r="AH21" s="23">
        <v>4.4443209280999998</v>
      </c>
      <c r="AI21" s="23">
        <v>31.193914899999999</v>
      </c>
      <c r="AJ21" s="23">
        <v>23.3049985</v>
      </c>
      <c r="AK21" s="23">
        <v>0.85767836529999997</v>
      </c>
      <c r="AL21" s="23">
        <v>0.51947465680000005</v>
      </c>
      <c r="AM21" s="23">
        <v>0.61195233439999996</v>
      </c>
      <c r="AN21" s="23">
        <v>2.8125832E-2</v>
      </c>
      <c r="AP21" s="23">
        <v>7.6345999999999997E-2</v>
      </c>
      <c r="AQ21" s="23">
        <v>10.577102396000001</v>
      </c>
      <c r="AR21" s="23">
        <v>0.1697881</v>
      </c>
      <c r="AS21" s="23">
        <v>0.17042336999999999</v>
      </c>
      <c r="AT21" s="23">
        <v>0.48153717000000001</v>
      </c>
      <c r="AU21" s="23">
        <v>42.283973443000001</v>
      </c>
      <c r="AV21" s="23">
        <v>0.14788771640000001</v>
      </c>
      <c r="AZ21" s="23">
        <v>1.36223E-5</v>
      </c>
      <c r="BA21" s="23">
        <v>2.5139889999999999E-4</v>
      </c>
      <c r="BB21" s="23">
        <v>2.1898570000000001E-4</v>
      </c>
      <c r="BD21" s="23">
        <v>0.13841637339999999</v>
      </c>
      <c r="BF21" s="23">
        <v>0.95750000000000002</v>
      </c>
      <c r="BG21" s="23">
        <v>4.3219109084999996</v>
      </c>
      <c r="BI21" s="23">
        <v>12.460683985999999</v>
      </c>
      <c r="BJ21" s="23">
        <v>12.086870852000001</v>
      </c>
      <c r="BK21" s="23">
        <v>120.68888748000001</v>
      </c>
      <c r="BL21" s="23">
        <v>329.41858272000002</v>
      </c>
      <c r="BM21" s="23">
        <v>1.50347684</v>
      </c>
      <c r="BN21" s="23">
        <v>108.22426203000001</v>
      </c>
      <c r="BO21" s="23">
        <v>1.609936E-4</v>
      </c>
      <c r="BQ21" s="23" t="s">
        <v>20</v>
      </c>
      <c r="BR21" s="23">
        <v>5.8878502407925302</v>
      </c>
      <c r="BS21" s="23">
        <v>45.000613363588997</v>
      </c>
      <c r="BT21" s="23">
        <v>0</v>
      </c>
      <c r="BU21" s="23">
        <v>3.04008319724942</v>
      </c>
      <c r="BV21" s="23">
        <v>0.95750557552208404</v>
      </c>
      <c r="BW21" s="23">
        <v>0.34735638912900901</v>
      </c>
      <c r="BX21" s="23">
        <v>11.1791063337173</v>
      </c>
      <c r="BY21" s="23">
        <v>10.751740376933499</v>
      </c>
      <c r="BZ21" s="23">
        <v>17.965421879819399</v>
      </c>
      <c r="CA21" s="23">
        <v>25.857208043535799</v>
      </c>
      <c r="CB21" s="23">
        <v>7.0871440720470302E-2</v>
      </c>
      <c r="CC21" s="23">
        <v>0.101986237322045</v>
      </c>
      <c r="CD21" s="23">
        <v>11.3496029507973</v>
      </c>
      <c r="CE21" s="23">
        <v>1.6103268622272101E-4</v>
      </c>
      <c r="CF21" s="23">
        <v>4.5190608178045298E-4</v>
      </c>
      <c r="CG21" s="23">
        <v>9.6034126898041495E-4</v>
      </c>
      <c r="CH21" s="23">
        <v>1.7184835622282099E-4</v>
      </c>
      <c r="CI21" s="23">
        <v>0.140514220606892</v>
      </c>
      <c r="CJ21" s="23">
        <v>4.4944412991837403E-3</v>
      </c>
      <c r="CK21" s="23">
        <v>1.4232329745311001E-2</v>
      </c>
      <c r="CL21" s="23">
        <v>3.8007486382992002</v>
      </c>
      <c r="CM21" s="23">
        <v>4.3219357426952802</v>
      </c>
      <c r="CN21" s="23">
        <v>669.22584226584297</v>
      </c>
      <c r="CO21" s="23">
        <v>127.485837912927</v>
      </c>
      <c r="CP21" s="23">
        <v>0</v>
      </c>
      <c r="CQ21" s="23">
        <v>1.20532956166603E-2</v>
      </c>
      <c r="CR21" s="23">
        <v>2.9509919919310901E-2</v>
      </c>
      <c r="CS21" s="23">
        <v>5.8764749903271997E-2</v>
      </c>
      <c r="CT21" s="23">
        <v>4.5481350957522398E-2</v>
      </c>
      <c r="CU21" s="23">
        <v>31.193958592369299</v>
      </c>
      <c r="CV21" s="23">
        <v>29.0981808342455</v>
      </c>
      <c r="CW21" s="23">
        <v>0.17042718398121501</v>
      </c>
      <c r="CX21" s="23">
        <v>0.61194439686668001</v>
      </c>
      <c r="CY21" s="23">
        <v>0.481537627640722</v>
      </c>
      <c r="CZ21" s="23">
        <v>4987.3078375634605</v>
      </c>
      <c r="DA21" s="23">
        <v>2.93978119508699E-2</v>
      </c>
      <c r="DB21" s="23">
        <v>0</v>
      </c>
      <c r="DC21" s="23">
        <v>0.37380669598813998</v>
      </c>
      <c r="DD21" s="23">
        <v>9.3214019742390004</v>
      </c>
      <c r="DE21" s="23">
        <v>0.59357537327006105</v>
      </c>
      <c r="DF21" s="23">
        <v>1.3791249304166101E-2</v>
      </c>
      <c r="DG21" s="23">
        <v>2.12245175460352</v>
      </c>
      <c r="DH21" s="23">
        <v>3.5656044246763101E-2</v>
      </c>
      <c r="DI21" s="23">
        <v>36.702011828731301</v>
      </c>
      <c r="DJ21" s="23">
        <v>71.954935639699201</v>
      </c>
      <c r="DK21" s="23">
        <v>12.2818817811259</v>
      </c>
      <c r="DL21" s="23">
        <v>120.68834169355701</v>
      </c>
      <c r="DM21" s="23">
        <v>14.205302492596701</v>
      </c>
      <c r="DN21" s="23">
        <v>0.79315966129301296</v>
      </c>
      <c r="DO21" s="23">
        <v>3.3929039553968998</v>
      </c>
      <c r="DP21" s="23">
        <v>38.258180873810602</v>
      </c>
      <c r="DQ21" s="23">
        <v>38.258180873810602</v>
      </c>
      <c r="DR21" s="23">
        <v>28.396365460800101</v>
      </c>
      <c r="DS21" s="23">
        <v>4.90120034013308E-2</v>
      </c>
      <c r="DT21" s="23">
        <v>329.41792953826399</v>
      </c>
      <c r="DU21" s="23">
        <v>2.23773548498678E-2</v>
      </c>
      <c r="DV21" s="23">
        <v>4.6677229067765801E-2</v>
      </c>
      <c r="DW21" s="23">
        <v>0</v>
      </c>
      <c r="DX21" s="23">
        <v>0</v>
      </c>
      <c r="DY21" s="23">
        <v>49.050533950034598</v>
      </c>
      <c r="DZ21" s="23">
        <v>3.3651704346058402</v>
      </c>
      <c r="EA21" s="23">
        <v>108.722820818529</v>
      </c>
      <c r="EB21" s="23">
        <v>32.518771414994497</v>
      </c>
      <c r="EC21" s="23">
        <v>0.169002630389612</v>
      </c>
      <c r="ED21" s="23">
        <v>0.48100892401219097</v>
      </c>
      <c r="EE21" s="23">
        <v>0</v>
      </c>
      <c r="EF21" s="23">
        <v>1.46629125655737</v>
      </c>
      <c r="EG21" s="23">
        <v>2.97701921150591</v>
      </c>
      <c r="EH21" s="23">
        <v>24.148611267534999</v>
      </c>
      <c r="EI21" s="23">
        <v>1.5034768146397901</v>
      </c>
      <c r="EJ21" s="23">
        <v>0.85630084819238095</v>
      </c>
      <c r="EK21" s="23">
        <v>192.48542289775401</v>
      </c>
      <c r="EL21" s="23">
        <v>0</v>
      </c>
      <c r="EM21" s="23">
        <v>0.21285216894018399</v>
      </c>
      <c r="EN21" s="23">
        <v>0.30630218070184201</v>
      </c>
      <c r="EO21" s="23">
        <v>1879.4892211456199</v>
      </c>
      <c r="EP21" s="23">
        <v>5883.6918995199403</v>
      </c>
      <c r="EQ21" s="23">
        <v>653.74438263507398</v>
      </c>
      <c r="ER21" s="23">
        <v>6537.4362821550103</v>
      </c>
      <c r="ES21" s="23">
        <v>2.5583941649983299E-2</v>
      </c>
      <c r="ET21" s="23">
        <v>72.795353582703498</v>
      </c>
      <c r="EU21" s="23">
        <v>0.147885689625704</v>
      </c>
      <c r="EV21" s="23">
        <v>0</v>
      </c>
      <c r="EW21" s="23">
        <v>0</v>
      </c>
      <c r="EX21" s="23">
        <v>0</v>
      </c>
      <c r="EY21" s="6">
        <v>1.3622002634523201E-5</v>
      </c>
      <c r="EZ21" s="23">
        <v>2.5139571777134698E-4</v>
      </c>
      <c r="FA21" s="23">
        <v>2.18969955730749E-4</v>
      </c>
      <c r="FB21" s="23">
        <v>0</v>
      </c>
      <c r="FC21" s="23">
        <v>0.138407703688398</v>
      </c>
      <c r="FD21" s="23">
        <v>13.2192572363961</v>
      </c>
      <c r="FE21" s="23">
        <v>682.69989664496904</v>
      </c>
      <c r="FF21" s="23">
        <v>68.527856661871397</v>
      </c>
      <c r="FG21" s="23">
        <v>13.2945290237823</v>
      </c>
      <c r="FH21" s="23">
        <v>61.493619103049397</v>
      </c>
      <c r="FI21" s="23">
        <v>8.8669613836207493</v>
      </c>
      <c r="FJ21" s="23">
        <v>15.742357991148401</v>
      </c>
      <c r="FK21" s="23">
        <v>2.5382539239581698E-3</v>
      </c>
      <c r="FL21" s="23">
        <v>18.169115548868199</v>
      </c>
      <c r="FM21" s="23">
        <v>1213.0515468910901</v>
      </c>
      <c r="FN21" s="23">
        <v>898.24860578977405</v>
      </c>
      <c r="FO21" s="23">
        <v>314.80294110131803</v>
      </c>
      <c r="FP21" s="23">
        <v>2.4062092892849898</v>
      </c>
      <c r="FQ21" s="23">
        <v>0.36454585701924103</v>
      </c>
      <c r="FR21" s="23">
        <v>300.99563317184499</v>
      </c>
      <c r="FS21" s="23">
        <v>27.615298255041601</v>
      </c>
      <c r="FT21" s="23">
        <v>49.103687791354503</v>
      </c>
      <c r="FU21" s="23">
        <v>11.430637907813701</v>
      </c>
      <c r="FV21" s="23">
        <v>13.126455867877</v>
      </c>
      <c r="FW21" s="23">
        <v>125.753216510413</v>
      </c>
      <c r="FX21" s="23">
        <v>2.8102372294515399E-2</v>
      </c>
      <c r="FY21" s="23">
        <v>54.769447792587201</v>
      </c>
      <c r="FZ21" s="23">
        <v>34.4310827012131</v>
      </c>
      <c r="GA21" s="23">
        <v>131.249328570247</v>
      </c>
      <c r="GB21" s="23">
        <v>2.4588129189272299</v>
      </c>
      <c r="GC21" s="23">
        <v>0</v>
      </c>
      <c r="GD21" s="23">
        <v>4325.9069306339998</v>
      </c>
      <c r="GE21" s="23">
        <v>66.640709615759704</v>
      </c>
      <c r="GF21" s="23">
        <v>108.22337267974</v>
      </c>
      <c r="GG21" s="23">
        <v>79.870698157732207</v>
      </c>
      <c r="GH21" s="23">
        <v>30.4714768227436</v>
      </c>
      <c r="GI21" s="23">
        <v>228.69619768839999</v>
      </c>
      <c r="GJ21" s="23">
        <v>10.5769760930195</v>
      </c>
      <c r="GK21" s="23">
        <v>7.6344562207863106E-2</v>
      </c>
      <c r="GL21" s="23">
        <v>0.16978825155714999</v>
      </c>
      <c r="GM21" s="23">
        <v>0.25706582760958502</v>
      </c>
      <c r="GN21" s="23">
        <v>134.40635666235201</v>
      </c>
      <c r="GO21" s="23">
        <v>1814.95868928608</v>
      </c>
      <c r="GP21" s="23">
        <v>42.283906975258297</v>
      </c>
      <c r="GQ21" s="23">
        <v>45.885399527515602</v>
      </c>
      <c r="GS21" s="32">
        <f t="shared" si="1"/>
        <v>1.0355548212972954</v>
      </c>
      <c r="GT21" s="31">
        <f t="shared" si="2"/>
        <v>0</v>
      </c>
      <c r="GU21" s="46">
        <f t="shared" si="3"/>
        <v>-7.9491227104960124E-5</v>
      </c>
      <c r="GV21" s="46">
        <f t="shared" si="4"/>
        <v>-1.3760427489207131E-4</v>
      </c>
      <c r="GW21" s="46">
        <f t="shared" si="5"/>
        <v>-8.3026809336862205E-5</v>
      </c>
      <c r="GX21" s="46">
        <f t="shared" si="6"/>
        <v>-2.6114163418699805E-4</v>
      </c>
      <c r="GY21" s="46">
        <f t="shared" si="7"/>
        <v>-3.0050119909264385E-4</v>
      </c>
      <c r="GZ21" s="46">
        <f t="shared" si="8"/>
        <v>-7.7469318957425291E-6</v>
      </c>
      <c r="HA21" s="46">
        <f t="shared" si="9"/>
        <v>-1.4086253103752866E-3</v>
      </c>
      <c r="HB21" s="75">
        <f t="shared" si="10"/>
        <v>-8.5039563287350097E-5</v>
      </c>
      <c r="HC21" s="75">
        <f t="shared" si="11"/>
        <v>-2.4034253405835903E-4</v>
      </c>
      <c r="HD21" s="75">
        <f t="shared" si="12"/>
        <v>1.4081494197107252E-6</v>
      </c>
      <c r="HE21" s="75">
        <f t="shared" si="13"/>
        <v>-2.6981747574526698E-3</v>
      </c>
      <c r="HF21" s="75">
        <f t="shared" si="14"/>
        <v>-3.6230104808315012E-5</v>
      </c>
      <c r="HG21" s="75">
        <f t="shared" si="15"/>
        <v>-1.4267296480306469E-5</v>
      </c>
      <c r="HH21" s="75">
        <f t="shared" si="16"/>
        <v>-1.2958356259510723E-4</v>
      </c>
      <c r="HI21" s="75">
        <f t="shared" si="17"/>
        <v>-1.7442932722009196E-5</v>
      </c>
      <c r="HJ21" s="75">
        <f t="shared" si="18"/>
        <v>-3.5201364195095226E-6</v>
      </c>
      <c r="HK21" s="75">
        <f t="shared" si="19"/>
        <v>3.8019499084464213E-6</v>
      </c>
      <c r="HL21" s="75">
        <f t="shared" si="20"/>
        <v>-8.5249550754953666E-7</v>
      </c>
      <c r="HM21" s="75">
        <f t="shared" si="21"/>
        <v>-2.118792809299377E-6</v>
      </c>
      <c r="HN21" s="75">
        <f t="shared" si="22"/>
        <v>1.4502123762595545E-6</v>
      </c>
      <c r="HO21" s="75">
        <f t="shared" si="23"/>
        <v>-2.5005599691119786E-2</v>
      </c>
      <c r="HP21" s="75">
        <f t="shared" si="24"/>
        <v>-1.0903724245089387E-5</v>
      </c>
      <c r="HQ21" s="75">
        <f t="shared" si="25"/>
        <v>0</v>
      </c>
      <c r="HR21" s="75">
        <f t="shared" si="26"/>
        <v>-4.5059658510860976E-5</v>
      </c>
      <c r="HS21" s="75">
        <f t="shared" si="27"/>
        <v>-2.2057754478497279E-5</v>
      </c>
      <c r="HT21" s="46">
        <f t="shared" si="28"/>
        <v>-3.4975736208325587E-4</v>
      </c>
      <c r="HU21" s="46">
        <f t="shared" si="29"/>
        <v>-1.8878439922525997E-5</v>
      </c>
      <c r="HV21" s="46">
        <f t="shared" si="30"/>
        <v>-1.4212615693462445E-5</v>
      </c>
      <c r="HW21" s="46">
        <f t="shared" si="31"/>
        <v>-4.8431600642946009E-4</v>
      </c>
      <c r="HX21" s="46">
        <f t="shared" si="32"/>
        <v>0</v>
      </c>
      <c r="HY21" s="46">
        <f t="shared" si="33"/>
        <v>-2.5122539490784054E-6</v>
      </c>
      <c r="HZ21" s="46">
        <f t="shared" si="34"/>
        <v>0</v>
      </c>
      <c r="IA21" s="46">
        <f t="shared" si="35"/>
        <v>-2.2735982685925617E-4</v>
      </c>
      <c r="IB21" s="46">
        <f t="shared" si="36"/>
        <v>1.4006696318666935E-6</v>
      </c>
      <c r="IC21" s="46">
        <f t="shared" si="37"/>
        <v>3.6198790896081773E-2</v>
      </c>
      <c r="ID21" s="46">
        <f t="shared" si="38"/>
        <v>-1.6060998660461601E-3</v>
      </c>
      <c r="IE21" s="46">
        <f t="shared" si="39"/>
        <v>-6.1659823781810017E-4</v>
      </c>
      <c r="IF21" s="46">
        <f t="shared" si="40"/>
        <v>-1.2970835919336219E-5</v>
      </c>
      <c r="IG21" s="46">
        <f t="shared" si="41"/>
        <v>-8.3409818719678316E-4</v>
      </c>
      <c r="IH21" s="46">
        <f t="shared" si="42"/>
        <v>0</v>
      </c>
      <c r="II21" s="46">
        <f t="shared" si="43"/>
        <v>-1.8832579793188509E-5</v>
      </c>
      <c r="IJ21" s="46">
        <f t="shared" si="44"/>
        <v>-1.1941170253655239E-5</v>
      </c>
      <c r="IK21" s="46">
        <f t="shared" si="45"/>
        <v>8.9262527819437928E-7</v>
      </c>
      <c r="IL21" s="46">
        <f t="shared" si="46"/>
        <v>2.2379449573243996E-5</v>
      </c>
      <c r="IM21" s="46">
        <f t="shared" si="47"/>
        <v>9.5037465536612915E-7</v>
      </c>
      <c r="IN21" s="46">
        <f t="shared" si="48"/>
        <v>-1.5719369844248745E-6</v>
      </c>
      <c r="IO21" s="46">
        <f t="shared" si="49"/>
        <v>-1.3704818394264606E-5</v>
      </c>
      <c r="IP21" s="46">
        <f t="shared" si="50"/>
        <v>0</v>
      </c>
      <c r="IQ21" s="46">
        <f t="shared" si="51"/>
        <v>0</v>
      </c>
      <c r="IR21" s="46">
        <f t="shared" si="52"/>
        <v>0</v>
      </c>
      <c r="IS21" s="46">
        <f t="shared" si="53"/>
        <v>-2.1829314932088709E-5</v>
      </c>
      <c r="IT21" s="46">
        <f t="shared" si="54"/>
        <v>-1.2658085031416319E-5</v>
      </c>
      <c r="IU21" s="46">
        <f t="shared" si="55"/>
        <v>-7.1896335016452545E-5</v>
      </c>
      <c r="IV21" s="46">
        <f t="shared" si="56"/>
        <v>0</v>
      </c>
      <c r="IW21" s="46">
        <f t="shared" si="57"/>
        <v>-6.2635014839859145E-5</v>
      </c>
      <c r="IX21" s="46">
        <f t="shared" si="58"/>
        <v>0</v>
      </c>
      <c r="IY21" s="46">
        <f t="shared" si="59"/>
        <v>5.8229995655588156E-6</v>
      </c>
      <c r="IZ21" s="46">
        <f t="shared" si="60"/>
        <v>5.7461145790423732E-6</v>
      </c>
      <c r="JA21" s="46">
        <f t="shared" si="61"/>
        <v>0</v>
      </c>
      <c r="JB21" s="46">
        <f t="shared" si="62"/>
        <v>-7.1773615918408269E-8</v>
      </c>
      <c r="JC21" s="46">
        <f t="shared" si="63"/>
        <v>4.5865167090162037E-7</v>
      </c>
      <c r="JD21" s="46">
        <f t="shared" si="64"/>
        <v>-4.5222592932507102E-6</v>
      </c>
      <c r="JE21" s="46">
        <f t="shared" si="65"/>
        <v>-1.9828320874724355E-6</v>
      </c>
      <c r="JF21" s="46">
        <f t="shared" si="66"/>
        <v>-1.6867709070959827E-8</v>
      </c>
      <c r="JG21" s="46">
        <f t="shared" si="67"/>
        <v>-8.2176606550915238E-6</v>
      </c>
      <c r="JH21" s="46">
        <f t="shared" si="68"/>
        <v>2.4278122062622944E-4</v>
      </c>
    </row>
    <row r="22" spans="1:268" x14ac:dyDescent="0.3">
      <c r="A22" s="23" t="s">
        <v>125</v>
      </c>
      <c r="B22" s="64">
        <v>2793.856072</v>
      </c>
      <c r="C22" s="64">
        <v>122.88102988999999</v>
      </c>
      <c r="D22" s="64">
        <v>3555.7360867000002</v>
      </c>
      <c r="E22" s="64">
        <v>1058.0725219999999</v>
      </c>
      <c r="F22" s="64">
        <v>876.67156175000002</v>
      </c>
      <c r="G22" s="64">
        <v>446.70997653000001</v>
      </c>
      <c r="H22" s="64">
        <v>3009.2560278999999</v>
      </c>
      <c r="I22" s="23">
        <v>2.5137836855</v>
      </c>
      <c r="J22" s="23">
        <v>1.1503787056999999</v>
      </c>
      <c r="K22" s="23">
        <v>7.606659E-3</v>
      </c>
      <c r="L22" s="23">
        <v>8.2230462000000004E-3</v>
      </c>
      <c r="M22" s="23">
        <v>2.7682585382</v>
      </c>
      <c r="N22" s="23">
        <v>5.0969000000000003E-4</v>
      </c>
      <c r="O22" s="23">
        <v>2.53629857E-2</v>
      </c>
      <c r="P22" s="23">
        <v>3.6770802999999998E-2</v>
      </c>
      <c r="Q22" s="23">
        <v>9.0651901000000003E-3</v>
      </c>
      <c r="R22" s="23">
        <v>1.5061781291</v>
      </c>
      <c r="S22" s="23">
        <v>1.0515000000000001</v>
      </c>
      <c r="T22" s="23">
        <v>0.20447774120000001</v>
      </c>
      <c r="U22" s="23">
        <v>6.2763895999999996E-3</v>
      </c>
      <c r="V22" s="23">
        <v>10.924518217999999</v>
      </c>
      <c r="W22" s="23">
        <v>3.3149029999999998E-4</v>
      </c>
      <c r="X22" s="6">
        <v>2.993E-6</v>
      </c>
      <c r="Y22" s="6">
        <v>2.0175070000000001E-6</v>
      </c>
      <c r="Z22" s="23">
        <v>0.224573999</v>
      </c>
      <c r="AA22" s="23">
        <v>25.907869221999999</v>
      </c>
      <c r="AB22" s="23">
        <v>6.0796862000000003</v>
      </c>
      <c r="AD22" s="23">
        <v>1.53337653E-2</v>
      </c>
      <c r="AE22" s="23">
        <v>5.1900000000000002E-3</v>
      </c>
      <c r="AF22" s="23">
        <v>1.1115051651000001</v>
      </c>
      <c r="AG22" s="23">
        <v>0.29399999999999998</v>
      </c>
      <c r="AH22" s="23">
        <v>6.8325202000000002E-2</v>
      </c>
      <c r="AI22" s="23">
        <v>11.499237621000001</v>
      </c>
      <c r="AJ22" s="23">
        <v>29.128881723999999</v>
      </c>
      <c r="AK22" s="23">
        <v>0.2387308826</v>
      </c>
      <c r="AL22" s="23">
        <v>1.3229861999000001</v>
      </c>
      <c r="AM22" s="23">
        <v>5.6981726003000004</v>
      </c>
      <c r="AN22" s="23">
        <v>6.8643649999999999E-3</v>
      </c>
      <c r="AP22" s="23">
        <v>1.1299999999999999E-3</v>
      </c>
      <c r="AQ22" s="23">
        <v>86.605115788999996</v>
      </c>
      <c r="AR22" s="23">
        <v>0.48299999999999998</v>
      </c>
      <c r="AS22" s="23">
        <v>2.0731191E-3</v>
      </c>
      <c r="AT22" s="23">
        <v>9.0122117999999994E-3</v>
      </c>
      <c r="AU22" s="23">
        <v>12.947091434000001</v>
      </c>
      <c r="AV22" s="23">
        <v>1.4625727200000001E-2</v>
      </c>
      <c r="AW22" s="6">
        <v>9.1032179999999998E-7</v>
      </c>
      <c r="AX22" s="6">
        <v>8.1091880000000007E-6</v>
      </c>
      <c r="AZ22" s="6">
        <v>3.6895970999999999E-6</v>
      </c>
      <c r="BA22" s="23">
        <v>2.3835920000000001E-4</v>
      </c>
      <c r="BB22" s="23">
        <v>1.429833E-4</v>
      </c>
      <c r="BD22" s="23">
        <v>3.9125102500000002E-2</v>
      </c>
      <c r="BE22" s="23">
        <v>1.65706</v>
      </c>
      <c r="BF22" s="23">
        <v>0.28348499999999999</v>
      </c>
      <c r="BG22" s="23">
        <v>3.160738E-4</v>
      </c>
      <c r="BI22" s="23">
        <v>3.285458658</v>
      </c>
      <c r="BJ22" s="23">
        <v>3.1868886725999999</v>
      </c>
      <c r="BK22" s="23">
        <v>1.5001489394</v>
      </c>
      <c r="BL22" s="23">
        <v>43.328926152999998</v>
      </c>
      <c r="BM22" s="23">
        <v>5.5023158999999997E-3</v>
      </c>
      <c r="BN22" s="23">
        <v>3.3261404792999998</v>
      </c>
      <c r="BO22" s="23">
        <v>7.1546999999999998E-5</v>
      </c>
      <c r="BQ22" s="23" t="s">
        <v>125</v>
      </c>
      <c r="BR22" s="23">
        <v>3.3539155823987299</v>
      </c>
      <c r="BS22" s="23">
        <v>156.609255310577</v>
      </c>
      <c r="BT22" s="23">
        <v>1.6570605582654001</v>
      </c>
      <c r="BU22" s="23">
        <v>1.15033418436382</v>
      </c>
      <c r="BV22" s="23">
        <v>0.28348285010069801</v>
      </c>
      <c r="BW22" s="23">
        <v>7.6065504919063404E-3</v>
      </c>
      <c r="BX22" s="23">
        <v>4.1102752546791397</v>
      </c>
      <c r="BY22" s="23">
        <v>2.5136263521317099</v>
      </c>
      <c r="BZ22" s="23">
        <v>12.0403729961649</v>
      </c>
      <c r="CA22" s="23">
        <v>1.5038355170584801</v>
      </c>
      <c r="CB22" s="23">
        <v>3.3713337013949701E-3</v>
      </c>
      <c r="CC22" s="23">
        <v>4.8514070698920204E-3</v>
      </c>
      <c r="CD22" s="23">
        <v>2.76786335661191</v>
      </c>
      <c r="CE22" s="6">
        <v>7.1550364488516996E-5</v>
      </c>
      <c r="CF22" s="23">
        <v>1.6309532140632799E-4</v>
      </c>
      <c r="CG22" s="23">
        <v>3.4658693695332202E-4</v>
      </c>
      <c r="CH22" s="6">
        <v>2.01734369615899E-6</v>
      </c>
      <c r="CI22" s="23">
        <v>2.5362067004614498E-2</v>
      </c>
      <c r="CJ22" s="23">
        <v>8.8246033825625306E-3</v>
      </c>
      <c r="CK22" s="23">
        <v>2.7944530527731399E-2</v>
      </c>
      <c r="CL22" s="23">
        <v>9.0672855210252399E-3</v>
      </c>
      <c r="CM22" s="23">
        <v>3.1612757486069602E-4</v>
      </c>
      <c r="CN22" s="6">
        <v>8497.8159326183304</v>
      </c>
      <c r="CO22" s="6">
        <v>1.5061533188899401</v>
      </c>
      <c r="CP22" s="23">
        <v>0</v>
      </c>
      <c r="CQ22" s="23">
        <v>5.9232965123937997E-2</v>
      </c>
      <c r="CR22" s="23">
        <v>0.14501879116904501</v>
      </c>
      <c r="CS22" s="23">
        <v>1.0514854040972801</v>
      </c>
      <c r="CT22" s="23">
        <v>6.2758305121697602E-3</v>
      </c>
      <c r="CU22" s="23">
        <v>11.499127549236899</v>
      </c>
      <c r="CV22" s="23">
        <v>10.750558321899501</v>
      </c>
      <c r="CW22" s="23">
        <v>2.0734469295399902E-3</v>
      </c>
      <c r="CX22" s="23">
        <v>5.5145468296695803</v>
      </c>
      <c r="CY22" s="23">
        <v>9.0122049826523599E-3</v>
      </c>
      <c r="CZ22" s="23">
        <v>2793.3836339357399</v>
      </c>
      <c r="DA22" s="23">
        <v>3.3150535355523002E-4</v>
      </c>
      <c r="DB22" s="6">
        <v>2.9932059194100499E-6</v>
      </c>
      <c r="DC22" s="23">
        <v>9.8570941979860494E-2</v>
      </c>
      <c r="DD22" s="23">
        <v>2.4577153502317501</v>
      </c>
      <c r="DE22" s="23">
        <v>0.156507603190088</v>
      </c>
      <c r="DF22" s="23">
        <v>3.6362599690250501E-3</v>
      </c>
      <c r="DG22" s="23">
        <v>0.55961959247562398</v>
      </c>
      <c r="DH22" s="23">
        <v>9.4011987632070092E-3</v>
      </c>
      <c r="DI22" s="23">
        <v>91.690596346996898</v>
      </c>
      <c r="DJ22" s="23">
        <v>196.19743185726699</v>
      </c>
      <c r="DK22" s="23">
        <v>15.210698070837701</v>
      </c>
      <c r="DL22" s="23">
        <v>1.5000566135601201</v>
      </c>
      <c r="DM22" s="6">
        <v>45.546886206747402</v>
      </c>
      <c r="DN22" s="6">
        <v>0.22457369005175201</v>
      </c>
      <c r="DO22" s="23">
        <v>2.1471939090841401</v>
      </c>
      <c r="DP22" s="6">
        <v>25.904021746969399</v>
      </c>
      <c r="DQ22" s="23">
        <v>25.904021746969399</v>
      </c>
      <c r="DR22" s="23">
        <v>5.9947103893362499</v>
      </c>
      <c r="DS22" s="23">
        <v>0</v>
      </c>
      <c r="DT22" s="23">
        <v>43.326998894442603</v>
      </c>
      <c r="DU22" s="23">
        <v>8.6295941234708195E-3</v>
      </c>
      <c r="DV22" s="23">
        <v>3.8969822147696502E-3</v>
      </c>
      <c r="DW22" s="23">
        <v>0</v>
      </c>
      <c r="DX22" s="23">
        <v>5.1895714986469098E-3</v>
      </c>
      <c r="DY22" s="23">
        <v>103.60841965329099</v>
      </c>
      <c r="DZ22" s="23">
        <v>1.78951210755364</v>
      </c>
      <c r="EA22" s="23">
        <v>140.105454602707</v>
      </c>
      <c r="EB22" s="23">
        <v>53.452208725736199</v>
      </c>
      <c r="EC22" s="23">
        <v>0.28898876623577202</v>
      </c>
      <c r="ED22" s="23">
        <v>0.82250659692521599</v>
      </c>
      <c r="EE22" s="23">
        <v>0.294001863368551</v>
      </c>
      <c r="EF22" s="23">
        <v>2.2547046847666102E-2</v>
      </c>
      <c r="EG22" s="23">
        <v>4.5777373942249802E-2</v>
      </c>
      <c r="EH22" s="23">
        <v>31.128070081453199</v>
      </c>
      <c r="EI22" s="23">
        <v>5.5030528574876898E-3</v>
      </c>
      <c r="EJ22" s="23">
        <v>0.23852456114941301</v>
      </c>
      <c r="EK22" s="23">
        <v>122.76335942062499</v>
      </c>
      <c r="EL22" s="23">
        <v>0</v>
      </c>
      <c r="EM22" s="23">
        <v>0.54242814318369503</v>
      </c>
      <c r="EN22" s="23">
        <v>0.780558379735663</v>
      </c>
      <c r="EO22" s="23">
        <v>3260.6208965646401</v>
      </c>
      <c r="EP22" s="23">
        <v>3199.39066693122</v>
      </c>
      <c r="EQ22" s="23">
        <v>355.48813383422299</v>
      </c>
      <c r="ER22" s="23">
        <v>3554.8788007654398</v>
      </c>
      <c r="ES22" s="23">
        <v>5.3710505000901701E-2</v>
      </c>
      <c r="ET22" s="23">
        <v>105.713912307577</v>
      </c>
      <c r="EU22" s="23">
        <v>1.46256316616787E-2</v>
      </c>
      <c r="EV22" s="6">
        <v>9.1028449544469904E-7</v>
      </c>
      <c r="EW22" s="6">
        <v>8.1091852268280194E-6</v>
      </c>
      <c r="EX22" s="23">
        <v>0</v>
      </c>
      <c r="EY22" s="6">
        <v>3.6893460750122599E-6</v>
      </c>
      <c r="EZ22" s="23">
        <v>2.3835628023099101E-4</v>
      </c>
      <c r="FA22" s="23">
        <v>1.42976811951388E-4</v>
      </c>
      <c r="FB22" s="23">
        <v>0</v>
      </c>
      <c r="FC22" s="23">
        <v>3.9014054702609803E-2</v>
      </c>
      <c r="FD22" s="23">
        <v>17.183751043061701</v>
      </c>
      <c r="FE22" s="23">
        <v>1154.6665420075799</v>
      </c>
      <c r="FF22" s="23">
        <v>19.3556621604193</v>
      </c>
      <c r="FG22" s="23">
        <v>14.360614182333199</v>
      </c>
      <c r="FH22" s="23">
        <v>56.113531235635399</v>
      </c>
      <c r="FI22" s="23">
        <v>14.2768893855167</v>
      </c>
      <c r="FJ22" s="23">
        <v>4.5730357458511701</v>
      </c>
      <c r="FK22" s="23">
        <v>2.80450524364931E-3</v>
      </c>
      <c r="FL22" s="23">
        <v>6.4629796436228499</v>
      </c>
      <c r="FM22" s="23">
        <v>1057.4849732166999</v>
      </c>
      <c r="FN22" s="23">
        <v>876.15954282169503</v>
      </c>
      <c r="FO22" s="23">
        <v>181.325430395013</v>
      </c>
      <c r="FP22" s="23">
        <v>0.81720746683421797</v>
      </c>
      <c r="FQ22" s="23">
        <v>0.278011073154869</v>
      </c>
      <c r="FR22" s="23">
        <v>271.49144030159198</v>
      </c>
      <c r="FS22" s="23">
        <v>8.9141553873796493</v>
      </c>
      <c r="FT22" s="23">
        <v>85.642912237856706</v>
      </c>
      <c r="FU22" s="23">
        <v>18.5808537626834</v>
      </c>
      <c r="FV22" s="23">
        <v>10.8033305779967</v>
      </c>
      <c r="FW22" s="23">
        <v>215.80425699058</v>
      </c>
      <c r="FX22" s="23">
        <v>6.8609003895054596E-3</v>
      </c>
      <c r="FY22" s="23">
        <v>92.105551315385398</v>
      </c>
      <c r="FZ22" s="23">
        <v>49.0079022724141</v>
      </c>
      <c r="GA22" s="23">
        <v>74.678300927264004</v>
      </c>
      <c r="GB22" s="23">
        <v>7.8147084274982497</v>
      </c>
      <c r="GC22" s="23">
        <v>0</v>
      </c>
      <c r="GD22" s="23">
        <v>446.67465245655501</v>
      </c>
      <c r="GE22" s="23">
        <v>239.77809894537799</v>
      </c>
      <c r="GF22" s="23">
        <v>3.3261598313012599</v>
      </c>
      <c r="GG22" s="23">
        <v>2.0777255367052998</v>
      </c>
      <c r="GH22" s="23">
        <v>25.384247604561001</v>
      </c>
      <c r="GI22" s="23">
        <v>462.22519816908903</v>
      </c>
      <c r="GJ22" s="23">
        <v>86.600018978926897</v>
      </c>
      <c r="GK22" s="23">
        <v>1.12989669481639E-3</v>
      </c>
      <c r="GL22" s="23">
        <v>0.48299984676664498</v>
      </c>
      <c r="GM22" s="23">
        <v>3.4007274534962602E-3</v>
      </c>
      <c r="GN22" s="23">
        <v>195.968962594309</v>
      </c>
      <c r="GO22" s="23">
        <v>3007.77274913055</v>
      </c>
      <c r="GP22" s="23">
        <v>12.946689956214099</v>
      </c>
      <c r="GQ22" s="23">
        <v>196.55853252459201</v>
      </c>
      <c r="GS22" s="32">
        <f t="shared" si="1"/>
        <v>1.0840649106576221</v>
      </c>
      <c r="GT22" s="31">
        <f t="shared" si="2"/>
        <v>0</v>
      </c>
      <c r="GU22" s="46">
        <f t="shared" si="3"/>
        <v>-1.6909892710469294E-4</v>
      </c>
      <c r="GV22" s="46">
        <f t="shared" si="4"/>
        <v>-9.5759670536888679E-4</v>
      </c>
      <c r="GW22" s="46">
        <f t="shared" si="5"/>
        <v>-2.4109942742011849E-4</v>
      </c>
      <c r="GX22" s="46">
        <f t="shared" si="6"/>
        <v>-5.5530105081020903E-4</v>
      </c>
      <c r="GY22" s="46">
        <f t="shared" si="7"/>
        <v>-5.8404874829395793E-4</v>
      </c>
      <c r="GZ22" s="46">
        <f t="shared" si="8"/>
        <v>-7.9076079113770588E-5</v>
      </c>
      <c r="HA22" s="46">
        <f t="shared" si="9"/>
        <v>-4.9290547420953565E-4</v>
      </c>
      <c r="HB22" s="75">
        <f t="shared" si="10"/>
        <v>-6.2588268512353212E-5</v>
      </c>
      <c r="HC22" s="75">
        <f t="shared" si="11"/>
        <v>-3.8701460622783169E-5</v>
      </c>
      <c r="HD22" s="75">
        <f t="shared" si="12"/>
        <v>-1.4264882080235159E-5</v>
      </c>
      <c r="HE22" s="75">
        <f t="shared" si="13"/>
        <v>-3.7143013134272282E-5</v>
      </c>
      <c r="HF22" s="75">
        <f t="shared" si="14"/>
        <v>-1.4275458113352431E-4</v>
      </c>
      <c r="HG22" s="75">
        <f t="shared" si="15"/>
        <v>-1.5188919441319043E-5</v>
      </c>
      <c r="HH22" s="75">
        <f t="shared" si="16"/>
        <v>-3.6221894234704044E-5</v>
      </c>
      <c r="HI22" s="75">
        <f t="shared" si="17"/>
        <v>-4.5391712170788731E-5</v>
      </c>
      <c r="HJ22" s="75">
        <f t="shared" si="18"/>
        <v>2.3115025742698398E-4</v>
      </c>
      <c r="HK22" s="75">
        <f t="shared" si="19"/>
        <v>-1.6472294731022761E-5</v>
      </c>
      <c r="HL22" s="75">
        <f t="shared" si="20"/>
        <v>-1.3881029690932938E-5</v>
      </c>
      <c r="HM22" s="75">
        <f t="shared" si="21"/>
        <v>-1.1051809634182407E-3</v>
      </c>
      <c r="HN22" s="75">
        <f t="shared" si="22"/>
        <v>-8.9077935862906242E-5</v>
      </c>
      <c r="HO22" s="75">
        <f t="shared" si="23"/>
        <v>-1.5923804842383822E-2</v>
      </c>
      <c r="HP22" s="75">
        <f t="shared" si="24"/>
        <v>4.541175180703632E-5</v>
      </c>
      <c r="HQ22" s="75">
        <f t="shared" si="25"/>
        <v>6.8800337470736054E-5</v>
      </c>
      <c r="HR22" s="75">
        <f t="shared" si="26"/>
        <v>-8.0943382605416696E-5</v>
      </c>
      <c r="HS22" s="75">
        <f t="shared" si="27"/>
        <v>-1.3757080043115449E-6</v>
      </c>
      <c r="HT22" s="46">
        <f t="shared" si="28"/>
        <v>-1.4850603874953135E-4</v>
      </c>
      <c r="HU22" s="46">
        <f t="shared" si="29"/>
        <v>-1.3977006027671357E-2</v>
      </c>
      <c r="HV22" s="46">
        <f t="shared" si="30"/>
        <v>0</v>
      </c>
      <c r="HW22" s="46">
        <f t="shared" si="31"/>
        <v>-1.7502016352242234E-4</v>
      </c>
      <c r="HX22" s="46">
        <f t="shared" si="32"/>
        <v>-8.2562881134942841E-5</v>
      </c>
      <c r="HY22" s="46">
        <f t="shared" si="33"/>
        <v>-8.8186176005119146E-6</v>
      </c>
      <c r="HZ22" s="46">
        <f t="shared" si="34"/>
        <v>6.3379882687546855E-6</v>
      </c>
      <c r="IA22" s="46">
        <f t="shared" si="35"/>
        <v>-1.1433703248974862E-5</v>
      </c>
      <c r="IB22" s="46">
        <f t="shared" si="36"/>
        <v>-9.572092231619063E-6</v>
      </c>
      <c r="IC22" s="46">
        <f t="shared" si="37"/>
        <v>6.8632513132353426E-2</v>
      </c>
      <c r="ID22" s="46">
        <f t="shared" si="38"/>
        <v>-8.6424281743510667E-4</v>
      </c>
      <c r="IE22" s="46">
        <f t="shared" si="39"/>
        <v>2.4415927993267091E-7</v>
      </c>
      <c r="IF22" s="46">
        <f t="shared" si="40"/>
        <v>-3.22253788207034E-2</v>
      </c>
      <c r="IG22" s="46">
        <f t="shared" si="41"/>
        <v>-5.0472410696987048E-4</v>
      </c>
      <c r="IH22" s="46">
        <f t="shared" si="42"/>
        <v>0</v>
      </c>
      <c r="II22" s="46">
        <f t="shared" si="43"/>
        <v>-9.1420516468966853E-5</v>
      </c>
      <c r="IJ22" s="46">
        <f t="shared" si="44"/>
        <v>-5.8851143222485368E-5</v>
      </c>
      <c r="IK22" s="46">
        <f t="shared" si="45"/>
        <v>-3.1725332299114427E-7</v>
      </c>
      <c r="IL22" s="46">
        <f t="shared" si="46"/>
        <v>1.5813348108660889E-4</v>
      </c>
      <c r="IM22" s="46">
        <f t="shared" si="47"/>
        <v>-7.5645666023233668E-7</v>
      </c>
      <c r="IN22" s="46">
        <f t="shared" si="48"/>
        <v>-3.1009110266055219E-5</v>
      </c>
      <c r="IO22" s="46">
        <f t="shared" si="49"/>
        <v>-6.5322099882345385E-6</v>
      </c>
      <c r="IP22" s="46">
        <f t="shared" si="50"/>
        <v>-4.0979525373265334E-5</v>
      </c>
      <c r="IQ22" s="46">
        <f t="shared" si="51"/>
        <v>-3.419789973248093E-7</v>
      </c>
      <c r="IR22" s="46">
        <f t="shared" si="52"/>
        <v>0</v>
      </c>
      <c r="IS22" s="46">
        <f t="shared" si="53"/>
        <v>-6.8035880595193019E-5</v>
      </c>
      <c r="IT22" s="46">
        <f t="shared" si="54"/>
        <v>-1.2249449608015812E-5</v>
      </c>
      <c r="IU22" s="46">
        <f t="shared" si="55"/>
        <v>-4.5376268501343203E-5</v>
      </c>
      <c r="IV22" s="46">
        <f t="shared" si="56"/>
        <v>0</v>
      </c>
      <c r="IW22" s="46">
        <f t="shared" si="57"/>
        <v>-2.8382749256745982E-3</v>
      </c>
      <c r="IX22" s="46">
        <f t="shared" si="58"/>
        <v>3.3690113823890109E-7</v>
      </c>
      <c r="IY22" s="46">
        <f t="shared" si="59"/>
        <v>-7.5838203149128473E-6</v>
      </c>
      <c r="IZ22" s="46">
        <f t="shared" si="60"/>
        <v>1.7013387599993228E-4</v>
      </c>
      <c r="JA22" s="46">
        <f t="shared" si="61"/>
        <v>0</v>
      </c>
      <c r="JB22" s="46">
        <f t="shared" si="62"/>
        <v>-2.3471275239112939E-6</v>
      </c>
      <c r="JC22" s="46">
        <f t="shared" si="63"/>
        <v>-2.719884877073116E-6</v>
      </c>
      <c r="JD22" s="46">
        <f t="shared" si="64"/>
        <v>-6.1544448991094337E-5</v>
      </c>
      <c r="JE22" s="46">
        <f t="shared" si="65"/>
        <v>-4.4479721251087519E-5</v>
      </c>
      <c r="JF22" s="46">
        <f t="shared" si="66"/>
        <v>1.33935873745479E-4</v>
      </c>
      <c r="JG22" s="46">
        <f t="shared" si="67"/>
        <v>5.8181551201962028E-6</v>
      </c>
      <c r="JH22" s="46">
        <f t="shared" si="68"/>
        <v>4.702487200019818E-5</v>
      </c>
    </row>
    <row r="23" spans="1:268" x14ac:dyDescent="0.3">
      <c r="A23" s="23" t="s">
        <v>21</v>
      </c>
      <c r="B23" s="64">
        <v>47345.019313999997</v>
      </c>
      <c r="C23" s="64">
        <v>644.81950906999998</v>
      </c>
      <c r="D23" s="64">
        <v>35515.251591</v>
      </c>
      <c r="E23" s="64">
        <v>9121.9155460999991</v>
      </c>
      <c r="F23" s="64">
        <v>6848.5341264999997</v>
      </c>
      <c r="G23" s="64">
        <v>14006.231189</v>
      </c>
      <c r="H23" s="64">
        <v>19725.768666</v>
      </c>
      <c r="I23" s="23">
        <v>48.290900841000003</v>
      </c>
      <c r="J23" s="23">
        <v>7.5662693820999998</v>
      </c>
      <c r="K23" s="23">
        <v>2.4669136599999999</v>
      </c>
      <c r="L23" s="23">
        <v>8.7695585199999995E-2</v>
      </c>
      <c r="M23" s="23">
        <v>59.758274364999998</v>
      </c>
      <c r="N23" s="23">
        <v>3.2032067999999999E-3</v>
      </c>
      <c r="O23" s="23">
        <v>2.9134674281000001</v>
      </c>
      <c r="P23" s="23">
        <v>0.1973255683</v>
      </c>
      <c r="Q23" s="23">
        <v>0.16768384259999999</v>
      </c>
      <c r="R23" s="23">
        <v>1.3275862938</v>
      </c>
      <c r="S23" s="23">
        <v>13.192587899999999</v>
      </c>
      <c r="T23" s="23">
        <v>0.8819340457</v>
      </c>
      <c r="U23" s="23">
        <v>1.2123566853000001</v>
      </c>
      <c r="V23" s="23">
        <v>21.709655808000001</v>
      </c>
      <c r="W23" s="23">
        <v>1.1075742550000001</v>
      </c>
      <c r="X23" s="23">
        <v>2.1980767E-3</v>
      </c>
      <c r="Y23" s="23">
        <v>1.47801723E-2</v>
      </c>
      <c r="Z23" s="23">
        <v>0.28323549999999997</v>
      </c>
      <c r="AA23" s="23">
        <v>123.52347716</v>
      </c>
      <c r="AB23" s="23">
        <v>472.12855198</v>
      </c>
      <c r="AC23" s="23">
        <v>9.7444999999999997E-3</v>
      </c>
      <c r="AD23" s="23">
        <v>0.14583432190000001</v>
      </c>
      <c r="AE23" s="23">
        <v>0.15</v>
      </c>
      <c r="AF23" s="23">
        <v>2.0435117285</v>
      </c>
      <c r="AG23" s="23">
        <v>8.6999999999999994E-2</v>
      </c>
      <c r="AH23" s="23">
        <v>28.476839809000001</v>
      </c>
      <c r="AI23" s="23">
        <v>37.97698604</v>
      </c>
      <c r="AJ23" s="23">
        <v>398.81725720999998</v>
      </c>
      <c r="AK23" s="23">
        <v>4.3022516091999998</v>
      </c>
      <c r="AL23" s="23">
        <v>3.6821722079999999</v>
      </c>
      <c r="AM23" s="23">
        <v>7.4866032981000004</v>
      </c>
      <c r="AN23" s="23">
        <v>5.6406770100000003E-2</v>
      </c>
      <c r="AO23" s="23">
        <v>5.0000000000000001E-4</v>
      </c>
      <c r="AP23" s="23">
        <v>2.9933609399999998E-2</v>
      </c>
      <c r="AQ23" s="23">
        <v>429.74789938999999</v>
      </c>
      <c r="AR23" s="23">
        <v>0.28982000000000002</v>
      </c>
      <c r="AS23" s="23">
        <v>0.37714411079999999</v>
      </c>
      <c r="AT23" s="23">
        <v>0.8589381895</v>
      </c>
      <c r="AU23" s="23">
        <v>68.121282074999996</v>
      </c>
      <c r="AV23" s="23">
        <v>0.55880152130000005</v>
      </c>
      <c r="AW23" s="23">
        <v>7.0377700000000002E-5</v>
      </c>
      <c r="AZ23" s="23">
        <v>7.732867E-4</v>
      </c>
      <c r="BA23" s="23">
        <v>3.83329632E-2</v>
      </c>
      <c r="BB23" s="23">
        <v>2.04242078E-2</v>
      </c>
      <c r="BD23" s="23">
        <v>1.1906006554999999</v>
      </c>
      <c r="BE23" s="23">
        <v>8.6910441296999998</v>
      </c>
      <c r="BF23" s="23">
        <v>0.21853174550000001</v>
      </c>
      <c r="BG23" s="23">
        <v>6.4898914000000002E-2</v>
      </c>
      <c r="BI23" s="23">
        <v>9.8455591368000004</v>
      </c>
      <c r="BJ23" s="23">
        <v>9.5501910978000009</v>
      </c>
      <c r="BK23" s="23">
        <v>39.737205623000001</v>
      </c>
      <c r="BL23" s="23">
        <v>98.479519065000005</v>
      </c>
      <c r="BM23" s="23">
        <v>19.977366053000001</v>
      </c>
      <c r="BN23" s="23">
        <v>380.92564322999999</v>
      </c>
      <c r="BO23" s="23">
        <v>3.4506025986000002</v>
      </c>
      <c r="BQ23" s="23" t="s">
        <v>21</v>
      </c>
      <c r="BR23" s="23">
        <v>23.0527831787022</v>
      </c>
      <c r="BS23" s="23">
        <v>814.54726049253202</v>
      </c>
      <c r="BT23" s="23">
        <v>8.6909499266742092</v>
      </c>
      <c r="BU23" s="23">
        <v>7.5659911225694598</v>
      </c>
      <c r="BV23" s="23">
        <v>0.21852916559942001</v>
      </c>
      <c r="BW23" s="23">
        <v>2.4669150645414</v>
      </c>
      <c r="BX23" s="23">
        <v>96.545321837396799</v>
      </c>
      <c r="BY23" s="23">
        <v>48.228433302489698</v>
      </c>
      <c r="BZ23" s="23">
        <v>99.622485820176607</v>
      </c>
      <c r="CA23" s="23">
        <v>59.269374676445103</v>
      </c>
      <c r="CB23" s="23">
        <v>3.5941142667482301E-2</v>
      </c>
      <c r="CC23" s="23">
        <v>5.1719977093867199E-2</v>
      </c>
      <c r="CD23" s="23">
        <v>59.756904324847397</v>
      </c>
      <c r="CE23" s="23">
        <v>3.4503954618541401</v>
      </c>
      <c r="CF23" s="23">
        <v>1.02498797070057E-3</v>
      </c>
      <c r="CG23" s="23">
        <v>2.1781013605824502E-3</v>
      </c>
      <c r="CH23" s="23">
        <v>1.47777782056593E-2</v>
      </c>
      <c r="CI23" s="23">
        <v>2.9134430240663698</v>
      </c>
      <c r="CJ23" s="23">
        <v>4.7319940964632302E-2</v>
      </c>
      <c r="CK23" s="23">
        <v>0.14984615566064199</v>
      </c>
      <c r="CL23" s="23">
        <v>0.167678820645704</v>
      </c>
      <c r="CM23" s="23">
        <v>6.4898719254065998E-2</v>
      </c>
      <c r="CN23" s="23">
        <v>5475.6638085858203</v>
      </c>
      <c r="CO23" s="23">
        <v>1.3275914833659901</v>
      </c>
      <c r="CP23" s="23">
        <v>0</v>
      </c>
      <c r="CQ23" s="23">
        <v>0.25570304263463201</v>
      </c>
      <c r="CR23" s="23">
        <v>0.62602940352408498</v>
      </c>
      <c r="CS23" s="23">
        <v>13.192681024003599</v>
      </c>
      <c r="CT23" s="23">
        <v>1.2123635389746501</v>
      </c>
      <c r="CU23" s="23">
        <v>37.694496916337599</v>
      </c>
      <c r="CV23" s="23">
        <v>21.461087802683402</v>
      </c>
      <c r="CW23" s="23">
        <v>0.37714493297367502</v>
      </c>
      <c r="CX23" s="23">
        <v>7.4865788110420901</v>
      </c>
      <c r="CY23" s="23">
        <v>0.85893386420311402</v>
      </c>
      <c r="CZ23" s="23">
        <v>47335.011315565003</v>
      </c>
      <c r="DA23" s="23">
        <v>1.1075646278958999</v>
      </c>
      <c r="DB23" s="23">
        <v>2.19784437161451E-3</v>
      </c>
      <c r="DC23" s="23">
        <v>0.29536922457932901</v>
      </c>
      <c r="DD23" s="23">
        <v>7.3651032038668802</v>
      </c>
      <c r="DE23" s="23">
        <v>0.46900097003367403</v>
      </c>
      <c r="DF23" s="23">
        <v>1.0896830304733899E-2</v>
      </c>
      <c r="DG23" s="23">
        <v>1.6770160441365201</v>
      </c>
      <c r="DH23" s="23">
        <v>2.8173018182619799E-2</v>
      </c>
      <c r="DI23" s="23">
        <v>359.54387607136698</v>
      </c>
      <c r="DJ23" s="23">
        <v>466.423217145519</v>
      </c>
      <c r="DK23" s="23">
        <v>63.6817897615825</v>
      </c>
      <c r="DL23" s="23">
        <v>39.652349429982401</v>
      </c>
      <c r="DM23" s="23">
        <v>375.69746143164099</v>
      </c>
      <c r="DN23" s="23">
        <v>0.28323524733347899</v>
      </c>
      <c r="DO23" s="23">
        <v>14.066543263662799</v>
      </c>
      <c r="DP23" s="23">
        <v>123.34568867842</v>
      </c>
      <c r="DQ23" s="23">
        <v>123.34568867842</v>
      </c>
      <c r="DR23" s="23">
        <v>472.08063919964502</v>
      </c>
      <c r="DS23" s="23">
        <v>9.7466315026152606E-3</v>
      </c>
      <c r="DT23" s="23">
        <v>98.476433639234898</v>
      </c>
      <c r="DU23" s="23">
        <v>4.2576654990371998E-2</v>
      </c>
      <c r="DV23" s="23">
        <v>9.3614429759604795E-2</v>
      </c>
      <c r="DW23" s="23">
        <v>0</v>
      </c>
      <c r="DX23" s="23">
        <v>0.14999591483545199</v>
      </c>
      <c r="DY23" s="23">
        <v>817.35468350536098</v>
      </c>
      <c r="DZ23" s="23">
        <v>14.489502991926701</v>
      </c>
      <c r="EA23" s="23">
        <v>1183.9955181093301</v>
      </c>
      <c r="EB23" s="23">
        <v>430.22835166369498</v>
      </c>
      <c r="EC23" s="23">
        <v>0.53129191279066501</v>
      </c>
      <c r="ED23" s="23">
        <v>1.5121391394147801</v>
      </c>
      <c r="EE23" s="23">
        <v>8.6999585189349804E-2</v>
      </c>
      <c r="EF23" s="23">
        <v>9.3956971211818097</v>
      </c>
      <c r="EG23" s="23">
        <v>19.076108918951899</v>
      </c>
      <c r="EH23" s="23">
        <v>407.15166215162702</v>
      </c>
      <c r="EI23" s="23">
        <v>19.977372620092801</v>
      </c>
      <c r="EJ23" s="23">
        <v>4.30215625378891</v>
      </c>
      <c r="EK23" s="23">
        <v>644.70780512640499</v>
      </c>
      <c r="EL23" s="23">
        <v>0</v>
      </c>
      <c r="EM23" s="23">
        <v>1.5081113522710301</v>
      </c>
      <c r="EN23" s="23">
        <v>2.17021027109134</v>
      </c>
      <c r="EO23" s="23">
        <v>20782.6580267475</v>
      </c>
      <c r="EP23" s="23">
        <v>31958.0282669751</v>
      </c>
      <c r="EQ23" s="23">
        <v>3550.8958580593599</v>
      </c>
      <c r="ER23" s="23">
        <v>35508.924125034398</v>
      </c>
      <c r="ES23" s="23">
        <v>0.242677764224979</v>
      </c>
      <c r="ET23" s="23">
        <v>564.268402436065</v>
      </c>
      <c r="EU23" s="23">
        <v>0.55878993807206201</v>
      </c>
      <c r="EV23" s="6">
        <v>7.0375018964026004E-5</v>
      </c>
      <c r="EW23" s="23">
        <v>0</v>
      </c>
      <c r="EX23" s="23">
        <v>0</v>
      </c>
      <c r="EY23" s="23">
        <v>7.7332121761827604E-4</v>
      </c>
      <c r="EZ23" s="23">
        <v>3.82679820306491E-2</v>
      </c>
      <c r="FA23" s="23">
        <v>2.0423003329601602E-2</v>
      </c>
      <c r="FB23" s="23">
        <v>0</v>
      </c>
      <c r="FC23" s="23">
        <v>1.19055881773323</v>
      </c>
      <c r="FD23" s="23">
        <v>88.393524227252399</v>
      </c>
      <c r="FE23" s="23">
        <v>7049.0035589909603</v>
      </c>
      <c r="FF23" s="23">
        <v>182.10087146513601</v>
      </c>
      <c r="FG23" s="23">
        <v>432.541569978008</v>
      </c>
      <c r="FH23" s="23">
        <v>295.28810550284601</v>
      </c>
      <c r="FI23" s="23">
        <v>218.72518526463699</v>
      </c>
      <c r="FJ23" s="23">
        <v>57.283868173933598</v>
      </c>
      <c r="FK23" s="23">
        <v>9.5973380630705804E-3</v>
      </c>
      <c r="FL23" s="23">
        <v>135.89063748154999</v>
      </c>
      <c r="FM23" s="23">
        <v>9395.9524753571204</v>
      </c>
      <c r="FN23" s="23">
        <v>6841.82825992377</v>
      </c>
      <c r="FO23" s="23">
        <v>2554.1242154333399</v>
      </c>
      <c r="FP23" s="23">
        <v>8.9547309351289801</v>
      </c>
      <c r="FQ23" s="23">
        <v>14.351333651856899</v>
      </c>
      <c r="FR23" s="23">
        <v>1981.1372197870301</v>
      </c>
      <c r="FS23" s="23">
        <v>198.41374367539001</v>
      </c>
      <c r="FT23" s="23">
        <v>489.121177821392</v>
      </c>
      <c r="FU23" s="23">
        <v>74.316654459564404</v>
      </c>
      <c r="FV23" s="23">
        <v>74.671747174600497</v>
      </c>
      <c r="FW23" s="23">
        <v>1234.77173973963</v>
      </c>
      <c r="FX23" s="23">
        <v>5.6364017698930298E-2</v>
      </c>
      <c r="FY23" s="23">
        <v>461.62121873329698</v>
      </c>
      <c r="FZ23" s="23">
        <v>288.555633500223</v>
      </c>
      <c r="GA23" s="23">
        <v>1031.26039113058</v>
      </c>
      <c r="GB23" s="23">
        <v>36.050125955000198</v>
      </c>
      <c r="GC23" s="23">
        <v>5.0002347349217195E-4</v>
      </c>
      <c r="GD23" s="23">
        <v>14002.514977820199</v>
      </c>
      <c r="GE23" s="23">
        <v>1986.31614550734</v>
      </c>
      <c r="GF23" s="23">
        <v>380.92597951112202</v>
      </c>
      <c r="GG23" s="23">
        <v>22.516255711428201</v>
      </c>
      <c r="GH23" s="23">
        <v>325.69519281641698</v>
      </c>
      <c r="GI23" s="23">
        <v>3294.2486174495698</v>
      </c>
      <c r="GJ23" s="23">
        <v>429.74217996943997</v>
      </c>
      <c r="GK23" s="23">
        <v>2.99346944414885E-2</v>
      </c>
      <c r="GL23" s="23">
        <v>0.28982055910316101</v>
      </c>
      <c r="GM23" s="23">
        <v>0.89574009629491202</v>
      </c>
      <c r="GN23" s="23">
        <v>1135.9207614479999</v>
      </c>
      <c r="GO23" s="23">
        <v>19698.900202151701</v>
      </c>
      <c r="GP23" s="23">
        <v>68.119821971415504</v>
      </c>
      <c r="GQ23" s="23">
        <v>2259.3112017101798</v>
      </c>
      <c r="GS23" s="32">
        <f t="shared" si="1"/>
        <v>1.0550161589466514</v>
      </c>
      <c r="GT23" s="31">
        <f t="shared" si="2"/>
        <v>0</v>
      </c>
      <c r="GU23" s="46">
        <f t="shared" si="3"/>
        <v>-2.1138439861264767E-4</v>
      </c>
      <c r="GV23" s="46">
        <f t="shared" si="4"/>
        <v>-1.7323288458827142E-4</v>
      </c>
      <c r="GW23" s="46">
        <f t="shared" si="5"/>
        <v>-1.7816193556700552E-4</v>
      </c>
      <c r="GX23" s="46">
        <f t="shared" si="6"/>
        <v>3.0041599033909447E-2</v>
      </c>
      <c r="GY23" s="46">
        <f t="shared" si="7"/>
        <v>-9.7916816246585575E-4</v>
      </c>
      <c r="GZ23" s="46">
        <f t="shared" si="8"/>
        <v>-2.6532556329066217E-4</v>
      </c>
      <c r="HA23" s="46">
        <f t="shared" si="9"/>
        <v>-1.3620997134885058E-3</v>
      </c>
      <c r="HB23" s="46">
        <f t="shared" si="10"/>
        <v>-1.2935674717682705E-3</v>
      </c>
      <c r="HC23" s="46">
        <f t="shared" si="11"/>
        <v>-3.6776318220739583E-5</v>
      </c>
      <c r="HD23" s="46">
        <f t="shared" si="12"/>
        <v>5.6935166513856284E-7</v>
      </c>
      <c r="HE23" s="46">
        <f t="shared" si="13"/>
        <v>-3.9301224311235022E-4</v>
      </c>
      <c r="HF23" s="46">
        <f t="shared" si="14"/>
        <v>-2.2926367388602441E-5</v>
      </c>
      <c r="HG23" s="46">
        <f t="shared" si="15"/>
        <v>-3.6672223903784372E-5</v>
      </c>
      <c r="HH23" s="46">
        <f t="shared" si="16"/>
        <v>-8.3762850392561591E-6</v>
      </c>
      <c r="HI23" s="46">
        <f t="shared" si="17"/>
        <v>-8.0816528795327994E-4</v>
      </c>
      <c r="HJ23" s="46">
        <f t="shared" si="18"/>
        <v>-2.994894569524421E-5</v>
      </c>
      <c r="HK23" s="46">
        <f t="shared" si="19"/>
        <v>3.9090234768806417E-6</v>
      </c>
      <c r="HL23" s="46">
        <f t="shared" si="20"/>
        <v>7.058812441185528E-6</v>
      </c>
      <c r="HM23" s="46">
        <f t="shared" si="21"/>
        <v>-2.2858800186463835E-4</v>
      </c>
      <c r="HN23" s="46">
        <f t="shared" si="22"/>
        <v>5.6531833685030064E-6</v>
      </c>
      <c r="HO23" s="46">
        <f t="shared" si="23"/>
        <v>-1.1449652058739782E-2</v>
      </c>
      <c r="HP23" s="46">
        <f t="shared" si="24"/>
        <v>-8.6920620054765156E-6</v>
      </c>
      <c r="HQ23" s="46">
        <f t="shared" si="25"/>
        <v>-1.0569621409934922E-4</v>
      </c>
      <c r="HR23" s="46">
        <f t="shared" si="26"/>
        <v>-1.6198013745073159E-4</v>
      </c>
      <c r="HS23" s="46">
        <f t="shared" si="27"/>
        <v>-8.9207221899597895E-7</v>
      </c>
      <c r="HT23" s="46">
        <f t="shared" si="28"/>
        <v>-1.439309236330075E-3</v>
      </c>
      <c r="HU23" s="46">
        <f t="shared" si="29"/>
        <v>-1.0148248851725221E-4</v>
      </c>
      <c r="HV23" s="46">
        <f t="shared" si="30"/>
        <v>2.1873904410291728E-4</v>
      </c>
      <c r="HW23" s="46">
        <f t="shared" si="31"/>
        <v>-3.1473446274259858E-4</v>
      </c>
      <c r="HX23" s="46">
        <f t="shared" si="32"/>
        <v>-2.7234430320007462E-5</v>
      </c>
      <c r="HY23" s="46">
        <f t="shared" si="33"/>
        <v>-3.947924224241133E-5</v>
      </c>
      <c r="HZ23" s="46">
        <f t="shared" si="34"/>
        <v>-4.7679385079310423E-6</v>
      </c>
      <c r="IA23" s="46">
        <f t="shared" si="35"/>
        <v>-1.767671167185956E-4</v>
      </c>
      <c r="IB23" s="46">
        <f t="shared" si="36"/>
        <v>-7.4384292467249511E-3</v>
      </c>
      <c r="IC23" s="46">
        <f t="shared" si="37"/>
        <v>2.0897804172096052E-2</v>
      </c>
      <c r="ID23" s="46">
        <f t="shared" si="38"/>
        <v>-2.2164071223993168E-5</v>
      </c>
      <c r="IE23" s="46">
        <f t="shared" si="39"/>
        <v>-1.0457372496766649E-3</v>
      </c>
      <c r="IF23" s="46">
        <f t="shared" si="40"/>
        <v>-3.2707834160872555E-6</v>
      </c>
      <c r="IG23" s="46">
        <f t="shared" si="41"/>
        <v>-7.5793031570345652E-4</v>
      </c>
      <c r="IH23" s="46">
        <f t="shared" si="42"/>
        <v>4.6946984343879811E-5</v>
      </c>
      <c r="II23" s="46">
        <f t="shared" si="43"/>
        <v>3.6248267758230927E-5</v>
      </c>
      <c r="IJ23" s="46">
        <f t="shared" si="44"/>
        <v>-1.3308780725004076E-5</v>
      </c>
      <c r="IK23" s="46">
        <f t="shared" si="45"/>
        <v>1.9291393312774723E-6</v>
      </c>
      <c r="IL23" s="46">
        <f t="shared" si="46"/>
        <v>2.1799987100056701E-6</v>
      </c>
      <c r="IM23" s="46">
        <f t="shared" si="47"/>
        <v>-5.03563229445567E-6</v>
      </c>
      <c r="IN23" s="46">
        <f t="shared" si="48"/>
        <v>-2.14338829219971E-5</v>
      </c>
      <c r="IO23" s="46">
        <f t="shared" si="49"/>
        <v>-2.0728697930334371E-5</v>
      </c>
      <c r="IP23" s="46">
        <f t="shared" si="50"/>
        <v>-3.8094964370788119E-5</v>
      </c>
      <c r="IQ23" s="46">
        <f t="shared" si="51"/>
        <v>0</v>
      </c>
      <c r="IR23" s="46">
        <f t="shared" si="52"/>
        <v>0</v>
      </c>
      <c r="IS23" s="46">
        <f t="shared" si="53"/>
        <v>4.4637542939810129E-5</v>
      </c>
      <c r="IT23" s="46">
        <f t="shared" si="54"/>
        <v>-1.6951773076311523E-3</v>
      </c>
      <c r="IU23" s="46">
        <f t="shared" si="55"/>
        <v>-5.8972686245313949E-5</v>
      </c>
      <c r="IV23" s="46">
        <f t="shared" si="56"/>
        <v>0</v>
      </c>
      <c r="IW23" s="46">
        <f t="shared" si="57"/>
        <v>-3.5140050172695675E-5</v>
      </c>
      <c r="IX23" s="46">
        <f t="shared" si="58"/>
        <v>-1.0839091872602657E-5</v>
      </c>
      <c r="IY23" s="46">
        <f t="shared" si="59"/>
        <v>-1.1805610091564544E-5</v>
      </c>
      <c r="IZ23" s="46">
        <f t="shared" si="60"/>
        <v>-3.0007579788474878E-6</v>
      </c>
      <c r="JA23" s="46">
        <f t="shared" si="61"/>
        <v>0</v>
      </c>
      <c r="JB23" s="46">
        <f t="shared" si="62"/>
        <v>1.5672421970460932E-8</v>
      </c>
      <c r="JC23" s="46">
        <f t="shared" si="63"/>
        <v>-1.0798481004671492E-7</v>
      </c>
      <c r="JD23" s="46">
        <f t="shared" si="64"/>
        <v>-2.1354343287914891E-3</v>
      </c>
      <c r="JE23" s="46">
        <f t="shared" si="65"/>
        <v>-3.1330633967360088E-5</v>
      </c>
      <c r="JF23" s="46">
        <f t="shared" si="66"/>
        <v>3.2872665910021941E-7</v>
      </c>
      <c r="JG23" s="46">
        <f t="shared" si="67"/>
        <v>8.8279990598658471E-7</v>
      </c>
      <c r="JH23" s="46">
        <f t="shared" si="68"/>
        <v>-6.0029151413749544E-5</v>
      </c>
    </row>
    <row r="24" spans="1:268" x14ac:dyDescent="0.3">
      <c r="A24" s="23" t="s">
        <v>22</v>
      </c>
      <c r="B24" s="64">
        <v>14123.131766</v>
      </c>
      <c r="C24" s="64">
        <v>1157.3348484999999</v>
      </c>
      <c r="D24" s="64">
        <v>35894.343706</v>
      </c>
      <c r="E24" s="64">
        <v>15632.026234999999</v>
      </c>
      <c r="F24" s="64">
        <v>9538.5825373000007</v>
      </c>
      <c r="G24" s="64">
        <v>9469.0612452000005</v>
      </c>
      <c r="H24" s="64">
        <v>17078.115722999999</v>
      </c>
      <c r="I24" s="23">
        <v>163.39306432000001</v>
      </c>
      <c r="J24" s="23">
        <v>41.257672481999997</v>
      </c>
      <c r="K24" s="23">
        <v>45.243629364</v>
      </c>
      <c r="L24" s="23">
        <v>6.0170446891999996</v>
      </c>
      <c r="M24" s="23">
        <v>69.413046159000004</v>
      </c>
      <c r="N24" s="23">
        <v>0.1090971085</v>
      </c>
      <c r="O24" s="23">
        <v>1.3964325245</v>
      </c>
      <c r="P24" s="23">
        <v>0.24915260040000001</v>
      </c>
      <c r="Q24" s="23">
        <v>0.61536018699999995</v>
      </c>
      <c r="R24" s="23">
        <v>11.763084138</v>
      </c>
      <c r="S24" s="23">
        <v>4.021636913</v>
      </c>
      <c r="T24" s="23">
        <v>0.78981237270000004</v>
      </c>
      <c r="U24" s="23">
        <v>0.47498077649999998</v>
      </c>
      <c r="V24" s="23">
        <v>45.401830248000003</v>
      </c>
      <c r="W24" s="23">
        <v>0.31295497</v>
      </c>
      <c r="X24" s="23">
        <v>1.06052114E-2</v>
      </c>
      <c r="Y24" s="23">
        <v>0.45071638359999999</v>
      </c>
      <c r="Z24" s="23">
        <v>0.88278595849999997</v>
      </c>
      <c r="AA24" s="23">
        <v>328.57997614999999</v>
      </c>
      <c r="AB24" s="23">
        <v>657.67595600000004</v>
      </c>
      <c r="AC24" s="23">
        <v>4.7412048090000001</v>
      </c>
      <c r="AD24" s="23">
        <v>0.43703023070000002</v>
      </c>
      <c r="AE24" s="23">
        <v>3.9105507000000003E-3</v>
      </c>
      <c r="AF24" s="23">
        <v>2.9758372405000002</v>
      </c>
      <c r="AG24" s="23">
        <v>0.17787365869999999</v>
      </c>
      <c r="AH24" s="23">
        <v>30.647441233999999</v>
      </c>
      <c r="AI24" s="23">
        <v>54.307651774</v>
      </c>
      <c r="AJ24" s="23">
        <v>427.54263365000003</v>
      </c>
      <c r="AK24" s="23">
        <v>10.307471344</v>
      </c>
      <c r="AL24" s="23">
        <v>5.3374182835999999</v>
      </c>
      <c r="AM24" s="23">
        <v>14.298959046</v>
      </c>
      <c r="AN24" s="23">
        <v>0.35740266700000001</v>
      </c>
      <c r="AO24" s="6">
        <v>1.69E-9</v>
      </c>
      <c r="AP24" s="23">
        <v>0.16472631400000001</v>
      </c>
      <c r="AQ24" s="23">
        <v>316.48624457</v>
      </c>
      <c r="AR24" s="23">
        <v>1.8699843359999999</v>
      </c>
      <c r="AS24" s="23">
        <v>3.7921721688000001</v>
      </c>
      <c r="AT24" s="23">
        <v>5.5436913866999999</v>
      </c>
      <c r="AU24" s="23">
        <v>335.41997815000002</v>
      </c>
      <c r="AV24" s="23">
        <v>0.25581504420000001</v>
      </c>
      <c r="AW24" s="23">
        <v>5.6429399999999999E-5</v>
      </c>
      <c r="AX24" s="23">
        <v>5.0469749999999998E-4</v>
      </c>
      <c r="AZ24" s="23">
        <v>6.2435819999999995E-4</v>
      </c>
      <c r="BA24" s="23">
        <v>3.1219529999999998E-3</v>
      </c>
      <c r="BB24" s="23">
        <v>3.4416666000000001E-3</v>
      </c>
      <c r="BD24" s="23">
        <v>5.6186189671999998</v>
      </c>
      <c r="BE24" s="23">
        <v>7.1257981345000001</v>
      </c>
      <c r="BF24" s="23">
        <v>8.1385771082999998</v>
      </c>
      <c r="BG24" s="23">
        <v>2.3927604499999999</v>
      </c>
      <c r="BH24" s="23">
        <v>1.0917590000000001E-3</v>
      </c>
      <c r="BI24" s="23">
        <v>40.645453990999997</v>
      </c>
      <c r="BJ24" s="23">
        <v>39.426031792000003</v>
      </c>
      <c r="BK24" s="23">
        <v>89.069710286000003</v>
      </c>
      <c r="BL24" s="23">
        <v>1450.8175535</v>
      </c>
      <c r="BM24" s="23">
        <v>1.6006265141</v>
      </c>
      <c r="BN24" s="23">
        <v>253.69454382000001</v>
      </c>
      <c r="BO24" s="23">
        <v>1.1375840000000001E-3</v>
      </c>
      <c r="BQ24" s="23" t="s">
        <v>22</v>
      </c>
      <c r="BR24" s="23">
        <v>22.245726226649101</v>
      </c>
      <c r="BS24" s="23">
        <v>582.04043749928803</v>
      </c>
      <c r="BT24" s="23">
        <v>7.1256954525091203</v>
      </c>
      <c r="BU24" s="23">
        <v>41.256650728322597</v>
      </c>
      <c r="BV24" s="23">
        <v>8.1378608025280705</v>
      </c>
      <c r="BW24" s="23">
        <v>45.243605515238599</v>
      </c>
      <c r="BX24" s="23">
        <v>178.55459021502</v>
      </c>
      <c r="BY24" s="23">
        <v>163.36957459188801</v>
      </c>
      <c r="BZ24" s="23">
        <v>89.0828268562056</v>
      </c>
      <c r="CA24" s="23">
        <v>26.333723654036302</v>
      </c>
      <c r="CB24" s="23">
        <v>2.4675120294771</v>
      </c>
      <c r="CC24" s="23">
        <v>3.5493167601812301</v>
      </c>
      <c r="CD24" s="23">
        <v>69.412390034113102</v>
      </c>
      <c r="CE24" s="23">
        <v>1.1375064511701101E-3</v>
      </c>
      <c r="CF24" s="23">
        <v>3.5150450404768503E-2</v>
      </c>
      <c r="CG24" s="23">
        <v>7.3944200490638504E-2</v>
      </c>
      <c r="CH24" s="23">
        <v>0.45069859405096102</v>
      </c>
      <c r="CI24" s="23">
        <v>1.3963638446226501</v>
      </c>
      <c r="CJ24" s="23">
        <v>5.9821784105061199E-2</v>
      </c>
      <c r="CK24" s="23">
        <v>0.18932134545103799</v>
      </c>
      <c r="CL24" s="23">
        <v>0.61535587896374</v>
      </c>
      <c r="CM24" s="23">
        <v>2.3927554128133801</v>
      </c>
      <c r="CN24" s="23">
        <v>19391.5552590884</v>
      </c>
      <c r="CO24" s="23">
        <v>11.7630285172184</v>
      </c>
      <c r="CP24" s="23">
        <v>1.0917011235665199E-3</v>
      </c>
      <c r="CQ24" s="23">
        <v>0.22882802542121999</v>
      </c>
      <c r="CR24" s="23">
        <v>0.560105694827846</v>
      </c>
      <c r="CS24" s="23">
        <v>4.02162312316187</v>
      </c>
      <c r="CT24" s="23">
        <v>0.47497261037346</v>
      </c>
      <c r="CU24" s="23">
        <v>54.291119883649102</v>
      </c>
      <c r="CV24" s="23">
        <v>45.401863384018</v>
      </c>
      <c r="CW24" s="23">
        <v>3.79214531639539</v>
      </c>
      <c r="CX24" s="23">
        <v>14.298650538498</v>
      </c>
      <c r="CY24" s="23">
        <v>5.5436762312317702</v>
      </c>
      <c r="CZ24" s="23">
        <v>14119.8998005412</v>
      </c>
      <c r="DA24" s="23">
        <v>0.312951996692238</v>
      </c>
      <c r="DB24" s="23">
        <v>1.0598698683214201E-2</v>
      </c>
      <c r="DC24" s="23">
        <v>1.21942171387313</v>
      </c>
      <c r="DD24" s="23">
        <v>30.405292415549098</v>
      </c>
      <c r="DE24" s="6">
        <v>1.9361942282996301</v>
      </c>
      <c r="DF24" s="23">
        <v>4.4985143052409603E-2</v>
      </c>
      <c r="DG24" s="23">
        <v>6.9231976553844898</v>
      </c>
      <c r="DH24" s="23">
        <v>0.11630712919635899</v>
      </c>
      <c r="DI24" s="23">
        <v>537.61658058846604</v>
      </c>
      <c r="DJ24" s="23">
        <v>336.629633290333</v>
      </c>
      <c r="DK24" s="23">
        <v>50.817768119643397</v>
      </c>
      <c r="DL24" s="23">
        <v>89.017047202773497</v>
      </c>
      <c r="DM24" s="23">
        <v>1190.5877752845799</v>
      </c>
      <c r="DN24" s="23">
        <v>0.88278948128267998</v>
      </c>
      <c r="DO24" s="23">
        <v>13.2045958046045</v>
      </c>
      <c r="DP24" s="23">
        <v>328.54393632810599</v>
      </c>
      <c r="DQ24" s="23">
        <v>328.54393632810599</v>
      </c>
      <c r="DR24" s="23">
        <v>657.56931874293605</v>
      </c>
      <c r="DS24" s="23">
        <v>4.7404149298501803</v>
      </c>
      <c r="DT24" s="23">
        <v>1450.7044885801699</v>
      </c>
      <c r="DU24" s="23">
        <v>7.5238733865607907E-2</v>
      </c>
      <c r="DV24" s="23">
        <v>0.33767247128717698</v>
      </c>
      <c r="DW24" s="23">
        <v>0</v>
      </c>
      <c r="DX24" s="23">
        <v>3.9111403594245002E-3</v>
      </c>
      <c r="DY24" s="23">
        <v>255.22809795512501</v>
      </c>
      <c r="DZ24" s="23">
        <v>14.395217854288999</v>
      </c>
      <c r="EA24" s="23">
        <v>774.86456741477002</v>
      </c>
      <c r="EB24" s="23">
        <v>392.32849586784903</v>
      </c>
      <c r="EC24" s="23">
        <v>0.77343928419175501</v>
      </c>
      <c r="ED24" s="23">
        <v>2.2013358180464802</v>
      </c>
      <c r="EE24" s="23">
        <v>0.177871237262759</v>
      </c>
      <c r="EF24" s="23">
        <v>10.2944244142352</v>
      </c>
      <c r="EG24" s="23">
        <v>20.344041582083001</v>
      </c>
      <c r="EH24" s="23">
        <v>433.81396794425302</v>
      </c>
      <c r="EI24" s="23">
        <v>1.6005807685668501</v>
      </c>
      <c r="EJ24" s="23">
        <v>10.2987909736266</v>
      </c>
      <c r="EK24" s="23">
        <v>1146.90702944228</v>
      </c>
      <c r="EL24" s="23">
        <v>0</v>
      </c>
      <c r="EM24" s="23">
        <v>2.1886630988315399</v>
      </c>
      <c r="EN24" s="23">
        <v>3.1482723906215302</v>
      </c>
      <c r="EO24" s="23">
        <v>18529.127842148999</v>
      </c>
      <c r="EP24" s="23">
        <v>32302.0908935966</v>
      </c>
      <c r="EQ24" s="23">
        <v>3589.12900627612</v>
      </c>
      <c r="ER24" s="23">
        <v>35891.219899872798</v>
      </c>
      <c r="ES24" s="23">
        <v>0.169626564416305</v>
      </c>
      <c r="ET24" s="23">
        <v>395.12202405412</v>
      </c>
      <c r="EU24" s="23">
        <v>0.255806590478937</v>
      </c>
      <c r="EV24" s="6">
        <v>5.6422912624643801E-5</v>
      </c>
      <c r="EW24" s="23">
        <v>5.0463379182200802E-4</v>
      </c>
      <c r="EX24" s="23">
        <v>0</v>
      </c>
      <c r="EY24" s="23">
        <v>6.2433482512183299E-4</v>
      </c>
      <c r="EZ24" s="23">
        <v>3.1216834516188301E-3</v>
      </c>
      <c r="FA24" s="23">
        <v>3.4405791377778699E-3</v>
      </c>
      <c r="FB24" s="23">
        <v>0</v>
      </c>
      <c r="FC24" s="23">
        <v>5.6185166947885401</v>
      </c>
      <c r="FD24" s="23">
        <v>189.72338225904801</v>
      </c>
      <c r="FE24" s="23">
        <v>7594.8166157300402</v>
      </c>
      <c r="FF24" s="23">
        <v>204.066235112984</v>
      </c>
      <c r="FG24" s="23">
        <v>178.051066360248</v>
      </c>
      <c r="FH24" s="23">
        <v>259.75172911341099</v>
      </c>
      <c r="FI24" s="23">
        <v>187.98871291627199</v>
      </c>
      <c r="FJ24" s="23">
        <v>64.1700372109878</v>
      </c>
      <c r="FK24" s="23">
        <v>2.4107207976322299E-2</v>
      </c>
      <c r="FL24" s="23">
        <v>91.1249079466578</v>
      </c>
      <c r="FM24" s="23">
        <v>15624.733368128</v>
      </c>
      <c r="FN24" s="23">
        <v>9535.3507756694999</v>
      </c>
      <c r="FO24" s="23">
        <v>6089.3825924585299</v>
      </c>
      <c r="FP24" s="23">
        <v>17.9343150215226</v>
      </c>
      <c r="FQ24" s="23">
        <v>7.3250298760451296</v>
      </c>
      <c r="FR24" s="23">
        <v>4409.3078662483404</v>
      </c>
      <c r="FS24" s="23">
        <v>83.725124843830102</v>
      </c>
      <c r="FT24" s="23">
        <v>639.38939731047105</v>
      </c>
      <c r="FU24" s="23">
        <v>89.641332253154602</v>
      </c>
      <c r="FV24" s="23">
        <v>58.365169824242003</v>
      </c>
      <c r="FW24" s="23">
        <v>1602.9229716470099</v>
      </c>
      <c r="FX24" s="23">
        <v>0.35711474483273398</v>
      </c>
      <c r="FY24" s="23">
        <v>302.927920876965</v>
      </c>
      <c r="FZ24" s="23">
        <v>585.24019772634699</v>
      </c>
      <c r="GA24" s="23">
        <v>684.47784778650498</v>
      </c>
      <c r="GB24" s="23">
        <v>182.145452212419</v>
      </c>
      <c r="GC24" s="6">
        <v>1.68995669901948E-9</v>
      </c>
      <c r="GD24" s="23">
        <v>9468.3603222384809</v>
      </c>
      <c r="GE24" s="23">
        <v>2971.1287465004498</v>
      </c>
      <c r="GF24" s="23">
        <v>253.684824405119</v>
      </c>
      <c r="GG24" s="23">
        <v>73.922149186734103</v>
      </c>
      <c r="GH24" s="23">
        <v>232.87943028729299</v>
      </c>
      <c r="GI24" s="23">
        <v>1924.3007712975</v>
      </c>
      <c r="GJ24" s="23">
        <v>316.30614202794101</v>
      </c>
      <c r="GK24" s="23">
        <v>0.16472480792121399</v>
      </c>
      <c r="GL24" s="23">
        <v>1.8699789403253999</v>
      </c>
      <c r="GM24" s="23">
        <v>0.66030988085915798</v>
      </c>
      <c r="GN24" s="23">
        <v>1253.11129366558</v>
      </c>
      <c r="GO24" s="23">
        <v>17065.9253692245</v>
      </c>
      <c r="GP24" s="23">
        <v>335.06898546104497</v>
      </c>
      <c r="GQ24" s="23">
        <v>1061.36790024987</v>
      </c>
      <c r="GS24" s="32">
        <f t="shared" si="1"/>
        <v>1.0857382439725851</v>
      </c>
      <c r="GT24" s="31">
        <f t="shared" si="2"/>
        <v>0</v>
      </c>
      <c r="GU24" s="46">
        <f t="shared" si="3"/>
        <v>-2.2884198153426153E-4</v>
      </c>
      <c r="GV24" s="46">
        <f t="shared" si="4"/>
        <v>-9.0102005234139852E-3</v>
      </c>
      <c r="GW24" s="46">
        <f t="shared" si="5"/>
        <v>-8.7027810085837175E-5</v>
      </c>
      <c r="GX24" s="46">
        <f t="shared" si="6"/>
        <v>-4.6653368938640667E-4</v>
      </c>
      <c r="GY24" s="46">
        <f t="shared" si="7"/>
        <v>-3.3880942140650873E-4</v>
      </c>
      <c r="GZ24" s="46">
        <f t="shared" si="8"/>
        <v>-7.4022434048033725E-5</v>
      </c>
      <c r="HA24" s="46">
        <f t="shared" si="9"/>
        <v>-7.1379969390191064E-4</v>
      </c>
      <c r="HB24" s="46">
        <f t="shared" si="10"/>
        <v>-1.4376208812629367E-4</v>
      </c>
      <c r="HC24" s="46">
        <f t="shared" si="11"/>
        <v>-2.4765179806134016E-5</v>
      </c>
      <c r="HD24" s="46">
        <f t="shared" si="12"/>
        <v>-5.2711866259439874E-7</v>
      </c>
      <c r="HE24" s="46">
        <f t="shared" si="13"/>
        <v>-3.5881325936795726E-5</v>
      </c>
      <c r="HF24" s="46">
        <f t="shared" si="14"/>
        <v>-9.4524721678253075E-6</v>
      </c>
      <c r="HG24" s="46">
        <f t="shared" si="15"/>
        <v>-2.2526761953403778E-5</v>
      </c>
      <c r="HH24" s="46">
        <f t="shared" si="16"/>
        <v>-4.9182381636751157E-5</v>
      </c>
      <c r="HI24" s="46">
        <f t="shared" si="17"/>
        <v>-3.8012221769376952E-5</v>
      </c>
      <c r="HJ24" s="46">
        <f t="shared" si="18"/>
        <v>-7.0008368285092059E-6</v>
      </c>
      <c r="HK24" s="46">
        <f t="shared" si="19"/>
        <v>-4.7284182402777366E-6</v>
      </c>
      <c r="HL24" s="46">
        <f t="shared" si="20"/>
        <v>-3.4289117661208504E-6</v>
      </c>
      <c r="HM24" s="46">
        <f t="shared" si="21"/>
        <v>-1.1124825101565443E-3</v>
      </c>
      <c r="HN24" s="46">
        <f t="shared" si="22"/>
        <v>-1.7192541138508238E-5</v>
      </c>
      <c r="HO24" s="46">
        <f t="shared" si="23"/>
        <v>7.2983881522038746E-7</v>
      </c>
      <c r="HP24" s="46">
        <f t="shared" si="24"/>
        <v>-9.5007526546064342E-6</v>
      </c>
      <c r="HQ24" s="46">
        <f t="shared" si="25"/>
        <v>-6.1410532427475255E-4</v>
      </c>
      <c r="HR24" s="46">
        <f t="shared" si="26"/>
        <v>-3.9469497196620725E-5</v>
      </c>
      <c r="HS24" s="46">
        <f t="shared" si="27"/>
        <v>3.99052867355948E-6</v>
      </c>
      <c r="HT24" s="46">
        <f t="shared" si="28"/>
        <v>-1.0968356111132937E-4</v>
      </c>
      <c r="HU24" s="46">
        <f t="shared" si="29"/>
        <v>-1.6214255073663386E-4</v>
      </c>
      <c r="HV24" s="46">
        <f t="shared" si="30"/>
        <v>-1.6659882490635536E-4</v>
      </c>
      <c r="HW24" s="46">
        <f t="shared" si="31"/>
        <v>-2.7040625711118689E-5</v>
      </c>
      <c r="HX24" s="46">
        <f t="shared" si="32"/>
        <v>1.5078679954203688E-4</v>
      </c>
      <c r="HY24" s="46">
        <f t="shared" si="33"/>
        <v>-3.5692081788277034E-4</v>
      </c>
      <c r="HZ24" s="46">
        <f t="shared" si="34"/>
        <v>-1.3613242447999755E-5</v>
      </c>
      <c r="IA24" s="46">
        <f t="shared" si="35"/>
        <v>-2.9285438915658917E-4</v>
      </c>
      <c r="IB24" s="46">
        <f t="shared" si="36"/>
        <v>-3.0441180590342216E-4</v>
      </c>
      <c r="IC24" s="46">
        <f t="shared" si="37"/>
        <v>1.4668324982501998E-2</v>
      </c>
      <c r="ID24" s="46">
        <f t="shared" si="38"/>
        <v>-8.4214353682898063E-4</v>
      </c>
      <c r="IE24" s="46">
        <f t="shared" si="39"/>
        <v>-9.0454620806631821E-5</v>
      </c>
      <c r="IF24" s="46">
        <f t="shared" si="40"/>
        <v>-2.157552175703707E-5</v>
      </c>
      <c r="IG24" s="46">
        <f t="shared" si="41"/>
        <v>-8.0559602333921685E-4</v>
      </c>
      <c r="IH24" s="46">
        <f t="shared" si="42"/>
        <v>-2.562188196449308E-5</v>
      </c>
      <c r="II24" s="46">
        <f t="shared" si="43"/>
        <v>-9.1429156001008859E-6</v>
      </c>
      <c r="IJ24" s="46">
        <f t="shared" si="44"/>
        <v>-5.6906909904943636E-4</v>
      </c>
      <c r="IK24" s="46">
        <f t="shared" si="45"/>
        <v>-2.8854116562001605E-6</v>
      </c>
      <c r="IL24" s="46">
        <f t="shared" si="46"/>
        <v>-7.0810088294557886E-6</v>
      </c>
      <c r="IM24" s="46">
        <f t="shared" si="47"/>
        <v>-2.7338224970606282E-6</v>
      </c>
      <c r="IN24" s="46">
        <f t="shared" si="48"/>
        <v>-1.0464274993127617E-3</v>
      </c>
      <c r="IO24" s="46">
        <f t="shared" si="49"/>
        <v>-3.3046223256507203E-5</v>
      </c>
      <c r="IP24" s="46">
        <f t="shared" si="50"/>
        <v>-1.1496445746717152E-4</v>
      </c>
      <c r="IQ24" s="46">
        <f t="shared" si="51"/>
        <v>-1.2623042117696013E-4</v>
      </c>
      <c r="IR24" s="46">
        <f t="shared" si="52"/>
        <v>0</v>
      </c>
      <c r="IS24" s="46">
        <f t="shared" si="53"/>
        <v>-3.7438249656939195E-5</v>
      </c>
      <c r="IT24" s="46">
        <f t="shared" si="54"/>
        <v>-8.6339666602825525E-5</v>
      </c>
      <c r="IU24" s="46">
        <f t="shared" si="55"/>
        <v>-3.159696590396753E-4</v>
      </c>
      <c r="IV24" s="46">
        <f t="shared" si="56"/>
        <v>0</v>
      </c>
      <c r="IW24" s="46">
        <f t="shared" si="57"/>
        <v>-1.8202410958404113E-5</v>
      </c>
      <c r="IX24" s="46">
        <f t="shared" si="58"/>
        <v>-1.4409893311834737E-5</v>
      </c>
      <c r="IY24" s="46">
        <f t="shared" si="59"/>
        <v>-8.8013637076529971E-5</v>
      </c>
      <c r="IZ24" s="46">
        <f t="shared" si="60"/>
        <v>-2.1051779837869792E-6</v>
      </c>
      <c r="JA24" s="46">
        <f t="shared" si="61"/>
        <v>-5.3012096515973219E-5</v>
      </c>
      <c r="JB24" s="46">
        <f t="shared" si="62"/>
        <v>-1.3705258377726328E-6</v>
      </c>
      <c r="JC24" s="46">
        <f t="shared" si="63"/>
        <v>-1.4006105994293822E-6</v>
      </c>
      <c r="JD24" s="46">
        <f t="shared" si="64"/>
        <v>-5.9125692738200351E-4</v>
      </c>
      <c r="JE24" s="46">
        <f t="shared" si="65"/>
        <v>-7.7931866455112041E-5</v>
      </c>
      <c r="JF24" s="46">
        <f t="shared" si="66"/>
        <v>-2.8579767201767456E-5</v>
      </c>
      <c r="JG24" s="46">
        <f t="shared" si="67"/>
        <v>-3.831148567349861E-5</v>
      </c>
      <c r="JH24" s="46">
        <f t="shared" si="68"/>
        <v>-6.8169761432979579E-5</v>
      </c>
    </row>
    <row r="25" spans="1:268" x14ac:dyDescent="0.3">
      <c r="A25" s="23" t="s">
        <v>23</v>
      </c>
      <c r="B25" s="64">
        <v>21117.409134000001</v>
      </c>
      <c r="C25" s="64">
        <v>1453.4760911000001</v>
      </c>
      <c r="D25" s="64">
        <v>13127.306054999999</v>
      </c>
      <c r="E25" s="64">
        <v>7731.1655478000002</v>
      </c>
      <c r="F25" s="64">
        <v>6555.3110591000004</v>
      </c>
      <c r="G25" s="64">
        <v>4264.0688105999998</v>
      </c>
      <c r="H25" s="64">
        <v>21913.953641</v>
      </c>
      <c r="I25" s="23">
        <v>233.15320033</v>
      </c>
      <c r="J25" s="23">
        <v>33.367027458999999</v>
      </c>
      <c r="K25" s="23">
        <v>3.360806191</v>
      </c>
      <c r="L25" s="23">
        <v>0.1632804601</v>
      </c>
      <c r="M25" s="23">
        <v>49.016062062000003</v>
      </c>
      <c r="N25" s="23">
        <v>5.9799850000000002E-3</v>
      </c>
      <c r="O25" s="23">
        <v>3.1928154345999999</v>
      </c>
      <c r="P25" s="23">
        <v>0.37411077479999999</v>
      </c>
      <c r="Q25" s="23">
        <v>4.6058410422999998</v>
      </c>
      <c r="R25" s="23">
        <v>6.5272344278999999</v>
      </c>
      <c r="S25" s="23">
        <v>21.471722236000002</v>
      </c>
      <c r="T25" s="23">
        <v>0.43415244359999999</v>
      </c>
      <c r="U25" s="23">
        <v>2.8236224250999999</v>
      </c>
      <c r="V25" s="23">
        <v>8.5769654474999992</v>
      </c>
      <c r="W25" s="23">
        <v>0.59518565410000002</v>
      </c>
      <c r="X25" s="23">
        <v>0.04</v>
      </c>
      <c r="Y25" s="23">
        <v>3.4338377199999999E-2</v>
      </c>
      <c r="Z25" s="23">
        <v>4.15E-3</v>
      </c>
      <c r="AA25" s="23">
        <v>282.08577874999997</v>
      </c>
      <c r="AB25" s="23">
        <v>150.92751999999999</v>
      </c>
      <c r="AC25" s="23">
        <v>3.3500000000000002E-2</v>
      </c>
      <c r="AD25" s="23">
        <v>0.20879777420000001</v>
      </c>
      <c r="AF25" s="23">
        <v>1.0741725867</v>
      </c>
      <c r="AH25" s="23">
        <v>46.011947153999998</v>
      </c>
      <c r="AI25" s="23">
        <v>54.081054960000003</v>
      </c>
      <c r="AJ25" s="23">
        <v>3479.7555699999998</v>
      </c>
      <c r="AK25" s="23">
        <v>26.247106085999999</v>
      </c>
      <c r="AL25" s="23">
        <v>4.6452719667000002</v>
      </c>
      <c r="AM25" s="23">
        <v>13.809187046</v>
      </c>
      <c r="AN25" s="23">
        <v>2.4455578345000002</v>
      </c>
      <c r="AP25" s="23">
        <v>0.20688000000000001</v>
      </c>
      <c r="AQ25" s="23">
        <v>288.92855896999998</v>
      </c>
      <c r="AR25" s="23">
        <v>1.7727999999999999</v>
      </c>
      <c r="AS25" s="23">
        <v>1.3345571970000001</v>
      </c>
      <c r="AT25" s="23">
        <v>9.0326691884999999</v>
      </c>
      <c r="AU25" s="23">
        <v>175.35119151999999</v>
      </c>
      <c r="AV25" s="23">
        <v>1.4558577143</v>
      </c>
      <c r="AW25" s="23">
        <v>3.7000000000000002E-3</v>
      </c>
      <c r="AX25" s="23">
        <v>0.37680000000000002</v>
      </c>
      <c r="AZ25" s="23">
        <v>4.8253178999999998E-3</v>
      </c>
      <c r="BA25" s="23">
        <v>0.1229004648</v>
      </c>
      <c r="BB25" s="23">
        <v>1.9437524099999999E-2</v>
      </c>
      <c r="BD25" s="23">
        <v>15.676522164</v>
      </c>
      <c r="BE25" s="23">
        <v>1.54E-2</v>
      </c>
      <c r="BF25" s="23">
        <v>6.9999999999999999E-4</v>
      </c>
      <c r="BG25" s="23">
        <v>251.21291237</v>
      </c>
      <c r="BH25" s="23">
        <v>0.2024</v>
      </c>
      <c r="BI25" s="23">
        <v>8.3935967779999991</v>
      </c>
      <c r="BJ25" s="23">
        <v>8.1417915595999997</v>
      </c>
      <c r="BK25" s="23">
        <v>63.458162774000002</v>
      </c>
      <c r="BL25" s="23">
        <v>658.03924597000002</v>
      </c>
      <c r="BM25" s="23">
        <v>37.872247713</v>
      </c>
      <c r="BN25" s="23">
        <v>403.17109991000001</v>
      </c>
      <c r="BO25" s="23">
        <v>1.3948406E-2</v>
      </c>
      <c r="BQ25" s="23" t="s">
        <v>23</v>
      </c>
      <c r="BR25" s="23">
        <v>11.605663990441199</v>
      </c>
      <c r="BS25" s="23">
        <v>391.14122376296899</v>
      </c>
      <c r="BT25" s="23">
        <v>1.53995408516455E-2</v>
      </c>
      <c r="BU25" s="23">
        <v>33.366854131533998</v>
      </c>
      <c r="BV25" s="23">
        <v>7.0011991071280901E-4</v>
      </c>
      <c r="BW25" s="23">
        <v>3.3608111938909899</v>
      </c>
      <c r="BX25" s="23">
        <v>258.01652026169899</v>
      </c>
      <c r="BY25" s="23">
        <v>233.148537749361</v>
      </c>
      <c r="BZ25" s="23">
        <v>104.937461447714</v>
      </c>
      <c r="CA25" s="23">
        <v>424.70957086175503</v>
      </c>
      <c r="CB25" s="23">
        <v>6.6944381719274498E-2</v>
      </c>
      <c r="CC25" s="23">
        <v>9.6334865898356006E-2</v>
      </c>
      <c r="CD25" s="23">
        <v>49.013670274111703</v>
      </c>
      <c r="CE25" s="23">
        <v>1.3948237424298401E-2</v>
      </c>
      <c r="CF25" s="23">
        <v>1.91359373115736E-3</v>
      </c>
      <c r="CG25" s="23">
        <v>4.0663368497054096E-3</v>
      </c>
      <c r="CH25" s="23">
        <v>3.4336943263281502E-2</v>
      </c>
      <c r="CI25" s="23">
        <v>3.1928136712533699</v>
      </c>
      <c r="CJ25" s="23">
        <v>8.9785449362588504E-2</v>
      </c>
      <c r="CK25" s="23">
        <v>0.28432103275517201</v>
      </c>
      <c r="CL25" s="23">
        <v>4.6058384766098097</v>
      </c>
      <c r="CM25" s="23">
        <v>251.21151426568599</v>
      </c>
      <c r="CN25" s="23">
        <v>10880.1931010427</v>
      </c>
      <c r="CO25" s="23">
        <v>6.5272488658947996</v>
      </c>
      <c r="CP25" s="23">
        <v>0.20239844724063999</v>
      </c>
      <c r="CQ25" s="23">
        <v>0.12590322366441201</v>
      </c>
      <c r="CR25" s="23">
        <v>0.30824703897220401</v>
      </c>
      <c r="CS25" s="23">
        <v>21.471744259488801</v>
      </c>
      <c r="CT25" s="23">
        <v>2.82361063945722</v>
      </c>
      <c r="CU25" s="23">
        <v>54.077667041971601</v>
      </c>
      <c r="CV25" s="23">
        <v>8.5769226785780592</v>
      </c>
      <c r="CW25" s="23">
        <v>1.3345469795135401</v>
      </c>
      <c r="CX25" s="23">
        <v>13.809238109234</v>
      </c>
      <c r="CY25" s="23">
        <v>9.0326671881975695</v>
      </c>
      <c r="CZ25" s="23">
        <v>21115.784913609001</v>
      </c>
      <c r="DA25" s="23">
        <v>0.59518046616467701</v>
      </c>
      <c r="DB25" s="23">
        <v>4.0001224163759203E-2</v>
      </c>
      <c r="DC25" s="23">
        <v>0.25180548069026698</v>
      </c>
      <c r="DD25" s="23">
        <v>6.2789245853932796</v>
      </c>
      <c r="DE25" s="23">
        <v>0.39983771777531601</v>
      </c>
      <c r="DF25" s="23">
        <v>9.28987031311144E-3</v>
      </c>
      <c r="DG25" s="23">
        <v>1.4296995100227601</v>
      </c>
      <c r="DH25" s="23">
        <v>2.4018338596868399E-2</v>
      </c>
      <c r="DI25" s="23">
        <v>591.95298854096995</v>
      </c>
      <c r="DJ25" s="23">
        <v>333.81576124354001</v>
      </c>
      <c r="DK25" s="23">
        <v>58.655104953392403</v>
      </c>
      <c r="DL25" s="23">
        <v>63.104783930401197</v>
      </c>
      <c r="DM25" s="23">
        <v>545.90252754089204</v>
      </c>
      <c r="DN25" s="23">
        <v>4.1496142426494997E-3</v>
      </c>
      <c r="DO25" s="23">
        <v>7.8147700173861798</v>
      </c>
      <c r="DP25" s="23">
        <v>282.077764660816</v>
      </c>
      <c r="DQ25" s="23">
        <v>282.077764660816</v>
      </c>
      <c r="DR25" s="23">
        <v>150.91181407770901</v>
      </c>
      <c r="DS25" s="23">
        <v>3.2489021668127102E-2</v>
      </c>
      <c r="DT25" s="23">
        <v>658.03546439508898</v>
      </c>
      <c r="DU25" s="23">
        <v>3.9019248423940903E-2</v>
      </c>
      <c r="DV25" s="23">
        <v>0.15787825117340501</v>
      </c>
      <c r="DW25" s="23">
        <v>0</v>
      </c>
      <c r="DX25" s="23">
        <v>0</v>
      </c>
      <c r="DY25" s="23">
        <v>413.19434262852297</v>
      </c>
      <c r="DZ25" s="23">
        <v>22.172777249177301</v>
      </c>
      <c r="EA25" s="23">
        <v>1790.87677181104</v>
      </c>
      <c r="EB25" s="23">
        <v>143.21160069189</v>
      </c>
      <c r="EC25" s="23">
        <v>0.27928260773160801</v>
      </c>
      <c r="ED25" s="23">
        <v>0.79487974784636095</v>
      </c>
      <c r="EE25" s="23">
        <v>0</v>
      </c>
      <c r="EF25" s="23">
        <v>15.1838810146882</v>
      </c>
      <c r="EG25" s="23">
        <v>30.827978596592601</v>
      </c>
      <c r="EH25" s="23">
        <v>3488.8033937913401</v>
      </c>
      <c r="EI25" s="23">
        <v>37.871722198665601</v>
      </c>
      <c r="EJ25" s="23">
        <v>26.2457813519692</v>
      </c>
      <c r="EK25" s="23">
        <v>1453.4759846106299</v>
      </c>
      <c r="EL25" s="23">
        <v>0</v>
      </c>
      <c r="EM25" s="23">
        <v>1.9045687478298301</v>
      </c>
      <c r="EN25" s="23">
        <v>2.74068564702899</v>
      </c>
      <c r="EO25" s="23">
        <v>23805.7725457751</v>
      </c>
      <c r="EP25" s="23">
        <v>11813.411252731899</v>
      </c>
      <c r="EQ25" s="23">
        <v>1312.6006850690801</v>
      </c>
      <c r="ER25" s="23">
        <v>13126.0119378009</v>
      </c>
      <c r="ES25" s="23">
        <v>0.25688779413987001</v>
      </c>
      <c r="ET25" s="23">
        <v>502.249678645882</v>
      </c>
      <c r="EU25" s="23">
        <v>1.4558611438756801</v>
      </c>
      <c r="EV25" s="23">
        <v>3.6994729630670598E-3</v>
      </c>
      <c r="EW25" s="23">
        <v>0.37679570691314102</v>
      </c>
      <c r="EX25" s="23">
        <v>0</v>
      </c>
      <c r="EY25" s="23">
        <v>4.8250192438631396E-3</v>
      </c>
      <c r="EZ25" s="23">
        <v>0.12289875084181</v>
      </c>
      <c r="FA25" s="23">
        <v>1.9441108839261801E-2</v>
      </c>
      <c r="FB25" s="23">
        <v>0</v>
      </c>
      <c r="FC25" s="23">
        <v>15.6764323697046</v>
      </c>
      <c r="FD25" s="23">
        <v>28.2624064556843</v>
      </c>
      <c r="FE25" s="23">
        <v>6426.5033883217302</v>
      </c>
      <c r="FF25" s="23">
        <v>65.985916937063493</v>
      </c>
      <c r="FG25" s="23">
        <v>152.72380035503099</v>
      </c>
      <c r="FH25" s="23">
        <v>224.35235638100201</v>
      </c>
      <c r="FI25" s="23">
        <v>77.432016253112593</v>
      </c>
      <c r="FJ25" s="23">
        <v>42.772147068128298</v>
      </c>
      <c r="FK25" s="23">
        <v>1.19021198415835E-2</v>
      </c>
      <c r="FL25" s="23">
        <v>141.235961878908</v>
      </c>
      <c r="FM25" s="23">
        <v>7729.7137022602001</v>
      </c>
      <c r="FN25" s="23">
        <v>6553.9482918643098</v>
      </c>
      <c r="FO25" s="23">
        <v>1175.7654103958901</v>
      </c>
      <c r="FP25" s="23">
        <v>9.0274147526689692</v>
      </c>
      <c r="FQ25" s="23">
        <v>4.3070357191091304</v>
      </c>
      <c r="FR25" s="23">
        <v>2092.6828052122701</v>
      </c>
      <c r="FS25" s="23">
        <v>271.76737235877999</v>
      </c>
      <c r="FT25" s="23">
        <v>620.43454974068095</v>
      </c>
      <c r="FU25" s="23">
        <v>49.743756944173498</v>
      </c>
      <c r="FV25" s="23">
        <v>85.7303210336147</v>
      </c>
      <c r="FW25" s="23">
        <v>1554.0697211012</v>
      </c>
      <c r="FX25" s="23">
        <v>2.4436283584120102</v>
      </c>
      <c r="FY25" s="23">
        <v>528.84621653407498</v>
      </c>
      <c r="FZ25" s="23">
        <v>217.27027744341001</v>
      </c>
      <c r="GA25" s="23">
        <v>858.61328976487698</v>
      </c>
      <c r="GB25" s="23">
        <v>57.537142464577897</v>
      </c>
      <c r="GC25" s="23">
        <v>0</v>
      </c>
      <c r="GD25" s="23">
        <v>4263.2637308738504</v>
      </c>
      <c r="GE25" s="23">
        <v>2200.0051458019202</v>
      </c>
      <c r="GF25" s="23">
        <v>403.11000609754399</v>
      </c>
      <c r="GG25" s="23">
        <v>2.2170786024901199</v>
      </c>
      <c r="GH25" s="23">
        <v>2151.8978513187999</v>
      </c>
      <c r="GI25" s="23">
        <v>1720.5735229469101</v>
      </c>
      <c r="GJ25" s="23">
        <v>288.62915952183403</v>
      </c>
      <c r="GK25" s="23">
        <v>0.20688407963757699</v>
      </c>
      <c r="GL25" s="23">
        <v>1.77280737097788</v>
      </c>
      <c r="GM25" s="23">
        <v>6.6786057719312604</v>
      </c>
      <c r="GN25" s="23">
        <v>1280.64407884446</v>
      </c>
      <c r="GO25" s="23">
        <v>21891.690344647399</v>
      </c>
      <c r="GP25" s="23">
        <v>174.94550433166799</v>
      </c>
      <c r="GQ25" s="23">
        <v>1100.2973804261301</v>
      </c>
      <c r="GS25" s="32">
        <f t="shared" si="1"/>
        <v>1.0874341894569919</v>
      </c>
      <c r="GT25" s="31">
        <f t="shared" si="2"/>
        <v>0</v>
      </c>
      <c r="GU25" s="46">
        <f t="shared" si="3"/>
        <v>-7.6913809866263055E-5</v>
      </c>
      <c r="GV25" s="46">
        <f t="shared" si="4"/>
        <v>-7.3265305727681276E-8</v>
      </c>
      <c r="GW25" s="46">
        <f t="shared" si="5"/>
        <v>-9.8582084829648174E-5</v>
      </c>
      <c r="GX25" s="46">
        <f t="shared" si="6"/>
        <v>-1.8779128849637702E-4</v>
      </c>
      <c r="GY25" s="46">
        <f t="shared" si="7"/>
        <v>-2.0788750120390544E-4</v>
      </c>
      <c r="GZ25" s="46">
        <f t="shared" si="8"/>
        <v>-1.8880551930777403E-4</v>
      </c>
      <c r="HA25" s="46">
        <f t="shared" si="9"/>
        <v>-1.0159415647821564E-3</v>
      </c>
      <c r="HB25" s="46">
        <f t="shared" si="10"/>
        <v>-1.99979268241118E-5</v>
      </c>
      <c r="HC25" s="46">
        <f t="shared" si="11"/>
        <v>-5.1945731819881319E-6</v>
      </c>
      <c r="HD25" s="46">
        <f t="shared" si="12"/>
        <v>1.488598480722294E-6</v>
      </c>
      <c r="HE25" s="46">
        <f t="shared" si="13"/>
        <v>-7.4257652675375419E-6</v>
      </c>
      <c r="HF25" s="46">
        <f t="shared" si="14"/>
        <v>-4.8796002528199701E-5</v>
      </c>
      <c r="HG25" s="46">
        <f t="shared" si="15"/>
        <v>-9.1002129989174312E-6</v>
      </c>
      <c r="HH25" s="46">
        <f t="shared" si="16"/>
        <v>-5.5228580109481744E-7</v>
      </c>
      <c r="HI25" s="46">
        <f t="shared" si="17"/>
        <v>-1.1474361415394479E-5</v>
      </c>
      <c r="HJ25" s="46">
        <f t="shared" si="18"/>
        <v>-5.5705139767491057E-7</v>
      </c>
      <c r="HK25" s="46">
        <f t="shared" si="19"/>
        <v>2.211962042914701E-6</v>
      </c>
      <c r="HL25" s="46">
        <f t="shared" si="20"/>
        <v>1.0256973594244557E-6</v>
      </c>
      <c r="HM25" s="46">
        <f t="shared" si="21"/>
        <v>-5.0234967373715042E-6</v>
      </c>
      <c r="HN25" s="46">
        <f t="shared" si="22"/>
        <v>-4.1739443188865386E-6</v>
      </c>
      <c r="HO25" s="46">
        <f t="shared" si="23"/>
        <v>-4.9864864446272626E-6</v>
      </c>
      <c r="HP25" s="46">
        <f t="shared" si="24"/>
        <v>-8.7164992759245393E-6</v>
      </c>
      <c r="HQ25" s="46">
        <f t="shared" si="25"/>
        <v>3.0604093980042546E-5</v>
      </c>
      <c r="HR25" s="46">
        <f t="shared" si="26"/>
        <v>-4.1759012376872284E-5</v>
      </c>
      <c r="HS25" s="46">
        <f t="shared" si="27"/>
        <v>-9.2953578433816269E-5</v>
      </c>
      <c r="HT25" s="46">
        <f t="shared" si="28"/>
        <v>-2.8410114184011426E-5</v>
      </c>
      <c r="HU25" s="46">
        <f t="shared" si="29"/>
        <v>-1.0406268049045371E-4</v>
      </c>
      <c r="HV25" s="46">
        <f t="shared" si="30"/>
        <v>-3.0178457667847755E-2</v>
      </c>
      <c r="HW25" s="46">
        <f t="shared" si="31"/>
        <v>8.8374454014276256E-6</v>
      </c>
      <c r="HX25" s="46">
        <f t="shared" si="32"/>
        <v>0</v>
      </c>
      <c r="HY25" s="46">
        <f t="shared" si="33"/>
        <v>-9.5246538198912607E-6</v>
      </c>
      <c r="HZ25" s="46">
        <f t="shared" si="34"/>
        <v>0</v>
      </c>
      <c r="IA25" s="46">
        <f t="shared" si="35"/>
        <v>-1.902608444432305E-6</v>
      </c>
      <c r="IB25" s="46">
        <f t="shared" si="36"/>
        <v>-6.2645191202493705E-5</v>
      </c>
      <c r="IC25" s="46">
        <f t="shared" si="37"/>
        <v>2.6001319947137284E-3</v>
      </c>
      <c r="ID25" s="46">
        <f t="shared" si="38"/>
        <v>-5.0471622527015958E-5</v>
      </c>
      <c r="IE25" s="46">
        <f t="shared" si="39"/>
        <v>-3.7827367926585875E-6</v>
      </c>
      <c r="IF25" s="46">
        <f t="shared" si="40"/>
        <v>3.697772637171465E-6</v>
      </c>
      <c r="IG25" s="46">
        <f t="shared" si="41"/>
        <v>-7.8897176781937586E-4</v>
      </c>
      <c r="IH25" s="46">
        <f t="shared" si="42"/>
        <v>0</v>
      </c>
      <c r="II25" s="46">
        <f t="shared" si="43"/>
        <v>1.9719825874813303E-5</v>
      </c>
      <c r="IJ25" s="46">
        <f t="shared" si="44"/>
        <v>-1.0362404091630284E-3</v>
      </c>
      <c r="IK25" s="46">
        <f t="shared" si="45"/>
        <v>4.1578169449803965E-6</v>
      </c>
      <c r="IL25" s="46">
        <f t="shared" si="46"/>
        <v>-7.6560873396705869E-6</v>
      </c>
      <c r="IM25" s="46">
        <f t="shared" si="47"/>
        <v>-2.214519748943349E-7</v>
      </c>
      <c r="IN25" s="46">
        <f t="shared" si="48"/>
        <v>-2.313569613159568E-3</v>
      </c>
      <c r="IO25" s="46">
        <f t="shared" si="49"/>
        <v>2.355708010767332E-6</v>
      </c>
      <c r="IP25" s="46">
        <f t="shared" si="50"/>
        <v>-1.424424143082106E-4</v>
      </c>
      <c r="IQ25" s="46">
        <f t="shared" si="51"/>
        <v>-1.1393542619449396E-5</v>
      </c>
      <c r="IR25" s="46">
        <f t="shared" si="52"/>
        <v>0</v>
      </c>
      <c r="IS25" s="46">
        <f t="shared" si="53"/>
        <v>-6.1893567024933326E-5</v>
      </c>
      <c r="IT25" s="46">
        <f t="shared" si="54"/>
        <v>-1.3945904865283925E-5</v>
      </c>
      <c r="IU25" s="46">
        <f t="shared" si="55"/>
        <v>1.8442365618993626E-4</v>
      </c>
      <c r="IV25" s="46">
        <f t="shared" si="56"/>
        <v>0</v>
      </c>
      <c r="IW25" s="46">
        <f t="shared" si="57"/>
        <v>-5.727947465690527E-6</v>
      </c>
      <c r="IX25" s="46">
        <f t="shared" si="58"/>
        <v>-2.9814828214291459E-5</v>
      </c>
      <c r="IY25" s="46">
        <f t="shared" si="59"/>
        <v>1.7130101829859398E-4</v>
      </c>
      <c r="IZ25" s="46">
        <f t="shared" si="60"/>
        <v>-5.5654158093081152E-6</v>
      </c>
      <c r="JA25" s="46">
        <f t="shared" si="61"/>
        <v>-7.6717359684155948E-6</v>
      </c>
      <c r="JB25" s="46">
        <f t="shared" si="62"/>
        <v>-2.5346950728620165E-6</v>
      </c>
      <c r="JC25" s="46">
        <f t="shared" si="63"/>
        <v>-2.6453021434968557E-6</v>
      </c>
      <c r="JD25" s="46">
        <f t="shared" si="64"/>
        <v>-5.5686901125286004E-3</v>
      </c>
      <c r="JE25" s="46">
        <f t="shared" si="65"/>
        <v>-5.7467315729333093E-6</v>
      </c>
      <c r="JF25" s="46">
        <f t="shared" si="66"/>
        <v>-1.3875974259070659E-5</v>
      </c>
      <c r="JG25" s="46">
        <f t="shared" si="67"/>
        <v>-1.5153321373893134E-4</v>
      </c>
      <c r="JH25" s="46">
        <f t="shared" si="68"/>
        <v>-1.2085660655366844E-5</v>
      </c>
    </row>
    <row r="26" spans="1:268" x14ac:dyDescent="0.3">
      <c r="A26" s="23" t="s">
        <v>24</v>
      </c>
      <c r="B26" s="64">
        <v>50812.550470000002</v>
      </c>
      <c r="C26" s="64">
        <v>1720.7233321000001</v>
      </c>
      <c r="D26" s="64">
        <v>21900.124078000001</v>
      </c>
      <c r="E26" s="64">
        <v>7131.7381747999998</v>
      </c>
      <c r="F26" s="64">
        <v>3970.1747903</v>
      </c>
      <c r="G26" s="64">
        <v>13319.419895000001</v>
      </c>
      <c r="H26" s="64">
        <v>14035.629016000001</v>
      </c>
      <c r="I26" s="23">
        <v>61.850119612999997</v>
      </c>
      <c r="J26" s="23">
        <v>4.8388408802000002</v>
      </c>
      <c r="K26" s="23">
        <v>1.5613188899999999</v>
      </c>
      <c r="L26" s="23">
        <v>0.44408930320000001</v>
      </c>
      <c r="M26" s="23">
        <v>48.032964382999999</v>
      </c>
      <c r="N26" s="23">
        <v>3.5506535000000001E-3</v>
      </c>
      <c r="O26" s="23">
        <v>0.69774048529999999</v>
      </c>
      <c r="P26" s="23">
        <v>9.6302987899999998E-2</v>
      </c>
      <c r="Q26" s="23">
        <v>0.12916198340000001</v>
      </c>
      <c r="R26" s="23">
        <v>1.5843486010000001</v>
      </c>
      <c r="S26" s="23">
        <v>3.7697033994</v>
      </c>
      <c r="T26" s="23">
        <v>0.96139746550000005</v>
      </c>
      <c r="U26" s="23">
        <v>1.7869952651000001</v>
      </c>
      <c r="V26" s="23">
        <v>13.555844803999999</v>
      </c>
      <c r="W26" s="23">
        <v>0.86951278099999996</v>
      </c>
      <c r="X26" s="23">
        <v>4.75E-4</v>
      </c>
      <c r="Y26" s="23">
        <v>4.4894809000000004E-3</v>
      </c>
      <c r="Z26" s="23">
        <v>2.9452722260000002</v>
      </c>
      <c r="AA26" s="23">
        <v>103.1428243</v>
      </c>
      <c r="AB26" s="23">
        <v>169.75221635</v>
      </c>
      <c r="AC26" s="23">
        <v>0.38105499999999998</v>
      </c>
      <c r="AD26" s="23">
        <v>0.28393226259999998</v>
      </c>
      <c r="AE26" s="23">
        <v>3.5149999999999999E-3</v>
      </c>
      <c r="AF26" s="23">
        <v>8.4703733734999993</v>
      </c>
      <c r="AG26" s="23">
        <v>3.2239999999999998E-2</v>
      </c>
      <c r="AH26" s="23">
        <v>30.724196629000001</v>
      </c>
      <c r="AI26" s="23">
        <v>21.383858787000001</v>
      </c>
      <c r="AJ26" s="23">
        <v>99.306720536</v>
      </c>
      <c r="AK26" s="23">
        <v>27.730134715999998</v>
      </c>
      <c r="AL26" s="23">
        <v>15.206380106999999</v>
      </c>
      <c r="AM26" s="23">
        <v>7.8283182911000004</v>
      </c>
      <c r="AN26" s="23">
        <v>0.11720724220000001</v>
      </c>
      <c r="AP26" s="23">
        <v>0.11617</v>
      </c>
      <c r="AQ26" s="23">
        <v>183.65167547999999</v>
      </c>
      <c r="AR26" s="23">
        <v>2.6914699999999998</v>
      </c>
      <c r="AS26" s="23">
        <v>0.78808235839999996</v>
      </c>
      <c r="AT26" s="23">
        <v>4.4252472448000004</v>
      </c>
      <c r="AU26" s="23">
        <v>411.89532459999998</v>
      </c>
      <c r="AV26" s="23">
        <v>0.10850063090000001</v>
      </c>
      <c r="AZ26" s="23">
        <v>3.1504100000000002E-5</v>
      </c>
      <c r="BA26" s="23">
        <v>7.7016200000000002E-4</v>
      </c>
      <c r="BB26" s="23">
        <v>6.5530869999999998E-4</v>
      </c>
      <c r="BD26" s="23">
        <v>3.0131259425999999</v>
      </c>
      <c r="BE26" s="23">
        <v>3.4809399999999999</v>
      </c>
      <c r="BF26" s="23">
        <v>0.22550000000000001</v>
      </c>
      <c r="BG26" s="23">
        <v>236.79827033000001</v>
      </c>
      <c r="BH26" s="23">
        <v>2.034E-2</v>
      </c>
      <c r="BI26" s="23">
        <v>33.691370622999997</v>
      </c>
      <c r="BJ26" s="23">
        <v>32.680615946000003</v>
      </c>
      <c r="BK26" s="23">
        <v>83.661055676999993</v>
      </c>
      <c r="BL26" s="23">
        <v>881.16171300999997</v>
      </c>
      <c r="BM26" s="23">
        <v>4.0920521176999998</v>
      </c>
      <c r="BN26" s="23">
        <v>664.0270567</v>
      </c>
      <c r="BO26" s="23">
        <v>6.9113940000000004E-4</v>
      </c>
      <c r="BQ26" s="23" t="s">
        <v>24</v>
      </c>
      <c r="BR26" s="23">
        <v>27.648953218163001</v>
      </c>
      <c r="BS26" s="23">
        <v>488.50964619460302</v>
      </c>
      <c r="BT26" s="23">
        <v>3.42917370724824</v>
      </c>
      <c r="BU26" s="23">
        <v>4.8388273391696801</v>
      </c>
      <c r="BV26" s="23">
        <v>0.225484913877391</v>
      </c>
      <c r="BW26" s="23">
        <v>1.56130475221481</v>
      </c>
      <c r="BX26" s="23">
        <v>68.092197624757205</v>
      </c>
      <c r="BY26" s="23">
        <v>61.849468470052102</v>
      </c>
      <c r="BZ26" s="23">
        <v>87.791822537037007</v>
      </c>
      <c r="CA26" s="23">
        <v>13.010075130211</v>
      </c>
      <c r="CB26" s="23">
        <v>0.18207641333281399</v>
      </c>
      <c r="CC26" s="23">
        <v>0.26201171664501699</v>
      </c>
      <c r="CD26" s="23">
        <v>48.033013511513502</v>
      </c>
      <c r="CE26" s="23">
        <v>6.91082287373938E-4</v>
      </c>
      <c r="CF26" s="23">
        <v>1.13608388921774E-3</v>
      </c>
      <c r="CG26" s="23">
        <v>2.4141390465561002E-3</v>
      </c>
      <c r="CH26" s="23">
        <v>4.4891755019097401E-3</v>
      </c>
      <c r="CI26" s="23">
        <v>0.69775028320341304</v>
      </c>
      <c r="CJ26" s="23">
        <v>2.3112345806202701E-2</v>
      </c>
      <c r="CK26" s="23">
        <v>7.3189583985185103E-2</v>
      </c>
      <c r="CL26" s="23">
        <v>0.12915941563837699</v>
      </c>
      <c r="CM26" s="23">
        <v>236.783146768075</v>
      </c>
      <c r="CN26" s="23">
        <v>22005.729349542002</v>
      </c>
      <c r="CO26" s="23">
        <v>1.58434261325982</v>
      </c>
      <c r="CP26" s="23">
        <v>2.03410056890269E-2</v>
      </c>
      <c r="CQ26" s="23">
        <v>0.27869907344422601</v>
      </c>
      <c r="CR26" s="23">
        <v>0.68232666836615496</v>
      </c>
      <c r="CS26" s="23">
        <v>3.7695753201697602</v>
      </c>
      <c r="CT26" s="23">
        <v>1.786987447315</v>
      </c>
      <c r="CU26" s="23">
        <v>21.332755968378599</v>
      </c>
      <c r="CV26" s="23">
        <v>13.555777720414</v>
      </c>
      <c r="CW26" s="23">
        <v>0.78808882312100403</v>
      </c>
      <c r="CX26" s="23">
        <v>7.7953223283802604</v>
      </c>
      <c r="CY26" s="23">
        <v>4.4252242931534003</v>
      </c>
      <c r="CZ26" s="23">
        <v>50808.364283497802</v>
      </c>
      <c r="DA26" s="23">
        <v>0.86950111601117797</v>
      </c>
      <c r="DB26" s="23">
        <v>4.75055354751235E-4</v>
      </c>
      <c r="DC26" s="23">
        <v>1.0107593269288999</v>
      </c>
      <c r="DD26" s="23">
        <v>25.203240243169699</v>
      </c>
      <c r="DE26" s="23">
        <v>1.6048883248731001</v>
      </c>
      <c r="DF26" s="23">
        <v>3.72884725827696E-2</v>
      </c>
      <c r="DG26" s="23">
        <v>5.7387124346191696</v>
      </c>
      <c r="DH26" s="23">
        <v>9.6407701846922003E-2</v>
      </c>
      <c r="DI26" s="23">
        <v>199.61951544983401</v>
      </c>
      <c r="DJ26" s="23">
        <v>215.30802849051199</v>
      </c>
      <c r="DK26" s="23">
        <v>36.731762178864102</v>
      </c>
      <c r="DL26" s="23">
        <v>82.616370553998294</v>
      </c>
      <c r="DM26" s="23">
        <v>409.49338929561299</v>
      </c>
      <c r="DN26" s="23">
        <v>2.9453580918986102</v>
      </c>
      <c r="DO26" s="23">
        <v>17.294447043242201</v>
      </c>
      <c r="DP26" s="23">
        <v>103.02426783874</v>
      </c>
      <c r="DQ26" s="23">
        <v>103.02426783874</v>
      </c>
      <c r="DR26" s="23">
        <v>169.724403191167</v>
      </c>
      <c r="DS26" s="23">
        <v>0.37915409341174999</v>
      </c>
      <c r="DT26" s="23">
        <v>881.15803750126895</v>
      </c>
      <c r="DU26" s="23">
        <v>9.5361488867065705E-2</v>
      </c>
      <c r="DV26" s="23">
        <v>0.18117538783994</v>
      </c>
      <c r="DW26" s="23">
        <v>0</v>
      </c>
      <c r="DX26" s="23">
        <v>3.5145621207361101E-3</v>
      </c>
      <c r="DY26" s="23">
        <v>452.69997810122698</v>
      </c>
      <c r="DZ26" s="23">
        <v>14.732107575991799</v>
      </c>
      <c r="EA26" s="23">
        <v>1022.22361626013</v>
      </c>
      <c r="EB26" s="23">
        <v>453.284063006228</v>
      </c>
      <c r="EC26" s="23">
        <v>2.2022821122036702</v>
      </c>
      <c r="ED26" s="23">
        <v>6.2680748203889003</v>
      </c>
      <c r="EE26" s="23">
        <v>3.2239652895275098E-2</v>
      </c>
      <c r="EF26" s="23">
        <v>10.1389109579279</v>
      </c>
      <c r="EG26" s="23">
        <v>20.585063405136999</v>
      </c>
      <c r="EH26" s="23">
        <v>112.49109756256701</v>
      </c>
      <c r="EI26" s="23">
        <v>4.0920471170442196</v>
      </c>
      <c r="EJ26" s="23">
        <v>27.682778617709399</v>
      </c>
      <c r="EK26" s="23">
        <v>1720.46519869398</v>
      </c>
      <c r="EL26" s="23">
        <v>0</v>
      </c>
      <c r="EM26" s="23">
        <v>6.2346118522142699</v>
      </c>
      <c r="EN26" s="23">
        <v>8.9717560356332999</v>
      </c>
      <c r="EO26" s="23">
        <v>14705.488931276401</v>
      </c>
      <c r="EP26" s="23">
        <v>19706.2706672288</v>
      </c>
      <c r="EQ26" s="23">
        <v>2189.5860560904298</v>
      </c>
      <c r="ER26" s="23">
        <v>21895.856723319299</v>
      </c>
      <c r="ES26" s="23">
        <v>0.44939008881085901</v>
      </c>
      <c r="ET26" s="23">
        <v>457.90773850725901</v>
      </c>
      <c r="EU26" s="23">
        <v>0.10849905022504699</v>
      </c>
      <c r="EV26" s="23">
        <v>0</v>
      </c>
      <c r="EW26" s="23">
        <v>0</v>
      </c>
      <c r="EX26" s="23">
        <v>0</v>
      </c>
      <c r="EY26" s="6">
        <v>3.1503532487860798E-5</v>
      </c>
      <c r="EZ26" s="23">
        <v>7.7021571191948797E-4</v>
      </c>
      <c r="FA26" s="23">
        <v>6.5530247326732298E-4</v>
      </c>
      <c r="FB26" s="23">
        <v>0</v>
      </c>
      <c r="FC26" s="23">
        <v>3.0125752137528701</v>
      </c>
      <c r="FD26" s="23">
        <v>119.461208846166</v>
      </c>
      <c r="FE26" s="23">
        <v>5225.0024016801299</v>
      </c>
      <c r="FF26" s="23">
        <v>288.86584986530698</v>
      </c>
      <c r="FG26" s="23">
        <v>92.065674883035996</v>
      </c>
      <c r="FH26" s="23">
        <v>116.626718970772</v>
      </c>
      <c r="FI26" s="23">
        <v>42.590654497315803</v>
      </c>
      <c r="FJ26" s="23">
        <v>64.132430613623399</v>
      </c>
      <c r="FK26" s="23">
        <v>7.3973880533563501E-3</v>
      </c>
      <c r="FL26" s="23">
        <v>106.969945897767</v>
      </c>
      <c r="FM26" s="23">
        <v>7127.0738459058803</v>
      </c>
      <c r="FN26" s="23">
        <v>3965.9396230130801</v>
      </c>
      <c r="FO26" s="23">
        <v>3161.1342228927901</v>
      </c>
      <c r="FP26" s="23">
        <v>23.639906389545601</v>
      </c>
      <c r="FQ26" s="23">
        <v>3.3916070907819198</v>
      </c>
      <c r="FR26" s="23">
        <v>1459.7333937435001</v>
      </c>
      <c r="FS26" s="23">
        <v>171.164980905085</v>
      </c>
      <c r="FT26" s="23">
        <v>176.12068302617399</v>
      </c>
      <c r="FU26" s="23">
        <v>48.469762116216501</v>
      </c>
      <c r="FV26" s="23">
        <v>108.60501885119299</v>
      </c>
      <c r="FW26" s="23">
        <v>443.23529416656999</v>
      </c>
      <c r="FX26" s="23">
        <v>0.11711635399648899</v>
      </c>
      <c r="FY26" s="23">
        <v>201.19620284103101</v>
      </c>
      <c r="FZ26" s="23">
        <v>174.020938289323</v>
      </c>
      <c r="GA26" s="23">
        <v>490.36575635839802</v>
      </c>
      <c r="GB26" s="23">
        <v>36.479798502293498</v>
      </c>
      <c r="GC26" s="23">
        <v>0</v>
      </c>
      <c r="GD26" s="23">
        <v>13319.3544158512</v>
      </c>
      <c r="GE26" s="23">
        <v>1400.86522948316</v>
      </c>
      <c r="GF26" s="23">
        <v>664.022415948466</v>
      </c>
      <c r="GG26" s="23">
        <v>11.669674859535</v>
      </c>
      <c r="GH26" s="23">
        <v>88.727878600463399</v>
      </c>
      <c r="GI26" s="23">
        <v>2052.0415197472498</v>
      </c>
      <c r="GJ26" s="23">
        <v>183.344912163956</v>
      </c>
      <c r="GK26" s="23">
        <v>0.11616782609248601</v>
      </c>
      <c r="GL26" s="23">
        <v>2.65979597289257</v>
      </c>
      <c r="GM26" s="23">
        <v>0.105765837205972</v>
      </c>
      <c r="GN26" s="23">
        <v>965.47398493588901</v>
      </c>
      <c r="GO26" s="23">
        <v>13983.9813655979</v>
      </c>
      <c r="GP26" s="23">
        <v>407.24060749835701</v>
      </c>
      <c r="GQ26" s="23">
        <v>1517.14660543936</v>
      </c>
      <c r="GS26" s="32">
        <f t="shared" si="1"/>
        <v>1.0515952894111749</v>
      </c>
      <c r="GT26" s="31">
        <f t="shared" si="2"/>
        <v>0</v>
      </c>
      <c r="GU26" s="46">
        <f t="shared" si="3"/>
        <v>-8.2384892383461251E-5</v>
      </c>
      <c r="GV26" s="46">
        <f t="shared" si="4"/>
        <v>-1.5001447426475495E-4</v>
      </c>
      <c r="GW26" s="46">
        <f t="shared" si="5"/>
        <v>-1.9485527413009703E-4</v>
      </c>
      <c r="GX26" s="46">
        <f t="shared" si="6"/>
        <v>-6.5402413546264827E-4</v>
      </c>
      <c r="GY26" s="46">
        <f t="shared" si="7"/>
        <v>-1.0667458010330845E-3</v>
      </c>
      <c r="GZ26" s="46">
        <f t="shared" si="8"/>
        <v>-4.9160661138078082E-6</v>
      </c>
      <c r="HA26" s="46">
        <f t="shared" si="9"/>
        <v>-3.6797531726739914E-3</v>
      </c>
      <c r="HB26" s="46">
        <f t="shared" si="10"/>
        <v>-1.0527755677257427E-5</v>
      </c>
      <c r="HC26" s="46">
        <f t="shared" si="11"/>
        <v>-2.7984037201036062E-6</v>
      </c>
      <c r="HD26" s="46">
        <f t="shared" si="12"/>
        <v>-9.0550273108414992E-6</v>
      </c>
      <c r="HE26" s="46">
        <f t="shared" si="13"/>
        <v>-2.6418609062916465E-6</v>
      </c>
      <c r="HF26" s="46">
        <f t="shared" si="14"/>
        <v>1.0228082762279386E-6</v>
      </c>
      <c r="HG26" s="46">
        <f t="shared" si="15"/>
        <v>-1.2126337480134277E-4</v>
      </c>
      <c r="HH26" s="46">
        <f t="shared" si="16"/>
        <v>1.4042331811707832E-5</v>
      </c>
      <c r="HI26" s="46">
        <f t="shared" si="17"/>
        <v>-1.0987287469206261E-5</v>
      </c>
      <c r="HJ26" s="46">
        <f t="shared" si="18"/>
        <v>-1.9880165629475175E-5</v>
      </c>
      <c r="HK26" s="46">
        <f t="shared" si="19"/>
        <v>-3.7793072663081737E-6</v>
      </c>
      <c r="HL26" s="46">
        <f t="shared" si="20"/>
        <v>-3.3975943640610007E-5</v>
      </c>
      <c r="HM26" s="46">
        <f t="shared" si="21"/>
        <v>-3.8664933386921854E-4</v>
      </c>
      <c r="HN26" s="46">
        <f t="shared" si="22"/>
        <v>-4.3748213286916654E-6</v>
      </c>
      <c r="HO26" s="46">
        <f t="shared" si="23"/>
        <v>-4.9486835361337162E-6</v>
      </c>
      <c r="HP26" s="46">
        <f t="shared" si="24"/>
        <v>-1.3415546127539987E-5</v>
      </c>
      <c r="HQ26" s="46">
        <f t="shared" si="25"/>
        <v>1.1653631838948479E-4</v>
      </c>
      <c r="HR26" s="46">
        <f t="shared" si="26"/>
        <v>-6.8025256608248918E-5</v>
      </c>
      <c r="HS26" s="46">
        <f t="shared" si="27"/>
        <v>2.9153807193793167E-5</v>
      </c>
      <c r="HT26" s="46">
        <f t="shared" si="28"/>
        <v>-1.1494397411027553E-3</v>
      </c>
      <c r="HU26" s="46">
        <f t="shared" si="29"/>
        <v>-1.6384563000728324E-4</v>
      </c>
      <c r="HV26" s="46">
        <f t="shared" si="30"/>
        <v>-4.9885360072692512E-3</v>
      </c>
      <c r="HW26" s="46">
        <f t="shared" si="31"/>
        <v>7.0515423070414906E-6</v>
      </c>
      <c r="HX26" s="46">
        <f t="shared" si="32"/>
        <v>-1.2457447052342214E-4</v>
      </c>
      <c r="HY26" s="46">
        <f t="shared" si="33"/>
        <v>-1.940989694716098E-6</v>
      </c>
      <c r="HZ26" s="46">
        <f t="shared" si="34"/>
        <v>-1.0766275586232225E-5</v>
      </c>
      <c r="IA26" s="46">
        <f t="shared" si="35"/>
        <v>-7.2342309804876007E-6</v>
      </c>
      <c r="IB26" s="46">
        <f t="shared" si="36"/>
        <v>-2.3897847030522469E-3</v>
      </c>
      <c r="IC26" s="46">
        <f t="shared" si="37"/>
        <v>0.1327641971802653</v>
      </c>
      <c r="ID26" s="46">
        <f t="shared" si="38"/>
        <v>-1.7077485838276659E-3</v>
      </c>
      <c r="IE26" s="46">
        <f t="shared" si="39"/>
        <v>-8.0355432019044828E-7</v>
      </c>
      <c r="IF26" s="46">
        <f t="shared" si="40"/>
        <v>-4.214949046879338E-3</v>
      </c>
      <c r="IG26" s="46">
        <f t="shared" si="41"/>
        <v>-7.7544869928703852E-4</v>
      </c>
      <c r="IH26" s="46">
        <f t="shared" si="42"/>
        <v>0</v>
      </c>
      <c r="II26" s="46">
        <f t="shared" si="43"/>
        <v>-1.8713157562096198E-5</v>
      </c>
      <c r="IJ26" s="46">
        <f t="shared" si="44"/>
        <v>-1.6703540288550501E-3</v>
      </c>
      <c r="IK26" s="46">
        <f t="shared" si="45"/>
        <v>-1.1768300262469892E-2</v>
      </c>
      <c r="IL26" s="46">
        <f t="shared" si="46"/>
        <v>8.2031033116875596E-6</v>
      </c>
      <c r="IM26" s="46">
        <f t="shared" si="47"/>
        <v>-5.186522996455283E-6</v>
      </c>
      <c r="IN26" s="46">
        <f t="shared" si="48"/>
        <v>-1.1300728179333582E-2</v>
      </c>
      <c r="IO26" s="46">
        <f t="shared" si="49"/>
        <v>-1.4568348035395378E-5</v>
      </c>
      <c r="IP26" s="46">
        <f t="shared" si="50"/>
        <v>0</v>
      </c>
      <c r="IQ26" s="46">
        <f t="shared" si="51"/>
        <v>0</v>
      </c>
      <c r="IR26" s="46">
        <f t="shared" si="52"/>
        <v>0</v>
      </c>
      <c r="IS26" s="46">
        <f t="shared" si="53"/>
        <v>-1.801391371930294E-5</v>
      </c>
      <c r="IT26" s="46">
        <f t="shared" si="54"/>
        <v>6.9741066798874885E-5</v>
      </c>
      <c r="IU26" s="46">
        <f t="shared" si="55"/>
        <v>-9.5019838390650608E-6</v>
      </c>
      <c r="IV26" s="46">
        <f t="shared" si="56"/>
        <v>0</v>
      </c>
      <c r="IW26" s="46">
        <f t="shared" si="57"/>
        <v>-1.8277657742198189E-4</v>
      </c>
      <c r="IX26" s="46">
        <f t="shared" si="58"/>
        <v>-1.4871354505323254E-2</v>
      </c>
      <c r="IY26" s="46">
        <f t="shared" si="59"/>
        <v>-6.6900765450127585E-5</v>
      </c>
      <c r="IZ26" s="46">
        <f t="shared" si="60"/>
        <v>-6.3866859770270618E-5</v>
      </c>
      <c r="JA26" s="46">
        <f t="shared" si="61"/>
        <v>4.9443904960662499E-5</v>
      </c>
      <c r="JB26" s="46">
        <f t="shared" si="62"/>
        <v>-2.1999395711879138E-6</v>
      </c>
      <c r="JC26" s="46">
        <f t="shared" si="63"/>
        <v>-2.4102638847258398E-6</v>
      </c>
      <c r="JD26" s="46">
        <f t="shared" si="64"/>
        <v>-1.2487113801612028E-2</v>
      </c>
      <c r="JE26" s="46">
        <f t="shared" si="65"/>
        <v>-4.1712079369243653E-6</v>
      </c>
      <c r="JF26" s="46">
        <f t="shared" si="66"/>
        <v>-1.2220410777515568E-6</v>
      </c>
      <c r="JG26" s="46">
        <f t="shared" si="67"/>
        <v>-6.9887988556685272E-6</v>
      </c>
      <c r="JH26" s="46">
        <f t="shared" si="68"/>
        <v>-8.263546552554232E-5</v>
      </c>
    </row>
    <row r="27" spans="1:268" x14ac:dyDescent="0.3">
      <c r="A27" s="23" t="s">
        <v>25</v>
      </c>
      <c r="B27" s="64">
        <v>6848.8673650000001</v>
      </c>
      <c r="C27" s="64">
        <v>170.85569315000001</v>
      </c>
      <c r="D27" s="64">
        <v>6902.9552292999997</v>
      </c>
      <c r="E27" s="64">
        <v>8090.9043758999996</v>
      </c>
      <c r="F27" s="64">
        <v>2333.1167286999998</v>
      </c>
      <c r="G27" s="64">
        <v>2666.8241677999999</v>
      </c>
      <c r="H27" s="64">
        <v>3375.1365784</v>
      </c>
      <c r="I27" s="23">
        <v>12.201313175999999</v>
      </c>
      <c r="J27" s="23">
        <v>31.063870115</v>
      </c>
      <c r="K27" s="23">
        <v>0.3418156</v>
      </c>
      <c r="L27" s="23">
        <v>0.24958009279999999</v>
      </c>
      <c r="M27" s="23">
        <v>41.497851306999998</v>
      </c>
      <c r="N27" s="23">
        <v>1.0232918800000001E-2</v>
      </c>
      <c r="O27" s="23">
        <v>2.4277527699000001</v>
      </c>
      <c r="P27" s="23">
        <v>1.6440889300000001E-2</v>
      </c>
      <c r="Q27" s="23">
        <v>0.31660693200000001</v>
      </c>
      <c r="R27" s="23">
        <v>0.42301603599999998</v>
      </c>
      <c r="T27" s="23">
        <v>0.1170565226</v>
      </c>
      <c r="U27" s="23">
        <v>0.24416100600000001</v>
      </c>
      <c r="V27" s="23">
        <v>0.58697429899999998</v>
      </c>
      <c r="W27" s="23">
        <v>3.1416520500000003E-2</v>
      </c>
      <c r="Y27" s="23">
        <v>1.91206E-4</v>
      </c>
      <c r="AA27" s="23">
        <v>95.855818182999997</v>
      </c>
      <c r="AB27" s="23">
        <v>32.633583000000002</v>
      </c>
      <c r="AD27" s="23">
        <v>9.8804126500000006E-2</v>
      </c>
      <c r="AF27" s="23">
        <v>1.1264104077999999</v>
      </c>
      <c r="AH27" s="23">
        <v>2.1407213199999999</v>
      </c>
      <c r="AI27" s="23">
        <v>73.562795382000004</v>
      </c>
      <c r="AJ27" s="23">
        <v>65.695749800000002</v>
      </c>
      <c r="AK27" s="23">
        <v>2.9270736889000002</v>
      </c>
      <c r="AL27" s="23">
        <v>0.69631019940000005</v>
      </c>
      <c r="AM27" s="23">
        <v>1.502619862</v>
      </c>
      <c r="AN27" s="23">
        <v>0.25154535350000001</v>
      </c>
      <c r="AQ27" s="23">
        <v>33.216598337000001</v>
      </c>
      <c r="AS27" s="23">
        <v>0.195745215</v>
      </c>
      <c r="AT27" s="23">
        <v>0.59737252500000004</v>
      </c>
      <c r="AU27" s="23">
        <v>32.594691785999999</v>
      </c>
      <c r="AV27" s="23">
        <v>1.0894388279</v>
      </c>
      <c r="AZ27" s="6">
        <v>5.2856205000000001E-6</v>
      </c>
      <c r="BA27" s="23">
        <v>2.0892799999999999E-4</v>
      </c>
      <c r="BB27" s="23">
        <v>3.6826799999999999E-4</v>
      </c>
      <c r="BD27" s="23">
        <v>0.21679868690000001</v>
      </c>
      <c r="BG27" s="23">
        <v>2.1429553810000002</v>
      </c>
      <c r="BI27" s="23">
        <v>5.2623663951999999</v>
      </c>
      <c r="BJ27" s="23">
        <v>5.1044988758000001</v>
      </c>
      <c r="BK27" s="23">
        <v>5.2831957893999997</v>
      </c>
      <c r="BL27" s="23">
        <v>37.080355017999999</v>
      </c>
      <c r="BM27" s="23">
        <v>0.233952363</v>
      </c>
      <c r="BN27" s="23">
        <v>13.324010589</v>
      </c>
      <c r="BO27" s="23">
        <v>1.162834E-4</v>
      </c>
      <c r="BQ27" s="23" t="s">
        <v>25</v>
      </c>
      <c r="BR27" s="23">
        <v>0.56780136415192095</v>
      </c>
      <c r="BS27" s="23">
        <v>8.0662576376731199</v>
      </c>
      <c r="BT27" s="23">
        <v>0</v>
      </c>
      <c r="BU27" s="23">
        <v>31.064049832277501</v>
      </c>
      <c r="BV27" s="23">
        <v>0</v>
      </c>
      <c r="BW27" s="23">
        <v>0.34181478526430598</v>
      </c>
      <c r="BX27" s="23">
        <v>12.241220929615199</v>
      </c>
      <c r="BY27" s="23">
        <v>12.201328615747601</v>
      </c>
      <c r="BZ27" s="23">
        <v>4.4134559563672298</v>
      </c>
      <c r="CA27" s="23">
        <v>54.581888019306703</v>
      </c>
      <c r="CB27" s="23">
        <v>0.10211693743392999</v>
      </c>
      <c r="CC27" s="23">
        <v>0.14694959751561101</v>
      </c>
      <c r="CD27" s="23">
        <v>41.497829353363898</v>
      </c>
      <c r="CE27" s="23">
        <v>1.16281496897477E-4</v>
      </c>
      <c r="CF27" s="23">
        <v>3.2639019767742999E-3</v>
      </c>
      <c r="CG27" s="23">
        <v>6.9358119303118701E-3</v>
      </c>
      <c r="CH27" s="23">
        <v>1.91197924833413E-4</v>
      </c>
      <c r="CI27" s="23">
        <v>2.42775467662304</v>
      </c>
      <c r="CJ27" s="23">
        <v>3.9457882692063798E-3</v>
      </c>
      <c r="CK27" s="23">
        <v>1.2494803790847501E-2</v>
      </c>
      <c r="CL27" s="23">
        <v>0.31661173049871699</v>
      </c>
      <c r="CM27" s="23">
        <v>2.1429582571581198</v>
      </c>
      <c r="CN27" s="23">
        <v>9447.6225982607903</v>
      </c>
      <c r="CO27" s="23">
        <v>0.42301708011496703</v>
      </c>
      <c r="CP27" s="23">
        <v>0</v>
      </c>
      <c r="CQ27" s="23">
        <v>3.3901570239730602E-2</v>
      </c>
      <c r="CR27" s="23">
        <v>8.3001206254402396E-2</v>
      </c>
      <c r="CS27" s="23">
        <v>0</v>
      </c>
      <c r="CT27" s="23">
        <v>0.244163544916285</v>
      </c>
      <c r="CU27" s="23">
        <v>73.338504366771801</v>
      </c>
      <c r="CV27" s="23">
        <v>0.58697211012028605</v>
      </c>
      <c r="CW27" s="23">
        <v>0.195746790819953</v>
      </c>
      <c r="CX27" s="23">
        <v>1.5026289837824101</v>
      </c>
      <c r="CY27" s="23">
        <v>0.59737168548862696</v>
      </c>
      <c r="CZ27" s="23">
        <v>6848.8042221809201</v>
      </c>
      <c r="DA27" s="23">
        <v>3.1413459131808798E-2</v>
      </c>
      <c r="DB27" s="23">
        <v>0</v>
      </c>
      <c r="DC27" s="23">
        <v>0.15786812777989001</v>
      </c>
      <c r="DD27" s="23">
        <v>3.9365442219613498</v>
      </c>
      <c r="DE27" s="23">
        <v>0.25068008564956501</v>
      </c>
      <c r="DF27" s="23">
        <v>5.8242160639781501E-3</v>
      </c>
      <c r="DG27" s="23">
        <v>0.89635065559946603</v>
      </c>
      <c r="DH27" s="23">
        <v>1.5058389964560701E-2</v>
      </c>
      <c r="DI27" s="23">
        <v>96.304673812050694</v>
      </c>
      <c r="DJ27" s="23">
        <v>207.759009174797</v>
      </c>
      <c r="DK27" s="23">
        <v>7.0306071499580796</v>
      </c>
      <c r="DL27" s="23">
        <v>5.2827192458098402</v>
      </c>
      <c r="DM27" s="23">
        <v>47.705529329527899</v>
      </c>
      <c r="DN27" s="23">
        <v>0</v>
      </c>
      <c r="DO27" s="23">
        <v>0.34577334889863298</v>
      </c>
      <c r="DP27" s="6">
        <v>95.855002865132306</v>
      </c>
      <c r="DQ27" s="23">
        <v>95.855002865132306</v>
      </c>
      <c r="DR27" s="23">
        <v>32.593706219150498</v>
      </c>
      <c r="DS27" s="23">
        <v>0</v>
      </c>
      <c r="DT27" s="23">
        <v>37.080261603516803</v>
      </c>
      <c r="DU27" s="23">
        <v>4.1969343327985797E-2</v>
      </c>
      <c r="DV27" s="23">
        <v>4.6155046753745897E-2</v>
      </c>
      <c r="DW27" s="23">
        <v>0</v>
      </c>
      <c r="DX27" s="23">
        <v>0</v>
      </c>
      <c r="DY27" s="23">
        <v>46.276188778106302</v>
      </c>
      <c r="DZ27" s="23">
        <v>1.61982430282821</v>
      </c>
      <c r="EA27" s="23">
        <v>76.247231434608494</v>
      </c>
      <c r="EB27" s="23">
        <v>2.4266204432823399</v>
      </c>
      <c r="EC27" s="23">
        <v>0.29283446331023799</v>
      </c>
      <c r="ED27" s="23">
        <v>0.83345311488506002</v>
      </c>
      <c r="EE27" s="23">
        <v>0</v>
      </c>
      <c r="EF27" s="23">
        <v>0.704306084954888</v>
      </c>
      <c r="EG27" s="23">
        <v>1.42995006628857</v>
      </c>
      <c r="EH27" s="23">
        <v>65.901242288730202</v>
      </c>
      <c r="EI27" s="23">
        <v>0.233949912118255</v>
      </c>
      <c r="EJ27" s="23">
        <v>2.92686690621631</v>
      </c>
      <c r="EK27" s="23">
        <v>170.85515686998801</v>
      </c>
      <c r="EL27" s="23">
        <v>0</v>
      </c>
      <c r="EM27" s="23">
        <v>0.28518692663348699</v>
      </c>
      <c r="EN27" s="23">
        <v>0.41039082355197598</v>
      </c>
      <c r="EO27" s="23">
        <v>3452.3060343421598</v>
      </c>
      <c r="EP27" s="23">
        <v>6212.5958665733997</v>
      </c>
      <c r="EQ27" s="23">
        <v>690.28932596702998</v>
      </c>
      <c r="ER27" s="23">
        <v>6902.8851925404297</v>
      </c>
      <c r="ES27" s="23">
        <v>2.1844988985563699E-2</v>
      </c>
      <c r="ET27" s="23">
        <v>144.23299113288601</v>
      </c>
      <c r="EU27" s="23">
        <v>1.0894326181042699</v>
      </c>
      <c r="EV27" s="23">
        <v>0</v>
      </c>
      <c r="EW27" s="23">
        <v>0</v>
      </c>
      <c r="EX27" s="23">
        <v>0</v>
      </c>
      <c r="EY27" s="6">
        <v>5.2853448436647296E-6</v>
      </c>
      <c r="EZ27" s="23">
        <v>2.0893141734133601E-4</v>
      </c>
      <c r="FA27" s="23">
        <v>3.6830164652115201E-4</v>
      </c>
      <c r="FB27" s="23">
        <v>0</v>
      </c>
      <c r="FC27" s="23">
        <v>0.216642865279733</v>
      </c>
      <c r="FD27" s="23">
        <v>60.107901326620301</v>
      </c>
      <c r="FE27" s="23">
        <v>1467.04549799699</v>
      </c>
      <c r="FF27" s="23">
        <v>63.713277400155398</v>
      </c>
      <c r="FG27" s="23">
        <v>16.1393147707468</v>
      </c>
      <c r="FH27" s="23">
        <v>72.450276849925999</v>
      </c>
      <c r="FI27" s="23">
        <v>37.910470502201797</v>
      </c>
      <c r="FJ27" s="23">
        <v>41.7359057579215</v>
      </c>
      <c r="FK27" s="23">
        <v>1.0486575472209001E-2</v>
      </c>
      <c r="FL27" s="23">
        <v>34.348889686701199</v>
      </c>
      <c r="FM27" s="23">
        <v>8084.7146336666201</v>
      </c>
      <c r="FN27" s="23">
        <v>2331.6253994536401</v>
      </c>
      <c r="FO27" s="23">
        <v>5753.08923421298</v>
      </c>
      <c r="FP27" s="23">
        <v>5.5208859532950898</v>
      </c>
      <c r="FQ27" s="23">
        <v>1.2369102018166001</v>
      </c>
      <c r="FR27" s="23">
        <v>1045.0003845015001</v>
      </c>
      <c r="FS27" s="23">
        <v>13.9632075834036</v>
      </c>
      <c r="FT27" s="23">
        <v>142.17399252688199</v>
      </c>
      <c r="FU27" s="23">
        <v>19.1239299630174</v>
      </c>
      <c r="FV27" s="23">
        <v>16.3948065087054</v>
      </c>
      <c r="FW27" s="23">
        <v>356.79847174732799</v>
      </c>
      <c r="FX27" s="23">
        <v>0.25134057517485298</v>
      </c>
      <c r="FY27" s="23">
        <v>228.84748888527599</v>
      </c>
      <c r="FZ27" s="23">
        <v>185.45036159449199</v>
      </c>
      <c r="GA27" s="23">
        <v>213.95629005781501</v>
      </c>
      <c r="GB27" s="23">
        <v>5.6001225211026897</v>
      </c>
      <c r="GC27" s="23">
        <v>0</v>
      </c>
      <c r="GD27" s="23">
        <v>2666.8167852193301</v>
      </c>
      <c r="GE27" s="23">
        <v>419.927341118816</v>
      </c>
      <c r="GF27" s="23">
        <v>13.3240172393999</v>
      </c>
      <c r="GG27" s="23">
        <v>3.1551634433990698</v>
      </c>
      <c r="GH27" s="23">
        <v>184.54592411319899</v>
      </c>
      <c r="GI27" s="23">
        <v>289.27759000139997</v>
      </c>
      <c r="GJ27" s="23">
        <v>33.216716582612399</v>
      </c>
      <c r="GK27" s="23">
        <v>0</v>
      </c>
      <c r="GL27" s="23">
        <v>0</v>
      </c>
      <c r="GM27" s="23">
        <v>0.56751316382546202</v>
      </c>
      <c r="GN27" s="23">
        <v>239.46174743454199</v>
      </c>
      <c r="GO27" s="23">
        <v>3375.06863203172</v>
      </c>
      <c r="GP27" s="23">
        <v>32.595002324874301</v>
      </c>
      <c r="GQ27" s="23">
        <v>80.697618530581295</v>
      </c>
      <c r="GS27" s="32">
        <f t="shared" si="1"/>
        <v>1.022884690870403</v>
      </c>
      <c r="GT27" s="31">
        <f t="shared" si="2"/>
        <v>0</v>
      </c>
      <c r="GU27" s="46">
        <f t="shared" si="3"/>
        <v>-9.2194542126288067E-6</v>
      </c>
      <c r="GV27" s="46">
        <f t="shared" si="4"/>
        <v>-3.1387892443763095E-6</v>
      </c>
      <c r="GW27" s="46">
        <f t="shared" si="5"/>
        <v>-1.0145909576923637E-5</v>
      </c>
      <c r="GX27" s="46">
        <f t="shared" si="6"/>
        <v>-7.650247668006861E-4</v>
      </c>
      <c r="GY27" s="46">
        <f t="shared" si="7"/>
        <v>-6.3920044291600588E-4</v>
      </c>
      <c r="GZ27" s="46">
        <f t="shared" si="8"/>
        <v>-2.7683042470495371E-6</v>
      </c>
      <c r="HA27" s="46">
        <f t="shared" si="9"/>
        <v>-2.0131442595487757E-5</v>
      </c>
      <c r="HB27" s="46">
        <f t="shared" si="10"/>
        <v>1.2654168759220253E-6</v>
      </c>
      <c r="HC27" s="46">
        <f t="shared" si="11"/>
        <v>5.7854116964607086E-6</v>
      </c>
      <c r="HD27" s="46">
        <f t="shared" si="12"/>
        <v>-2.3835532784968014E-6</v>
      </c>
      <c r="HE27" s="46">
        <f t="shared" si="13"/>
        <v>-2.057687553111523E-3</v>
      </c>
      <c r="HF27" s="46">
        <f t="shared" si="14"/>
        <v>-5.2903067047311906E-7</v>
      </c>
      <c r="HG27" s="46">
        <f t="shared" si="15"/>
        <v>-3.2449092544183612E-3</v>
      </c>
      <c r="HH27" s="46">
        <f t="shared" si="16"/>
        <v>7.8538600121965086E-7</v>
      </c>
      <c r="HI27" s="46">
        <f t="shared" si="17"/>
        <v>-1.8079310716989455E-5</v>
      </c>
      <c r="HJ27" s="46">
        <f t="shared" si="18"/>
        <v>1.5156012809551112E-5</v>
      </c>
      <c r="HK27" s="46">
        <f t="shared" si="19"/>
        <v>2.468263323808101E-6</v>
      </c>
      <c r="HL27" s="46">
        <f t="shared" si="20"/>
        <v>0</v>
      </c>
      <c r="HM27" s="46">
        <f t="shared" si="21"/>
        <v>-1.3134347617037949E-3</v>
      </c>
      <c r="HN27" s="46">
        <f t="shared" si="22"/>
        <v>1.0398533027787006E-5</v>
      </c>
      <c r="HO27" s="46">
        <f t="shared" si="23"/>
        <v>-3.7290895319539275E-6</v>
      </c>
      <c r="HP27" s="46">
        <f t="shared" si="24"/>
        <v>-9.7444533719300252E-5</v>
      </c>
      <c r="HQ27" s="46">
        <f t="shared" si="25"/>
        <v>0</v>
      </c>
      <c r="HR27" s="46">
        <f t="shared" si="26"/>
        <v>-4.2232809571886801E-5</v>
      </c>
      <c r="HS27" s="46">
        <f t="shared" si="27"/>
        <v>0</v>
      </c>
      <c r="HT27" s="46">
        <f t="shared" si="28"/>
        <v>-8.5056690678294166E-6</v>
      </c>
      <c r="HU27" s="46">
        <f t="shared" si="29"/>
        <v>-1.2219553350762539E-3</v>
      </c>
      <c r="HV27" s="46">
        <f t="shared" si="30"/>
        <v>0</v>
      </c>
      <c r="HW27" s="46">
        <f t="shared" si="31"/>
        <v>-1.9549886518079596E-3</v>
      </c>
      <c r="HX27" s="46">
        <f t="shared" si="32"/>
        <v>0</v>
      </c>
      <c r="HY27" s="46">
        <f t="shared" si="33"/>
        <v>-1.0904516138296433E-4</v>
      </c>
      <c r="HZ27" s="46">
        <f t="shared" si="34"/>
        <v>0</v>
      </c>
      <c r="IA27" s="46">
        <f t="shared" si="35"/>
        <v>-3.0200889280357227E-3</v>
      </c>
      <c r="IB27" s="46">
        <f t="shared" si="36"/>
        <v>-3.0489735206974625E-3</v>
      </c>
      <c r="IC27" s="46">
        <f t="shared" si="37"/>
        <v>3.1279419042447819E-3</v>
      </c>
      <c r="ID27" s="46">
        <f t="shared" si="38"/>
        <v>-7.0644850682915789E-5</v>
      </c>
      <c r="IE27" s="46">
        <f t="shared" si="39"/>
        <v>-1.0519007407448851E-3</v>
      </c>
      <c r="IF27" s="46">
        <f t="shared" si="40"/>
        <v>6.0705855424676869E-6</v>
      </c>
      <c r="IG27" s="46">
        <f t="shared" si="41"/>
        <v>-8.1408112810573926E-4</v>
      </c>
      <c r="IH27" s="46">
        <f t="shared" si="42"/>
        <v>0</v>
      </c>
      <c r="II27" s="46">
        <f t="shared" si="43"/>
        <v>0</v>
      </c>
      <c r="IJ27" s="46">
        <f t="shared" si="44"/>
        <v>3.5598350920469837E-6</v>
      </c>
      <c r="IK27" s="46">
        <f t="shared" si="45"/>
        <v>0</v>
      </c>
      <c r="IL27" s="46">
        <f t="shared" si="46"/>
        <v>8.0503625746256313E-6</v>
      </c>
      <c r="IM27" s="46">
        <f t="shared" si="47"/>
        <v>-1.4053397803744728E-6</v>
      </c>
      <c r="IN27" s="46">
        <f t="shared" si="48"/>
        <v>9.5272836553007712E-6</v>
      </c>
      <c r="IO27" s="46">
        <f t="shared" si="49"/>
        <v>-5.6999948698745907E-6</v>
      </c>
      <c r="IP27" s="46">
        <f t="shared" si="50"/>
        <v>0</v>
      </c>
      <c r="IQ27" s="46">
        <f t="shared" si="51"/>
        <v>0</v>
      </c>
      <c r="IR27" s="46">
        <f t="shared" si="52"/>
        <v>0</v>
      </c>
      <c r="IS27" s="46">
        <f t="shared" si="53"/>
        <v>-5.2152123912505939E-5</v>
      </c>
      <c r="IT27" s="46">
        <f t="shared" si="54"/>
        <v>1.6356550275770728E-5</v>
      </c>
      <c r="IU27" s="46">
        <f t="shared" si="55"/>
        <v>9.1364227008650594E-5</v>
      </c>
      <c r="IV27" s="46">
        <f t="shared" si="56"/>
        <v>0</v>
      </c>
      <c r="IW27" s="46">
        <f t="shared" si="57"/>
        <v>-7.1873876403540549E-4</v>
      </c>
      <c r="IX27" s="46">
        <f t="shared" si="58"/>
        <v>0</v>
      </c>
      <c r="IY27" s="46">
        <f t="shared" si="59"/>
        <v>0</v>
      </c>
      <c r="IZ27" s="46">
        <f t="shared" si="60"/>
        <v>1.3421455925633265E-6</v>
      </c>
      <c r="JA27" s="46">
        <f t="shared" si="61"/>
        <v>0</v>
      </c>
      <c r="JB27" s="46">
        <f t="shared" si="62"/>
        <v>-7.733817475647369E-6</v>
      </c>
      <c r="JC27" s="46">
        <f t="shared" si="63"/>
        <v>-8.0921873204567515E-6</v>
      </c>
      <c r="JD27" s="46">
        <f t="shared" si="64"/>
        <v>-9.0199873174413004E-5</v>
      </c>
      <c r="JE27" s="46">
        <f t="shared" si="65"/>
        <v>-2.5192445743990229E-6</v>
      </c>
      <c r="JF27" s="46">
        <f t="shared" si="66"/>
        <v>-1.0475986280153639E-5</v>
      </c>
      <c r="JG27" s="46">
        <f t="shared" si="67"/>
        <v>4.9912898640296631E-7</v>
      </c>
      <c r="JH27" s="46">
        <f t="shared" si="68"/>
        <v>-1.6366072225241452E-5</v>
      </c>
    </row>
    <row r="28" spans="1:268" x14ac:dyDescent="0.3">
      <c r="A28" s="23" t="s">
        <v>26</v>
      </c>
      <c r="B28" s="64">
        <v>8478.4523829000009</v>
      </c>
      <c r="C28" s="64">
        <v>2533.8179057000002</v>
      </c>
      <c r="D28" s="64">
        <v>7781.7483599999996</v>
      </c>
      <c r="E28" s="64">
        <v>5532.8488017</v>
      </c>
      <c r="F28" s="64">
        <v>2799.6409302000002</v>
      </c>
      <c r="G28" s="64">
        <v>2701.518767</v>
      </c>
      <c r="H28" s="64">
        <v>7340.0366369000003</v>
      </c>
      <c r="I28" s="23">
        <v>145.01884655999999</v>
      </c>
      <c r="J28" s="23">
        <v>32.176642510999997</v>
      </c>
      <c r="K28" s="23">
        <v>1.9883770999999999</v>
      </c>
      <c r="L28" s="23">
        <v>0.33750656420000003</v>
      </c>
      <c r="M28" s="23">
        <v>16.32395653</v>
      </c>
      <c r="N28" s="23">
        <v>1.6842689899999999E-2</v>
      </c>
      <c r="O28" s="23">
        <v>0.46179618760000002</v>
      </c>
      <c r="P28" s="23">
        <v>0.16013828860000001</v>
      </c>
      <c r="Q28" s="23">
        <v>0.16352303670000001</v>
      </c>
      <c r="R28" s="23">
        <v>0.80823602459999999</v>
      </c>
      <c r="S28" s="23">
        <v>5.3916558510000003</v>
      </c>
      <c r="T28" s="23">
        <v>5.0901953257999999</v>
      </c>
      <c r="U28" s="23">
        <v>0.77457371600000002</v>
      </c>
      <c r="V28" s="23">
        <v>17.539792129999999</v>
      </c>
      <c r="W28" s="23">
        <v>2.1711420769999998</v>
      </c>
      <c r="X28" s="23">
        <v>2.84006E-5</v>
      </c>
      <c r="Y28" s="23">
        <v>3.7056113999999999E-3</v>
      </c>
      <c r="Z28" s="23">
        <v>1.2361967266</v>
      </c>
      <c r="AA28" s="23">
        <v>48.533634040999999</v>
      </c>
      <c r="AB28" s="23">
        <v>37.991091920000002</v>
      </c>
      <c r="AC28" s="23">
        <v>0.24423300000000001</v>
      </c>
      <c r="AD28" s="23">
        <v>0.1034878873</v>
      </c>
      <c r="AE28" s="23">
        <v>3.5000000000000003E-2</v>
      </c>
      <c r="AF28" s="23">
        <v>1.9236848175000001</v>
      </c>
      <c r="AG28" s="23">
        <v>0.30000895770000002</v>
      </c>
      <c r="AH28" s="23">
        <v>21.524864587</v>
      </c>
      <c r="AI28" s="23">
        <v>9.3682460929999998</v>
      </c>
      <c r="AJ28" s="23">
        <v>73.637310162000006</v>
      </c>
      <c r="AK28" s="23">
        <v>1.5606917783000001</v>
      </c>
      <c r="AL28" s="23">
        <v>1.0937149046000001</v>
      </c>
      <c r="AM28" s="23">
        <v>4.1918864687999999</v>
      </c>
      <c r="AN28" s="23">
        <v>0.116509774</v>
      </c>
      <c r="AP28" s="23">
        <v>3.0000000000000001E-3</v>
      </c>
      <c r="AQ28" s="23">
        <v>66.894709302999999</v>
      </c>
      <c r="AR28" s="23">
        <v>0.01</v>
      </c>
      <c r="AS28" s="23">
        <v>1.0526722279</v>
      </c>
      <c r="AT28" s="23">
        <v>2.6351509297</v>
      </c>
      <c r="AU28" s="23">
        <v>52.650774759000001</v>
      </c>
      <c r="AV28" s="23">
        <v>7.6556536800000005E-2</v>
      </c>
      <c r="AW28" s="6">
        <v>2.9030476999999998E-6</v>
      </c>
      <c r="AX28" s="23">
        <v>1.2610510000000001E-4</v>
      </c>
      <c r="AZ28" s="23">
        <v>2.7567900000000001E-5</v>
      </c>
      <c r="BA28" s="23">
        <v>4.1371160000000003E-4</v>
      </c>
      <c r="BB28" s="23">
        <v>4.586557E-4</v>
      </c>
      <c r="BD28" s="23">
        <v>0.22521017369999999</v>
      </c>
      <c r="BE28" s="23">
        <v>0.30700300000000003</v>
      </c>
      <c r="BF28" s="23">
        <v>0.121535</v>
      </c>
      <c r="BG28" s="23">
        <v>1.0103067800000001</v>
      </c>
      <c r="BH28" s="23">
        <v>4.4778999999999999E-3</v>
      </c>
      <c r="BI28" s="23">
        <v>26.701729228000001</v>
      </c>
      <c r="BJ28" s="23">
        <v>23.096261737999999</v>
      </c>
      <c r="BK28" s="23">
        <v>13.339067836</v>
      </c>
      <c r="BL28" s="23">
        <v>935.21704896999995</v>
      </c>
      <c r="BM28" s="23">
        <v>1.8267700006000001</v>
      </c>
      <c r="BN28" s="23">
        <v>87.446540644999999</v>
      </c>
      <c r="BO28" s="23">
        <v>2.364601E-4</v>
      </c>
      <c r="BQ28" s="23" t="s">
        <v>26</v>
      </c>
      <c r="BR28" s="23">
        <v>24.1894971112043</v>
      </c>
      <c r="BS28" s="23">
        <v>178.922044321985</v>
      </c>
      <c r="BT28" s="23">
        <v>0.30700975468068897</v>
      </c>
      <c r="BU28" s="23">
        <v>32.174049777886196</v>
      </c>
      <c r="BV28" s="23">
        <v>0.12153521873046801</v>
      </c>
      <c r="BW28" s="23">
        <v>1.9883916397857</v>
      </c>
      <c r="BX28" s="23">
        <v>148.684739521469</v>
      </c>
      <c r="BY28" s="23">
        <v>145.014227114611</v>
      </c>
      <c r="BZ28" s="23">
        <v>63.010122391481303</v>
      </c>
      <c r="CA28" s="23">
        <v>11.3913939914864</v>
      </c>
      <c r="CB28" s="23">
        <v>0.13827035173424099</v>
      </c>
      <c r="CC28" s="23">
        <v>0.19897369119438199</v>
      </c>
      <c r="CD28" s="23">
        <v>16.312904043072599</v>
      </c>
      <c r="CE28" s="23">
        <v>2.36442209840916E-4</v>
      </c>
      <c r="CF28" s="23">
        <v>5.3894061566824797E-3</v>
      </c>
      <c r="CG28" s="23">
        <v>1.14527255249589E-2</v>
      </c>
      <c r="CH28" s="23">
        <v>3.6956108758093801E-3</v>
      </c>
      <c r="CI28" s="23">
        <v>0.46179266487697201</v>
      </c>
      <c r="CJ28" s="23">
        <v>3.84237384774124E-2</v>
      </c>
      <c r="CK28" s="23">
        <v>0.121674582607823</v>
      </c>
      <c r="CL28" s="23">
        <v>0.16351953590752499</v>
      </c>
      <c r="CM28" s="23">
        <v>1.01030683379905</v>
      </c>
      <c r="CN28" s="23">
        <v>11435.4893052016</v>
      </c>
      <c r="CO28" s="23">
        <v>0.80773941490980095</v>
      </c>
      <c r="CP28" s="23">
        <v>4.4778732783280102E-3</v>
      </c>
      <c r="CQ28" s="23">
        <v>1.4759699635122601</v>
      </c>
      <c r="CR28" s="23">
        <v>3.6136829184522101</v>
      </c>
      <c r="CS28" s="23">
        <v>5.3916579578261299</v>
      </c>
      <c r="CT28" s="23">
        <v>0.77423303216280703</v>
      </c>
      <c r="CU28" s="23">
        <v>9.3657611220280099</v>
      </c>
      <c r="CV28" s="23">
        <v>17.539693798716701</v>
      </c>
      <c r="CW28" s="23">
        <v>1.0526606107444101</v>
      </c>
      <c r="CX28" s="23">
        <v>4.1915562060884204</v>
      </c>
      <c r="CY28" s="23">
        <v>2.6351432288805401</v>
      </c>
      <c r="CZ28" s="23">
        <v>8475.6982215851294</v>
      </c>
      <c r="DA28" s="23">
        <v>2.17109412219668</v>
      </c>
      <c r="DB28" s="6">
        <v>2.8402536914201799E-5</v>
      </c>
      <c r="DC28" s="23">
        <v>3.5381506087512502</v>
      </c>
      <c r="DD28" s="23">
        <v>17.800813902346199</v>
      </c>
      <c r="DE28" s="23">
        <v>1.13352665222639</v>
      </c>
      <c r="DF28" s="23">
        <v>2.63365525223631E-2</v>
      </c>
      <c r="DG28" s="23">
        <v>4.0531892061707202</v>
      </c>
      <c r="DH28" s="23">
        <v>6.8092488522186898E-2</v>
      </c>
      <c r="DI28" s="23">
        <v>124.00805534681901</v>
      </c>
      <c r="DJ28" s="23">
        <v>156.77649230100599</v>
      </c>
      <c r="DK28" s="23">
        <v>33.1024130769161</v>
      </c>
      <c r="DL28" s="23">
        <v>13.3382671716143</v>
      </c>
      <c r="DM28" s="6">
        <v>1527.67377571881</v>
      </c>
      <c r="DN28" s="23">
        <v>1.2361863342513699</v>
      </c>
      <c r="DO28" s="23">
        <v>13.327194721831701</v>
      </c>
      <c r="DP28" s="23">
        <v>48.530119190745403</v>
      </c>
      <c r="DQ28" s="23">
        <v>48.530119190745403</v>
      </c>
      <c r="DR28" s="23">
        <v>37.983040483139597</v>
      </c>
      <c r="DS28" s="23">
        <v>0.244236788449985</v>
      </c>
      <c r="DT28" s="23">
        <v>935.19862214952695</v>
      </c>
      <c r="DU28" s="23">
        <v>2.92916047837441E-2</v>
      </c>
      <c r="DV28" s="23">
        <v>6.7510775832457695E-2</v>
      </c>
      <c r="DW28" s="23">
        <v>0</v>
      </c>
      <c r="DX28" s="23">
        <v>3.4999906468912101E-2</v>
      </c>
      <c r="DY28" s="23">
        <v>376.94092097645898</v>
      </c>
      <c r="DZ28" s="23">
        <v>12.1362870557451</v>
      </c>
      <c r="EA28" s="23">
        <v>424.43805841912302</v>
      </c>
      <c r="EB28" s="23">
        <v>48.310572467574502</v>
      </c>
      <c r="EC28" s="23">
        <v>0.50011136527326805</v>
      </c>
      <c r="ED28" s="23">
        <v>1.4234081112947301</v>
      </c>
      <c r="EE28" s="23">
        <v>0.30000779772736502</v>
      </c>
      <c r="EF28" s="23">
        <v>7.1031695038649199</v>
      </c>
      <c r="EG28" s="23">
        <v>14.421622378554099</v>
      </c>
      <c r="EH28" s="23">
        <v>78.145686146175294</v>
      </c>
      <c r="EI28" s="23">
        <v>1.8223718723369899</v>
      </c>
      <c r="EJ28" s="23">
        <v>1.5605730622951699</v>
      </c>
      <c r="EK28" s="23">
        <v>2533.7856783235502</v>
      </c>
      <c r="EL28" s="23">
        <v>0</v>
      </c>
      <c r="EM28" s="23">
        <v>0.448405381052429</v>
      </c>
      <c r="EN28" s="23">
        <v>0.64527003247711301</v>
      </c>
      <c r="EO28" s="23">
        <v>7741.1125300410904</v>
      </c>
      <c r="EP28" s="23">
        <v>7000.3919469758503</v>
      </c>
      <c r="EQ28" s="23">
        <v>777.82127154307295</v>
      </c>
      <c r="ER28" s="23">
        <v>7778.2132185189203</v>
      </c>
      <c r="ES28" s="23">
        <v>0.128158942724343</v>
      </c>
      <c r="ET28" s="23">
        <v>220.44248614851301</v>
      </c>
      <c r="EU28" s="23">
        <v>7.6556325826435803E-2</v>
      </c>
      <c r="EV28" s="6">
        <v>2.9028427599662598E-6</v>
      </c>
      <c r="EW28" s="23">
        <v>1.2611741705605701E-4</v>
      </c>
      <c r="EX28" s="23">
        <v>0</v>
      </c>
      <c r="EY28" s="6">
        <v>2.75677953641367E-5</v>
      </c>
      <c r="EZ28" s="23">
        <v>4.1372255962256199E-4</v>
      </c>
      <c r="FA28" s="23">
        <v>4.5869071101827398E-4</v>
      </c>
      <c r="FB28" s="23">
        <v>0</v>
      </c>
      <c r="FC28" s="23">
        <v>0.224965496191501</v>
      </c>
      <c r="FD28" s="23">
        <v>24.7067440919988</v>
      </c>
      <c r="FE28" s="23">
        <v>2143.8631375969699</v>
      </c>
      <c r="FF28" s="23">
        <v>50.100164208680297</v>
      </c>
      <c r="FG28" s="23">
        <v>46.210251806052199</v>
      </c>
      <c r="FH28" s="23">
        <v>74.599638888035003</v>
      </c>
      <c r="FI28" s="23">
        <v>52.945740348410702</v>
      </c>
      <c r="FJ28" s="23">
        <v>21.2820888143542</v>
      </c>
      <c r="FK28" s="23">
        <v>6.6211668877395697E-3</v>
      </c>
      <c r="FL28" s="23">
        <v>22.5020095758595</v>
      </c>
      <c r="FM28" s="23">
        <v>5530.7671996959798</v>
      </c>
      <c r="FN28" s="23">
        <v>2797.8785737007502</v>
      </c>
      <c r="FO28" s="23">
        <v>2732.8886259952201</v>
      </c>
      <c r="FP28" s="23">
        <v>2.34077285206435</v>
      </c>
      <c r="FQ28" s="23">
        <v>3.53605363791839</v>
      </c>
      <c r="FR28" s="23">
        <v>1602.9334499389499</v>
      </c>
      <c r="FS28" s="23">
        <v>5.8366952387881303</v>
      </c>
      <c r="FT28" s="23">
        <v>152.778881878965</v>
      </c>
      <c r="FU28" s="23">
        <v>25.081835079338799</v>
      </c>
      <c r="FV28" s="23">
        <v>17.3611242262151</v>
      </c>
      <c r="FW28" s="23">
        <v>383.84588625746198</v>
      </c>
      <c r="FX28" s="23">
        <v>0.11641639161251501</v>
      </c>
      <c r="FY28" s="23">
        <v>134.385854243989</v>
      </c>
      <c r="FZ28" s="23">
        <v>131.843189495747</v>
      </c>
      <c r="GA28" s="23">
        <v>172.86961278888401</v>
      </c>
      <c r="GB28" s="23">
        <v>7.1044345730231404</v>
      </c>
      <c r="GC28" s="23">
        <v>0</v>
      </c>
      <c r="GD28" s="23">
        <v>2700.6828923951098</v>
      </c>
      <c r="GE28" s="23">
        <v>400.69094783124501</v>
      </c>
      <c r="GF28" s="23">
        <v>87.446278655733295</v>
      </c>
      <c r="GG28" s="23">
        <v>20.7985184328377</v>
      </c>
      <c r="GH28" s="23">
        <v>17.899601777438701</v>
      </c>
      <c r="GI28" s="23">
        <v>809.32805356818903</v>
      </c>
      <c r="GJ28" s="23">
        <v>66.891747152449398</v>
      </c>
      <c r="GK28" s="23">
        <v>2.99972140628976E-3</v>
      </c>
      <c r="GL28" s="23">
        <v>9.99914720812182E-3</v>
      </c>
      <c r="GM28" s="23">
        <v>5.7079741546652201E-3</v>
      </c>
      <c r="GN28" s="23">
        <v>502.80413144577199</v>
      </c>
      <c r="GO28" s="23">
        <v>7338.8544627793699</v>
      </c>
      <c r="GP28" s="23">
        <v>52.650445287836398</v>
      </c>
      <c r="GQ28" s="23">
        <v>259.42749464726302</v>
      </c>
      <c r="GS28" s="32">
        <f t="shared" si="1"/>
        <v>1.0548121057995987</v>
      </c>
      <c r="GT28" s="31">
        <f t="shared" si="2"/>
        <v>0</v>
      </c>
      <c r="GU28" s="46">
        <f t="shared" si="3"/>
        <v>-3.2484245832721298E-4</v>
      </c>
      <c r="GV28" s="46">
        <f t="shared" si="4"/>
        <v>-1.2718899956272266E-5</v>
      </c>
      <c r="GW28" s="46">
        <f t="shared" si="5"/>
        <v>-4.5428627572317642E-4</v>
      </c>
      <c r="GX28" s="46">
        <f t="shared" si="6"/>
        <v>-3.7622607785352545E-4</v>
      </c>
      <c r="GY28" s="46">
        <f t="shared" si="7"/>
        <v>-6.29493761231773E-4</v>
      </c>
      <c r="GZ28" s="46">
        <f t="shared" si="8"/>
        <v>-3.0940914240565418E-4</v>
      </c>
      <c r="HA28" s="46">
        <f t="shared" si="9"/>
        <v>-1.6105834059292756E-4</v>
      </c>
      <c r="HB28" s="46">
        <f t="shared" si="10"/>
        <v>-3.1854103784167577E-5</v>
      </c>
      <c r="HC28" s="46">
        <f t="shared" si="11"/>
        <v>-8.0578112303493002E-5</v>
      </c>
      <c r="HD28" s="46">
        <f t="shared" si="12"/>
        <v>7.3123884297883818E-6</v>
      </c>
      <c r="HE28" s="46">
        <f t="shared" si="13"/>
        <v>-7.7782567577406388E-4</v>
      </c>
      <c r="HF28" s="46">
        <f t="shared" si="14"/>
        <v>-6.7707157312559365E-4</v>
      </c>
      <c r="HG28" s="46">
        <f t="shared" si="15"/>
        <v>-3.3143064554111213E-5</v>
      </c>
      <c r="HH28" s="46">
        <f t="shared" si="16"/>
        <v>-7.6283068647931428E-6</v>
      </c>
      <c r="HI28" s="46">
        <f t="shared" si="17"/>
        <v>-2.4958125326558485E-4</v>
      </c>
      <c r="HJ28" s="46">
        <f t="shared" si="18"/>
        <v>-2.1408558363811651E-5</v>
      </c>
      <c r="HK28" s="46">
        <f t="shared" si="19"/>
        <v>-6.1443647039219806E-4</v>
      </c>
      <c r="HL28" s="46">
        <f t="shared" si="20"/>
        <v>3.9075678933858801E-7</v>
      </c>
      <c r="HM28" s="46">
        <f t="shared" si="21"/>
        <v>-1.0656640871521553E-4</v>
      </c>
      <c r="HN28" s="46">
        <f t="shared" si="22"/>
        <v>-4.3983397597368239E-4</v>
      </c>
      <c r="HO28" s="46">
        <f t="shared" si="23"/>
        <v>-5.6061829335471473E-6</v>
      </c>
      <c r="HP28" s="46">
        <f t="shared" si="24"/>
        <v>-2.208736306475801E-5</v>
      </c>
      <c r="HQ28" s="46">
        <f t="shared" si="25"/>
        <v>6.8199763448610823E-5</v>
      </c>
      <c r="HR28" s="46">
        <f t="shared" si="26"/>
        <v>-2.6987514639607805E-3</v>
      </c>
      <c r="HS28" s="46">
        <f t="shared" si="27"/>
        <v>-8.4067110084313105E-6</v>
      </c>
      <c r="HT28" s="46">
        <f t="shared" si="28"/>
        <v>-7.2420916423181225E-5</v>
      </c>
      <c r="HU28" s="46">
        <f t="shared" si="29"/>
        <v>-2.1192959858484789E-4</v>
      </c>
      <c r="HV28" s="46">
        <f t="shared" si="30"/>
        <v>1.5511622037145989E-5</v>
      </c>
      <c r="HW28" s="46">
        <f t="shared" si="31"/>
        <v>-6.2171330130760406E-4</v>
      </c>
      <c r="HX28" s="46">
        <f t="shared" si="32"/>
        <v>-2.6723167972126608E-6</v>
      </c>
      <c r="HY28" s="46">
        <f t="shared" si="33"/>
        <v>-8.59501153711912E-5</v>
      </c>
      <c r="HZ28" s="46">
        <f t="shared" si="34"/>
        <v>-3.8664600013738001E-6</v>
      </c>
      <c r="IA28" s="46">
        <f t="shared" si="35"/>
        <v>-3.3777021307507975E-6</v>
      </c>
      <c r="IB28" s="46">
        <f t="shared" si="36"/>
        <v>-2.6525466424783987E-4</v>
      </c>
      <c r="IC28" s="46">
        <f t="shared" si="37"/>
        <v>6.1224072066958825E-2</v>
      </c>
      <c r="ID28" s="46">
        <f t="shared" si="38"/>
        <v>-7.6066271688486528E-5</v>
      </c>
      <c r="IE28" s="46">
        <f t="shared" si="39"/>
        <v>-3.6107280144125262E-5</v>
      </c>
      <c r="IF28" s="46">
        <f t="shared" si="40"/>
        <v>-7.8786177545043704E-5</v>
      </c>
      <c r="IG28" s="46">
        <f t="shared" si="41"/>
        <v>-8.0149831451043331E-4</v>
      </c>
      <c r="IH28" s="46">
        <f t="shared" si="42"/>
        <v>0</v>
      </c>
      <c r="II28" s="46">
        <f t="shared" si="43"/>
        <v>-9.2864570080027534E-5</v>
      </c>
      <c r="IJ28" s="46">
        <f t="shared" si="44"/>
        <v>-4.4280789638899105E-5</v>
      </c>
      <c r="IK28" s="46">
        <f t="shared" si="45"/>
        <v>-8.5279187818018687E-5</v>
      </c>
      <c r="IL28" s="46">
        <f t="shared" si="46"/>
        <v>-1.1035871643659171E-5</v>
      </c>
      <c r="IM28" s="46">
        <f t="shared" si="47"/>
        <v>-2.9223447405211481E-6</v>
      </c>
      <c r="IN28" s="46">
        <f t="shared" si="48"/>
        <v>-6.2576698084908353E-6</v>
      </c>
      <c r="IO28" s="46">
        <f t="shared" si="49"/>
        <v>-2.7557877226489967E-6</v>
      </c>
      <c r="IP28" s="46">
        <f t="shared" si="50"/>
        <v>-7.0594786899302604E-5</v>
      </c>
      <c r="IQ28" s="46">
        <f t="shared" si="51"/>
        <v>9.7672941514651584E-5</v>
      </c>
      <c r="IR28" s="46">
        <f t="shared" si="52"/>
        <v>0</v>
      </c>
      <c r="IS28" s="46">
        <f t="shared" si="53"/>
        <v>-3.7955688790680451E-6</v>
      </c>
      <c r="IT28" s="46">
        <f t="shared" si="54"/>
        <v>2.6490972363269101E-5</v>
      </c>
      <c r="IU28" s="46">
        <f t="shared" si="55"/>
        <v>7.6333987071295104E-5</v>
      </c>
      <c r="IV28" s="46">
        <f t="shared" si="56"/>
        <v>0</v>
      </c>
      <c r="IW28" s="46">
        <f t="shared" si="57"/>
        <v>-1.086440743236244E-3</v>
      </c>
      <c r="IX28" s="46">
        <f t="shared" si="58"/>
        <v>2.2002002224562484E-5</v>
      </c>
      <c r="IY28" s="46">
        <f t="shared" si="59"/>
        <v>1.7997323240367325E-6</v>
      </c>
      <c r="IZ28" s="46">
        <f t="shared" si="60"/>
        <v>5.3250211665089868E-8</v>
      </c>
      <c r="JA28" s="46">
        <f t="shared" si="61"/>
        <v>-5.9674561713573763E-6</v>
      </c>
      <c r="JB28" s="46">
        <f t="shared" si="62"/>
        <v>-3.056724033262299E-3</v>
      </c>
      <c r="JC28" s="46">
        <f t="shared" si="63"/>
        <v>-6.1927494476767117E-4</v>
      </c>
      <c r="JD28" s="46">
        <f t="shared" si="64"/>
        <v>-6.0024013337669707E-5</v>
      </c>
      <c r="JE28" s="46">
        <f t="shared" si="65"/>
        <v>-1.970325550982031E-5</v>
      </c>
      <c r="JF28" s="46">
        <f t="shared" si="66"/>
        <v>-2.4075982535105983E-3</v>
      </c>
      <c r="JG28" s="46">
        <f t="shared" si="67"/>
        <v>-2.9959934923870169E-6</v>
      </c>
      <c r="JH28" s="46">
        <f t="shared" si="68"/>
        <v>-7.5658257287382114E-5</v>
      </c>
    </row>
    <row r="29" spans="1:268" x14ac:dyDescent="0.3">
      <c r="A29" s="23" t="s">
        <v>27</v>
      </c>
      <c r="B29" s="64">
        <v>2841.0598986</v>
      </c>
      <c r="C29" s="64">
        <v>52.674417261999999</v>
      </c>
      <c r="D29" s="64">
        <v>5855.9884279999997</v>
      </c>
      <c r="E29" s="64">
        <v>3692.6128748000001</v>
      </c>
      <c r="F29" s="64">
        <v>2273.7597956</v>
      </c>
      <c r="G29" s="64">
        <v>980.86791400000004</v>
      </c>
      <c r="H29" s="64">
        <v>1693.4175092</v>
      </c>
      <c r="I29" s="23">
        <v>1.5433021867000001</v>
      </c>
      <c r="J29" s="23">
        <v>0.51538937200000001</v>
      </c>
      <c r="K29" s="23">
        <v>3.004867E-2</v>
      </c>
      <c r="L29" s="23">
        <v>3.8360378632000001</v>
      </c>
      <c r="M29" s="23">
        <v>0.74060925600000005</v>
      </c>
      <c r="N29" s="23">
        <v>2.3320333E-3</v>
      </c>
      <c r="O29" s="23">
        <v>3.4443649999999999E-2</v>
      </c>
      <c r="P29" s="23">
        <v>5.29504794E-2</v>
      </c>
      <c r="Q29" s="6">
        <v>9.9827199999999999E-6</v>
      </c>
      <c r="R29" s="23">
        <v>5.8104399999999999E-5</v>
      </c>
      <c r="S29" s="23">
        <v>1.005625</v>
      </c>
      <c r="T29" s="23">
        <v>1.8903032819000001</v>
      </c>
      <c r="U29" s="23">
        <v>3.6582089999999999E-3</v>
      </c>
      <c r="V29" s="23">
        <v>0.27721124000000003</v>
      </c>
      <c r="W29" s="23">
        <v>2.8049061E-2</v>
      </c>
      <c r="Y29" s="23">
        <v>8.0636000000000005E-5</v>
      </c>
      <c r="Z29" s="23">
        <v>1.9540223999999998E-2</v>
      </c>
      <c r="AA29" s="23">
        <v>10.850167090999999</v>
      </c>
      <c r="AB29" s="23">
        <v>20.638494790999999</v>
      </c>
      <c r="AD29" s="23">
        <v>0.8207587207</v>
      </c>
      <c r="AF29" s="23">
        <v>12.245738435</v>
      </c>
      <c r="AH29" s="23">
        <v>41.344989335000001</v>
      </c>
      <c r="AI29" s="23">
        <v>2.2401809000000002E-2</v>
      </c>
      <c r="AJ29" s="23">
        <v>4.7330202951000002</v>
      </c>
      <c r="AK29" s="23">
        <v>0.8500183241</v>
      </c>
      <c r="AL29" s="23">
        <v>0.89137291949999997</v>
      </c>
      <c r="AM29" s="23">
        <v>4.53724483E-2</v>
      </c>
      <c r="AN29" s="23">
        <v>1.8299379999999999E-3</v>
      </c>
      <c r="AQ29" s="23">
        <v>19.171107452000001</v>
      </c>
      <c r="AS29" s="23">
        <v>1.6642924999999999E-2</v>
      </c>
      <c r="AT29" s="23">
        <v>4.18797271E-2</v>
      </c>
      <c r="AU29" s="23">
        <v>4.2478961206000001</v>
      </c>
      <c r="AV29" s="23">
        <v>1.6427606399999999E-2</v>
      </c>
      <c r="AZ29" s="6">
        <v>4.0949503000000003E-6</v>
      </c>
      <c r="BA29" s="23">
        <v>1.7664880000000001E-4</v>
      </c>
      <c r="BB29" s="23">
        <v>1.5532879999999999E-4</v>
      </c>
      <c r="BD29" s="23">
        <v>2.4424535000000001E-2</v>
      </c>
      <c r="BG29" s="23">
        <v>0.93547749989999995</v>
      </c>
      <c r="BI29" s="23">
        <v>3.2350179654</v>
      </c>
      <c r="BJ29" s="23">
        <v>3.1385241881999999</v>
      </c>
      <c r="BK29" s="23">
        <v>0.69335675220000004</v>
      </c>
      <c r="BL29" s="23">
        <v>37.392986854999997</v>
      </c>
      <c r="BM29" s="23">
        <v>1.8129464999999999E-3</v>
      </c>
      <c r="BN29" s="23">
        <v>18.346712012000001</v>
      </c>
      <c r="BO29" s="23">
        <v>1.44126E-5</v>
      </c>
      <c r="BQ29" s="23" t="s">
        <v>27</v>
      </c>
      <c r="BR29" s="23">
        <v>2.4461065258682502</v>
      </c>
      <c r="BS29" s="23">
        <v>17.866226991817499</v>
      </c>
      <c r="BT29" s="23">
        <v>0</v>
      </c>
      <c r="BU29" s="23">
        <v>0.51507735089643503</v>
      </c>
      <c r="BV29" s="23">
        <v>0</v>
      </c>
      <c r="BW29" s="23">
        <v>3.00477981337877E-2</v>
      </c>
      <c r="BX29" s="23">
        <v>1.72171822870828</v>
      </c>
      <c r="BY29" s="23">
        <v>1.54249245170474</v>
      </c>
      <c r="BZ29" s="23">
        <v>8.2412405750144693</v>
      </c>
      <c r="CA29" s="23">
        <v>1.9468791668096299</v>
      </c>
      <c r="CB29" s="23">
        <v>1.5727759451655301</v>
      </c>
      <c r="CC29" s="23">
        <v>2.2632618973726402</v>
      </c>
      <c r="CD29" s="23">
        <v>0.74032563099278204</v>
      </c>
      <c r="CE29" s="6">
        <v>1.4411664904688601E-5</v>
      </c>
      <c r="CF29" s="23">
        <v>7.4618469315126295E-4</v>
      </c>
      <c r="CG29" s="6">
        <v>1.58568843656367E-3</v>
      </c>
      <c r="CH29" s="6">
        <v>7.8110071019692794E-5</v>
      </c>
      <c r="CI29" s="23">
        <v>3.4442091726023902E-2</v>
      </c>
      <c r="CJ29" s="23">
        <v>1.27075503452989E-2</v>
      </c>
      <c r="CK29" s="23">
        <v>4.0240352474963798E-2</v>
      </c>
      <c r="CL29" s="6">
        <v>9.9827869190408499E-6</v>
      </c>
      <c r="CM29" s="23">
        <v>0.93547163263281896</v>
      </c>
      <c r="CN29" s="23">
        <v>1727.69629714811</v>
      </c>
      <c r="CO29" s="6">
        <v>5.8117271603917199E-5</v>
      </c>
      <c r="CP29" s="23">
        <v>0</v>
      </c>
      <c r="CQ29" s="23">
        <v>0.54634307569679796</v>
      </c>
      <c r="CR29" s="23">
        <v>1.33759951109089</v>
      </c>
      <c r="CS29" s="23">
        <v>1.00562574892606</v>
      </c>
      <c r="CT29" s="23">
        <v>3.6582566103275402E-3</v>
      </c>
      <c r="CU29" s="23">
        <v>2.24023291359946E-2</v>
      </c>
      <c r="CV29" s="23">
        <v>0.27721031844481497</v>
      </c>
      <c r="CW29" s="23">
        <v>1.6640396578529899E-2</v>
      </c>
      <c r="CX29" s="23">
        <v>4.5374695968054199E-2</v>
      </c>
      <c r="CY29" s="23">
        <v>4.1879811675609301E-2</v>
      </c>
      <c r="CZ29" s="23">
        <v>2832.7215276046099</v>
      </c>
      <c r="DA29" s="23">
        <v>2.7635327865077001E-2</v>
      </c>
      <c r="DB29" s="23">
        <v>0</v>
      </c>
      <c r="DC29" s="23">
        <v>9.6492033047283599E-2</v>
      </c>
      <c r="DD29" s="23">
        <v>2.4204181065603998</v>
      </c>
      <c r="DE29" s="23">
        <v>0.15412814365316899</v>
      </c>
      <c r="DF29" s="23">
        <v>3.58105843901739E-3</v>
      </c>
      <c r="DG29" s="23">
        <v>0.55112612091249402</v>
      </c>
      <c r="DH29" s="23">
        <v>9.2586886908403495E-3</v>
      </c>
      <c r="DI29" s="23">
        <v>22.826578052421102</v>
      </c>
      <c r="DJ29" s="23">
        <v>42.064429990006097</v>
      </c>
      <c r="DK29" s="23">
        <v>7.7938313572929498</v>
      </c>
      <c r="DL29" s="23">
        <v>0.69271714231460502</v>
      </c>
      <c r="DM29" s="23">
        <v>13.020659610576301</v>
      </c>
      <c r="DN29" s="23">
        <v>1.9541016327981699E-2</v>
      </c>
      <c r="DO29" s="23">
        <v>1.40899539463615</v>
      </c>
      <c r="DP29" s="6">
        <v>10.8352068723713</v>
      </c>
      <c r="DQ29" s="23">
        <v>10.8352068723713</v>
      </c>
      <c r="DR29" s="23">
        <v>20.638758956552302</v>
      </c>
      <c r="DS29" s="23">
        <v>0</v>
      </c>
      <c r="DT29" s="23">
        <v>37.375452920180102</v>
      </c>
      <c r="DU29" s="23">
        <v>0.16585764837752301</v>
      </c>
      <c r="DV29" s="23">
        <v>0.60855361011280495</v>
      </c>
      <c r="DW29" s="23">
        <v>0</v>
      </c>
      <c r="DX29" s="23">
        <v>0</v>
      </c>
      <c r="DY29" s="23">
        <v>83.730978302320096</v>
      </c>
      <c r="DZ29" s="23">
        <v>1.38810467999648</v>
      </c>
      <c r="EA29" s="23">
        <v>87.133122862379096</v>
      </c>
      <c r="EB29" s="23">
        <v>19.521065019836001</v>
      </c>
      <c r="EC29" s="23">
        <v>3.17019110092208</v>
      </c>
      <c r="ED29" s="23">
        <v>9.0228423505679505</v>
      </c>
      <c r="EE29" s="23">
        <v>0</v>
      </c>
      <c r="EF29" s="23">
        <v>13.618861978394699</v>
      </c>
      <c r="EG29" s="23">
        <v>27.650410876910399</v>
      </c>
      <c r="EH29" s="23">
        <v>5.0794271382479597</v>
      </c>
      <c r="EI29" s="23">
        <v>1.81303310091106E-3</v>
      </c>
      <c r="EJ29" s="23">
        <v>0.84998670064364401</v>
      </c>
      <c r="EK29" s="23">
        <v>52.674030946278897</v>
      </c>
      <c r="EL29" s="23">
        <v>0</v>
      </c>
      <c r="EM29" s="23">
        <v>0.36541505426125798</v>
      </c>
      <c r="EN29" s="23">
        <v>0.525844592117376</v>
      </c>
      <c r="EO29" s="23">
        <v>1581.42588709028</v>
      </c>
      <c r="EP29" s="23">
        <v>5267.6047546376803</v>
      </c>
      <c r="EQ29" s="23">
        <v>585.28956231242898</v>
      </c>
      <c r="ER29" s="23">
        <v>5852.8943169501099</v>
      </c>
      <c r="ES29" s="23">
        <v>1.1003976360293599E-2</v>
      </c>
      <c r="ET29" s="23">
        <v>33.953367935200703</v>
      </c>
      <c r="EU29" s="23">
        <v>1.6426624224860301E-2</v>
      </c>
      <c r="EV29" s="23">
        <v>0</v>
      </c>
      <c r="EW29" s="23">
        <v>0</v>
      </c>
      <c r="EX29" s="23">
        <v>0</v>
      </c>
      <c r="EY29" s="6">
        <v>4.0939879604260902E-6</v>
      </c>
      <c r="EZ29" s="23">
        <v>1.7662021126892499E-4</v>
      </c>
      <c r="FA29" s="23">
        <v>1.55302037303526E-4</v>
      </c>
      <c r="FB29" s="23">
        <v>0</v>
      </c>
      <c r="FC29" s="23">
        <v>2.44226626413355E-2</v>
      </c>
      <c r="FD29" s="23">
        <v>68.971340690156794</v>
      </c>
      <c r="FE29" s="23">
        <v>807.47820289321999</v>
      </c>
      <c r="FF29" s="23">
        <v>170.17004699151801</v>
      </c>
      <c r="FG29" s="23">
        <v>23.070529987488701</v>
      </c>
      <c r="FH29" s="23">
        <v>49.231034066921303</v>
      </c>
      <c r="FI29" s="23">
        <v>43.462224676003103</v>
      </c>
      <c r="FJ29" s="23">
        <v>37.695190377927297</v>
      </c>
      <c r="FK29" s="23">
        <v>4.6197049777025601E-2</v>
      </c>
      <c r="FL29" s="23">
        <v>48.834532081108001</v>
      </c>
      <c r="FM29" s="23">
        <v>3670.6809500536301</v>
      </c>
      <c r="FN29" s="23">
        <v>2260.5504986021501</v>
      </c>
      <c r="FO29" s="23">
        <v>1410.13045145147</v>
      </c>
      <c r="FP29" s="23">
        <v>5.5642538033587403</v>
      </c>
      <c r="FQ29" s="23">
        <v>1.88179292250202</v>
      </c>
      <c r="FR29" s="23">
        <v>1091.0852486537999</v>
      </c>
      <c r="FS29" s="23">
        <v>16.520823335482699</v>
      </c>
      <c r="FT29" s="23">
        <v>80.775852609996704</v>
      </c>
      <c r="FU29" s="23">
        <v>18.727812006371298</v>
      </c>
      <c r="FV29" s="23">
        <v>26.5372921925517</v>
      </c>
      <c r="FW29" s="23">
        <v>203.42341872936601</v>
      </c>
      <c r="FX29" s="23">
        <v>1.8283394511593601E-3</v>
      </c>
      <c r="FY29" s="23">
        <v>88.632152518506302</v>
      </c>
      <c r="FZ29" s="23">
        <v>190.074579793537</v>
      </c>
      <c r="GA29" s="23">
        <v>168.882861158418</v>
      </c>
      <c r="GB29" s="23">
        <v>15.641664525648</v>
      </c>
      <c r="GC29" s="23">
        <v>0</v>
      </c>
      <c r="GD29" s="23">
        <v>979.00300814321099</v>
      </c>
      <c r="GE29" s="23">
        <v>109.33520722100199</v>
      </c>
      <c r="GF29" s="23">
        <v>18.346620527489399</v>
      </c>
      <c r="GG29" s="23">
        <v>0.26060038724074902</v>
      </c>
      <c r="GH29" s="23">
        <v>1.9774705358750799</v>
      </c>
      <c r="GI29" s="23">
        <v>159.26490420380799</v>
      </c>
      <c r="GJ29" s="23">
        <v>19.1684292284259</v>
      </c>
      <c r="GK29" s="23">
        <v>0</v>
      </c>
      <c r="GL29" s="23">
        <v>0</v>
      </c>
      <c r="GM29" s="23">
        <v>2.1999427483920002E-3</v>
      </c>
      <c r="GN29" s="23">
        <v>62.662591467920997</v>
      </c>
      <c r="GO29" s="23">
        <v>1685.81632875322</v>
      </c>
      <c r="GP29" s="23">
        <v>4.2466092794097499</v>
      </c>
      <c r="GQ29" s="23">
        <v>92.803967332563403</v>
      </c>
      <c r="GS29" s="32">
        <f t="shared" si="1"/>
        <v>0.93807721524435339</v>
      </c>
      <c r="GT29" s="31">
        <f t="shared" si="2"/>
        <v>0</v>
      </c>
      <c r="GU29" s="46">
        <f t="shared" si="3"/>
        <v>-2.9349507905479153E-3</v>
      </c>
      <c r="GV29" s="46">
        <f t="shared" si="4"/>
        <v>-7.3340293292656011E-6</v>
      </c>
      <c r="GW29" s="46">
        <f t="shared" si="5"/>
        <v>-5.2836700207525779E-4</v>
      </c>
      <c r="GX29" s="46">
        <f t="shared" si="6"/>
        <v>-5.9394053722888205E-3</v>
      </c>
      <c r="GY29" s="46">
        <f t="shared" si="7"/>
        <v>-5.8094513868225742E-3</v>
      </c>
      <c r="GZ29" s="46">
        <f t="shared" si="8"/>
        <v>-1.9012813347965734E-3</v>
      </c>
      <c r="HA29" s="46">
        <f t="shared" si="9"/>
        <v>-4.4886629584756053E-3</v>
      </c>
      <c r="HB29" s="46">
        <f t="shared" si="10"/>
        <v>-5.2467689234049562E-4</v>
      </c>
      <c r="HC29" s="46">
        <f t="shared" si="11"/>
        <v>-6.0540849407539896E-4</v>
      </c>
      <c r="HD29" s="46">
        <f t="shared" si="12"/>
        <v>-2.9015134856195498E-5</v>
      </c>
      <c r="HE29" s="46">
        <f t="shared" si="13"/>
        <v>-5.3862424620222701E-9</v>
      </c>
      <c r="HF29" s="46">
        <f t="shared" si="14"/>
        <v>-3.8296173713769184E-4</v>
      </c>
      <c r="HG29" s="46">
        <f t="shared" si="15"/>
        <v>-6.8682674928690062E-5</v>
      </c>
      <c r="HH29" s="46">
        <f t="shared" si="16"/>
        <v>-4.5241255676952926E-5</v>
      </c>
      <c r="HI29" s="46">
        <f t="shared" si="17"/>
        <v>-4.8660177707549961E-5</v>
      </c>
      <c r="HJ29" s="46">
        <f t="shared" si="18"/>
        <v>6.7034877117696517E-6</v>
      </c>
      <c r="HK29" s="46">
        <f t="shared" si="19"/>
        <v>2.215254596416146E-4</v>
      </c>
      <c r="HL29" s="46">
        <f t="shared" si="20"/>
        <v>7.4473691491046016E-7</v>
      </c>
      <c r="HM29" s="46">
        <f t="shared" si="21"/>
        <v>-3.3649071941084245E-3</v>
      </c>
      <c r="HN29" s="46">
        <f t="shared" si="22"/>
        <v>1.3014654859857412E-5</v>
      </c>
      <c r="HO29" s="46">
        <f t="shared" si="23"/>
        <v>-3.3243788565415275E-6</v>
      </c>
      <c r="HP29" s="46">
        <f t="shared" si="24"/>
        <v>-1.4750338163655436E-2</v>
      </c>
      <c r="HQ29" s="46">
        <f t="shared" si="25"/>
        <v>0</v>
      </c>
      <c r="HR29" s="46">
        <f t="shared" si="26"/>
        <v>-3.1325077884657111E-2</v>
      </c>
      <c r="HS29" s="46">
        <f t="shared" si="27"/>
        <v>4.0548561863993271E-5</v>
      </c>
      <c r="HT29" s="46">
        <f t="shared" si="28"/>
        <v>-1.378800759769742E-3</v>
      </c>
      <c r="HU29" s="46">
        <f t="shared" si="29"/>
        <v>1.2799652056860669E-5</v>
      </c>
      <c r="HV29" s="46">
        <f t="shared" si="30"/>
        <v>0</v>
      </c>
      <c r="HW29" s="46">
        <f t="shared" si="31"/>
        <v>-1.8326023087280715E-4</v>
      </c>
      <c r="HX29" s="46">
        <f t="shared" si="32"/>
        <v>0</v>
      </c>
      <c r="HY29" s="46">
        <f t="shared" si="33"/>
        <v>-4.3039449021163812E-3</v>
      </c>
      <c r="HZ29" s="46">
        <f t="shared" si="34"/>
        <v>0</v>
      </c>
      <c r="IA29" s="46">
        <f t="shared" si="35"/>
        <v>-1.8313338789715794E-3</v>
      </c>
      <c r="IB29" s="46">
        <f t="shared" si="36"/>
        <v>2.321848180197898E-5</v>
      </c>
      <c r="IC29" s="46">
        <f t="shared" si="37"/>
        <v>7.3189384695135876E-2</v>
      </c>
      <c r="ID29" s="46">
        <f t="shared" si="38"/>
        <v>-3.7203264281946055E-5</v>
      </c>
      <c r="IE29" s="46">
        <f t="shared" si="39"/>
        <v>-1.2707714009253974E-4</v>
      </c>
      <c r="IF29" s="46">
        <f t="shared" si="40"/>
        <v>4.9538169933825799E-5</v>
      </c>
      <c r="IG29" s="46">
        <f t="shared" si="41"/>
        <v>-8.7355355243720113E-4</v>
      </c>
      <c r="IH29" s="46">
        <f t="shared" si="42"/>
        <v>0</v>
      </c>
      <c r="II29" s="46">
        <f t="shared" si="43"/>
        <v>0</v>
      </c>
      <c r="IJ29" s="46">
        <f t="shared" si="44"/>
        <v>-1.3970103609333044E-4</v>
      </c>
      <c r="IK29" s="46">
        <f t="shared" si="45"/>
        <v>0</v>
      </c>
      <c r="IL29" s="46">
        <f t="shared" si="46"/>
        <v>-1.5192170066860515E-4</v>
      </c>
      <c r="IM29" s="46">
        <f t="shared" si="47"/>
        <v>2.0194880711315962E-6</v>
      </c>
      <c r="IN29" s="46">
        <f t="shared" si="48"/>
        <v>-3.0293612501721941E-4</v>
      </c>
      <c r="IO29" s="46">
        <f t="shared" si="49"/>
        <v>-5.9788085724889871E-5</v>
      </c>
      <c r="IP29" s="46">
        <f t="shared" si="50"/>
        <v>0</v>
      </c>
      <c r="IQ29" s="46">
        <f t="shared" si="51"/>
        <v>0</v>
      </c>
      <c r="IR29" s="46">
        <f t="shared" si="52"/>
        <v>0</v>
      </c>
      <c r="IS29" s="46">
        <f t="shared" si="53"/>
        <v>-2.3500641116696244E-4</v>
      </c>
      <c r="IT29" s="46">
        <f t="shared" si="54"/>
        <v>-1.6183937323672695E-4</v>
      </c>
      <c r="IU29" s="46">
        <f t="shared" si="55"/>
        <v>-1.7229706579840063E-4</v>
      </c>
      <c r="IV29" s="46">
        <f t="shared" si="56"/>
        <v>0</v>
      </c>
      <c r="IW29" s="46">
        <f t="shared" si="57"/>
        <v>-7.6658927774914102E-5</v>
      </c>
      <c r="IX29" s="46">
        <f t="shared" si="58"/>
        <v>0</v>
      </c>
      <c r="IY29" s="46">
        <f t="shared" si="59"/>
        <v>0</v>
      </c>
      <c r="IZ29" s="46">
        <f t="shared" si="60"/>
        <v>-6.2719490117287491E-6</v>
      </c>
      <c r="JA29" s="46">
        <f t="shared" si="61"/>
        <v>0</v>
      </c>
      <c r="JB29" s="46">
        <f t="shared" si="62"/>
        <v>-4.2701762228175144E-6</v>
      </c>
      <c r="JC29" s="46">
        <f t="shared" si="63"/>
        <v>-3.8457387472564235E-6</v>
      </c>
      <c r="JD29" s="46">
        <f t="shared" si="64"/>
        <v>-9.2248309887450817E-4</v>
      </c>
      <c r="JE29" s="46">
        <f t="shared" si="65"/>
        <v>-4.6890971528662674E-4</v>
      </c>
      <c r="JF29" s="46">
        <f t="shared" si="66"/>
        <v>4.7768045587728973E-5</v>
      </c>
      <c r="JG29" s="46">
        <f t="shared" si="67"/>
        <v>-4.9864253901116171E-6</v>
      </c>
      <c r="JH29" s="46">
        <f t="shared" si="68"/>
        <v>-6.4880404049177202E-5</v>
      </c>
    </row>
    <row r="30" spans="1:268" x14ac:dyDescent="0.3">
      <c r="A30" s="23" t="s">
        <v>28</v>
      </c>
      <c r="B30" s="64">
        <v>634.75306990000001</v>
      </c>
      <c r="C30" s="64">
        <v>7.6277485499999997</v>
      </c>
      <c r="D30" s="64">
        <v>409.09790720000001</v>
      </c>
      <c r="E30" s="64">
        <v>241.72359668000001</v>
      </c>
      <c r="F30" s="64">
        <v>230.47158678</v>
      </c>
      <c r="G30" s="64">
        <v>553.09670519999997</v>
      </c>
      <c r="H30" s="64">
        <v>149.9986567</v>
      </c>
      <c r="I30" s="23">
        <v>0.1721586614</v>
      </c>
      <c r="J30" s="23">
        <v>6.5769253999999999E-2</v>
      </c>
      <c r="K30" s="23">
        <v>0.11853177300000001</v>
      </c>
      <c r="L30" s="23">
        <v>2.1572304399999999E-2</v>
      </c>
      <c r="M30" s="23">
        <v>0.9993905783</v>
      </c>
      <c r="N30" s="23">
        <v>1.1098742999999999E-3</v>
      </c>
      <c r="O30" s="23">
        <v>7.3590999999999994E-5</v>
      </c>
      <c r="P30" s="23">
        <v>5.5685689999999998E-3</v>
      </c>
      <c r="Q30" s="23">
        <v>9.3613134999999993E-3</v>
      </c>
      <c r="R30" s="23">
        <v>6.9442184000000004E-3</v>
      </c>
      <c r="T30" s="23">
        <v>1.2286409200000001E-2</v>
      </c>
      <c r="U30" s="23">
        <v>2.2732028500000001E-2</v>
      </c>
      <c r="V30" s="23">
        <v>0.15907866649999999</v>
      </c>
      <c r="W30" s="23">
        <v>3.7911320999999998E-2</v>
      </c>
      <c r="Y30" s="23">
        <v>1.026699E-4</v>
      </c>
      <c r="Z30" s="23">
        <v>5.4335E-3</v>
      </c>
      <c r="AA30" s="23">
        <v>5.0598624399999999</v>
      </c>
      <c r="AB30" s="23">
        <v>3.8489012250000001</v>
      </c>
      <c r="AC30" s="23">
        <v>6.6E-4</v>
      </c>
      <c r="AD30" s="23">
        <v>5.0815011E-3</v>
      </c>
      <c r="AF30" s="23">
        <v>5.4520803700000002E-2</v>
      </c>
      <c r="AH30" s="23">
        <v>1.3337580486</v>
      </c>
      <c r="AI30" s="23">
        <v>5.7332463059999998</v>
      </c>
      <c r="AJ30" s="23">
        <v>6.7189319999999997</v>
      </c>
      <c r="AK30" s="23">
        <v>0.2424449055</v>
      </c>
      <c r="AL30" s="23">
        <v>0.2305987743</v>
      </c>
      <c r="AM30" s="23">
        <v>0.26275854720000003</v>
      </c>
      <c r="AN30" s="23">
        <v>1.37890453E-2</v>
      </c>
      <c r="AQ30" s="23">
        <v>4.8433997587000004</v>
      </c>
      <c r="AR30" s="23">
        <v>4.0000000000000003E-5</v>
      </c>
      <c r="AS30" s="23">
        <v>7.1709871999999994E-2</v>
      </c>
      <c r="AT30" s="23">
        <v>0.19202531310000001</v>
      </c>
      <c r="AU30" s="23">
        <v>3.2141071592000001</v>
      </c>
      <c r="AV30" s="23">
        <v>8.481443E-4</v>
      </c>
      <c r="AZ30" s="6">
        <v>6.5026543000000003E-6</v>
      </c>
      <c r="BA30" s="23">
        <v>8.2177999999999998E-5</v>
      </c>
      <c r="BB30" s="23">
        <v>3.0604500000000001E-5</v>
      </c>
      <c r="BD30" s="23">
        <v>1.6761885000000001E-3</v>
      </c>
      <c r="BG30" s="23">
        <v>4.65197745E-2</v>
      </c>
      <c r="BK30" s="23">
        <v>0.5520486054</v>
      </c>
      <c r="BL30" s="23">
        <v>1.5695681387</v>
      </c>
      <c r="BM30" s="23">
        <v>3.8023020300000002E-2</v>
      </c>
      <c r="BN30" s="23">
        <v>8.0652693901999992</v>
      </c>
      <c r="BO30" s="23">
        <v>5.2945629999999997E-4</v>
      </c>
      <c r="BQ30" s="23" t="s">
        <v>28</v>
      </c>
      <c r="BR30" s="23">
        <v>0.45464824837359602</v>
      </c>
      <c r="BS30" s="23">
        <v>2.6834014340233701</v>
      </c>
      <c r="BT30" s="23">
        <v>0</v>
      </c>
      <c r="BU30" s="23">
        <v>6.5569461831621698E-2</v>
      </c>
      <c r="BV30" s="23">
        <v>0</v>
      </c>
      <c r="BW30" s="23">
        <v>0.118531572054211</v>
      </c>
      <c r="BX30" s="23">
        <v>0.20518909033010599</v>
      </c>
      <c r="BY30" s="23">
        <v>0.17215546991792999</v>
      </c>
      <c r="BZ30" s="23">
        <v>1.1402319532226</v>
      </c>
      <c r="CA30" s="23">
        <v>0.22174268693750401</v>
      </c>
      <c r="CB30" s="23">
        <v>8.82140963530041E-3</v>
      </c>
      <c r="CC30" s="23">
        <v>1.26939975859389E-2</v>
      </c>
      <c r="CD30" s="23">
        <v>0.99680253034626998</v>
      </c>
      <c r="CE30" s="23">
        <v>5.2787554901985998E-4</v>
      </c>
      <c r="CF30" s="23">
        <v>3.5419612317223102E-4</v>
      </c>
      <c r="CG30" s="23">
        <v>7.5266707452173605E-4</v>
      </c>
      <c r="CH30" s="23">
        <v>1.02643414739001E-4</v>
      </c>
      <c r="CI30" s="6">
        <v>7.3585684762424302E-5</v>
      </c>
      <c r="CJ30" s="23">
        <v>1.3337148431687E-3</v>
      </c>
      <c r="CK30" s="23">
        <v>4.2234023931171797E-3</v>
      </c>
      <c r="CL30" s="23">
        <v>9.3350168141746303E-3</v>
      </c>
      <c r="CM30" s="23">
        <v>4.6515853100525299E-2</v>
      </c>
      <c r="CN30" s="23">
        <v>4523.2278524888097</v>
      </c>
      <c r="CO30" s="23">
        <v>6.9282485746038798E-3</v>
      </c>
      <c r="CP30" s="23">
        <v>0</v>
      </c>
      <c r="CQ30" s="23">
        <v>3.5541879660708499E-3</v>
      </c>
      <c r="CR30" s="23">
        <v>8.7016356751930292E-3</v>
      </c>
      <c r="CS30" s="23">
        <v>0</v>
      </c>
      <c r="CT30" s="23">
        <v>2.2716990655599501E-2</v>
      </c>
      <c r="CU30" s="23">
        <v>5.7330211063443199</v>
      </c>
      <c r="CV30" s="23">
        <v>0.15896395289231999</v>
      </c>
      <c r="CW30" s="23">
        <v>7.1706263422014305E-2</v>
      </c>
      <c r="CX30" s="23">
        <v>0.26273487732606998</v>
      </c>
      <c r="CY30" s="23">
        <v>0.19201134553591501</v>
      </c>
      <c r="CZ30" s="23">
        <v>633.73976438102397</v>
      </c>
      <c r="DA30" s="23">
        <v>3.7908079750617697E-2</v>
      </c>
      <c r="DB30" s="23">
        <v>0</v>
      </c>
      <c r="DC30" s="23">
        <v>0</v>
      </c>
      <c r="DD30" s="23">
        <v>0</v>
      </c>
      <c r="DE30" s="23">
        <v>0</v>
      </c>
      <c r="DF30" s="23">
        <v>0</v>
      </c>
      <c r="DG30" s="23">
        <v>0</v>
      </c>
      <c r="DH30" s="23">
        <v>0</v>
      </c>
      <c r="DI30" s="23">
        <v>3.27812889995006</v>
      </c>
      <c r="DJ30" s="23">
        <v>30.795057525400399</v>
      </c>
      <c r="DK30" s="23">
        <v>0.708200171910909</v>
      </c>
      <c r="DL30" s="23">
        <v>0.55199342458594602</v>
      </c>
      <c r="DM30" s="23">
        <v>29.3338143785253</v>
      </c>
      <c r="DN30" s="23">
        <v>5.4342635883530103E-3</v>
      </c>
      <c r="DO30" s="23">
        <v>0.26156757067467001</v>
      </c>
      <c r="DP30" s="6">
        <v>5.04480853424604</v>
      </c>
      <c r="DQ30" s="23">
        <v>5.04480853424604</v>
      </c>
      <c r="DR30" s="23">
        <v>3.8467654345364899</v>
      </c>
      <c r="DS30" s="23">
        <v>6.6006205084961E-4</v>
      </c>
      <c r="DT30" s="23">
        <v>1.56954455357231</v>
      </c>
      <c r="DU30" s="23">
        <v>1.6982453293418599E-3</v>
      </c>
      <c r="DV30" s="23">
        <v>2.9590251585068098E-3</v>
      </c>
      <c r="DW30" s="23">
        <v>0</v>
      </c>
      <c r="DX30" s="23">
        <v>0</v>
      </c>
      <c r="DY30" s="23">
        <v>0.95227670447637203</v>
      </c>
      <c r="DZ30" s="23">
        <v>0.25125619905829999</v>
      </c>
      <c r="EA30" s="23">
        <v>7.8640912966496099</v>
      </c>
      <c r="EB30" s="23">
        <v>1.15616556578867</v>
      </c>
      <c r="EC30" s="23">
        <v>1.41431824820736E-2</v>
      </c>
      <c r="ED30" s="23">
        <v>4.0253735676846397E-2</v>
      </c>
      <c r="EE30" s="23">
        <v>0</v>
      </c>
      <c r="EF30" s="23">
        <v>0.43877652033488201</v>
      </c>
      <c r="EG30" s="23">
        <v>0.89085784233645504</v>
      </c>
      <c r="EH30" s="23">
        <v>6.7812916204875302</v>
      </c>
      <c r="EI30" s="23">
        <v>3.8008356183137998E-2</v>
      </c>
      <c r="EJ30" s="23">
        <v>0.241741048938072</v>
      </c>
      <c r="EK30" s="23">
        <v>7.6241489044681803</v>
      </c>
      <c r="EL30" s="23">
        <v>0</v>
      </c>
      <c r="EM30" s="23">
        <v>9.45105438251298E-2</v>
      </c>
      <c r="EN30" s="23">
        <v>0.13600319493818699</v>
      </c>
      <c r="EO30" s="23">
        <v>186.58883732645501</v>
      </c>
      <c r="EP30" s="23">
        <v>367.83120935641398</v>
      </c>
      <c r="EQ30" s="23">
        <v>40.870108912735603</v>
      </c>
      <c r="ER30" s="23">
        <v>408.70131826915002</v>
      </c>
      <c r="ES30" s="23">
        <v>1.85937340531424E-3</v>
      </c>
      <c r="ET30" s="23">
        <v>3.5062193624784301</v>
      </c>
      <c r="EU30" s="23">
        <v>8.4718547193792003E-4</v>
      </c>
      <c r="EV30" s="23">
        <v>0</v>
      </c>
      <c r="EW30" s="23">
        <v>0</v>
      </c>
      <c r="EX30" s="23">
        <v>0</v>
      </c>
      <c r="EY30" s="6">
        <v>6.4967615337555097E-6</v>
      </c>
      <c r="EZ30" s="6">
        <v>8.2025439106687102E-5</v>
      </c>
      <c r="FA30" s="6">
        <v>3.0556022738471198E-5</v>
      </c>
      <c r="FB30" s="23">
        <v>0</v>
      </c>
      <c r="FC30" s="23">
        <v>1.6747309505337901E-3</v>
      </c>
      <c r="FD30" s="23">
        <v>0.62233656420686101</v>
      </c>
      <c r="FE30" s="23">
        <v>31.233081853552299</v>
      </c>
      <c r="FF30" s="23">
        <v>4.5171693241455797</v>
      </c>
      <c r="FG30" s="23">
        <v>2.7642541069462001</v>
      </c>
      <c r="FH30" s="23">
        <v>6.3077717113929399</v>
      </c>
      <c r="FI30" s="23">
        <v>1.1185245347641299</v>
      </c>
      <c r="FJ30" s="23">
        <v>3.99835861858385</v>
      </c>
      <c r="FK30" s="23">
        <v>4.1535805816895203E-4</v>
      </c>
      <c r="FL30" s="23">
        <v>4.3609879081229401</v>
      </c>
      <c r="FM30" s="23">
        <v>241.44053851915299</v>
      </c>
      <c r="FN30" s="23">
        <v>230.19360422129799</v>
      </c>
      <c r="FO30" s="23">
        <v>11.2469342978554</v>
      </c>
      <c r="FP30" s="23">
        <v>0.169041212652325</v>
      </c>
      <c r="FQ30" s="23">
        <v>1.5348776489911E-2</v>
      </c>
      <c r="FR30" s="23">
        <v>74.362215799974706</v>
      </c>
      <c r="FS30" s="23">
        <v>12.424979387335499</v>
      </c>
      <c r="FT30" s="23">
        <v>16.328658399334198</v>
      </c>
      <c r="FU30" s="23">
        <v>2.4934570523101498</v>
      </c>
      <c r="FV30" s="23">
        <v>1.50587779835424</v>
      </c>
      <c r="FW30" s="23">
        <v>40.860527714854101</v>
      </c>
      <c r="FX30" s="23">
        <v>1.37596804218544E-2</v>
      </c>
      <c r="FY30" s="23">
        <v>3.2950534072269599</v>
      </c>
      <c r="FZ30" s="23">
        <v>6.0629497588694496</v>
      </c>
      <c r="GA30" s="23">
        <v>52.258181171977</v>
      </c>
      <c r="GB30" s="23">
        <v>2.2964380983702199E-2</v>
      </c>
      <c r="GC30" s="23">
        <v>0</v>
      </c>
      <c r="GD30" s="23">
        <v>553.01554592723301</v>
      </c>
      <c r="GE30" s="23">
        <v>4.5142568299674899</v>
      </c>
      <c r="GF30" s="23">
        <v>8.0641116104928905</v>
      </c>
      <c r="GG30" s="23">
        <v>4.1067372556424697</v>
      </c>
      <c r="GH30" s="23">
        <v>5.7040154673846004</v>
      </c>
      <c r="GI30" s="23">
        <v>22.736271825627501</v>
      </c>
      <c r="GJ30" s="23">
        <v>4.8365484319076604</v>
      </c>
      <c r="GK30" s="23">
        <v>0</v>
      </c>
      <c r="GL30" s="6">
        <v>3.8723907227301897E-5</v>
      </c>
      <c r="GM30" s="23">
        <v>9.1020688338101102E-4</v>
      </c>
      <c r="GN30" s="23">
        <v>10.034114313920499</v>
      </c>
      <c r="GO30" s="23">
        <v>149.97616739694701</v>
      </c>
      <c r="GP30" s="23">
        <v>3.2139617042896602</v>
      </c>
      <c r="GQ30" s="23">
        <v>4.0835714971612598</v>
      </c>
      <c r="GS30" s="32">
        <f t="shared" si="1"/>
        <v>1.2441232534806947</v>
      </c>
      <c r="GT30" s="31">
        <f t="shared" si="2"/>
        <v>0</v>
      </c>
      <c r="GU30" s="46">
        <f t="shared" si="3"/>
        <v>-1.596377500207565E-3</v>
      </c>
      <c r="GV30" s="46">
        <f t="shared" si="4"/>
        <v>-4.7191455096136619E-4</v>
      </c>
      <c r="GW30" s="46">
        <f t="shared" si="5"/>
        <v>-9.6942302532020087E-4</v>
      </c>
      <c r="GX30" s="46">
        <f t="shared" si="6"/>
        <v>-1.1709992931378541E-3</v>
      </c>
      <c r="GY30" s="46">
        <f t="shared" si="7"/>
        <v>-1.2061467644918823E-3</v>
      </c>
      <c r="GZ30" s="46">
        <f t="shared" si="8"/>
        <v>-1.4673613493615089E-4</v>
      </c>
      <c r="HA30" s="46">
        <f t="shared" si="9"/>
        <v>-1.4993002969334378E-4</v>
      </c>
      <c r="HB30" s="46">
        <f t="shared" si="10"/>
        <v>-1.8538027910157314E-5</v>
      </c>
      <c r="HC30" s="46">
        <f t="shared" si="11"/>
        <v>-3.0377745865613984E-3</v>
      </c>
      <c r="HD30" s="46">
        <f t="shared" si="12"/>
        <v>-1.6952905024749953E-6</v>
      </c>
      <c r="HE30" s="46">
        <f t="shared" si="13"/>
        <v>-2.6375104720238888E-3</v>
      </c>
      <c r="HF30" s="46">
        <f t="shared" si="14"/>
        <v>-2.5896261280873652E-3</v>
      </c>
      <c r="HG30" s="46">
        <f t="shared" si="15"/>
        <v>-2.7130120104887695E-3</v>
      </c>
      <c r="HH30" s="46">
        <f t="shared" si="16"/>
        <v>-7.2226733917078772E-5</v>
      </c>
      <c r="HI30" s="46">
        <f t="shared" si="17"/>
        <v>-2.0565002811529709E-3</v>
      </c>
      <c r="HJ30" s="46">
        <f t="shared" si="18"/>
        <v>-2.8090807796757396E-3</v>
      </c>
      <c r="HK30" s="46">
        <f t="shared" si="19"/>
        <v>-2.2997297141634544E-3</v>
      </c>
      <c r="HL30" s="46">
        <f t="shared" si="20"/>
        <v>0</v>
      </c>
      <c r="HM30" s="46">
        <f t="shared" si="21"/>
        <v>-2.4893814163475234E-3</v>
      </c>
      <c r="HN30" s="46">
        <f t="shared" si="22"/>
        <v>-6.6152672650836698E-4</v>
      </c>
      <c r="HO30" s="46">
        <f t="shared" si="23"/>
        <v>-7.2111245463580707E-4</v>
      </c>
      <c r="HP30" s="46">
        <f t="shared" si="24"/>
        <v>-8.5495553750305396E-5</v>
      </c>
      <c r="HQ30" s="46">
        <f t="shared" si="25"/>
        <v>0</v>
      </c>
      <c r="HR30" s="46">
        <f t="shared" si="26"/>
        <v>-2.5796519719024268E-4</v>
      </c>
      <c r="HS30" s="46">
        <f t="shared" si="27"/>
        <v>1.4053342284170192E-4</v>
      </c>
      <c r="HT30" s="46">
        <f t="shared" si="28"/>
        <v>-2.9751610705764202E-3</v>
      </c>
      <c r="HU30" s="46">
        <f t="shared" si="29"/>
        <v>-5.5490913864909613E-4</v>
      </c>
      <c r="HV30" s="46">
        <f t="shared" si="30"/>
        <v>9.4016438803037691E-5</v>
      </c>
      <c r="HW30" s="46">
        <f t="shared" si="31"/>
        <v>-1.7460498005951654E-3</v>
      </c>
      <c r="HX30" s="46">
        <f t="shared" si="32"/>
        <v>0</v>
      </c>
      <c r="HY30" s="46">
        <f t="shared" si="33"/>
        <v>-2.2722618280112475E-3</v>
      </c>
      <c r="HZ30" s="46">
        <f t="shared" si="34"/>
        <v>0</v>
      </c>
      <c r="IA30" s="46">
        <f t="shared" si="35"/>
        <v>-3.0917796019987059E-3</v>
      </c>
      <c r="IB30" s="46">
        <f t="shared" si="36"/>
        <v>-3.9279605944058413E-5</v>
      </c>
      <c r="IC30" s="46">
        <f t="shared" si="37"/>
        <v>9.2811804744460172E-3</v>
      </c>
      <c r="ID30" s="46">
        <f t="shared" si="38"/>
        <v>-2.9031608664922301E-3</v>
      </c>
      <c r="IE30" s="46">
        <f t="shared" si="39"/>
        <v>-3.6875970803114958E-4</v>
      </c>
      <c r="IF30" s="46">
        <f t="shared" si="40"/>
        <v>-9.0082222566206143E-5</v>
      </c>
      <c r="IG30" s="46">
        <f t="shared" si="41"/>
        <v>-2.1295802215980908E-3</v>
      </c>
      <c r="IH30" s="46">
        <f t="shared" si="42"/>
        <v>0</v>
      </c>
      <c r="II30" s="46">
        <f t="shared" si="43"/>
        <v>0</v>
      </c>
      <c r="IJ30" s="46">
        <f t="shared" si="44"/>
        <v>-1.4145697513473384E-3</v>
      </c>
      <c r="IK30" s="46">
        <f t="shared" si="45"/>
        <v>-3.1902319317452646E-2</v>
      </c>
      <c r="IL30" s="46">
        <f t="shared" si="46"/>
        <v>-5.0321913636789848E-5</v>
      </c>
      <c r="IM30" s="46">
        <f t="shared" si="47"/>
        <v>-7.2738139881228746E-5</v>
      </c>
      <c r="IN30" s="46">
        <f t="shared" si="48"/>
        <v>-4.5255152717468201E-5</v>
      </c>
      <c r="IO30" s="46">
        <f t="shared" si="49"/>
        <v>-1.1305010976079949E-3</v>
      </c>
      <c r="IP30" s="46">
        <f t="shared" si="50"/>
        <v>0</v>
      </c>
      <c r="IQ30" s="46">
        <f t="shared" si="51"/>
        <v>0</v>
      </c>
      <c r="IR30" s="46">
        <f t="shared" si="52"/>
        <v>0</v>
      </c>
      <c r="IS30" s="46">
        <f t="shared" si="53"/>
        <v>-9.0620936814841762E-4</v>
      </c>
      <c r="IT30" s="46">
        <f t="shared" si="54"/>
        <v>-1.8564688032429121E-3</v>
      </c>
      <c r="IU30" s="46">
        <f t="shared" si="55"/>
        <v>-1.5839912930713964E-3</v>
      </c>
      <c r="IV30" s="46">
        <f t="shared" si="56"/>
        <v>0</v>
      </c>
      <c r="IW30" s="46">
        <f t="shared" si="57"/>
        <v>-8.6956178628478167E-4</v>
      </c>
      <c r="IX30" s="46">
        <f t="shared" si="58"/>
        <v>0</v>
      </c>
      <c r="IY30" s="46">
        <f t="shared" si="59"/>
        <v>0</v>
      </c>
      <c r="IZ30" s="46">
        <f t="shared" si="60"/>
        <v>-8.4295324232500879E-5</v>
      </c>
      <c r="JA30" s="46">
        <f t="shared" si="61"/>
        <v>0</v>
      </c>
      <c r="JB30" s="46">
        <f t="shared" si="62"/>
        <v>0</v>
      </c>
      <c r="JC30" s="46">
        <f t="shared" si="63"/>
        <v>0</v>
      </c>
      <c r="JD30" s="46">
        <f t="shared" si="64"/>
        <v>-9.9956441360804312E-5</v>
      </c>
      <c r="JE30" s="46">
        <f t="shared" si="65"/>
        <v>-1.5026507679683667E-5</v>
      </c>
      <c r="JF30" s="46">
        <f t="shared" si="66"/>
        <v>-3.8566417781397944E-4</v>
      </c>
      <c r="JG30" s="46">
        <f t="shared" si="67"/>
        <v>-1.4355127536292006E-4</v>
      </c>
      <c r="JH30" s="46">
        <f t="shared" si="68"/>
        <v>-2.9856118061868261E-3</v>
      </c>
    </row>
    <row r="31" spans="1:268" x14ac:dyDescent="0.3">
      <c r="A31" s="23" t="s">
        <v>29</v>
      </c>
      <c r="B31" s="64">
        <v>4033.3928185</v>
      </c>
      <c r="C31" s="64">
        <v>473.39916980999999</v>
      </c>
      <c r="D31" s="64">
        <v>4798.1828943</v>
      </c>
      <c r="E31" s="64">
        <v>1740.6168264</v>
      </c>
      <c r="F31" s="64">
        <v>1271.2440779999999</v>
      </c>
      <c r="G31" s="64">
        <v>583.98790169999995</v>
      </c>
      <c r="H31" s="64">
        <v>6536.8052042999998</v>
      </c>
      <c r="I31" s="23">
        <v>14.136479288</v>
      </c>
      <c r="J31" s="23">
        <v>6.7990867516</v>
      </c>
      <c r="K31" s="23">
        <v>1.587478655</v>
      </c>
      <c r="L31" s="23">
        <v>7.2752155499999999E-2</v>
      </c>
      <c r="M31" s="23">
        <v>21.943815309000001</v>
      </c>
      <c r="N31" s="23">
        <v>4.1831999999999998E-3</v>
      </c>
      <c r="O31" s="23">
        <v>0.35540627809999997</v>
      </c>
      <c r="P31" s="23">
        <v>9.9801837899999996E-2</v>
      </c>
      <c r="Q31" s="23">
        <v>0.12202454409999999</v>
      </c>
      <c r="R31" s="23">
        <v>2.7947487479999999</v>
      </c>
      <c r="S31" s="23">
        <v>4.8730000000000002</v>
      </c>
      <c r="T31" s="23">
        <v>0.1231080833</v>
      </c>
      <c r="U31" s="23">
        <v>0.21174517370000001</v>
      </c>
      <c r="V31" s="23">
        <v>5.2978420249999996</v>
      </c>
      <c r="W31" s="23">
        <v>1.8282676500000001E-2</v>
      </c>
      <c r="X31" s="23">
        <v>1.02956E-2</v>
      </c>
      <c r="Y31" s="23">
        <v>1.69660212E-2</v>
      </c>
      <c r="Z31" s="23">
        <v>1.514550552</v>
      </c>
      <c r="AA31" s="23">
        <v>126.54706813999999</v>
      </c>
      <c r="AB31" s="23">
        <v>31.752368050000001</v>
      </c>
      <c r="AD31" s="23">
        <v>3.3754598900000002E-2</v>
      </c>
      <c r="AE31" s="23">
        <v>9.0900000000000009E-3</v>
      </c>
      <c r="AF31" s="23">
        <v>0.47866197119999998</v>
      </c>
      <c r="AG31" s="23">
        <v>0.20649999999999999</v>
      </c>
      <c r="AH31" s="23">
        <v>1.2412542082</v>
      </c>
      <c r="AI31" s="23">
        <v>16.319297327000001</v>
      </c>
      <c r="AJ31" s="23">
        <v>35.248075344999997</v>
      </c>
      <c r="AK31" s="23">
        <v>4.9655703195000003</v>
      </c>
      <c r="AL31" s="23">
        <v>0.9611988467</v>
      </c>
      <c r="AM31" s="23">
        <v>1.7952747265</v>
      </c>
      <c r="AN31" s="23">
        <v>3.0263067500000001E-2</v>
      </c>
      <c r="AP31" s="23">
        <v>7.0000000000000001E-3</v>
      </c>
      <c r="AQ31" s="23">
        <v>75.140618904999997</v>
      </c>
      <c r="AR31" s="23">
        <v>1.609615</v>
      </c>
      <c r="AS31" s="23">
        <v>0.40924882899999998</v>
      </c>
      <c r="AT31" s="23">
        <v>11.252917911999999</v>
      </c>
      <c r="AU31" s="23">
        <v>57.245418606999998</v>
      </c>
      <c r="AV31" s="23">
        <v>5.7243211400000001E-2</v>
      </c>
      <c r="AZ31" s="23">
        <v>1.7216800000000001E-5</v>
      </c>
      <c r="BA31" s="23">
        <v>2.8146269999999998E-4</v>
      </c>
      <c r="BB31" s="23">
        <v>3.3160489999999997E-4</v>
      </c>
      <c r="BD31" s="23">
        <v>0.31224527860000001</v>
      </c>
      <c r="BE31" s="23">
        <v>1.8214999999999999</v>
      </c>
      <c r="BF31" s="23">
        <v>0.14299999999999999</v>
      </c>
      <c r="BG31" s="23">
        <v>0.43593237169999999</v>
      </c>
      <c r="BI31" s="23">
        <v>18.412136313000001</v>
      </c>
      <c r="BJ31" s="23">
        <v>17.859753769000001</v>
      </c>
      <c r="BK31" s="23">
        <v>12.988908246999999</v>
      </c>
      <c r="BL31" s="23">
        <v>51.382657537999997</v>
      </c>
      <c r="BM31" s="23">
        <v>0.38953838429999998</v>
      </c>
      <c r="BN31" s="23">
        <v>34.791467246000003</v>
      </c>
      <c r="BO31" s="23">
        <v>3.8041299999999998E-5</v>
      </c>
      <c r="BQ31" s="23" t="s">
        <v>29</v>
      </c>
      <c r="BR31" s="23">
        <v>2.2680130661667399</v>
      </c>
      <c r="BS31" s="23">
        <v>292.38050169604901</v>
      </c>
      <c r="BT31" s="23">
        <v>1.8215041156709999</v>
      </c>
      <c r="BU31" s="23">
        <v>6.7839507882489496</v>
      </c>
      <c r="BV31" s="23">
        <v>0.142998650969758</v>
      </c>
      <c r="BW31" s="23">
        <v>1.5860896935929101</v>
      </c>
      <c r="BX31" s="23">
        <v>14.5094660614805</v>
      </c>
      <c r="BY31" s="23">
        <v>14.130937778975101</v>
      </c>
      <c r="BZ31" s="23">
        <v>13.6201907734866</v>
      </c>
      <c r="CA31" s="23">
        <v>1.0728186518612699</v>
      </c>
      <c r="CB31" s="23">
        <v>2.98273539796182E-2</v>
      </c>
      <c r="CC31" s="23">
        <v>4.2922106295849201E-2</v>
      </c>
      <c r="CD31" s="23">
        <v>21.9421672805152</v>
      </c>
      <c r="CE31" s="6">
        <v>3.8044247559904397E-5</v>
      </c>
      <c r="CF31" s="23">
        <v>1.3386022149285901E-3</v>
      </c>
      <c r="CG31" s="23">
        <v>2.8445307060853001E-3</v>
      </c>
      <c r="CH31" s="23">
        <v>1.69660087810003E-2</v>
      </c>
      <c r="CI31" s="23">
        <v>0.35483718402717501</v>
      </c>
      <c r="CJ31" s="23">
        <v>2.3952141018645599E-2</v>
      </c>
      <c r="CK31" s="23">
        <v>7.5847949315740404E-2</v>
      </c>
      <c r="CL31" s="23">
        <v>0.122027906996649</v>
      </c>
      <c r="CM31" s="23">
        <v>0.43592102575097702</v>
      </c>
      <c r="CN31" s="23">
        <v>8070.3981861166303</v>
      </c>
      <c r="CO31" s="23">
        <v>2.7947418651004701</v>
      </c>
      <c r="CP31" s="23">
        <v>0</v>
      </c>
      <c r="CQ31" s="23">
        <v>3.5701526744820397E-2</v>
      </c>
      <c r="CR31" s="23">
        <v>8.7406062743541804E-2</v>
      </c>
      <c r="CS31" s="23">
        <v>4.8729524939780697</v>
      </c>
      <c r="CT31" s="23">
        <v>0.21174537123124401</v>
      </c>
      <c r="CU31" s="23">
        <v>16.319336147170699</v>
      </c>
      <c r="CV31" s="23">
        <v>5.1548851231934396</v>
      </c>
      <c r="CW31" s="23">
        <v>0.40912031207634098</v>
      </c>
      <c r="CX31" s="23">
        <v>1.79527406918914</v>
      </c>
      <c r="CY31" s="23">
        <v>11.2521515068452</v>
      </c>
      <c r="CZ31" s="23">
        <v>4029.8509058240602</v>
      </c>
      <c r="DA31" s="23">
        <v>1.8284250227445301E-2</v>
      </c>
      <c r="DB31" s="23">
        <v>1.0295172836025599E-2</v>
      </c>
      <c r="DC31" s="23">
        <v>0.55238630103011099</v>
      </c>
      <c r="DD31" s="23">
        <v>13.773441580272999</v>
      </c>
      <c r="DE31" s="23">
        <v>0.87707948764585197</v>
      </c>
      <c r="DF31" s="23">
        <v>2.03778137866036E-2</v>
      </c>
      <c r="DG31" s="23">
        <v>3.1361630758885899</v>
      </c>
      <c r="DH31" s="23">
        <v>5.2686319769396597E-2</v>
      </c>
      <c r="DI31" s="23">
        <v>120.339582127131</v>
      </c>
      <c r="DJ31" s="23">
        <v>334.20959157270801</v>
      </c>
      <c r="DK31" s="23">
        <v>24.896804328728901</v>
      </c>
      <c r="DL31" s="23">
        <v>12.9882486651166</v>
      </c>
      <c r="DM31" s="23">
        <v>46.2963230389283</v>
      </c>
      <c r="DN31" s="23">
        <v>1.5145498222362701</v>
      </c>
      <c r="DO31" s="23">
        <v>1.4724490850273</v>
      </c>
      <c r="DP31" s="23">
        <v>126.355305280693</v>
      </c>
      <c r="DQ31" s="23">
        <v>126.355305280693</v>
      </c>
      <c r="DR31" s="23">
        <v>31.726926902855499</v>
      </c>
      <c r="DS31" s="23">
        <v>0</v>
      </c>
      <c r="DT31" s="23">
        <v>51.382644543858397</v>
      </c>
      <c r="DU31" s="23">
        <v>7.6719612425205398E-3</v>
      </c>
      <c r="DV31" s="23">
        <v>2.4228341893711199E-2</v>
      </c>
      <c r="DW31" s="23">
        <v>0</v>
      </c>
      <c r="DX31" s="23">
        <v>9.0896041452680106E-3</v>
      </c>
      <c r="DY31" s="23">
        <v>171.806690537099</v>
      </c>
      <c r="DZ31" s="23">
        <v>1.5570995734958599</v>
      </c>
      <c r="EA31" s="23">
        <v>196.773868329018</v>
      </c>
      <c r="EB31" s="23">
        <v>41.919345862806303</v>
      </c>
      <c r="EC31" s="23">
        <v>0.124451195511389</v>
      </c>
      <c r="ED31" s="23">
        <v>0.35420643242557898</v>
      </c>
      <c r="EE31" s="23">
        <v>0.206501214856946</v>
      </c>
      <c r="EF31" s="23">
        <v>0.40959246162579899</v>
      </c>
      <c r="EG31" s="23">
        <v>0.83159375259732105</v>
      </c>
      <c r="EH31" s="23">
        <v>36.731293402627301</v>
      </c>
      <c r="EI31" s="23">
        <v>0.38952980318292302</v>
      </c>
      <c r="EJ31" s="23">
        <v>4.9654602029908803</v>
      </c>
      <c r="EK31" s="23">
        <v>473.36656532074397</v>
      </c>
      <c r="EL31" s="23">
        <v>0</v>
      </c>
      <c r="EM31" s="23">
        <v>0.39409172208535098</v>
      </c>
      <c r="EN31" s="23">
        <v>0.56710802581612496</v>
      </c>
      <c r="EO31" s="23">
        <v>6810.2407892546698</v>
      </c>
      <c r="EP31" s="23">
        <v>4317.0847308101402</v>
      </c>
      <c r="EQ31" s="23">
        <v>479.67805512436701</v>
      </c>
      <c r="ER31" s="23">
        <v>4796.7627859345102</v>
      </c>
      <c r="ES31" s="23">
        <v>7.3361372854760798E-2</v>
      </c>
      <c r="ET31" s="23">
        <v>238.57041808552799</v>
      </c>
      <c r="EU31" s="23">
        <v>5.7237194819855002E-2</v>
      </c>
      <c r="EV31" s="23">
        <v>0</v>
      </c>
      <c r="EW31" s="23">
        <v>0</v>
      </c>
      <c r="EX31" s="23">
        <v>0</v>
      </c>
      <c r="EY31" s="6">
        <v>1.7218217580758E-5</v>
      </c>
      <c r="EZ31" s="23">
        <v>2.8147844997437101E-4</v>
      </c>
      <c r="FA31" s="23">
        <v>3.3157803496354098E-4</v>
      </c>
      <c r="FB31" s="23">
        <v>0</v>
      </c>
      <c r="FC31" s="23">
        <v>0.31225048305384201</v>
      </c>
      <c r="FD31" s="23">
        <v>28.376236403820499</v>
      </c>
      <c r="FE31" s="23">
        <v>2915.4022494594801</v>
      </c>
      <c r="FF31" s="23">
        <v>6.3090425983674701</v>
      </c>
      <c r="FG31" s="23">
        <v>12.132384047355201</v>
      </c>
      <c r="FH31" s="23">
        <v>46.413295402811997</v>
      </c>
      <c r="FI31" s="23">
        <v>10.0693213399692</v>
      </c>
      <c r="FJ31" s="23">
        <v>40.5401912553668</v>
      </c>
      <c r="FK31" s="23">
        <v>1.8532945044285301E-3</v>
      </c>
      <c r="FL31" s="23">
        <v>5.2991951819088596</v>
      </c>
      <c r="FM31" s="23">
        <v>1740.3310909658301</v>
      </c>
      <c r="FN31" s="23">
        <v>1270.9770151692701</v>
      </c>
      <c r="FO31" s="23">
        <v>469.354075796556</v>
      </c>
      <c r="FP31" s="23">
        <v>9.63656587741199E-2</v>
      </c>
      <c r="FQ31" s="23">
        <v>0.26171033973229302</v>
      </c>
      <c r="FR31" s="23">
        <v>569.51683782249404</v>
      </c>
      <c r="FS31" s="23">
        <v>4.2301388639130897</v>
      </c>
      <c r="FT31" s="23">
        <v>69.752576012610504</v>
      </c>
      <c r="FU31" s="23">
        <v>13.127780136355801</v>
      </c>
      <c r="FV31" s="23">
        <v>8.2157030715895907</v>
      </c>
      <c r="FW31" s="23">
        <v>176.22710410776099</v>
      </c>
      <c r="FX31" s="23">
        <v>3.0237282253895201E-2</v>
      </c>
      <c r="FY31" s="23">
        <v>212.075878739194</v>
      </c>
      <c r="FZ31" s="23">
        <v>72.501222292035195</v>
      </c>
      <c r="GA31" s="23">
        <v>202.28874385048201</v>
      </c>
      <c r="GB31" s="23">
        <v>5.6191667839238004</v>
      </c>
      <c r="GC31" s="23">
        <v>0</v>
      </c>
      <c r="GD31" s="23">
        <v>583.70202776456802</v>
      </c>
      <c r="GE31" s="23">
        <v>598.45932271209995</v>
      </c>
      <c r="GF31" s="23">
        <v>34.791674890779397</v>
      </c>
      <c r="GG31" s="23">
        <v>0.16481631433500299</v>
      </c>
      <c r="GH31" s="23">
        <v>5.3035637322587501</v>
      </c>
      <c r="GI31" s="23">
        <v>968.63628926149397</v>
      </c>
      <c r="GJ31" s="23">
        <v>75.137248644551306</v>
      </c>
      <c r="GK31" s="23">
        <v>7.0000506537805998E-3</v>
      </c>
      <c r="GL31" s="23">
        <v>1.60961109330181</v>
      </c>
      <c r="GM31" s="23">
        <v>1.5510829019659699E-2</v>
      </c>
      <c r="GN31" s="23">
        <v>416.87857815631901</v>
      </c>
      <c r="GO31" s="23">
        <v>6534.3159654315205</v>
      </c>
      <c r="GP31" s="23">
        <v>57.243733837654297</v>
      </c>
      <c r="GQ31" s="23">
        <v>448.31612390491898</v>
      </c>
      <c r="GS31" s="32">
        <f t="shared" si="1"/>
        <v>1.0422270403333531</v>
      </c>
      <c r="GT31" s="31">
        <f t="shared" si="2"/>
        <v>0</v>
      </c>
      <c r="GU31" s="46">
        <f t="shared" si="3"/>
        <v>-8.7814721633213127E-4</v>
      </c>
      <c r="GV31" s="46">
        <f t="shared" si="4"/>
        <v>-6.887314413563953E-5</v>
      </c>
      <c r="GW31" s="46">
        <f t="shared" si="5"/>
        <v>-2.9596795219640604E-4</v>
      </c>
      <c r="GX31" s="46">
        <f t="shared" si="6"/>
        <v>-1.6415757324426879E-4</v>
      </c>
      <c r="GY31" s="46">
        <f t="shared" si="7"/>
        <v>-2.1007990153237569E-4</v>
      </c>
      <c r="GZ31" s="46">
        <f t="shared" si="8"/>
        <v>-4.8952030444423991E-4</v>
      </c>
      <c r="HA31" s="46">
        <f t="shared" si="9"/>
        <v>-3.8080358687174552E-4</v>
      </c>
      <c r="HB31" s="46">
        <f t="shared" si="10"/>
        <v>-3.9200064683740529E-4</v>
      </c>
      <c r="HC31" s="46">
        <f t="shared" si="11"/>
        <v>-2.2261759415686971E-3</v>
      </c>
      <c r="HD31" s="46">
        <f t="shared" si="12"/>
        <v>-8.7494808368927877E-4</v>
      </c>
      <c r="HE31" s="46">
        <f t="shared" si="13"/>
        <v>-3.7046662247661526E-5</v>
      </c>
      <c r="HF31" s="46">
        <f t="shared" si="14"/>
        <v>-7.5102185358148752E-5</v>
      </c>
      <c r="HG31" s="46">
        <f t="shared" si="15"/>
        <v>-1.6035328482887688E-5</v>
      </c>
      <c r="HH31" s="46">
        <f t="shared" si="16"/>
        <v>-1.6012493529020768E-3</v>
      </c>
      <c r="HI31" s="46">
        <f t="shared" si="17"/>
        <v>-1.7510355027204077E-5</v>
      </c>
      <c r="HJ31" s="46">
        <f t="shared" si="18"/>
        <v>2.7559182243335201E-5</v>
      </c>
      <c r="HK31" s="46">
        <f t="shared" si="19"/>
        <v>-2.4627972495940662E-6</v>
      </c>
      <c r="HL31" s="46">
        <f t="shared" si="20"/>
        <v>-9.7488245291376802E-6</v>
      </c>
      <c r="HM31" s="46">
        <f t="shared" si="21"/>
        <v>-4.0112040133015478E-6</v>
      </c>
      <c r="HN31" s="46">
        <f t="shared" si="22"/>
        <v>9.3287247378035768E-7</v>
      </c>
      <c r="HO31" s="46">
        <f t="shared" si="23"/>
        <v>-2.6983987278586315E-2</v>
      </c>
      <c r="HP31" s="46">
        <f t="shared" si="24"/>
        <v>8.6077519629015092E-5</v>
      </c>
      <c r="HQ31" s="46">
        <f t="shared" si="25"/>
        <v>-4.148995438835915E-5</v>
      </c>
      <c r="HR31" s="46">
        <f t="shared" si="26"/>
        <v>-7.3199246622079336E-7</v>
      </c>
      <c r="HS31" s="46">
        <f t="shared" si="27"/>
        <v>-4.8183517474942235E-7</v>
      </c>
      <c r="HT31" s="46">
        <f t="shared" si="28"/>
        <v>-1.515348100319811E-3</v>
      </c>
      <c r="HU31" s="46">
        <f t="shared" si="29"/>
        <v>-8.0123621345154256E-4</v>
      </c>
      <c r="HV31" s="46">
        <f t="shared" si="30"/>
        <v>0</v>
      </c>
      <c r="HW31" s="46">
        <f t="shared" si="31"/>
        <v>-2.96629014226183E-5</v>
      </c>
      <c r="HX31" s="46">
        <f t="shared" si="32"/>
        <v>-4.3548375356468947E-5</v>
      </c>
      <c r="HY31" s="46">
        <f t="shared" si="33"/>
        <v>-9.0737582956806057E-6</v>
      </c>
      <c r="HZ31" s="46">
        <f t="shared" si="34"/>
        <v>5.8830844843270298E-6</v>
      </c>
      <c r="IA31" s="46">
        <f t="shared" si="35"/>
        <v>-5.4778446212525184E-5</v>
      </c>
      <c r="IB31" s="46">
        <f t="shared" si="36"/>
        <v>2.3787893510178805E-6</v>
      </c>
      <c r="IC31" s="46">
        <f t="shared" si="37"/>
        <v>4.2079405559308128E-2</v>
      </c>
      <c r="ID31" s="46">
        <f t="shared" si="38"/>
        <v>-2.2176004373058569E-5</v>
      </c>
      <c r="IE31" s="46">
        <f t="shared" si="39"/>
        <v>9.3758068800661031E-7</v>
      </c>
      <c r="IF31" s="46">
        <f t="shared" si="40"/>
        <v>-3.6613385698653956E-7</v>
      </c>
      <c r="IG31" s="46">
        <f t="shared" si="41"/>
        <v>-8.5203676411190388E-4</v>
      </c>
      <c r="IH31" s="46">
        <f t="shared" si="42"/>
        <v>0</v>
      </c>
      <c r="II31" s="46">
        <f t="shared" si="43"/>
        <v>7.2362543713818436E-6</v>
      </c>
      <c r="IJ31" s="46">
        <f t="shared" si="44"/>
        <v>-4.4852710794829825E-5</v>
      </c>
      <c r="IK31" s="46">
        <f t="shared" si="45"/>
        <v>-2.4271010086631199E-6</v>
      </c>
      <c r="IL31" s="46">
        <f t="shared" si="46"/>
        <v>-3.1403125568627E-4</v>
      </c>
      <c r="IM31" s="46">
        <f t="shared" si="47"/>
        <v>-6.8107237677598377E-5</v>
      </c>
      <c r="IN31" s="46">
        <f t="shared" si="48"/>
        <v>-2.9430640681784241E-5</v>
      </c>
      <c r="IO31" s="46">
        <f t="shared" si="49"/>
        <v>-1.0510556619468526E-4</v>
      </c>
      <c r="IP31" s="46">
        <f t="shared" si="50"/>
        <v>0</v>
      </c>
      <c r="IQ31" s="46">
        <f t="shared" si="51"/>
        <v>0</v>
      </c>
      <c r="IR31" s="46">
        <f t="shared" si="52"/>
        <v>0</v>
      </c>
      <c r="IS31" s="46">
        <f t="shared" si="53"/>
        <v>8.2337063681934042E-5</v>
      </c>
      <c r="IT31" s="46">
        <f t="shared" si="54"/>
        <v>5.59575900147223E-5</v>
      </c>
      <c r="IU31" s="46">
        <f t="shared" si="55"/>
        <v>-8.1015197480487566E-5</v>
      </c>
      <c r="IV31" s="46">
        <f t="shared" si="56"/>
        <v>0</v>
      </c>
      <c r="IW31" s="46">
        <f t="shared" si="57"/>
        <v>1.666783839081694E-5</v>
      </c>
      <c r="IX31" s="46">
        <f t="shared" si="58"/>
        <v>2.2594954707683444E-6</v>
      </c>
      <c r="IY31" s="46">
        <f t="shared" si="59"/>
        <v>-9.4337779159942767E-6</v>
      </c>
      <c r="IZ31" s="46">
        <f t="shared" si="60"/>
        <v>-2.6026855905932396E-5</v>
      </c>
      <c r="JA31" s="46">
        <f t="shared" si="61"/>
        <v>0</v>
      </c>
      <c r="JB31" s="46">
        <f t="shared" si="62"/>
        <v>-9.4209950249541887E-8</v>
      </c>
      <c r="JC31" s="46">
        <f t="shared" si="63"/>
        <v>-3.0748668923899232E-7</v>
      </c>
      <c r="JD31" s="46">
        <f t="shared" si="64"/>
        <v>-5.0780394383902623E-5</v>
      </c>
      <c r="JE31" s="46">
        <f t="shared" si="65"/>
        <v>-2.5288963673308307E-7</v>
      </c>
      <c r="JF31" s="46">
        <f t="shared" si="66"/>
        <v>-2.2028938412287648E-5</v>
      </c>
      <c r="JG31" s="46">
        <f t="shared" si="67"/>
        <v>5.9682673894076179E-6</v>
      </c>
      <c r="JH31" s="46">
        <f t="shared" si="68"/>
        <v>7.7483153951072597E-5</v>
      </c>
    </row>
    <row r="32" spans="1:268" x14ac:dyDescent="0.3">
      <c r="A32" s="23" t="s">
        <v>30</v>
      </c>
      <c r="B32" s="64">
        <v>1356.541103</v>
      </c>
      <c r="C32" s="64">
        <v>27.217030940000001</v>
      </c>
      <c r="D32" s="64">
        <v>2389.5737184</v>
      </c>
      <c r="E32" s="64">
        <v>1735.7829621999999</v>
      </c>
      <c r="F32" s="64">
        <v>438.82525938999999</v>
      </c>
      <c r="G32" s="64">
        <v>285.02710049000001</v>
      </c>
      <c r="H32" s="64">
        <v>1503.2334036</v>
      </c>
      <c r="I32" s="23">
        <v>3.1641220046999998</v>
      </c>
      <c r="J32" s="23">
        <v>0.73175647099999996</v>
      </c>
      <c r="K32" s="23">
        <v>2E-3</v>
      </c>
      <c r="L32" s="23">
        <v>7.4839440000000002E-3</v>
      </c>
      <c r="M32" s="23">
        <v>17.311195648000002</v>
      </c>
      <c r="O32" s="23">
        <v>0.2254378155</v>
      </c>
      <c r="P32" s="23">
        <v>5.2636873000000001E-3</v>
      </c>
      <c r="Q32" s="23">
        <v>1.2755016691000001</v>
      </c>
      <c r="R32" s="23">
        <v>0.48600372939999997</v>
      </c>
      <c r="S32" s="23">
        <v>2.9514999999999998</v>
      </c>
      <c r="T32" s="23">
        <v>2.3455464299999999E-2</v>
      </c>
      <c r="U32" s="23">
        <v>1.30001995E-2</v>
      </c>
      <c r="V32" s="23">
        <v>7.7254635000000002E-2</v>
      </c>
      <c r="W32" s="23">
        <v>5.8999999999999997E-2</v>
      </c>
      <c r="X32" s="6">
        <v>1.90384E-8</v>
      </c>
      <c r="Y32" s="23">
        <v>1E-3</v>
      </c>
      <c r="Z32" s="23">
        <v>3.7297100630000002</v>
      </c>
      <c r="AA32" s="23">
        <v>31.419015407</v>
      </c>
      <c r="AB32" s="23">
        <v>5.5617380000000001</v>
      </c>
      <c r="AC32" s="23">
        <v>1.9417499999999999E-3</v>
      </c>
      <c r="AD32" s="23">
        <v>3.6908771E-2</v>
      </c>
      <c r="AF32" s="23">
        <v>0.32466767940000002</v>
      </c>
      <c r="AG32" s="23">
        <v>1E-3</v>
      </c>
      <c r="AH32" s="23">
        <v>0.1979957225</v>
      </c>
      <c r="AI32" s="23">
        <v>1.7868679971999999</v>
      </c>
      <c r="AJ32" s="23">
        <v>3.6107809930000001</v>
      </c>
      <c r="AK32" s="23">
        <v>1.0180255735999999</v>
      </c>
      <c r="AL32" s="23">
        <v>0.119838602</v>
      </c>
      <c r="AM32" s="23">
        <v>0.268194606</v>
      </c>
      <c r="AP32" s="23">
        <v>2.943E-4</v>
      </c>
      <c r="AQ32" s="23">
        <v>43.707576303000003</v>
      </c>
      <c r="AR32" s="23">
        <v>4.0000000000000001E-3</v>
      </c>
      <c r="AS32" s="23">
        <v>1.5533399999999999E-5</v>
      </c>
      <c r="AT32" s="23">
        <v>6.3152529999999996E-4</v>
      </c>
      <c r="AU32" s="23">
        <v>20.001845262</v>
      </c>
      <c r="AV32" s="23">
        <v>0.2556407785</v>
      </c>
      <c r="AZ32" s="23">
        <v>1.02115E-5</v>
      </c>
      <c r="BA32" s="23">
        <v>1.8475760000000001E-4</v>
      </c>
      <c r="BB32" s="23">
        <v>2.2466599999999999E-4</v>
      </c>
      <c r="BD32" s="23">
        <v>9.2896663099999999E-2</v>
      </c>
      <c r="BE32" s="23">
        <v>0.30499999999999999</v>
      </c>
      <c r="BF32" s="23">
        <v>7.0060000000000001E-3</v>
      </c>
      <c r="BG32" s="23">
        <v>2.21</v>
      </c>
      <c r="BI32" s="23">
        <v>10.920456887</v>
      </c>
      <c r="BJ32" s="23">
        <v>10.592852776000001</v>
      </c>
      <c r="BK32" s="23">
        <v>5.1123929857999997</v>
      </c>
      <c r="BL32" s="23">
        <v>20.520023879</v>
      </c>
      <c r="BM32" s="23">
        <v>1.1757029999999999E-4</v>
      </c>
      <c r="BN32" s="23">
        <v>4.7493838992999997</v>
      </c>
      <c r="BO32" s="23">
        <v>2.25628E-5</v>
      </c>
      <c r="BQ32" s="23" t="s">
        <v>30</v>
      </c>
      <c r="BR32" s="23">
        <v>0.82974054302595601</v>
      </c>
      <c r="BS32" s="23">
        <v>31.462421346017699</v>
      </c>
      <c r="BT32" s="23">
        <v>0.30500303623296299</v>
      </c>
      <c r="BU32" s="23">
        <v>0.73091164038474998</v>
      </c>
      <c r="BV32" s="23">
        <v>7.0048792400866098E-3</v>
      </c>
      <c r="BW32" s="23">
        <v>1.9999131290750999E-3</v>
      </c>
      <c r="BX32" s="23">
        <v>3.2225687988785299</v>
      </c>
      <c r="BY32" s="23">
        <v>3.1622814460317601</v>
      </c>
      <c r="BZ32" s="23">
        <v>5.5332708612906796</v>
      </c>
      <c r="CA32" s="23">
        <v>0.39781604313834501</v>
      </c>
      <c r="CB32" s="23">
        <v>3.0684056317068702E-3</v>
      </c>
      <c r="CC32" s="23">
        <v>4.41550635316941E-3</v>
      </c>
      <c r="CD32" s="23">
        <v>17.310913017229399</v>
      </c>
      <c r="CE32" s="6">
        <v>2.2563325306745599E-5</v>
      </c>
      <c r="CF32" s="23">
        <v>0</v>
      </c>
      <c r="CG32" s="23">
        <v>0</v>
      </c>
      <c r="CH32" s="23">
        <v>9.9997965905521298E-4</v>
      </c>
      <c r="CI32" s="23">
        <v>0.225397815456471</v>
      </c>
      <c r="CJ32" s="23">
        <v>1.2632739959324601E-3</v>
      </c>
      <c r="CK32" s="23">
        <v>4.0004295044560904E-3</v>
      </c>
      <c r="CL32" s="23">
        <v>1.2754936273786699</v>
      </c>
      <c r="CM32" s="23">
        <v>2.2100048223240001</v>
      </c>
      <c r="CN32" s="6">
        <v>10018.205572324599</v>
      </c>
      <c r="CO32" s="23">
        <v>0.48600448301768401</v>
      </c>
      <c r="CP32" s="23">
        <v>0</v>
      </c>
      <c r="CQ32" s="23">
        <v>6.7844363879473301E-3</v>
      </c>
      <c r="CR32" s="23">
        <v>1.6610114887812302E-2</v>
      </c>
      <c r="CS32" s="23">
        <v>2.9515225727911001</v>
      </c>
      <c r="CT32" s="23">
        <v>1.2999990365648801E-2</v>
      </c>
      <c r="CU32" s="23">
        <v>1.7868426337108601</v>
      </c>
      <c r="CV32" s="23">
        <v>7.7192786038823694E-2</v>
      </c>
      <c r="CW32" s="6">
        <v>1.5530646497131202E-5</v>
      </c>
      <c r="CX32" s="23">
        <v>0.26819469368722998</v>
      </c>
      <c r="CY32" s="23">
        <v>6.29432474495278E-4</v>
      </c>
      <c r="CZ32" s="23">
        <v>1355.22575796601</v>
      </c>
      <c r="DA32" s="23">
        <v>5.8996715463218698E-2</v>
      </c>
      <c r="DB32" s="6">
        <v>1.9037932637775201E-8</v>
      </c>
      <c r="DC32" s="23">
        <v>0.32760257279386201</v>
      </c>
      <c r="DD32" s="23">
        <v>8.1691826915127397</v>
      </c>
      <c r="DE32" s="23">
        <v>0.52020441255091099</v>
      </c>
      <c r="DF32" s="23">
        <v>1.20862784327342E-2</v>
      </c>
      <c r="DG32" s="23">
        <v>1.8600944129367201</v>
      </c>
      <c r="DH32" s="23">
        <v>3.1248733169088799E-2</v>
      </c>
      <c r="DI32" s="23">
        <v>31.182810347914501</v>
      </c>
      <c r="DJ32" s="23">
        <v>180.95113185293201</v>
      </c>
      <c r="DK32" s="23">
        <v>28.130660324591901</v>
      </c>
      <c r="DL32" s="23">
        <v>5.1118774636847402</v>
      </c>
      <c r="DM32" s="23">
        <v>6.98378697118173</v>
      </c>
      <c r="DN32" s="23">
        <v>3.7297197876618098</v>
      </c>
      <c r="DO32" s="23">
        <v>0.47736951822670998</v>
      </c>
      <c r="DP32" s="23">
        <v>31.354602866696801</v>
      </c>
      <c r="DQ32" s="23">
        <v>31.354602866696801</v>
      </c>
      <c r="DR32" s="23">
        <v>5.5616998368579598</v>
      </c>
      <c r="DS32" s="23">
        <v>1.9417056873735699E-3</v>
      </c>
      <c r="DT32" s="23">
        <v>20.518092088418999</v>
      </c>
      <c r="DU32" s="23">
        <v>6.4065563269288901E-3</v>
      </c>
      <c r="DV32" s="23">
        <v>2.9526149208593599E-2</v>
      </c>
      <c r="DW32" s="23">
        <v>0</v>
      </c>
      <c r="DX32" s="23">
        <v>0</v>
      </c>
      <c r="DY32" s="23">
        <v>16.595333179188501</v>
      </c>
      <c r="DZ32" s="23">
        <v>0.493312900695208</v>
      </c>
      <c r="EA32" s="23">
        <v>19.982461300838899</v>
      </c>
      <c r="EB32" s="23">
        <v>31.720646664056499</v>
      </c>
      <c r="EC32" s="23">
        <v>8.4394761356834699E-2</v>
      </c>
      <c r="ED32" s="23">
        <v>0.24020062054597499</v>
      </c>
      <c r="EE32" s="23">
        <v>1.00015395426512E-3</v>
      </c>
      <c r="EF32" s="23">
        <v>6.5194261286837599E-2</v>
      </c>
      <c r="EG32" s="23">
        <v>0.13236471908155401</v>
      </c>
      <c r="EH32" s="23">
        <v>3.7240969476422099</v>
      </c>
      <c r="EI32" s="23">
        <v>1.17579307197538E-4</v>
      </c>
      <c r="EJ32" s="23">
        <v>1.0179668536854101</v>
      </c>
      <c r="EK32" s="23">
        <v>27.215736111928599</v>
      </c>
      <c r="EL32" s="23">
        <v>0</v>
      </c>
      <c r="EM32" s="23">
        <v>4.9033513847781998E-2</v>
      </c>
      <c r="EN32" s="23">
        <v>7.0558837938237695E-2</v>
      </c>
      <c r="EO32" s="23">
        <v>1601.51897288645</v>
      </c>
      <c r="EP32" s="23">
        <v>2149.92339435947</v>
      </c>
      <c r="EQ32" s="23">
        <v>238.88055772747501</v>
      </c>
      <c r="ER32" s="23">
        <v>2388.8039520869502</v>
      </c>
      <c r="ES32" s="23">
        <v>1.0724305346335099E-2</v>
      </c>
      <c r="ET32" s="23">
        <v>54.886250792936302</v>
      </c>
      <c r="EU32" s="23">
        <v>0.25564125217143102</v>
      </c>
      <c r="EV32" s="23">
        <v>0</v>
      </c>
      <c r="EW32" s="23">
        <v>0</v>
      </c>
      <c r="EX32" s="23">
        <v>0</v>
      </c>
      <c r="EY32" s="6">
        <v>1.0210458021241499E-5</v>
      </c>
      <c r="EZ32" s="23">
        <v>1.84737341468389E-4</v>
      </c>
      <c r="FA32" s="23">
        <v>2.24567126231584E-4</v>
      </c>
      <c r="FB32" s="23">
        <v>0</v>
      </c>
      <c r="FC32" s="23">
        <v>9.2883947439924494E-2</v>
      </c>
      <c r="FD32" s="23">
        <v>17.0492439910272</v>
      </c>
      <c r="FE32" s="23">
        <v>724.54695951528902</v>
      </c>
      <c r="FF32" s="23">
        <v>11.629435628740501</v>
      </c>
      <c r="FG32" s="23">
        <v>2.5378922556834498</v>
      </c>
      <c r="FH32" s="23">
        <v>20.577157936914698</v>
      </c>
      <c r="FI32" s="23">
        <v>7.3636340092392301</v>
      </c>
      <c r="FJ32" s="23">
        <v>9.2959716341540304</v>
      </c>
      <c r="FK32" s="23">
        <v>9.5510076062214498E-4</v>
      </c>
      <c r="FL32" s="23">
        <v>2.7888685190705602</v>
      </c>
      <c r="FM32" s="23">
        <v>1735.4390799164901</v>
      </c>
      <c r="FN32" s="23">
        <v>438.601674150306</v>
      </c>
      <c r="FO32" s="23">
        <v>1296.8374057661799</v>
      </c>
      <c r="FP32" s="23">
        <v>0.81943709937884601</v>
      </c>
      <c r="FQ32" s="23">
        <v>0.28614458990723901</v>
      </c>
      <c r="FR32" s="23">
        <v>193.34226649546599</v>
      </c>
      <c r="FS32" s="23">
        <v>0.87996354404008303</v>
      </c>
      <c r="FT32" s="23">
        <v>19.152774473233102</v>
      </c>
      <c r="FU32" s="23">
        <v>5.9879592855922299</v>
      </c>
      <c r="FV32" s="23">
        <v>2.8951083517529499</v>
      </c>
      <c r="FW32" s="23">
        <v>48.6544866279757</v>
      </c>
      <c r="FX32" s="23">
        <v>0</v>
      </c>
      <c r="FY32" s="23">
        <v>154.38166729594801</v>
      </c>
      <c r="FZ32" s="23">
        <v>43.484358922380601</v>
      </c>
      <c r="GA32" s="23">
        <v>50.539455277749298</v>
      </c>
      <c r="GB32" s="23">
        <v>1.31751550799919</v>
      </c>
      <c r="GC32" s="23">
        <v>0</v>
      </c>
      <c r="GD32" s="23">
        <v>284.95830476914801</v>
      </c>
      <c r="GE32" s="23">
        <v>128.14862212834399</v>
      </c>
      <c r="GF32" s="23">
        <v>4.7493703618611596</v>
      </c>
      <c r="GG32" s="23">
        <v>7.2613254936975697E-3</v>
      </c>
      <c r="GH32" s="23">
        <v>0.357885732119268</v>
      </c>
      <c r="GI32" s="23">
        <v>121.90034047574601</v>
      </c>
      <c r="GJ32" s="23">
        <v>43.705409988079197</v>
      </c>
      <c r="GK32" s="23">
        <v>2.94289896760417E-4</v>
      </c>
      <c r="GL32" s="23">
        <v>4.0000660146496799E-3</v>
      </c>
      <c r="GM32" s="23">
        <v>0</v>
      </c>
      <c r="GN32" s="23">
        <v>80.828247606680193</v>
      </c>
      <c r="GO32" s="23">
        <v>1503.03863751936</v>
      </c>
      <c r="GP32" s="23">
        <v>20.000654624662602</v>
      </c>
      <c r="GQ32" s="23">
        <v>32.5864672752828</v>
      </c>
      <c r="GS32" s="32">
        <f t="shared" si="1"/>
        <v>1.0655208275481352</v>
      </c>
      <c r="GT32" s="31">
        <f t="shared" si="2"/>
        <v>0</v>
      </c>
      <c r="GU32" s="46">
        <f t="shared" si="3"/>
        <v>-9.6963153647255907E-4</v>
      </c>
      <c r="GV32" s="46">
        <f t="shared" si="4"/>
        <v>-4.7574185231879479E-5</v>
      </c>
      <c r="GW32" s="46">
        <f t="shared" si="5"/>
        <v>-3.2213541148469043E-4</v>
      </c>
      <c r="GX32" s="46">
        <f t="shared" si="6"/>
        <v>-1.981136415085019E-4</v>
      </c>
      <c r="GY32" s="46">
        <f t="shared" si="7"/>
        <v>-5.0950859119821244E-4</v>
      </c>
      <c r="GZ32" s="46">
        <f t="shared" si="8"/>
        <v>-2.4136554290355401E-4</v>
      </c>
      <c r="HA32" s="46">
        <f t="shared" si="9"/>
        <v>-1.2956476364450937E-4</v>
      </c>
      <c r="HB32" s="46">
        <f t="shared" si="10"/>
        <v>-5.81696491319159E-4</v>
      </c>
      <c r="HC32" s="46">
        <f t="shared" si="11"/>
        <v>-1.1545242833253752E-3</v>
      </c>
      <c r="HD32" s="46">
        <f t="shared" si="12"/>
        <v>-4.3435462450088294E-5</v>
      </c>
      <c r="HE32" s="46">
        <f t="shared" si="13"/>
        <v>-4.2778411649821506E-6</v>
      </c>
      <c r="HF32" s="46">
        <f t="shared" si="14"/>
        <v>-1.6326473130408125E-5</v>
      </c>
      <c r="HG32" s="46">
        <f t="shared" si="15"/>
        <v>0</v>
      </c>
      <c r="HH32" s="46">
        <f t="shared" si="16"/>
        <v>-1.7743271438415008E-4</v>
      </c>
      <c r="HI32" s="46">
        <f t="shared" si="17"/>
        <v>3.0777642415466376E-6</v>
      </c>
      <c r="HJ32" s="46">
        <f t="shared" si="18"/>
        <v>-6.3047517106353295E-6</v>
      </c>
      <c r="HK32" s="46">
        <f t="shared" si="19"/>
        <v>1.5506417717522871E-6</v>
      </c>
      <c r="HL32" s="46">
        <f t="shared" si="20"/>
        <v>7.647904828153436E-6</v>
      </c>
      <c r="HM32" s="46">
        <f t="shared" si="21"/>
        <v>-2.5969651873559109E-3</v>
      </c>
      <c r="HN32" s="46">
        <f t="shared" si="22"/>
        <v>-1.6087010910838947E-5</v>
      </c>
      <c r="HO32" s="46">
        <f t="shared" si="23"/>
        <v>-8.0058576648907147E-4</v>
      </c>
      <c r="HP32" s="46">
        <f t="shared" si="24"/>
        <v>-5.5670114937274522E-5</v>
      </c>
      <c r="HQ32" s="46">
        <f t="shared" si="25"/>
        <v>-2.4548398226687147E-5</v>
      </c>
      <c r="HR32" s="46">
        <f t="shared" si="26"/>
        <v>-2.0340944787040904E-5</v>
      </c>
      <c r="HS32" s="46">
        <f t="shared" si="27"/>
        <v>2.6073506104583918E-6</v>
      </c>
      <c r="HT32" s="46">
        <f t="shared" si="28"/>
        <v>-2.0501132664026049E-3</v>
      </c>
      <c r="HU32" s="46">
        <f t="shared" si="29"/>
        <v>-6.8617295601310076E-6</v>
      </c>
      <c r="HV32" s="46">
        <f t="shared" si="30"/>
        <v>-2.2820974085229386E-5</v>
      </c>
      <c r="HW32" s="46">
        <f t="shared" si="31"/>
        <v>-5.6801414101185154E-4</v>
      </c>
      <c r="HX32" s="46">
        <f t="shared" si="32"/>
        <v>0</v>
      </c>
      <c r="HY32" s="46">
        <f t="shared" si="33"/>
        <v>-2.2268153492812192E-4</v>
      </c>
      <c r="HZ32" s="46">
        <f t="shared" si="34"/>
        <v>1.5395426511996373E-4</v>
      </c>
      <c r="IA32" s="46">
        <f t="shared" si="35"/>
        <v>-2.2058159948804379E-3</v>
      </c>
      <c r="IB32" s="46">
        <f t="shared" si="36"/>
        <v>-1.4194383233447846E-5</v>
      </c>
      <c r="IC32" s="46">
        <f t="shared" si="37"/>
        <v>3.1382671743838381E-2</v>
      </c>
      <c r="ID32" s="46">
        <f t="shared" si="38"/>
        <v>-5.7680195972076088E-5</v>
      </c>
      <c r="IE32" s="46">
        <f t="shared" si="39"/>
        <v>-2.054848853963676E-3</v>
      </c>
      <c r="IF32" s="46">
        <f t="shared" si="40"/>
        <v>3.2695374185525522E-7</v>
      </c>
      <c r="IG32" s="46">
        <f t="shared" si="41"/>
        <v>0</v>
      </c>
      <c r="IH32" s="46">
        <f t="shared" si="42"/>
        <v>0</v>
      </c>
      <c r="II32" s="46">
        <f t="shared" si="43"/>
        <v>-3.4329730149512279E-5</v>
      </c>
      <c r="IJ32" s="46">
        <f t="shared" si="44"/>
        <v>-4.9563830897161052E-5</v>
      </c>
      <c r="IK32" s="46">
        <f t="shared" si="45"/>
        <v>1.6503662419965412E-5</v>
      </c>
      <c r="IL32" s="46">
        <f t="shared" si="46"/>
        <v>-1.7726337239739977E-4</v>
      </c>
      <c r="IM32" s="46">
        <f t="shared" si="47"/>
        <v>-3.3139218725234906E-3</v>
      </c>
      <c r="IN32" s="46">
        <f t="shared" si="48"/>
        <v>-5.9526374782041589E-5</v>
      </c>
      <c r="IO32" s="46">
        <f t="shared" si="49"/>
        <v>1.852879003897754E-6</v>
      </c>
      <c r="IP32" s="46">
        <f t="shared" si="50"/>
        <v>0</v>
      </c>
      <c r="IQ32" s="46">
        <f t="shared" si="51"/>
        <v>0</v>
      </c>
      <c r="IR32" s="46">
        <f t="shared" si="52"/>
        <v>0</v>
      </c>
      <c r="IS32" s="46">
        <f t="shared" si="53"/>
        <v>-1.0203973544544478E-4</v>
      </c>
      <c r="IT32" s="46">
        <f t="shared" si="54"/>
        <v>-1.0964924642348876E-4</v>
      </c>
      <c r="IU32" s="46">
        <f t="shared" si="55"/>
        <v>-4.4009226325296359E-4</v>
      </c>
      <c r="IV32" s="46">
        <f t="shared" si="56"/>
        <v>0</v>
      </c>
      <c r="IW32" s="46">
        <f t="shared" si="57"/>
        <v>-1.3687962141133809E-4</v>
      </c>
      <c r="IX32" s="46">
        <f t="shared" si="58"/>
        <v>9.9548621737509685E-6</v>
      </c>
      <c r="IY32" s="46">
        <f t="shared" si="59"/>
        <v>-1.5997144067803507E-4</v>
      </c>
      <c r="IZ32" s="46">
        <f t="shared" si="60"/>
        <v>2.1820470588778047E-6</v>
      </c>
      <c r="JA32" s="46">
        <f t="shared" si="61"/>
        <v>0</v>
      </c>
      <c r="JB32" s="46">
        <f t="shared" si="62"/>
        <v>-3.4600753736320031E-6</v>
      </c>
      <c r="JC32" s="46">
        <f t="shared" si="63"/>
        <v>-3.4218730849311183E-6</v>
      </c>
      <c r="JD32" s="46">
        <f t="shared" si="64"/>
        <v>-1.0083773228924507E-4</v>
      </c>
      <c r="JE32" s="46">
        <f t="shared" si="65"/>
        <v>-9.4141731627200791E-5</v>
      </c>
      <c r="JF32" s="46">
        <f t="shared" si="66"/>
        <v>7.6611164027046505E-5</v>
      </c>
      <c r="JG32" s="46">
        <f t="shared" si="67"/>
        <v>-2.8503568309426525E-6</v>
      </c>
      <c r="JH32" s="46">
        <f t="shared" si="68"/>
        <v>2.3281983867186966E-5</v>
      </c>
    </row>
    <row r="33" spans="1:268" x14ac:dyDescent="0.3">
      <c r="A33" s="23" t="s">
        <v>31</v>
      </c>
      <c r="B33" s="64">
        <v>23168.069852000001</v>
      </c>
      <c r="C33" s="64">
        <v>1993.9705121</v>
      </c>
      <c r="D33" s="64">
        <v>11628.442617000001</v>
      </c>
      <c r="E33" s="64">
        <v>2190.7181928</v>
      </c>
      <c r="F33" s="64">
        <v>1559.3406073000001</v>
      </c>
      <c r="G33" s="64">
        <v>5719.1901808000002</v>
      </c>
      <c r="H33" s="64">
        <v>5434.6848693000002</v>
      </c>
      <c r="I33" s="23">
        <v>22.551155773000001</v>
      </c>
      <c r="J33" s="23">
        <v>5.8413324010999998</v>
      </c>
      <c r="K33" s="23">
        <v>1.2738115066</v>
      </c>
      <c r="L33" s="23">
        <v>0.38326790719999998</v>
      </c>
      <c r="M33" s="23">
        <v>16.986679318</v>
      </c>
      <c r="N33" s="23">
        <v>8.3828601999999999E-3</v>
      </c>
      <c r="O33" s="23">
        <v>0.2102411948</v>
      </c>
      <c r="P33" s="23">
        <v>6.4569662599999994E-2</v>
      </c>
      <c r="Q33" s="23">
        <v>0.17735837900000001</v>
      </c>
      <c r="R33" s="23">
        <v>4.9785334841999997</v>
      </c>
      <c r="S33" s="23">
        <v>6.4868808145000001</v>
      </c>
      <c r="T33" s="23">
        <v>9.3755237500000005E-2</v>
      </c>
      <c r="U33" s="23">
        <v>0.24651518710000001</v>
      </c>
      <c r="V33" s="23">
        <v>9.6234322938000005</v>
      </c>
      <c r="W33" s="23">
        <v>2.2440363403000001</v>
      </c>
      <c r="X33" s="23">
        <v>1.8918545299999999E-2</v>
      </c>
      <c r="Y33" s="23">
        <v>3.9534575600000003E-2</v>
      </c>
      <c r="Z33" s="23">
        <v>1.3539095752000001</v>
      </c>
      <c r="AA33" s="23">
        <v>163.49845048</v>
      </c>
      <c r="AB33" s="23">
        <v>126.94848413</v>
      </c>
      <c r="AC33" s="23">
        <v>5.2084999999999996E-3</v>
      </c>
      <c r="AD33" s="23">
        <v>7.5817456500000005E-2</v>
      </c>
      <c r="AE33" s="23">
        <v>9.8835000000000006E-2</v>
      </c>
      <c r="AF33" s="23">
        <v>0.84825775380000001</v>
      </c>
      <c r="AG33" s="23">
        <v>5.6798700000000001E-2</v>
      </c>
      <c r="AH33" s="23">
        <v>1.7967024003000001</v>
      </c>
      <c r="AI33" s="23">
        <v>25.953538489</v>
      </c>
      <c r="AJ33" s="23">
        <v>170.57901262999999</v>
      </c>
      <c r="AK33" s="23">
        <v>3.3506671777000001</v>
      </c>
      <c r="AL33" s="23">
        <v>1.9471736932999999</v>
      </c>
      <c r="AM33" s="23">
        <v>11.142997412</v>
      </c>
      <c r="AN33" s="23">
        <v>0.17297926690000001</v>
      </c>
      <c r="AP33" s="23">
        <v>4.1925E-3</v>
      </c>
      <c r="AQ33" s="23">
        <v>190.05689131</v>
      </c>
      <c r="AR33" s="23">
        <v>5.5297150000000004</v>
      </c>
      <c r="AS33" s="23">
        <v>0.4677252013</v>
      </c>
      <c r="AT33" s="23">
        <v>1.4034611073000001</v>
      </c>
      <c r="AU33" s="23">
        <v>59.175062994000001</v>
      </c>
      <c r="AV33" s="23">
        <v>0.33096699260000001</v>
      </c>
      <c r="AW33" s="23">
        <v>9.0873199999999996E-5</v>
      </c>
      <c r="AX33" s="23">
        <v>3.68964E-4</v>
      </c>
      <c r="AZ33" s="23">
        <v>6.872165E-4</v>
      </c>
      <c r="BA33" s="23">
        <v>6.0085462000000001E-3</v>
      </c>
      <c r="BB33" s="23">
        <v>3.7142675E-3</v>
      </c>
      <c r="BC33" s="23">
        <v>0.34949999999999998</v>
      </c>
      <c r="BD33" s="23">
        <v>24.263727177</v>
      </c>
      <c r="BE33" s="23">
        <v>1.5089900000000001</v>
      </c>
      <c r="BF33" s="23">
        <v>4.4534999999999998E-2</v>
      </c>
      <c r="BG33" s="23">
        <v>223.14014097</v>
      </c>
      <c r="BH33" s="23">
        <v>0.44534000000000001</v>
      </c>
      <c r="BI33" s="23">
        <v>20.373894558</v>
      </c>
      <c r="BJ33" s="23">
        <v>19.762671385000001</v>
      </c>
      <c r="BK33" s="23">
        <v>13.211809178999999</v>
      </c>
      <c r="BL33" s="23">
        <v>60.694089171999998</v>
      </c>
      <c r="BM33" s="23">
        <v>3.4469276467999999</v>
      </c>
      <c r="BN33" s="23">
        <v>48.653419847000002</v>
      </c>
      <c r="BO33" s="23">
        <v>1.0823658999999999E-3</v>
      </c>
      <c r="BQ33" s="23" t="s">
        <v>31</v>
      </c>
      <c r="BR33" s="23">
        <v>6.1099588190321699</v>
      </c>
      <c r="BS33" s="23">
        <v>196.68379394594399</v>
      </c>
      <c r="BT33" s="23">
        <v>1.5089885111030199</v>
      </c>
      <c r="BU33" s="23">
        <v>5.8412445169925702</v>
      </c>
      <c r="BV33" s="23">
        <v>4.4536457550620703E-2</v>
      </c>
      <c r="BW33" s="23">
        <v>1.2733435610366099</v>
      </c>
      <c r="BX33" s="23">
        <v>26.833235293066199</v>
      </c>
      <c r="BY33" s="23">
        <v>22.5507376813663</v>
      </c>
      <c r="BZ33" s="23">
        <v>30.8444296313805</v>
      </c>
      <c r="CA33" s="23">
        <v>23.061098715283599</v>
      </c>
      <c r="CB33" s="23">
        <v>0.157138458692935</v>
      </c>
      <c r="CC33" s="23">
        <v>0.22612660399295501</v>
      </c>
      <c r="CD33" s="23">
        <v>16.985981494020599</v>
      </c>
      <c r="CE33" s="23">
        <v>1.0821200326266199E-3</v>
      </c>
      <c r="CF33" s="23">
        <v>2.68247870702007E-3</v>
      </c>
      <c r="CG33" s="23">
        <v>5.7002920095680504E-3</v>
      </c>
      <c r="CH33" s="23">
        <v>3.9528661794425803E-2</v>
      </c>
      <c r="CI33" s="23">
        <v>0.210238296310162</v>
      </c>
      <c r="CJ33" s="23">
        <v>1.54948078544288E-2</v>
      </c>
      <c r="CK33" s="23">
        <v>4.9067650671472798E-2</v>
      </c>
      <c r="CL33" s="23">
        <v>0.177357385099847</v>
      </c>
      <c r="CM33" s="23">
        <v>223.140608035621</v>
      </c>
      <c r="CN33" s="23">
        <v>39493.189804992799</v>
      </c>
      <c r="CO33" s="23">
        <v>4.9785123354687197</v>
      </c>
      <c r="CP33" s="23">
        <v>0.445329306701503</v>
      </c>
      <c r="CQ33" s="23">
        <v>2.5716829906413701E-2</v>
      </c>
      <c r="CR33" s="23">
        <v>6.2962053320843994E-2</v>
      </c>
      <c r="CS33" s="23">
        <v>6.4868647054954902</v>
      </c>
      <c r="CT33" s="23">
        <v>0.24647689279298199</v>
      </c>
      <c r="CU33" s="23">
        <v>25.947112142352498</v>
      </c>
      <c r="CV33" s="23">
        <v>9.6230944721772804</v>
      </c>
      <c r="CW33" s="23">
        <v>0.46748857491951701</v>
      </c>
      <c r="CX33" s="23">
        <v>11.1422583163544</v>
      </c>
      <c r="CY33" s="23">
        <v>1.4030873090694</v>
      </c>
      <c r="CZ33" s="23">
        <v>23161.363730402099</v>
      </c>
      <c r="DA33" s="23">
        <v>2.2432415691137702</v>
      </c>
      <c r="DB33" s="23">
        <v>1.8919260750237001E-2</v>
      </c>
      <c r="DC33" s="23">
        <v>0.611225941786956</v>
      </c>
      <c r="DD33" s="23">
        <v>15.2408993391645</v>
      </c>
      <c r="DE33" s="23">
        <v>0.97052932092131505</v>
      </c>
      <c r="DF33" s="23">
        <v>2.2549338172478599E-2</v>
      </c>
      <c r="DG33" s="23">
        <v>3.4703345905190099</v>
      </c>
      <c r="DH33" s="23">
        <v>5.8300114199418898E-2</v>
      </c>
      <c r="DI33" s="23">
        <v>216.17582653208001</v>
      </c>
      <c r="DJ33" s="23">
        <v>662.69588796171104</v>
      </c>
      <c r="DK33" s="23">
        <v>33.464887012768699</v>
      </c>
      <c r="DL33" s="23">
        <v>13.2046586034367</v>
      </c>
      <c r="DM33" s="23">
        <v>99.216832935249599</v>
      </c>
      <c r="DN33" s="23">
        <v>1.35391571913217</v>
      </c>
      <c r="DO33" s="23">
        <v>3.61285045723307</v>
      </c>
      <c r="DP33" s="23">
        <v>163.19080241796399</v>
      </c>
      <c r="DQ33" s="23">
        <v>163.19080241796399</v>
      </c>
      <c r="DR33" s="23">
        <v>126.90399336032399</v>
      </c>
      <c r="DS33" s="23">
        <v>5.19245878933184E-3</v>
      </c>
      <c r="DT33" s="23">
        <v>60.685497324868997</v>
      </c>
      <c r="DU33" s="23">
        <v>2.2831271663186901E-2</v>
      </c>
      <c r="DV33" s="23">
        <v>4.7100073249782798E-2</v>
      </c>
      <c r="DW33" s="23">
        <v>0</v>
      </c>
      <c r="DX33" s="23">
        <v>9.8835083312664496E-2</v>
      </c>
      <c r="DY33" s="23">
        <v>280.49837874588002</v>
      </c>
      <c r="DZ33" s="23">
        <v>4.0369344995386003</v>
      </c>
      <c r="EA33" s="23">
        <v>236.91440134797301</v>
      </c>
      <c r="EB33" s="23">
        <v>130.25088131531101</v>
      </c>
      <c r="EC33" s="23">
        <v>0.22054509430085301</v>
      </c>
      <c r="ED33" s="23">
        <v>0.62770999590877397</v>
      </c>
      <c r="EE33" s="23">
        <v>5.6801642917376098E-2</v>
      </c>
      <c r="EF33" s="23">
        <v>0.59289949193163505</v>
      </c>
      <c r="EG33" s="23">
        <v>1.2037674714859601</v>
      </c>
      <c r="EH33" s="23">
        <v>172.09079250686099</v>
      </c>
      <c r="EI33" s="23">
        <v>3.4468410498569799</v>
      </c>
      <c r="EJ33" s="23">
        <v>3.3506660000191402</v>
      </c>
      <c r="EK33" s="23">
        <v>1993.93653909103</v>
      </c>
      <c r="EL33" s="23">
        <v>0</v>
      </c>
      <c r="EM33" s="23">
        <v>0.79827116522026897</v>
      </c>
      <c r="EN33" s="23">
        <v>1.14873691064567</v>
      </c>
      <c r="EO33" s="23">
        <v>6386.9185879010402</v>
      </c>
      <c r="EP33" s="23">
        <v>10461.783007182999</v>
      </c>
      <c r="EQ33" s="23">
        <v>1162.4205059830099</v>
      </c>
      <c r="ER33" s="23">
        <v>11624.2035131661</v>
      </c>
      <c r="ES33" s="23">
        <v>4.9666190667117402E-2</v>
      </c>
      <c r="ET33" s="23">
        <v>201.645186683785</v>
      </c>
      <c r="EU33" s="23">
        <v>0.33096043461012198</v>
      </c>
      <c r="EV33" s="6">
        <v>9.0863585555051997E-5</v>
      </c>
      <c r="EW33" s="23">
        <v>3.6886771449527901E-4</v>
      </c>
      <c r="EX33" s="23">
        <v>0</v>
      </c>
      <c r="EY33" s="23">
        <v>6.8703737113192905E-4</v>
      </c>
      <c r="EZ33" s="23">
        <v>6.0076879231962897E-3</v>
      </c>
      <c r="FA33" s="23">
        <v>3.7142889575667499E-3</v>
      </c>
      <c r="FB33" s="23">
        <v>0.34950237162210501</v>
      </c>
      <c r="FC33" s="23">
        <v>24.263627006706201</v>
      </c>
      <c r="FD33" s="23">
        <v>13.925591108891799</v>
      </c>
      <c r="FE33" s="23">
        <v>2125.6746686510801</v>
      </c>
      <c r="FF33" s="23">
        <v>43.401748692350502</v>
      </c>
      <c r="FG33" s="23">
        <v>72.232735183451993</v>
      </c>
      <c r="FH33" s="23">
        <v>87.361379247892998</v>
      </c>
      <c r="FI33" s="23">
        <v>21.227389378362702</v>
      </c>
      <c r="FJ33" s="23">
        <v>9.7476778341721904</v>
      </c>
      <c r="FK33" s="23">
        <v>5.88262723447698E-3</v>
      </c>
      <c r="FL33" s="23">
        <v>33.737231569602699</v>
      </c>
      <c r="FM33" s="23">
        <v>2193.08335257831</v>
      </c>
      <c r="FN33" s="23">
        <v>1559.04755781532</v>
      </c>
      <c r="FO33" s="23">
        <v>634.03579476298501</v>
      </c>
      <c r="FP33" s="23">
        <v>2.0881833224176898</v>
      </c>
      <c r="FQ33" s="23">
        <v>0.46251693839734997</v>
      </c>
      <c r="FR33" s="23">
        <v>393.19226637378199</v>
      </c>
      <c r="FS33" s="23">
        <v>62.542033073916102</v>
      </c>
      <c r="FT33" s="23">
        <v>122.070086765103</v>
      </c>
      <c r="FU33" s="23">
        <v>18.994576491895199</v>
      </c>
      <c r="FV33" s="23">
        <v>17.672073072305999</v>
      </c>
      <c r="FW33" s="23">
        <v>309.15419349272702</v>
      </c>
      <c r="FX33" s="23">
        <v>0.17282938739720599</v>
      </c>
      <c r="FY33" s="23">
        <v>175.89519515055099</v>
      </c>
      <c r="FZ33" s="23">
        <v>44.484076930372503</v>
      </c>
      <c r="GA33" s="23">
        <v>300.34442575516499</v>
      </c>
      <c r="GB33" s="23">
        <v>6.40937258451914</v>
      </c>
      <c r="GC33" s="23">
        <v>0</v>
      </c>
      <c r="GD33" s="23">
        <v>5718.4241505650898</v>
      </c>
      <c r="GE33" s="23">
        <v>382.30399460032498</v>
      </c>
      <c r="GF33" s="23">
        <v>48.644489646518302</v>
      </c>
      <c r="GG33" s="23">
        <v>4.2019806209206303</v>
      </c>
      <c r="GH33" s="23">
        <v>68.478898990709396</v>
      </c>
      <c r="GI33" s="23">
        <v>750.26582950503405</v>
      </c>
      <c r="GJ33" s="23">
        <v>190.032007205572</v>
      </c>
      <c r="GK33" s="23">
        <v>4.1928169431117799E-3</v>
      </c>
      <c r="GL33" s="23">
        <v>5.52971495369931</v>
      </c>
      <c r="GM33" s="23">
        <v>0.18878864426660399</v>
      </c>
      <c r="GN33" s="23">
        <v>287.572547021199</v>
      </c>
      <c r="GO33" s="23">
        <v>5433.5370130888396</v>
      </c>
      <c r="GP33" s="23">
        <v>59.1629279869531</v>
      </c>
      <c r="GQ33" s="23">
        <v>323.04857986079099</v>
      </c>
      <c r="GS33" s="32">
        <f t="shared" si="1"/>
        <v>1.1754624239267353</v>
      </c>
      <c r="GT33" s="31">
        <f t="shared" si="2"/>
        <v>0</v>
      </c>
      <c r="GU33" s="46">
        <f t="shared" si="3"/>
        <v>-2.8945534266516218E-4</v>
      </c>
      <c r="GV33" s="46">
        <f t="shared" si="4"/>
        <v>-1.7037869298363873E-5</v>
      </c>
      <c r="GW33" s="46">
        <f t="shared" si="5"/>
        <v>-3.6454613687509127E-4</v>
      </c>
      <c r="GX33" s="46">
        <f t="shared" si="6"/>
        <v>1.0796275787928191E-3</v>
      </c>
      <c r="GY33" s="46">
        <f t="shared" si="7"/>
        <v>-1.8793167016119969E-4</v>
      </c>
      <c r="GZ33" s="46">
        <f t="shared" si="8"/>
        <v>-1.3394033258101569E-4</v>
      </c>
      <c r="HA33" s="46">
        <f t="shared" si="9"/>
        <v>-2.112093412526533E-4</v>
      </c>
      <c r="HB33" s="46">
        <f t="shared" si="10"/>
        <v>-1.8539698714772516E-5</v>
      </c>
      <c r="HC33" s="46">
        <f t="shared" si="11"/>
        <v>-1.5045215953317272E-5</v>
      </c>
      <c r="HD33" s="46">
        <f t="shared" si="12"/>
        <v>-3.6735856205212465E-4</v>
      </c>
      <c r="HE33" s="46">
        <f t="shared" si="13"/>
        <v>-7.4217383103102079E-6</v>
      </c>
      <c r="HF33" s="46">
        <f t="shared" si="14"/>
        <v>-4.1080658929107363E-5</v>
      </c>
      <c r="HG33" s="46">
        <f t="shared" si="15"/>
        <v>-1.0674568076414063E-5</v>
      </c>
      <c r="HH33" s="46">
        <f t="shared" si="16"/>
        <v>-1.3786498125459995E-5</v>
      </c>
      <c r="HI33" s="46">
        <f t="shared" si="17"/>
        <v>-1.1157057057923758E-4</v>
      </c>
      <c r="HJ33" s="46">
        <f t="shared" si="18"/>
        <v>-5.6039086431454838E-6</v>
      </c>
      <c r="HK33" s="46">
        <f t="shared" si="19"/>
        <v>-4.2479841397322193E-6</v>
      </c>
      <c r="HL33" s="46">
        <f t="shared" si="20"/>
        <v>-2.4833205619981016E-6</v>
      </c>
      <c r="HM33" s="55">
        <f t="shared" si="21"/>
        <v>-5.4144754022326547E-2</v>
      </c>
      <c r="HN33" s="46">
        <f t="shared" si="22"/>
        <v>-1.5534258748318874E-4</v>
      </c>
      <c r="HO33" s="46">
        <f t="shared" si="23"/>
        <v>-3.5104068112762515E-5</v>
      </c>
      <c r="HP33" s="46">
        <f t="shared" si="24"/>
        <v>-3.5417037235845148E-4</v>
      </c>
      <c r="HQ33" s="46">
        <f t="shared" si="25"/>
        <v>3.781740221867298E-5</v>
      </c>
      <c r="HR33" s="46">
        <f t="shared" si="26"/>
        <v>-1.4958565975350566E-4</v>
      </c>
      <c r="HS33" s="46">
        <f t="shared" si="27"/>
        <v>4.537919136145589E-6</v>
      </c>
      <c r="HT33" s="46">
        <f t="shared" si="28"/>
        <v>-1.8816573559737916E-3</v>
      </c>
      <c r="HU33" s="46">
        <f t="shared" si="29"/>
        <v>-3.5046318182454557E-4</v>
      </c>
      <c r="HV33" s="46">
        <f t="shared" si="30"/>
        <v>-3.0798138942420327E-3</v>
      </c>
      <c r="HW33" s="46">
        <f t="shared" si="31"/>
        <v>-4.5957128004128117E-5</v>
      </c>
      <c r="HX33" s="46">
        <f t="shared" si="32"/>
        <v>8.4294697717878786E-7</v>
      </c>
      <c r="HY33" s="46">
        <f t="shared" si="33"/>
        <v>-3.1400719428850693E-6</v>
      </c>
      <c r="HZ33" s="46">
        <f t="shared" si="34"/>
        <v>5.1813111498987323E-5</v>
      </c>
      <c r="IA33" s="46">
        <f t="shared" si="35"/>
        <v>-1.9723289955537276E-5</v>
      </c>
      <c r="IB33" s="46">
        <f t="shared" si="36"/>
        <v>-2.4760965254217251E-4</v>
      </c>
      <c r="IC33" s="46">
        <f t="shared" si="37"/>
        <v>8.8626370475022882E-3</v>
      </c>
      <c r="ID33" s="46">
        <f t="shared" si="38"/>
        <v>-3.5147652616194769E-7</v>
      </c>
      <c r="IE33" s="46">
        <f t="shared" si="39"/>
        <v>-8.5055295596294842E-5</v>
      </c>
      <c r="IF33" s="46">
        <f t="shared" si="40"/>
        <v>-6.6328261442771626E-5</v>
      </c>
      <c r="IG33" s="46">
        <f t="shared" si="41"/>
        <v>-8.6645934787471502E-4</v>
      </c>
      <c r="IH33" s="46">
        <f t="shared" si="42"/>
        <v>0</v>
      </c>
      <c r="II33" s="46">
        <f t="shared" si="43"/>
        <v>7.5597641450172778E-5</v>
      </c>
      <c r="IJ33" s="46">
        <f t="shared" si="44"/>
        <v>-1.3092976664239351E-4</v>
      </c>
      <c r="IK33" s="46">
        <f t="shared" si="45"/>
        <v>-8.3730699308730381E-9</v>
      </c>
      <c r="IL33" s="46">
        <f t="shared" si="46"/>
        <v>-5.059089820803205E-4</v>
      </c>
      <c r="IM33" s="46">
        <f t="shared" si="47"/>
        <v>-2.6634028449790001E-4</v>
      </c>
      <c r="IN33" s="46">
        <f t="shared" si="48"/>
        <v>-2.0506960927326842E-4</v>
      </c>
      <c r="IO33" s="46">
        <f t="shared" si="49"/>
        <v>-1.9814634161893226E-5</v>
      </c>
      <c r="IP33" s="46">
        <f t="shared" si="50"/>
        <v>-1.0580066453034123E-4</v>
      </c>
      <c r="IQ33" s="46">
        <f t="shared" si="51"/>
        <v>-2.6096178684366768E-4</v>
      </c>
      <c r="IR33" s="46">
        <f t="shared" si="52"/>
        <v>0</v>
      </c>
      <c r="IS33" s="46">
        <f t="shared" si="53"/>
        <v>-2.6065856694497982E-4</v>
      </c>
      <c r="IT33" s="46">
        <f t="shared" si="54"/>
        <v>-1.4284267360887456E-4</v>
      </c>
      <c r="IU33" s="46">
        <f t="shared" si="55"/>
        <v>5.777065531737546E-6</v>
      </c>
      <c r="IV33" s="46">
        <f t="shared" si="56"/>
        <v>6.7857570959518315E-6</v>
      </c>
      <c r="IW33" s="46">
        <f t="shared" si="57"/>
        <v>-4.1283968067914225E-6</v>
      </c>
      <c r="IX33" s="46">
        <f t="shared" si="58"/>
        <v>-9.8668445791606006E-7</v>
      </c>
      <c r="IY33" s="46">
        <f t="shared" si="59"/>
        <v>3.272820524767325E-5</v>
      </c>
      <c r="IZ33" s="46">
        <f t="shared" si="60"/>
        <v>2.0931492602135352E-6</v>
      </c>
      <c r="JA33" s="46">
        <f t="shared" si="61"/>
        <v>-2.4011538368462184E-5</v>
      </c>
      <c r="JB33" s="46">
        <f t="shared" si="62"/>
        <v>-2.7443568123128181E-6</v>
      </c>
      <c r="JC33" s="46">
        <f t="shared" si="63"/>
        <v>-2.9693365910179346E-6</v>
      </c>
      <c r="JD33" s="46">
        <f t="shared" si="64"/>
        <v>-5.4122607028454534E-4</v>
      </c>
      <c r="JE33" s="46">
        <f t="shared" si="65"/>
        <v>-1.4155986601351939E-4</v>
      </c>
      <c r="JF33" s="46">
        <f t="shared" si="66"/>
        <v>-2.5122936102336716E-5</v>
      </c>
      <c r="JG33" s="46">
        <f t="shared" si="67"/>
        <v>-1.8354723079657583E-4</v>
      </c>
      <c r="JH33" s="46">
        <f t="shared" si="68"/>
        <v>-2.271573535160313E-4</v>
      </c>
    </row>
    <row r="34" spans="1:268" x14ac:dyDescent="0.3">
      <c r="A34" s="23" t="s">
        <v>32</v>
      </c>
      <c r="B34" s="64">
        <v>23297.976542</v>
      </c>
      <c r="C34" s="64">
        <v>1172.3824646</v>
      </c>
      <c r="D34" s="64">
        <v>24944.674547999999</v>
      </c>
      <c r="E34" s="64">
        <v>10720.558354000001</v>
      </c>
      <c r="F34" s="64">
        <v>7485.8515127999999</v>
      </c>
      <c r="G34" s="64">
        <v>9941.2009512000004</v>
      </c>
      <c r="H34" s="64">
        <v>40127.172277999998</v>
      </c>
      <c r="I34" s="23">
        <v>295.68263030000003</v>
      </c>
      <c r="J34" s="23">
        <v>67.902441095</v>
      </c>
      <c r="K34" s="23">
        <v>4.6603548495</v>
      </c>
      <c r="L34" s="23">
        <v>0.46142776270000002</v>
      </c>
      <c r="M34" s="23">
        <v>56.489660004000001</v>
      </c>
      <c r="N34" s="23">
        <v>4.4612323299999999E-2</v>
      </c>
      <c r="O34" s="23">
        <v>2.0946022647999998</v>
      </c>
      <c r="P34" s="23">
        <v>0.2292396857</v>
      </c>
      <c r="Q34" s="23">
        <v>1.9078980198</v>
      </c>
      <c r="R34" s="23">
        <v>20.005980664999999</v>
      </c>
      <c r="S34" s="23">
        <v>77.440917819999996</v>
      </c>
      <c r="T34" s="23">
        <v>1.7659958045999999</v>
      </c>
      <c r="U34" s="23">
        <v>1.7734767927999999</v>
      </c>
      <c r="V34" s="23">
        <v>19.391843094999999</v>
      </c>
      <c r="W34" s="23">
        <v>31.785095735999999</v>
      </c>
      <c r="X34" s="23">
        <v>2.5793600000000002E-3</v>
      </c>
      <c r="Y34" s="23">
        <v>9.6463467900000002E-2</v>
      </c>
      <c r="Z34" s="23">
        <v>1.0669827408000001</v>
      </c>
      <c r="AA34" s="23">
        <v>484.53605347000001</v>
      </c>
      <c r="AB34" s="23">
        <v>536.74563116000002</v>
      </c>
      <c r="AC34" s="23">
        <v>0.64456091999999998</v>
      </c>
      <c r="AD34" s="23">
        <v>0.56704595530000002</v>
      </c>
      <c r="AE34" s="23">
        <v>1.7551800000000001E-3</v>
      </c>
      <c r="AF34" s="23">
        <v>2.2908134319000002</v>
      </c>
      <c r="AG34" s="23">
        <v>0.106405555</v>
      </c>
      <c r="AH34" s="23">
        <v>11.944166524</v>
      </c>
      <c r="AI34" s="23">
        <v>43.802650217</v>
      </c>
      <c r="AJ34" s="23">
        <v>3440.7804369999999</v>
      </c>
      <c r="AK34" s="23">
        <v>16.768242097000002</v>
      </c>
      <c r="AL34" s="23">
        <v>2.8279083451</v>
      </c>
      <c r="AM34" s="23">
        <v>14.430028027000001</v>
      </c>
      <c r="AN34" s="23">
        <v>0.4730859315</v>
      </c>
      <c r="AO34" s="23">
        <v>2.2552485000000001E-2</v>
      </c>
      <c r="AP34" s="23">
        <v>9.0076240000000002E-2</v>
      </c>
      <c r="AQ34" s="23">
        <v>840.92988903000003</v>
      </c>
      <c r="AR34" s="23">
        <v>10.806341359999999</v>
      </c>
      <c r="AS34" s="23">
        <v>2.1168508159999999</v>
      </c>
      <c r="AT34" s="23">
        <v>6.5985542600000002</v>
      </c>
      <c r="AU34" s="23">
        <v>274.07904012</v>
      </c>
      <c r="AV34" s="23">
        <v>0.47566465450000001</v>
      </c>
      <c r="AW34" s="6">
        <v>4.7223027000000001E-7</v>
      </c>
      <c r="AX34" s="6">
        <v>4.1976023999999997E-6</v>
      </c>
      <c r="AZ34" s="23">
        <v>1.1134277E-3</v>
      </c>
      <c r="BA34" s="23">
        <v>0.92421649080000001</v>
      </c>
      <c r="BB34" s="23">
        <v>6.6239745999999997E-3</v>
      </c>
      <c r="BD34" s="23">
        <v>27.550752001999999</v>
      </c>
      <c r="BE34" s="23">
        <v>7.127843275</v>
      </c>
      <c r="BF34" s="23">
        <v>18.331062724999999</v>
      </c>
      <c r="BG34" s="23">
        <v>5.4009771009999996</v>
      </c>
      <c r="BH34" s="23">
        <v>2.7951392799999999E-2</v>
      </c>
      <c r="BI34" s="23">
        <v>28.950757819</v>
      </c>
      <c r="BJ34" s="23">
        <v>28.082234767999999</v>
      </c>
      <c r="BK34" s="23">
        <v>66.152150449000004</v>
      </c>
      <c r="BL34" s="23">
        <v>565.31134115999998</v>
      </c>
      <c r="BM34" s="23">
        <v>43.364450073</v>
      </c>
      <c r="BN34" s="23">
        <v>475.01745691000002</v>
      </c>
      <c r="BO34" s="23">
        <v>3.5772517999999999E-3</v>
      </c>
      <c r="BQ34" s="23" t="s">
        <v>32</v>
      </c>
      <c r="BR34" s="23">
        <v>30.870146795917201</v>
      </c>
      <c r="BS34" s="23">
        <v>1317.78293318027</v>
      </c>
      <c r="BT34" s="23">
        <v>7.12787119231883</v>
      </c>
      <c r="BU34" s="23">
        <v>67.899288778483097</v>
      </c>
      <c r="BV34" s="23">
        <v>18.330193882883801</v>
      </c>
      <c r="BW34" s="23">
        <v>4.65789207246047</v>
      </c>
      <c r="BX34" s="23">
        <v>304.32395118861001</v>
      </c>
      <c r="BY34" s="23">
        <v>295.66692296151399</v>
      </c>
      <c r="BZ34" s="23">
        <v>203.55692026923299</v>
      </c>
      <c r="CA34" s="23">
        <v>1600.1807066502099</v>
      </c>
      <c r="CB34" s="23">
        <v>0.18914382151336201</v>
      </c>
      <c r="CC34" s="23">
        <v>0.27218170084811799</v>
      </c>
      <c r="CD34" s="23">
        <v>56.4616178559221</v>
      </c>
      <c r="CE34" s="23">
        <v>3.5773369938213902E-3</v>
      </c>
      <c r="CF34" s="23">
        <v>1.42740178070294E-2</v>
      </c>
      <c r="CG34" s="23">
        <v>3.0332319470196299E-2</v>
      </c>
      <c r="CH34" s="23">
        <v>9.6464228731896695E-2</v>
      </c>
      <c r="CI34" s="23">
        <v>2.0897517522990801</v>
      </c>
      <c r="CJ34" s="23">
        <v>5.5002475413548399E-2</v>
      </c>
      <c r="CK34" s="23">
        <v>0.17417389661822</v>
      </c>
      <c r="CL34" s="23">
        <v>1.9076007907930601</v>
      </c>
      <c r="CM34" s="23">
        <v>5.3874129626088498</v>
      </c>
      <c r="CN34" s="23">
        <v>41849.798735258999</v>
      </c>
      <c r="CO34" s="23">
        <v>20.005929877653301</v>
      </c>
      <c r="CP34" s="23">
        <v>2.7950848794237301E-2</v>
      </c>
      <c r="CQ34" s="23">
        <v>0.44444760758577401</v>
      </c>
      <c r="CR34" s="23">
        <v>1.08812193242359</v>
      </c>
      <c r="CS34" s="23">
        <v>77.440911165032603</v>
      </c>
      <c r="CT34" s="23">
        <v>1.7732397610961099</v>
      </c>
      <c r="CU34" s="23">
        <v>43.788743058977097</v>
      </c>
      <c r="CV34" s="23">
        <v>19.389632637838499</v>
      </c>
      <c r="CW34" s="23">
        <v>2.1157542277839498</v>
      </c>
      <c r="CX34" s="23">
        <v>14.4260681676397</v>
      </c>
      <c r="CY34" s="23">
        <v>6.59578979748136</v>
      </c>
      <c r="CZ34" s="23">
        <v>23287.830525755999</v>
      </c>
      <c r="DA34" s="23">
        <v>31.784462586338101</v>
      </c>
      <c r="DB34" s="23">
        <v>2.57911927114997E-3</v>
      </c>
      <c r="DC34" s="23">
        <v>0.86852123877709797</v>
      </c>
      <c r="DD34" s="23">
        <v>21.6570287758285</v>
      </c>
      <c r="DE34" s="23">
        <v>1.3790855007523299</v>
      </c>
      <c r="DF34" s="23">
        <v>3.2041671764854902E-2</v>
      </c>
      <c r="DG34" s="23">
        <v>4.9312226833556503</v>
      </c>
      <c r="DH34" s="23">
        <v>8.2842408659755007E-2</v>
      </c>
      <c r="DI34" s="23">
        <v>1111.58987828524</v>
      </c>
      <c r="DJ34" s="23">
        <v>809.13122863207695</v>
      </c>
      <c r="DK34" s="23">
        <v>154.49254919126699</v>
      </c>
      <c r="DL34" s="23">
        <v>66.086077130652498</v>
      </c>
      <c r="DM34" s="6">
        <v>625.86185307675396</v>
      </c>
      <c r="DN34" s="6">
        <v>1.06698552789637</v>
      </c>
      <c r="DO34" s="23">
        <v>18.760690615252798</v>
      </c>
      <c r="DP34" s="23">
        <v>483.99422134738001</v>
      </c>
      <c r="DQ34" s="23">
        <v>483.99422134738001</v>
      </c>
      <c r="DR34" s="23">
        <v>536.364058585257</v>
      </c>
      <c r="DS34" s="23">
        <v>0.64412972821157299</v>
      </c>
      <c r="DT34" s="23">
        <v>565.256108665802</v>
      </c>
      <c r="DU34" s="23">
        <v>0.120828743362467</v>
      </c>
      <c r="DV34" s="23">
        <v>0.41256252097661</v>
      </c>
      <c r="DW34" s="23">
        <v>0</v>
      </c>
      <c r="DX34" s="23">
        <v>1.75455967643865E-3</v>
      </c>
      <c r="DY34" s="23">
        <v>736.30440797061999</v>
      </c>
      <c r="DZ34" s="23">
        <v>42.401521482285297</v>
      </c>
      <c r="EA34" s="23">
        <v>2603.5420758731998</v>
      </c>
      <c r="EB34" s="23">
        <v>703.90553407345499</v>
      </c>
      <c r="EC34" s="23">
        <v>0.59554013817192697</v>
      </c>
      <c r="ED34" s="23">
        <v>1.6949955434855</v>
      </c>
      <c r="EE34" s="23">
        <v>0.106403972314898</v>
      </c>
      <c r="EF34" s="23">
        <v>3.93779595570859</v>
      </c>
      <c r="EG34" s="23">
        <v>7.9949145431901902</v>
      </c>
      <c r="EH34" s="23">
        <v>3454.3062282812002</v>
      </c>
      <c r="EI34" s="23">
        <v>43.363539221618304</v>
      </c>
      <c r="EJ34" s="23">
        <v>16.757490530594598</v>
      </c>
      <c r="EK34" s="23">
        <v>1171.94924693844</v>
      </c>
      <c r="EL34" s="23">
        <v>0</v>
      </c>
      <c r="EM34" s="23">
        <v>1.1592820710712799</v>
      </c>
      <c r="EN34" s="23">
        <v>1.66823131457597</v>
      </c>
      <c r="EO34" s="23">
        <v>43647.760023523297</v>
      </c>
      <c r="EP34" s="23">
        <v>22441.863977001402</v>
      </c>
      <c r="EQ34" s="23">
        <v>2493.5425773997599</v>
      </c>
      <c r="ER34" s="23">
        <v>24935.406554401099</v>
      </c>
      <c r="ES34" s="23">
        <v>0.38492893258828398</v>
      </c>
      <c r="ET34" s="23">
        <v>888.05684290655097</v>
      </c>
      <c r="EU34" s="23">
        <v>0.47565622709057198</v>
      </c>
      <c r="EV34" s="6">
        <v>4.7221231612074799E-7</v>
      </c>
      <c r="EW34" s="6">
        <v>4.1973589951333004E-6</v>
      </c>
      <c r="EX34" s="23">
        <v>0</v>
      </c>
      <c r="EY34" s="23">
        <v>1.1132697565537401E-3</v>
      </c>
      <c r="EZ34" s="23">
        <v>0.92420769011697301</v>
      </c>
      <c r="FA34" s="23">
        <v>6.62397945215361E-3</v>
      </c>
      <c r="FB34" s="23">
        <v>0</v>
      </c>
      <c r="FC34" s="23">
        <v>27.541432482889</v>
      </c>
      <c r="FD34" s="23">
        <v>65.692940993261601</v>
      </c>
      <c r="FE34" s="23">
        <v>13261.3410476465</v>
      </c>
      <c r="FF34" s="23">
        <v>122.912029770443</v>
      </c>
      <c r="FG34" s="23">
        <v>162.01147248190799</v>
      </c>
      <c r="FH34" s="23">
        <v>270.79745150757498</v>
      </c>
      <c r="FI34" s="23">
        <v>105.848648632682</v>
      </c>
      <c r="FJ34" s="23">
        <v>36.770501522802903</v>
      </c>
      <c r="FK34" s="23">
        <v>3.3620324937736E-2</v>
      </c>
      <c r="FL34" s="23">
        <v>160.47090058665</v>
      </c>
      <c r="FM34" s="23">
        <v>10712.7083196413</v>
      </c>
      <c r="FN34" s="23">
        <v>7479.7731370777001</v>
      </c>
      <c r="FO34" s="23">
        <v>3232.93518256364</v>
      </c>
      <c r="FP34" s="23">
        <v>11.5404305696192</v>
      </c>
      <c r="FQ34" s="23">
        <v>7.2874199063110803</v>
      </c>
      <c r="FR34" s="23">
        <v>2749.2223131423002</v>
      </c>
      <c r="FS34" s="23">
        <v>259.25816837778302</v>
      </c>
      <c r="FT34" s="23">
        <v>611.433259709872</v>
      </c>
      <c r="FU34" s="23">
        <v>43.722587888102098</v>
      </c>
      <c r="FV34" s="23">
        <v>35.847695584472802</v>
      </c>
      <c r="FW34" s="23">
        <v>1525.6807045574999</v>
      </c>
      <c r="FX34" s="23">
        <v>0.47259448591264702</v>
      </c>
      <c r="FY34" s="23">
        <v>783.88999060984997</v>
      </c>
      <c r="FZ34" s="23">
        <v>328.79485519326198</v>
      </c>
      <c r="GA34" s="23">
        <v>934.07941875295398</v>
      </c>
      <c r="GB34" s="23">
        <v>48.402337900196699</v>
      </c>
      <c r="GC34" s="23">
        <v>2.2553672792473198E-2</v>
      </c>
      <c r="GD34" s="23">
        <v>9936.8377759402792</v>
      </c>
      <c r="GE34" s="23">
        <v>4614.4024913068997</v>
      </c>
      <c r="GF34" s="23">
        <v>474.98795234743699</v>
      </c>
      <c r="GG34" s="23">
        <v>40.917144910865801</v>
      </c>
      <c r="GH34" s="23">
        <v>3299.7376362534001</v>
      </c>
      <c r="GI34" s="23">
        <v>4104.1736263115999</v>
      </c>
      <c r="GJ34" s="23">
        <v>840.43627409610099</v>
      </c>
      <c r="GK34" s="23">
        <v>8.9477786810453305E-2</v>
      </c>
      <c r="GL34" s="23">
        <v>10.806363504246301</v>
      </c>
      <c r="GM34" s="23">
        <v>9.2196251643502407</v>
      </c>
      <c r="GN34" s="23">
        <v>2816.9881421123901</v>
      </c>
      <c r="GO34" s="23">
        <v>40103.630917426897</v>
      </c>
      <c r="GP34" s="23">
        <v>273.70599410514001</v>
      </c>
      <c r="GQ34" s="23">
        <v>2723.7818881962899</v>
      </c>
      <c r="GS34" s="32">
        <f t="shared" si="1"/>
        <v>1.0883742699855217</v>
      </c>
      <c r="GT34" s="31">
        <f t="shared" si="2"/>
        <v>0</v>
      </c>
      <c r="GU34" s="46">
        <f t="shared" si="3"/>
        <v>-4.3548916043035379E-4</v>
      </c>
      <c r="GV34" s="46">
        <f t="shared" si="4"/>
        <v>-3.6951905597453687E-4</v>
      </c>
      <c r="GW34" s="46">
        <f t="shared" si="5"/>
        <v>-3.7154197305985716E-4</v>
      </c>
      <c r="GX34" s="46">
        <f t="shared" si="6"/>
        <v>-7.3224118553221146E-4</v>
      </c>
      <c r="GY34" s="46">
        <f t="shared" si="7"/>
        <v>-8.1198187165567692E-4</v>
      </c>
      <c r="GZ34" s="46">
        <f t="shared" si="8"/>
        <v>-4.3889820567348016E-4</v>
      </c>
      <c r="HA34" s="46">
        <f t="shared" si="9"/>
        <v>-5.8666881408954126E-4</v>
      </c>
      <c r="HB34" s="46">
        <f t="shared" si="10"/>
        <v>-5.3122290173425257E-5</v>
      </c>
      <c r="HC34" s="46">
        <f t="shared" si="11"/>
        <v>-4.6424200162304891E-5</v>
      </c>
      <c r="HD34" s="46">
        <f t="shared" si="12"/>
        <v>-5.2845268634302462E-4</v>
      </c>
      <c r="HE34" s="46">
        <f t="shared" si="13"/>
        <v>-2.2157387739691158E-4</v>
      </c>
      <c r="HF34" s="46">
        <f t="shared" si="14"/>
        <v>-4.9641205268212852E-4</v>
      </c>
      <c r="HG34" s="46">
        <f t="shared" si="15"/>
        <v>-1.3417868273860484E-4</v>
      </c>
      <c r="HH34" s="46">
        <f t="shared" si="16"/>
        <v>-2.3157200688804125E-3</v>
      </c>
      <c r="HI34" s="46">
        <f t="shared" si="17"/>
        <v>-2.7618982305915022E-4</v>
      </c>
      <c r="HJ34" s="46">
        <f t="shared" si="18"/>
        <v>-1.5578872867167464E-4</v>
      </c>
      <c r="HK34" s="46">
        <f t="shared" si="19"/>
        <v>-2.5386082066347293E-6</v>
      </c>
      <c r="HL34" s="46">
        <f t="shared" si="20"/>
        <v>-8.5936060425173365E-8</v>
      </c>
      <c r="HM34" s="55">
        <f t="shared" si="21"/>
        <v>-0.13217826677878619</v>
      </c>
      <c r="HN34" s="46">
        <f t="shared" si="22"/>
        <v>-1.3365368233309114E-4</v>
      </c>
      <c r="HO34" s="46">
        <f t="shared" si="23"/>
        <v>-1.1398901851003196E-4</v>
      </c>
      <c r="HP34" s="46">
        <f t="shared" si="24"/>
        <v>-1.9919702843006953E-5</v>
      </c>
      <c r="HQ34" s="46">
        <f t="shared" si="25"/>
        <v>-9.3328907182447691E-5</v>
      </c>
      <c r="HR34" s="46">
        <f t="shared" si="26"/>
        <v>7.8872542451156113E-6</v>
      </c>
      <c r="HS34" s="46">
        <f t="shared" si="27"/>
        <v>2.612128822089886E-6</v>
      </c>
      <c r="HT34" s="46">
        <f t="shared" si="28"/>
        <v>-1.118249341281588E-3</v>
      </c>
      <c r="HU34" s="46">
        <f t="shared" si="29"/>
        <v>-7.1090019665064367E-4</v>
      </c>
      <c r="HV34" s="46">
        <f t="shared" si="30"/>
        <v>-6.6896979796260035E-4</v>
      </c>
      <c r="HW34" s="46">
        <f t="shared" si="31"/>
        <v>-6.060535811207513E-5</v>
      </c>
      <c r="HX34" s="46">
        <f t="shared" si="32"/>
        <v>-3.5342447005436834E-4</v>
      </c>
      <c r="HY34" s="46">
        <f t="shared" si="33"/>
        <v>-1.212452479567995E-4</v>
      </c>
      <c r="HZ34" s="46">
        <f t="shared" si="34"/>
        <v>-1.4874083425464758E-5</v>
      </c>
      <c r="IA34" s="46">
        <f t="shared" si="35"/>
        <v>-9.5913139507897236E-4</v>
      </c>
      <c r="IB34" s="46">
        <f t="shared" si="36"/>
        <v>-3.174958125594293E-4</v>
      </c>
      <c r="IC34" s="46">
        <f t="shared" si="37"/>
        <v>3.931024233848935E-3</v>
      </c>
      <c r="ID34" s="46">
        <f t="shared" si="38"/>
        <v>-6.4118625811867191E-4</v>
      </c>
      <c r="IE34" s="46">
        <f t="shared" si="39"/>
        <v>-1.3966487048086302E-4</v>
      </c>
      <c r="IF34" s="46">
        <f t="shared" si="40"/>
        <v>-2.7441799509266468E-4</v>
      </c>
      <c r="IG34" s="46">
        <f t="shared" si="41"/>
        <v>-1.0388082896372894E-3</v>
      </c>
      <c r="IH34" s="46">
        <f t="shared" si="42"/>
        <v>5.266791988545345E-5</v>
      </c>
      <c r="II34" s="46">
        <f t="shared" si="43"/>
        <v>-6.6438518031691441E-3</v>
      </c>
      <c r="IJ34" s="46">
        <f t="shared" si="44"/>
        <v>-5.8698702512336245E-4</v>
      </c>
      <c r="IK34" s="46">
        <f t="shared" si="45"/>
        <v>2.0491899676151301E-6</v>
      </c>
      <c r="IL34" s="46">
        <f t="shared" si="46"/>
        <v>-5.1802810465509733E-4</v>
      </c>
      <c r="IM34" s="46">
        <f t="shared" si="47"/>
        <v>-4.1894972894263428E-4</v>
      </c>
      <c r="IN34" s="46">
        <f t="shared" si="48"/>
        <v>-1.3610891759423263E-3</v>
      </c>
      <c r="IO34" s="46">
        <f t="shared" si="49"/>
        <v>-1.7717123499291993E-5</v>
      </c>
      <c r="IP34" s="46">
        <f t="shared" si="50"/>
        <v>-3.8019331653654182E-5</v>
      </c>
      <c r="IQ34" s="46">
        <f t="shared" si="51"/>
        <v>-5.7986641778952881E-5</v>
      </c>
      <c r="IR34" s="46">
        <f t="shared" si="52"/>
        <v>0</v>
      </c>
      <c r="IS34" s="46">
        <f t="shared" si="53"/>
        <v>-1.4185334733444842E-4</v>
      </c>
      <c r="IT34" s="46">
        <f t="shared" si="54"/>
        <v>-9.5223176762205018E-6</v>
      </c>
      <c r="IU34" s="46">
        <f t="shared" si="55"/>
        <v>7.3251392152462105E-7</v>
      </c>
      <c r="IV34" s="46">
        <f t="shared" si="56"/>
        <v>0</v>
      </c>
      <c r="IW34" s="46">
        <f t="shared" si="57"/>
        <v>-3.3826732244269115E-4</v>
      </c>
      <c r="IX34" s="46">
        <f t="shared" si="58"/>
        <v>3.916657220554048E-6</v>
      </c>
      <c r="IY34" s="46">
        <f t="shared" si="59"/>
        <v>-4.7397258371323069E-5</v>
      </c>
      <c r="IZ34" s="46">
        <f t="shared" si="60"/>
        <v>-2.5114230513286866E-3</v>
      </c>
      <c r="JA34" s="46">
        <f t="shared" si="61"/>
        <v>-1.9462563693695529E-5</v>
      </c>
      <c r="JB34" s="46">
        <f t="shared" si="62"/>
        <v>-5.3676874058036431E-7</v>
      </c>
      <c r="JC34" s="46">
        <f t="shared" si="63"/>
        <v>-4.8883712515195027E-7</v>
      </c>
      <c r="JD34" s="46">
        <f t="shared" si="64"/>
        <v>-9.9880832140816322E-4</v>
      </c>
      <c r="JE34" s="46">
        <f t="shared" si="65"/>
        <v>-9.7702788139090321E-5</v>
      </c>
      <c r="JF34" s="46">
        <f t="shared" si="66"/>
        <v>-2.1004564341610546E-5</v>
      </c>
      <c r="JG34" s="46">
        <f t="shared" si="67"/>
        <v>-6.211258582992208E-5</v>
      </c>
      <c r="JH34" s="46">
        <f t="shared" si="68"/>
        <v>2.3815438821021737E-5</v>
      </c>
    </row>
    <row r="35" spans="1:268" x14ac:dyDescent="0.3">
      <c r="A35" s="23" t="s">
        <v>33</v>
      </c>
      <c r="B35" s="64">
        <v>6265.5557982999999</v>
      </c>
      <c r="C35" s="64">
        <v>132.02568592</v>
      </c>
      <c r="D35" s="64">
        <v>3765.4356733</v>
      </c>
      <c r="E35" s="64">
        <v>3316.3521168000002</v>
      </c>
      <c r="F35" s="64">
        <v>2699.9506406999999</v>
      </c>
      <c r="G35" s="64">
        <v>2286.9933666000002</v>
      </c>
      <c r="H35" s="64">
        <v>2609.4202739000002</v>
      </c>
      <c r="I35" s="23">
        <v>32.219879618999997</v>
      </c>
      <c r="J35" s="23">
        <v>8.3627533149000008</v>
      </c>
      <c r="K35" s="23">
        <v>0.1021229</v>
      </c>
      <c r="L35" s="23">
        <v>0.14067672019999999</v>
      </c>
      <c r="M35" s="23">
        <v>3.8515730217000002</v>
      </c>
      <c r="N35" s="23">
        <v>2.0112873000000002E-3</v>
      </c>
      <c r="O35" s="23">
        <v>7.8678862799999999E-2</v>
      </c>
      <c r="P35" s="23">
        <v>2.6328522699999999E-2</v>
      </c>
      <c r="Q35" s="23">
        <v>1.8710299999999999E-4</v>
      </c>
      <c r="R35" s="23">
        <v>1.0890315E-3</v>
      </c>
      <c r="S35" s="23">
        <v>0.110985</v>
      </c>
      <c r="T35" s="23">
        <v>9.5118530600000001E-2</v>
      </c>
      <c r="U35" s="23">
        <v>1.233659E-2</v>
      </c>
      <c r="V35" s="23">
        <v>0.11266669999999999</v>
      </c>
      <c r="W35" s="23">
        <v>1.218617E-2</v>
      </c>
      <c r="Y35" s="23">
        <v>5.7125700000000001E-5</v>
      </c>
      <c r="AA35" s="23">
        <v>16.496410787999999</v>
      </c>
      <c r="AB35" s="23">
        <v>15.099194000000001</v>
      </c>
      <c r="AD35" s="23">
        <v>0.34198680850000002</v>
      </c>
      <c r="AF35" s="23">
        <v>2.0639561082000002</v>
      </c>
      <c r="AH35" s="23">
        <v>0.59229547510000002</v>
      </c>
      <c r="AI35" s="23">
        <v>0.36931714999999998</v>
      </c>
      <c r="AJ35" s="23">
        <v>44.059446999999999</v>
      </c>
      <c r="AK35" s="23">
        <v>0.29379076659999998</v>
      </c>
      <c r="AL35" s="23">
        <v>0.1806744851</v>
      </c>
      <c r="AM35" s="23">
        <v>0.50323492999999997</v>
      </c>
      <c r="AN35" s="23">
        <v>6.1839149999999999E-3</v>
      </c>
      <c r="AQ35" s="23">
        <v>11.887392511</v>
      </c>
      <c r="AS35" s="23">
        <v>0.35664954999999998</v>
      </c>
      <c r="AT35" s="23">
        <v>0.1394849</v>
      </c>
      <c r="AU35" s="23">
        <v>11.911854185999999</v>
      </c>
      <c r="AV35" s="23">
        <v>2.3790464099999999E-2</v>
      </c>
      <c r="AZ35" s="6">
        <v>7.0768816000000001E-6</v>
      </c>
      <c r="BA35" s="23">
        <v>2.36400654E-2</v>
      </c>
      <c r="BB35" s="23">
        <v>4.0533006999999999E-3</v>
      </c>
      <c r="BD35" s="23">
        <v>0.6877965398</v>
      </c>
      <c r="BG35" s="23">
        <v>1.9089496399999999</v>
      </c>
      <c r="BI35" s="23">
        <v>7.5682036174</v>
      </c>
      <c r="BJ35" s="23">
        <v>7.3411603193000001</v>
      </c>
      <c r="BK35" s="23">
        <v>2.2164823076000002</v>
      </c>
      <c r="BL35" s="23">
        <v>758.61232753000002</v>
      </c>
      <c r="BM35" s="23">
        <v>5.7658935000000001E-2</v>
      </c>
      <c r="BN35" s="23">
        <v>177.63566661999999</v>
      </c>
      <c r="BO35" s="23">
        <v>1.5636699999999999E-5</v>
      </c>
      <c r="BQ35" s="23" t="s">
        <v>33</v>
      </c>
      <c r="BR35" s="23">
        <v>8.7185762599601997</v>
      </c>
      <c r="BS35" s="23">
        <v>20.4433543783522</v>
      </c>
      <c r="BT35" s="23">
        <v>0</v>
      </c>
      <c r="BU35" s="23">
        <v>8.3627842352202606</v>
      </c>
      <c r="BV35" s="23">
        <v>0</v>
      </c>
      <c r="BW35" s="23">
        <v>0.102121951795939</v>
      </c>
      <c r="BX35" s="23">
        <v>32.853296556917002</v>
      </c>
      <c r="BY35" s="23">
        <v>32.220071601152299</v>
      </c>
      <c r="BZ35" s="23">
        <v>53.760096814596999</v>
      </c>
      <c r="CA35" s="23">
        <v>4.1799947849821102</v>
      </c>
      <c r="CB35" s="23">
        <v>5.7677647337643398E-2</v>
      </c>
      <c r="CC35" s="23">
        <v>8.2997871988624405E-2</v>
      </c>
      <c r="CD35" s="23">
        <v>3.8515790033472701</v>
      </c>
      <c r="CE35" s="6">
        <v>1.5636772235211199E-5</v>
      </c>
      <c r="CF35" s="23">
        <v>6.4144998539437904E-4</v>
      </c>
      <c r="CG35" s="23">
        <v>1.36306288133071E-3</v>
      </c>
      <c r="CH35" s="6">
        <v>5.71265779526776E-5</v>
      </c>
      <c r="CI35" s="23">
        <v>7.8678837446518907E-2</v>
      </c>
      <c r="CJ35" s="23">
        <v>6.31884301437966E-3</v>
      </c>
      <c r="CK35" s="23">
        <v>2.0009803953989599E-2</v>
      </c>
      <c r="CL35" s="23">
        <v>1.87092156579418E-4</v>
      </c>
      <c r="CM35" s="23">
        <v>1.9089537623142001</v>
      </c>
      <c r="CN35" s="23">
        <v>11839.5756813839</v>
      </c>
      <c r="CO35" s="23">
        <v>1.0888583035213199E-3</v>
      </c>
      <c r="CP35" s="23">
        <v>0</v>
      </c>
      <c r="CQ35" s="23">
        <v>2.7542715950991101E-2</v>
      </c>
      <c r="CR35" s="23">
        <v>6.7432094884174607E-2</v>
      </c>
      <c r="CS35" s="23">
        <v>0.11098524745779501</v>
      </c>
      <c r="CT35" s="23">
        <v>1.2334870460159599E-2</v>
      </c>
      <c r="CU35" s="23">
        <v>0.369320541675622</v>
      </c>
      <c r="CV35" s="23">
        <v>0.112667402551133</v>
      </c>
      <c r="CW35" s="23">
        <v>0.35664366722333102</v>
      </c>
      <c r="CX35" s="23">
        <v>0.50323364041513197</v>
      </c>
      <c r="CY35" s="23">
        <v>0.13948495207702999</v>
      </c>
      <c r="CZ35" s="23">
        <v>6265.0781045321201</v>
      </c>
      <c r="DA35" s="23">
        <v>1.2186148625605599E-2</v>
      </c>
      <c r="DB35" s="23">
        <v>0</v>
      </c>
      <c r="DC35" s="23">
        <v>0.22704147886043</v>
      </c>
      <c r="DD35" s="23">
        <v>5.6615485816013003</v>
      </c>
      <c r="DE35" s="23">
        <v>0.36051628388917401</v>
      </c>
      <c r="DF35" s="23">
        <v>8.3762688977441092E-3</v>
      </c>
      <c r="DG35" s="23">
        <v>1.2891231005803601</v>
      </c>
      <c r="DH35" s="23">
        <v>2.1656139596664299E-2</v>
      </c>
      <c r="DI35" s="23">
        <v>47.877350732936897</v>
      </c>
      <c r="DJ35" s="23">
        <v>118.11896700619999</v>
      </c>
      <c r="DK35" s="23">
        <v>13.427196189378099</v>
      </c>
      <c r="DL35" s="23">
        <v>2.2126235201957001</v>
      </c>
      <c r="DM35" s="23">
        <v>437.50927547263097</v>
      </c>
      <c r="DN35" s="23">
        <v>0</v>
      </c>
      <c r="DO35" s="23">
        <v>5.0159591723297998</v>
      </c>
      <c r="DP35" s="6">
        <v>16.496397366749399</v>
      </c>
      <c r="DQ35" s="23">
        <v>16.496397366749399</v>
      </c>
      <c r="DR35" s="23">
        <v>15.097064403809499</v>
      </c>
      <c r="DS35" s="23">
        <v>0</v>
      </c>
      <c r="DT35" s="23">
        <v>758.61120178767806</v>
      </c>
      <c r="DU35" s="23">
        <v>0.13517614530102201</v>
      </c>
      <c r="DV35" s="23">
        <v>0.17231228915271399</v>
      </c>
      <c r="DW35" s="23">
        <v>0</v>
      </c>
      <c r="DX35" s="23">
        <v>0</v>
      </c>
      <c r="DY35" s="23">
        <v>23.485077722059401</v>
      </c>
      <c r="DZ35" s="23">
        <v>4.7999556515278101</v>
      </c>
      <c r="EA35" s="23">
        <v>155.13710052536999</v>
      </c>
      <c r="EB35" s="23">
        <v>14.1554073854947</v>
      </c>
      <c r="EC35" s="23">
        <v>0.53507855542144001</v>
      </c>
      <c r="ED35" s="23">
        <v>1.5229184852042299</v>
      </c>
      <c r="EE35" s="23">
        <v>0</v>
      </c>
      <c r="EF35" s="23">
        <v>0.195319999559075</v>
      </c>
      <c r="EG35" s="23">
        <v>0.39655649476126698</v>
      </c>
      <c r="EH35" s="23">
        <v>45.253734323806498</v>
      </c>
      <c r="EI35" s="23">
        <v>5.7658145753071301E-2</v>
      </c>
      <c r="EJ35" s="23">
        <v>0.29369933431141398</v>
      </c>
      <c r="EK35" s="23">
        <v>132.025512960421</v>
      </c>
      <c r="EL35" s="23">
        <v>0</v>
      </c>
      <c r="EM35" s="23">
        <v>7.4076564317090601E-2</v>
      </c>
      <c r="EN35" s="23">
        <v>0.10659778744137</v>
      </c>
      <c r="EO35" s="23">
        <v>2703.65026764</v>
      </c>
      <c r="EP35" s="23">
        <v>3388.2833827719801</v>
      </c>
      <c r="EQ35" s="23">
        <v>376.47690399422299</v>
      </c>
      <c r="ER35" s="23">
        <v>3764.7602867661999</v>
      </c>
      <c r="ES35" s="23">
        <v>3.9830092913780001E-2</v>
      </c>
      <c r="ET35" s="23">
        <v>109.923579188285</v>
      </c>
      <c r="EU35" s="23">
        <v>2.3790510368888299E-2</v>
      </c>
      <c r="EV35" s="23">
        <v>0</v>
      </c>
      <c r="EW35" s="23">
        <v>0</v>
      </c>
      <c r="EX35" s="23">
        <v>0</v>
      </c>
      <c r="EY35" s="6">
        <v>7.0763227566593299E-6</v>
      </c>
      <c r="EZ35" s="23">
        <v>2.3640058692504799E-2</v>
      </c>
      <c r="FA35" s="23">
        <v>4.0530802613799998E-3</v>
      </c>
      <c r="FB35" s="23">
        <v>0</v>
      </c>
      <c r="FC35" s="23">
        <v>0.68778641236131099</v>
      </c>
      <c r="FD35" s="23">
        <v>31.464697735302099</v>
      </c>
      <c r="FE35" s="23">
        <v>800.17836663453295</v>
      </c>
      <c r="FF35" s="23">
        <v>37.538076034789</v>
      </c>
      <c r="FG35" s="23">
        <v>18.518811818868301</v>
      </c>
      <c r="FH35" s="23">
        <v>76.079530316307995</v>
      </c>
      <c r="FI35" s="23">
        <v>55.995123071479298</v>
      </c>
      <c r="FJ35" s="23">
        <v>9.5037869343077599</v>
      </c>
      <c r="FK35" s="23">
        <v>3.3762457922033501E-2</v>
      </c>
      <c r="FL35" s="23">
        <v>18.4130770668331</v>
      </c>
      <c r="FM35" s="23">
        <v>3316.2858025272799</v>
      </c>
      <c r="FN35" s="23">
        <v>2699.9318620542799</v>
      </c>
      <c r="FO35" s="23">
        <v>616.35394047300201</v>
      </c>
      <c r="FP35" s="23">
        <v>2.2819055021853298</v>
      </c>
      <c r="FQ35" s="23">
        <v>4.3166054563291896</v>
      </c>
      <c r="FR35" s="23">
        <v>1611.11404392599</v>
      </c>
      <c r="FS35" s="23">
        <v>8.1748876407789002</v>
      </c>
      <c r="FT35" s="23">
        <v>145.627255159642</v>
      </c>
      <c r="FU35" s="23">
        <v>21.539726121684101</v>
      </c>
      <c r="FV35" s="23">
        <v>11.0148292663569</v>
      </c>
      <c r="FW35" s="23">
        <v>365.34430838803502</v>
      </c>
      <c r="FX35" s="23">
        <v>6.1777432386999603E-3</v>
      </c>
      <c r="FY35" s="23">
        <v>108.027014230897</v>
      </c>
      <c r="FZ35" s="23">
        <v>146.649254470036</v>
      </c>
      <c r="GA35" s="23">
        <v>132.16543095950601</v>
      </c>
      <c r="GB35" s="23">
        <v>4.1905121858457797</v>
      </c>
      <c r="GC35" s="23">
        <v>0</v>
      </c>
      <c r="GD35" s="23">
        <v>2286.9584650398701</v>
      </c>
      <c r="GE35" s="23">
        <v>164.63922707903299</v>
      </c>
      <c r="GF35" s="23">
        <v>177.632003823795</v>
      </c>
      <c r="GG35" s="23">
        <v>39.537031267051297</v>
      </c>
      <c r="GH35" s="23">
        <v>3.7207314900358801</v>
      </c>
      <c r="GI35" s="23">
        <v>304.34020492255303</v>
      </c>
      <c r="GJ35" s="23">
        <v>11.887480470915101</v>
      </c>
      <c r="GK35" s="23">
        <v>0</v>
      </c>
      <c r="GL35" s="23">
        <v>0</v>
      </c>
      <c r="GM35" s="23">
        <v>0</v>
      </c>
      <c r="GN35" s="23">
        <v>181.34434755554801</v>
      </c>
      <c r="GO35" s="23">
        <v>2608.3637136306202</v>
      </c>
      <c r="GP35" s="23">
        <v>11.887862776490399</v>
      </c>
      <c r="GQ35" s="23">
        <v>70.827294235988106</v>
      </c>
      <c r="GS35" s="32">
        <f t="shared" si="1"/>
        <v>1.0365311607086993</v>
      </c>
      <c r="GT35" s="31">
        <f t="shared" si="2"/>
        <v>0</v>
      </c>
      <c r="GU35" s="46">
        <f t="shared" si="3"/>
        <v>-7.6241243914775724E-5</v>
      </c>
      <c r="GV35" s="46">
        <f t="shared" si="4"/>
        <v>-1.3100449189006792E-6</v>
      </c>
      <c r="GW35" s="46">
        <f t="shared" si="5"/>
        <v>-1.7936477804921875E-4</v>
      </c>
      <c r="GX35" s="46">
        <f t="shared" si="6"/>
        <v>-1.9996149499440699E-5</v>
      </c>
      <c r="GY35" s="46">
        <f t="shared" si="7"/>
        <v>-6.9551811195732504E-6</v>
      </c>
      <c r="GZ35" s="46">
        <f t="shared" si="8"/>
        <v>-1.5260892593634852E-5</v>
      </c>
      <c r="HA35" s="46">
        <f t="shared" si="9"/>
        <v>-4.0490229954445929E-4</v>
      </c>
      <c r="HB35" s="46">
        <f t="shared" si="10"/>
        <v>5.9584999873354664E-6</v>
      </c>
      <c r="HC35" s="46">
        <f t="shared" si="11"/>
        <v>3.6973851906718278E-6</v>
      </c>
      <c r="HD35" s="46">
        <f t="shared" si="12"/>
        <v>-9.2849308138020001E-6</v>
      </c>
      <c r="HE35" s="46">
        <f t="shared" si="13"/>
        <v>-8.5364069511246634E-6</v>
      </c>
      <c r="HF35" s="46">
        <f t="shared" si="14"/>
        <v>1.5530400790137247E-6</v>
      </c>
      <c r="HG35" s="46">
        <f t="shared" si="15"/>
        <v>-3.3682076523383459E-3</v>
      </c>
      <c r="HH35" s="46">
        <f t="shared" si="16"/>
        <v>-3.2224005520753879E-7</v>
      </c>
      <c r="HI35" s="46">
        <f t="shared" si="17"/>
        <v>4.7199142418280753E-6</v>
      </c>
      <c r="HJ35" s="46">
        <f t="shared" si="18"/>
        <v>-5.7954284976652005E-5</v>
      </c>
      <c r="HK35" s="46">
        <f t="shared" si="19"/>
        <v>-1.5903716162491834E-4</v>
      </c>
      <c r="HL35" s="46">
        <f t="shared" si="20"/>
        <v>2.2296508087140042E-6</v>
      </c>
      <c r="HM35" s="46">
        <f t="shared" si="21"/>
        <v>-1.5109544263112661E-3</v>
      </c>
      <c r="HN35" s="46">
        <f t="shared" si="22"/>
        <v>-1.3938534395651741E-4</v>
      </c>
      <c r="HO35" s="46">
        <f t="shared" si="23"/>
        <v>6.2356590989666576E-6</v>
      </c>
      <c r="HP35" s="46">
        <f t="shared" si="24"/>
        <v>-1.7539878731589275E-6</v>
      </c>
      <c r="HQ35" s="46">
        <f t="shared" si="25"/>
        <v>0</v>
      </c>
      <c r="HR35" s="46">
        <f t="shared" si="26"/>
        <v>1.5368786336082957E-5</v>
      </c>
      <c r="HS35" s="46">
        <f t="shared" si="27"/>
        <v>0</v>
      </c>
      <c r="HT35" s="46">
        <f t="shared" si="28"/>
        <v>-8.1358610501744096E-7</v>
      </c>
      <c r="HU35" s="46">
        <f t="shared" si="29"/>
        <v>-1.4104038867912149E-4</v>
      </c>
      <c r="HV35" s="46">
        <f t="shared" si="30"/>
        <v>0</v>
      </c>
      <c r="HW35" s="46">
        <f t="shared" si="31"/>
        <v>-2.151884534547985E-3</v>
      </c>
      <c r="HX35" s="46">
        <f t="shared" si="32"/>
        <v>0</v>
      </c>
      <c r="HY35" s="46">
        <f t="shared" si="33"/>
        <v>-2.887206540224042E-3</v>
      </c>
      <c r="HZ35" s="46">
        <f t="shared" si="34"/>
        <v>0</v>
      </c>
      <c r="IA35" s="46">
        <f t="shared" si="35"/>
        <v>-7.0738473831382059E-4</v>
      </c>
      <c r="IB35" s="46">
        <f t="shared" si="36"/>
        <v>9.1836396496128823E-6</v>
      </c>
      <c r="IC35" s="46">
        <f t="shared" si="37"/>
        <v>2.7106271302190857E-2</v>
      </c>
      <c r="ID35" s="46">
        <f t="shared" si="38"/>
        <v>-3.1121566427741795E-4</v>
      </c>
      <c r="IE35" s="46">
        <f t="shared" si="39"/>
        <v>-7.3802086303069207E-7</v>
      </c>
      <c r="IF35" s="46">
        <f t="shared" si="40"/>
        <v>-2.5625901365844998E-6</v>
      </c>
      <c r="IG35" s="46">
        <f t="shared" si="41"/>
        <v>-9.9803462693772967E-4</v>
      </c>
      <c r="IH35" s="46">
        <f t="shared" si="42"/>
        <v>0</v>
      </c>
      <c r="II35" s="46">
        <f t="shared" si="43"/>
        <v>0</v>
      </c>
      <c r="IJ35" s="46">
        <f t="shared" si="44"/>
        <v>7.399428850314866E-6</v>
      </c>
      <c r="IK35" s="46">
        <f t="shared" si="45"/>
        <v>0</v>
      </c>
      <c r="IL35" s="46">
        <f t="shared" si="46"/>
        <v>-1.6494557946207907E-5</v>
      </c>
      <c r="IM35" s="46">
        <f t="shared" si="47"/>
        <v>3.7335245602843014E-7</v>
      </c>
      <c r="IN35" s="46">
        <f t="shared" si="48"/>
        <v>-2.014078508264247E-3</v>
      </c>
      <c r="IO35" s="46">
        <f t="shared" si="49"/>
        <v>1.9448501763607021E-6</v>
      </c>
      <c r="IP35" s="46">
        <f t="shared" si="50"/>
        <v>0</v>
      </c>
      <c r="IQ35" s="46">
        <f t="shared" si="51"/>
        <v>0</v>
      </c>
      <c r="IR35" s="46">
        <f t="shared" si="52"/>
        <v>0</v>
      </c>
      <c r="IS35" s="46">
        <f t="shared" si="53"/>
        <v>-7.8967456608321755E-5</v>
      </c>
      <c r="IT35" s="46">
        <f t="shared" si="54"/>
        <v>-2.837342066585142E-7</v>
      </c>
      <c r="IU35" s="46">
        <f t="shared" si="55"/>
        <v>-5.4384965813201089E-5</v>
      </c>
      <c r="IV35" s="46">
        <f t="shared" si="56"/>
        <v>0</v>
      </c>
      <c r="IW35" s="46">
        <f t="shared" si="57"/>
        <v>-1.4724468797044763E-5</v>
      </c>
      <c r="IX35" s="46">
        <f t="shared" si="58"/>
        <v>0</v>
      </c>
      <c r="IY35" s="46">
        <f t="shared" si="59"/>
        <v>0</v>
      </c>
      <c r="IZ35" s="46">
        <f t="shared" si="60"/>
        <v>2.1594672346708384E-6</v>
      </c>
      <c r="JA35" s="46">
        <f t="shared" si="61"/>
        <v>0</v>
      </c>
      <c r="JB35" s="46">
        <f t="shared" si="62"/>
        <v>7.6948280750543675E-6</v>
      </c>
      <c r="JC35" s="46">
        <f t="shared" si="63"/>
        <v>8.1806230392036821E-6</v>
      </c>
      <c r="JD35" s="46">
        <f t="shared" si="64"/>
        <v>-1.7409511418471036E-3</v>
      </c>
      <c r="JE35" s="46">
        <f t="shared" si="65"/>
        <v>-1.4839494180456348E-6</v>
      </c>
      <c r="JF35" s="46">
        <f t="shared" si="66"/>
        <v>-1.3688198172594562E-5</v>
      </c>
      <c r="JG35" s="46">
        <f t="shared" si="67"/>
        <v>-2.061971154040524E-5</v>
      </c>
      <c r="JH35" s="46">
        <f t="shared" si="68"/>
        <v>4.6195943645684075E-6</v>
      </c>
    </row>
    <row r="36" spans="1:268" x14ac:dyDescent="0.3">
      <c r="A36" s="23" t="s">
        <v>34</v>
      </c>
      <c r="B36" s="64">
        <v>148487.91563</v>
      </c>
      <c r="C36" s="64">
        <v>2972.536368</v>
      </c>
      <c r="D36" s="64">
        <v>34655.267676000003</v>
      </c>
      <c r="E36" s="64">
        <v>13156.330671</v>
      </c>
      <c r="F36" s="64">
        <v>10508.001587999999</v>
      </c>
      <c r="G36" s="64">
        <v>27469.444732</v>
      </c>
      <c r="H36" s="64">
        <v>27762.622404000002</v>
      </c>
      <c r="I36" s="23">
        <v>75.040848276000006</v>
      </c>
      <c r="J36" s="23">
        <v>12.269266429</v>
      </c>
      <c r="K36" s="23">
        <v>11.321248192000001</v>
      </c>
      <c r="L36" s="23">
        <v>0.35682479439999998</v>
      </c>
      <c r="M36" s="23">
        <v>76.582523860999999</v>
      </c>
      <c r="N36" s="23">
        <v>3.7392212399999999E-2</v>
      </c>
      <c r="O36" s="23">
        <v>4.5868794509999997</v>
      </c>
      <c r="P36" s="23">
        <v>0.3227723797</v>
      </c>
      <c r="Q36" s="23">
        <v>9.1612963892000003</v>
      </c>
      <c r="R36" s="23">
        <v>16.302042883999999</v>
      </c>
      <c r="S36" s="23">
        <v>7.4163128900000004</v>
      </c>
      <c r="T36" s="23">
        <v>1.6340298597</v>
      </c>
      <c r="U36" s="23">
        <v>0.53235279690000004</v>
      </c>
      <c r="V36" s="23">
        <v>60.748277932000001</v>
      </c>
      <c r="W36" s="23">
        <v>0.23811602430000001</v>
      </c>
      <c r="X36" s="23">
        <v>5.5566974999999998E-2</v>
      </c>
      <c r="Y36" s="23">
        <v>1.9601188000000001E-3</v>
      </c>
      <c r="Z36" s="23">
        <v>3.4555435000000002E-2</v>
      </c>
      <c r="AA36" s="23">
        <v>342.01316460999999</v>
      </c>
      <c r="AB36" s="23">
        <v>913.01871022</v>
      </c>
      <c r="AC36" s="23">
        <v>1.5594999999999999E-2</v>
      </c>
      <c r="AD36" s="23">
        <v>2.0176629213999999</v>
      </c>
      <c r="AE36" s="23">
        <v>2.5100000000000001E-3</v>
      </c>
      <c r="AF36" s="23">
        <v>8.8814370409999999</v>
      </c>
      <c r="AG36" s="23">
        <v>3.8119500000000001E-2</v>
      </c>
      <c r="AH36" s="23">
        <v>43.622697836</v>
      </c>
      <c r="AI36" s="23">
        <v>46.648921000999998</v>
      </c>
      <c r="AJ36" s="23">
        <v>172.55477472000001</v>
      </c>
      <c r="AK36" s="23">
        <v>7.9098725524000004</v>
      </c>
      <c r="AL36" s="23">
        <v>13.687949454</v>
      </c>
      <c r="AM36" s="23">
        <v>75.694965792999994</v>
      </c>
      <c r="AN36" s="23">
        <v>0.19554884359999999</v>
      </c>
      <c r="AO36" s="23">
        <v>3.0000000000000001E-3</v>
      </c>
      <c r="AP36" s="23">
        <v>5.5024999999999996E-3</v>
      </c>
      <c r="AQ36" s="23">
        <v>3467.7138358000002</v>
      </c>
      <c r="AR36" s="23">
        <v>0.64306315000000003</v>
      </c>
      <c r="AS36" s="23">
        <v>1.3442239794999999</v>
      </c>
      <c r="AT36" s="23">
        <v>3.3340642722</v>
      </c>
      <c r="AU36" s="23">
        <v>332.12660061000003</v>
      </c>
      <c r="AV36" s="23">
        <v>0.44463284489999999</v>
      </c>
      <c r="AW36" s="23">
        <v>3.2087842800000002E-2</v>
      </c>
      <c r="AX36" s="23">
        <v>7.8308589999999997E-4</v>
      </c>
      <c r="AZ36" s="23">
        <v>2.0368813999999999E-2</v>
      </c>
      <c r="BA36" s="23">
        <v>0.11780757059999999</v>
      </c>
      <c r="BB36" s="23">
        <v>8.0516691000000001E-2</v>
      </c>
      <c r="BD36" s="23">
        <v>6.2843493510000004</v>
      </c>
      <c r="BE36" s="23">
        <v>4.0400786000000002</v>
      </c>
      <c r="BF36" s="23">
        <v>3.1810977999999999</v>
      </c>
      <c r="BG36" s="23">
        <v>2780.2895067999998</v>
      </c>
      <c r="BH36" s="23">
        <v>3.1000000000000001E-5</v>
      </c>
      <c r="BI36" s="23">
        <v>52.649111089999998</v>
      </c>
      <c r="BJ36" s="23">
        <v>51.069631502</v>
      </c>
      <c r="BK36" s="23">
        <v>82.564243090999994</v>
      </c>
      <c r="BL36" s="23">
        <v>927.82346957000004</v>
      </c>
      <c r="BM36" s="23">
        <v>10.836424762</v>
      </c>
      <c r="BN36" s="23">
        <v>452.7518445</v>
      </c>
      <c r="BO36" s="23">
        <v>7.1161750955</v>
      </c>
      <c r="BQ36" s="23" t="s">
        <v>34</v>
      </c>
      <c r="BR36" s="23">
        <v>54.479785471492796</v>
      </c>
      <c r="BS36" s="23">
        <v>726.03121945965199</v>
      </c>
      <c r="BT36" s="23">
        <v>4.0400719803788396</v>
      </c>
      <c r="BU36" s="23">
        <v>12.2671813544238</v>
      </c>
      <c r="BV36" s="23">
        <v>3.1811119414817601</v>
      </c>
      <c r="BW36" s="23">
        <v>11.321219034250699</v>
      </c>
      <c r="BX36" s="23">
        <v>136.76433490487301</v>
      </c>
      <c r="BY36" s="23">
        <v>75.037210243940905</v>
      </c>
      <c r="BZ36" s="23">
        <v>226.24865918930601</v>
      </c>
      <c r="CA36" s="23">
        <v>26.047372108725899</v>
      </c>
      <c r="CB36" s="23">
        <v>0.14629046174749999</v>
      </c>
      <c r="CC36" s="23">
        <v>0.21051539248821899</v>
      </c>
      <c r="CD36" s="23">
        <v>76.578864934715895</v>
      </c>
      <c r="CE36" s="23">
        <v>7.1161832674301104</v>
      </c>
      <c r="CF36" s="23">
        <v>1.19652086904086E-2</v>
      </c>
      <c r="CG36" s="23">
        <v>2.5426043862231199E-2</v>
      </c>
      <c r="CH36" s="23">
        <v>1.96045974365648E-3</v>
      </c>
      <c r="CI36" s="23">
        <v>4.5868416112346901</v>
      </c>
      <c r="CJ36" s="23">
        <v>7.74417415810668E-2</v>
      </c>
      <c r="CK36" s="23">
        <v>0.24523318102865499</v>
      </c>
      <c r="CL36" s="23">
        <v>9.1613019614372604</v>
      </c>
      <c r="CM36" s="23">
        <v>2780.2893026769302</v>
      </c>
      <c r="CN36" s="23">
        <v>31441.884084474099</v>
      </c>
      <c r="CO36" s="23">
        <v>16.301786051763202</v>
      </c>
      <c r="CP36" s="6">
        <v>3.0999565050127299E-5</v>
      </c>
      <c r="CQ36" s="23">
        <v>0.47386031661505201</v>
      </c>
      <c r="CR36" s="23">
        <v>1.1601409630183901</v>
      </c>
      <c r="CS36" s="23">
        <v>7.4164385745904102</v>
      </c>
      <c r="CT36" s="23">
        <v>0.53234909428865096</v>
      </c>
      <c r="CU36" s="23">
        <v>46.648889386002999</v>
      </c>
      <c r="CV36" s="23">
        <v>60.509346909740302</v>
      </c>
      <c r="CW36" s="23">
        <v>1.3442447586270401</v>
      </c>
      <c r="CX36" s="23">
        <v>75.6950217064188</v>
      </c>
      <c r="CY36" s="23">
        <v>3.33408153660086</v>
      </c>
      <c r="CZ36" s="23">
        <v>148479.45764182601</v>
      </c>
      <c r="DA36" s="23">
        <v>0.23810886170446199</v>
      </c>
      <c r="DB36" s="23">
        <v>5.5568966119578497E-2</v>
      </c>
      <c r="DC36" s="23">
        <v>1.57948355076417</v>
      </c>
      <c r="DD36" s="23">
        <v>39.384786895726897</v>
      </c>
      <c r="DE36" s="23">
        <v>2.5079773089281501</v>
      </c>
      <c r="DF36" s="23">
        <v>5.8270083279595701E-2</v>
      </c>
      <c r="DG36" s="23">
        <v>8.9678305417307307</v>
      </c>
      <c r="DH36" s="23">
        <v>0.1506554765566</v>
      </c>
      <c r="DI36" s="23">
        <v>635.74990565371502</v>
      </c>
      <c r="DJ36" s="23">
        <v>589.47767257794601</v>
      </c>
      <c r="DK36" s="23">
        <v>98.828990226915806</v>
      </c>
      <c r="DL36" s="23">
        <v>82.516421788225898</v>
      </c>
      <c r="DM36" s="23">
        <v>662.49288552234498</v>
      </c>
      <c r="DN36" s="23">
        <v>3.45549348288803E-2</v>
      </c>
      <c r="DO36" s="23">
        <v>37.787483017510503</v>
      </c>
      <c r="DP36" s="23">
        <v>341.46465901989001</v>
      </c>
      <c r="DQ36" s="23">
        <v>341.46465901989001</v>
      </c>
      <c r="DR36" s="23">
        <v>912.93833467163802</v>
      </c>
      <c r="DS36" s="23">
        <v>1.55949221503883E-2</v>
      </c>
      <c r="DT36" s="23">
        <v>927.66688130949399</v>
      </c>
      <c r="DU36" s="23">
        <v>0.36653950705618599</v>
      </c>
      <c r="DV36" s="23">
        <v>1.5368190214108499</v>
      </c>
      <c r="DW36" s="23">
        <v>0</v>
      </c>
      <c r="DX36" s="23">
        <v>2.5103619084034601E-3</v>
      </c>
      <c r="DY36" s="23">
        <v>891.75100421957904</v>
      </c>
      <c r="DZ36" s="23">
        <v>26.767218344325499</v>
      </c>
      <c r="EA36" s="23">
        <v>2758.9001269629598</v>
      </c>
      <c r="EB36" s="23">
        <v>593.33272197311203</v>
      </c>
      <c r="EC36" s="23">
        <v>2.3088670539145801</v>
      </c>
      <c r="ED36" s="23">
        <v>6.5714161736933496</v>
      </c>
      <c r="EE36" s="23">
        <v>3.8121404889862501E-2</v>
      </c>
      <c r="EF36" s="23">
        <v>14.350543952070399</v>
      </c>
      <c r="EG36" s="23">
        <v>29.1359375205584</v>
      </c>
      <c r="EH36" s="23">
        <v>223.679866436136</v>
      </c>
      <c r="EI36" s="23">
        <v>10.8364447527496</v>
      </c>
      <c r="EJ36" s="23">
        <v>7.9082462872316404</v>
      </c>
      <c r="EK36" s="23">
        <v>2972.5180351867598</v>
      </c>
      <c r="EL36" s="23">
        <v>0</v>
      </c>
      <c r="EM36" s="23">
        <v>5.6116133382127202</v>
      </c>
      <c r="EN36" s="23">
        <v>8.0752390877163798</v>
      </c>
      <c r="EO36" s="23">
        <v>28957.907238523501</v>
      </c>
      <c r="EP36" s="23">
        <v>31182.8818010465</v>
      </c>
      <c r="EQ36" s="23">
        <v>3464.7724577015701</v>
      </c>
      <c r="ER36" s="23">
        <v>34647.654258748102</v>
      </c>
      <c r="ES36" s="23">
        <v>1.34063064089405</v>
      </c>
      <c r="ET36" s="23">
        <v>936.67969168297998</v>
      </c>
      <c r="EU36" s="23">
        <v>0.44451728613904101</v>
      </c>
      <c r="EV36" s="23">
        <v>3.2087928790698203E-2</v>
      </c>
      <c r="EW36" s="23">
        <v>7.8240048673538501E-4</v>
      </c>
      <c r="EX36" s="23">
        <v>0</v>
      </c>
      <c r="EY36" s="23">
        <v>2.03688507181423E-2</v>
      </c>
      <c r="EZ36" s="23">
        <v>0.117802841971415</v>
      </c>
      <c r="FA36" s="23">
        <v>8.0515725844643005E-2</v>
      </c>
      <c r="FB36" s="23">
        <v>0</v>
      </c>
      <c r="FC36" s="23">
        <v>6.2842520105892996</v>
      </c>
      <c r="FD36" s="23">
        <v>156.22855203812799</v>
      </c>
      <c r="FE36" s="23">
        <v>9965.2436600989004</v>
      </c>
      <c r="FF36" s="23">
        <v>233.90092731714</v>
      </c>
      <c r="FG36" s="23">
        <v>492.95495789127898</v>
      </c>
      <c r="FH36" s="23">
        <v>394.43869874545902</v>
      </c>
      <c r="FI36" s="23">
        <v>368.09174984573099</v>
      </c>
      <c r="FJ36" s="23">
        <v>77.794767408742302</v>
      </c>
      <c r="FK36" s="23">
        <v>0.114270620974632</v>
      </c>
      <c r="FL36" s="23">
        <v>208.48089169912399</v>
      </c>
      <c r="FM36" s="23">
        <v>13149.092692193601</v>
      </c>
      <c r="FN36" s="23">
        <v>10502.4443955231</v>
      </c>
      <c r="FO36" s="23">
        <v>2646.6482966704698</v>
      </c>
      <c r="FP36" s="23">
        <v>41.487208523399303</v>
      </c>
      <c r="FQ36" s="23">
        <v>22.390379263303501</v>
      </c>
      <c r="FR36" s="23">
        <v>3680.8766694014998</v>
      </c>
      <c r="FS36" s="23">
        <v>305.67226850002999</v>
      </c>
      <c r="FT36" s="23">
        <v>658.76610113978995</v>
      </c>
      <c r="FU36" s="23">
        <v>125.17403355500799</v>
      </c>
      <c r="FV36" s="23">
        <v>134.853246546625</v>
      </c>
      <c r="FW36" s="23">
        <v>1652.0322135318499</v>
      </c>
      <c r="FX36" s="23">
        <v>0.19539002823035001</v>
      </c>
      <c r="FY36" s="23">
        <v>613.97282237819604</v>
      </c>
      <c r="FZ36" s="23">
        <v>423.88632536726197</v>
      </c>
      <c r="GA36" s="23">
        <v>1452.671024968</v>
      </c>
      <c r="GB36" s="23">
        <v>72.744379780750293</v>
      </c>
      <c r="GC36" s="23">
        <v>3.0000369075767102E-3</v>
      </c>
      <c r="GD36" s="23">
        <v>27468.939930456101</v>
      </c>
      <c r="GE36" s="23">
        <v>2676.96302115139</v>
      </c>
      <c r="GF36" s="23">
        <v>452.61554825824101</v>
      </c>
      <c r="GG36" s="23">
        <v>18.250769139314901</v>
      </c>
      <c r="GH36" s="23">
        <v>92.300958165685799</v>
      </c>
      <c r="GI36" s="23">
        <v>3481.1855278243502</v>
      </c>
      <c r="GJ36" s="23">
        <v>3467.6897437816101</v>
      </c>
      <c r="GK36" s="23">
        <v>5.5027346644300999E-3</v>
      </c>
      <c r="GL36" s="23">
        <v>0.64306534146951899</v>
      </c>
      <c r="GM36" s="23">
        <v>5.4605402919526098E-2</v>
      </c>
      <c r="GN36" s="23">
        <v>2257.82893297493</v>
      </c>
      <c r="GO36" s="23">
        <v>27749.6420545203</v>
      </c>
      <c r="GP36" s="23">
        <v>331.89936295697203</v>
      </c>
      <c r="GQ36" s="23">
        <v>2621.79553885822</v>
      </c>
      <c r="GS36" s="32">
        <f t="shared" si="1"/>
        <v>1.0435416493527843</v>
      </c>
      <c r="GT36" s="31">
        <f t="shared" si="2"/>
        <v>0</v>
      </c>
      <c r="GU36" s="46">
        <f t="shared" si="3"/>
        <v>-5.6960784573657815E-5</v>
      </c>
      <c r="GV36" s="46">
        <f t="shared" si="4"/>
        <v>-6.167397458145878E-6</v>
      </c>
      <c r="GW36" s="46">
        <f t="shared" si="5"/>
        <v>-2.196900431726854E-4</v>
      </c>
      <c r="GX36" s="46">
        <f t="shared" si="6"/>
        <v>-5.5015178528109235E-4</v>
      </c>
      <c r="GY36" s="46">
        <f t="shared" si="7"/>
        <v>-5.2885341045679499E-4</v>
      </c>
      <c r="GZ36" s="46">
        <f t="shared" si="8"/>
        <v>-1.83768382951962E-5</v>
      </c>
      <c r="HA36" s="46">
        <f t="shared" si="9"/>
        <v>-4.675476722195866E-4</v>
      </c>
      <c r="HB36" s="46">
        <f t="shared" si="10"/>
        <v>-4.8480689420248385E-5</v>
      </c>
      <c r="HC36" s="46">
        <f t="shared" si="11"/>
        <v>-1.6994288845762588E-4</v>
      </c>
      <c r="HD36" s="46">
        <f t="shared" si="12"/>
        <v>-2.5754889219580892E-6</v>
      </c>
      <c r="HE36" s="46">
        <f t="shared" si="13"/>
        <v>-5.3079731504780595E-5</v>
      </c>
      <c r="HF36" s="46">
        <f t="shared" si="14"/>
        <v>-4.7777562028961592E-5</v>
      </c>
      <c r="HG36" s="46">
        <f t="shared" si="15"/>
        <v>-2.5669712985600235E-5</v>
      </c>
      <c r="HH36" s="46">
        <f t="shared" si="16"/>
        <v>-8.2495661187101565E-6</v>
      </c>
      <c r="HI36" s="46">
        <f t="shared" si="17"/>
        <v>-3.0193751512684597E-4</v>
      </c>
      <c r="HJ36" s="46">
        <f t="shared" si="18"/>
        <v>6.0823676293489833E-7</v>
      </c>
      <c r="HK36" s="46">
        <f t="shared" si="19"/>
        <v>-1.5754604415201254E-5</v>
      </c>
      <c r="HL36" s="46">
        <f t="shared" si="20"/>
        <v>1.6947045287061358E-5</v>
      </c>
      <c r="HM36" s="46">
        <f t="shared" si="21"/>
        <v>-1.749054118451804E-5</v>
      </c>
      <c r="HN36" s="46">
        <f t="shared" si="22"/>
        <v>-6.9551834246722442E-6</v>
      </c>
      <c r="HO36" s="46">
        <f t="shared" si="23"/>
        <v>-3.9331324342584987E-3</v>
      </c>
      <c r="HP36" s="46">
        <f t="shared" si="24"/>
        <v>-3.0080275189664313E-5</v>
      </c>
      <c r="HQ36" s="46">
        <f t="shared" si="25"/>
        <v>3.5832786983629724E-5</v>
      </c>
      <c r="HR36" s="46">
        <f t="shared" si="26"/>
        <v>1.7394030223062462E-4</v>
      </c>
      <c r="HS36" s="46">
        <f t="shared" si="27"/>
        <v>-1.4474455891012275E-5</v>
      </c>
      <c r="HT36" s="46">
        <f t="shared" si="28"/>
        <v>-1.6037557815514133E-3</v>
      </c>
      <c r="HU36" s="46">
        <f t="shared" si="29"/>
        <v>-8.8032750547486629E-5</v>
      </c>
      <c r="HV36" s="46">
        <f t="shared" si="30"/>
        <v>-4.991959711433585E-6</v>
      </c>
      <c r="HW36" s="46">
        <f t="shared" si="31"/>
        <v>-1.6738156792147768E-5</v>
      </c>
      <c r="HX36" s="46">
        <f t="shared" si="32"/>
        <v>1.4418661492431487E-4</v>
      </c>
      <c r="HY36" s="46">
        <f t="shared" si="33"/>
        <v>-1.2991291687866689E-4</v>
      </c>
      <c r="HZ36" s="46">
        <f t="shared" si="34"/>
        <v>4.9971533270377299E-5</v>
      </c>
      <c r="IA36" s="46">
        <f t="shared" si="35"/>
        <v>-3.1226029138159044E-3</v>
      </c>
      <c r="IB36" s="46">
        <f t="shared" si="36"/>
        <v>-6.7772193484001013E-7</v>
      </c>
      <c r="IC36" s="46">
        <f t="shared" si="37"/>
        <v>0.29628326309193875</v>
      </c>
      <c r="ID36" s="46">
        <f t="shared" si="38"/>
        <v>-2.0559941485613761E-4</v>
      </c>
      <c r="IE36" s="46">
        <f t="shared" si="39"/>
        <v>-8.014553783871333E-5</v>
      </c>
      <c r="IF36" s="46">
        <f t="shared" si="40"/>
        <v>7.3866760119926536E-7</v>
      </c>
      <c r="IG36" s="46">
        <f t="shared" si="41"/>
        <v>-8.1215192443093479E-4</v>
      </c>
      <c r="IH36" s="46">
        <f t="shared" si="42"/>
        <v>1.230252557003301E-5</v>
      </c>
      <c r="II36" s="46">
        <f t="shared" si="43"/>
        <v>4.2646875075028937E-5</v>
      </c>
      <c r="IJ36" s="46">
        <f t="shared" si="44"/>
        <v>-6.9475220652209738E-6</v>
      </c>
      <c r="IK36" s="46">
        <f t="shared" si="45"/>
        <v>3.407860517219785E-6</v>
      </c>
      <c r="IL36" s="46">
        <f t="shared" si="46"/>
        <v>1.5458083888561496E-5</v>
      </c>
      <c r="IM36" s="46">
        <f t="shared" si="47"/>
        <v>5.1781847770549021E-6</v>
      </c>
      <c r="IN36" s="46">
        <f t="shared" si="48"/>
        <v>-6.8418986197023258E-4</v>
      </c>
      <c r="IO36" s="46">
        <f t="shared" si="49"/>
        <v>-2.598970415353994E-4</v>
      </c>
      <c r="IP36" s="46">
        <f t="shared" si="50"/>
        <v>2.6798528881138045E-6</v>
      </c>
      <c r="IQ36" s="46">
        <f t="shared" si="51"/>
        <v>-8.7527213121186805E-4</v>
      </c>
      <c r="IR36" s="46">
        <f t="shared" si="52"/>
        <v>0</v>
      </c>
      <c r="IS36" s="46">
        <f t="shared" si="53"/>
        <v>1.8026647158233026E-6</v>
      </c>
      <c r="IT36" s="46">
        <f t="shared" si="54"/>
        <v>-4.0138579896995231E-5</v>
      </c>
      <c r="IU36" s="46">
        <f t="shared" si="55"/>
        <v>-1.198702213180501E-5</v>
      </c>
      <c r="IV36" s="46">
        <f t="shared" si="56"/>
        <v>0</v>
      </c>
      <c r="IW36" s="46">
        <f t="shared" si="57"/>
        <v>-1.5489337919328618E-5</v>
      </c>
      <c r="IX36" s="46">
        <f t="shared" si="58"/>
        <v>-1.6384882117275945E-6</v>
      </c>
      <c r="IY36" s="46">
        <f t="shared" si="59"/>
        <v>4.4454721763869889E-6</v>
      </c>
      <c r="IZ36" s="46">
        <f t="shared" si="60"/>
        <v>-7.341791891825203E-8</v>
      </c>
      <c r="JA36" s="46">
        <f t="shared" si="61"/>
        <v>-1.4030641054900877E-5</v>
      </c>
      <c r="JB36" s="46">
        <f t="shared" si="62"/>
        <v>-2.036748800308189E-6</v>
      </c>
      <c r="JC36" s="46">
        <f t="shared" si="63"/>
        <v>-2.1773366042022445E-6</v>
      </c>
      <c r="JD36" s="46">
        <f t="shared" si="64"/>
        <v>-5.792011285247181E-4</v>
      </c>
      <c r="JE36" s="46">
        <f t="shared" si="65"/>
        <v>-1.6876945414910229E-4</v>
      </c>
      <c r="JF36" s="46">
        <f t="shared" si="66"/>
        <v>1.8447735335907819E-6</v>
      </c>
      <c r="JG36" s="46">
        <f t="shared" si="67"/>
        <v>-3.0103961676736658E-4</v>
      </c>
      <c r="JH36" s="46">
        <f t="shared" si="68"/>
        <v>1.1483598985003175E-6</v>
      </c>
    </row>
    <row r="37" spans="1:268" x14ac:dyDescent="0.3">
      <c r="A37" s="23" t="s">
        <v>35</v>
      </c>
      <c r="B37" s="64">
        <v>10934.431256</v>
      </c>
      <c r="C37" s="64">
        <v>4316.636673</v>
      </c>
      <c r="D37" s="64">
        <v>16230.350074</v>
      </c>
      <c r="E37" s="64">
        <v>5364.9235752000004</v>
      </c>
      <c r="F37" s="64">
        <v>3731.7298126000001</v>
      </c>
      <c r="G37" s="64">
        <v>20649.576182000001</v>
      </c>
      <c r="H37" s="64">
        <v>15198.331242</v>
      </c>
      <c r="I37" s="23">
        <v>51.293315917000001</v>
      </c>
      <c r="J37" s="23">
        <v>8.7965755306000002</v>
      </c>
      <c r="K37" s="23">
        <v>2.2514384500000002</v>
      </c>
      <c r="L37" s="23">
        <v>0.22843268799999999</v>
      </c>
      <c r="M37" s="23">
        <v>70.674071908000002</v>
      </c>
      <c r="N37" s="23">
        <v>1.5950767899999999E-2</v>
      </c>
      <c r="O37" s="23">
        <v>2.2805217840999998</v>
      </c>
      <c r="P37" s="23">
        <v>0.1158427645</v>
      </c>
      <c r="Q37" s="23">
        <v>4.8684554999999997E-2</v>
      </c>
      <c r="R37" s="23">
        <v>2.8674617091000001</v>
      </c>
      <c r="S37" s="23">
        <v>2.7249834850000001</v>
      </c>
      <c r="T37" s="23">
        <v>0.60623061759999997</v>
      </c>
      <c r="U37" s="23">
        <v>0.378831892</v>
      </c>
      <c r="V37" s="23">
        <v>11.381279596000001</v>
      </c>
      <c r="W37" s="23">
        <v>0.71406031999999997</v>
      </c>
      <c r="Y37" s="23">
        <v>9.45298153E-2</v>
      </c>
      <c r="Z37" s="23">
        <v>1.072809696</v>
      </c>
      <c r="AA37" s="23">
        <v>108.51011422000001</v>
      </c>
      <c r="AB37" s="23">
        <v>176.27491467999999</v>
      </c>
      <c r="AC37" s="23">
        <v>0.35</v>
      </c>
      <c r="AD37" s="23">
        <v>0.16004531659999999</v>
      </c>
      <c r="AF37" s="23">
        <v>4.5666920121999999</v>
      </c>
      <c r="AG37" s="23">
        <v>0.24099999999999999</v>
      </c>
      <c r="AH37" s="23">
        <v>4.9471821963</v>
      </c>
      <c r="AI37" s="23">
        <v>32.931522215000001</v>
      </c>
      <c r="AJ37" s="23">
        <v>2522.556936</v>
      </c>
      <c r="AK37" s="23">
        <v>11.3531947</v>
      </c>
      <c r="AL37" s="23">
        <v>4.9194908450000003</v>
      </c>
      <c r="AM37" s="23">
        <v>44.130636662000001</v>
      </c>
      <c r="AN37" s="23">
        <v>0.16785462100000001</v>
      </c>
      <c r="AQ37" s="23">
        <v>449.53049784000001</v>
      </c>
      <c r="AS37" s="23">
        <v>1.2489430663000001</v>
      </c>
      <c r="AT37" s="23">
        <v>3.349182066</v>
      </c>
      <c r="AU37" s="23">
        <v>170.15680738</v>
      </c>
      <c r="AV37" s="23">
        <v>0.3084854669</v>
      </c>
      <c r="AZ37" s="23">
        <v>1.7537199999999999E-5</v>
      </c>
      <c r="BA37" s="23">
        <v>3.8011190000000002E-4</v>
      </c>
      <c r="BB37" s="23">
        <v>3.394243E-4</v>
      </c>
      <c r="BD37" s="23">
        <v>35.13897746</v>
      </c>
      <c r="BF37" s="23">
        <v>9.0499999999999997E-2</v>
      </c>
      <c r="BG37" s="23">
        <v>3.1337537195</v>
      </c>
      <c r="BI37" s="23">
        <v>15.133163369</v>
      </c>
      <c r="BJ37" s="23">
        <v>14.679156620000001</v>
      </c>
      <c r="BK37" s="23">
        <v>43.082199465000002</v>
      </c>
      <c r="BL37" s="23">
        <v>155.94732083</v>
      </c>
      <c r="BM37" s="23">
        <v>1.1437460461</v>
      </c>
      <c r="BN37" s="23">
        <v>224.61867766</v>
      </c>
      <c r="BO37" s="23">
        <v>1.5020018E-3</v>
      </c>
      <c r="BQ37" s="23" t="s">
        <v>35</v>
      </c>
      <c r="BR37" s="23">
        <v>7.3004002467670803</v>
      </c>
      <c r="BS37" s="23">
        <v>204.78636724078899</v>
      </c>
      <c r="BT37" s="23">
        <v>0</v>
      </c>
      <c r="BU37" s="23">
        <v>8.7958940496416496</v>
      </c>
      <c r="BV37" s="23">
        <v>9.0498355528365104E-2</v>
      </c>
      <c r="BW37" s="23">
        <v>2.2514393511797399</v>
      </c>
      <c r="BX37" s="23">
        <v>67.271475247425499</v>
      </c>
      <c r="BY37" s="23">
        <v>51.291894342568597</v>
      </c>
      <c r="BZ37" s="23">
        <v>48.154148466515899</v>
      </c>
      <c r="CA37" s="23">
        <v>136.67759902722699</v>
      </c>
      <c r="CB37" s="23">
        <v>9.3657382012489104E-2</v>
      </c>
      <c r="CC37" s="23">
        <v>0.134775574513467</v>
      </c>
      <c r="CD37" s="23">
        <v>70.6686081851023</v>
      </c>
      <c r="CE37" s="23">
        <v>1.5018557831418301E-3</v>
      </c>
      <c r="CF37" s="23">
        <v>5.1042533328923903E-3</v>
      </c>
      <c r="CG37" s="23">
        <v>1.08464487882845E-2</v>
      </c>
      <c r="CH37" s="23">
        <v>9.4530352256485206E-2</v>
      </c>
      <c r="CI37" s="23">
        <v>2.2805182589181099</v>
      </c>
      <c r="CJ37" s="23">
        <v>2.7802374966517301E-2</v>
      </c>
      <c r="CK37" s="23">
        <v>8.8040406984242703E-2</v>
      </c>
      <c r="CL37" s="23">
        <v>4.8682602690197203E-2</v>
      </c>
      <c r="CM37" s="23">
        <v>3.1337549964560498</v>
      </c>
      <c r="CN37" s="23">
        <v>1277.62416250517</v>
      </c>
      <c r="CO37" s="23">
        <v>2.8674588804656902</v>
      </c>
      <c r="CP37" s="23">
        <v>0</v>
      </c>
      <c r="CQ37" s="23">
        <v>0.17580769295072099</v>
      </c>
      <c r="CR37" s="23">
        <v>0.43042445413228703</v>
      </c>
      <c r="CS37" s="23">
        <v>2.72500094379811</v>
      </c>
      <c r="CT37" s="23">
        <v>0.37883513307098199</v>
      </c>
      <c r="CU37" s="23">
        <v>32.931515936465999</v>
      </c>
      <c r="CV37" s="23">
        <v>11.381107826046501</v>
      </c>
      <c r="CW37" s="23">
        <v>1.24893734530131</v>
      </c>
      <c r="CX37" s="23">
        <v>44.130587863710602</v>
      </c>
      <c r="CY37" s="23">
        <v>3.3491698668132699</v>
      </c>
      <c r="CZ37" s="23">
        <v>10933.8941381354</v>
      </c>
      <c r="DA37" s="23">
        <v>0.71405543420872997</v>
      </c>
      <c r="DB37" s="23">
        <v>0</v>
      </c>
      <c r="DC37" s="23">
        <v>0.45401126010681497</v>
      </c>
      <c r="DD37" s="23">
        <v>11.3205020475426</v>
      </c>
      <c r="DE37" s="23">
        <v>0.72087726318226297</v>
      </c>
      <c r="DF37" s="23">
        <v>1.6748997172572298E-2</v>
      </c>
      <c r="DG37" s="23">
        <v>2.5776217640282799</v>
      </c>
      <c r="DH37" s="23">
        <v>4.3303829979551997E-2</v>
      </c>
      <c r="DI37" s="23">
        <v>337.580780392566</v>
      </c>
      <c r="DJ37" s="23">
        <v>281.64851272039601</v>
      </c>
      <c r="DK37" s="23">
        <v>94.926057351460997</v>
      </c>
      <c r="DL37" s="23">
        <v>43.081995157354598</v>
      </c>
      <c r="DM37" s="23">
        <v>108.11811190859601</v>
      </c>
      <c r="DN37" s="23">
        <v>1.0728150896145801</v>
      </c>
      <c r="DO37" s="23">
        <v>5.06110377607909</v>
      </c>
      <c r="DP37" s="23">
        <v>108.50590963171599</v>
      </c>
      <c r="DQ37" s="23">
        <v>108.50590963171599</v>
      </c>
      <c r="DR37" s="23">
        <v>176.27394092740701</v>
      </c>
      <c r="DS37" s="23">
        <v>0.34999775422874202</v>
      </c>
      <c r="DT37" s="23">
        <v>155.94643186654</v>
      </c>
      <c r="DU37" s="23">
        <v>4.48560403380431E-2</v>
      </c>
      <c r="DV37" s="23">
        <v>0.109451953003048</v>
      </c>
      <c r="DW37" s="23">
        <v>0</v>
      </c>
      <c r="DX37" s="23">
        <v>0</v>
      </c>
      <c r="DY37" s="23">
        <v>437.05163602641397</v>
      </c>
      <c r="DZ37" s="23">
        <v>16.926630599787298</v>
      </c>
      <c r="EA37" s="23">
        <v>741.28142341357795</v>
      </c>
      <c r="EB37" s="23">
        <v>67.469198673370499</v>
      </c>
      <c r="EC37" s="23">
        <v>1.18733425894828</v>
      </c>
      <c r="ED37" s="23">
        <v>3.37931915608723</v>
      </c>
      <c r="EE37" s="23">
        <v>0.24099962186323601</v>
      </c>
      <c r="EF37" s="23">
        <v>1.6325567120267599</v>
      </c>
      <c r="EG37" s="23">
        <v>3.3145790496976901</v>
      </c>
      <c r="EH37" s="23">
        <v>2529.3365636773601</v>
      </c>
      <c r="EI37" s="23">
        <v>1.14374802177284</v>
      </c>
      <c r="EJ37" s="23">
        <v>11.3520027519628</v>
      </c>
      <c r="EK37" s="23">
        <v>4316.6352293710797</v>
      </c>
      <c r="EL37" s="23">
        <v>0</v>
      </c>
      <c r="EM37" s="23">
        <v>2.0169887327942999</v>
      </c>
      <c r="EN37" s="23">
        <v>2.9025036690972601</v>
      </c>
      <c r="EO37" s="23">
        <v>17304.399041097298</v>
      </c>
      <c r="EP37" s="23">
        <v>14606.672532770701</v>
      </c>
      <c r="EQ37" s="23">
        <v>1622.9630702443201</v>
      </c>
      <c r="ER37" s="23">
        <v>16229.635603015</v>
      </c>
      <c r="ES37" s="23">
        <v>0.263274238744999</v>
      </c>
      <c r="ET37" s="23">
        <v>477.97722844292002</v>
      </c>
      <c r="EU37" s="23">
        <v>0.30848421565185002</v>
      </c>
      <c r="EV37" s="23">
        <v>0</v>
      </c>
      <c r="EW37" s="23">
        <v>0</v>
      </c>
      <c r="EX37" s="23">
        <v>0</v>
      </c>
      <c r="EY37" s="6">
        <v>1.7537806114519E-5</v>
      </c>
      <c r="EZ37" s="23">
        <v>3.8013619515091799E-4</v>
      </c>
      <c r="FA37" s="23">
        <v>3.3940705350755099E-4</v>
      </c>
      <c r="FB37" s="23">
        <v>0</v>
      </c>
      <c r="FC37" s="23">
        <v>35.138822977595602</v>
      </c>
      <c r="FD37" s="23">
        <v>53.770682384508099</v>
      </c>
      <c r="FE37" s="23">
        <v>6717.9749464659399</v>
      </c>
      <c r="FF37" s="23">
        <v>140.87047454349999</v>
      </c>
      <c r="FG37" s="23">
        <v>108.849352703557</v>
      </c>
      <c r="FH37" s="23">
        <v>130.16445229506601</v>
      </c>
      <c r="FI37" s="23">
        <v>60.815011508810201</v>
      </c>
      <c r="FJ37" s="23">
        <v>49.187468814960603</v>
      </c>
      <c r="FK37" s="23">
        <v>5.7365521622249104E-3</v>
      </c>
      <c r="FL37" s="23">
        <v>86.075794947144004</v>
      </c>
      <c r="FM37" s="23">
        <v>5362.5739991998998</v>
      </c>
      <c r="FN37" s="23">
        <v>3731.4543408465302</v>
      </c>
      <c r="FO37" s="23">
        <v>1631.1196583533599</v>
      </c>
      <c r="FP37" s="23">
        <v>10.260481577407001</v>
      </c>
      <c r="FQ37" s="23">
        <v>3.15514865589709</v>
      </c>
      <c r="FR37" s="23">
        <v>1206.43158095019</v>
      </c>
      <c r="FS37" s="23">
        <v>145.14323451335599</v>
      </c>
      <c r="FT37" s="23">
        <v>220.46420857542799</v>
      </c>
      <c r="FU37" s="23">
        <v>56.253319378296602</v>
      </c>
      <c r="FV37" s="23">
        <v>45.262979598676203</v>
      </c>
      <c r="FW37" s="23">
        <v>553.05139780937702</v>
      </c>
      <c r="FX37" s="23">
        <v>0.16771800675165399</v>
      </c>
      <c r="FY37" s="23">
        <v>811.02840692698305</v>
      </c>
      <c r="FZ37" s="23">
        <v>155.45008920898101</v>
      </c>
      <c r="GA37" s="23">
        <v>674.09923748773804</v>
      </c>
      <c r="GB37" s="23">
        <v>32.149425893638202</v>
      </c>
      <c r="GC37" s="23">
        <v>0</v>
      </c>
      <c r="GD37" s="23">
        <v>20649.498490301299</v>
      </c>
      <c r="GE37" s="23">
        <v>2354.0684363622299</v>
      </c>
      <c r="GF37" s="23">
        <v>224.61848870119499</v>
      </c>
      <c r="GG37" s="23">
        <v>13.9214726818131</v>
      </c>
      <c r="GH37" s="23">
        <v>616.30806813400704</v>
      </c>
      <c r="GI37" s="23">
        <v>1143.7611762597801</v>
      </c>
      <c r="GJ37" s="23">
        <v>449.52847329573598</v>
      </c>
      <c r="GK37" s="23">
        <v>0</v>
      </c>
      <c r="GL37" s="23">
        <v>0</v>
      </c>
      <c r="GM37" s="23">
        <v>1.6825310304932299</v>
      </c>
      <c r="GN37" s="23">
        <v>1163.9773972903799</v>
      </c>
      <c r="GO37" s="23">
        <v>15198.047742124199</v>
      </c>
      <c r="GP37" s="23">
        <v>170.15535926772</v>
      </c>
      <c r="GQ37" s="23">
        <v>523.56991692853899</v>
      </c>
      <c r="GS37" s="32">
        <f t="shared" si="1"/>
        <v>1.1385935440336168</v>
      </c>
      <c r="GT37" s="31">
        <f t="shared" si="2"/>
        <v>0</v>
      </c>
      <c r="GU37" s="46">
        <f t="shared" si="3"/>
        <v>-4.9121701168073736E-5</v>
      </c>
      <c r="GV37" s="46">
        <f t="shared" si="4"/>
        <v>-3.3443373385392875E-7</v>
      </c>
      <c r="GW37" s="46">
        <f t="shared" si="5"/>
        <v>-4.4020676186428785E-5</v>
      </c>
      <c r="GX37" s="46">
        <f t="shared" si="6"/>
        <v>-4.3795143904039281E-4</v>
      </c>
      <c r="GY37" s="46">
        <f t="shared" si="7"/>
        <v>-7.3818783058672812E-5</v>
      </c>
      <c r="GZ37" s="46">
        <f t="shared" si="8"/>
        <v>-3.7623870832395744E-6</v>
      </c>
      <c r="HA37" s="46">
        <f t="shared" si="9"/>
        <v>-1.8653355509013415E-5</v>
      </c>
      <c r="HB37" s="46">
        <f t="shared" si="10"/>
        <v>-2.7714613609785933E-5</v>
      </c>
      <c r="HC37" s="46">
        <f t="shared" si="11"/>
        <v>-7.7471165452966951E-5</v>
      </c>
      <c r="HD37" s="46">
        <f t="shared" si="12"/>
        <v>4.0026843270829954E-7</v>
      </c>
      <c r="HE37" s="46">
        <f t="shared" si="13"/>
        <v>1.1755145835770705E-6</v>
      </c>
      <c r="HF37" s="46">
        <f t="shared" si="14"/>
        <v>-7.730873218701585E-5</v>
      </c>
      <c r="HG37" s="46">
        <f t="shared" si="15"/>
        <v>-4.1238656044378955E-6</v>
      </c>
      <c r="HH37" s="46">
        <f t="shared" si="16"/>
        <v>-1.545778652293369E-6</v>
      </c>
      <c r="HI37" s="46">
        <f t="shared" si="17"/>
        <v>1.5064177792218562E-7</v>
      </c>
      <c r="HJ37" s="46">
        <f t="shared" si="18"/>
        <v>-4.0101214908794768E-5</v>
      </c>
      <c r="HK37" s="46">
        <f t="shared" si="19"/>
        <v>-9.8645931379515335E-7</v>
      </c>
      <c r="HL37" s="46">
        <f t="shared" si="20"/>
        <v>6.4069372185137159E-6</v>
      </c>
      <c r="HM37" s="46">
        <f t="shared" si="21"/>
        <v>2.522939230746271E-6</v>
      </c>
      <c r="HN37" s="46">
        <f t="shared" si="22"/>
        <v>8.5554332948959535E-6</v>
      </c>
      <c r="HO37" s="46">
        <f t="shared" si="23"/>
        <v>-1.5092323499403244E-5</v>
      </c>
      <c r="HP37" s="46">
        <f t="shared" si="24"/>
        <v>-6.8422668690006358E-6</v>
      </c>
      <c r="HQ37" s="46">
        <f t="shared" si="25"/>
        <v>0</v>
      </c>
      <c r="HR37" s="46">
        <f t="shared" si="26"/>
        <v>5.6802870449055914E-6</v>
      </c>
      <c r="HS37" s="46">
        <f t="shared" si="27"/>
        <v>5.027559501171494E-6</v>
      </c>
      <c r="HT37" s="46">
        <f t="shared" si="28"/>
        <v>-3.874835368329574E-5</v>
      </c>
      <c r="HU37" s="46">
        <f t="shared" si="29"/>
        <v>-5.5240565269953427E-6</v>
      </c>
      <c r="HV37" s="46">
        <f t="shared" si="30"/>
        <v>-6.4164893084520514E-6</v>
      </c>
      <c r="HW37" s="46">
        <f t="shared" si="31"/>
        <v>-4.817989681660587E-6</v>
      </c>
      <c r="HX37" s="46">
        <f t="shared" si="32"/>
        <v>0</v>
      </c>
      <c r="HY37" s="46">
        <f t="shared" si="33"/>
        <v>-8.4518869208351765E-6</v>
      </c>
      <c r="HZ37" s="46">
        <f t="shared" si="34"/>
        <v>-1.5690322157026937E-6</v>
      </c>
      <c r="IA37" s="46">
        <f t="shared" si="35"/>
        <v>-9.3860653817660273E-6</v>
      </c>
      <c r="IB37" s="46">
        <f t="shared" si="36"/>
        <v>-1.9065422973905747E-7</v>
      </c>
      <c r="IC37" s="46">
        <f t="shared" si="37"/>
        <v>2.6876014493891162E-3</v>
      </c>
      <c r="ID37" s="46">
        <f t="shared" si="38"/>
        <v>-1.0498789712461753E-4</v>
      </c>
      <c r="IE37" s="46">
        <f t="shared" si="39"/>
        <v>3.1647412480815181E-7</v>
      </c>
      <c r="IF37" s="46">
        <f t="shared" si="40"/>
        <v>-1.1057689870278249E-6</v>
      </c>
      <c r="IG37" s="46">
        <f t="shared" si="41"/>
        <v>-8.1388434546593468E-4</v>
      </c>
      <c r="IH37" s="46">
        <f t="shared" si="42"/>
        <v>0</v>
      </c>
      <c r="II37" s="46">
        <f t="shared" si="43"/>
        <v>0</v>
      </c>
      <c r="IJ37" s="46">
        <f t="shared" si="44"/>
        <v>-4.5036861208741315E-6</v>
      </c>
      <c r="IK37" s="46">
        <f t="shared" si="45"/>
        <v>0</v>
      </c>
      <c r="IL37" s="46">
        <f t="shared" si="46"/>
        <v>-4.5806721254844118E-6</v>
      </c>
      <c r="IM37" s="46">
        <f t="shared" si="47"/>
        <v>-3.6424376130413331E-6</v>
      </c>
      <c r="IN37" s="46">
        <f t="shared" si="48"/>
        <v>-8.5104575144508002E-6</v>
      </c>
      <c r="IO37" s="46">
        <f t="shared" si="49"/>
        <v>-4.0561008029142104E-6</v>
      </c>
      <c r="IP37" s="46">
        <f t="shared" si="50"/>
        <v>0</v>
      </c>
      <c r="IQ37" s="46">
        <f t="shared" si="51"/>
        <v>0</v>
      </c>
      <c r="IR37" s="46">
        <f t="shared" si="52"/>
        <v>0</v>
      </c>
      <c r="IS37" s="46">
        <f t="shared" si="53"/>
        <v>3.4561647184340498E-5</v>
      </c>
      <c r="IT37" s="46">
        <f t="shared" si="54"/>
        <v>6.3915786161846357E-5</v>
      </c>
      <c r="IU37" s="46">
        <f t="shared" si="55"/>
        <v>-5.0811012791385869E-5</v>
      </c>
      <c r="IV37" s="46">
        <f t="shared" si="56"/>
        <v>0</v>
      </c>
      <c r="IW37" s="46">
        <f t="shared" si="57"/>
        <v>-4.3963261188627317E-6</v>
      </c>
      <c r="IX37" s="46">
        <f t="shared" si="58"/>
        <v>0</v>
      </c>
      <c r="IY37" s="46">
        <f t="shared" si="59"/>
        <v>-1.8170957291634218E-5</v>
      </c>
      <c r="IZ37" s="46">
        <f t="shared" si="60"/>
        <v>4.0748449434409696E-7</v>
      </c>
      <c r="JA37" s="46">
        <f t="shared" si="61"/>
        <v>0</v>
      </c>
      <c r="JB37" s="46">
        <f t="shared" si="62"/>
        <v>-6.4895214254425726E-6</v>
      </c>
      <c r="JC37" s="46">
        <f t="shared" si="63"/>
        <v>-6.9975474336171058E-6</v>
      </c>
      <c r="JD37" s="46">
        <f t="shared" si="64"/>
        <v>-4.7422751842169845E-6</v>
      </c>
      <c r="JE37" s="46">
        <f t="shared" si="65"/>
        <v>-5.7004086717759536E-6</v>
      </c>
      <c r="JF37" s="46">
        <f t="shared" si="66"/>
        <v>1.727370203140881E-6</v>
      </c>
      <c r="JG37" s="46">
        <f t="shared" si="67"/>
        <v>-8.4124262051764821E-7</v>
      </c>
      <c r="JH37" s="46">
        <f t="shared" si="68"/>
        <v>-9.7214835674590028E-5</v>
      </c>
    </row>
    <row r="38" spans="1:268" x14ac:dyDescent="0.3">
      <c r="A38" s="23" t="s">
        <v>36</v>
      </c>
      <c r="B38" s="64">
        <v>13024.219521000001</v>
      </c>
      <c r="C38" s="64">
        <v>3380.0270936000002</v>
      </c>
      <c r="D38" s="64">
        <v>8587.9392979999993</v>
      </c>
      <c r="E38" s="64">
        <v>4337.2293655000003</v>
      </c>
      <c r="F38" s="64">
        <v>3451.1408722000001</v>
      </c>
      <c r="G38" s="64">
        <v>1655.9278890999999</v>
      </c>
      <c r="H38" s="64">
        <v>8431.1970744999999</v>
      </c>
      <c r="I38" s="23">
        <v>166.46195734</v>
      </c>
      <c r="J38" s="23">
        <v>23.987897403000002</v>
      </c>
      <c r="K38" s="23">
        <v>0.16022114170000001</v>
      </c>
      <c r="L38" s="23">
        <v>6.3604694000000003E-2</v>
      </c>
      <c r="M38" s="23">
        <v>34.578208218</v>
      </c>
      <c r="N38" s="23">
        <v>1.6933546E-3</v>
      </c>
      <c r="O38" s="23">
        <v>0.1955480597</v>
      </c>
      <c r="P38" s="23">
        <v>4.2413736E-2</v>
      </c>
      <c r="Q38" s="23">
        <v>1.3701589352000001</v>
      </c>
      <c r="R38" s="23">
        <v>6.6072767911000003</v>
      </c>
      <c r="S38" s="23">
        <v>10.703550099999999</v>
      </c>
      <c r="T38" s="23">
        <v>0.76545613540000002</v>
      </c>
      <c r="U38" s="23">
        <v>0.62260827699999999</v>
      </c>
      <c r="V38" s="23">
        <v>22.530353817000002</v>
      </c>
      <c r="W38" s="23">
        <v>0.21642925800000001</v>
      </c>
      <c r="X38" s="23">
        <v>1.25515E-5</v>
      </c>
      <c r="Y38" s="23">
        <v>5.533545E-4</v>
      </c>
      <c r="Z38" s="23">
        <v>1.3467900000000001E-3</v>
      </c>
      <c r="AA38" s="23">
        <v>204.81702637999999</v>
      </c>
      <c r="AB38" s="23">
        <v>210.32415922999999</v>
      </c>
      <c r="AC38" s="23">
        <v>8.7018420000000004E-4</v>
      </c>
      <c r="AD38" s="23">
        <v>3.8830076400000003E-2</v>
      </c>
      <c r="AF38" s="23">
        <v>1.3142053578999999</v>
      </c>
      <c r="AH38" s="23">
        <v>3.6088398234999999</v>
      </c>
      <c r="AI38" s="23">
        <v>11.27535048</v>
      </c>
      <c r="AJ38" s="23">
        <v>1295.2746112</v>
      </c>
      <c r="AK38" s="23">
        <v>4.5712224554000001</v>
      </c>
      <c r="AL38" s="23">
        <v>0.70864928449999998</v>
      </c>
      <c r="AM38" s="23">
        <v>5.7132615775</v>
      </c>
      <c r="AN38" s="23">
        <v>0.77674682689999996</v>
      </c>
      <c r="AQ38" s="23">
        <v>42.808186855999999</v>
      </c>
      <c r="AR38" s="23">
        <v>5.0221935000000001E-3</v>
      </c>
      <c r="AS38" s="23">
        <v>8.8176800599999994E-2</v>
      </c>
      <c r="AT38" s="23">
        <v>0.77300091940000004</v>
      </c>
      <c r="AU38" s="23">
        <v>72.011251932999997</v>
      </c>
      <c r="AV38" s="23">
        <v>1.0680363477999999</v>
      </c>
      <c r="AW38" s="23">
        <v>1.12536E-5</v>
      </c>
      <c r="AX38" s="23">
        <v>1.2214349999999999E-4</v>
      </c>
      <c r="AZ38" s="23">
        <v>3.5354160000000001E-4</v>
      </c>
      <c r="BA38" s="23">
        <v>7.7669508999999998E-3</v>
      </c>
      <c r="BB38" s="23">
        <v>6.9961143E-3</v>
      </c>
      <c r="BD38" s="23">
        <v>0.87302650420000005</v>
      </c>
      <c r="BE38" s="23">
        <v>0.68350999999999995</v>
      </c>
      <c r="BF38" s="23">
        <v>2.5450504999999998E-3</v>
      </c>
      <c r="BG38" s="23">
        <v>1.15880753</v>
      </c>
      <c r="BI38" s="23">
        <v>17.686152375999999</v>
      </c>
      <c r="BJ38" s="23">
        <v>17.155548268</v>
      </c>
      <c r="BK38" s="23">
        <v>17.360400717000001</v>
      </c>
      <c r="BL38" s="23">
        <v>25.940792545000001</v>
      </c>
      <c r="BM38" s="23">
        <v>0.51228226320000003</v>
      </c>
      <c r="BN38" s="23">
        <v>84.624068711999996</v>
      </c>
      <c r="BO38" s="23">
        <v>1.57817858E-2</v>
      </c>
      <c r="BQ38" s="23" t="s">
        <v>36</v>
      </c>
      <c r="BR38" s="23">
        <v>6.4477247856399602</v>
      </c>
      <c r="BS38" s="23">
        <v>104.648074517925</v>
      </c>
      <c r="BT38" s="23">
        <v>0.68350943045795698</v>
      </c>
      <c r="BU38" s="23">
        <v>23.9878011996949</v>
      </c>
      <c r="BV38" s="23">
        <v>2.5449944410456601E-3</v>
      </c>
      <c r="BW38" s="23">
        <v>0.160221456288519</v>
      </c>
      <c r="BX38" s="23">
        <v>170.85528311577801</v>
      </c>
      <c r="BY38" s="23">
        <v>166.460781234786</v>
      </c>
      <c r="BZ38" s="23">
        <v>31.295072365366501</v>
      </c>
      <c r="CA38" s="23">
        <v>646.94697457939901</v>
      </c>
      <c r="CB38" s="23">
        <v>2.60739227533523E-2</v>
      </c>
      <c r="CC38" s="23">
        <v>3.7520925999658297E-2</v>
      </c>
      <c r="CD38" s="23">
        <v>34.578007357033599</v>
      </c>
      <c r="CE38" s="23">
        <v>1.57804140320736E-2</v>
      </c>
      <c r="CF38" s="23">
        <v>5.4189757522445699E-4</v>
      </c>
      <c r="CG38" s="23">
        <v>1.1514338166967E-3</v>
      </c>
      <c r="CH38" s="23">
        <v>5.5335987013673904E-4</v>
      </c>
      <c r="CI38" s="23">
        <v>0.19554771368262999</v>
      </c>
      <c r="CJ38" s="23">
        <v>1.01790148988354E-2</v>
      </c>
      <c r="CK38" s="23">
        <v>3.2233535309776899E-2</v>
      </c>
      <c r="CL38" s="23">
        <v>1.37013303163358</v>
      </c>
      <c r="CM38" s="23">
        <v>1.15881302293689</v>
      </c>
      <c r="CN38" s="23">
        <v>24180.4328078459</v>
      </c>
      <c r="CO38" s="23">
        <v>6.6072827369901797</v>
      </c>
      <c r="CP38" s="23">
        <v>0</v>
      </c>
      <c r="CQ38" s="23">
        <v>0.221970030244106</v>
      </c>
      <c r="CR38" s="23">
        <v>0.543435947750459</v>
      </c>
      <c r="CS38" s="23">
        <v>10.7037041643049</v>
      </c>
      <c r="CT38" s="23">
        <v>0.622602494300738</v>
      </c>
      <c r="CU38" s="23">
        <v>11.2752818457828</v>
      </c>
      <c r="CV38" s="23">
        <v>22.530357423870001</v>
      </c>
      <c r="CW38" s="23">
        <v>8.8178704883761602E-2</v>
      </c>
      <c r="CX38" s="23">
        <v>5.7132092661210399</v>
      </c>
      <c r="CY38" s="23">
        <v>0.772982564195834</v>
      </c>
      <c r="CZ38" s="23">
        <v>13023.6091639963</v>
      </c>
      <c r="DA38" s="23">
        <v>0.21640616803332399</v>
      </c>
      <c r="DB38" s="6">
        <v>1.2550569569602699E-5</v>
      </c>
      <c r="DC38" s="23">
        <v>0.53060660174054697</v>
      </c>
      <c r="DD38" s="23">
        <v>13.2303864702348</v>
      </c>
      <c r="DE38" s="23">
        <v>0.84248719941357098</v>
      </c>
      <c r="DF38" s="23">
        <v>1.9574414259495E-2</v>
      </c>
      <c r="DG38" s="23">
        <v>3.0125470549005802</v>
      </c>
      <c r="DH38" s="23">
        <v>5.06089799765208E-2</v>
      </c>
      <c r="DI38" s="23">
        <v>146.52184946693299</v>
      </c>
      <c r="DJ38" s="23">
        <v>316.00505323135201</v>
      </c>
      <c r="DK38" s="23">
        <v>29.8942570556653</v>
      </c>
      <c r="DL38" s="23">
        <v>17.3597284609477</v>
      </c>
      <c r="DM38" s="23">
        <v>159.036038695017</v>
      </c>
      <c r="DN38" s="23">
        <v>1.3467715594967899E-3</v>
      </c>
      <c r="DO38" s="23">
        <v>3.8085387434564</v>
      </c>
      <c r="DP38" s="23">
        <v>204.79760235886801</v>
      </c>
      <c r="DQ38" s="23">
        <v>204.79760235886801</v>
      </c>
      <c r="DR38" s="23">
        <v>210.32400989453799</v>
      </c>
      <c r="DS38" s="23">
        <v>8.7019028367974003E-4</v>
      </c>
      <c r="DT38" s="23">
        <v>25.938962596719499</v>
      </c>
      <c r="DU38" s="23">
        <v>1.31261041013041E-2</v>
      </c>
      <c r="DV38" s="23">
        <v>2.3306461797629401E-2</v>
      </c>
      <c r="DW38" s="23">
        <v>0</v>
      </c>
      <c r="DX38" s="23">
        <v>0</v>
      </c>
      <c r="DY38" s="23">
        <v>91.939596529791501</v>
      </c>
      <c r="DZ38" s="23">
        <v>11.884749790911901</v>
      </c>
      <c r="EA38" s="23">
        <v>601.46068651100404</v>
      </c>
      <c r="EB38" s="23">
        <v>55.060792701235201</v>
      </c>
      <c r="EC38" s="23">
        <v>0.34169011599398202</v>
      </c>
      <c r="ED38" s="23">
        <v>0.97250446731592799</v>
      </c>
      <c r="EE38" s="23">
        <v>0</v>
      </c>
      <c r="EF38" s="23">
        <v>1.1908399034441599</v>
      </c>
      <c r="EG38" s="23">
        <v>2.41780339740074</v>
      </c>
      <c r="EH38" s="23">
        <v>1296.79602481398</v>
      </c>
      <c r="EI38" s="23">
        <v>0.51228194983878805</v>
      </c>
      <c r="EJ38" s="23">
        <v>4.5711589287280097</v>
      </c>
      <c r="EK38" s="23">
        <v>3380.0250826064998</v>
      </c>
      <c r="EL38" s="23">
        <v>0</v>
      </c>
      <c r="EM38" s="23">
        <v>0.290531899182637</v>
      </c>
      <c r="EN38" s="23">
        <v>0.41808412424147201</v>
      </c>
      <c r="EO38" s="23">
        <v>9468.4540727635394</v>
      </c>
      <c r="EP38" s="23">
        <v>7729.0364605190698</v>
      </c>
      <c r="EQ38" s="23">
        <v>858.78030596294798</v>
      </c>
      <c r="ER38" s="23">
        <v>8587.8167664820194</v>
      </c>
      <c r="ES38" s="23">
        <v>4.5285547629391999E-2</v>
      </c>
      <c r="ET38" s="23">
        <v>137.01008676634299</v>
      </c>
      <c r="EU38" s="23">
        <v>1.0680321782041</v>
      </c>
      <c r="EV38" s="6">
        <v>1.12530619955136E-5</v>
      </c>
      <c r="EW38" s="23">
        <v>1.22130987544988E-4</v>
      </c>
      <c r="EX38" s="23">
        <v>0</v>
      </c>
      <c r="EY38" s="23">
        <v>3.5355509897099299E-4</v>
      </c>
      <c r="EZ38" s="23">
        <v>7.7679979104231496E-3</v>
      </c>
      <c r="FA38" s="23">
        <v>6.9960379688566504E-3</v>
      </c>
      <c r="FB38" s="23">
        <v>0</v>
      </c>
      <c r="FC38" s="23">
        <v>0.87290175838422801</v>
      </c>
      <c r="FD38" s="23">
        <v>13.749577737727099</v>
      </c>
      <c r="FE38" s="23">
        <v>1952.84476068502</v>
      </c>
      <c r="FF38" s="23">
        <v>52.652951988844499</v>
      </c>
      <c r="FG38" s="23">
        <v>73.621979283718403</v>
      </c>
      <c r="FH38" s="23">
        <v>122.869445521035</v>
      </c>
      <c r="FI38" s="23">
        <v>33.439806475525899</v>
      </c>
      <c r="FJ38" s="23">
        <v>11.292158137535299</v>
      </c>
      <c r="FK38" s="23">
        <v>2.3921849170786599E-3</v>
      </c>
      <c r="FL38" s="23">
        <v>114.632432293854</v>
      </c>
      <c r="FM38" s="23">
        <v>4333.8823302104802</v>
      </c>
      <c r="FN38" s="23">
        <v>3448.6829582466598</v>
      </c>
      <c r="FO38" s="23">
        <v>885.19937196382295</v>
      </c>
      <c r="FP38" s="23">
        <v>5.2363963590667701</v>
      </c>
      <c r="FQ38" s="23">
        <v>2.78565605758472</v>
      </c>
      <c r="FR38" s="23">
        <v>667.08013282847401</v>
      </c>
      <c r="FS38" s="23">
        <v>323.69681353307197</v>
      </c>
      <c r="FT38" s="23">
        <v>321.95443522545003</v>
      </c>
      <c r="FU38" s="23">
        <v>13.560340544100701</v>
      </c>
      <c r="FV38" s="23">
        <v>23.380140045304898</v>
      </c>
      <c r="FW38" s="23">
        <v>806.634953234455</v>
      </c>
      <c r="FX38" s="23">
        <v>0.77614676783897396</v>
      </c>
      <c r="FY38" s="23">
        <v>141.567480535643</v>
      </c>
      <c r="FZ38" s="23">
        <v>111.849072934406</v>
      </c>
      <c r="GA38" s="23">
        <v>735.02446714507005</v>
      </c>
      <c r="GB38" s="23">
        <v>15.2221989014368</v>
      </c>
      <c r="GC38" s="23">
        <v>0</v>
      </c>
      <c r="GD38" s="23">
        <v>1655.88323813996</v>
      </c>
      <c r="GE38" s="23">
        <v>710.54306800628206</v>
      </c>
      <c r="GF38" s="23">
        <v>84.621614293957805</v>
      </c>
      <c r="GG38" s="23">
        <v>3.6219192998120597E-2</v>
      </c>
      <c r="GH38" s="23">
        <v>1443.6397980952399</v>
      </c>
      <c r="GI38" s="23">
        <v>608.53629878575998</v>
      </c>
      <c r="GJ38" s="23">
        <v>42.805866695070698</v>
      </c>
      <c r="GK38" s="23">
        <v>0</v>
      </c>
      <c r="GL38" s="23">
        <v>5.0201532598091797E-3</v>
      </c>
      <c r="GM38" s="23">
        <v>2.9684435456951999</v>
      </c>
      <c r="GN38" s="23">
        <v>458.86912109370201</v>
      </c>
      <c r="GO38" s="23">
        <v>8428.3697589796993</v>
      </c>
      <c r="GP38" s="23">
        <v>72.010105094754195</v>
      </c>
      <c r="GQ38" s="23">
        <v>462.307970721591</v>
      </c>
      <c r="GS38" s="32">
        <f t="shared" si="1"/>
        <v>1.1234027864849807</v>
      </c>
      <c r="GT38" s="31">
        <f t="shared" si="2"/>
        <v>0</v>
      </c>
      <c r="GU38" s="46">
        <f t="shared" si="3"/>
        <v>-4.6863230669375821E-5</v>
      </c>
      <c r="GV38" s="46">
        <f t="shared" si="4"/>
        <v>-5.9496372207858997E-7</v>
      </c>
      <c r="GW38" s="46">
        <f t="shared" si="5"/>
        <v>-1.4267860278016474E-5</v>
      </c>
      <c r="GX38" s="46">
        <f t="shared" si="6"/>
        <v>-7.7169893668611325E-4</v>
      </c>
      <c r="GY38" s="46">
        <f t="shared" si="7"/>
        <v>-7.1220331025589792E-4</v>
      </c>
      <c r="GZ38" s="46">
        <f t="shared" si="8"/>
        <v>-2.6964314287975813E-5</v>
      </c>
      <c r="HA38" s="46">
        <f t="shared" si="9"/>
        <v>-3.3533975013485428E-4</v>
      </c>
      <c r="HB38" s="46">
        <f t="shared" si="10"/>
        <v>-7.0653092922489169E-6</v>
      </c>
      <c r="HC38" s="46">
        <f t="shared" si="11"/>
        <v>-4.0104934369823967E-6</v>
      </c>
      <c r="HD38" s="46">
        <f t="shared" si="12"/>
        <v>1.9634644694633585E-6</v>
      </c>
      <c r="HE38" s="46">
        <f t="shared" si="13"/>
        <v>-1.54788056828156E-4</v>
      </c>
      <c r="HF38" s="46">
        <f t="shared" si="14"/>
        <v>-5.8088887988460265E-6</v>
      </c>
      <c r="HG38" s="46">
        <f t="shared" si="15"/>
        <v>-1.3705386245171719E-5</v>
      </c>
      <c r="HH38" s="46">
        <f t="shared" si="16"/>
        <v>-1.7694748315955889E-6</v>
      </c>
      <c r="HI38" s="46">
        <f t="shared" si="17"/>
        <v>-2.7957720765253918E-5</v>
      </c>
      <c r="HJ38" s="46">
        <f t="shared" si="18"/>
        <v>-1.8905519465367859E-5</v>
      </c>
      <c r="HK38" s="46">
        <f t="shared" si="19"/>
        <v>8.9990027167250708E-7</v>
      </c>
      <c r="HL38" s="46">
        <f t="shared" si="20"/>
        <v>1.4393757534817274E-5</v>
      </c>
      <c r="HM38" s="46">
        <f t="shared" si="21"/>
        <v>-6.552616553109676E-5</v>
      </c>
      <c r="HN38" s="46">
        <f t="shared" si="22"/>
        <v>-9.2878612052106971E-6</v>
      </c>
      <c r="HO38" s="46">
        <f t="shared" si="23"/>
        <v>1.600893633723637E-7</v>
      </c>
      <c r="HP38" s="46">
        <f t="shared" si="24"/>
        <v>-1.066859762371912E-4</v>
      </c>
      <c r="HQ38" s="46">
        <f t="shared" si="25"/>
        <v>-7.412902022074799E-5</v>
      </c>
      <c r="HR38" s="46">
        <f t="shared" si="26"/>
        <v>9.7046951620446467E-6</v>
      </c>
      <c r="HS38" s="46">
        <f t="shared" si="27"/>
        <v>-1.3692188990226343E-5</v>
      </c>
      <c r="HT38" s="46">
        <f t="shared" si="28"/>
        <v>-9.4835968841499563E-5</v>
      </c>
      <c r="HU38" s="46">
        <f t="shared" si="29"/>
        <v>-7.1002524172617199E-7</v>
      </c>
      <c r="HV38" s="46">
        <f t="shared" si="30"/>
        <v>6.9912551158589162E-6</v>
      </c>
      <c r="HW38" s="46">
        <f t="shared" si="31"/>
        <v>-1.3715100462291806E-4</v>
      </c>
      <c r="HX38" s="46">
        <f t="shared" si="32"/>
        <v>0</v>
      </c>
      <c r="HY38" s="46">
        <f t="shared" si="33"/>
        <v>-8.1985589429718391E-6</v>
      </c>
      <c r="HZ38" s="46">
        <f t="shared" si="34"/>
        <v>0</v>
      </c>
      <c r="IA38" s="46">
        <f t="shared" si="35"/>
        <v>-5.4455909575215053E-5</v>
      </c>
      <c r="IB38" s="46">
        <f t="shared" si="36"/>
        <v>-6.0871027753870434E-6</v>
      </c>
      <c r="IC38" s="46">
        <f t="shared" si="37"/>
        <v>1.1745876903821383E-3</v>
      </c>
      <c r="ID38" s="46">
        <f t="shared" si="38"/>
        <v>-1.3897086088064677E-5</v>
      </c>
      <c r="IE38" s="46">
        <f t="shared" si="39"/>
        <v>-4.6935877335196588E-5</v>
      </c>
      <c r="IF38" s="46">
        <f t="shared" si="40"/>
        <v>-9.1561323161056718E-6</v>
      </c>
      <c r="IG38" s="46">
        <f t="shared" si="41"/>
        <v>-7.7252849995003143E-4</v>
      </c>
      <c r="IH38" s="46">
        <f t="shared" si="42"/>
        <v>0</v>
      </c>
      <c r="II38" s="46">
        <f t="shared" si="43"/>
        <v>0</v>
      </c>
      <c r="IJ38" s="46">
        <f t="shared" si="44"/>
        <v>-5.4199000231094861E-5</v>
      </c>
      <c r="IK38" s="46">
        <f t="shared" si="45"/>
        <v>-4.0624483919633644E-4</v>
      </c>
      <c r="IL38" s="46">
        <f t="shared" si="46"/>
        <v>2.1596199325114205E-5</v>
      </c>
      <c r="IM38" s="46">
        <f t="shared" si="47"/>
        <v>-2.374538465011153E-5</v>
      </c>
      <c r="IN38" s="46">
        <f t="shared" si="48"/>
        <v>-1.5925820132512115E-5</v>
      </c>
      <c r="IO38" s="46">
        <f t="shared" si="49"/>
        <v>-3.9039831448359115E-6</v>
      </c>
      <c r="IP38" s="46">
        <f t="shared" si="50"/>
        <v>-4.7807322670062766E-5</v>
      </c>
      <c r="IQ38" s="46">
        <f t="shared" si="51"/>
        <v>-1.0244061298383355E-4</v>
      </c>
      <c r="IR38" s="46">
        <f t="shared" si="52"/>
        <v>0</v>
      </c>
      <c r="IS38" s="46">
        <f t="shared" si="53"/>
        <v>3.8182129042194026E-5</v>
      </c>
      <c r="IT38" s="46">
        <f t="shared" si="54"/>
        <v>1.3480327565220868E-4</v>
      </c>
      <c r="IU38" s="46">
        <f t="shared" si="55"/>
        <v>-1.0910505471532366E-5</v>
      </c>
      <c r="IV38" s="46">
        <f t="shared" si="56"/>
        <v>0</v>
      </c>
      <c r="IW38" s="46">
        <f t="shared" si="57"/>
        <v>-1.4288892166722226E-4</v>
      </c>
      <c r="IX38" s="46">
        <f t="shared" si="58"/>
        <v>-8.3326073206227026E-7</v>
      </c>
      <c r="IY38" s="46">
        <f t="shared" si="59"/>
        <v>-2.2026656971910117E-5</v>
      </c>
      <c r="IZ38" s="46">
        <f t="shared" si="60"/>
        <v>4.7401632693962992E-6</v>
      </c>
      <c r="JA38" s="46">
        <f t="shared" si="61"/>
        <v>0</v>
      </c>
      <c r="JB38" s="46">
        <f t="shared" si="62"/>
        <v>3.2988817619989603E-6</v>
      </c>
      <c r="JC38" s="46">
        <f t="shared" si="63"/>
        <v>3.2555523199528868E-6</v>
      </c>
      <c r="JD38" s="46">
        <f t="shared" si="64"/>
        <v>-3.8723533129199229E-5</v>
      </c>
      <c r="JE38" s="46">
        <f t="shared" si="65"/>
        <v>-7.054326799489775E-5</v>
      </c>
      <c r="JF38" s="46">
        <f t="shared" si="66"/>
        <v>-6.1169639179258592E-7</v>
      </c>
      <c r="JG38" s="46">
        <f t="shared" si="67"/>
        <v>-2.9003782015543989E-5</v>
      </c>
      <c r="JH38" s="46">
        <f t="shared" si="68"/>
        <v>-8.6920957094701169E-5</v>
      </c>
    </row>
    <row r="39" spans="1:268" x14ac:dyDescent="0.3">
      <c r="A39" s="23" t="s">
        <v>126</v>
      </c>
      <c r="B39" s="64">
        <v>33819.720430000001</v>
      </c>
      <c r="C39" s="64">
        <v>1270.0727955</v>
      </c>
      <c r="D39" s="64">
        <v>31099.730134000001</v>
      </c>
      <c r="E39" s="64">
        <v>13952.81184</v>
      </c>
      <c r="F39" s="64">
        <v>10408.366467</v>
      </c>
      <c r="G39" s="64">
        <v>20306.351014</v>
      </c>
      <c r="H39" s="64">
        <v>18102.800271</v>
      </c>
      <c r="I39" s="23">
        <v>31.547076898</v>
      </c>
      <c r="J39" s="23">
        <v>7.6282734712</v>
      </c>
      <c r="K39" s="23">
        <v>2.39017795</v>
      </c>
      <c r="L39" s="23">
        <v>0.19301508110000001</v>
      </c>
      <c r="M39" s="23">
        <v>108.22166407</v>
      </c>
      <c r="N39" s="23">
        <v>2.2885019999999999E-2</v>
      </c>
      <c r="O39" s="23">
        <v>2.5343035520999999</v>
      </c>
      <c r="P39" s="23">
        <v>0.74154152330000001</v>
      </c>
      <c r="Q39" s="23">
        <v>3.85473676E-2</v>
      </c>
      <c r="R39" s="23">
        <v>7.8034767436000001</v>
      </c>
      <c r="S39" s="23">
        <v>32.562955199999998</v>
      </c>
      <c r="T39" s="23">
        <v>2.5156183891000001</v>
      </c>
      <c r="U39" s="23">
        <v>0.21387641960000001</v>
      </c>
      <c r="V39" s="23">
        <v>103.62750434</v>
      </c>
      <c r="W39" s="23">
        <v>0.73939558809999995</v>
      </c>
      <c r="X39" s="6">
        <v>4.5260000000000004E-6</v>
      </c>
      <c r="Y39" s="23">
        <v>2.016276E-4</v>
      </c>
      <c r="Z39" s="23">
        <v>2.0727816460000001</v>
      </c>
      <c r="AA39" s="23">
        <v>263.47105432000001</v>
      </c>
      <c r="AB39" s="23">
        <v>489.265333</v>
      </c>
      <c r="AC39" s="23">
        <v>0.46100000000000002</v>
      </c>
      <c r="AD39" s="23">
        <v>1.0669062550999999</v>
      </c>
      <c r="AF39" s="23">
        <v>13.191061999</v>
      </c>
      <c r="AG39" s="23">
        <v>1.2579</v>
      </c>
      <c r="AH39" s="23">
        <v>24.929229835000001</v>
      </c>
      <c r="AI39" s="23">
        <v>77.027709693999995</v>
      </c>
      <c r="AJ39" s="23">
        <v>461.36691997000003</v>
      </c>
      <c r="AK39" s="23">
        <v>20.466145741999998</v>
      </c>
      <c r="AL39" s="23">
        <v>14.361240899</v>
      </c>
      <c r="AM39" s="23">
        <v>17.095720631999999</v>
      </c>
      <c r="AN39" s="23">
        <v>8.0903145600000004E-2</v>
      </c>
      <c r="AO39" s="23">
        <v>3.4000000000000002E-2</v>
      </c>
      <c r="AP39" s="23">
        <v>9.7053E-2</v>
      </c>
      <c r="AQ39" s="23">
        <v>557.06120691000001</v>
      </c>
      <c r="AR39" s="23">
        <v>6.9303999999999997</v>
      </c>
      <c r="AS39" s="23">
        <v>0.98848752179999999</v>
      </c>
      <c r="AT39" s="23">
        <v>6.9260759789000002</v>
      </c>
      <c r="AU39" s="23">
        <v>357.41123190000002</v>
      </c>
      <c r="AV39" s="23">
        <v>2.2012038514999999</v>
      </c>
      <c r="AZ39" s="23">
        <v>5.2191657999999998E-3</v>
      </c>
      <c r="BA39" s="23">
        <v>0.31199221069999999</v>
      </c>
      <c r="BB39" s="23">
        <v>0.29985058520000002</v>
      </c>
      <c r="BD39" s="23">
        <v>10.278237774000001</v>
      </c>
      <c r="BE39" s="23">
        <v>9.0687999999999995</v>
      </c>
      <c r="BF39" s="23">
        <v>4.1058649999999997</v>
      </c>
      <c r="BG39" s="23">
        <v>8.7780215199999994</v>
      </c>
      <c r="BH39" s="23">
        <v>0.53520000000000001</v>
      </c>
      <c r="BI39" s="23">
        <v>19.676448542999999</v>
      </c>
      <c r="BJ39" s="23">
        <v>19.086153893999999</v>
      </c>
      <c r="BK39" s="23">
        <v>72.941146988</v>
      </c>
      <c r="BL39" s="23">
        <v>274.93212542999999</v>
      </c>
      <c r="BM39" s="23">
        <v>5.3259527886000004</v>
      </c>
      <c r="BN39" s="23">
        <v>452.60191237999999</v>
      </c>
      <c r="BO39" s="23">
        <v>0.16197384240000001</v>
      </c>
      <c r="BQ39" s="23" t="s">
        <v>126</v>
      </c>
      <c r="BR39" s="23">
        <v>24.7882480382777</v>
      </c>
      <c r="BS39" s="23">
        <v>318.43955071664101</v>
      </c>
      <c r="BT39" s="23">
        <v>9.0687860909406197</v>
      </c>
      <c r="BU39" s="23">
        <v>7.6265474021862998</v>
      </c>
      <c r="BV39" s="23">
        <v>4.1057560370290203</v>
      </c>
      <c r="BW39" s="23">
        <v>2.3901830145196299</v>
      </c>
      <c r="BX39" s="23">
        <v>61.788031385885802</v>
      </c>
      <c r="BY39" s="23">
        <v>31.542882353207499</v>
      </c>
      <c r="BZ39" s="23">
        <v>106.735671422571</v>
      </c>
      <c r="CA39" s="23">
        <v>18.795569876534799</v>
      </c>
      <c r="CB39" s="23">
        <v>7.9109394771187905E-2</v>
      </c>
      <c r="CC39" s="23">
        <v>0.113840188278355</v>
      </c>
      <c r="CD39" s="23">
        <v>108.217333649873</v>
      </c>
      <c r="CE39" s="23">
        <v>0.161964259900515</v>
      </c>
      <c r="CF39" s="23">
        <v>7.3227302129003297E-3</v>
      </c>
      <c r="CG39" s="23">
        <v>1.55607054768322E-2</v>
      </c>
      <c r="CH39" s="23">
        <v>2.0162855166256101E-4</v>
      </c>
      <c r="CI39" s="23">
        <v>2.5342614759666402</v>
      </c>
      <c r="CJ39" s="23">
        <v>0.17797006984132199</v>
      </c>
      <c r="CK39" s="23">
        <v>0.56357040985576401</v>
      </c>
      <c r="CL39" s="23">
        <v>3.8535894898348702E-2</v>
      </c>
      <c r="CM39" s="23">
        <v>8.7780385324437802</v>
      </c>
      <c r="CN39" s="6">
        <v>13002.945841200601</v>
      </c>
      <c r="CO39" s="23">
        <v>7.8034801553777999</v>
      </c>
      <c r="CP39" s="23">
        <v>0.53519455926188897</v>
      </c>
      <c r="CQ39" s="23">
        <v>0.72952112042416895</v>
      </c>
      <c r="CR39" s="23">
        <v>1.7860602765279301</v>
      </c>
      <c r="CS39" s="23">
        <v>32.562341907673201</v>
      </c>
      <c r="CT39" s="23">
        <v>0.213866008303781</v>
      </c>
      <c r="CU39" s="23">
        <v>77.027308337500401</v>
      </c>
      <c r="CV39" s="23">
        <v>103.627092699432</v>
      </c>
      <c r="CW39" s="23">
        <v>0.98847924313555002</v>
      </c>
      <c r="CX39" s="23">
        <v>17.0956846953362</v>
      </c>
      <c r="CY39" s="23">
        <v>6.9261443198627504</v>
      </c>
      <c r="CZ39" s="23">
        <v>33813.9912385235</v>
      </c>
      <c r="DA39" s="23">
        <v>0.73936650659257497</v>
      </c>
      <c r="DB39" s="6">
        <v>4.5273132492270302E-6</v>
      </c>
      <c r="DC39" s="23">
        <v>0.59029434238881695</v>
      </c>
      <c r="DD39" s="23">
        <v>14.7192501915265</v>
      </c>
      <c r="DE39" s="23">
        <v>0.93730009204296805</v>
      </c>
      <c r="DF39" s="23">
        <v>2.1777566868940602E-2</v>
      </c>
      <c r="DG39" s="23">
        <v>3.3515287069340798</v>
      </c>
      <c r="DH39" s="23">
        <v>5.63039914681129E-2</v>
      </c>
      <c r="DI39" s="23">
        <v>372.70906845891398</v>
      </c>
      <c r="DJ39" s="23">
        <v>775.51097872581295</v>
      </c>
      <c r="DK39" s="23">
        <v>59.765301753795399</v>
      </c>
      <c r="DL39" s="23">
        <v>72.692164544203706</v>
      </c>
      <c r="DM39" s="23">
        <v>194.86759633061999</v>
      </c>
      <c r="DN39" s="23">
        <v>2.0727997429407199</v>
      </c>
      <c r="DO39" s="23">
        <v>12.6752100389409</v>
      </c>
      <c r="DP39" s="23">
        <v>263.064889574039</v>
      </c>
      <c r="DQ39" s="23">
        <v>263.064889574039</v>
      </c>
      <c r="DR39" s="23">
        <v>489.16438370947401</v>
      </c>
      <c r="DS39" s="23">
        <v>0.46100002583375899</v>
      </c>
      <c r="DT39" s="23">
        <v>274.92719434521803</v>
      </c>
      <c r="DU39" s="23">
        <v>0.31049441868527899</v>
      </c>
      <c r="DV39" s="23">
        <v>0.67245153086117804</v>
      </c>
      <c r="DW39" s="23">
        <v>0</v>
      </c>
      <c r="DX39" s="23">
        <v>0</v>
      </c>
      <c r="DY39" s="23">
        <v>709.16172252835804</v>
      </c>
      <c r="DZ39" s="23">
        <v>14.273123440220999</v>
      </c>
      <c r="EA39" s="23">
        <v>847.89115111532203</v>
      </c>
      <c r="EB39" s="23">
        <v>194.95267246798599</v>
      </c>
      <c r="EC39" s="23">
        <v>3.4291673119540098</v>
      </c>
      <c r="ED39" s="23">
        <v>9.7600011880763002</v>
      </c>
      <c r="EE39" s="23">
        <v>1.2578965560758399</v>
      </c>
      <c r="EF39" s="23">
        <v>8.2261044085164592</v>
      </c>
      <c r="EG39" s="23">
        <v>16.701410461746999</v>
      </c>
      <c r="EH39" s="23">
        <v>465.45790640850902</v>
      </c>
      <c r="EI39" s="23">
        <v>5.3258662020180703</v>
      </c>
      <c r="EJ39" s="23">
        <v>20.4637528855299</v>
      </c>
      <c r="EK39" s="23">
        <v>1270.0097577930601</v>
      </c>
      <c r="EL39" s="23">
        <v>0</v>
      </c>
      <c r="EM39" s="23">
        <v>5.8880607298400998</v>
      </c>
      <c r="EN39" s="23">
        <v>8.4730737754151697</v>
      </c>
      <c r="EO39" s="23">
        <v>18599.616246505298</v>
      </c>
      <c r="EP39" s="23">
        <v>27986.879269410299</v>
      </c>
      <c r="EQ39" s="23">
        <v>3109.6530099946499</v>
      </c>
      <c r="ER39" s="23">
        <v>31096.532279404899</v>
      </c>
      <c r="ES39" s="23">
        <v>0.16482589486798899</v>
      </c>
      <c r="ET39" s="23">
        <v>868.33753221098095</v>
      </c>
      <c r="EU39" s="23">
        <v>2.2011193087994099</v>
      </c>
      <c r="EV39" s="23">
        <v>0</v>
      </c>
      <c r="EW39" s="23">
        <v>0</v>
      </c>
      <c r="EX39" s="23">
        <v>0</v>
      </c>
      <c r="EY39" s="23">
        <v>5.21934854406914E-3</v>
      </c>
      <c r="EZ39" s="23">
        <v>0.31199159674384802</v>
      </c>
      <c r="FA39" s="23">
        <v>0.29984702367055199</v>
      </c>
      <c r="FB39" s="23">
        <v>0</v>
      </c>
      <c r="FC39" s="23">
        <v>10.2780208775277</v>
      </c>
      <c r="FD39" s="23">
        <v>160.07664785269799</v>
      </c>
      <c r="FE39" s="23">
        <v>6847.4054751266403</v>
      </c>
      <c r="FF39" s="23">
        <v>230.89164433759299</v>
      </c>
      <c r="FG39" s="23">
        <v>430.44861278239802</v>
      </c>
      <c r="FH39" s="23">
        <v>353.18043945777299</v>
      </c>
      <c r="FI39" s="23">
        <v>282.84175261881501</v>
      </c>
      <c r="FJ39" s="23">
        <v>84.496410529274499</v>
      </c>
      <c r="FK39" s="23">
        <v>8.3891512746686797E-2</v>
      </c>
      <c r="FL39" s="23">
        <v>182.09925748055699</v>
      </c>
      <c r="FM39" s="23">
        <v>13948.9527815937</v>
      </c>
      <c r="FN39" s="23">
        <v>10404.9646489856</v>
      </c>
      <c r="FO39" s="23">
        <v>3543.9881326080099</v>
      </c>
      <c r="FP39" s="23">
        <v>13.516485200592999</v>
      </c>
      <c r="FQ39" s="23">
        <v>11.1117695698176</v>
      </c>
      <c r="FR39" s="23">
        <v>3700.8223009860099</v>
      </c>
      <c r="FS39" s="23">
        <v>260.09036298175101</v>
      </c>
      <c r="FT39" s="23">
        <v>639.75167988006797</v>
      </c>
      <c r="FU39" s="23">
        <v>137.39757040460299</v>
      </c>
      <c r="FV39" s="23">
        <v>95.581917885106193</v>
      </c>
      <c r="FW39" s="23">
        <v>1602.36034385323</v>
      </c>
      <c r="FX39" s="23">
        <v>8.0826576093960795E-2</v>
      </c>
      <c r="FY39" s="23">
        <v>874.61982134359005</v>
      </c>
      <c r="FZ39" s="23">
        <v>423.73091785346901</v>
      </c>
      <c r="GA39" s="23">
        <v>1752.79669561225</v>
      </c>
      <c r="GB39" s="23">
        <v>43.769839699664999</v>
      </c>
      <c r="GC39" s="23">
        <v>3.4001804064220799E-2</v>
      </c>
      <c r="GD39" s="23">
        <v>20305.406748857498</v>
      </c>
      <c r="GE39" s="23">
        <v>1767.0014415594101</v>
      </c>
      <c r="GF39" s="23">
        <v>452.48134677307797</v>
      </c>
      <c r="GG39" s="23">
        <v>38.878802218318199</v>
      </c>
      <c r="GH39" s="23">
        <v>149.14073133894499</v>
      </c>
      <c r="GI39" s="23">
        <v>2470.0274608096902</v>
      </c>
      <c r="GJ39" s="23">
        <v>556.63968429088095</v>
      </c>
      <c r="GK39" s="23">
        <v>9.7054953446413697E-2</v>
      </c>
      <c r="GL39" s="23">
        <v>6.9304010773326299</v>
      </c>
      <c r="GM39" s="23">
        <v>0.45674078597032203</v>
      </c>
      <c r="GN39" s="23">
        <v>1194.5913213536701</v>
      </c>
      <c r="GO39" s="23">
        <v>18091.317495671701</v>
      </c>
      <c r="GP39" s="23">
        <v>356.11916733163298</v>
      </c>
      <c r="GQ39" s="23">
        <v>1239.1790502010499</v>
      </c>
      <c r="GS39" s="32">
        <f t="shared" si="1"/>
        <v>1.0280962815977999</v>
      </c>
      <c r="GT39" s="31">
        <f t="shared" si="2"/>
        <v>0</v>
      </c>
      <c r="GU39" s="46">
        <f t="shared" si="3"/>
        <v>-1.6940386862035928E-4</v>
      </c>
      <c r="GV39" s="46">
        <f t="shared" si="4"/>
        <v>-4.9633144779766786E-5</v>
      </c>
      <c r="GW39" s="46">
        <f t="shared" si="5"/>
        <v>-1.0282579885175022E-4</v>
      </c>
      <c r="GX39" s="46">
        <f t="shared" si="6"/>
        <v>-2.7657926234174685E-4</v>
      </c>
      <c r="GY39" s="46">
        <f t="shared" si="7"/>
        <v>-3.2683495774144287E-4</v>
      </c>
      <c r="GZ39" s="46">
        <f t="shared" si="8"/>
        <v>-4.6500976066577489E-5</v>
      </c>
      <c r="HA39" s="46">
        <f t="shared" si="9"/>
        <v>-6.3430934200240036E-4</v>
      </c>
      <c r="HB39" s="46">
        <f t="shared" si="10"/>
        <v>-1.3296144064513449E-4</v>
      </c>
      <c r="HC39" s="46">
        <f t="shared" si="11"/>
        <v>-2.262725661602005E-4</v>
      </c>
      <c r="HD39" s="46">
        <f t="shared" si="12"/>
        <v>2.1188881061737426E-6</v>
      </c>
      <c r="HE39" s="46">
        <f t="shared" si="13"/>
        <v>-3.3934162078855235E-4</v>
      </c>
      <c r="HF39" s="46">
        <f t="shared" si="14"/>
        <v>-4.0014355390097132E-5</v>
      </c>
      <c r="HG39" s="46">
        <f t="shared" si="15"/>
        <v>-6.9229140611210173E-5</v>
      </c>
      <c r="HH39" s="46">
        <f t="shared" si="16"/>
        <v>-1.6602641512635146E-5</v>
      </c>
      <c r="HI39" s="46">
        <f t="shared" si="17"/>
        <v>-1.4073425171535133E-6</v>
      </c>
      <c r="HJ39" s="46">
        <f t="shared" si="18"/>
        <v>-2.9762607320812343E-4</v>
      </c>
      <c r="HK39" s="46">
        <f t="shared" si="19"/>
        <v>4.3721252871438621E-7</v>
      </c>
      <c r="HL39" s="46">
        <f t="shared" si="20"/>
        <v>-1.883405001266488E-5</v>
      </c>
      <c r="HM39" s="46">
        <f t="shared" si="21"/>
        <v>-1.4704991846776197E-5</v>
      </c>
      <c r="HN39" s="46">
        <f t="shared" si="22"/>
        <v>-4.867902800355973E-5</v>
      </c>
      <c r="HO39" s="46">
        <f t="shared" si="23"/>
        <v>-3.9723099637052455E-6</v>
      </c>
      <c r="HP39" s="46">
        <f t="shared" si="24"/>
        <v>-3.9331459225645446E-5</v>
      </c>
      <c r="HQ39" s="46">
        <f t="shared" si="25"/>
        <v>2.9015670062523211E-4</v>
      </c>
      <c r="HR39" s="46">
        <f t="shared" si="26"/>
        <v>4.7199022406205804E-6</v>
      </c>
      <c r="HS39" s="46">
        <f t="shared" si="27"/>
        <v>8.7307511404639874E-6</v>
      </c>
      <c r="HT39" s="46">
        <f t="shared" si="28"/>
        <v>-1.5415915308392772E-3</v>
      </c>
      <c r="HU39" s="46">
        <f t="shared" si="29"/>
        <v>-2.0632831250684381E-4</v>
      </c>
      <c r="HV39" s="46">
        <f t="shared" si="30"/>
        <v>5.6038522701443948E-8</v>
      </c>
      <c r="HW39" s="46">
        <f t="shared" si="31"/>
        <v>-6.4478773582289834E-5</v>
      </c>
      <c r="HX39" s="46">
        <f t="shared" si="32"/>
        <v>0</v>
      </c>
      <c r="HY39" s="46">
        <f t="shared" si="33"/>
        <v>-1.4354408840128332E-4</v>
      </c>
      <c r="HZ39" s="46">
        <f t="shared" si="34"/>
        <v>-2.7378362032543631E-6</v>
      </c>
      <c r="IA39" s="46">
        <f t="shared" si="35"/>
        <v>-6.8793330074525658E-5</v>
      </c>
      <c r="IB39" s="46">
        <f t="shared" si="36"/>
        <v>-5.2105469731452826E-6</v>
      </c>
      <c r="IC39" s="46">
        <f t="shared" si="37"/>
        <v>8.8670996151501372E-3</v>
      </c>
      <c r="ID39" s="46">
        <f t="shared" si="38"/>
        <v>-1.1691778707449762E-4</v>
      </c>
      <c r="IE39" s="46">
        <f t="shared" si="39"/>
        <v>-7.4083949625172036E-6</v>
      </c>
      <c r="IF39" s="46">
        <f t="shared" si="40"/>
        <v>-2.1020853448056342E-6</v>
      </c>
      <c r="IG39" s="46">
        <f t="shared" si="41"/>
        <v>-9.4643422664654822E-4</v>
      </c>
      <c r="IH39" s="46">
        <f t="shared" si="42"/>
        <v>5.306071237636561E-5</v>
      </c>
      <c r="II39" s="46">
        <f t="shared" si="43"/>
        <v>2.0127625253177726E-5</v>
      </c>
      <c r="IJ39" s="46">
        <f t="shared" si="44"/>
        <v>-7.5668995415644087E-4</v>
      </c>
      <c r="IK39" s="46">
        <f t="shared" si="45"/>
        <v>1.5545028140037267E-7</v>
      </c>
      <c r="IL39" s="46">
        <f t="shared" si="46"/>
        <v>-8.3750824035619321E-6</v>
      </c>
      <c r="IM39" s="46">
        <f t="shared" si="47"/>
        <v>9.867197957170962E-6</v>
      </c>
      <c r="IN39" s="46">
        <f t="shared" si="48"/>
        <v>-3.6150642538523943E-3</v>
      </c>
      <c r="IO39" s="46">
        <f t="shared" si="49"/>
        <v>-3.8407483492446403E-5</v>
      </c>
      <c r="IP39" s="46">
        <f t="shared" si="50"/>
        <v>0</v>
      </c>
      <c r="IQ39" s="46">
        <f t="shared" si="51"/>
        <v>0</v>
      </c>
      <c r="IR39" s="46">
        <f t="shared" si="52"/>
        <v>0</v>
      </c>
      <c r="IS39" s="46">
        <f t="shared" si="53"/>
        <v>3.5014037902401148E-5</v>
      </c>
      <c r="IT39" s="46">
        <f t="shared" si="54"/>
        <v>-1.9678573083477671E-6</v>
      </c>
      <c r="IU39" s="46">
        <f t="shared" si="55"/>
        <v>-1.1877680497607496E-5</v>
      </c>
      <c r="IV39" s="46">
        <f t="shared" si="56"/>
        <v>0</v>
      </c>
      <c r="IW39" s="46">
        <f t="shared" si="57"/>
        <v>-2.1102496076661743E-5</v>
      </c>
      <c r="IX39" s="46">
        <f t="shared" si="58"/>
        <v>-1.5337265547606095E-6</v>
      </c>
      <c r="IY39" s="46">
        <f t="shared" si="59"/>
        <v>-2.6538371568329262E-5</v>
      </c>
      <c r="IZ39" s="46">
        <f t="shared" si="60"/>
        <v>1.9380726900779274E-6</v>
      </c>
      <c r="JA39" s="46">
        <f t="shared" si="61"/>
        <v>-1.0165803645440873E-5</v>
      </c>
      <c r="JB39" s="46">
        <f t="shared" si="62"/>
        <v>3.2263085513626336E-7</v>
      </c>
      <c r="JC39" s="46">
        <f t="shared" si="63"/>
        <v>3.4867373703859105E-7</v>
      </c>
      <c r="JD39" s="46">
        <f t="shared" si="64"/>
        <v>-3.4134703672435451E-3</v>
      </c>
      <c r="JE39" s="46">
        <f t="shared" si="65"/>
        <v>-1.7935644203986837E-5</v>
      </c>
      <c r="JF39" s="46">
        <f t="shared" si="66"/>
        <v>-1.6257482063210476E-5</v>
      </c>
      <c r="JG39" s="46">
        <f t="shared" si="67"/>
        <v>-2.6638333516538115E-4</v>
      </c>
      <c r="JH39" s="46">
        <f t="shared" si="68"/>
        <v>-5.9160783883564162E-5</v>
      </c>
    </row>
    <row r="40" spans="1:268" x14ac:dyDescent="0.3">
      <c r="A40" s="23" t="s">
        <v>37</v>
      </c>
      <c r="B40" s="64">
        <v>727.77136499999995</v>
      </c>
      <c r="C40" s="64">
        <v>12.406499999999999</v>
      </c>
      <c r="D40" s="64">
        <v>797.27066500000001</v>
      </c>
      <c r="E40" s="64">
        <v>170.27304573000001</v>
      </c>
      <c r="F40" s="64">
        <v>93.762150519000002</v>
      </c>
      <c r="G40" s="64">
        <v>326.25745000000001</v>
      </c>
      <c r="H40" s="64">
        <v>927.84903499999996</v>
      </c>
      <c r="I40" s="23">
        <v>4.8350641881999996</v>
      </c>
      <c r="J40" s="23">
        <v>0.61640301639999995</v>
      </c>
      <c r="K40" s="23">
        <v>5.0650000000000001E-3</v>
      </c>
      <c r="L40" s="23">
        <v>5.1983597000000003E-3</v>
      </c>
      <c r="M40" s="23">
        <v>1.0746361094000001</v>
      </c>
      <c r="N40" s="23">
        <v>1.5215129999999999E-4</v>
      </c>
      <c r="O40" s="23">
        <v>1.1733019900000001E-2</v>
      </c>
      <c r="P40" s="23">
        <v>6.7291393E-3</v>
      </c>
      <c r="Q40" s="23">
        <v>8.8782879999999998E-3</v>
      </c>
      <c r="R40" s="23">
        <v>0.11944998110000001</v>
      </c>
      <c r="S40" s="23">
        <v>2.6515E-2</v>
      </c>
      <c r="T40" s="23">
        <v>2.1312560000000002E-3</v>
      </c>
      <c r="U40" s="23">
        <v>2.38230735E-2</v>
      </c>
      <c r="V40" s="23">
        <v>4.7173838677999997</v>
      </c>
      <c r="W40" s="23">
        <v>1.4874999999999999E-2</v>
      </c>
      <c r="X40" s="23">
        <v>6.9516990000000002E-4</v>
      </c>
      <c r="Y40" s="23">
        <v>4.4799999999999996E-3</v>
      </c>
      <c r="Z40" s="23">
        <v>0.35371108699999998</v>
      </c>
      <c r="AA40" s="23">
        <v>11.814210001999999</v>
      </c>
      <c r="AB40" s="23">
        <v>3.7176640000000001</v>
      </c>
      <c r="AC40" s="23">
        <v>6.9504999999999997E-2</v>
      </c>
      <c r="AD40" s="23">
        <v>1.9305466699999999E-2</v>
      </c>
      <c r="AE40" s="23">
        <v>5.704E-2</v>
      </c>
      <c r="AF40" s="23">
        <v>4.4296120699999997E-2</v>
      </c>
      <c r="AG40" s="23">
        <v>9.6500000000000004E-4</v>
      </c>
      <c r="AH40" s="23">
        <v>8.1150061900000001E-2</v>
      </c>
      <c r="AI40" s="23">
        <v>8.3623890837000001</v>
      </c>
      <c r="AJ40" s="23">
        <v>13.478188000999999</v>
      </c>
      <c r="AK40" s="23">
        <v>0.1118320845</v>
      </c>
      <c r="AL40" s="23">
        <v>9.4040733700000004E-2</v>
      </c>
      <c r="AM40" s="23">
        <v>16.666553048000001</v>
      </c>
      <c r="AN40" s="23">
        <v>5.7136694000000003E-3</v>
      </c>
      <c r="AP40" s="23">
        <v>5.8250000000000003E-3</v>
      </c>
      <c r="AQ40" s="23">
        <v>25.063019061999999</v>
      </c>
      <c r="AR40" s="23">
        <v>0.29923</v>
      </c>
      <c r="AS40" s="23">
        <v>0.23944227770000001</v>
      </c>
      <c r="AT40" s="23">
        <v>1.68982822E-2</v>
      </c>
      <c r="AU40" s="23">
        <v>37.73001584</v>
      </c>
      <c r="AV40" s="23">
        <v>1.0930109E-3</v>
      </c>
      <c r="AZ40" s="6">
        <v>1.7601266999999999E-8</v>
      </c>
      <c r="BA40" s="23">
        <v>4.0334699999999999E-5</v>
      </c>
      <c r="BB40" s="23">
        <v>2.8342200000000001E-5</v>
      </c>
      <c r="BD40" s="23">
        <v>1.4443654000000001E-3</v>
      </c>
      <c r="BE40" s="23">
        <v>0.15407000000000001</v>
      </c>
      <c r="BF40" s="23">
        <v>5.2499999999999997E-4</v>
      </c>
      <c r="BG40" s="23">
        <v>0.16514000000000001</v>
      </c>
      <c r="BK40" s="23">
        <v>6.2407699865000001</v>
      </c>
      <c r="BL40" s="23">
        <v>9.6691557226999993</v>
      </c>
      <c r="BM40" s="23">
        <v>4.1900817399999998E-2</v>
      </c>
      <c r="BN40" s="23">
        <v>23.080784942000001</v>
      </c>
      <c r="BO40" s="6">
        <v>5.1054633999999999E-6</v>
      </c>
      <c r="BQ40" s="23" t="s">
        <v>37</v>
      </c>
      <c r="BR40" s="23">
        <v>0.697701854677932</v>
      </c>
      <c r="BS40" s="23">
        <v>36.396975838075903</v>
      </c>
      <c r="BT40" s="23">
        <v>0.154070387544988</v>
      </c>
      <c r="BU40" s="23">
        <v>0.61637777213259304</v>
      </c>
      <c r="BV40" s="23">
        <v>5.2510442947138302E-4</v>
      </c>
      <c r="BW40" s="23">
        <v>5.0642390381234297E-3</v>
      </c>
      <c r="BX40" s="23">
        <v>5.0512141290703703</v>
      </c>
      <c r="BY40" s="23">
        <v>4.8349618267360102</v>
      </c>
      <c r="BZ40" s="23">
        <v>2.8910276121959702</v>
      </c>
      <c r="CA40" s="23">
        <v>0.32586167096535001</v>
      </c>
      <c r="CB40" s="23">
        <v>2.13132025992492E-3</v>
      </c>
      <c r="CC40" s="23">
        <v>3.0670251271791198E-3</v>
      </c>
      <c r="CD40" s="23">
        <v>1.0745694341827701</v>
      </c>
      <c r="CE40" s="6">
        <v>5.1058410061930703E-6</v>
      </c>
      <c r="CF40" s="6">
        <v>4.86855900395178E-5</v>
      </c>
      <c r="CG40" s="23">
        <v>1.0347261032755101E-4</v>
      </c>
      <c r="CH40" s="23">
        <v>4.4798786388664004E-3</v>
      </c>
      <c r="CI40" s="23">
        <v>1.17313769232039E-2</v>
      </c>
      <c r="CJ40" s="23">
        <v>1.6149734839090101E-3</v>
      </c>
      <c r="CK40" s="23">
        <v>5.1141110137402999E-3</v>
      </c>
      <c r="CL40" s="23">
        <v>8.8782531689567297E-3</v>
      </c>
      <c r="CM40" s="23">
        <v>0.165140404702458</v>
      </c>
      <c r="CN40" s="23">
        <v>8167.6165524053204</v>
      </c>
      <c r="CO40" s="23">
        <v>0.11944822228525601</v>
      </c>
      <c r="CP40" s="23">
        <v>0</v>
      </c>
      <c r="CQ40" s="23">
        <v>6.1807027893979495E-4</v>
      </c>
      <c r="CR40" s="23">
        <v>1.5131981569360101E-3</v>
      </c>
      <c r="CS40" s="23">
        <v>2.6515317906931901E-2</v>
      </c>
      <c r="CT40" s="23">
        <v>2.3823746855535701E-2</v>
      </c>
      <c r="CU40" s="23">
        <v>8.3436946168884898</v>
      </c>
      <c r="CV40" s="23">
        <v>4.6928601442696403</v>
      </c>
      <c r="CW40" s="23">
        <v>0.23943948090450001</v>
      </c>
      <c r="CX40" s="23">
        <v>16.666840281990201</v>
      </c>
      <c r="CY40" s="23">
        <v>1.6898416289814099E-2</v>
      </c>
      <c r="CZ40" s="23">
        <v>727.704554991539</v>
      </c>
      <c r="DA40" s="23">
        <v>1.48750644518494E-2</v>
      </c>
      <c r="DB40" s="23">
        <v>6.9537424119710798E-4</v>
      </c>
      <c r="DC40" s="23">
        <v>0</v>
      </c>
      <c r="DD40" s="23">
        <v>0</v>
      </c>
      <c r="DE40" s="23">
        <v>0</v>
      </c>
      <c r="DF40" s="23">
        <v>0</v>
      </c>
      <c r="DG40" s="23">
        <v>0</v>
      </c>
      <c r="DH40" s="23">
        <v>0</v>
      </c>
      <c r="DI40" s="23">
        <v>21.0618567603433</v>
      </c>
      <c r="DJ40" s="23">
        <v>60.332671091466601</v>
      </c>
      <c r="DK40" s="23">
        <v>2.0656726471948899</v>
      </c>
      <c r="DL40" s="23">
        <v>6.2388878364853797</v>
      </c>
      <c r="DM40" s="23">
        <v>15.6208601582127</v>
      </c>
      <c r="DN40" s="23">
        <v>0.35370870187208903</v>
      </c>
      <c r="DO40" s="23">
        <v>0.41979857151518002</v>
      </c>
      <c r="DP40" s="6">
        <v>11.8124572395024</v>
      </c>
      <c r="DQ40" s="23">
        <v>11.8124572395024</v>
      </c>
      <c r="DR40" s="23">
        <v>3.7176624668948501</v>
      </c>
      <c r="DS40" s="23">
        <v>6.7649292246675097E-2</v>
      </c>
      <c r="DT40" s="23">
        <v>9.6640512300054304</v>
      </c>
      <c r="DU40" s="23">
        <v>9.5964755898631394E-3</v>
      </c>
      <c r="DV40" s="23">
        <v>6.6351263393232803E-3</v>
      </c>
      <c r="DW40" s="23">
        <v>0</v>
      </c>
      <c r="DX40" s="23">
        <v>5.7040061745950499E-2</v>
      </c>
      <c r="DY40" s="23">
        <v>57.996471471982098</v>
      </c>
      <c r="DZ40" s="23">
        <v>0.40827816138946199</v>
      </c>
      <c r="EA40" s="23">
        <v>46.261612828118103</v>
      </c>
      <c r="EB40" s="23">
        <v>20.763598679056699</v>
      </c>
      <c r="EC40" s="23">
        <v>1.1517031256028199E-2</v>
      </c>
      <c r="ED40" s="23">
        <v>3.2778935167578897E-2</v>
      </c>
      <c r="EE40" s="6">
        <v>9.6519788312197301E-4</v>
      </c>
      <c r="EF40" s="23">
        <v>2.6779426798282598E-2</v>
      </c>
      <c r="EG40" s="23">
        <v>5.4369743260746201E-2</v>
      </c>
      <c r="EH40" s="23">
        <v>13.6861625331345</v>
      </c>
      <c r="EI40" s="23">
        <v>4.1900071408257397E-2</v>
      </c>
      <c r="EJ40" s="23">
        <v>0.11182028245887</v>
      </c>
      <c r="EK40" s="23">
        <v>12.4026763756014</v>
      </c>
      <c r="EL40" s="23">
        <v>0</v>
      </c>
      <c r="EM40" s="23">
        <v>3.8556636628692097E-2</v>
      </c>
      <c r="EN40" s="23">
        <v>5.54839557532366E-2</v>
      </c>
      <c r="EO40" s="23">
        <v>1034.4574398827101</v>
      </c>
      <c r="EP40" s="23">
        <v>717.37399388217204</v>
      </c>
      <c r="EQ40" s="23">
        <v>79.708092342796604</v>
      </c>
      <c r="ER40" s="23">
        <v>797.08208622496898</v>
      </c>
      <c r="ES40" s="23">
        <v>7.6848563291169797E-3</v>
      </c>
      <c r="ET40" s="23">
        <v>20.2240321987797</v>
      </c>
      <c r="EU40" s="23">
        <v>1.09303439574066E-3</v>
      </c>
      <c r="EV40" s="23">
        <v>0</v>
      </c>
      <c r="EW40" s="23">
        <v>0</v>
      </c>
      <c r="EX40" s="23">
        <v>0</v>
      </c>
      <c r="EY40" s="6">
        <v>1.76022068266119E-8</v>
      </c>
      <c r="EZ40" s="6">
        <v>4.0331817214790803E-5</v>
      </c>
      <c r="FA40" s="6">
        <v>2.8345791339142401E-5</v>
      </c>
      <c r="FB40" s="23">
        <v>0</v>
      </c>
      <c r="FC40" s="23">
        <v>1.44436250819844E-3</v>
      </c>
      <c r="FD40" s="23">
        <v>1.3942957027508101</v>
      </c>
      <c r="FE40" s="23">
        <v>363.80274306122601</v>
      </c>
      <c r="FF40" s="23">
        <v>2.20006457888964</v>
      </c>
      <c r="FG40" s="23">
        <v>3.0971303096942799</v>
      </c>
      <c r="FH40" s="23">
        <v>9.3763193461090797</v>
      </c>
      <c r="FI40" s="23">
        <v>1.93399705462501</v>
      </c>
      <c r="FJ40" s="23">
        <v>0.24053487127763301</v>
      </c>
      <c r="FK40" s="23">
        <v>3.0735522853662699E-3</v>
      </c>
      <c r="FL40" s="23">
        <v>0.71579309567508098</v>
      </c>
      <c r="FM40" s="23">
        <v>170.257233428804</v>
      </c>
      <c r="FN40" s="23">
        <v>93.746405130276401</v>
      </c>
      <c r="FO40" s="23">
        <v>76.510828298527699</v>
      </c>
      <c r="FP40" s="23">
        <v>0.10152149174644599</v>
      </c>
      <c r="FQ40" s="23">
        <v>2.0883741882857399E-2</v>
      </c>
      <c r="FR40" s="23">
        <v>22.645711359865999</v>
      </c>
      <c r="FS40" s="23">
        <v>0.14325468267222199</v>
      </c>
      <c r="FT40" s="23">
        <v>9.8702249926971692</v>
      </c>
      <c r="FU40" s="23">
        <v>2.04637746545633</v>
      </c>
      <c r="FV40" s="23">
        <v>1.2499952391188101</v>
      </c>
      <c r="FW40" s="23">
        <v>25.138390361392599</v>
      </c>
      <c r="FX40" s="23">
        <v>5.7105863377773097E-3</v>
      </c>
      <c r="FY40" s="23">
        <v>16.6611000338638</v>
      </c>
      <c r="FZ40" s="23">
        <v>4.1212793663916498</v>
      </c>
      <c r="GA40" s="23">
        <v>8.4210815985713996</v>
      </c>
      <c r="GB40" s="23">
        <v>1.0295498714593201</v>
      </c>
      <c r="GC40" s="23">
        <v>0</v>
      </c>
      <c r="GD40" s="23">
        <v>326.25350699581702</v>
      </c>
      <c r="GE40" s="23">
        <v>83.856830457447501</v>
      </c>
      <c r="GF40" s="23">
        <v>23.0779157103789</v>
      </c>
      <c r="GG40" s="23">
        <v>0.72792144191096897</v>
      </c>
      <c r="GH40" s="23">
        <v>4.6923675123938402</v>
      </c>
      <c r="GI40" s="23">
        <v>171.72696456757899</v>
      </c>
      <c r="GJ40" s="23">
        <v>25.000781007745498</v>
      </c>
      <c r="GK40" s="23">
        <v>5.8249555571123802E-3</v>
      </c>
      <c r="GL40" s="23">
        <v>0.29923007602895202</v>
      </c>
      <c r="GM40" s="23">
        <v>0</v>
      </c>
      <c r="GN40" s="23">
        <v>51.809484025198799</v>
      </c>
      <c r="GO40" s="23">
        <v>927.03400232587705</v>
      </c>
      <c r="GP40" s="23">
        <v>37.721837692796399</v>
      </c>
      <c r="GQ40" s="23">
        <v>76.7420053254408</v>
      </c>
      <c r="GS40" s="32">
        <f t="shared" si="1"/>
        <v>1.1158786379866472</v>
      </c>
      <c r="GT40" s="31">
        <f t="shared" si="2"/>
        <v>0</v>
      </c>
      <c r="GU40" s="46">
        <f t="shared" si="3"/>
        <v>-9.1800820524104792E-5</v>
      </c>
      <c r="GV40" s="46">
        <f t="shared" si="4"/>
        <v>-3.0819525237570463E-4</v>
      </c>
      <c r="GW40" s="46">
        <f t="shared" si="5"/>
        <v>-2.365304322730008E-4</v>
      </c>
      <c r="GX40" s="46">
        <f t="shared" si="6"/>
        <v>-9.2864382194000132E-5</v>
      </c>
      <c r="GY40" s="46">
        <f t="shared" si="7"/>
        <v>-1.6792904851740785E-4</v>
      </c>
      <c r="GZ40" s="46">
        <f t="shared" si="8"/>
        <v>-1.2085560599416159E-5</v>
      </c>
      <c r="HA40" s="46">
        <f t="shared" si="9"/>
        <v>-8.7841086575350452E-4</v>
      </c>
      <c r="HB40" s="46">
        <f t="shared" si="10"/>
        <v>-2.1170652550852775E-5</v>
      </c>
      <c r="HC40" s="46">
        <f t="shared" si="11"/>
        <v>-4.0954159430212956E-5</v>
      </c>
      <c r="HD40" s="46">
        <f t="shared" si="12"/>
        <v>-1.5023926487076091E-4</v>
      </c>
      <c r="HE40" s="46">
        <f t="shared" si="13"/>
        <v>-2.7533485150031381E-6</v>
      </c>
      <c r="HF40" s="46">
        <f t="shared" si="14"/>
        <v>-6.2044460117066468E-5</v>
      </c>
      <c r="HG40" s="46">
        <f t="shared" si="15"/>
        <v>4.5352008617806523E-5</v>
      </c>
      <c r="HH40" s="46">
        <f t="shared" si="16"/>
        <v>-1.400301721213494E-4</v>
      </c>
      <c r="HI40" s="46">
        <f t="shared" si="17"/>
        <v>-8.1440357000129806E-6</v>
      </c>
      <c r="HJ40" s="46">
        <f t="shared" si="18"/>
        <v>-3.9231711417909367E-6</v>
      </c>
      <c r="HK40" s="46">
        <f t="shared" si="19"/>
        <v>-1.4724278127147991E-5</v>
      </c>
      <c r="HL40" s="46">
        <f t="shared" si="20"/>
        <v>1.1989701372837467E-5</v>
      </c>
      <c r="HM40" s="46">
        <f t="shared" si="21"/>
        <v>5.8349986134104196E-6</v>
      </c>
      <c r="HN40" s="46">
        <f t="shared" si="22"/>
        <v>2.8264847342271766E-5</v>
      </c>
      <c r="HO40" s="46">
        <f t="shared" si="23"/>
        <v>-5.1985855333406151E-3</v>
      </c>
      <c r="HP40" s="46">
        <f t="shared" si="24"/>
        <v>4.3328974387171598E-6</v>
      </c>
      <c r="HQ40" s="46">
        <f t="shared" si="25"/>
        <v>2.9394425320768532E-4</v>
      </c>
      <c r="HR40" s="46">
        <f t="shared" si="26"/>
        <v>-2.7089538749824871E-5</v>
      </c>
      <c r="HS40" s="46">
        <f t="shared" si="27"/>
        <v>-6.7431528120384998E-6</v>
      </c>
      <c r="HT40" s="46">
        <f t="shared" si="28"/>
        <v>-1.4836053340022866E-4</v>
      </c>
      <c r="HU40" s="46">
        <f t="shared" si="29"/>
        <v>-4.1238399972195317E-7</v>
      </c>
      <c r="HV40" s="46">
        <f t="shared" si="30"/>
        <v>-2.6698910198185752E-2</v>
      </c>
      <c r="HW40" s="46">
        <f t="shared" si="31"/>
        <v>-1.6186371050520252E-5</v>
      </c>
      <c r="HX40" s="46">
        <f t="shared" si="32"/>
        <v>1.0825026384713209E-6</v>
      </c>
      <c r="HY40" s="46">
        <f t="shared" si="33"/>
        <v>-3.4828420741794315E-6</v>
      </c>
      <c r="HZ40" s="46">
        <f t="shared" si="34"/>
        <v>2.0506023002380148E-4</v>
      </c>
      <c r="IA40" s="46">
        <f t="shared" si="35"/>
        <v>-1.0990022069204621E-5</v>
      </c>
      <c r="IB40" s="46">
        <f t="shared" si="36"/>
        <v>-2.2355413775172993E-3</v>
      </c>
      <c r="IC40" s="46">
        <f t="shared" si="37"/>
        <v>1.5430451936051765E-2</v>
      </c>
      <c r="ID40" s="46">
        <f t="shared" si="38"/>
        <v>-1.0553358799275088E-4</v>
      </c>
      <c r="IE40" s="46">
        <f t="shared" si="39"/>
        <v>-1.5027325474222212E-6</v>
      </c>
      <c r="IF40" s="46">
        <f t="shared" si="40"/>
        <v>1.7234156899304212E-5</v>
      </c>
      <c r="IG40" s="46">
        <f t="shared" si="41"/>
        <v>-5.3959408689110023E-4</v>
      </c>
      <c r="IH40" s="46">
        <f t="shared" si="42"/>
        <v>0</v>
      </c>
      <c r="II40" s="46">
        <f t="shared" si="43"/>
        <v>-7.6296802781229915E-6</v>
      </c>
      <c r="IJ40" s="46">
        <f t="shared" si="44"/>
        <v>-2.4832624553545591E-3</v>
      </c>
      <c r="IK40" s="46">
        <f t="shared" si="45"/>
        <v>2.5408198383506406E-7</v>
      </c>
      <c r="IL40" s="46">
        <f t="shared" si="46"/>
        <v>-1.168045813322365E-5</v>
      </c>
      <c r="IM40" s="46">
        <f t="shared" si="47"/>
        <v>7.9351150911338442E-6</v>
      </c>
      <c r="IN40" s="46">
        <f t="shared" si="48"/>
        <v>-2.1675440684366612E-4</v>
      </c>
      <c r="IO40" s="46">
        <f t="shared" si="49"/>
        <v>2.1496346157143601E-5</v>
      </c>
      <c r="IP40" s="46">
        <f t="shared" si="50"/>
        <v>0</v>
      </c>
      <c r="IQ40" s="46">
        <f t="shared" si="51"/>
        <v>0</v>
      </c>
      <c r="IR40" s="46">
        <f t="shared" si="52"/>
        <v>0</v>
      </c>
      <c r="IS40" s="46">
        <f t="shared" si="53"/>
        <v>5.3395395450847564E-5</v>
      </c>
      <c r="IT40" s="46">
        <f t="shared" si="54"/>
        <v>-7.1471591686444883E-5</v>
      </c>
      <c r="IU40" s="46">
        <f t="shared" si="55"/>
        <v>1.2671349233299073E-4</v>
      </c>
      <c r="IV40" s="46">
        <f t="shared" si="56"/>
        <v>0</v>
      </c>
      <c r="IW40" s="46">
        <f t="shared" si="57"/>
        <v>-2.002126027214287E-6</v>
      </c>
      <c r="IX40" s="46">
        <f t="shared" si="58"/>
        <v>2.5153825403372685E-6</v>
      </c>
      <c r="IY40" s="46">
        <f t="shared" si="59"/>
        <v>1.989132788248676E-4</v>
      </c>
      <c r="IZ40" s="46">
        <f t="shared" si="60"/>
        <v>2.4506628193658064E-6</v>
      </c>
      <c r="JA40" s="46">
        <f t="shared" si="61"/>
        <v>0</v>
      </c>
      <c r="JB40" s="46">
        <f t="shared" si="62"/>
        <v>0</v>
      </c>
      <c r="JC40" s="46">
        <f t="shared" si="63"/>
        <v>0</v>
      </c>
      <c r="JD40" s="46">
        <f t="shared" si="64"/>
        <v>-3.015893902021545E-4</v>
      </c>
      <c r="JE40" s="46">
        <f t="shared" si="65"/>
        <v>-5.2791503632372441E-4</v>
      </c>
      <c r="JF40" s="46">
        <f t="shared" si="66"/>
        <v>-1.7803751546888645E-5</v>
      </c>
      <c r="JG40" s="46">
        <f t="shared" si="67"/>
        <v>-1.2431256685210441E-4</v>
      </c>
      <c r="JH40" s="46">
        <f t="shared" si="68"/>
        <v>7.3961198717137369E-5</v>
      </c>
    </row>
    <row r="41" spans="1:268" x14ac:dyDescent="0.3">
      <c r="A41" s="23" t="s">
        <v>38</v>
      </c>
      <c r="B41" s="64">
        <v>57945.085189999998</v>
      </c>
      <c r="C41" s="64">
        <v>1054.0936669</v>
      </c>
      <c r="D41" s="64">
        <v>19320.831773999998</v>
      </c>
      <c r="E41" s="64">
        <v>7196.3365415999997</v>
      </c>
      <c r="F41" s="64">
        <v>5495.3472908000003</v>
      </c>
      <c r="G41" s="64">
        <v>9243.0743633999991</v>
      </c>
      <c r="H41" s="64">
        <v>23730.560420999998</v>
      </c>
      <c r="I41" s="23">
        <v>304.18489353000001</v>
      </c>
      <c r="J41" s="23">
        <v>57.692988518999996</v>
      </c>
      <c r="K41" s="23">
        <v>21.624823504999998</v>
      </c>
      <c r="L41" s="23">
        <v>0.58806126010000004</v>
      </c>
      <c r="M41" s="23">
        <v>89.586363978999998</v>
      </c>
      <c r="N41" s="23">
        <v>1.26576424E-2</v>
      </c>
      <c r="O41" s="23">
        <v>2.9370335266000001</v>
      </c>
      <c r="P41" s="23">
        <v>0.2084647312</v>
      </c>
      <c r="Q41" s="23">
        <v>3.0406325094</v>
      </c>
      <c r="R41" s="23">
        <v>12.339894691</v>
      </c>
      <c r="S41" s="23">
        <v>75.950985325000005</v>
      </c>
      <c r="T41" s="23">
        <v>0.4820685877</v>
      </c>
      <c r="U41" s="23">
        <v>8.4823139782000005</v>
      </c>
      <c r="V41" s="23">
        <v>14.917123511</v>
      </c>
      <c r="W41" s="23">
        <v>0.42664566710000001</v>
      </c>
      <c r="X41" s="23">
        <v>9.2818300000000006E-2</v>
      </c>
      <c r="Y41" s="23">
        <v>3.3795030999999999E-3</v>
      </c>
      <c r="Z41" s="23">
        <v>3.1205706169999998</v>
      </c>
      <c r="AA41" s="23">
        <v>308.62081562999998</v>
      </c>
      <c r="AB41" s="23">
        <v>427.03786767000003</v>
      </c>
      <c r="AC41" s="23">
        <v>0.35027641790000003</v>
      </c>
      <c r="AD41" s="23">
        <v>0.59415417520000002</v>
      </c>
      <c r="AE41" s="23">
        <v>0.127835</v>
      </c>
      <c r="AF41" s="23">
        <v>1.7116124848000001</v>
      </c>
      <c r="AG41" s="23">
        <v>1.345337</v>
      </c>
      <c r="AH41" s="23">
        <v>17.480912113999999</v>
      </c>
      <c r="AI41" s="23">
        <v>382.75587628</v>
      </c>
      <c r="AJ41" s="23">
        <v>3021.6475166</v>
      </c>
      <c r="AK41" s="23">
        <v>26.593223413</v>
      </c>
      <c r="AL41" s="23">
        <v>3.1026503628</v>
      </c>
      <c r="AM41" s="23">
        <v>24.856884605000001</v>
      </c>
      <c r="AN41" s="23">
        <v>0.56312318859999999</v>
      </c>
      <c r="AO41" s="23">
        <v>0.23269100000000001</v>
      </c>
      <c r="AQ41" s="23">
        <v>411.21867422000003</v>
      </c>
      <c r="AR41" s="23">
        <v>2.294794</v>
      </c>
      <c r="AS41" s="23">
        <v>1.0850800429</v>
      </c>
      <c r="AT41" s="23">
        <v>6.8227989717000002</v>
      </c>
      <c r="AU41" s="23">
        <v>341.29889306000001</v>
      </c>
      <c r="AV41" s="23">
        <v>2.8012063505999998</v>
      </c>
      <c r="AW41" s="23">
        <v>7.8573419999999998E-3</v>
      </c>
      <c r="AX41" s="23">
        <v>3.948321E-4</v>
      </c>
      <c r="AZ41" s="23">
        <v>3.0613139999999999E-3</v>
      </c>
      <c r="BA41" s="23">
        <v>0.47190523299999998</v>
      </c>
      <c r="BB41" s="23">
        <v>2.6384509699999999E-2</v>
      </c>
      <c r="BD41" s="23">
        <v>6.5228900160999999</v>
      </c>
      <c r="BE41" s="23">
        <v>0.97531120849999997</v>
      </c>
      <c r="BF41" s="23">
        <v>2.068984114</v>
      </c>
      <c r="BG41" s="23">
        <v>98.036730720999998</v>
      </c>
      <c r="BH41" s="23">
        <v>1.25E-4</v>
      </c>
      <c r="BI41" s="23">
        <v>16.010871738999999</v>
      </c>
      <c r="BJ41" s="23">
        <v>15.530537365000001</v>
      </c>
      <c r="BK41" s="23">
        <v>70.275736053000003</v>
      </c>
      <c r="BL41" s="23">
        <v>293.36652423999999</v>
      </c>
      <c r="BM41" s="23">
        <v>41.399014280999999</v>
      </c>
      <c r="BN41" s="23">
        <v>912.11385981000001</v>
      </c>
      <c r="BO41" s="23">
        <v>1.6890391000000001E-3</v>
      </c>
      <c r="BQ41" s="23" t="s">
        <v>38</v>
      </c>
      <c r="BR41" s="23">
        <v>28.272210162391499</v>
      </c>
      <c r="BS41" s="23">
        <v>366.82052079281499</v>
      </c>
      <c r="BT41" s="23">
        <v>0.97531538615883295</v>
      </c>
      <c r="BU41" s="23">
        <v>57.691355088153102</v>
      </c>
      <c r="BV41" s="23">
        <v>2.0687931731080198</v>
      </c>
      <c r="BW41" s="23">
        <v>21.624671698979999</v>
      </c>
      <c r="BX41" s="23">
        <v>322.10773984558801</v>
      </c>
      <c r="BY41" s="23">
        <v>304.18103371985501</v>
      </c>
      <c r="BZ41" s="23">
        <v>99.082291715256304</v>
      </c>
      <c r="CA41" s="23">
        <v>721.61625644459502</v>
      </c>
      <c r="CB41" s="23">
        <v>0.241104268440616</v>
      </c>
      <c r="CC41" s="23">
        <v>0.34695443671279802</v>
      </c>
      <c r="CD41" s="23">
        <v>89.584446668475906</v>
      </c>
      <c r="CE41" s="23">
        <v>1.68939802561401E-3</v>
      </c>
      <c r="CF41" s="23">
        <v>4.0503721974018501E-3</v>
      </c>
      <c r="CG41" s="23">
        <v>8.60692185177225E-3</v>
      </c>
      <c r="CH41" s="23">
        <v>3.3739645780594802E-3</v>
      </c>
      <c r="CI41" s="23">
        <v>2.9369562438519798</v>
      </c>
      <c r="CJ41" s="23">
        <v>5.0031497865528997E-2</v>
      </c>
      <c r="CK41" s="23">
        <v>0.158432788995409</v>
      </c>
      <c r="CL41" s="23">
        <v>3.0406387777779602</v>
      </c>
      <c r="CM41" s="23">
        <v>98.036321161944699</v>
      </c>
      <c r="CN41" s="23">
        <v>15734.4009638073</v>
      </c>
      <c r="CO41" s="23">
        <v>12.339871103920601</v>
      </c>
      <c r="CP41" s="23">
        <v>1.2500284274982401E-4</v>
      </c>
      <c r="CQ41" s="23">
        <v>0.13885553618195801</v>
      </c>
      <c r="CR41" s="23">
        <v>0.339957962984617</v>
      </c>
      <c r="CS41" s="23">
        <v>75.950578868996104</v>
      </c>
      <c r="CT41" s="23">
        <v>8.4822346904379096</v>
      </c>
      <c r="CU41" s="23">
        <v>382.75502182660199</v>
      </c>
      <c r="CV41" s="23">
        <v>14.917253997848301</v>
      </c>
      <c r="CW41" s="23">
        <v>1.08503880736623</v>
      </c>
      <c r="CX41" s="23">
        <v>24.857104221504802</v>
      </c>
      <c r="CY41" s="23">
        <v>6.8226924121733497</v>
      </c>
      <c r="CZ41" s="23">
        <v>57943.817943210997</v>
      </c>
      <c r="DA41" s="23">
        <v>0.42663395853846497</v>
      </c>
      <c r="DB41" s="23">
        <v>9.2809653489604904E-2</v>
      </c>
      <c r="DC41" s="23">
        <v>0.48033538914333801</v>
      </c>
      <c r="DD41" s="23">
        <v>11.9771266610448</v>
      </c>
      <c r="DE41" s="23">
        <v>0.76269081278901396</v>
      </c>
      <c r="DF41" s="23">
        <v>1.7720415350782899E-2</v>
      </c>
      <c r="DG41" s="23">
        <v>2.72714468382966</v>
      </c>
      <c r="DH41" s="23">
        <v>4.5814332798712498E-2</v>
      </c>
      <c r="DI41" s="23">
        <v>479.03623273407402</v>
      </c>
      <c r="DJ41" s="23">
        <v>342.57701949757501</v>
      </c>
      <c r="DK41" s="23">
        <v>93.370678868866094</v>
      </c>
      <c r="DL41" s="23">
        <v>70.268191496639204</v>
      </c>
      <c r="DM41" s="23">
        <v>272.64762026494998</v>
      </c>
      <c r="DN41" s="23">
        <v>3.1206238222792599</v>
      </c>
      <c r="DO41" s="23">
        <v>16.0318841636409</v>
      </c>
      <c r="DP41" s="23">
        <v>308.55305486341598</v>
      </c>
      <c r="DQ41" s="23">
        <v>308.55305486341598</v>
      </c>
      <c r="DR41" s="23">
        <v>427.02700865897498</v>
      </c>
      <c r="DS41" s="23">
        <v>0.35022263320767</v>
      </c>
      <c r="DT41" s="23">
        <v>293.36645820738403</v>
      </c>
      <c r="DU41" s="23">
        <v>0.124414128452497</v>
      </c>
      <c r="DV41" s="23">
        <v>0.44038206331871999</v>
      </c>
      <c r="DW41" s="23">
        <v>0</v>
      </c>
      <c r="DX41" s="23">
        <v>0.12783486525625901</v>
      </c>
      <c r="DY41" s="23">
        <v>830.94523490493395</v>
      </c>
      <c r="DZ41" s="23">
        <v>31.330148355654099</v>
      </c>
      <c r="EA41" s="23">
        <v>2077.9955194852901</v>
      </c>
      <c r="EB41" s="23">
        <v>202.72351104329499</v>
      </c>
      <c r="EC41" s="23">
        <v>0.44501674194194002</v>
      </c>
      <c r="ED41" s="23">
        <v>1.2665948301108301</v>
      </c>
      <c r="EE41" s="23">
        <v>1.3453287834746901</v>
      </c>
      <c r="EF41" s="23">
        <v>5.7686847082916799</v>
      </c>
      <c r="EG41" s="23">
        <v>11.7122430191229</v>
      </c>
      <c r="EH41" s="23">
        <v>3032.90811307896</v>
      </c>
      <c r="EI41" s="23">
        <v>41.398723207377799</v>
      </c>
      <c r="EJ41" s="23">
        <v>26.5932049851864</v>
      </c>
      <c r="EK41" s="23">
        <v>1054.0753632354999</v>
      </c>
      <c r="EL41" s="23">
        <v>0</v>
      </c>
      <c r="EM41" s="23">
        <v>1.2720859955510699</v>
      </c>
      <c r="EN41" s="23">
        <v>1.83055940022596</v>
      </c>
      <c r="EO41" s="23">
        <v>26310.2823257659</v>
      </c>
      <c r="EP41" s="23">
        <v>17388.358836893902</v>
      </c>
      <c r="EQ41" s="23">
        <v>1932.03714147147</v>
      </c>
      <c r="ER41" s="23">
        <v>19320.395978365301</v>
      </c>
      <c r="ES41" s="23">
        <v>0.34702753977413597</v>
      </c>
      <c r="ET41" s="23">
        <v>563.88503447514495</v>
      </c>
      <c r="EU41" s="23">
        <v>2.8012049662692</v>
      </c>
      <c r="EV41" s="23">
        <v>7.8567993702872395E-3</v>
      </c>
      <c r="EW41" s="23">
        <v>3.9479588361800502E-4</v>
      </c>
      <c r="EX41" s="23">
        <v>0</v>
      </c>
      <c r="EY41" s="23">
        <v>3.0617121929919001E-3</v>
      </c>
      <c r="EZ41" s="23">
        <v>0.47190801872564198</v>
      </c>
      <c r="FA41" s="23">
        <v>2.6386485051916299E-2</v>
      </c>
      <c r="FB41" s="23">
        <v>0</v>
      </c>
      <c r="FC41" s="23">
        <v>6.5228671522189803</v>
      </c>
      <c r="FD41" s="23">
        <v>58.633193555889697</v>
      </c>
      <c r="FE41" s="23">
        <v>7680.7252086745102</v>
      </c>
      <c r="FF41" s="23">
        <v>170.74729186517601</v>
      </c>
      <c r="FG41" s="23">
        <v>125.18991817051899</v>
      </c>
      <c r="FH41" s="23">
        <v>190.762787509714</v>
      </c>
      <c r="FI41" s="23">
        <v>100.610339498893</v>
      </c>
      <c r="FJ41" s="23">
        <v>43.519596329414597</v>
      </c>
      <c r="FK41" s="23">
        <v>2.9347753851419599E-2</v>
      </c>
      <c r="FL41" s="23">
        <v>167.039148410206</v>
      </c>
      <c r="FM41" s="23">
        <v>7193.8275104096601</v>
      </c>
      <c r="FN41" s="23">
        <v>5493.8436572485098</v>
      </c>
      <c r="FO41" s="23">
        <v>1699.9838531611499</v>
      </c>
      <c r="FP41" s="23">
        <v>13.268159575278901</v>
      </c>
      <c r="FQ41" s="23">
        <v>9.2983325908827403</v>
      </c>
      <c r="FR41" s="23">
        <v>1370.89481275966</v>
      </c>
      <c r="FS41" s="23">
        <v>405.07226781538299</v>
      </c>
      <c r="FT41" s="23">
        <v>412.439983106532</v>
      </c>
      <c r="FU41" s="23">
        <v>44.515758976779701</v>
      </c>
      <c r="FV41" s="23">
        <v>51.160797277699601</v>
      </c>
      <c r="FW41" s="23">
        <v>1036.03973658426</v>
      </c>
      <c r="FX41" s="23">
        <v>0.56266506527279403</v>
      </c>
      <c r="FY41" s="23">
        <v>300.393756078769</v>
      </c>
      <c r="FZ41" s="23">
        <v>202.77583670915999</v>
      </c>
      <c r="GA41" s="23">
        <v>1044.8616977376</v>
      </c>
      <c r="GB41" s="23">
        <v>47.013998775441699</v>
      </c>
      <c r="GC41" s="23">
        <v>0.23269123958178201</v>
      </c>
      <c r="GD41" s="23">
        <v>9242.9721897316995</v>
      </c>
      <c r="GE41" s="23">
        <v>3271.6384949796702</v>
      </c>
      <c r="GF41" s="23">
        <v>912.11294123651805</v>
      </c>
      <c r="GG41" s="23">
        <v>27.342687619179699</v>
      </c>
      <c r="GH41" s="23">
        <v>2034.7649243311701</v>
      </c>
      <c r="GI41" s="23">
        <v>2299.5598971985701</v>
      </c>
      <c r="GJ41" s="23">
        <v>411.13526041429202</v>
      </c>
      <c r="GK41" s="23">
        <v>0</v>
      </c>
      <c r="GL41" s="23">
        <v>2.2948036233725699</v>
      </c>
      <c r="GM41" s="23">
        <v>7.7012607465194503</v>
      </c>
      <c r="GN41" s="23">
        <v>1626.3986572706201</v>
      </c>
      <c r="GO41" s="23">
        <v>23726.2872965602</v>
      </c>
      <c r="GP41" s="23">
        <v>341.27879600989797</v>
      </c>
      <c r="GQ41" s="23">
        <v>971.69745735479796</v>
      </c>
      <c r="GS41" s="32">
        <f t="shared" si="1"/>
        <v>1.1089085282036657</v>
      </c>
      <c r="GT41" s="31">
        <f t="shared" si="2"/>
        <v>0</v>
      </c>
      <c r="GU41" s="46">
        <f t="shared" si="3"/>
        <v>-2.1869789039836209E-5</v>
      </c>
      <c r="GV41" s="46">
        <f t="shared" si="4"/>
        <v>-1.7364362461175452E-5</v>
      </c>
      <c r="GW41" s="46">
        <f t="shared" si="5"/>
        <v>-2.2555738789880621E-5</v>
      </c>
      <c r="GX41" s="46">
        <f t="shared" si="6"/>
        <v>-3.4865395411061607E-4</v>
      </c>
      <c r="GY41" s="46">
        <f t="shared" si="7"/>
        <v>-2.7361938598637146E-4</v>
      </c>
      <c r="GZ41" s="46">
        <f t="shared" si="8"/>
        <v>-1.1054078359927018E-5</v>
      </c>
      <c r="HA41" s="46">
        <f t="shared" si="9"/>
        <v>-1.8006841658980922E-4</v>
      </c>
      <c r="HB41" s="46">
        <f t="shared" si="10"/>
        <v>-1.2689026401705115E-5</v>
      </c>
      <c r="HC41" s="46">
        <f t="shared" si="11"/>
        <v>-2.831246723085285E-5</v>
      </c>
      <c r="HD41" s="46">
        <f t="shared" si="12"/>
        <v>-7.0199888551583914E-6</v>
      </c>
      <c r="HE41" s="46">
        <f t="shared" si="13"/>
        <v>-4.3446946080579328E-6</v>
      </c>
      <c r="HF41" s="46">
        <f t="shared" si="14"/>
        <v>-2.1401812049675597E-5</v>
      </c>
      <c r="HG41" s="46">
        <f t="shared" si="15"/>
        <v>-2.752098810283105E-5</v>
      </c>
      <c r="HH41" s="46">
        <f t="shared" si="16"/>
        <v>-2.6313199124314406E-5</v>
      </c>
      <c r="HI41" s="46">
        <f t="shared" si="17"/>
        <v>-2.1314831504543556E-6</v>
      </c>
      <c r="HJ41" s="46">
        <f t="shared" si="18"/>
        <v>2.0615375060523415E-6</v>
      </c>
      <c r="HK41" s="46">
        <f t="shared" si="19"/>
        <v>-1.9114490025739048E-6</v>
      </c>
      <c r="HL41" s="46">
        <f t="shared" si="20"/>
        <v>-5.351556693595958E-6</v>
      </c>
      <c r="HM41" s="46">
        <f t="shared" si="21"/>
        <v>-6.7523348678563732E-3</v>
      </c>
      <c r="HN41" s="46">
        <f t="shared" si="22"/>
        <v>-9.3474212690969298E-6</v>
      </c>
      <c r="HO41" s="46">
        <f t="shared" si="23"/>
        <v>8.7474537704622618E-6</v>
      </c>
      <c r="HP41" s="46">
        <f t="shared" si="24"/>
        <v>-2.7443291794395563E-5</v>
      </c>
      <c r="HQ41" s="46">
        <f t="shared" si="25"/>
        <v>-9.3155233344095116E-5</v>
      </c>
      <c r="HR41" s="46">
        <f t="shared" si="26"/>
        <v>-1.638856890091237E-3</v>
      </c>
      <c r="HS41" s="46">
        <f t="shared" si="27"/>
        <v>1.7049855872598459E-5</v>
      </c>
      <c r="HT41" s="46">
        <f t="shared" si="28"/>
        <v>-2.1955993618148756E-4</v>
      </c>
      <c r="HU41" s="46">
        <f t="shared" si="29"/>
        <v>-2.5428684075012661E-5</v>
      </c>
      <c r="HV41" s="46">
        <f t="shared" si="30"/>
        <v>-1.5354928160017534E-4</v>
      </c>
      <c r="HW41" s="46">
        <f t="shared" si="31"/>
        <v>-1.7217041957105096E-5</v>
      </c>
      <c r="HX41" s="46">
        <f t="shared" si="32"/>
        <v>-1.0540442054069696E-6</v>
      </c>
      <c r="HY41" s="46">
        <f t="shared" si="33"/>
        <v>-5.3326745284071411E-7</v>
      </c>
      <c r="HZ41" s="46">
        <f t="shared" si="34"/>
        <v>-6.1074104926215626E-6</v>
      </c>
      <c r="IA41" s="46">
        <f t="shared" si="35"/>
        <v>8.9316933125337382E-7</v>
      </c>
      <c r="IB41" s="46">
        <f t="shared" si="36"/>
        <v>-2.2323717308017308E-6</v>
      </c>
      <c r="IC41" s="46">
        <f t="shared" si="37"/>
        <v>3.7266413164003249E-3</v>
      </c>
      <c r="ID41" s="46">
        <f t="shared" si="38"/>
        <v>-6.9295148294766072E-7</v>
      </c>
      <c r="IE41" s="46">
        <f t="shared" si="39"/>
        <v>-1.6008967783842338E-6</v>
      </c>
      <c r="IF41" s="46">
        <f t="shared" si="40"/>
        <v>8.8352385381527882E-6</v>
      </c>
      <c r="IG41" s="46">
        <f t="shared" si="41"/>
        <v>-8.1354015689696197E-4</v>
      </c>
      <c r="IH41" s="46">
        <f t="shared" si="42"/>
        <v>1.029613444424917E-6</v>
      </c>
      <c r="II41" s="46">
        <f t="shared" si="43"/>
        <v>0</v>
      </c>
      <c r="IJ41" s="46">
        <f t="shared" si="44"/>
        <v>-2.0284537385425108E-4</v>
      </c>
      <c r="IK41" s="46">
        <f t="shared" si="45"/>
        <v>4.193567078323156E-6</v>
      </c>
      <c r="IL41" s="46">
        <f t="shared" si="46"/>
        <v>-3.8002296733607168E-5</v>
      </c>
      <c r="IM41" s="46">
        <f t="shared" si="47"/>
        <v>-1.5618154234427955E-5</v>
      </c>
      <c r="IN41" s="46">
        <f t="shared" si="48"/>
        <v>-5.8884017823359427E-5</v>
      </c>
      <c r="IO41" s="46">
        <f t="shared" si="49"/>
        <v>-4.9419094008305171E-7</v>
      </c>
      <c r="IP41" s="46">
        <f t="shared" si="50"/>
        <v>-6.9060213079730001E-5</v>
      </c>
      <c r="IQ41" s="46">
        <f t="shared" si="51"/>
        <v>-9.1726032394465022E-5</v>
      </c>
      <c r="IR41" s="46">
        <f t="shared" si="52"/>
        <v>0</v>
      </c>
      <c r="IS41" s="46">
        <f t="shared" si="53"/>
        <v>1.3007257403200613E-4</v>
      </c>
      <c r="IT41" s="46">
        <f t="shared" si="54"/>
        <v>5.9031463251353352E-6</v>
      </c>
      <c r="IU41" s="46">
        <f t="shared" si="55"/>
        <v>7.4867865226976992E-5</v>
      </c>
      <c r="IV41" s="46">
        <f t="shared" si="56"/>
        <v>0</v>
      </c>
      <c r="IW41" s="46">
        <f t="shared" si="57"/>
        <v>-3.5051765341959413E-6</v>
      </c>
      <c r="IX41" s="46">
        <f t="shared" si="58"/>
        <v>4.283411075945066E-6</v>
      </c>
      <c r="IY41" s="46">
        <f t="shared" si="59"/>
        <v>-9.2287268272491061E-5</v>
      </c>
      <c r="IZ41" s="46">
        <f t="shared" si="60"/>
        <v>-4.1776082524092087E-6</v>
      </c>
      <c r="JA41" s="46">
        <f t="shared" si="61"/>
        <v>2.2741998592038654E-5</v>
      </c>
      <c r="JB41" s="46">
        <f t="shared" si="62"/>
        <v>-2.4635787690348287E-6</v>
      </c>
      <c r="JC41" s="46">
        <f t="shared" si="63"/>
        <v>-2.6051376123774768E-6</v>
      </c>
      <c r="JD41" s="46">
        <f t="shared" si="64"/>
        <v>-1.0735649008512189E-4</v>
      </c>
      <c r="JE41" s="46">
        <f t="shared" si="65"/>
        <v>-2.2508572214534665E-7</v>
      </c>
      <c r="JF41" s="46">
        <f t="shared" si="66"/>
        <v>-7.0309312251955502E-6</v>
      </c>
      <c r="JG41" s="46">
        <f t="shared" si="67"/>
        <v>-1.007082034851707E-6</v>
      </c>
      <c r="JH41" s="46">
        <f t="shared" si="68"/>
        <v>2.1250284496665415E-4</v>
      </c>
    </row>
    <row r="42" spans="1:268" x14ac:dyDescent="0.3">
      <c r="A42" s="23" t="s">
        <v>39</v>
      </c>
      <c r="B42" s="64">
        <v>2301.902521</v>
      </c>
      <c r="C42" s="64">
        <v>66.831250186000005</v>
      </c>
      <c r="D42" s="64">
        <v>2818.419586</v>
      </c>
      <c r="E42" s="64">
        <v>674.62149527999998</v>
      </c>
      <c r="F42" s="64">
        <v>645.31225463999999</v>
      </c>
      <c r="G42" s="64">
        <v>523.93106816</v>
      </c>
      <c r="H42" s="64">
        <v>3462.1806099999999</v>
      </c>
      <c r="I42" s="23">
        <v>63.196169638999997</v>
      </c>
      <c r="J42" s="23">
        <v>14.473167422</v>
      </c>
      <c r="K42" s="23">
        <v>0.14854714999999999</v>
      </c>
      <c r="L42" s="23">
        <v>6.2396843999999998E-3</v>
      </c>
      <c r="M42" s="23">
        <v>8.4200196096000006</v>
      </c>
      <c r="N42" s="23">
        <v>1.7326989999999999E-4</v>
      </c>
      <c r="O42" s="23">
        <v>4.7537055000000002E-3</v>
      </c>
      <c r="P42" s="23">
        <v>1.39299617E-2</v>
      </c>
      <c r="Q42" s="23">
        <v>8.9623230299999995E-2</v>
      </c>
      <c r="R42" s="23">
        <v>5.7180243499999998E-2</v>
      </c>
      <c r="T42" s="23">
        <v>9.7613847000000004E-3</v>
      </c>
      <c r="U42" s="23">
        <v>7.5527030999999994E-2</v>
      </c>
      <c r="V42" s="23">
        <v>0.22345246499999999</v>
      </c>
      <c r="W42" s="23">
        <v>1.365304E-2</v>
      </c>
      <c r="Y42" s="23">
        <v>8.3095000000000003E-5</v>
      </c>
      <c r="Z42" s="23">
        <v>3.9123839999999997E-3</v>
      </c>
      <c r="AA42" s="23">
        <v>12.740760512</v>
      </c>
      <c r="AB42" s="23">
        <v>24.619119999999999</v>
      </c>
      <c r="AD42" s="23">
        <v>2.6566133799999999E-2</v>
      </c>
      <c r="AF42" s="23">
        <v>0.1276011437</v>
      </c>
      <c r="AH42" s="23">
        <v>3.4248296227999999</v>
      </c>
      <c r="AI42" s="23">
        <v>1.1130293099999999</v>
      </c>
      <c r="AJ42" s="23">
        <v>19.997890000000002</v>
      </c>
      <c r="AK42" s="23">
        <v>0.21913797199999999</v>
      </c>
      <c r="AL42" s="23">
        <v>0.12778537079999999</v>
      </c>
      <c r="AM42" s="23">
        <v>0.349018885</v>
      </c>
      <c r="AN42" s="23">
        <v>7.4518748499999996E-2</v>
      </c>
      <c r="AQ42" s="23">
        <v>21.232114186</v>
      </c>
      <c r="AS42" s="23">
        <v>8.2401705000000006E-2</v>
      </c>
      <c r="AT42" s="23">
        <v>0.238634809</v>
      </c>
      <c r="AU42" s="23">
        <v>58.542922918000002</v>
      </c>
      <c r="AV42" s="23">
        <v>5.5332345000000003E-3</v>
      </c>
      <c r="AZ42" s="6">
        <v>2.2589798999999998E-6</v>
      </c>
      <c r="BA42" s="23">
        <v>5.5812800000000002E-5</v>
      </c>
      <c r="BB42" s="23">
        <v>3.5363E-5</v>
      </c>
      <c r="BD42" s="23">
        <v>5.6058871E-3</v>
      </c>
      <c r="BG42" s="23">
        <v>1.301807E-2</v>
      </c>
      <c r="BI42" s="23">
        <v>1.0226881800000001</v>
      </c>
      <c r="BJ42" s="23">
        <v>0.99200456999999997</v>
      </c>
      <c r="BK42" s="23">
        <v>7.9719687518000004</v>
      </c>
      <c r="BL42" s="23">
        <v>350.48761607</v>
      </c>
      <c r="BM42" s="23">
        <v>7.2688507999999999E-2</v>
      </c>
      <c r="BN42" s="23">
        <v>34.446198871999997</v>
      </c>
      <c r="BO42" s="23">
        <v>3.8256359999999998E-4</v>
      </c>
      <c r="BQ42" s="23" t="s">
        <v>39</v>
      </c>
      <c r="BR42" s="23">
        <v>7.5156136553153603</v>
      </c>
      <c r="BS42" s="23">
        <v>96.277980292013098</v>
      </c>
      <c r="BT42" s="23">
        <v>0</v>
      </c>
      <c r="BU42" s="23">
        <v>14.473180858897599</v>
      </c>
      <c r="BV42" s="23">
        <v>0</v>
      </c>
      <c r="BW42" s="23">
        <v>0.14854606676697699</v>
      </c>
      <c r="BX42" s="23">
        <v>63.742218329348198</v>
      </c>
      <c r="BY42" s="23">
        <v>63.196547989529797</v>
      </c>
      <c r="BZ42" s="23">
        <v>18.373317892901699</v>
      </c>
      <c r="CA42" s="23">
        <v>11.461062208592701</v>
      </c>
      <c r="CB42" s="23">
        <v>2.5582205173145501E-3</v>
      </c>
      <c r="CC42" s="23">
        <v>3.6813235007192502E-3</v>
      </c>
      <c r="CD42" s="23">
        <v>8.4198858185025607</v>
      </c>
      <c r="CE42" s="23">
        <v>3.8254594368605099E-4</v>
      </c>
      <c r="CF42" s="6">
        <v>5.5433109013045697E-5</v>
      </c>
      <c r="CG42" s="23">
        <v>1.17795333917558E-4</v>
      </c>
      <c r="CH42" s="6">
        <v>8.3097327072207094E-5</v>
      </c>
      <c r="CI42" s="23">
        <v>4.7530220698093796E-3</v>
      </c>
      <c r="CJ42" s="23">
        <v>3.3431826363972102E-3</v>
      </c>
      <c r="CK42" s="23">
        <v>1.0586710318182001E-2</v>
      </c>
      <c r="CL42" s="23">
        <v>8.96193990033754E-2</v>
      </c>
      <c r="CM42" s="23">
        <v>1.3017302126909E-2</v>
      </c>
      <c r="CN42" s="23">
        <v>277.52572130048202</v>
      </c>
      <c r="CO42" s="23">
        <v>5.7176843614592403E-2</v>
      </c>
      <c r="CP42" s="23">
        <v>0</v>
      </c>
      <c r="CQ42" s="23">
        <v>2.8307734078495601E-3</v>
      </c>
      <c r="CR42" s="23">
        <v>6.9305374868411504E-3</v>
      </c>
      <c r="CS42" s="23">
        <v>0</v>
      </c>
      <c r="CT42" s="23">
        <v>7.5525263065910397E-2</v>
      </c>
      <c r="CU42" s="23">
        <v>1.11300324755369</v>
      </c>
      <c r="CV42" s="23">
        <v>0.22345265830887101</v>
      </c>
      <c r="CW42" s="23">
        <v>8.2397450933381897E-2</v>
      </c>
      <c r="CX42" s="23">
        <v>0.34901101608505902</v>
      </c>
      <c r="CY42" s="23">
        <v>0.23863363109509</v>
      </c>
      <c r="CZ42" s="23">
        <v>2301.7957865705398</v>
      </c>
      <c r="DA42" s="23">
        <v>1.3650568349785199E-2</v>
      </c>
      <c r="DB42" s="23">
        <v>0</v>
      </c>
      <c r="DC42" s="23">
        <v>3.0683521001780099E-2</v>
      </c>
      <c r="DD42" s="23">
        <v>0.76501595595165695</v>
      </c>
      <c r="DE42" s="23">
        <v>4.8715752575274399E-2</v>
      </c>
      <c r="DF42" s="23">
        <v>1.13187277126496E-3</v>
      </c>
      <c r="DG42" s="23">
        <v>0.17419462402927699</v>
      </c>
      <c r="DH42" s="23">
        <v>2.9264053087297601E-3</v>
      </c>
      <c r="DI42" s="23">
        <v>46.966706646184697</v>
      </c>
      <c r="DJ42" s="23">
        <v>25.906806265762299</v>
      </c>
      <c r="DK42" s="23">
        <v>10.249199631516699</v>
      </c>
      <c r="DL42" s="23">
        <v>7.97207989772701</v>
      </c>
      <c r="DM42" s="23">
        <v>371.30392389498002</v>
      </c>
      <c r="DN42" s="23">
        <v>3.91174812116601E-3</v>
      </c>
      <c r="DO42" s="23">
        <v>4.3239349930091402</v>
      </c>
      <c r="DP42" s="6">
        <v>12.740695702650701</v>
      </c>
      <c r="DQ42" s="23">
        <v>12.740695702650701</v>
      </c>
      <c r="DR42" s="23">
        <v>24.609997621763998</v>
      </c>
      <c r="DS42" s="23">
        <v>0</v>
      </c>
      <c r="DT42" s="23">
        <v>350.48720072444797</v>
      </c>
      <c r="DU42" s="23">
        <v>8.8552748061028006E-3</v>
      </c>
      <c r="DV42" s="23">
        <v>1.6775580884826401E-2</v>
      </c>
      <c r="DW42" s="23">
        <v>0</v>
      </c>
      <c r="DX42" s="23">
        <v>0</v>
      </c>
      <c r="DY42" s="23">
        <v>132.836478970554</v>
      </c>
      <c r="DZ42" s="23">
        <v>5.73389566819435</v>
      </c>
      <c r="EA42" s="23">
        <v>239.02490951682401</v>
      </c>
      <c r="EB42" s="23">
        <v>31.049003101240601</v>
      </c>
      <c r="EC42" s="23">
        <v>3.31298558618143E-2</v>
      </c>
      <c r="ED42" s="23">
        <v>9.4293089887950099E-2</v>
      </c>
      <c r="EE42" s="23">
        <v>0</v>
      </c>
      <c r="EF42" s="23">
        <v>1.1301408719279999</v>
      </c>
      <c r="EG42" s="23">
        <v>2.2944996159548401</v>
      </c>
      <c r="EH42" s="23">
        <v>21.027550538797701</v>
      </c>
      <c r="EI42" s="23">
        <v>7.2686465298202399E-2</v>
      </c>
      <c r="EJ42" s="23">
        <v>0.21912806862425599</v>
      </c>
      <c r="EK42" s="23">
        <v>66.809722564857097</v>
      </c>
      <c r="EL42" s="23">
        <v>0</v>
      </c>
      <c r="EM42" s="23">
        <v>5.2392054983272297E-2</v>
      </c>
      <c r="EN42" s="23">
        <v>7.53943402944275E-2</v>
      </c>
      <c r="EO42" s="23">
        <v>3489.4446955141402</v>
      </c>
      <c r="EP42" s="23">
        <v>2536.29954963298</v>
      </c>
      <c r="EQ42" s="23">
        <v>281.81113938424897</v>
      </c>
      <c r="ER42" s="23">
        <v>2818.11068901723</v>
      </c>
      <c r="ES42" s="23">
        <v>3.1328760632053997E-2</v>
      </c>
      <c r="ET42" s="23">
        <v>81.579790341716304</v>
      </c>
      <c r="EU42" s="23">
        <v>5.5330678055192598E-3</v>
      </c>
      <c r="EV42" s="23">
        <v>0</v>
      </c>
      <c r="EW42" s="23">
        <v>0</v>
      </c>
      <c r="EX42" s="23">
        <v>0</v>
      </c>
      <c r="EY42" s="6">
        <v>2.2590316859295602E-6</v>
      </c>
      <c r="EZ42" s="6">
        <v>5.5812006985124298E-5</v>
      </c>
      <c r="FA42" s="6">
        <v>3.5362990782255099E-5</v>
      </c>
      <c r="FB42" s="23">
        <v>0</v>
      </c>
      <c r="FC42" s="23">
        <v>5.6056754716182497E-3</v>
      </c>
      <c r="FD42" s="23">
        <v>2.4212135220489701</v>
      </c>
      <c r="FE42" s="23">
        <v>1207.48798248648</v>
      </c>
      <c r="FF42" s="23">
        <v>9.7373483357859598</v>
      </c>
      <c r="FG42" s="23">
        <v>5.1021737175989497</v>
      </c>
      <c r="FH42" s="23">
        <v>15.7172667008383</v>
      </c>
      <c r="FI42" s="23">
        <v>10.7529170103121</v>
      </c>
      <c r="FJ42" s="23">
        <v>3.5888679880068501</v>
      </c>
      <c r="FK42" s="23">
        <v>9.1483174533859896E-4</v>
      </c>
      <c r="FL42" s="23">
        <v>11.901744595644701</v>
      </c>
      <c r="FM42" s="23">
        <v>674.48564643065004</v>
      </c>
      <c r="FN42" s="23">
        <v>645.215571368783</v>
      </c>
      <c r="FO42" s="23">
        <v>29.2700750618672</v>
      </c>
      <c r="FP42" s="23">
        <v>0.48415021202952002</v>
      </c>
      <c r="FQ42" s="23">
        <v>1.03960734061961</v>
      </c>
      <c r="FR42" s="23">
        <v>328.88581810766198</v>
      </c>
      <c r="FS42" s="23">
        <v>2.57866406752757</v>
      </c>
      <c r="FT42" s="23">
        <v>52.256236732309198</v>
      </c>
      <c r="FU42" s="23">
        <v>3.9481703268903301</v>
      </c>
      <c r="FV42" s="23">
        <v>3.8065673869166599</v>
      </c>
      <c r="FW42" s="23">
        <v>130.71727725877301</v>
      </c>
      <c r="FX42" s="23">
        <v>7.4458310083940896E-2</v>
      </c>
      <c r="FY42" s="23">
        <v>46.075356468865799</v>
      </c>
      <c r="FZ42" s="23">
        <v>33.550776688327097</v>
      </c>
      <c r="GA42" s="23">
        <v>27.589203505348902</v>
      </c>
      <c r="GB42" s="23">
        <v>1.1375678721425899</v>
      </c>
      <c r="GC42" s="23">
        <v>0</v>
      </c>
      <c r="GD42" s="23">
        <v>523.89264797455701</v>
      </c>
      <c r="GE42" s="23">
        <v>304.06963257187999</v>
      </c>
      <c r="GF42" s="23">
        <v>34.446270754418798</v>
      </c>
      <c r="GG42" s="23">
        <v>1.85941384612842E-3</v>
      </c>
      <c r="GH42" s="23">
        <v>176.971984233607</v>
      </c>
      <c r="GI42" s="23">
        <v>333.683502106417</v>
      </c>
      <c r="GJ42" s="23">
        <v>21.231950284337501</v>
      </c>
      <c r="GK42" s="23">
        <v>0</v>
      </c>
      <c r="GL42" s="23">
        <v>0</v>
      </c>
      <c r="GM42" s="23">
        <v>0.69752537080639498</v>
      </c>
      <c r="GN42" s="23">
        <v>248.396626126754</v>
      </c>
      <c r="GO42" s="23">
        <v>3462.1648524832199</v>
      </c>
      <c r="GP42" s="23">
        <v>58.542865026594797</v>
      </c>
      <c r="GQ42" s="23">
        <v>196.63627843255199</v>
      </c>
      <c r="GS42" s="32">
        <f t="shared" si="1"/>
        <v>1.0078794177034505</v>
      </c>
      <c r="GT42" s="31">
        <f t="shared" si="2"/>
        <v>0</v>
      </c>
      <c r="GU42" s="46">
        <f t="shared" si="3"/>
        <v>-4.6367918922043403E-5</v>
      </c>
      <c r="GV42" s="46">
        <f t="shared" si="4"/>
        <v>-3.2211908475442797E-4</v>
      </c>
      <c r="GW42" s="46">
        <f t="shared" si="5"/>
        <v>-1.0959935997619259E-4</v>
      </c>
      <c r="GX42" s="46">
        <f t="shared" si="6"/>
        <v>-2.0137047262859162E-4</v>
      </c>
      <c r="GY42" s="46">
        <f t="shared" si="7"/>
        <v>-1.4982401236270584E-4</v>
      </c>
      <c r="GZ42" s="46">
        <f t="shared" si="8"/>
        <v>-7.3330611177374638E-5</v>
      </c>
      <c r="HA42" s="46">
        <f t="shared" si="9"/>
        <v>-4.551327199540075E-6</v>
      </c>
      <c r="HB42" s="46">
        <f t="shared" si="10"/>
        <v>5.9869218650681728E-6</v>
      </c>
      <c r="HC42" s="46">
        <f t="shared" si="11"/>
        <v>9.2840061944504328E-7</v>
      </c>
      <c r="HD42" s="46">
        <f t="shared" si="12"/>
        <v>-7.2921831418685357E-6</v>
      </c>
      <c r="HE42" s="46">
        <f t="shared" si="13"/>
        <v>-2.2498247860104061E-5</v>
      </c>
      <c r="HF42" s="46">
        <f t="shared" si="14"/>
        <v>-1.5889642024989901E-5</v>
      </c>
      <c r="HG42" s="46">
        <f t="shared" si="15"/>
        <v>-2.3926296140470217E-4</v>
      </c>
      <c r="HH42" s="46">
        <f t="shared" si="16"/>
        <v>-1.4376788604606654E-4</v>
      </c>
      <c r="HI42" s="46">
        <f t="shared" si="17"/>
        <v>-4.935076080644742E-6</v>
      </c>
      <c r="HJ42" s="46">
        <f t="shared" si="18"/>
        <v>-4.2748923596828809E-5</v>
      </c>
      <c r="HK42" s="46">
        <f t="shared" si="19"/>
        <v>-5.9459092852509719E-5</v>
      </c>
      <c r="HL42" s="46">
        <f t="shared" si="20"/>
        <v>0</v>
      </c>
      <c r="HM42" s="46">
        <f t="shared" si="21"/>
        <v>-7.5609466851028981E-6</v>
      </c>
      <c r="HN42" s="46">
        <f t="shared" si="22"/>
        <v>-2.3407964886069448E-5</v>
      </c>
      <c r="HO42" s="46">
        <f t="shared" si="23"/>
        <v>8.6510064241867206E-7</v>
      </c>
      <c r="HP42" s="46">
        <f t="shared" si="24"/>
        <v>-1.8103295784681082E-4</v>
      </c>
      <c r="HQ42" s="46">
        <f t="shared" si="25"/>
        <v>0</v>
      </c>
      <c r="HR42" s="46">
        <f t="shared" si="26"/>
        <v>2.8004960672615607E-5</v>
      </c>
      <c r="HS42" s="46">
        <f t="shared" si="27"/>
        <v>-1.6252976036852584E-4</v>
      </c>
      <c r="HT42" s="46">
        <f t="shared" si="28"/>
        <v>-5.0867724291430113E-6</v>
      </c>
      <c r="HU42" s="46">
        <f t="shared" si="29"/>
        <v>-3.7054038633388897E-4</v>
      </c>
      <c r="HV42" s="46">
        <f t="shared" si="30"/>
        <v>0</v>
      </c>
      <c r="HW42" s="46">
        <f t="shared" si="31"/>
        <v>-7.6964016992933659E-4</v>
      </c>
      <c r="HX42" s="46">
        <f t="shared" si="32"/>
        <v>0</v>
      </c>
      <c r="HY42" s="46">
        <f t="shared" si="33"/>
        <v>-1.3965231428846783E-3</v>
      </c>
      <c r="HZ42" s="46">
        <f t="shared" si="34"/>
        <v>0</v>
      </c>
      <c r="IA42" s="46">
        <f t="shared" si="35"/>
        <v>-5.5224620781355647E-5</v>
      </c>
      <c r="IB42" s="46">
        <f t="shared" si="36"/>
        <v>-2.3415777173003949E-5</v>
      </c>
      <c r="IC42" s="46">
        <f t="shared" si="37"/>
        <v>5.1488458972306556E-2</v>
      </c>
      <c r="ID42" s="46">
        <f t="shared" si="38"/>
        <v>-4.5192422169522604E-5</v>
      </c>
      <c r="IE42" s="46">
        <f t="shared" si="39"/>
        <v>8.0171751539223105E-6</v>
      </c>
      <c r="IF42" s="46">
        <f t="shared" si="40"/>
        <v>-2.2545814221423291E-5</v>
      </c>
      <c r="IG42" s="46">
        <f t="shared" si="41"/>
        <v>-8.1104979989163177E-4</v>
      </c>
      <c r="IH42" s="46">
        <f t="shared" si="42"/>
        <v>0</v>
      </c>
      <c r="II42" s="46">
        <f t="shared" si="43"/>
        <v>0</v>
      </c>
      <c r="IJ42" s="46">
        <f t="shared" si="44"/>
        <v>-7.7195168160871779E-6</v>
      </c>
      <c r="IK42" s="46">
        <f t="shared" si="45"/>
        <v>0</v>
      </c>
      <c r="IL42" s="46">
        <f t="shared" si="46"/>
        <v>-5.1625953833224794E-5</v>
      </c>
      <c r="IM42" s="46">
        <f t="shared" si="47"/>
        <v>-4.9360146364864104E-6</v>
      </c>
      <c r="IN42" s="46">
        <f t="shared" si="48"/>
        <v>-9.8887111063297691E-7</v>
      </c>
      <c r="IO42" s="46">
        <f t="shared" si="49"/>
        <v>-3.0126046662310245E-5</v>
      </c>
      <c r="IP42" s="46">
        <f t="shared" si="50"/>
        <v>0</v>
      </c>
      <c r="IQ42" s="46">
        <f t="shared" si="51"/>
        <v>0</v>
      </c>
      <c r="IR42" s="46">
        <f t="shared" si="52"/>
        <v>0</v>
      </c>
      <c r="IS42" s="46">
        <f t="shared" si="53"/>
        <v>2.2924475583133973E-5</v>
      </c>
      <c r="IT42" s="46">
        <f t="shared" si="54"/>
        <v>-1.4208476831545086E-5</v>
      </c>
      <c r="IU42" s="46">
        <f t="shared" si="55"/>
        <v>-2.6066071603013135E-7</v>
      </c>
      <c r="IV42" s="46">
        <f t="shared" si="56"/>
        <v>0</v>
      </c>
      <c r="IW42" s="46">
        <f t="shared" si="57"/>
        <v>-3.7751095941664781E-5</v>
      </c>
      <c r="IX42" s="46">
        <f t="shared" si="58"/>
        <v>0</v>
      </c>
      <c r="IY42" s="46">
        <f t="shared" si="59"/>
        <v>0</v>
      </c>
      <c r="IZ42" s="46">
        <f t="shared" si="60"/>
        <v>-5.8985171457772146E-5</v>
      </c>
      <c r="JA42" s="46">
        <f t="shared" si="61"/>
        <v>0</v>
      </c>
      <c r="JB42" s="46">
        <f t="shared" si="62"/>
        <v>-1.960359218874192E-5</v>
      </c>
      <c r="JC42" s="46">
        <f t="shared" si="63"/>
        <v>-2.0120233717220524E-5</v>
      </c>
      <c r="JD42" s="46">
        <f t="shared" si="64"/>
        <v>1.394209265866272E-5</v>
      </c>
      <c r="JE42" s="46">
        <f t="shared" si="65"/>
        <v>-1.1850505780643709E-6</v>
      </c>
      <c r="JF42" s="46">
        <f t="shared" si="66"/>
        <v>-2.810212857306014E-5</v>
      </c>
      <c r="JG42" s="46">
        <f t="shared" si="67"/>
        <v>2.0868026416617193E-6</v>
      </c>
      <c r="JH42" s="46">
        <f t="shared" si="68"/>
        <v>-4.615262390092865E-5</v>
      </c>
    </row>
    <row r="43" spans="1:268" x14ac:dyDescent="0.3">
      <c r="A43" s="23" t="s">
        <v>40</v>
      </c>
      <c r="B43" s="64">
        <v>31276.351696999998</v>
      </c>
      <c r="C43" s="64">
        <v>1027.3768436</v>
      </c>
      <c r="D43" s="64">
        <v>21116.967321</v>
      </c>
      <c r="E43" s="64">
        <v>12583.834626</v>
      </c>
      <c r="F43" s="64">
        <v>10116.065465</v>
      </c>
      <c r="G43" s="64">
        <v>9319.0901723999996</v>
      </c>
      <c r="H43" s="64">
        <v>33863.541443000002</v>
      </c>
      <c r="I43" s="23">
        <v>157.06022302</v>
      </c>
      <c r="J43" s="23">
        <v>17.623841269</v>
      </c>
      <c r="K43" s="23">
        <v>3.6490864796000002</v>
      </c>
      <c r="L43" s="23">
        <v>0.41800128819999999</v>
      </c>
      <c r="M43" s="23">
        <v>50.707507925000002</v>
      </c>
      <c r="N43" s="23">
        <v>2.8632963500000001E-2</v>
      </c>
      <c r="O43" s="23">
        <v>1.7116477803000001</v>
      </c>
      <c r="P43" s="23">
        <v>0.19615806250000001</v>
      </c>
      <c r="Q43" s="23">
        <v>0.42960093049999998</v>
      </c>
      <c r="R43" s="23">
        <v>44.845114449</v>
      </c>
      <c r="S43" s="23">
        <v>67.084031964000005</v>
      </c>
      <c r="T43" s="23">
        <v>0.54944269359999998</v>
      </c>
      <c r="U43" s="23">
        <v>0.58954464809999996</v>
      </c>
      <c r="V43" s="23">
        <v>64.531432890999994</v>
      </c>
      <c r="W43" s="23">
        <v>0.4485058569</v>
      </c>
      <c r="X43" s="23">
        <v>2.8935213000000001E-3</v>
      </c>
      <c r="Y43" s="23">
        <v>6.93757344E-2</v>
      </c>
      <c r="Z43" s="23">
        <v>2.0947400279999999</v>
      </c>
      <c r="AA43" s="23">
        <v>92.027313793000005</v>
      </c>
      <c r="AB43" s="23">
        <v>249.62635946</v>
      </c>
      <c r="AC43" s="23">
        <v>0.84863330790000002</v>
      </c>
      <c r="AD43" s="23">
        <v>0.39237150479999999</v>
      </c>
      <c r="AE43" s="23">
        <v>1E-3</v>
      </c>
      <c r="AF43" s="23">
        <v>2.5796190632</v>
      </c>
      <c r="AG43" s="23">
        <v>1.26905</v>
      </c>
      <c r="AH43" s="23">
        <v>26.863759018</v>
      </c>
      <c r="AI43" s="23">
        <v>30.992845784</v>
      </c>
      <c r="AJ43" s="23">
        <v>1219.1779382</v>
      </c>
      <c r="AK43" s="23">
        <v>22.736194064999999</v>
      </c>
      <c r="AL43" s="23">
        <v>2.0253847088999999</v>
      </c>
      <c r="AM43" s="23">
        <v>10.314830988000001</v>
      </c>
      <c r="AN43" s="23">
        <v>0.35044090459999999</v>
      </c>
      <c r="AP43" s="23">
        <v>0.42725995999999999</v>
      </c>
      <c r="AQ43" s="23">
        <v>293.71568386000001</v>
      </c>
      <c r="AR43" s="23">
        <v>5.1398679500000002</v>
      </c>
      <c r="AS43" s="23">
        <v>1.5383773817999999</v>
      </c>
      <c r="AT43" s="23">
        <v>4.4168361218000003</v>
      </c>
      <c r="AU43" s="23">
        <v>426.99169740999997</v>
      </c>
      <c r="AV43" s="23">
        <v>1.3899383797</v>
      </c>
      <c r="AW43" s="23">
        <v>2.2732310000000001E-4</v>
      </c>
      <c r="AX43" s="23">
        <v>2.0206414999999998E-3</v>
      </c>
      <c r="AZ43" s="23">
        <v>2.190219E-4</v>
      </c>
      <c r="BA43" s="23">
        <v>2.5691637E-3</v>
      </c>
      <c r="BB43" s="23">
        <v>3.4260713999999999E-3</v>
      </c>
      <c r="BD43" s="23">
        <v>5.208364478</v>
      </c>
      <c r="BE43" s="23">
        <v>49.394174999999997</v>
      </c>
      <c r="BF43" s="23">
        <v>1.4905252</v>
      </c>
      <c r="BG43" s="23">
        <v>1235.9766718000001</v>
      </c>
      <c r="BH43" s="23">
        <v>1.0246999999999999</v>
      </c>
      <c r="BI43" s="23">
        <v>30.336127258000001</v>
      </c>
      <c r="BJ43" s="23">
        <v>29.426041799</v>
      </c>
      <c r="BK43" s="23">
        <v>120.82072429</v>
      </c>
      <c r="BL43" s="23">
        <v>224.90907580000001</v>
      </c>
      <c r="BM43" s="23">
        <v>1.6289193019999999</v>
      </c>
      <c r="BN43" s="23">
        <v>1399.7906507</v>
      </c>
      <c r="BO43" s="23">
        <v>1.2108200499999999E-2</v>
      </c>
      <c r="BQ43" s="23" t="s">
        <v>40</v>
      </c>
      <c r="BR43" s="23">
        <v>187.70613706513001</v>
      </c>
      <c r="BS43" s="23">
        <v>778.691059428014</v>
      </c>
      <c r="BT43" s="23">
        <v>49.3947229021922</v>
      </c>
      <c r="BU43" s="23">
        <v>17.622723819670199</v>
      </c>
      <c r="BV43" s="23">
        <v>1.49052422543362</v>
      </c>
      <c r="BW43" s="23">
        <v>3.6491137601077601</v>
      </c>
      <c r="BX43" s="23">
        <v>186.38033769596399</v>
      </c>
      <c r="BY43" s="23">
        <v>157.05820200917</v>
      </c>
      <c r="BZ43" s="23">
        <v>144.49618853082899</v>
      </c>
      <c r="CA43" s="23">
        <v>78.559297882667295</v>
      </c>
      <c r="CB43" s="23">
        <v>0.17137727955235099</v>
      </c>
      <c r="CC43" s="23">
        <v>0.24661568564515399</v>
      </c>
      <c r="CD43" s="23">
        <v>50.706411540219698</v>
      </c>
      <c r="CE43" s="23">
        <v>1.21072633643186E-2</v>
      </c>
      <c r="CF43" s="23">
        <v>9.16226071018586E-3</v>
      </c>
      <c r="CG43" s="23">
        <v>1.9469909179924701E-2</v>
      </c>
      <c r="CH43" s="23">
        <v>6.9377369664445507E-2</v>
      </c>
      <c r="CI43" s="23">
        <v>1.71163148740563</v>
      </c>
      <c r="CJ43" s="23">
        <v>4.7075659715493497E-2</v>
      </c>
      <c r="CK43" s="23">
        <v>0.149073412383362</v>
      </c>
      <c r="CL43" s="23">
        <v>0.429588867374464</v>
      </c>
      <c r="CM43" s="23">
        <v>1235.9777557735699</v>
      </c>
      <c r="CN43" s="23">
        <v>26773.232980725501</v>
      </c>
      <c r="CO43" s="23">
        <v>44.845132188039798</v>
      </c>
      <c r="CP43" s="23">
        <v>1.02470626144611</v>
      </c>
      <c r="CQ43" s="23">
        <v>0.15933223989439799</v>
      </c>
      <c r="CR43" s="23">
        <v>0.39009031335085997</v>
      </c>
      <c r="CS43" s="23">
        <v>67.0835417742489</v>
      </c>
      <c r="CT43" s="23">
        <v>0.58953613041072805</v>
      </c>
      <c r="CU43" s="23">
        <v>30.9926817946725</v>
      </c>
      <c r="CV43" s="23">
        <v>64.531512206541507</v>
      </c>
      <c r="CW43" s="23">
        <v>1.53836575410277</v>
      </c>
      <c r="CX43" s="23">
        <v>10.3148082994744</v>
      </c>
      <c r="CY43" s="23">
        <v>4.4168450646780704</v>
      </c>
      <c r="CZ43" s="23">
        <v>31272.6505327513</v>
      </c>
      <c r="DA43" s="23">
        <v>0.44850011973842802</v>
      </c>
      <c r="DB43" s="23">
        <v>2.8938544454438801E-3</v>
      </c>
      <c r="DC43" s="23">
        <v>0.91008428931254504</v>
      </c>
      <c r="DD43" s="23">
        <v>22.693361056454801</v>
      </c>
      <c r="DE43" s="23">
        <v>1.4450666181649801</v>
      </c>
      <c r="DF43" s="23">
        <v>3.3575123596620203E-2</v>
      </c>
      <c r="DG43" s="23">
        <v>5.1672180756956898</v>
      </c>
      <c r="DH43" s="23">
        <v>8.6807021169882703E-2</v>
      </c>
      <c r="DI43" s="23">
        <v>676.65399040422301</v>
      </c>
      <c r="DJ43" s="23">
        <v>490.28009955254601</v>
      </c>
      <c r="DK43" s="23">
        <v>70.490450643568494</v>
      </c>
      <c r="DL43" s="23">
        <v>120.807497814562</v>
      </c>
      <c r="DM43" s="23">
        <v>11052.5581771036</v>
      </c>
      <c r="DN43" s="23">
        <v>2.09473491538715</v>
      </c>
      <c r="DO43" s="23">
        <v>30.542879901906701</v>
      </c>
      <c r="DP43" s="23">
        <v>91.997383920845607</v>
      </c>
      <c r="DQ43" s="23">
        <v>91.997383920845607</v>
      </c>
      <c r="DR43" s="23">
        <v>249.623343870425</v>
      </c>
      <c r="DS43" s="23">
        <v>0.84848319933860805</v>
      </c>
      <c r="DT43" s="23">
        <v>224.90522275559701</v>
      </c>
      <c r="DU43" s="23">
        <v>7.9543836515696298E-2</v>
      </c>
      <c r="DV43" s="23">
        <v>0.29159959713193401</v>
      </c>
      <c r="DW43" s="23">
        <v>0</v>
      </c>
      <c r="DX43" s="23">
        <v>1.00001574926833E-3</v>
      </c>
      <c r="DY43" s="23">
        <v>993.98020775218401</v>
      </c>
      <c r="DZ43" s="23">
        <v>20.503555325658699</v>
      </c>
      <c r="EA43" s="23">
        <v>1525.5642195317901</v>
      </c>
      <c r="EB43" s="23">
        <v>348.40848897243802</v>
      </c>
      <c r="EC43" s="23">
        <v>0.67052007082348097</v>
      </c>
      <c r="ED43" s="23">
        <v>1.90840289183022</v>
      </c>
      <c r="EE43" s="23">
        <v>1.26904061716849</v>
      </c>
      <c r="EF43" s="23">
        <v>8.8647405952303</v>
      </c>
      <c r="EG43" s="23">
        <v>17.998127504330402</v>
      </c>
      <c r="EH43" s="23">
        <v>1245.9113844195099</v>
      </c>
      <c r="EI43" s="23">
        <v>1.62890290069809</v>
      </c>
      <c r="EJ43" s="23">
        <v>22.732505925416099</v>
      </c>
      <c r="EK43" s="23">
        <v>1027.34907339958</v>
      </c>
      <c r="EL43" s="23">
        <v>0</v>
      </c>
      <c r="EM43" s="23">
        <v>0.83035415583811301</v>
      </c>
      <c r="EN43" s="23">
        <v>1.1949027278890101</v>
      </c>
      <c r="EO43" s="23">
        <v>35392.479803022499</v>
      </c>
      <c r="EP43" s="23">
        <v>19003.179095472198</v>
      </c>
      <c r="EQ43" s="23">
        <v>2111.4649763430798</v>
      </c>
      <c r="ER43" s="23">
        <v>21114.644071815299</v>
      </c>
      <c r="ES43" s="23">
        <v>0.67629047612610804</v>
      </c>
      <c r="ET43" s="23">
        <v>868.02025500708703</v>
      </c>
      <c r="EU43" s="23">
        <v>1.38991898210114</v>
      </c>
      <c r="EV43" s="23">
        <v>2.27302219103974E-4</v>
      </c>
      <c r="EW43" s="23">
        <v>2.0207189333051202E-3</v>
      </c>
      <c r="EX43" s="23">
        <v>0</v>
      </c>
      <c r="EY43" s="23">
        <v>2.18998253084122E-4</v>
      </c>
      <c r="EZ43" s="23">
        <v>2.56903394245055E-3</v>
      </c>
      <c r="FA43" s="23">
        <v>3.4262992821361298E-3</v>
      </c>
      <c r="FB43" s="23">
        <v>0</v>
      </c>
      <c r="FC43" s="23">
        <v>5.2083133712334497</v>
      </c>
      <c r="FD43" s="23">
        <v>74.797959691683502</v>
      </c>
      <c r="FE43" s="23">
        <v>7332.2527168137904</v>
      </c>
      <c r="FF43" s="23">
        <v>165.401910364038</v>
      </c>
      <c r="FG43" s="23">
        <v>192.716222476562</v>
      </c>
      <c r="FH43" s="23">
        <v>201.04949048077199</v>
      </c>
      <c r="FI43" s="23">
        <v>148.59715115214101</v>
      </c>
      <c r="FJ43" s="23">
        <v>149.77280946719799</v>
      </c>
      <c r="FK43" s="23">
        <v>2.12288889867501E-2</v>
      </c>
      <c r="FL43" s="23">
        <v>107.155052918754</v>
      </c>
      <c r="FM43" s="23">
        <v>12545.0327162391</v>
      </c>
      <c r="FN43" s="23">
        <v>9963.4707621806792</v>
      </c>
      <c r="FO43" s="23">
        <v>2581.5619540584298</v>
      </c>
      <c r="FP43" s="23">
        <v>14.728599148464699</v>
      </c>
      <c r="FQ43" s="23">
        <v>10.322420086922699</v>
      </c>
      <c r="FR43" s="23">
        <v>5583.8409162888502</v>
      </c>
      <c r="FS43" s="23">
        <v>183.87532080711199</v>
      </c>
      <c r="FT43" s="23">
        <v>448.484058909704</v>
      </c>
      <c r="FU43" s="23">
        <v>35.622150362592699</v>
      </c>
      <c r="FV43" s="23">
        <v>49.438482411971002</v>
      </c>
      <c r="FW43" s="23">
        <v>1125.2037287620401</v>
      </c>
      <c r="FX43" s="23">
        <v>0.35015141407651201</v>
      </c>
      <c r="FY43" s="23">
        <v>615.17655946051696</v>
      </c>
      <c r="FZ43" s="23">
        <v>220.671354678483</v>
      </c>
      <c r="GA43" s="23">
        <v>1134.52512689642</v>
      </c>
      <c r="GB43" s="23">
        <v>117.268007276956</v>
      </c>
      <c r="GC43" s="23">
        <v>0</v>
      </c>
      <c r="GD43" s="23">
        <v>9318.8114220294301</v>
      </c>
      <c r="GE43" s="23">
        <v>1826.5031037695301</v>
      </c>
      <c r="GF43" s="23">
        <v>1399.79259191351</v>
      </c>
      <c r="GG43" s="23">
        <v>133.178584751122</v>
      </c>
      <c r="GH43" s="23">
        <v>270.98749800035603</v>
      </c>
      <c r="GI43" s="23">
        <v>3572.54618765432</v>
      </c>
      <c r="GJ43" s="23">
        <v>293.70442648270699</v>
      </c>
      <c r="GK43" s="23">
        <v>0.42726165031017199</v>
      </c>
      <c r="GL43" s="23">
        <v>5.13988156986722</v>
      </c>
      <c r="GM43" s="23">
        <v>0.74712456101043201</v>
      </c>
      <c r="GN43" s="23">
        <v>1828.10770819138</v>
      </c>
      <c r="GO43" s="23">
        <v>33854.190058631903</v>
      </c>
      <c r="GP43" s="23">
        <v>426.91125429706301</v>
      </c>
      <c r="GQ43" s="23">
        <v>2054.1784576527898</v>
      </c>
      <c r="GS43" s="32">
        <f t="shared" si="1"/>
        <v>1.0454386810532592</v>
      </c>
      <c r="GT43" s="31">
        <f t="shared" si="2"/>
        <v>0</v>
      </c>
      <c r="GU43" s="46">
        <f t="shared" si="3"/>
        <v>-1.1833746737963569E-4</v>
      </c>
      <c r="GV43" s="46">
        <f t="shared" si="4"/>
        <v>-2.7030198892480096E-5</v>
      </c>
      <c r="GW43" s="46">
        <f t="shared" si="5"/>
        <v>-1.1001812662705337E-4</v>
      </c>
      <c r="GX43" s="46">
        <f t="shared" si="6"/>
        <v>-3.0834726388353152E-3</v>
      </c>
      <c r="GY43" s="46">
        <f t="shared" si="7"/>
        <v>-1.5084392578050646E-2</v>
      </c>
      <c r="GZ43" s="46">
        <f t="shared" si="8"/>
        <v>-2.9911758059282812E-5</v>
      </c>
      <c r="HA43" s="46">
        <f t="shared" si="9"/>
        <v>-2.7614903727183655E-4</v>
      </c>
      <c r="HB43" s="46">
        <f t="shared" si="10"/>
        <v>-1.2867744557670149E-5</v>
      </c>
      <c r="HC43" s="46">
        <f t="shared" si="11"/>
        <v>-6.3405548923452164E-5</v>
      </c>
      <c r="HD43" s="46">
        <f t="shared" si="12"/>
        <v>7.4759828007415388E-6</v>
      </c>
      <c r="HE43" s="46">
        <f t="shared" si="13"/>
        <v>-1.9911427859174908E-5</v>
      </c>
      <c r="HF43" s="46">
        <f t="shared" si="14"/>
        <v>-2.1621744494438184E-5</v>
      </c>
      <c r="HG43" s="46">
        <f t="shared" si="15"/>
        <v>-2.7716652153032179E-5</v>
      </c>
      <c r="HH43" s="46">
        <f t="shared" si="16"/>
        <v>-9.5188359180129836E-6</v>
      </c>
      <c r="HI43" s="46">
        <f t="shared" si="17"/>
        <v>-4.5832432426889236E-5</v>
      </c>
      <c r="HJ43" s="46">
        <f t="shared" si="18"/>
        <v>-2.8079840334463859E-5</v>
      </c>
      <c r="HK43" s="46">
        <f t="shared" si="19"/>
        <v>3.9556237097204876E-7</v>
      </c>
      <c r="HL43" s="46">
        <f t="shared" si="20"/>
        <v>-7.3071003151355569E-6</v>
      </c>
      <c r="HM43" s="46">
        <f t="shared" si="21"/>
        <v>-3.6655969724721218E-5</v>
      </c>
      <c r="HN43" s="46">
        <f t="shared" si="22"/>
        <v>-1.4447912129054227E-5</v>
      </c>
      <c r="HO43" s="46">
        <f t="shared" si="23"/>
        <v>1.2290993390211333E-6</v>
      </c>
      <c r="HP43" s="46">
        <f t="shared" si="24"/>
        <v>-1.2791720517627143E-5</v>
      </c>
      <c r="HQ43" s="46">
        <f t="shared" si="25"/>
        <v>1.1513495472798508E-4</v>
      </c>
      <c r="HR43" s="46">
        <f t="shared" si="26"/>
        <v>2.357112987198864E-5</v>
      </c>
      <c r="HS43" s="46">
        <f t="shared" si="27"/>
        <v>-2.4406908645595331E-6</v>
      </c>
      <c r="HT43" s="46">
        <f t="shared" si="28"/>
        <v>-3.2522814065528315E-4</v>
      </c>
      <c r="HU43" s="46">
        <f t="shared" si="29"/>
        <v>-1.2080413228488148E-5</v>
      </c>
      <c r="HV43" s="46">
        <f t="shared" si="30"/>
        <v>-1.7688271246791418E-4</v>
      </c>
      <c r="HW43" s="46">
        <f t="shared" si="31"/>
        <v>2.0843368348098449E-6</v>
      </c>
      <c r="HX43" s="46">
        <f t="shared" si="32"/>
        <v>1.5749268330016858E-5</v>
      </c>
      <c r="HY43" s="46">
        <f t="shared" si="33"/>
        <v>-2.6984625607292742E-4</v>
      </c>
      <c r="HZ43" s="46">
        <f t="shared" si="34"/>
        <v>-7.3935869429685272E-6</v>
      </c>
      <c r="IA43" s="46">
        <f t="shared" si="35"/>
        <v>-3.3164325167703584E-5</v>
      </c>
      <c r="IB43" s="46">
        <f t="shared" si="36"/>
        <v>-5.2911994156135673E-6</v>
      </c>
      <c r="IC43" s="46">
        <f t="shared" si="37"/>
        <v>2.1927436005755894E-2</v>
      </c>
      <c r="ID43" s="46">
        <f t="shared" si="38"/>
        <v>-1.6221446620997391E-4</v>
      </c>
      <c r="IE43" s="46">
        <f t="shared" si="39"/>
        <v>-6.3111552247328839E-5</v>
      </c>
      <c r="IF43" s="46">
        <f t="shared" si="40"/>
        <v>-2.1996022646319385E-6</v>
      </c>
      <c r="IG43" s="46">
        <f t="shared" si="41"/>
        <v>-8.2607515186735583E-4</v>
      </c>
      <c r="IH43" s="46">
        <f t="shared" si="42"/>
        <v>0</v>
      </c>
      <c r="II43" s="46">
        <f t="shared" si="43"/>
        <v>3.9561632969254438E-6</v>
      </c>
      <c r="IJ43" s="46">
        <f t="shared" si="44"/>
        <v>-3.832746397834955E-5</v>
      </c>
      <c r="IK43" s="46">
        <f t="shared" si="45"/>
        <v>2.6498476910902407E-6</v>
      </c>
      <c r="IL43" s="46">
        <f t="shared" si="46"/>
        <v>-7.5584166586935535E-6</v>
      </c>
      <c r="IM43" s="46">
        <f t="shared" si="47"/>
        <v>2.0247248988781531E-6</v>
      </c>
      <c r="IN43" s="46">
        <f t="shared" si="48"/>
        <v>-1.8839502834576164E-4</v>
      </c>
      <c r="IO43" s="46">
        <f t="shared" si="49"/>
        <v>-1.3955725766947979E-5</v>
      </c>
      <c r="IP43" s="46">
        <f t="shared" si="50"/>
        <v>-9.1855583642874584E-5</v>
      </c>
      <c r="IQ43" s="46">
        <f t="shared" si="51"/>
        <v>3.8321149555880973E-5</v>
      </c>
      <c r="IR43" s="46">
        <f t="shared" si="52"/>
        <v>0</v>
      </c>
      <c r="IS43" s="46">
        <f t="shared" si="53"/>
        <v>-1.0796598823222582E-4</v>
      </c>
      <c r="IT43" s="46">
        <f t="shared" si="54"/>
        <v>-5.0505753856792974E-5</v>
      </c>
      <c r="IU43" s="46">
        <f t="shared" si="55"/>
        <v>6.6514123473895205E-5</v>
      </c>
      <c r="IV43" s="46">
        <f t="shared" si="56"/>
        <v>0</v>
      </c>
      <c r="IW43" s="46">
        <f t="shared" si="57"/>
        <v>-9.8124405014595972E-6</v>
      </c>
      <c r="IX43" s="46">
        <f t="shared" si="58"/>
        <v>1.1092445459465581E-5</v>
      </c>
      <c r="IY43" s="46">
        <f t="shared" si="59"/>
        <v>-6.5384092804395234E-7</v>
      </c>
      <c r="IZ43" s="46">
        <f t="shared" si="60"/>
        <v>8.7701782289273132E-7</v>
      </c>
      <c r="JA43" s="46">
        <f t="shared" si="61"/>
        <v>6.1105163560507456E-6</v>
      </c>
      <c r="JB43" s="46">
        <f t="shared" si="62"/>
        <v>-4.9688628195132817E-7</v>
      </c>
      <c r="JC43" s="46">
        <f t="shared" si="63"/>
        <v>-4.725038495681291E-7</v>
      </c>
      <c r="JD43" s="46">
        <f t="shared" si="64"/>
        <v>-1.0947190985427545E-4</v>
      </c>
      <c r="JE43" s="46">
        <f t="shared" si="65"/>
        <v>-1.7131564785886708E-5</v>
      </c>
      <c r="JF43" s="46">
        <f t="shared" si="66"/>
        <v>-1.0068824090796313E-5</v>
      </c>
      <c r="JG43" s="46">
        <f t="shared" si="67"/>
        <v>1.3867884522857462E-6</v>
      </c>
      <c r="JH43" s="46">
        <f t="shared" si="68"/>
        <v>-7.7396775961845779E-5</v>
      </c>
    </row>
    <row r="44" spans="1:268" x14ac:dyDescent="0.3">
      <c r="A44" s="23" t="s">
        <v>41</v>
      </c>
      <c r="B44" s="64">
        <v>86692.795559999999</v>
      </c>
      <c r="C44" s="64">
        <v>2394.2293970999999</v>
      </c>
      <c r="D44" s="64">
        <v>93045.580537000002</v>
      </c>
      <c r="E44" s="64">
        <v>25574.734426999999</v>
      </c>
      <c r="F44" s="64">
        <v>17906.025408000001</v>
      </c>
      <c r="G44" s="64">
        <v>52359.373848000003</v>
      </c>
      <c r="H44" s="64">
        <v>65575.887566999998</v>
      </c>
      <c r="I44" s="23">
        <v>271.94512781999998</v>
      </c>
      <c r="J44" s="23">
        <v>32.602311565999997</v>
      </c>
      <c r="K44" s="23">
        <v>33.360556115000001</v>
      </c>
      <c r="L44" s="23">
        <v>1.2917586297999999</v>
      </c>
      <c r="M44" s="23">
        <v>576.55129316</v>
      </c>
      <c r="N44" s="23">
        <v>0.15047332190000001</v>
      </c>
      <c r="O44" s="23">
        <v>371.30011265000002</v>
      </c>
      <c r="P44" s="23">
        <v>0.97246941220000005</v>
      </c>
      <c r="Q44" s="23">
        <v>20.590892716999999</v>
      </c>
      <c r="R44" s="23">
        <v>54.473209678000003</v>
      </c>
      <c r="S44" s="23">
        <v>70.055787319999993</v>
      </c>
      <c r="T44" s="23">
        <v>3.1107661022999999</v>
      </c>
      <c r="U44" s="23">
        <v>32.582510796999998</v>
      </c>
      <c r="V44" s="23">
        <v>22.841847964999999</v>
      </c>
      <c r="W44" s="23">
        <v>7.1794315117999998</v>
      </c>
      <c r="X44" s="23">
        <v>0.59361086100000005</v>
      </c>
      <c r="Y44" s="23">
        <v>1.6844394063999999</v>
      </c>
      <c r="Z44" s="23">
        <v>44.584031240000002</v>
      </c>
      <c r="AA44" s="23">
        <v>388.60547350000002</v>
      </c>
      <c r="AB44" s="23">
        <v>524.33185000000003</v>
      </c>
      <c r="AC44" s="23">
        <v>4.9025999999999996</v>
      </c>
      <c r="AD44" s="23">
        <v>1.3268983189000001</v>
      </c>
      <c r="AE44" s="23">
        <v>2.2540000000000001E-2</v>
      </c>
      <c r="AF44" s="23">
        <v>5.8137698249999996</v>
      </c>
      <c r="AG44" s="23">
        <v>5.6069281499999999</v>
      </c>
      <c r="AH44" s="23">
        <v>28.877289015999999</v>
      </c>
      <c r="AI44" s="23">
        <v>103.09855478999999</v>
      </c>
      <c r="AJ44" s="23">
        <v>2945.0870923000002</v>
      </c>
      <c r="AK44" s="23">
        <v>117.46060989</v>
      </c>
      <c r="AL44" s="23">
        <v>18.431837254000001</v>
      </c>
      <c r="AM44" s="23">
        <v>59.206880308000002</v>
      </c>
      <c r="AN44" s="23">
        <v>2.5282531836</v>
      </c>
      <c r="AO44" s="23">
        <v>1.2617</v>
      </c>
      <c r="AP44" s="23">
        <v>0.25846000000000002</v>
      </c>
      <c r="AQ44" s="23">
        <v>1027.9303156000001</v>
      </c>
      <c r="AR44" s="23">
        <v>0.67088999999999999</v>
      </c>
      <c r="AS44" s="23">
        <v>4.9915874506</v>
      </c>
      <c r="AT44" s="23">
        <v>61.816695733000003</v>
      </c>
      <c r="AU44" s="23">
        <v>950.38917150999998</v>
      </c>
      <c r="AV44" s="23">
        <v>10.640964761999999</v>
      </c>
      <c r="AX44" s="23">
        <v>9.2999999999999992E-3</v>
      </c>
      <c r="AZ44" s="23">
        <v>1.7019330000000001E-4</v>
      </c>
      <c r="BA44" s="23">
        <v>2.7243862000000002E-3</v>
      </c>
      <c r="BB44" s="23">
        <v>1.9039040999999999E-3</v>
      </c>
      <c r="BC44" s="23">
        <v>7.9214000000000002</v>
      </c>
      <c r="BD44" s="23">
        <v>12.185275743</v>
      </c>
      <c r="BE44" s="23">
        <v>68.149344999999997</v>
      </c>
      <c r="BF44" s="23">
        <v>41.009785000000001</v>
      </c>
      <c r="BG44" s="23">
        <v>91.908806175999999</v>
      </c>
      <c r="BH44" s="23">
        <v>7.5100000000000002E-3</v>
      </c>
      <c r="BI44" s="23">
        <v>116.69017897000001</v>
      </c>
      <c r="BJ44" s="23">
        <v>113.18943714</v>
      </c>
      <c r="BK44" s="23">
        <v>248.03564256000001</v>
      </c>
      <c r="BL44" s="23">
        <v>2128.1773075000001</v>
      </c>
      <c r="BM44" s="23">
        <v>174.29947935999999</v>
      </c>
      <c r="BN44" s="23">
        <v>1455.4544911</v>
      </c>
      <c r="BO44" s="23">
        <v>1.6256232700000001E-2</v>
      </c>
      <c r="BQ44" s="23" t="s">
        <v>41</v>
      </c>
      <c r="BR44" s="23">
        <v>67.143717309655401</v>
      </c>
      <c r="BS44" s="23">
        <v>877.24881761646702</v>
      </c>
      <c r="BT44" s="23">
        <v>68.137691970084802</v>
      </c>
      <c r="BU44" s="23">
        <v>32.599313629055501</v>
      </c>
      <c r="BV44" s="23">
        <v>41.009720023161101</v>
      </c>
      <c r="BW44" s="23">
        <v>33.3606269658748</v>
      </c>
      <c r="BX44" s="23">
        <v>289.41703241831499</v>
      </c>
      <c r="BY44" s="23">
        <v>271.930685901505</v>
      </c>
      <c r="BZ44" s="23">
        <v>352.72162658555698</v>
      </c>
      <c r="CA44" s="23">
        <v>510.90237182400699</v>
      </c>
      <c r="CB44" s="23">
        <v>0.52955592355069803</v>
      </c>
      <c r="CC44" s="23">
        <v>0.76204063960692803</v>
      </c>
      <c r="CD44" s="23">
        <v>576.527463917006</v>
      </c>
      <c r="CE44" s="23">
        <v>1.6255726333861201E-2</v>
      </c>
      <c r="CF44" s="23">
        <v>4.8145441159190103E-2</v>
      </c>
      <c r="CG44" s="23">
        <v>0.102310024132343</v>
      </c>
      <c r="CH44" s="23">
        <v>1.6844271724376101</v>
      </c>
      <c r="CI44" s="23">
        <v>371.291162981029</v>
      </c>
      <c r="CJ44" s="23">
        <v>0.23330194396655499</v>
      </c>
      <c r="CK44" s="23">
        <v>0.73878929697746398</v>
      </c>
      <c r="CL44" s="23">
        <v>20.5906602233927</v>
      </c>
      <c r="CM44" s="23">
        <v>91.906858335426904</v>
      </c>
      <c r="CN44" s="23">
        <v>126349.31073293999</v>
      </c>
      <c r="CO44" s="23">
        <v>54.469673965430701</v>
      </c>
      <c r="CP44" s="23">
        <v>7.5083639687605203E-3</v>
      </c>
      <c r="CQ44" s="23">
        <v>0.89194714380505502</v>
      </c>
      <c r="CR44" s="23">
        <v>2.1837224717852601</v>
      </c>
      <c r="CS44" s="23">
        <v>70.054482705031603</v>
      </c>
      <c r="CT44" s="23">
        <v>32.5825857588137</v>
      </c>
      <c r="CU44" s="23">
        <v>103.09415703249999</v>
      </c>
      <c r="CV44" s="23">
        <v>22.841984448857101</v>
      </c>
      <c r="CW44" s="23">
        <v>4.9915438622554698</v>
      </c>
      <c r="CX44" s="23">
        <v>59.178292110148497</v>
      </c>
      <c r="CY44" s="23">
        <v>61.816349742294001</v>
      </c>
      <c r="CZ44" s="23">
        <v>86680.334046342206</v>
      </c>
      <c r="DA44" s="23">
        <v>7.1793257437221998</v>
      </c>
      <c r="DB44" s="23">
        <v>0.59360995135332595</v>
      </c>
      <c r="DC44" s="23">
        <v>3.50071104295154</v>
      </c>
      <c r="DD44" s="23">
        <v>87.2918181462436</v>
      </c>
      <c r="DE44" s="23">
        <v>5.5586261738234199</v>
      </c>
      <c r="DF44" s="23">
        <v>0.12914873515324801</v>
      </c>
      <c r="DG44" s="23">
        <v>19.876131981899999</v>
      </c>
      <c r="DH44" s="23">
        <v>0.33390961314395601</v>
      </c>
      <c r="DI44" s="23">
        <v>2726.9519206790901</v>
      </c>
      <c r="DJ44" s="23">
        <v>3291.8405274285401</v>
      </c>
      <c r="DK44" s="23">
        <v>254.22140693663701</v>
      </c>
      <c r="DL44" s="23">
        <v>247.996563500539</v>
      </c>
      <c r="DM44" s="23">
        <v>632.24657910010001</v>
      </c>
      <c r="DN44" s="23">
        <v>44.583945369654501</v>
      </c>
      <c r="DO44" s="23">
        <v>39.7330893946327</v>
      </c>
      <c r="DP44" s="23">
        <v>388.38106107773001</v>
      </c>
      <c r="DQ44" s="23">
        <v>388.38106107773001</v>
      </c>
      <c r="DR44" s="23">
        <v>524.09391849197596</v>
      </c>
      <c r="DS44" s="23">
        <v>4.9026014290661601</v>
      </c>
      <c r="DT44" s="23">
        <v>2127.9403744911501</v>
      </c>
      <c r="DU44" s="23">
        <v>0.341786031577756</v>
      </c>
      <c r="DV44" s="23">
        <v>0.89594955052564296</v>
      </c>
      <c r="DW44" s="23">
        <v>0</v>
      </c>
      <c r="DX44" s="23">
        <v>2.25405517714138E-2</v>
      </c>
      <c r="DY44" s="23">
        <v>1568.2607849400699</v>
      </c>
      <c r="DZ44" s="23">
        <v>41.010840814444599</v>
      </c>
      <c r="EA44" s="23">
        <v>3111.4561882722601</v>
      </c>
      <c r="EB44" s="23">
        <v>445.35498413650902</v>
      </c>
      <c r="EC44" s="23">
        <v>1.5114034268615499</v>
      </c>
      <c r="ED44" s="23">
        <v>4.3016965783251502</v>
      </c>
      <c r="EE44" s="23">
        <v>5.6069299095979597</v>
      </c>
      <c r="EF44" s="23">
        <v>9.52705866199409</v>
      </c>
      <c r="EG44" s="23">
        <v>19.342804546506098</v>
      </c>
      <c r="EH44" s="23">
        <v>3002.8332881982801</v>
      </c>
      <c r="EI44" s="23">
        <v>174.299677869541</v>
      </c>
      <c r="EJ44" s="23">
        <v>117.428559250079</v>
      </c>
      <c r="EK44" s="23">
        <v>2392.5105028668299</v>
      </c>
      <c r="EL44" s="23">
        <v>0</v>
      </c>
      <c r="EM44" s="23">
        <v>7.5546547604043202</v>
      </c>
      <c r="EN44" s="23">
        <v>10.8713842408243</v>
      </c>
      <c r="EO44" s="23">
        <v>69167.019645004999</v>
      </c>
      <c r="EP44" s="23">
        <v>83720.397816646102</v>
      </c>
      <c r="EQ44" s="23">
        <v>9302.2784646446307</v>
      </c>
      <c r="ER44" s="23">
        <v>93022.6762812909</v>
      </c>
      <c r="ES44" s="23">
        <v>2.5983808911039099</v>
      </c>
      <c r="ET44" s="23">
        <v>2477.3914374651599</v>
      </c>
      <c r="EU44" s="23">
        <v>10.6408415045676</v>
      </c>
      <c r="EV44" s="23">
        <v>0</v>
      </c>
      <c r="EW44" s="23">
        <v>9.29964949596827E-3</v>
      </c>
      <c r="EX44" s="23">
        <v>0</v>
      </c>
      <c r="EY44" s="23">
        <v>1.7018164229699501E-4</v>
      </c>
      <c r="EZ44" s="23">
        <v>2.7242901411331701E-3</v>
      </c>
      <c r="FA44" s="23">
        <v>1.90393092146616E-3</v>
      </c>
      <c r="FB44" s="23">
        <v>7.9213933804240604</v>
      </c>
      <c r="FC44" s="23">
        <v>12.1846976708947</v>
      </c>
      <c r="FD44" s="23">
        <v>254.88133126650001</v>
      </c>
      <c r="FE44" s="23">
        <v>27611.413686416599</v>
      </c>
      <c r="FF44" s="23">
        <v>477.85431635943399</v>
      </c>
      <c r="FG44" s="23">
        <v>306.085762883472</v>
      </c>
      <c r="FH44" s="23">
        <v>830.38425200802305</v>
      </c>
      <c r="FI44" s="23">
        <v>316.95451354359898</v>
      </c>
      <c r="FJ44" s="23">
        <v>285.75462943590901</v>
      </c>
      <c r="FK44" s="23">
        <v>8.8845263980019698E-2</v>
      </c>
      <c r="FL44" s="23">
        <v>228.51936706227099</v>
      </c>
      <c r="FM44" s="23">
        <v>25573.762490610799</v>
      </c>
      <c r="FN44" s="23">
        <v>17899.624961913101</v>
      </c>
      <c r="FO44" s="23">
        <v>7674.1375286976699</v>
      </c>
      <c r="FP44" s="23">
        <v>30.519046125057201</v>
      </c>
      <c r="FQ44" s="23">
        <v>19.708444230054099</v>
      </c>
      <c r="FR44" s="23">
        <v>5892.8082494158698</v>
      </c>
      <c r="FS44" s="23">
        <v>340.02730723921098</v>
      </c>
      <c r="FT44" s="23">
        <v>1358.2437806178</v>
      </c>
      <c r="FU44" s="23">
        <v>349.45836964902298</v>
      </c>
      <c r="FV44" s="23">
        <v>208.515590330148</v>
      </c>
      <c r="FW44" s="23">
        <v>3411.13920658287</v>
      </c>
      <c r="FX44" s="23">
        <v>2.5262266458429998</v>
      </c>
      <c r="FY44" s="23">
        <v>3849.4841504131</v>
      </c>
      <c r="FZ44" s="23">
        <v>774.01073253999903</v>
      </c>
      <c r="GA44" s="23">
        <v>2757.00879854302</v>
      </c>
      <c r="GB44" s="23">
        <v>57.751264080879601</v>
      </c>
      <c r="GC44" s="23">
        <v>1.2616752474386099</v>
      </c>
      <c r="GD44" s="23">
        <v>52338.152627990901</v>
      </c>
      <c r="GE44" s="23">
        <v>7194.7026624486698</v>
      </c>
      <c r="GF44" s="23">
        <v>1455.4266656473501</v>
      </c>
      <c r="GG44" s="23">
        <v>1.44025650712919E-2</v>
      </c>
      <c r="GH44" s="23">
        <v>1752.6420539333001</v>
      </c>
      <c r="GI44" s="23">
        <v>6397.6308826188197</v>
      </c>
      <c r="GJ44" s="23">
        <v>1027.6750200408001</v>
      </c>
      <c r="GK44" s="23">
        <v>0.25846165019761802</v>
      </c>
      <c r="GL44" s="23">
        <v>0.66863342573918005</v>
      </c>
      <c r="GM44" s="23">
        <v>5.8173555771313099</v>
      </c>
      <c r="GN44" s="23">
        <v>4619.5894317033199</v>
      </c>
      <c r="GO44" s="23">
        <v>65545.043924756799</v>
      </c>
      <c r="GP44" s="23">
        <v>950.10918988039998</v>
      </c>
      <c r="GQ44" s="23">
        <v>2126.8373812256</v>
      </c>
      <c r="GS44" s="32">
        <f t="shared" si="1"/>
        <v>1.0552593377526163</v>
      </c>
      <c r="GT44" s="31">
        <f t="shared" si="2"/>
        <v>0</v>
      </c>
      <c r="GU44" s="46">
        <f t="shared" si="3"/>
        <v>-1.437433592641229E-4</v>
      </c>
      <c r="GV44" s="46">
        <f t="shared" si="4"/>
        <v>-7.1793213935639568E-4</v>
      </c>
      <c r="GW44" s="46">
        <f t="shared" si="5"/>
        <v>-2.4616167234287479E-4</v>
      </c>
      <c r="GX44" s="46">
        <f t="shared" si="6"/>
        <v>-3.8003772511275037E-5</v>
      </c>
      <c r="GY44" s="46">
        <f t="shared" si="7"/>
        <v>-3.574464986540494E-4</v>
      </c>
      <c r="GZ44" s="46">
        <f t="shared" si="8"/>
        <v>-4.0529934660233274E-4</v>
      </c>
      <c r="HA44" s="46">
        <f t="shared" si="9"/>
        <v>-4.7035035876083611E-4</v>
      </c>
      <c r="HB44" s="46">
        <f t="shared" si="10"/>
        <v>-5.3106001974560804E-5</v>
      </c>
      <c r="HC44" s="46">
        <f t="shared" si="11"/>
        <v>-9.1954735737890622E-5</v>
      </c>
      <c r="HD44" s="46">
        <f t="shared" si="12"/>
        <v>2.1237917783756853E-6</v>
      </c>
      <c r="HE44" s="46">
        <f t="shared" si="13"/>
        <v>-1.2546201638221645E-4</v>
      </c>
      <c r="HF44" s="46">
        <f t="shared" si="14"/>
        <v>-4.1330655705223719E-5</v>
      </c>
      <c r="HG44" s="46">
        <f t="shared" si="15"/>
        <v>-1.1866959698539273E-4</v>
      </c>
      <c r="HH44" s="46">
        <f t="shared" si="16"/>
        <v>-2.4103598857373317E-5</v>
      </c>
      <c r="HI44" s="46">
        <f t="shared" si="17"/>
        <v>-3.888772759705854E-4</v>
      </c>
      <c r="HJ44" s="46">
        <f t="shared" si="18"/>
        <v>-1.1291089244884475E-5</v>
      </c>
      <c r="HK44" s="46">
        <f t="shared" si="19"/>
        <v>-6.4907366211807414E-5</v>
      </c>
      <c r="HL44" s="46">
        <f t="shared" si="20"/>
        <v>-1.8622515259602728E-5</v>
      </c>
      <c r="HM44" s="46">
        <f t="shared" si="21"/>
        <v>-1.1282264739780848E-2</v>
      </c>
      <c r="HN44" s="46">
        <f t="shared" si="22"/>
        <v>2.3006764018028887E-6</v>
      </c>
      <c r="HO44" s="46">
        <f t="shared" si="23"/>
        <v>5.9751670403612382E-6</v>
      </c>
      <c r="HP44" s="46">
        <f t="shared" si="24"/>
        <v>-1.4732096493463519E-5</v>
      </c>
      <c r="HQ44" s="46">
        <f t="shared" si="25"/>
        <v>-1.532395604359642E-6</v>
      </c>
      <c r="HR44" s="46">
        <f t="shared" si="26"/>
        <v>-7.2629281548059127E-6</v>
      </c>
      <c r="HS44" s="46">
        <f t="shared" si="27"/>
        <v>-1.9260336742239723E-6</v>
      </c>
      <c r="HT44" s="46">
        <f t="shared" si="28"/>
        <v>-5.7748137268582905E-4</v>
      </c>
      <c r="HU44" s="46">
        <f t="shared" si="29"/>
        <v>-4.537803835949996E-4</v>
      </c>
      <c r="HV44" s="46">
        <f t="shared" si="30"/>
        <v>2.9149148625601599E-7</v>
      </c>
      <c r="HW44" s="46">
        <f t="shared" si="31"/>
        <v>-2.3925934041768072E-4</v>
      </c>
      <c r="HX44" s="46">
        <f t="shared" si="32"/>
        <v>2.4479654560729146E-5</v>
      </c>
      <c r="HY44" s="46">
        <f t="shared" si="33"/>
        <v>-1.1521264746653042E-4</v>
      </c>
      <c r="HZ44" s="46">
        <f t="shared" si="34"/>
        <v>3.1382566580291671E-7</v>
      </c>
      <c r="IA44" s="46">
        <f t="shared" si="35"/>
        <v>-2.5715043734528481E-4</v>
      </c>
      <c r="IB44" s="46">
        <f t="shared" si="36"/>
        <v>-4.2655859812575519E-5</v>
      </c>
      <c r="IC44" s="46">
        <f t="shared" si="37"/>
        <v>1.9607636069323277E-2</v>
      </c>
      <c r="ID44" s="46">
        <f t="shared" si="38"/>
        <v>-2.7286287676363182E-4</v>
      </c>
      <c r="IE44" s="46">
        <f t="shared" si="39"/>
        <v>-3.1457812324828423E-4</v>
      </c>
      <c r="IF44" s="46">
        <f t="shared" si="40"/>
        <v>-4.8285262967388934E-4</v>
      </c>
      <c r="IG44" s="46">
        <f t="shared" si="41"/>
        <v>-8.0155649368728206E-4</v>
      </c>
      <c r="IH44" s="46">
        <f t="shared" si="42"/>
        <v>-1.961842069439473E-5</v>
      </c>
      <c r="II44" s="46">
        <f t="shared" si="43"/>
        <v>6.3847311692224282E-6</v>
      </c>
      <c r="IJ44" s="46">
        <f t="shared" si="44"/>
        <v>-2.483588190032185E-4</v>
      </c>
      <c r="IK44" s="46">
        <f t="shared" si="45"/>
        <v>-3.3635532811935377E-3</v>
      </c>
      <c r="IL44" s="46">
        <f t="shared" si="46"/>
        <v>-8.732361190022136E-6</v>
      </c>
      <c r="IM44" s="46">
        <f t="shared" si="47"/>
        <v>-5.5970430301928833E-6</v>
      </c>
      <c r="IN44" s="46">
        <f t="shared" si="48"/>
        <v>-2.9459682201046181E-4</v>
      </c>
      <c r="IO44" s="46">
        <f t="shared" si="49"/>
        <v>-1.1583294856819374E-5</v>
      </c>
      <c r="IP44" s="46">
        <f t="shared" si="50"/>
        <v>0</v>
      </c>
      <c r="IQ44" s="46">
        <f t="shared" si="51"/>
        <v>-3.768860556228001E-5</v>
      </c>
      <c r="IR44" s="46">
        <f t="shared" si="52"/>
        <v>0</v>
      </c>
      <c r="IS44" s="46">
        <f t="shared" si="53"/>
        <v>-6.8496838624066284E-5</v>
      </c>
      <c r="IT44" s="46">
        <f t="shared" si="54"/>
        <v>-3.525890229146807E-5</v>
      </c>
      <c r="IU44" s="46">
        <f t="shared" si="55"/>
        <v>1.4087614055794293E-5</v>
      </c>
      <c r="IV44" s="46">
        <f t="shared" si="56"/>
        <v>-8.3565732570465623E-7</v>
      </c>
      <c r="IW44" s="46">
        <f t="shared" si="57"/>
        <v>-4.7440215346168597E-5</v>
      </c>
      <c r="IX44" s="46">
        <f t="shared" si="58"/>
        <v>-1.7099254461205282E-4</v>
      </c>
      <c r="IY44" s="46">
        <f t="shared" si="59"/>
        <v>-1.5844228127411741E-6</v>
      </c>
      <c r="IZ44" s="46">
        <f t="shared" si="60"/>
        <v>-2.1193187618660271E-5</v>
      </c>
      <c r="JA44" s="46">
        <f t="shared" si="61"/>
        <v>-2.1784703588281293E-4</v>
      </c>
      <c r="JB44" s="46">
        <f t="shared" si="62"/>
        <v>1.4287681897626643E-6</v>
      </c>
      <c r="JC44" s="46">
        <f t="shared" si="63"/>
        <v>1.744953144338127E-6</v>
      </c>
      <c r="JD44" s="46">
        <f t="shared" si="64"/>
        <v>-1.5755420897447587E-4</v>
      </c>
      <c r="JE44" s="46">
        <f t="shared" si="65"/>
        <v>-1.1133142338046177E-4</v>
      </c>
      <c r="JF44" s="46">
        <f t="shared" si="66"/>
        <v>1.1388992195309332E-6</v>
      </c>
      <c r="JG44" s="46">
        <f t="shared" si="67"/>
        <v>-1.9118050629614435E-5</v>
      </c>
      <c r="JH44" s="46">
        <f t="shared" si="68"/>
        <v>-3.1149045916440757E-5</v>
      </c>
    </row>
    <row r="45" spans="1:268" x14ac:dyDescent="0.3">
      <c r="A45" s="23" t="s">
        <v>42</v>
      </c>
      <c r="B45" s="64">
        <v>6558.8825088000003</v>
      </c>
      <c r="C45" s="64">
        <v>361.30294427000001</v>
      </c>
      <c r="D45" s="64">
        <v>6748.9507282000004</v>
      </c>
      <c r="E45" s="64">
        <v>4359.4018259000004</v>
      </c>
      <c r="F45" s="64">
        <v>2043.0375111999999</v>
      </c>
      <c r="G45" s="64">
        <v>1200.215406</v>
      </c>
      <c r="H45" s="64">
        <v>3327.7636876000001</v>
      </c>
      <c r="I45" s="23">
        <v>5.1329377353999996</v>
      </c>
      <c r="J45" s="23">
        <v>2.0409720070000001</v>
      </c>
      <c r="K45" s="23">
        <v>0.50945547920000001</v>
      </c>
      <c r="L45" s="23">
        <v>2.7286871512999999</v>
      </c>
      <c r="M45" s="23">
        <v>24.585366178000001</v>
      </c>
      <c r="N45" s="23">
        <v>7.0416193399999993E-2</v>
      </c>
      <c r="O45" s="23">
        <v>0.36056861169999999</v>
      </c>
      <c r="P45" s="23">
        <v>0.16706452790000001</v>
      </c>
      <c r="Q45" s="23">
        <v>0.54334974010000003</v>
      </c>
      <c r="R45" s="23">
        <v>8.7188735883999993</v>
      </c>
      <c r="S45" s="23">
        <v>2967.5163281999999</v>
      </c>
      <c r="T45" s="23">
        <v>0.24602417670000001</v>
      </c>
      <c r="U45" s="23">
        <v>5.1671669400000002E-2</v>
      </c>
      <c r="V45" s="23">
        <v>6.7208858822000002</v>
      </c>
      <c r="W45" s="23">
        <v>4.44041913E-2</v>
      </c>
      <c r="X45" s="23">
        <v>1.4538339999999999E-4</v>
      </c>
      <c r="Y45" s="23">
        <v>5.7814698999999999E-3</v>
      </c>
      <c r="Z45" s="23">
        <v>1.4079387118</v>
      </c>
      <c r="AA45" s="23">
        <v>49.544353884000003</v>
      </c>
      <c r="AB45" s="23">
        <v>1417.2914375</v>
      </c>
      <c r="AC45" s="23">
        <v>0.25436639999999999</v>
      </c>
      <c r="AD45" s="23">
        <v>0.37521205530000001</v>
      </c>
      <c r="AE45" s="23">
        <v>7.1454999999999999E-4</v>
      </c>
      <c r="AF45" s="23">
        <v>7.0277454145</v>
      </c>
      <c r="AH45" s="23">
        <v>3.2182519061999999</v>
      </c>
      <c r="AI45" s="23">
        <v>30.127360194000001</v>
      </c>
      <c r="AJ45" s="23">
        <v>22.368597387000001</v>
      </c>
      <c r="AK45" s="23">
        <v>2.8864144368</v>
      </c>
      <c r="AL45" s="23">
        <v>1.4933702251000001</v>
      </c>
      <c r="AM45" s="23">
        <v>1.5238377487999999</v>
      </c>
      <c r="AN45" s="23">
        <v>2.0801855399999999E-2</v>
      </c>
      <c r="AO45" s="6">
        <v>7.8499999999999995E-8</v>
      </c>
      <c r="AP45" s="23">
        <v>2.2894500000000002E-3</v>
      </c>
      <c r="AQ45" s="23">
        <v>79.062911645</v>
      </c>
      <c r="AR45" s="23">
        <v>1.0370000000000001E-2</v>
      </c>
      <c r="AS45" s="23">
        <v>0.28175162180000002</v>
      </c>
      <c r="AT45" s="23">
        <v>0.71688729829999998</v>
      </c>
      <c r="AU45" s="23">
        <v>53.143408481999998</v>
      </c>
      <c r="AV45" s="23">
        <v>5.61004581E-2</v>
      </c>
      <c r="AZ45" s="23">
        <v>1.5565100000000001E-5</v>
      </c>
      <c r="BA45" s="23">
        <v>3.2878060000000002E-4</v>
      </c>
      <c r="BB45" s="23">
        <v>3.8365920000000002E-4</v>
      </c>
      <c r="BD45" s="23">
        <v>0.2301329942</v>
      </c>
      <c r="BE45" s="23">
        <v>4.9875694900000003E-2</v>
      </c>
      <c r="BF45" s="23">
        <v>6.25E-2</v>
      </c>
      <c r="BG45" s="23">
        <v>1.078496882</v>
      </c>
      <c r="BI45" s="23">
        <v>73.301797372999999</v>
      </c>
      <c r="BJ45" s="23">
        <v>16.146408310000002</v>
      </c>
      <c r="BK45" s="23">
        <v>14.340363098999999</v>
      </c>
      <c r="BL45" s="23">
        <v>64.606524120000003</v>
      </c>
      <c r="BM45" s="23">
        <v>0.22665211790000001</v>
      </c>
      <c r="BN45" s="23">
        <v>39.152193138000001</v>
      </c>
      <c r="BO45" s="23">
        <v>3.4391899999999998E-5</v>
      </c>
      <c r="BQ45" s="23" t="s">
        <v>42</v>
      </c>
      <c r="BR45" s="23">
        <v>9.9430543911293796</v>
      </c>
      <c r="BS45" s="23">
        <v>56.320365075874903</v>
      </c>
      <c r="BT45" s="23">
        <v>4.9877276051742497E-2</v>
      </c>
      <c r="BU45" s="23">
        <v>2.0397005831849699</v>
      </c>
      <c r="BV45" s="23">
        <v>6.2499556255890099E-2</v>
      </c>
      <c r="BW45" s="23">
        <v>0.50942389633205998</v>
      </c>
      <c r="BX45" s="23">
        <v>11.126855671719399</v>
      </c>
      <c r="BY45" s="23">
        <v>5.1326095797627902</v>
      </c>
      <c r="BZ45" s="23">
        <v>43.226288908239198</v>
      </c>
      <c r="CA45" s="23">
        <v>4.6194950878598497</v>
      </c>
      <c r="CB45" s="23">
        <v>1.1186759997206699</v>
      </c>
      <c r="CC45" s="23">
        <v>1.60980087942812</v>
      </c>
      <c r="CD45" s="23">
        <v>24.584297595195501</v>
      </c>
      <c r="CE45" s="6">
        <v>3.4389122863583401E-5</v>
      </c>
      <c r="CF45" s="23">
        <v>2.2532416025397101E-2</v>
      </c>
      <c r="CG45" s="23">
        <v>4.7881234802162498E-2</v>
      </c>
      <c r="CH45" s="23">
        <v>5.7812658717247504E-3</v>
      </c>
      <c r="CI45" s="23">
        <v>0.36056762517303897</v>
      </c>
      <c r="CJ45" s="23">
        <v>4.0094505158264203E-2</v>
      </c>
      <c r="CK45" s="23">
        <v>0.12696556277826401</v>
      </c>
      <c r="CL45" s="23">
        <v>0.54335088280293498</v>
      </c>
      <c r="CM45" s="23">
        <v>1.07848911949161</v>
      </c>
      <c r="CN45" s="23">
        <v>8287.0309526137899</v>
      </c>
      <c r="CO45" s="23">
        <v>8.7189600307689794</v>
      </c>
      <c r="CP45" s="23">
        <v>0</v>
      </c>
      <c r="CQ45" s="23">
        <v>7.1346650380682997E-2</v>
      </c>
      <c r="CR45" s="23">
        <v>0.17467750608089799</v>
      </c>
      <c r="CS45" s="23">
        <v>2967.5166393312202</v>
      </c>
      <c r="CT45" s="23">
        <v>5.1673841263823801E-2</v>
      </c>
      <c r="CU45" s="23">
        <v>30.1271794460298</v>
      </c>
      <c r="CV45" s="23">
        <v>6.7211262429858003</v>
      </c>
      <c r="CW45" s="23">
        <v>0.28174118870186199</v>
      </c>
      <c r="CX45" s="23">
        <v>1.52377754726543</v>
      </c>
      <c r="CY45" s="23">
        <v>0.716763759321417</v>
      </c>
      <c r="CZ45" s="23">
        <v>6556.2860238760604</v>
      </c>
      <c r="DA45" s="23">
        <v>4.4403382557559899E-2</v>
      </c>
      <c r="DB45" s="23">
        <v>1.4540029065444101E-4</v>
      </c>
      <c r="DC45" s="23">
        <v>57.155348732617803</v>
      </c>
      <c r="DD45" s="23">
        <v>12.452089154913301</v>
      </c>
      <c r="DE45" s="6">
        <v>0.79293296295684101</v>
      </c>
      <c r="DF45" s="23">
        <v>1.8423148530894998E-2</v>
      </c>
      <c r="DG45" s="23">
        <v>2.8353066904765698</v>
      </c>
      <c r="DH45" s="23">
        <v>4.76320000881848E-2</v>
      </c>
      <c r="DI45" s="23">
        <v>93.420652240974803</v>
      </c>
      <c r="DJ45" s="23">
        <v>171.996685247329</v>
      </c>
      <c r="DK45" s="23">
        <v>18.235701057696399</v>
      </c>
      <c r="DL45" s="23">
        <v>14.3360709413157</v>
      </c>
      <c r="DM45" s="23">
        <v>26.866915276868099</v>
      </c>
      <c r="DN45" s="23">
        <v>1.4079380109339099</v>
      </c>
      <c r="DO45" s="23">
        <v>6.1807026366679798</v>
      </c>
      <c r="DP45" s="23">
        <v>49.490220605656397</v>
      </c>
      <c r="DQ45" s="23">
        <v>49.490220605656397</v>
      </c>
      <c r="DR45" s="23">
        <v>1417.19804230557</v>
      </c>
      <c r="DS45" s="23">
        <v>0.25436499135457202</v>
      </c>
      <c r="DT45" s="23">
        <v>64.602123375303805</v>
      </c>
      <c r="DU45" s="23">
        <v>6.9549593268519005E-2</v>
      </c>
      <c r="DV45" s="23">
        <v>0.28696781884899902</v>
      </c>
      <c r="DW45" s="23">
        <v>0</v>
      </c>
      <c r="DX45" s="23">
        <v>7.1451802278477204E-4</v>
      </c>
      <c r="DY45" s="23">
        <v>147.02670104267699</v>
      </c>
      <c r="DZ45" s="23">
        <v>5.2738327666779004</v>
      </c>
      <c r="EA45" s="23">
        <v>244.64384488190601</v>
      </c>
      <c r="EB45" s="23">
        <v>33.357574086685702</v>
      </c>
      <c r="EC45" s="23">
        <v>1.82704746943236</v>
      </c>
      <c r="ED45" s="23">
        <v>5.2000646989974504</v>
      </c>
      <c r="EE45" s="23">
        <v>0</v>
      </c>
      <c r="EF45" s="23">
        <v>1.06200166672509</v>
      </c>
      <c r="EG45" s="23">
        <v>2.1561618605069501</v>
      </c>
      <c r="EH45" s="23">
        <v>26.767199675886602</v>
      </c>
      <c r="EI45" s="23">
        <v>0.22665097551216201</v>
      </c>
      <c r="EJ45" s="23">
        <v>2.8863716514937501</v>
      </c>
      <c r="EK45" s="23">
        <v>361.23616354392902</v>
      </c>
      <c r="EL45" s="23">
        <v>0</v>
      </c>
      <c r="EM45" s="23">
        <v>0.61221367361673795</v>
      </c>
      <c r="EN45" s="23">
        <v>0.88099198318975702</v>
      </c>
      <c r="EO45" s="23">
        <v>3431.8489810126898</v>
      </c>
      <c r="EP45" s="23">
        <v>6071.1078765521897</v>
      </c>
      <c r="EQ45" s="23">
        <v>674.56975476710898</v>
      </c>
      <c r="ER45" s="23">
        <v>6745.6776313193004</v>
      </c>
      <c r="ES45" s="23">
        <v>0.131684528242169</v>
      </c>
      <c r="ET45" s="23">
        <v>155.57231458943201</v>
      </c>
      <c r="EU45" s="23">
        <v>5.6095258195969902E-2</v>
      </c>
      <c r="EV45" s="23">
        <v>0</v>
      </c>
      <c r="EW45" s="23">
        <v>0</v>
      </c>
      <c r="EX45" s="23">
        <v>0</v>
      </c>
      <c r="EY45" s="6">
        <v>1.5564650760319E-5</v>
      </c>
      <c r="EZ45" s="23">
        <v>3.2880667063057701E-4</v>
      </c>
      <c r="FA45" s="23">
        <v>3.8365603396617001E-4</v>
      </c>
      <c r="FB45" s="23">
        <v>0</v>
      </c>
      <c r="FC45" s="23">
        <v>0.22987457569244199</v>
      </c>
      <c r="FD45" s="23">
        <v>26.416560026234901</v>
      </c>
      <c r="FE45" s="23">
        <v>1257.4413985061699</v>
      </c>
      <c r="FF45" s="23">
        <v>56.681314316594701</v>
      </c>
      <c r="FG45" s="23">
        <v>114.998316755804</v>
      </c>
      <c r="FH45" s="23">
        <v>83.984746908403395</v>
      </c>
      <c r="FI45" s="23">
        <v>65.169565078402002</v>
      </c>
      <c r="FJ45" s="23">
        <v>18.050228902594199</v>
      </c>
      <c r="FK45" s="23">
        <v>1.86926135116883E-2</v>
      </c>
      <c r="FL45" s="23">
        <v>136.03849685278001</v>
      </c>
      <c r="FM45" s="23">
        <v>4354.8724890038002</v>
      </c>
      <c r="FN45" s="23">
        <v>2041.84862572673</v>
      </c>
      <c r="FO45" s="23">
        <v>2313.0238632770602</v>
      </c>
      <c r="FP45" s="23">
        <v>7.2205429124158602</v>
      </c>
      <c r="FQ45" s="23">
        <v>2.9860632600847499</v>
      </c>
      <c r="FR45" s="23">
        <v>931.77030708036102</v>
      </c>
      <c r="FS45" s="23">
        <v>83.538597805298593</v>
      </c>
      <c r="FT45" s="23">
        <v>67.802373198410393</v>
      </c>
      <c r="FU45" s="23">
        <v>13.8725230926437</v>
      </c>
      <c r="FV45" s="23">
        <v>10.8444211473403</v>
      </c>
      <c r="FW45" s="23">
        <v>174.048889844408</v>
      </c>
      <c r="FX45" s="23">
        <v>2.0787587612888202E-2</v>
      </c>
      <c r="FY45" s="23">
        <v>150.12423643653699</v>
      </c>
      <c r="FZ45" s="23">
        <v>76.862370509983904</v>
      </c>
      <c r="GA45" s="23">
        <v>168.725694888584</v>
      </c>
      <c r="GB45" s="23">
        <v>2.8376131463892098</v>
      </c>
      <c r="GC45" s="6">
        <v>7.8521665812375703E-8</v>
      </c>
      <c r="GD45" s="23">
        <v>1200.14033320568</v>
      </c>
      <c r="GE45" s="23">
        <v>277.39723302464898</v>
      </c>
      <c r="GF45" s="23">
        <v>39.151996078253099</v>
      </c>
      <c r="GG45" s="23">
        <v>3.37599351611901</v>
      </c>
      <c r="GH45" s="23">
        <v>12.035564250661301</v>
      </c>
      <c r="GI45" s="23">
        <v>302.01484055457399</v>
      </c>
      <c r="GJ45" s="23">
        <v>79.007492013743402</v>
      </c>
      <c r="GK45" s="23">
        <v>2.2891356837673599E-3</v>
      </c>
      <c r="GL45" s="23">
        <v>1.0369636783015499E-2</v>
      </c>
      <c r="GM45" s="23">
        <v>1.6597890226359598E-2</v>
      </c>
      <c r="GN45" s="23">
        <v>284.64143850119399</v>
      </c>
      <c r="GO45" s="23">
        <v>3327.6049396319399</v>
      </c>
      <c r="GP45" s="23">
        <v>53.133211910722103</v>
      </c>
      <c r="GQ45" s="23">
        <v>128.562280321119</v>
      </c>
      <c r="GS45" s="32">
        <f t="shared" si="1"/>
        <v>1.031327048514443</v>
      </c>
      <c r="GT45" s="31">
        <f t="shared" si="2"/>
        <v>0</v>
      </c>
      <c r="GU45" s="46">
        <f t="shared" si="3"/>
        <v>-3.9587306533639139E-4</v>
      </c>
      <c r="GV45" s="46">
        <f t="shared" si="4"/>
        <v>-1.8483305251197431E-4</v>
      </c>
      <c r="GW45" s="46">
        <f t="shared" si="5"/>
        <v>-4.849786303852535E-4</v>
      </c>
      <c r="GX45" s="46">
        <f t="shared" si="6"/>
        <v>-1.0389812816268978E-3</v>
      </c>
      <c r="GY45" s="46">
        <f t="shared" si="7"/>
        <v>-5.8192053095080739E-4</v>
      </c>
      <c r="GZ45" s="46">
        <f t="shared" si="8"/>
        <v>-6.2549433997201824E-5</v>
      </c>
      <c r="HA45" s="46">
        <f t="shared" si="9"/>
        <v>-4.7704098897324991E-5</v>
      </c>
      <c r="HB45" s="46">
        <f t="shared" si="10"/>
        <v>-6.3931349672581995E-5</v>
      </c>
      <c r="HC45" s="46">
        <f t="shared" si="11"/>
        <v>-6.2295014859074631E-4</v>
      </c>
      <c r="HD45" s="46">
        <f t="shared" si="12"/>
        <v>-6.1993381619179617E-5</v>
      </c>
      <c r="HE45" s="46">
        <f t="shared" si="13"/>
        <v>-7.7059823846012564E-5</v>
      </c>
      <c r="HF45" s="46">
        <f t="shared" si="14"/>
        <v>-4.346418095883608E-5</v>
      </c>
      <c r="HG45" s="46">
        <f t="shared" si="15"/>
        <v>-3.6107780293544071E-5</v>
      </c>
      <c r="HH45" s="46">
        <f t="shared" si="16"/>
        <v>-2.7360311713205641E-6</v>
      </c>
      <c r="HI45" s="46">
        <f t="shared" si="17"/>
        <v>-2.6696052883568394E-5</v>
      </c>
      <c r="HJ45" s="46">
        <f t="shared" si="18"/>
        <v>2.1030707307078143E-6</v>
      </c>
      <c r="HK45" s="46">
        <f t="shared" si="19"/>
        <v>9.914396407255076E-6</v>
      </c>
      <c r="HL45" s="46">
        <f t="shared" si="20"/>
        <v>1.0484566415285292E-7</v>
      </c>
      <c r="HM45" s="46">
        <f t="shared" si="21"/>
        <v>-8.2261911392011289E-8</v>
      </c>
      <c r="HN45" s="46">
        <f t="shared" si="22"/>
        <v>4.2032004172085325E-5</v>
      </c>
      <c r="HO45" s="46">
        <f t="shared" si="23"/>
        <v>3.5763259488861167E-5</v>
      </c>
      <c r="HP45" s="46">
        <f t="shared" si="24"/>
        <v>-1.8213200520565037E-5</v>
      </c>
      <c r="HQ45" s="46">
        <f t="shared" si="25"/>
        <v>1.1618007586163264E-4</v>
      </c>
      <c r="HR45" s="46">
        <f t="shared" si="26"/>
        <v>-3.5290035021976966E-5</v>
      </c>
      <c r="HS45" s="46">
        <f t="shared" si="27"/>
        <v>-4.9779588001889742E-7</v>
      </c>
      <c r="HT45" s="46">
        <f t="shared" si="28"/>
        <v>-1.0926225513072662E-3</v>
      </c>
      <c r="HU45" s="46">
        <f t="shared" si="29"/>
        <v>-6.5896958070106763E-5</v>
      </c>
      <c r="HV45" s="46">
        <f t="shared" si="30"/>
        <v>-5.5378596700246906E-6</v>
      </c>
      <c r="HW45" s="46">
        <f t="shared" si="31"/>
        <v>-5.409396539870038E-6</v>
      </c>
      <c r="HX45" s="46">
        <f t="shared" si="32"/>
        <v>-4.4751543248134152E-5</v>
      </c>
      <c r="HY45" s="46">
        <f t="shared" si="33"/>
        <v>-9.0106575130498938E-5</v>
      </c>
      <c r="HZ45" s="46">
        <f t="shared" si="34"/>
        <v>0</v>
      </c>
      <c r="IA45" s="46">
        <f t="shared" si="35"/>
        <v>-2.7461793090132843E-5</v>
      </c>
      <c r="IB45" s="46">
        <f t="shared" si="36"/>
        <v>-5.9994625827728226E-6</v>
      </c>
      <c r="IC45" s="46">
        <f t="shared" si="37"/>
        <v>0.19664184628057832</v>
      </c>
      <c r="ID45" s="46">
        <f t="shared" si="38"/>
        <v>-1.4822994821678323E-5</v>
      </c>
      <c r="IE45" s="46">
        <f t="shared" si="39"/>
        <v>-1.1019925986133427E-4</v>
      </c>
      <c r="IF45" s="46">
        <f t="shared" si="40"/>
        <v>-3.9506525295936629E-5</v>
      </c>
      <c r="IG45" s="46">
        <f t="shared" si="41"/>
        <v>-6.8589012073402421E-4</v>
      </c>
      <c r="IH45" s="46">
        <f t="shared" si="42"/>
        <v>2.759976098816351E-4</v>
      </c>
      <c r="II45" s="46">
        <f t="shared" si="43"/>
        <v>-1.3728897011958807E-4</v>
      </c>
      <c r="IJ45" s="46">
        <f t="shared" si="44"/>
        <v>-7.0095611334726948E-4</v>
      </c>
      <c r="IK45" s="46">
        <f t="shared" si="45"/>
        <v>-3.5025745853548645E-5</v>
      </c>
      <c r="IL45" s="46">
        <f t="shared" si="46"/>
        <v>-3.7029416446218365E-5</v>
      </c>
      <c r="IM45" s="46">
        <f t="shared" si="47"/>
        <v>-1.7232691787945857E-4</v>
      </c>
      <c r="IN45" s="46">
        <f t="shared" si="48"/>
        <v>-1.9186897433100294E-4</v>
      </c>
      <c r="IO45" s="46">
        <f t="shared" si="49"/>
        <v>-9.2689154531131699E-5</v>
      </c>
      <c r="IP45" s="46">
        <f t="shared" si="50"/>
        <v>0</v>
      </c>
      <c r="IQ45" s="46">
        <f t="shared" si="51"/>
        <v>0</v>
      </c>
      <c r="IR45" s="46">
        <f t="shared" si="52"/>
        <v>0</v>
      </c>
      <c r="IS45" s="46">
        <f t="shared" si="53"/>
        <v>-2.8861984889360602E-5</v>
      </c>
      <c r="IT45" s="46">
        <f t="shared" si="54"/>
        <v>7.9294917574188062E-5</v>
      </c>
      <c r="IU45" s="46">
        <f t="shared" si="55"/>
        <v>-8.2522035963567943E-6</v>
      </c>
      <c r="IV45" s="46">
        <f t="shared" si="56"/>
        <v>0</v>
      </c>
      <c r="IW45" s="46">
        <f t="shared" si="57"/>
        <v>-1.1229094222509615E-3</v>
      </c>
      <c r="IX45" s="46">
        <f t="shared" si="58"/>
        <v>3.1701848879785109E-5</v>
      </c>
      <c r="IY45" s="46">
        <f t="shared" si="59"/>
        <v>-7.0999057584231196E-6</v>
      </c>
      <c r="IZ45" s="46">
        <f t="shared" si="60"/>
        <v>-7.1975251107629344E-6</v>
      </c>
      <c r="JA45" s="46">
        <f t="shared" si="61"/>
        <v>0</v>
      </c>
      <c r="JB45" s="46">
        <f t="shared" si="62"/>
        <v>-8.8242606205370952E-7</v>
      </c>
      <c r="JC45" s="46">
        <f t="shared" si="63"/>
        <v>-1.5082632460486571E-6</v>
      </c>
      <c r="JD45" s="46">
        <f t="shared" si="64"/>
        <v>-2.9930606740342718E-4</v>
      </c>
      <c r="JE45" s="46">
        <f t="shared" si="65"/>
        <v>-6.8116103692941464E-5</v>
      </c>
      <c r="JF45" s="46">
        <f t="shared" si="66"/>
        <v>-5.0402698575157449E-6</v>
      </c>
      <c r="JG45" s="46">
        <f t="shared" si="67"/>
        <v>-5.0331726298948675E-6</v>
      </c>
      <c r="JH45" s="46">
        <f t="shared" si="68"/>
        <v>-8.074972352784645E-5</v>
      </c>
    </row>
    <row r="46" spans="1:268" x14ac:dyDescent="0.3">
      <c r="A46" s="23" t="s">
        <v>43</v>
      </c>
      <c r="B46" s="64">
        <v>93.586759999999998</v>
      </c>
      <c r="C46" s="64">
        <v>14.898999999999999</v>
      </c>
      <c r="D46" s="64">
        <v>44.67306</v>
      </c>
      <c r="E46" s="64">
        <v>170.87394979999999</v>
      </c>
      <c r="F46" s="64">
        <v>136.75118316999999</v>
      </c>
      <c r="G46" s="64">
        <v>3.7669533999999998</v>
      </c>
      <c r="H46" s="64">
        <v>187.841465</v>
      </c>
      <c r="I46" s="23">
        <v>1.7074632300000001</v>
      </c>
      <c r="J46" s="23">
        <v>1.3326864</v>
      </c>
      <c r="K46" s="23">
        <v>6.5659999999999996E-2</v>
      </c>
      <c r="L46" s="23">
        <v>2.0468156000000002E-3</v>
      </c>
      <c r="M46" s="23">
        <v>1.6377666820000001</v>
      </c>
      <c r="N46" s="23">
        <v>8.8669800000000003E-5</v>
      </c>
      <c r="O46" s="23">
        <v>3.9050000000000001E-3</v>
      </c>
      <c r="P46" s="23">
        <v>5.2745000000000005E-4</v>
      </c>
      <c r="Q46" s="23">
        <v>0.25300907099999997</v>
      </c>
      <c r="R46" s="23">
        <v>1.3683187600000001E-2</v>
      </c>
      <c r="S46" s="23">
        <v>0.3125</v>
      </c>
      <c r="T46" s="23">
        <v>3.5734422000000001E-3</v>
      </c>
      <c r="U46" s="23">
        <v>1.2178045300000001E-2</v>
      </c>
      <c r="V46" s="23">
        <v>0.65424290190000001</v>
      </c>
      <c r="W46" s="23">
        <v>8.8369999999999994E-3</v>
      </c>
      <c r="Y46" s="23">
        <v>2.1499999999999999E-4</v>
      </c>
      <c r="Z46" s="23">
        <v>1.4999999999999999E-4</v>
      </c>
      <c r="AA46" s="23">
        <v>1.9336211999999999</v>
      </c>
      <c r="AB46" s="23">
        <v>2.0635247699999999</v>
      </c>
      <c r="AC46" s="23">
        <v>1.758E-3</v>
      </c>
      <c r="AD46" s="23">
        <v>5.2605770000000004E-4</v>
      </c>
      <c r="AF46" s="23">
        <v>5.7309109000000004E-3</v>
      </c>
      <c r="AH46" s="23">
        <v>0.1287820083</v>
      </c>
      <c r="AI46" s="23">
        <v>3.9678554529999999</v>
      </c>
      <c r="AJ46" s="23">
        <v>4.7181050000000004</v>
      </c>
      <c r="AK46" s="23">
        <v>8.8050333999999994E-2</v>
      </c>
      <c r="AL46" s="23">
        <v>1.1183577E-2</v>
      </c>
      <c r="AM46" s="23">
        <v>0.26403563699999999</v>
      </c>
      <c r="AN46" s="23">
        <v>2.1666918E-2</v>
      </c>
      <c r="AP46" s="23">
        <v>1.204E-2</v>
      </c>
      <c r="AQ46" s="23">
        <v>12.640735908</v>
      </c>
      <c r="AR46" s="23">
        <v>1.6230000000000001E-2</v>
      </c>
      <c r="AS46" s="23">
        <v>4.4549999999999999E-2</v>
      </c>
      <c r="AT46" s="23">
        <v>1.46557389E-2</v>
      </c>
      <c r="AU46" s="23">
        <v>6.3082891825000003</v>
      </c>
      <c r="AV46" s="23">
        <v>1.104163E-3</v>
      </c>
      <c r="AZ46" s="6">
        <v>3.7938368000000001E-7</v>
      </c>
      <c r="BA46" s="23">
        <v>1.9607999999999999E-5</v>
      </c>
      <c r="BB46" s="6">
        <v>6.5693877999999999E-6</v>
      </c>
      <c r="BD46" s="23">
        <v>7.910088E-4</v>
      </c>
      <c r="BE46" s="23">
        <v>8.7999999999999995E-2</v>
      </c>
      <c r="BF46" s="23">
        <v>6.0000000000000002E-5</v>
      </c>
      <c r="BG46" s="23">
        <v>0.12409000000000001</v>
      </c>
      <c r="BH46" s="23">
        <v>1.15E-4</v>
      </c>
      <c r="BK46" s="23">
        <v>0.79525775850000002</v>
      </c>
      <c r="BL46" s="23">
        <v>2.0790599730000001</v>
      </c>
      <c r="BM46" s="23">
        <v>1.54444583E-2</v>
      </c>
      <c r="BN46" s="23">
        <v>5.5455969100000004</v>
      </c>
      <c r="BO46" s="23">
        <v>2.0929299999999999E-4</v>
      </c>
      <c r="BQ46" s="23" t="s">
        <v>43</v>
      </c>
      <c r="BR46" s="23">
        <v>0</v>
      </c>
      <c r="BS46" s="23">
        <v>2.0357349781823801</v>
      </c>
      <c r="BT46" s="23">
        <v>8.7999971698165397E-2</v>
      </c>
      <c r="BU46" s="23">
        <v>1.3326907383258</v>
      </c>
      <c r="BV46" s="6">
        <v>5.9986255394434101E-5</v>
      </c>
      <c r="BW46" s="23">
        <v>6.5658804659248504E-2</v>
      </c>
      <c r="BX46" s="23">
        <v>1.7074460856090099</v>
      </c>
      <c r="BY46" s="23">
        <v>1.7074460856090099</v>
      </c>
      <c r="BZ46" s="6">
        <v>4.8507056994990197E-5</v>
      </c>
      <c r="CA46" s="23">
        <v>1.6233926574733999</v>
      </c>
      <c r="CB46" s="23">
        <v>8.3918798260552898E-4</v>
      </c>
      <c r="CC46" s="23">
        <v>1.20758979700943E-3</v>
      </c>
      <c r="CD46" s="23">
        <v>1.63776612198469</v>
      </c>
      <c r="CE46" s="23">
        <v>2.0932950950467699E-4</v>
      </c>
      <c r="CF46" s="6">
        <v>2.8373264549127201E-5</v>
      </c>
      <c r="CG46" s="6">
        <v>6.02951988844613E-5</v>
      </c>
      <c r="CH46" s="23">
        <v>2.14961613783296E-4</v>
      </c>
      <c r="CI46" s="23">
        <v>3.9042681287719799E-3</v>
      </c>
      <c r="CJ46" s="23">
        <v>1.2659329458710101E-4</v>
      </c>
      <c r="CK46" s="23">
        <v>4.0085260917012498E-4</v>
      </c>
      <c r="CL46" s="23">
        <v>0.253009433138283</v>
      </c>
      <c r="CM46" s="23">
        <v>0.12409206084514</v>
      </c>
      <c r="CN46" s="23">
        <v>5.3547711301487704</v>
      </c>
      <c r="CO46" s="23">
        <v>1.36852245694361E-2</v>
      </c>
      <c r="CP46" s="23">
        <v>1.1499264075133501E-4</v>
      </c>
      <c r="CQ46" s="23">
        <v>1.0363099505613499E-3</v>
      </c>
      <c r="CR46" s="23">
        <v>2.53712709645771E-3</v>
      </c>
      <c r="CS46" s="23">
        <v>0.312491045321515</v>
      </c>
      <c r="CT46" s="23">
        <v>1.2178036842527201E-2</v>
      </c>
      <c r="CU46" s="23">
        <v>3.96785852424807</v>
      </c>
      <c r="CV46" s="23">
        <v>0.63430276662595697</v>
      </c>
      <c r="CW46" s="23">
        <v>4.4547772257312303E-2</v>
      </c>
      <c r="CX46" s="23">
        <v>0.26403019244972098</v>
      </c>
      <c r="CY46" s="23">
        <v>1.46553624674129E-2</v>
      </c>
      <c r="CZ46" s="23">
        <v>93.586762372394006</v>
      </c>
      <c r="DA46" s="23">
        <v>8.83405993888659E-3</v>
      </c>
      <c r="DB46" s="23">
        <v>0</v>
      </c>
      <c r="DC46" s="23">
        <v>0</v>
      </c>
      <c r="DD46" s="23">
        <v>0</v>
      </c>
      <c r="DE46" s="23">
        <v>0</v>
      </c>
      <c r="DF46" s="23">
        <v>0</v>
      </c>
      <c r="DG46" s="23">
        <v>0</v>
      </c>
      <c r="DH46" s="23">
        <v>0</v>
      </c>
      <c r="DI46" s="23">
        <v>1.6179933763901599</v>
      </c>
      <c r="DJ46" s="23">
        <v>0.57000527053356997</v>
      </c>
      <c r="DK46" s="23">
        <v>1.2832877114370301E-3</v>
      </c>
      <c r="DL46" s="23">
        <v>0.79525751133368705</v>
      </c>
      <c r="DM46" s="23">
        <v>19.3361960911257</v>
      </c>
      <c r="DN46" s="23">
        <v>1.5000056343193499E-4</v>
      </c>
      <c r="DO46" s="23">
        <v>0</v>
      </c>
      <c r="DP46" s="6">
        <v>1.93362931623497</v>
      </c>
      <c r="DQ46" s="23">
        <v>1.93362931623497</v>
      </c>
      <c r="DR46" s="6">
        <v>2.0635419547942102</v>
      </c>
      <c r="DS46" s="23">
        <v>1.75824284241913E-3</v>
      </c>
      <c r="DT46" s="23">
        <v>2.0790685285289001</v>
      </c>
      <c r="DU46" s="23">
        <v>1.6674014424946401E-4</v>
      </c>
      <c r="DV46" s="23">
        <v>3.1886078467583702E-4</v>
      </c>
      <c r="DW46" s="23">
        <v>0</v>
      </c>
      <c r="DX46" s="23">
        <v>0</v>
      </c>
      <c r="DY46" s="23">
        <v>0.130564537287818</v>
      </c>
      <c r="DZ46" s="23">
        <v>0</v>
      </c>
      <c r="EA46" s="23">
        <v>5.2260855324415596</v>
      </c>
      <c r="EB46" s="23">
        <v>7.9716114281651302</v>
      </c>
      <c r="EC46" s="23">
        <v>1.4900429901287999E-3</v>
      </c>
      <c r="ED46" s="23">
        <v>4.2409018006250004E-3</v>
      </c>
      <c r="EE46" s="23">
        <v>0</v>
      </c>
      <c r="EF46" s="23">
        <v>4.2498275500586803E-2</v>
      </c>
      <c r="EG46" s="23">
        <v>8.6283595595165297E-2</v>
      </c>
      <c r="EH46" s="23">
        <v>4.7181005940997203</v>
      </c>
      <c r="EI46" s="23">
        <v>1.54437413484019E-2</v>
      </c>
      <c r="EJ46" s="23">
        <v>8.8057153658503695E-2</v>
      </c>
      <c r="EK46" s="23">
        <v>14.899222870748501</v>
      </c>
      <c r="EL46" s="23">
        <v>0</v>
      </c>
      <c r="EM46" s="23">
        <v>4.5852768674526203E-3</v>
      </c>
      <c r="EN46" s="23">
        <v>6.5983306161367297E-3</v>
      </c>
      <c r="EO46" s="23">
        <v>198.37756119093601</v>
      </c>
      <c r="EP46" s="23">
        <v>40.204530727690504</v>
      </c>
      <c r="EQ46" s="23">
        <v>4.4671943793162399</v>
      </c>
      <c r="ER46" s="23">
        <v>44.671725107006701</v>
      </c>
      <c r="ES46" s="23">
        <v>0</v>
      </c>
      <c r="ET46" s="23">
        <v>0.229100755441283</v>
      </c>
      <c r="EU46" s="23">
        <v>1.1041059993275801E-3</v>
      </c>
      <c r="EV46" s="23">
        <v>0</v>
      </c>
      <c r="EW46" s="23">
        <v>0</v>
      </c>
      <c r="EX46" s="23">
        <v>0</v>
      </c>
      <c r="EY46" s="6">
        <v>3.79335901717949E-7</v>
      </c>
      <c r="EZ46" s="6">
        <v>1.9606006272149499E-5</v>
      </c>
      <c r="FA46" s="6">
        <v>6.5690947270953399E-6</v>
      </c>
      <c r="FB46" s="23">
        <v>0</v>
      </c>
      <c r="FC46" s="23">
        <v>7.9097310264168502E-4</v>
      </c>
      <c r="FD46" s="23">
        <v>6.4057938127284096E-3</v>
      </c>
      <c r="FE46" s="23">
        <v>57.376647402324402</v>
      </c>
      <c r="FF46" s="23">
        <v>0.61412586540782899</v>
      </c>
      <c r="FG46" s="23">
        <v>2.5417747633283101</v>
      </c>
      <c r="FH46" s="23">
        <v>5.2978041260933502</v>
      </c>
      <c r="FI46" s="23">
        <v>0.79062965138312302</v>
      </c>
      <c r="FJ46" s="23">
        <v>0.72956049096931896</v>
      </c>
      <c r="FK46" s="6">
        <v>4.0470084381906502E-5</v>
      </c>
      <c r="FL46" s="23">
        <v>5.0032366639329098</v>
      </c>
      <c r="FM46" s="23">
        <v>170.86643448653101</v>
      </c>
      <c r="FN46" s="23">
        <v>136.743710661732</v>
      </c>
      <c r="FO46" s="23">
        <v>34.122723824798797</v>
      </c>
      <c r="FP46" s="23">
        <v>4.6632820207564797E-2</v>
      </c>
      <c r="FQ46" s="23">
        <v>0.12529665691672601</v>
      </c>
      <c r="FR46" s="23">
        <v>53.986040622849799</v>
      </c>
      <c r="FS46" s="23">
        <v>1.9104502389258899</v>
      </c>
      <c r="FT46" s="23">
        <v>15.5091051081091</v>
      </c>
      <c r="FU46" s="23">
        <v>3.6572378886334897E-2</v>
      </c>
      <c r="FV46" s="23">
        <v>0.78965794032088599</v>
      </c>
      <c r="FW46" s="23">
        <v>38.776210455640403</v>
      </c>
      <c r="FX46" s="23">
        <v>2.1646585185491399E-2</v>
      </c>
      <c r="FY46" s="23">
        <v>0.23814536161122499</v>
      </c>
      <c r="FZ46" s="23">
        <v>5.3159272248218201</v>
      </c>
      <c r="GA46" s="23">
        <v>5.2642692465153003</v>
      </c>
      <c r="GB46" s="6">
        <v>1.06136112920738E-5</v>
      </c>
      <c r="GC46" s="23">
        <v>0</v>
      </c>
      <c r="GD46" s="23">
        <v>3.76698218705114</v>
      </c>
      <c r="GE46" s="23">
        <v>6.5554068359044901</v>
      </c>
      <c r="GF46" s="23">
        <v>5.5454120117950101</v>
      </c>
      <c r="GG46" s="23">
        <v>5.7918233877323503E-3</v>
      </c>
      <c r="GH46" s="23">
        <v>1.46511612136687</v>
      </c>
      <c r="GI46" s="23">
        <v>52.545766673171201</v>
      </c>
      <c r="GJ46" s="23">
        <v>12.640731840853899</v>
      </c>
      <c r="GK46" s="23">
        <v>1.20374244425723E-2</v>
      </c>
      <c r="GL46" s="23">
        <v>1.6228257643148801E-2</v>
      </c>
      <c r="GM46" s="23">
        <v>0</v>
      </c>
      <c r="GN46" s="23">
        <v>4.8368131385435804</v>
      </c>
      <c r="GO46" s="23">
        <v>187.84125686822301</v>
      </c>
      <c r="GP46" s="23">
        <v>6.3082861024371999</v>
      </c>
      <c r="GQ46" s="23">
        <v>27.143315646516701</v>
      </c>
      <c r="GS46" s="32">
        <f t="shared" si="1"/>
        <v>1.056091534407186</v>
      </c>
      <c r="GT46" s="31">
        <f t="shared" si="2"/>
        <v>0</v>
      </c>
      <c r="GU46" s="46">
        <f t="shared" si="3"/>
        <v>2.5349675610802507E-8</v>
      </c>
      <c r="GV46" s="46">
        <f t="shared" si="4"/>
        <v>1.4958772300267884E-5</v>
      </c>
      <c r="GW46" s="46">
        <f t="shared" si="5"/>
        <v>-2.9881386976822464E-5</v>
      </c>
      <c r="GX46" s="46">
        <f t="shared" si="6"/>
        <v>-4.3981621995523139E-5</v>
      </c>
      <c r="GY46" s="46">
        <f t="shared" si="7"/>
        <v>-5.4643097739822846E-5</v>
      </c>
      <c r="GZ46" s="46">
        <f t="shared" si="8"/>
        <v>7.6419982100595582E-6</v>
      </c>
      <c r="HA46" s="46">
        <f t="shared" si="9"/>
        <v>-1.1080182801301083E-6</v>
      </c>
      <c r="HB46" s="46">
        <f t="shared" si="10"/>
        <v>-1.0040855163955212E-5</v>
      </c>
      <c r="HC46" s="46">
        <f t="shared" si="11"/>
        <v>3.2553238330752122E-6</v>
      </c>
      <c r="HD46" s="46">
        <f t="shared" si="12"/>
        <v>-1.8205006876210311E-5</v>
      </c>
      <c r="HE46" s="46">
        <f t="shared" si="13"/>
        <v>-1.8477670895800682E-5</v>
      </c>
      <c r="HF46" s="46">
        <f t="shared" si="14"/>
        <v>-3.4193839469304792E-7</v>
      </c>
      <c r="HG46" s="46">
        <f t="shared" si="15"/>
        <v>-1.5073524599157078E-5</v>
      </c>
      <c r="HH46" s="46">
        <f t="shared" si="16"/>
        <v>-1.8741900845587492E-4</v>
      </c>
      <c r="HI46" s="46">
        <f t="shared" si="17"/>
        <v>-7.7661252706664257E-6</v>
      </c>
      <c r="HJ46" s="46">
        <f t="shared" si="18"/>
        <v>1.4313252943712391E-6</v>
      </c>
      <c r="HK46" s="46">
        <f t="shared" si="19"/>
        <v>1.4886658691279679E-4</v>
      </c>
      <c r="HL46" s="46">
        <f t="shared" si="20"/>
        <v>-2.8654971151986784E-5</v>
      </c>
      <c r="HM46" s="46">
        <f t="shared" si="21"/>
        <v>-1.4420216283201999E-6</v>
      </c>
      <c r="HN46" s="46">
        <f t="shared" si="22"/>
        <v>-6.9448524717008754E-7</v>
      </c>
      <c r="HO46" s="46">
        <f t="shared" si="23"/>
        <v>-3.0478183586148948E-2</v>
      </c>
      <c r="HP46" s="46">
        <f t="shared" si="24"/>
        <v>-3.3269900570435208E-4</v>
      </c>
      <c r="HQ46" s="46">
        <f t="shared" si="25"/>
        <v>0</v>
      </c>
      <c r="HR46" s="46">
        <f t="shared" si="26"/>
        <v>-1.7854054280926637E-4</v>
      </c>
      <c r="HS46" s="46">
        <f t="shared" si="27"/>
        <v>3.7562129000361564E-6</v>
      </c>
      <c r="HT46" s="46">
        <f t="shared" si="28"/>
        <v>4.1974275882480955E-6</v>
      </c>
      <c r="HU46" s="46">
        <f t="shared" si="29"/>
        <v>8.32788365817002E-6</v>
      </c>
      <c r="HV46" s="46">
        <f t="shared" si="30"/>
        <v>1.3813561952788435E-4</v>
      </c>
      <c r="HW46" s="46">
        <f t="shared" si="31"/>
        <v>2.5307693828131694E-5</v>
      </c>
      <c r="HX46" s="46">
        <f t="shared" si="32"/>
        <v>0</v>
      </c>
      <c r="HY46" s="46">
        <f t="shared" si="33"/>
        <v>5.9136766198356054E-6</v>
      </c>
      <c r="HZ46" s="46">
        <f t="shared" si="34"/>
        <v>0</v>
      </c>
      <c r="IA46" s="46">
        <f t="shared" si="35"/>
        <v>-1.0653991944892641E-6</v>
      </c>
      <c r="IB46" s="46">
        <f t="shared" si="36"/>
        <v>7.7403224650321719E-7</v>
      </c>
      <c r="IC46" s="46">
        <f t="shared" si="37"/>
        <v>-9.338283654494443E-7</v>
      </c>
      <c r="ID46" s="46">
        <f t="shared" si="38"/>
        <v>7.745181868022378E-5</v>
      </c>
      <c r="IE46" s="46">
        <f t="shared" si="39"/>
        <v>2.7257459174892958E-6</v>
      </c>
      <c r="IF46" s="46">
        <f t="shared" si="40"/>
        <v>-2.0620512976474235E-5</v>
      </c>
      <c r="IG46" s="46">
        <f t="shared" si="41"/>
        <v>-9.3842670695485318E-4</v>
      </c>
      <c r="IH46" s="46">
        <f t="shared" si="42"/>
        <v>0</v>
      </c>
      <c r="II46" s="46">
        <f t="shared" si="43"/>
        <v>-2.1391672987547115E-4</v>
      </c>
      <c r="IJ46" s="46">
        <f t="shared" si="44"/>
        <v>-3.2174915530199656E-7</v>
      </c>
      <c r="IK46" s="46">
        <f t="shared" si="45"/>
        <v>-1.0735408818240223E-4</v>
      </c>
      <c r="IL46" s="46">
        <f t="shared" si="46"/>
        <v>-5.0005447535275948E-5</v>
      </c>
      <c r="IM46" s="46">
        <f t="shared" si="47"/>
        <v>-2.568499545933303E-5</v>
      </c>
      <c r="IN46" s="46">
        <f t="shared" si="48"/>
        <v>-4.8825643708743497E-7</v>
      </c>
      <c r="IO46" s="46">
        <f t="shared" si="49"/>
        <v>-5.1623421922253026E-5</v>
      </c>
      <c r="IP46" s="46">
        <f t="shared" si="50"/>
        <v>0</v>
      </c>
      <c r="IQ46" s="46">
        <f t="shared" si="51"/>
        <v>0</v>
      </c>
      <c r="IR46" s="46">
        <f t="shared" si="52"/>
        <v>0</v>
      </c>
      <c r="IS46" s="46">
        <f t="shared" si="53"/>
        <v>-1.2593657705835745E-4</v>
      </c>
      <c r="IT46" s="46">
        <f t="shared" si="54"/>
        <v>-1.0167930694107749E-4</v>
      </c>
      <c r="IU46" s="46">
        <f t="shared" si="55"/>
        <v>-4.4611905033232666E-5</v>
      </c>
      <c r="IV46" s="46">
        <f t="shared" si="56"/>
        <v>0</v>
      </c>
      <c r="IW46" s="46">
        <f t="shared" si="57"/>
        <v>-4.5128901619025038E-5</v>
      </c>
      <c r="IX46" s="46">
        <f t="shared" si="58"/>
        <v>-3.2161175679683174E-7</v>
      </c>
      <c r="IY46" s="46">
        <f t="shared" si="59"/>
        <v>-2.2907675943167465E-4</v>
      </c>
      <c r="IZ46" s="46">
        <f t="shared" si="60"/>
        <v>1.6607664920604598E-5</v>
      </c>
      <c r="JA46" s="46">
        <f t="shared" si="61"/>
        <v>-6.3993466652153316E-5</v>
      </c>
      <c r="JB46" s="46">
        <f t="shared" si="62"/>
        <v>0</v>
      </c>
      <c r="JC46" s="46">
        <f t="shared" si="63"/>
        <v>0</v>
      </c>
      <c r="JD46" s="46">
        <f t="shared" si="64"/>
        <v>-3.1080025354090155E-7</v>
      </c>
      <c r="JE46" s="46">
        <f t="shared" si="65"/>
        <v>4.1150948078016567E-6</v>
      </c>
      <c r="JF46" s="46">
        <f t="shared" si="66"/>
        <v>-4.6421284850128377E-5</v>
      </c>
      <c r="JG46" s="46">
        <f t="shared" si="67"/>
        <v>-3.3341443309183272E-5</v>
      </c>
      <c r="JH46" s="46">
        <f t="shared" si="68"/>
        <v>1.7444207248689094E-4</v>
      </c>
    </row>
    <row r="47" spans="1:268" x14ac:dyDescent="0.3">
      <c r="A47" s="23" t="s">
        <v>44</v>
      </c>
      <c r="B47" s="64">
        <v>14707.587275</v>
      </c>
      <c r="C47" s="64">
        <v>1167.0848073</v>
      </c>
      <c r="D47" s="64">
        <v>14362.05762</v>
      </c>
      <c r="E47" s="64">
        <v>4937.0009392000002</v>
      </c>
      <c r="F47" s="64">
        <v>3274.1672451999998</v>
      </c>
      <c r="G47" s="64">
        <v>11078.032827999999</v>
      </c>
      <c r="H47" s="64">
        <v>14196.457945</v>
      </c>
      <c r="I47" s="23">
        <v>154.43236056999999</v>
      </c>
      <c r="J47" s="23">
        <v>23.583391555999999</v>
      </c>
      <c r="K47" s="23">
        <v>2.1411650249999998</v>
      </c>
      <c r="L47" s="23">
        <v>0.2432069191</v>
      </c>
      <c r="M47" s="23">
        <v>29.303192980999999</v>
      </c>
      <c r="N47" s="23">
        <v>1.4165940199999999E-2</v>
      </c>
      <c r="O47" s="23">
        <v>0.30195433789999998</v>
      </c>
      <c r="P47" s="23">
        <v>3.7043624800000001E-2</v>
      </c>
      <c r="Q47" s="23">
        <v>0.58209961389999998</v>
      </c>
      <c r="R47" s="23">
        <v>9.3504382276999998</v>
      </c>
      <c r="S47" s="23">
        <v>5.6945171864999997</v>
      </c>
      <c r="T47" s="23">
        <v>4.2180634199999997E-2</v>
      </c>
      <c r="U47" s="23">
        <v>2.1165223467000001</v>
      </c>
      <c r="V47" s="23">
        <v>4.7334425247</v>
      </c>
      <c r="W47" s="23">
        <v>0.57121727649999998</v>
      </c>
      <c r="X47" s="6">
        <v>3.8303149999999997E-8</v>
      </c>
      <c r="Y47" s="23">
        <v>5.2657720000000004E-4</v>
      </c>
      <c r="Z47" s="23">
        <v>5.3330752944000004</v>
      </c>
      <c r="AA47" s="23">
        <v>67.303827302000002</v>
      </c>
      <c r="AB47" s="23">
        <v>1135.2933098999999</v>
      </c>
      <c r="AD47" s="23">
        <v>0.29935587340000003</v>
      </c>
      <c r="AF47" s="23">
        <v>5.2266041327000003</v>
      </c>
      <c r="AG47" s="23">
        <v>3.1294523999999999</v>
      </c>
      <c r="AH47" s="23">
        <v>6.0405109769000003</v>
      </c>
      <c r="AI47" s="23">
        <v>37.328379644000002</v>
      </c>
      <c r="AJ47" s="23">
        <v>2117.8388218999999</v>
      </c>
      <c r="AK47" s="23">
        <v>36.295216818999997</v>
      </c>
      <c r="AL47" s="23">
        <v>0.63652610489999994</v>
      </c>
      <c r="AM47" s="23">
        <v>11.504156997999999</v>
      </c>
      <c r="AN47" s="23">
        <v>3.7713626195000001</v>
      </c>
      <c r="AQ47" s="23">
        <v>265.56132250000002</v>
      </c>
      <c r="AR47" s="23">
        <v>4.5999999999999996</v>
      </c>
      <c r="AS47" s="23">
        <v>0.88794165800000002</v>
      </c>
      <c r="AT47" s="23">
        <v>2.4168257125000001</v>
      </c>
      <c r="AU47" s="23">
        <v>164.26189922</v>
      </c>
      <c r="AV47" s="23">
        <v>4.03243987E-2</v>
      </c>
      <c r="AW47" s="6">
        <v>1.377E-8</v>
      </c>
      <c r="AX47" s="6">
        <v>1.2240000000000001E-7</v>
      </c>
      <c r="AZ47" s="23">
        <v>1.10687E-5</v>
      </c>
      <c r="BA47" s="23">
        <v>8.7312399999999997E-4</v>
      </c>
      <c r="BB47" s="23">
        <v>3.5297269999999998E-4</v>
      </c>
      <c r="BD47" s="23">
        <v>0.4926655257</v>
      </c>
      <c r="BE47" s="23">
        <v>3.6500594999999998</v>
      </c>
      <c r="BF47" s="23">
        <v>1.7422138</v>
      </c>
      <c r="BG47" s="23">
        <v>0.632173812</v>
      </c>
      <c r="BI47" s="23">
        <v>10.985943913</v>
      </c>
      <c r="BJ47" s="23">
        <v>10.656361426</v>
      </c>
      <c r="BK47" s="23">
        <v>39.268564771000001</v>
      </c>
      <c r="BL47" s="23">
        <v>268.10178661999998</v>
      </c>
      <c r="BM47" s="23">
        <v>0.28948392499999998</v>
      </c>
      <c r="BN47" s="23">
        <v>193.24412221</v>
      </c>
      <c r="BO47" s="23">
        <v>1.5587015E-3</v>
      </c>
      <c r="BQ47" s="23" t="s">
        <v>44</v>
      </c>
      <c r="BR47" s="23">
        <v>116.836380437348</v>
      </c>
      <c r="BS47" s="23">
        <v>445.13364689000502</v>
      </c>
      <c r="BT47" s="23">
        <v>3.6500901838489299</v>
      </c>
      <c r="BU47" s="23">
        <v>23.582523876961801</v>
      </c>
      <c r="BV47" s="23">
        <v>1.74221807285172</v>
      </c>
      <c r="BW47" s="23">
        <v>2.1411680101478701</v>
      </c>
      <c r="BX47" s="23">
        <v>162.03229273283199</v>
      </c>
      <c r="BY47" s="23">
        <v>154.427877549134</v>
      </c>
      <c r="BZ47" s="23">
        <v>56.208191457299797</v>
      </c>
      <c r="CA47" s="23">
        <v>183.639240195002</v>
      </c>
      <c r="CB47" s="23">
        <v>9.9709156355042503E-2</v>
      </c>
      <c r="CC47" s="23">
        <v>0.14348071360428</v>
      </c>
      <c r="CD47" s="23">
        <v>29.301743184934399</v>
      </c>
      <c r="CE47" s="23">
        <v>1.55874226037865E-3</v>
      </c>
      <c r="CF47" s="23">
        <v>4.5329341814734601E-3</v>
      </c>
      <c r="CG47" s="23">
        <v>9.6323681338867199E-3</v>
      </c>
      <c r="CH47" s="23">
        <v>5.2663327849335998E-4</v>
      </c>
      <c r="CI47" s="23">
        <v>0.30195569489521701</v>
      </c>
      <c r="CJ47" s="23">
        <v>8.8882889394114803E-3</v>
      </c>
      <c r="CK47" s="23">
        <v>2.8146147896515001E-2</v>
      </c>
      <c r="CL47" s="23">
        <v>0.58209851835230397</v>
      </c>
      <c r="CM47" s="23">
        <v>0.63216983394621895</v>
      </c>
      <c r="CN47" s="6">
        <v>4662.4710083004502</v>
      </c>
      <c r="CO47" s="23">
        <v>9.3504261730762899</v>
      </c>
      <c r="CP47" s="23">
        <v>0</v>
      </c>
      <c r="CQ47" s="23">
        <v>1.22306261830331E-2</v>
      </c>
      <c r="CR47" s="23">
        <v>2.9943942192551701E-2</v>
      </c>
      <c r="CS47" s="23">
        <v>5.6946223991131504</v>
      </c>
      <c r="CT47" s="23">
        <v>2.1165401371963499</v>
      </c>
      <c r="CU47" s="23">
        <v>37.328442537654297</v>
      </c>
      <c r="CV47" s="23">
        <v>4.7334352053165203</v>
      </c>
      <c r="CW47" s="23">
        <v>0.88792697202389503</v>
      </c>
      <c r="CX47" s="23">
        <v>11.5041842111847</v>
      </c>
      <c r="CY47" s="23">
        <v>2.4168262396289699</v>
      </c>
      <c r="CZ47" s="23">
        <v>14706.3073503468</v>
      </c>
      <c r="DA47" s="23">
        <v>0.57120836947779396</v>
      </c>
      <c r="DB47" s="6">
        <v>3.83030346030855E-8</v>
      </c>
      <c r="DC47" s="23">
        <v>0.32958451693976498</v>
      </c>
      <c r="DD47" s="23">
        <v>8.2181639908067403</v>
      </c>
      <c r="DE47" s="23">
        <v>0.523328207587205</v>
      </c>
      <c r="DF47" s="23">
        <v>1.2158861202510999E-2</v>
      </c>
      <c r="DG47" s="23">
        <v>1.87125139855707</v>
      </c>
      <c r="DH47" s="23">
        <v>3.1436265480579997E-2</v>
      </c>
      <c r="DI47" s="23">
        <v>307.54408464926797</v>
      </c>
      <c r="DJ47" s="23">
        <v>153.73302053744499</v>
      </c>
      <c r="DK47" s="23">
        <v>29.8732330802336</v>
      </c>
      <c r="DL47" s="23">
        <v>39.256874503997601</v>
      </c>
      <c r="DM47" s="6">
        <v>207.45496279698199</v>
      </c>
      <c r="DN47" s="6">
        <v>5.3329960897346202</v>
      </c>
      <c r="DO47" s="23">
        <v>8.7328117811280102</v>
      </c>
      <c r="DP47" s="23">
        <v>67.276102349084695</v>
      </c>
      <c r="DQ47" s="23">
        <v>67.276102349084695</v>
      </c>
      <c r="DR47" s="23">
        <v>1134.94172734727</v>
      </c>
      <c r="DS47" s="23">
        <v>0</v>
      </c>
      <c r="DT47" s="23">
        <v>268.09286013517101</v>
      </c>
      <c r="DU47" s="23">
        <v>6.8562071915883802E-2</v>
      </c>
      <c r="DV47" s="23">
        <v>0.21084576164962901</v>
      </c>
      <c r="DW47" s="23">
        <v>0</v>
      </c>
      <c r="DX47" s="23">
        <v>0</v>
      </c>
      <c r="DY47" s="23">
        <v>328.622464428748</v>
      </c>
      <c r="DZ47" s="23">
        <v>10.9733399242127</v>
      </c>
      <c r="EA47" s="23">
        <v>767.20028301207196</v>
      </c>
      <c r="EB47" s="23">
        <v>128.792235935843</v>
      </c>
      <c r="EC47" s="23">
        <v>1.35891258891141</v>
      </c>
      <c r="ED47" s="23">
        <v>3.8676790543256199</v>
      </c>
      <c r="EE47" s="23">
        <v>3.0518454173735199</v>
      </c>
      <c r="EF47" s="23">
        <v>1.99325456577727</v>
      </c>
      <c r="EG47" s="23">
        <v>4.0469159970221096</v>
      </c>
      <c r="EH47" s="23">
        <v>2126.6922671992302</v>
      </c>
      <c r="EI47" s="23">
        <v>0.28948674714004802</v>
      </c>
      <c r="EJ47" s="23">
        <v>36.237030648306302</v>
      </c>
      <c r="EK47" s="23">
        <v>1166.5728592994899</v>
      </c>
      <c r="EL47" s="23">
        <v>0</v>
      </c>
      <c r="EM47" s="23">
        <v>0.26096946035207802</v>
      </c>
      <c r="EN47" s="23">
        <v>0.37553815956006698</v>
      </c>
      <c r="EO47" s="23">
        <v>15643.1818864498</v>
      </c>
      <c r="EP47" s="23">
        <v>12924.653957739099</v>
      </c>
      <c r="EQ47" s="23">
        <v>1436.07125113662</v>
      </c>
      <c r="ER47" s="23">
        <v>14360.7252088757</v>
      </c>
      <c r="ES47" s="23">
        <v>0.27418784856390599</v>
      </c>
      <c r="ET47" s="23">
        <v>455.58179334278702</v>
      </c>
      <c r="EU47" s="23">
        <v>4.0323161084342599E-2</v>
      </c>
      <c r="EV47" s="6">
        <v>1.37696434575087E-8</v>
      </c>
      <c r="EW47" s="6">
        <v>1.22363927974999E-7</v>
      </c>
      <c r="EX47" s="23">
        <v>0</v>
      </c>
      <c r="EY47" s="6">
        <v>1.1068479703698799E-5</v>
      </c>
      <c r="EZ47" s="23">
        <v>8.7310425667668802E-4</v>
      </c>
      <c r="FA47" s="23">
        <v>3.5294541652871198E-4</v>
      </c>
      <c r="FB47" s="23">
        <v>0</v>
      </c>
      <c r="FC47" s="23">
        <v>0.492655005663376</v>
      </c>
      <c r="FD47" s="23">
        <v>41.337048553697898</v>
      </c>
      <c r="FE47" s="23">
        <v>5291.4256255622704</v>
      </c>
      <c r="FF47" s="23">
        <v>101.39549749932399</v>
      </c>
      <c r="FG47" s="23">
        <v>55.752413606427702</v>
      </c>
      <c r="FH47" s="23">
        <v>137.67483144500801</v>
      </c>
      <c r="FI47" s="23">
        <v>47.354052831336503</v>
      </c>
      <c r="FJ47" s="23">
        <v>28.0168568824622</v>
      </c>
      <c r="FK47" s="23">
        <v>1.9867190820810201E-2</v>
      </c>
      <c r="FL47" s="23">
        <v>55.765909727047301</v>
      </c>
      <c r="FM47" s="23">
        <v>4937.4481040691098</v>
      </c>
      <c r="FN47" s="23">
        <v>3272.4465751058401</v>
      </c>
      <c r="FO47" s="23">
        <v>1665.0015289632599</v>
      </c>
      <c r="FP47" s="23">
        <v>9.3287195571300092</v>
      </c>
      <c r="FQ47" s="23">
        <v>3.4349289563562002</v>
      </c>
      <c r="FR47" s="23">
        <v>1118.8700022251301</v>
      </c>
      <c r="FS47" s="23">
        <v>153.341869457542</v>
      </c>
      <c r="FT47" s="23">
        <v>241.37134241083101</v>
      </c>
      <c r="FU47" s="23">
        <v>26.676658449885</v>
      </c>
      <c r="FV47" s="23">
        <v>19.514107369735999</v>
      </c>
      <c r="FW47" s="23">
        <v>607.28261729558903</v>
      </c>
      <c r="FX47" s="23">
        <v>3.76834710582439</v>
      </c>
      <c r="FY47" s="23">
        <v>352.04614655368403</v>
      </c>
      <c r="FZ47" s="23">
        <v>140.33494501273</v>
      </c>
      <c r="GA47" s="23">
        <v>465.40792798514099</v>
      </c>
      <c r="GB47" s="23">
        <v>19.586845840466601</v>
      </c>
      <c r="GC47" s="23">
        <v>0</v>
      </c>
      <c r="GD47" s="23">
        <v>11077.9080203334</v>
      </c>
      <c r="GE47" s="23">
        <v>1662.9673523142301</v>
      </c>
      <c r="GF47" s="23">
        <v>193.244504213921</v>
      </c>
      <c r="GG47" s="23">
        <v>2.4378908302681301</v>
      </c>
      <c r="GH47" s="23">
        <v>639.04175457760095</v>
      </c>
      <c r="GI47" s="23">
        <v>1520.4899778167301</v>
      </c>
      <c r="GJ47" s="23">
        <v>265.38853828703998</v>
      </c>
      <c r="GK47" s="23">
        <v>0</v>
      </c>
      <c r="GL47" s="23">
        <v>4.6001776996974204</v>
      </c>
      <c r="GM47" s="23">
        <v>1.7494902334827001</v>
      </c>
      <c r="GN47" s="23">
        <v>996.18290092766802</v>
      </c>
      <c r="GO47" s="23">
        <v>14185.4584222103</v>
      </c>
      <c r="GP47" s="23">
        <v>164.254295338682</v>
      </c>
      <c r="GQ47" s="23">
        <v>727.77937393293905</v>
      </c>
      <c r="GS47" s="32">
        <f t="shared" si="1"/>
        <v>1.1027618157166588</v>
      </c>
      <c r="GT47" s="31">
        <f t="shared" si="2"/>
        <v>0</v>
      </c>
      <c r="GU47" s="46">
        <f t="shared" si="3"/>
        <v>-8.7024787224965607E-5</v>
      </c>
      <c r="GV47" s="46">
        <f t="shared" si="4"/>
        <v>-4.3865535504180155E-4</v>
      </c>
      <c r="GW47" s="46">
        <f t="shared" si="5"/>
        <v>-9.2772996707978086E-5</v>
      </c>
      <c r="GX47" s="46">
        <f t="shared" si="6"/>
        <v>9.0574191622923913E-5</v>
      </c>
      <c r="GY47" s="46">
        <f t="shared" si="7"/>
        <v>-5.2552907817467968E-4</v>
      </c>
      <c r="GZ47" s="46">
        <f t="shared" si="8"/>
        <v>-1.1266230073292573E-5</v>
      </c>
      <c r="HA47" s="46">
        <f t="shared" si="9"/>
        <v>-7.7480754934182753E-4</v>
      </c>
      <c r="HB47" s="46">
        <f t="shared" si="10"/>
        <v>-2.9029025066014273E-5</v>
      </c>
      <c r="HC47" s="46">
        <f t="shared" si="11"/>
        <v>-3.6791953190331957E-5</v>
      </c>
      <c r="HD47" s="46">
        <f t="shared" si="12"/>
        <v>1.3941699193535854E-6</v>
      </c>
      <c r="HE47" s="46">
        <f t="shared" si="13"/>
        <v>-7.0101380094694189E-5</v>
      </c>
      <c r="HF47" s="46">
        <f t="shared" si="14"/>
        <v>-4.9475702751579941E-5</v>
      </c>
      <c r="HG47" s="46">
        <f t="shared" si="15"/>
        <v>-4.5029460156781161E-5</v>
      </c>
      <c r="HH47" s="46">
        <f t="shared" si="16"/>
        <v>4.4940411403435983E-6</v>
      </c>
      <c r="HI47" s="46">
        <f t="shared" si="17"/>
        <v>-2.4803091282568656E-4</v>
      </c>
      <c r="HJ47" s="46">
        <f t="shared" si="18"/>
        <v>-1.8820622275732654E-6</v>
      </c>
      <c r="HK47" s="46">
        <f t="shared" si="19"/>
        <v>-1.2892041438431912E-6</v>
      </c>
      <c r="HL47" s="46">
        <f t="shared" si="20"/>
        <v>1.8476125315784497E-5</v>
      </c>
      <c r="HM47" s="46">
        <f t="shared" si="21"/>
        <v>-1.438059083330562E-4</v>
      </c>
      <c r="HN47" s="46">
        <f t="shared" si="22"/>
        <v>8.4055320169928178E-6</v>
      </c>
      <c r="HO47" s="46">
        <f t="shared" si="23"/>
        <v>-1.5463129512103829E-6</v>
      </c>
      <c r="HP47" s="46">
        <f t="shared" si="24"/>
        <v>-1.5593054643922777E-5</v>
      </c>
      <c r="HQ47" s="46">
        <f t="shared" si="25"/>
        <v>-3.0127264858788753E-6</v>
      </c>
      <c r="HR47" s="46">
        <f t="shared" si="26"/>
        <v>1.0649624282999372E-4</v>
      </c>
      <c r="HS47" s="46">
        <f t="shared" si="27"/>
        <v>-1.4851593313019258E-5</v>
      </c>
      <c r="HT47" s="46">
        <f t="shared" si="28"/>
        <v>-4.1193724081844106E-4</v>
      </c>
      <c r="HU47" s="46">
        <f t="shared" si="29"/>
        <v>-3.0968433413997628E-4</v>
      </c>
      <c r="HV47" s="46">
        <f t="shared" si="30"/>
        <v>0</v>
      </c>
      <c r="HW47" s="46">
        <f t="shared" si="31"/>
        <v>-2.7007659064374795E-4</v>
      </c>
      <c r="HX47" s="46">
        <f t="shared" si="32"/>
        <v>0</v>
      </c>
      <c r="HY47" s="46">
        <f t="shared" si="33"/>
        <v>-2.3895942094332256E-6</v>
      </c>
      <c r="HZ47" s="46">
        <f t="shared" si="34"/>
        <v>-2.4798901758812508E-2</v>
      </c>
      <c r="IA47" s="46">
        <f t="shared" si="35"/>
        <v>-5.6355182851701836E-5</v>
      </c>
      <c r="IB47" s="46">
        <f t="shared" si="36"/>
        <v>1.6848750172135227E-6</v>
      </c>
      <c r="IC47" s="46">
        <f t="shared" si="37"/>
        <v>4.1804150569340909E-3</v>
      </c>
      <c r="ID47" s="46">
        <f t="shared" si="38"/>
        <v>-1.6031360546449533E-3</v>
      </c>
      <c r="IE47" s="46">
        <f t="shared" si="39"/>
        <v>-2.9040423813967268E-5</v>
      </c>
      <c r="IF47" s="46">
        <f t="shared" si="40"/>
        <v>2.3655088074646157E-6</v>
      </c>
      <c r="IG47" s="46">
        <f t="shared" si="41"/>
        <v>-7.9958200254151872E-4</v>
      </c>
      <c r="IH47" s="46">
        <f t="shared" si="42"/>
        <v>0</v>
      </c>
      <c r="II47" s="46">
        <f t="shared" si="43"/>
        <v>0</v>
      </c>
      <c r="IJ47" s="46">
        <f t="shared" si="44"/>
        <v>-6.5063771837496772E-4</v>
      </c>
      <c r="IK47" s="46">
        <f t="shared" si="45"/>
        <v>3.8630369004513788E-5</v>
      </c>
      <c r="IL47" s="46">
        <f t="shared" si="46"/>
        <v>-1.6539348022107208E-5</v>
      </c>
      <c r="IM47" s="46">
        <f t="shared" si="47"/>
        <v>2.1810797819672002E-7</v>
      </c>
      <c r="IN47" s="46">
        <f t="shared" si="48"/>
        <v>-4.6291205411065891E-5</v>
      </c>
      <c r="IO47" s="46">
        <f t="shared" si="49"/>
        <v>-3.0691484493263239E-5</v>
      </c>
      <c r="IP47" s="46">
        <f t="shared" si="50"/>
        <v>-2.5892700893228508E-5</v>
      </c>
      <c r="IQ47" s="46">
        <f t="shared" si="51"/>
        <v>-2.9470608660954928E-4</v>
      </c>
      <c r="IR47" s="46">
        <f t="shared" si="52"/>
        <v>0</v>
      </c>
      <c r="IS47" s="46">
        <f t="shared" si="53"/>
        <v>-1.9902635467598197E-5</v>
      </c>
      <c r="IT47" s="46">
        <f t="shared" si="54"/>
        <v>-2.261227879653697E-5</v>
      </c>
      <c r="IU47" s="46">
        <f t="shared" si="55"/>
        <v>-7.7296264804593902E-5</v>
      </c>
      <c r="IV47" s="46">
        <f t="shared" si="56"/>
        <v>0</v>
      </c>
      <c r="IW47" s="46">
        <f t="shared" si="57"/>
        <v>-2.135330376333551E-5</v>
      </c>
      <c r="IX47" s="46">
        <f t="shared" si="58"/>
        <v>8.4063969176733186E-6</v>
      </c>
      <c r="IY47" s="46">
        <f t="shared" si="59"/>
        <v>2.4525415422605956E-6</v>
      </c>
      <c r="IZ47" s="46">
        <f t="shared" si="60"/>
        <v>-6.2926582935560781E-6</v>
      </c>
      <c r="JA47" s="46">
        <f t="shared" si="61"/>
        <v>0</v>
      </c>
      <c r="JB47" s="46">
        <f t="shared" si="62"/>
        <v>-1.8817159718068918E-6</v>
      </c>
      <c r="JC47" s="46">
        <f t="shared" si="63"/>
        <v>-2.1304050213425811E-6</v>
      </c>
      <c r="JD47" s="46">
        <f t="shared" si="64"/>
        <v>-2.9770038886253616E-4</v>
      </c>
      <c r="JE47" s="46">
        <f t="shared" si="65"/>
        <v>-3.3295133693487825E-5</v>
      </c>
      <c r="JF47" s="46">
        <f t="shared" si="66"/>
        <v>9.7488661867568459E-6</v>
      </c>
      <c r="JG47" s="46">
        <f t="shared" si="67"/>
        <v>1.9767945158453181E-6</v>
      </c>
      <c r="JH47" s="46">
        <f t="shared" si="68"/>
        <v>2.6150214553586796E-5</v>
      </c>
    </row>
    <row r="48" spans="1:268" x14ac:dyDescent="0.3">
      <c r="A48" s="23" t="s">
        <v>45</v>
      </c>
      <c r="B48" s="64">
        <v>38946.627796000001</v>
      </c>
      <c r="C48" s="64">
        <v>376.69428254000002</v>
      </c>
      <c r="D48" s="64">
        <v>14742.121179</v>
      </c>
      <c r="E48" s="64">
        <v>3430.8884047000001</v>
      </c>
      <c r="F48" s="64">
        <v>3017.0470595000002</v>
      </c>
      <c r="G48" s="64">
        <v>6065.7445676999996</v>
      </c>
      <c r="H48" s="64">
        <v>8616.4818845999998</v>
      </c>
      <c r="I48" s="23">
        <v>215.14061737</v>
      </c>
      <c r="J48" s="23">
        <v>31.048600406999999</v>
      </c>
      <c r="K48" s="23">
        <v>0.23226380199999999</v>
      </c>
      <c r="L48" s="23">
        <v>0.12595437100000001</v>
      </c>
      <c r="M48" s="23">
        <v>57.134330009000003</v>
      </c>
      <c r="N48" s="23">
        <v>3.9708812E-3</v>
      </c>
      <c r="O48" s="23">
        <v>0.64198718300000002</v>
      </c>
      <c r="P48" s="23">
        <v>0.57703126599999999</v>
      </c>
      <c r="Q48" s="23">
        <v>0.35635384860000002</v>
      </c>
      <c r="R48" s="23">
        <v>1.0909338103999999</v>
      </c>
      <c r="S48" s="23">
        <v>2.3863384999999999</v>
      </c>
      <c r="T48" s="23">
        <v>0.25075052669999998</v>
      </c>
      <c r="U48" s="23">
        <v>0.55506349320000004</v>
      </c>
      <c r="V48" s="23">
        <v>1.9310993514999999</v>
      </c>
      <c r="W48" s="23">
        <v>0.22025871329999999</v>
      </c>
      <c r="X48" s="23">
        <v>3.6499999999999998E-2</v>
      </c>
      <c r="Y48" s="23">
        <v>1.5910646999999999E-3</v>
      </c>
      <c r="AA48" s="23">
        <v>77.196538106999995</v>
      </c>
      <c r="AB48" s="23">
        <v>237.78160449999999</v>
      </c>
      <c r="AC48" s="23">
        <v>2.0014999999999998E-3</v>
      </c>
      <c r="AD48" s="23">
        <v>0.13481440880000001</v>
      </c>
      <c r="AF48" s="23">
        <v>1.4973928874</v>
      </c>
      <c r="AH48" s="23">
        <v>5.3944562724000003</v>
      </c>
      <c r="AI48" s="23">
        <v>6.6141462549999996</v>
      </c>
      <c r="AJ48" s="23">
        <v>1478.8608087</v>
      </c>
      <c r="AK48" s="23">
        <v>3.4170775538</v>
      </c>
      <c r="AL48" s="23">
        <v>2.0488408368000002</v>
      </c>
      <c r="AM48" s="23">
        <v>1.3929152760000001</v>
      </c>
      <c r="AN48" s="23">
        <v>0.30751568239999999</v>
      </c>
      <c r="AQ48" s="23">
        <v>146.20285206</v>
      </c>
      <c r="AR48" s="23">
        <v>3.5000000000000001E-3</v>
      </c>
      <c r="AS48" s="23">
        <v>0.1238187645</v>
      </c>
      <c r="AT48" s="23">
        <v>0.59439242749999999</v>
      </c>
      <c r="AU48" s="23">
        <v>129.68233862</v>
      </c>
      <c r="AV48" s="23">
        <v>0.48689358849999997</v>
      </c>
      <c r="AX48" s="6">
        <v>5.0000000000000004E-6</v>
      </c>
      <c r="AZ48" s="23">
        <v>6.9140019999999996E-4</v>
      </c>
      <c r="BA48" s="23">
        <v>5.5466029999999998E-3</v>
      </c>
      <c r="BB48" s="23">
        <v>3.2619427000000001E-3</v>
      </c>
      <c r="BD48" s="23">
        <v>17.217269706</v>
      </c>
      <c r="BE48" s="23">
        <v>0.30560999999999999</v>
      </c>
      <c r="BG48" s="23">
        <v>160.89677999</v>
      </c>
      <c r="BI48" s="23">
        <v>16.219289444000001</v>
      </c>
      <c r="BJ48" s="23">
        <v>15.732702629</v>
      </c>
      <c r="BK48" s="23">
        <v>23.176025351</v>
      </c>
      <c r="BL48" s="23">
        <v>93.894398385000002</v>
      </c>
      <c r="BM48" s="23">
        <v>0.25568889849999998</v>
      </c>
      <c r="BN48" s="23">
        <v>145.10961964000001</v>
      </c>
      <c r="BO48" s="23">
        <v>3.8555959000000002E-3</v>
      </c>
      <c r="BQ48" s="23" t="s">
        <v>45</v>
      </c>
      <c r="BR48" s="23">
        <v>5.9131216542668001</v>
      </c>
      <c r="BS48" s="23">
        <v>122.69572717001699</v>
      </c>
      <c r="BT48" s="23">
        <v>0.305611235161517</v>
      </c>
      <c r="BU48" s="23">
        <v>31.0461247584572</v>
      </c>
      <c r="BV48" s="23">
        <v>0</v>
      </c>
      <c r="BW48" s="23">
        <v>0.232263967431031</v>
      </c>
      <c r="BX48" s="23">
        <v>221.439407812003</v>
      </c>
      <c r="BY48" s="23">
        <v>215.13891398888899</v>
      </c>
      <c r="BZ48" s="23">
        <v>29.8509037672621</v>
      </c>
      <c r="CA48" s="23">
        <v>130.400476484764</v>
      </c>
      <c r="CB48" s="23">
        <v>5.1641256494540801E-2</v>
      </c>
      <c r="CC48" s="23">
        <v>7.4313103385197296E-2</v>
      </c>
      <c r="CD48" s="23">
        <v>57.131778439435202</v>
      </c>
      <c r="CE48" s="23">
        <v>3.8553245238453098E-3</v>
      </c>
      <c r="CF48" s="23">
        <v>1.2706887095796299E-3</v>
      </c>
      <c r="CG48" s="23">
        <v>2.7002061872716098E-3</v>
      </c>
      <c r="CH48" s="23">
        <v>1.59094042722597E-3</v>
      </c>
      <c r="CI48" s="23">
        <v>0.64199005601653403</v>
      </c>
      <c r="CJ48" s="23">
        <v>0.138487905096535</v>
      </c>
      <c r="CK48" s="23">
        <v>0.43854384768266702</v>
      </c>
      <c r="CL48" s="23">
        <v>0.35631471890036898</v>
      </c>
      <c r="CM48" s="23">
        <v>160.896565713917</v>
      </c>
      <c r="CN48" s="23">
        <v>18714.2247704904</v>
      </c>
      <c r="CO48" s="23">
        <v>1.0909140556419601</v>
      </c>
      <c r="CP48" s="23">
        <v>0</v>
      </c>
      <c r="CQ48" s="23">
        <v>7.1580624530829001E-2</v>
      </c>
      <c r="CR48" s="23">
        <v>0.17524784897788101</v>
      </c>
      <c r="CS48" s="23">
        <v>2.38634321075304</v>
      </c>
      <c r="CT48" s="23">
        <v>0.55505385861218604</v>
      </c>
      <c r="CU48" s="23">
        <v>6.6139804762579004</v>
      </c>
      <c r="CV48" s="23">
        <v>1.93110121614341</v>
      </c>
      <c r="CW48" s="23">
        <v>0.123818361150151</v>
      </c>
      <c r="CX48" s="23">
        <v>1.39289246206899</v>
      </c>
      <c r="CY48" s="23">
        <v>0.59438319706013498</v>
      </c>
      <c r="CZ48" s="23">
        <v>38945.585933186601</v>
      </c>
      <c r="DA48" s="23">
        <v>0.220262998832219</v>
      </c>
      <c r="DB48" s="23">
        <v>3.64997887696554E-2</v>
      </c>
      <c r="DC48" s="23">
        <v>0.486583301090736</v>
      </c>
      <c r="DD48" s="23">
        <v>12.1330347724003</v>
      </c>
      <c r="DE48" s="23">
        <v>0.77260858038878599</v>
      </c>
      <c r="DF48" s="23">
        <v>1.7951038652535001E-2</v>
      </c>
      <c r="DG48" s="23">
        <v>2.7626559246460198</v>
      </c>
      <c r="DH48" s="23">
        <v>4.64115312753186E-2</v>
      </c>
      <c r="DI48" s="23">
        <v>108.332277795653</v>
      </c>
      <c r="DJ48" s="23">
        <v>256.41023011996799</v>
      </c>
      <c r="DK48" s="23">
        <v>14.6304182239634</v>
      </c>
      <c r="DL48" s="23">
        <v>23.175940215532901</v>
      </c>
      <c r="DM48" s="23">
        <v>96.096725967822493</v>
      </c>
      <c r="DN48" s="6">
        <v>0</v>
      </c>
      <c r="DO48" s="23">
        <v>3.4394688947252199</v>
      </c>
      <c r="DP48" s="23">
        <v>77.193640406717904</v>
      </c>
      <c r="DQ48" s="23">
        <v>77.193640406717904</v>
      </c>
      <c r="DR48" s="23">
        <v>237.77984921063501</v>
      </c>
      <c r="DS48" s="23">
        <v>2.0012720509664599E-3</v>
      </c>
      <c r="DT48" s="23">
        <v>93.894901352936301</v>
      </c>
      <c r="DU48" s="23">
        <v>2.9065401960845502E-2</v>
      </c>
      <c r="DV48" s="23">
        <v>9.7948487535420195E-2</v>
      </c>
      <c r="DW48" s="23">
        <v>0</v>
      </c>
      <c r="DX48" s="23">
        <v>0</v>
      </c>
      <c r="DY48" s="23">
        <v>189.97144538027001</v>
      </c>
      <c r="DZ48" s="23">
        <v>7.2174128793892898</v>
      </c>
      <c r="EA48" s="23">
        <v>480.02201128644998</v>
      </c>
      <c r="EB48" s="23">
        <v>66.226646445928793</v>
      </c>
      <c r="EC48" s="23">
        <v>0.38931475465312898</v>
      </c>
      <c r="ED48" s="23">
        <v>1.10804766723435</v>
      </c>
      <c r="EE48" s="23">
        <v>0</v>
      </c>
      <c r="EF48" s="23">
        <v>1.78015293258816</v>
      </c>
      <c r="EG48" s="23">
        <v>3.6142709436884499</v>
      </c>
      <c r="EH48" s="23">
        <v>1479.9266622622999</v>
      </c>
      <c r="EI48" s="23">
        <v>0.255672296472163</v>
      </c>
      <c r="EJ48" s="23">
        <v>3.4170150725228599</v>
      </c>
      <c r="EK48" s="23">
        <v>376.694846350744</v>
      </c>
      <c r="EL48" s="23">
        <v>0</v>
      </c>
      <c r="EM48" s="23">
        <v>0.84000952025220699</v>
      </c>
      <c r="EN48" s="23">
        <v>1.20879697748529</v>
      </c>
      <c r="EO48" s="23">
        <v>10003.585013123</v>
      </c>
      <c r="EP48" s="23">
        <v>13267.6472331442</v>
      </c>
      <c r="EQ48" s="23">
        <v>1474.18372937603</v>
      </c>
      <c r="ER48" s="23">
        <v>14741.8309625203</v>
      </c>
      <c r="ES48" s="23">
        <v>0.156139439715068</v>
      </c>
      <c r="ET48" s="23">
        <v>216.92862257938799</v>
      </c>
      <c r="EU48" s="23">
        <v>0.48690038128579999</v>
      </c>
      <c r="EV48" s="23">
        <v>0</v>
      </c>
      <c r="EW48" s="6">
        <v>4.9996170571603102E-6</v>
      </c>
      <c r="EX48" s="23">
        <v>0</v>
      </c>
      <c r="EY48" s="23">
        <v>6.9139179231050201E-4</v>
      </c>
      <c r="EZ48" s="23">
        <v>5.5465507509229097E-3</v>
      </c>
      <c r="FA48" s="23">
        <v>3.26225293338182E-3</v>
      </c>
      <c r="FB48" s="23">
        <v>0</v>
      </c>
      <c r="FC48" s="23">
        <v>17.2172891451468</v>
      </c>
      <c r="FD48" s="23">
        <v>229.14392205051701</v>
      </c>
      <c r="FE48" s="23">
        <v>3491.73645091649</v>
      </c>
      <c r="FF48" s="23">
        <v>45.244534903795703</v>
      </c>
      <c r="FG48" s="23">
        <v>57.357125779967603</v>
      </c>
      <c r="FH48" s="23">
        <v>95.331615382749803</v>
      </c>
      <c r="FI48" s="23">
        <v>14.7885625224182</v>
      </c>
      <c r="FJ48" s="23">
        <v>30.1901748593727</v>
      </c>
      <c r="FK48" s="23">
        <v>7.7992526207995303E-3</v>
      </c>
      <c r="FL48" s="23">
        <v>50.215058217563097</v>
      </c>
      <c r="FM48" s="23">
        <v>3430.7697974197099</v>
      </c>
      <c r="FN48" s="23">
        <v>3016.9330346315201</v>
      </c>
      <c r="FO48" s="23">
        <v>413.83676278818501</v>
      </c>
      <c r="FP48" s="23">
        <v>24.807514237999801</v>
      </c>
      <c r="FQ48" s="23">
        <v>0.58069187161383795</v>
      </c>
      <c r="FR48" s="23">
        <v>890.35879942899805</v>
      </c>
      <c r="FS48" s="23">
        <v>274.95064597298199</v>
      </c>
      <c r="FT48" s="23">
        <v>149.83205129052999</v>
      </c>
      <c r="FU48" s="23">
        <v>25.2720275340751</v>
      </c>
      <c r="FV48" s="23">
        <v>17.232955772196402</v>
      </c>
      <c r="FW48" s="23">
        <v>375.784299773474</v>
      </c>
      <c r="FX48" s="23">
        <v>0.30724924046749003</v>
      </c>
      <c r="FY48" s="23">
        <v>259.48863588813703</v>
      </c>
      <c r="FZ48" s="23">
        <v>70.771124824043596</v>
      </c>
      <c r="GA48" s="23">
        <v>663.00451568753704</v>
      </c>
      <c r="GB48" s="23">
        <v>2.0674145216907198</v>
      </c>
      <c r="GC48" s="23">
        <v>0</v>
      </c>
      <c r="GD48" s="23">
        <v>6065.6183115937501</v>
      </c>
      <c r="GE48" s="23">
        <v>845.43278461676505</v>
      </c>
      <c r="GF48" s="23">
        <v>145.107156327506</v>
      </c>
      <c r="GG48" s="23">
        <v>2.5976473756731</v>
      </c>
      <c r="GH48" s="23">
        <v>564.16500188919599</v>
      </c>
      <c r="GI48" s="23">
        <v>882.64917016183404</v>
      </c>
      <c r="GJ48" s="23">
        <v>146.20239281414001</v>
      </c>
      <c r="GK48" s="23">
        <v>0</v>
      </c>
      <c r="GL48" s="23">
        <v>3.5001086542436098E-3</v>
      </c>
      <c r="GM48" s="23">
        <v>1.6227300811937599</v>
      </c>
      <c r="GN48" s="23">
        <v>471.85552347281401</v>
      </c>
      <c r="GO48" s="23">
        <v>8616.3681369498008</v>
      </c>
      <c r="GP48" s="23">
        <v>129.68239334782101</v>
      </c>
      <c r="GQ48" s="23">
        <v>606.33585156099196</v>
      </c>
      <c r="GS48" s="32">
        <f t="shared" si="1"/>
        <v>1.1609978652402699</v>
      </c>
      <c r="GT48" s="31">
        <f t="shared" si="2"/>
        <v>0</v>
      </c>
      <c r="GU48" s="46">
        <f t="shared" si="3"/>
        <v>-2.6751040394474205E-5</v>
      </c>
      <c r="GV48" s="46">
        <f t="shared" si="4"/>
        <v>1.496732947954222E-6</v>
      </c>
      <c r="GW48" s="46">
        <f t="shared" si="5"/>
        <v>-1.9686209072346808E-5</v>
      </c>
      <c r="GX48" s="46">
        <f t="shared" si="6"/>
        <v>-3.4570427918248073E-5</v>
      </c>
      <c r="GY48" s="46">
        <f t="shared" si="7"/>
        <v>-3.779353328979814E-5</v>
      </c>
      <c r="GZ48" s="46">
        <f t="shared" si="8"/>
        <v>-2.0814609787851741E-5</v>
      </c>
      <c r="HA48" s="46">
        <f t="shared" si="9"/>
        <v>-1.3201170932918722E-5</v>
      </c>
      <c r="HB48" s="46">
        <f t="shared" si="10"/>
        <v>-7.9175245094903879E-6</v>
      </c>
      <c r="HC48" s="46">
        <f t="shared" si="11"/>
        <v>-7.9734626049051744E-5</v>
      </c>
      <c r="HD48" s="46">
        <f t="shared" si="12"/>
        <v>7.1225489976631232E-7</v>
      </c>
      <c r="HE48" s="46">
        <f t="shared" si="13"/>
        <v>-8.828801904580539E-8</v>
      </c>
      <c r="HF48" s="46">
        <f t="shared" si="14"/>
        <v>-4.4659131635903289E-5</v>
      </c>
      <c r="HG48" s="46">
        <f t="shared" si="15"/>
        <v>3.4493228455191858E-6</v>
      </c>
      <c r="HH48" s="46">
        <f t="shared" si="16"/>
        <v>4.4751929790640857E-6</v>
      </c>
      <c r="HI48" s="46">
        <f t="shared" si="17"/>
        <v>8.4359241992612273E-7</v>
      </c>
      <c r="HJ48" s="46">
        <f t="shared" si="18"/>
        <v>-1.0980574444410925E-4</v>
      </c>
      <c r="HK48" s="46">
        <f t="shared" si="19"/>
        <v>-1.8108117881682314E-5</v>
      </c>
      <c r="HL48" s="46">
        <f t="shared" si="20"/>
        <v>1.9740506387059534E-6</v>
      </c>
      <c r="HM48" s="46">
        <f t="shared" si="21"/>
        <v>-1.564125604402954E-2</v>
      </c>
      <c r="HN48" s="46">
        <f t="shared" si="22"/>
        <v>-1.7357631932260328E-5</v>
      </c>
      <c r="HO48" s="46">
        <f t="shared" si="23"/>
        <v>9.6558647211634545E-7</v>
      </c>
      <c r="HP48" s="46">
        <f t="shared" si="24"/>
        <v>1.9456811287073032E-5</v>
      </c>
      <c r="HQ48" s="46">
        <f t="shared" si="25"/>
        <v>-5.7871327286992843E-6</v>
      </c>
      <c r="HR48" s="46">
        <f t="shared" si="26"/>
        <v>-7.8106675379025682E-5</v>
      </c>
      <c r="HS48" s="46">
        <f t="shared" si="27"/>
        <v>0</v>
      </c>
      <c r="HT48" s="46">
        <f t="shared" si="28"/>
        <v>-3.7536661010296691E-5</v>
      </c>
      <c r="HU48" s="46">
        <f t="shared" si="29"/>
        <v>-7.381939274361581E-6</v>
      </c>
      <c r="HV48" s="46">
        <f t="shared" si="30"/>
        <v>-1.1388909994499208E-4</v>
      </c>
      <c r="HW48" s="46">
        <f t="shared" si="31"/>
        <v>-9.3957533624686141E-6</v>
      </c>
      <c r="HX48" s="46">
        <f t="shared" si="32"/>
        <v>0</v>
      </c>
      <c r="HY48" s="46">
        <f t="shared" si="33"/>
        <v>-2.0345704041541479E-5</v>
      </c>
      <c r="HZ48" s="46">
        <f t="shared" si="34"/>
        <v>0</v>
      </c>
      <c r="IA48" s="46">
        <f t="shared" si="35"/>
        <v>-6.0054473990032863E-6</v>
      </c>
      <c r="IB48" s="46">
        <f t="shared" si="36"/>
        <v>-2.5064269175163671E-5</v>
      </c>
      <c r="IC48" s="46">
        <f t="shared" si="37"/>
        <v>7.2072608593697139E-4</v>
      </c>
      <c r="ID48" s="46">
        <f t="shared" si="38"/>
        <v>-1.8285004117235871E-5</v>
      </c>
      <c r="IE48" s="46">
        <f t="shared" si="39"/>
        <v>-1.6760239197939571E-5</v>
      </c>
      <c r="IF48" s="46">
        <f t="shared" si="40"/>
        <v>-1.6378548934883498E-5</v>
      </c>
      <c r="IG48" s="46">
        <f t="shared" si="41"/>
        <v>-8.6643364146674908E-4</v>
      </c>
      <c r="IH48" s="46">
        <f t="shared" si="42"/>
        <v>0</v>
      </c>
      <c r="II48" s="46">
        <f t="shared" si="43"/>
        <v>0</v>
      </c>
      <c r="IJ48" s="46">
        <f t="shared" si="44"/>
        <v>-3.1411552751203754E-6</v>
      </c>
      <c r="IK48" s="46">
        <f t="shared" si="45"/>
        <v>3.1044069602792689E-5</v>
      </c>
      <c r="IL48" s="46">
        <f t="shared" si="46"/>
        <v>-3.2575825693450513E-6</v>
      </c>
      <c r="IM48" s="46">
        <f t="shared" si="47"/>
        <v>-1.5529201648526202E-5</v>
      </c>
      <c r="IN48" s="46">
        <f t="shared" si="48"/>
        <v>4.220144515561423E-7</v>
      </c>
      <c r="IO48" s="46">
        <f t="shared" si="49"/>
        <v>1.3951273872676713E-5</v>
      </c>
      <c r="IP48" s="46">
        <f t="shared" si="50"/>
        <v>0</v>
      </c>
      <c r="IQ48" s="46">
        <f t="shared" si="51"/>
        <v>-7.6588567938043212E-5</v>
      </c>
      <c r="IR48" s="46">
        <f t="shared" si="52"/>
        <v>0</v>
      </c>
      <c r="IS48" s="46">
        <f t="shared" si="53"/>
        <v>-1.2160380482903339E-5</v>
      </c>
      <c r="IT48" s="46">
        <f t="shared" si="54"/>
        <v>-9.4200138517337025E-6</v>
      </c>
      <c r="IU48" s="46">
        <f t="shared" si="55"/>
        <v>9.5106937905389835E-5</v>
      </c>
      <c r="IV48" s="46">
        <f t="shared" si="56"/>
        <v>0</v>
      </c>
      <c r="IW48" s="46">
        <f t="shared" si="57"/>
        <v>1.1290493285307834E-6</v>
      </c>
      <c r="IX48" s="46">
        <f t="shared" si="58"/>
        <v>4.0416266385599555E-6</v>
      </c>
      <c r="IY48" s="46">
        <f t="shared" si="59"/>
        <v>0</v>
      </c>
      <c r="IZ48" s="46">
        <f t="shared" si="60"/>
        <v>-1.3317611639776077E-6</v>
      </c>
      <c r="JA48" s="46">
        <f t="shared" si="61"/>
        <v>0</v>
      </c>
      <c r="JB48" s="46">
        <f t="shared" si="62"/>
        <v>-2.7310411136943042E-6</v>
      </c>
      <c r="JC48" s="46">
        <f t="shared" si="63"/>
        <v>-2.5921571139597676E-6</v>
      </c>
      <c r="JD48" s="46">
        <f t="shared" si="64"/>
        <v>-3.6734282867676094E-6</v>
      </c>
      <c r="JE48" s="46">
        <f t="shared" si="65"/>
        <v>5.3567406038086479E-6</v>
      </c>
      <c r="JF48" s="46">
        <f t="shared" si="66"/>
        <v>-6.4930577488436265E-5</v>
      </c>
      <c r="JG48" s="46">
        <f t="shared" si="67"/>
        <v>-1.6975528570140232E-5</v>
      </c>
      <c r="JH48" s="46">
        <f t="shared" si="68"/>
        <v>-7.0385009666166967E-5</v>
      </c>
    </row>
    <row r="49" spans="1:268" x14ac:dyDescent="0.3">
      <c r="A49" s="23" t="s">
        <v>46</v>
      </c>
      <c r="B49" s="64">
        <v>6078.9530070000001</v>
      </c>
      <c r="C49" s="64">
        <v>231.42530961</v>
      </c>
      <c r="D49" s="64">
        <v>6478.3799399</v>
      </c>
      <c r="E49" s="64">
        <v>3949.2842221999999</v>
      </c>
      <c r="F49" s="64">
        <v>2660.0203510000001</v>
      </c>
      <c r="G49" s="64">
        <v>4751.2272903000003</v>
      </c>
      <c r="H49" s="64">
        <v>4736.3795497000001</v>
      </c>
      <c r="I49" s="23">
        <v>24.291230741</v>
      </c>
      <c r="J49" s="23">
        <v>2.5575379654999999</v>
      </c>
      <c r="K49" s="23">
        <v>2.8932884240000001</v>
      </c>
      <c r="L49" s="23">
        <v>6.4367480300000002E-2</v>
      </c>
      <c r="M49" s="23">
        <v>41.710376992999997</v>
      </c>
      <c r="N49" s="23">
        <v>9.3927960000000001E-3</v>
      </c>
      <c r="O49" s="23">
        <v>2.2359421599999998E-2</v>
      </c>
      <c r="P49" s="23">
        <v>3.7868655399999999E-2</v>
      </c>
      <c r="Q49" s="23">
        <v>0.20179127690000001</v>
      </c>
      <c r="R49" s="23">
        <v>0.75100521210000004</v>
      </c>
      <c r="S49" s="23">
        <v>9.4155171600000003</v>
      </c>
      <c r="T49" s="23">
        <v>0.32646946510000002</v>
      </c>
      <c r="U49" s="23">
        <v>0.66759287450000004</v>
      </c>
      <c r="V49" s="23">
        <v>2.4489032951</v>
      </c>
      <c r="W49" s="23">
        <v>6.4371546399999993E-2</v>
      </c>
      <c r="X49" s="23">
        <v>6.9999999999999994E-5</v>
      </c>
      <c r="Y49" s="23">
        <v>5.0825894699999999E-2</v>
      </c>
      <c r="Z49" s="23">
        <v>1.5631907302000001</v>
      </c>
      <c r="AA49" s="23">
        <v>21.677153019999999</v>
      </c>
      <c r="AB49" s="23">
        <v>346.68615813000002</v>
      </c>
      <c r="AD49" s="23">
        <v>7.9888139400000002E-2</v>
      </c>
      <c r="AE49" s="23">
        <v>1.2999999999999999E-2</v>
      </c>
      <c r="AF49" s="23">
        <v>1.0926899028999999</v>
      </c>
      <c r="AG49" s="23">
        <v>0.31801000000000001</v>
      </c>
      <c r="AH49" s="23">
        <v>13.805310059</v>
      </c>
      <c r="AI49" s="23">
        <v>10.851691580000001</v>
      </c>
      <c r="AJ49" s="23">
        <v>207.79177167</v>
      </c>
      <c r="AK49" s="23">
        <v>8.1603754609999992</v>
      </c>
      <c r="AL49" s="23">
        <v>13.591119806</v>
      </c>
      <c r="AM49" s="23">
        <v>3.9618194085999998</v>
      </c>
      <c r="AN49" s="23">
        <v>2.8868155244999998</v>
      </c>
      <c r="AO49" s="23">
        <v>8.9999999999999998E-4</v>
      </c>
      <c r="AP49" s="23">
        <v>0.25119999999999998</v>
      </c>
      <c r="AQ49" s="23">
        <v>180.24875284999999</v>
      </c>
      <c r="AR49" s="23">
        <v>1.4047529999999999</v>
      </c>
      <c r="AS49" s="23">
        <v>1.1461965000000001</v>
      </c>
      <c r="AT49" s="23">
        <v>2.908982188</v>
      </c>
      <c r="AU49" s="23">
        <v>49.125992566000001</v>
      </c>
      <c r="AV49" s="23">
        <v>0.99820123579999998</v>
      </c>
      <c r="AW49" s="6">
        <v>1.9403097999999998E-6</v>
      </c>
      <c r="AX49" s="23">
        <v>1.7254699999999999E-5</v>
      </c>
      <c r="AZ49" s="23">
        <v>4.3355180000000001E-4</v>
      </c>
      <c r="BA49" s="23">
        <v>8.2168319999999999E-4</v>
      </c>
      <c r="BB49" s="23">
        <v>3.976327E-4</v>
      </c>
      <c r="BD49" s="23">
        <v>2.6201394514</v>
      </c>
      <c r="BE49" s="23">
        <v>0.76357222499999999</v>
      </c>
      <c r="BF49" s="23">
        <v>0.14401820000000001</v>
      </c>
      <c r="BG49" s="23">
        <v>0.179562741</v>
      </c>
      <c r="BH49" s="23">
        <v>1.1564E-2</v>
      </c>
      <c r="BI49" s="23">
        <v>4.2022064617000003</v>
      </c>
      <c r="BJ49" s="23">
        <v>4.0761384278000001</v>
      </c>
      <c r="BK49" s="23">
        <v>8.4114280674999993</v>
      </c>
      <c r="BL49" s="23">
        <v>33.520387947000003</v>
      </c>
      <c r="BM49" s="23">
        <v>5.9946813175000004</v>
      </c>
      <c r="BN49" s="23">
        <v>106.50373928</v>
      </c>
      <c r="BO49" s="23">
        <v>2.4153595999999999E-3</v>
      </c>
      <c r="BQ49" s="23" t="s">
        <v>46</v>
      </c>
      <c r="BR49" s="23">
        <v>8.6214790827825301</v>
      </c>
      <c r="BS49" s="23">
        <v>31.977719120908301</v>
      </c>
      <c r="BT49" s="23">
        <v>0.76357040813064403</v>
      </c>
      <c r="BU49" s="23">
        <v>2.5574850092870598</v>
      </c>
      <c r="BV49" s="23">
        <v>0.144018553577968</v>
      </c>
      <c r="BW49" s="23">
        <v>2.8932987463417001</v>
      </c>
      <c r="BX49" s="23">
        <v>25.1185657451658</v>
      </c>
      <c r="BY49" s="23">
        <v>24.290951036506101</v>
      </c>
      <c r="BZ49" s="23">
        <v>20.757372220510899</v>
      </c>
      <c r="CA49" s="23">
        <v>83.489625388111506</v>
      </c>
      <c r="CB49" s="23">
        <v>2.63896459173079E-2</v>
      </c>
      <c r="CC49" s="23">
        <v>3.7975090085173399E-2</v>
      </c>
      <c r="CD49" s="23">
        <v>41.710106403188</v>
      </c>
      <c r="CE49" s="23">
        <v>2.4155733026723302E-3</v>
      </c>
      <c r="CF49" s="23">
        <v>3.00560424279502E-3</v>
      </c>
      <c r="CG49" s="23">
        <v>6.3867407838533096E-3</v>
      </c>
      <c r="CH49" s="23">
        <v>5.0824854804146703E-2</v>
      </c>
      <c r="CI49" s="23">
        <v>2.23564376276865E-2</v>
      </c>
      <c r="CJ49" s="23">
        <v>9.0855196970331294E-3</v>
      </c>
      <c r="CK49" s="23">
        <v>2.87707835602551E-2</v>
      </c>
      <c r="CL49" s="23">
        <v>0.20179638654239601</v>
      </c>
      <c r="CM49" s="23">
        <v>0.17956432952484799</v>
      </c>
      <c r="CN49" s="23">
        <v>13505.0733821186</v>
      </c>
      <c r="CO49" s="23">
        <v>0.75100325780145805</v>
      </c>
      <c r="CP49" s="23">
        <v>1.15633863655153E-2</v>
      </c>
      <c r="CQ49" s="23">
        <v>9.3704361118735396E-2</v>
      </c>
      <c r="CR49" s="23">
        <v>0.22941433069935999</v>
      </c>
      <c r="CS49" s="23">
        <v>9.4154830693606701</v>
      </c>
      <c r="CT49" s="23">
        <v>0.66758793823961504</v>
      </c>
      <c r="CU49" s="23">
        <v>10.8516955198746</v>
      </c>
      <c r="CV49" s="23">
        <v>2.4489226027262498</v>
      </c>
      <c r="CW49" s="23">
        <v>1.14619642363464</v>
      </c>
      <c r="CX49" s="23">
        <v>3.9618171553502299</v>
      </c>
      <c r="CY49" s="23">
        <v>2.9089795597094299</v>
      </c>
      <c r="CZ49" s="23">
        <v>6078.33086665674</v>
      </c>
      <c r="DA49" s="23">
        <v>6.4365481272108005E-2</v>
      </c>
      <c r="DB49" s="6">
        <v>7.0008157542287793E-5</v>
      </c>
      <c r="DC49" s="23">
        <v>0.126069109387831</v>
      </c>
      <c r="DD49" s="23">
        <v>3.1434877395459599</v>
      </c>
      <c r="DE49" s="23">
        <v>0.20017788764143901</v>
      </c>
      <c r="DF49" s="23">
        <v>4.6508898405507098E-3</v>
      </c>
      <c r="DG49" s="23">
        <v>0.71576870759547395</v>
      </c>
      <c r="DH49" s="23">
        <v>1.20246394065157E-2</v>
      </c>
      <c r="DI49" s="23">
        <v>331.21930955129301</v>
      </c>
      <c r="DJ49" s="23">
        <v>128.19238944142</v>
      </c>
      <c r="DK49" s="23">
        <v>16.983880163633401</v>
      </c>
      <c r="DL49" s="23">
        <v>8.3809835183474206</v>
      </c>
      <c r="DM49" s="6">
        <v>69.934601526282094</v>
      </c>
      <c r="DN49" s="23">
        <v>1.56318736756593</v>
      </c>
      <c r="DO49" s="23">
        <v>4.9314716201150102</v>
      </c>
      <c r="DP49" s="23">
        <v>21.670840753272099</v>
      </c>
      <c r="DQ49" s="23">
        <v>21.670840753272099</v>
      </c>
      <c r="DR49" s="23">
        <v>346.686930836324</v>
      </c>
      <c r="DS49" s="23">
        <v>0</v>
      </c>
      <c r="DT49" s="23">
        <v>33.501448441876498</v>
      </c>
      <c r="DU49" s="23">
        <v>6.7827747815998596E-3</v>
      </c>
      <c r="DV49" s="23">
        <v>7.1899168066802105E-2</v>
      </c>
      <c r="DW49" s="23">
        <v>0</v>
      </c>
      <c r="DX49" s="23">
        <v>1.2999892078242E-2</v>
      </c>
      <c r="DY49" s="23">
        <v>57.334163064847502</v>
      </c>
      <c r="DZ49" s="23">
        <v>4.4691607007570404</v>
      </c>
      <c r="EA49" s="23">
        <v>225.44369251082699</v>
      </c>
      <c r="EB49" s="23">
        <v>29.338791328607599</v>
      </c>
      <c r="EC49" s="23">
        <v>0.28409578675734398</v>
      </c>
      <c r="ED49" s="23">
        <v>0.80858565757285505</v>
      </c>
      <c r="EE49" s="23">
        <v>0.31800989818945402</v>
      </c>
      <c r="EF49" s="23">
        <v>4.5557335172778801</v>
      </c>
      <c r="EG49" s="23">
        <v>9.2495448423797093</v>
      </c>
      <c r="EH49" s="23">
        <v>210.49314718760601</v>
      </c>
      <c r="EI49" s="23">
        <v>5.9945465251227503</v>
      </c>
      <c r="EJ49" s="23">
        <v>8.1603087968349399</v>
      </c>
      <c r="EK49" s="23">
        <v>231.42518704067899</v>
      </c>
      <c r="EL49" s="23">
        <v>0</v>
      </c>
      <c r="EM49" s="23">
        <v>5.5717284054703704</v>
      </c>
      <c r="EN49" s="23">
        <v>8.0178401350313102</v>
      </c>
      <c r="EO49" s="23">
        <v>5095.6682112799499</v>
      </c>
      <c r="EP49" s="23">
        <v>5830.1065796612502</v>
      </c>
      <c r="EQ49" s="23">
        <v>647.79152077668903</v>
      </c>
      <c r="ER49" s="23">
        <v>6477.8981004379402</v>
      </c>
      <c r="ES49" s="23">
        <v>8.5160484206749903E-2</v>
      </c>
      <c r="ET49" s="23">
        <v>173.38045007826599</v>
      </c>
      <c r="EU49" s="23">
        <v>0.99819882634985302</v>
      </c>
      <c r="EV49" s="6">
        <v>1.9215834800596499E-6</v>
      </c>
      <c r="EW49" s="6">
        <v>1.70898609010899E-5</v>
      </c>
      <c r="EX49" s="23">
        <v>0</v>
      </c>
      <c r="EY49" s="23">
        <v>4.3356600128265001E-4</v>
      </c>
      <c r="EZ49" s="23">
        <v>8.2169353605114701E-4</v>
      </c>
      <c r="FA49" s="23">
        <v>3.9762612975954701E-4</v>
      </c>
      <c r="FB49" s="23">
        <v>0</v>
      </c>
      <c r="FC49" s="23">
        <v>2.6200875599478501</v>
      </c>
      <c r="FD49" s="23">
        <v>43.907312407061298</v>
      </c>
      <c r="FE49" s="23">
        <v>1681.60320658923</v>
      </c>
      <c r="FF49" s="23">
        <v>89.938724465792504</v>
      </c>
      <c r="FG49" s="23">
        <v>52.755508293457297</v>
      </c>
      <c r="FH49" s="23">
        <v>138.530282124373</v>
      </c>
      <c r="FI49" s="23">
        <v>49.150134751236003</v>
      </c>
      <c r="FJ49" s="23">
        <v>23.168423857868</v>
      </c>
      <c r="FK49" s="23">
        <v>1.2029867877757E-3</v>
      </c>
      <c r="FL49" s="23">
        <v>100.44444605885199</v>
      </c>
      <c r="FM49" s="23">
        <v>3943.7815836974801</v>
      </c>
      <c r="FN49" s="23">
        <v>2656.70050721914</v>
      </c>
      <c r="FO49" s="23">
        <v>1287.08107647833</v>
      </c>
      <c r="FP49" s="23">
        <v>23.586240912823602</v>
      </c>
      <c r="FQ49" s="23">
        <v>2.0602269016793699</v>
      </c>
      <c r="FR49" s="23">
        <v>1168.0159969405299</v>
      </c>
      <c r="FS49" s="23">
        <v>86.005701133506406</v>
      </c>
      <c r="FT49" s="23">
        <v>113.92838719776</v>
      </c>
      <c r="FU49" s="23">
        <v>11.292363990145301</v>
      </c>
      <c r="FV49" s="23">
        <v>59.913510477465898</v>
      </c>
      <c r="FW49" s="23">
        <v>285.59629376036798</v>
      </c>
      <c r="FX49" s="23">
        <v>2.8845021969554199</v>
      </c>
      <c r="FY49" s="23">
        <v>165.95103205238999</v>
      </c>
      <c r="FZ49" s="23">
        <v>133.24357935591999</v>
      </c>
      <c r="GA49" s="23">
        <v>271.84543339616403</v>
      </c>
      <c r="GB49" s="23">
        <v>3.3179411941334802</v>
      </c>
      <c r="GC49" s="23">
        <v>9.0006303896117401E-4</v>
      </c>
      <c r="GD49" s="23">
        <v>4751.1933118823599</v>
      </c>
      <c r="GE49" s="23">
        <v>313.607896467616</v>
      </c>
      <c r="GF49" s="23">
        <v>106.50291391203901</v>
      </c>
      <c r="GG49" s="23">
        <v>34.247764886354901</v>
      </c>
      <c r="GH49" s="23">
        <v>109.102751071382</v>
      </c>
      <c r="GI49" s="23">
        <v>527.22909015032405</v>
      </c>
      <c r="GJ49" s="23">
        <v>179.85517787039299</v>
      </c>
      <c r="GK49" s="23">
        <v>0.25120025644848698</v>
      </c>
      <c r="GL49" s="23">
        <v>1.4047527506126001</v>
      </c>
      <c r="GM49" s="23">
        <v>0.12278064554142799</v>
      </c>
      <c r="GN49" s="23">
        <v>502.13029256250098</v>
      </c>
      <c r="GO49" s="23">
        <v>4732.5886485115998</v>
      </c>
      <c r="GP49" s="23">
        <v>48.995484483875899</v>
      </c>
      <c r="GQ49" s="23">
        <v>415.26480628647897</v>
      </c>
      <c r="GS49" s="32">
        <f t="shared" si="1"/>
        <v>1.0767190199136658</v>
      </c>
      <c r="GT49" s="31">
        <f t="shared" si="2"/>
        <v>0</v>
      </c>
      <c r="GU49" s="46">
        <f t="shared" si="3"/>
        <v>-1.0234333816097403E-4</v>
      </c>
      <c r="GV49" s="46">
        <f t="shared" si="4"/>
        <v>-5.2962798759547545E-7</v>
      </c>
      <c r="GW49" s="46">
        <f t="shared" si="5"/>
        <v>-7.4376536499827807E-5</v>
      </c>
      <c r="GX49" s="46">
        <f t="shared" si="6"/>
        <v>-1.3933255225309011E-3</v>
      </c>
      <c r="GY49" s="46">
        <f t="shared" si="7"/>
        <v>-1.2480520232155483E-3</v>
      </c>
      <c r="GZ49" s="46">
        <f t="shared" si="8"/>
        <v>-7.151503298889753E-6</v>
      </c>
      <c r="HA49" s="46">
        <f t="shared" si="9"/>
        <v>-8.0037951955105153E-4</v>
      </c>
      <c r="HB49" s="46">
        <f t="shared" si="10"/>
        <v>-1.1514628339789787E-5</v>
      </c>
      <c r="HC49" s="46">
        <f t="shared" si="11"/>
        <v>-2.0705934243971202E-5</v>
      </c>
      <c r="HD49" s="46">
        <f t="shared" si="12"/>
        <v>3.5676849962277336E-6</v>
      </c>
      <c r="HE49" s="46">
        <f t="shared" si="13"/>
        <v>-4.2634844581652626E-5</v>
      </c>
      <c r="HF49" s="46">
        <f t="shared" si="14"/>
        <v>-6.4873499475304287E-6</v>
      </c>
      <c r="HG49" s="46">
        <f t="shared" si="15"/>
        <v>-4.8012684579851852E-5</v>
      </c>
      <c r="HH49" s="46">
        <f t="shared" si="16"/>
        <v>-1.3345480786044204E-4</v>
      </c>
      <c r="HI49" s="46">
        <f t="shared" si="17"/>
        <v>-3.2618382092787881E-4</v>
      </c>
      <c r="HJ49" s="46">
        <f t="shared" si="18"/>
        <v>2.5321423574383688E-5</v>
      </c>
      <c r="HK49" s="46">
        <f t="shared" si="19"/>
        <v>-2.6022436469254648E-6</v>
      </c>
      <c r="HL49" s="46">
        <f t="shared" si="20"/>
        <v>-3.620686867308626E-6</v>
      </c>
      <c r="HM49" s="46">
        <f t="shared" si="21"/>
        <v>-1.0263665181913026E-2</v>
      </c>
      <c r="HN49" s="46">
        <f t="shared" si="22"/>
        <v>-7.3941178427036635E-6</v>
      </c>
      <c r="HO49" s="46">
        <f t="shared" si="23"/>
        <v>7.884193013432073E-6</v>
      </c>
      <c r="HP49" s="46">
        <f t="shared" si="24"/>
        <v>-9.4220633667862447E-5</v>
      </c>
      <c r="HQ49" s="46">
        <f t="shared" si="25"/>
        <v>1.1653631839713535E-4</v>
      </c>
      <c r="HR49" s="46">
        <f t="shared" si="26"/>
        <v>-2.0459961589138808E-5</v>
      </c>
      <c r="HS49" s="46">
        <f t="shared" si="27"/>
        <v>-2.1511348584127956E-6</v>
      </c>
      <c r="HT49" s="46">
        <f t="shared" si="28"/>
        <v>-2.9119445353712972E-4</v>
      </c>
      <c r="HU49" s="46">
        <f t="shared" si="29"/>
        <v>2.2288352328204506E-6</v>
      </c>
      <c r="HV49" s="46">
        <f t="shared" si="30"/>
        <v>0</v>
      </c>
      <c r="HW49" s="46">
        <f t="shared" si="31"/>
        <v>-4.0178227286924721E-5</v>
      </c>
      <c r="HX49" s="46">
        <f t="shared" si="32"/>
        <v>-8.3016736922292278E-6</v>
      </c>
      <c r="HY49" s="46">
        <f t="shared" si="33"/>
        <v>-7.7410524050396762E-6</v>
      </c>
      <c r="HZ49" s="46">
        <f t="shared" si="34"/>
        <v>-3.2014888209108419E-7</v>
      </c>
      <c r="IA49" s="46">
        <f t="shared" si="35"/>
        <v>-2.2961702617293379E-6</v>
      </c>
      <c r="IB49" s="46">
        <f t="shared" si="36"/>
        <v>3.6306547877512407E-7</v>
      </c>
      <c r="IC49" s="46">
        <f t="shared" si="37"/>
        <v>1.3000396964207713E-2</v>
      </c>
      <c r="ID49" s="46">
        <f t="shared" si="38"/>
        <v>-8.1692521842768714E-6</v>
      </c>
      <c r="IE49" s="46">
        <f t="shared" si="39"/>
        <v>-1.1413816671931481E-4</v>
      </c>
      <c r="IF49" s="46">
        <f t="shared" si="40"/>
        <v>-5.6874116093931197E-7</v>
      </c>
      <c r="IG49" s="46">
        <f t="shared" si="41"/>
        <v>-8.0134235282685207E-4</v>
      </c>
      <c r="IH49" s="46">
        <f t="shared" si="42"/>
        <v>7.0043290193376036E-5</v>
      </c>
      <c r="II49" s="46">
        <f t="shared" si="43"/>
        <v>1.0208936584457421E-6</v>
      </c>
      <c r="IJ49" s="46">
        <f t="shared" si="44"/>
        <v>-2.1835101402034231E-3</v>
      </c>
      <c r="IK49" s="46">
        <f t="shared" si="45"/>
        <v>-1.7753113881383362E-7</v>
      </c>
      <c r="IL49" s="46">
        <f t="shared" si="46"/>
        <v>-6.6625015898691082E-8</v>
      </c>
      <c r="IM49" s="46">
        <f t="shared" si="47"/>
        <v>-9.0350865017827412E-7</v>
      </c>
      <c r="IN49" s="46">
        <f t="shared" si="48"/>
        <v>-2.6565993948878788E-3</v>
      </c>
      <c r="IO49" s="46">
        <f t="shared" si="49"/>
        <v>-2.4137919895733517E-6</v>
      </c>
      <c r="IP49" s="46">
        <f t="shared" si="50"/>
        <v>-9.6512010300365079E-3</v>
      </c>
      <c r="IQ49" s="46">
        <f t="shared" si="51"/>
        <v>-9.5532868673520541E-3</v>
      </c>
      <c r="IR49" s="46">
        <f t="shared" si="52"/>
        <v>0</v>
      </c>
      <c r="IS49" s="46">
        <f t="shared" si="53"/>
        <v>3.2755676830316633E-5</v>
      </c>
      <c r="IT49" s="46">
        <f t="shared" si="54"/>
        <v>1.2579119479415098E-5</v>
      </c>
      <c r="IU49" s="46">
        <f t="shared" si="55"/>
        <v>-1.6523390689417217E-5</v>
      </c>
      <c r="IV49" s="46">
        <f t="shared" si="56"/>
        <v>0</v>
      </c>
      <c r="IW49" s="46">
        <f t="shared" si="57"/>
        <v>-1.9804843639972072E-5</v>
      </c>
      <c r="IX49" s="46">
        <f t="shared" si="58"/>
        <v>-2.3794335316006601E-6</v>
      </c>
      <c r="IY49" s="46">
        <f t="shared" si="59"/>
        <v>2.4550922590861242E-6</v>
      </c>
      <c r="IZ49" s="46">
        <f t="shared" si="60"/>
        <v>8.8466284216234457E-6</v>
      </c>
      <c r="JA49" s="46">
        <f t="shared" si="61"/>
        <v>-5.3064206563400003E-5</v>
      </c>
      <c r="JB49" s="46">
        <f t="shared" si="62"/>
        <v>-6.5413925947039722E-6</v>
      </c>
      <c r="JC49" s="46">
        <f t="shared" si="63"/>
        <v>-7.0075564327060672E-6</v>
      </c>
      <c r="JD49" s="46">
        <f t="shared" si="64"/>
        <v>-3.6194269163651338E-3</v>
      </c>
      <c r="JE49" s="46">
        <f t="shared" si="65"/>
        <v>-5.6501449665353077E-4</v>
      </c>
      <c r="JF49" s="46">
        <f t="shared" si="66"/>
        <v>-2.2485328262008103E-5</v>
      </c>
      <c r="JG49" s="46">
        <f t="shared" si="67"/>
        <v>-7.7496618107407107E-6</v>
      </c>
      <c r="JH49" s="46">
        <f t="shared" si="68"/>
        <v>8.8476544995723868E-5</v>
      </c>
    </row>
    <row r="50" spans="1:268" x14ac:dyDescent="0.3">
      <c r="A50" s="23" t="s">
        <v>47</v>
      </c>
      <c r="B50" s="64">
        <v>20282.392319999999</v>
      </c>
      <c r="C50" s="64">
        <v>353.25117977000002</v>
      </c>
      <c r="D50" s="64">
        <v>19924.310796999998</v>
      </c>
      <c r="E50" s="64">
        <v>6307.0905630999996</v>
      </c>
      <c r="F50" s="64">
        <v>3636.1524258999998</v>
      </c>
      <c r="G50" s="64">
        <v>14361.827730999999</v>
      </c>
      <c r="H50" s="64">
        <v>19639.002811999999</v>
      </c>
      <c r="I50" s="23">
        <v>93.424309227999998</v>
      </c>
      <c r="J50" s="23">
        <v>20.957574044000001</v>
      </c>
      <c r="K50" s="23">
        <v>0.65405773199999995</v>
      </c>
      <c r="L50" s="23">
        <v>0.26703265339999999</v>
      </c>
      <c r="M50" s="23">
        <v>104.26903829</v>
      </c>
      <c r="N50" s="23">
        <v>1.9227638799999999E-2</v>
      </c>
      <c r="O50" s="23">
        <v>0.3573582072</v>
      </c>
      <c r="P50" s="23">
        <v>0.12580573859999999</v>
      </c>
      <c r="Q50" s="23">
        <v>3.3450728466999999</v>
      </c>
      <c r="R50" s="23">
        <v>13.284192936</v>
      </c>
      <c r="S50" s="23">
        <v>13.85790362</v>
      </c>
      <c r="T50" s="23">
        <v>0.52925804909999996</v>
      </c>
      <c r="U50" s="23">
        <v>9.1311236124999997</v>
      </c>
      <c r="V50" s="23">
        <v>12.793418334</v>
      </c>
      <c r="W50" s="23">
        <v>0.17690359289999999</v>
      </c>
      <c r="X50" s="6">
        <v>4.6242010000000003E-7</v>
      </c>
      <c r="Y50" s="23">
        <v>0.64236752360000005</v>
      </c>
      <c r="Z50" s="23">
        <v>0.19220933000000001</v>
      </c>
      <c r="AA50" s="23">
        <v>207.56590897000001</v>
      </c>
      <c r="AB50" s="23">
        <v>452.96411702</v>
      </c>
      <c r="AC50" s="23">
        <v>1.180016685</v>
      </c>
      <c r="AD50" s="23">
        <v>0.1261907826</v>
      </c>
      <c r="AF50" s="23">
        <v>2.3134112290000002</v>
      </c>
      <c r="AG50" s="23">
        <v>4.4749999999999998E-3</v>
      </c>
      <c r="AH50" s="23">
        <v>13.406597794</v>
      </c>
      <c r="AI50" s="23">
        <v>71.072193530999996</v>
      </c>
      <c r="AJ50" s="23">
        <v>1737.1178011</v>
      </c>
      <c r="AK50" s="23">
        <v>13.634581618</v>
      </c>
      <c r="AL50" s="23">
        <v>3.8745157267999999</v>
      </c>
      <c r="AM50" s="23">
        <v>11.173881009</v>
      </c>
      <c r="AN50" s="23">
        <v>0.2435260148</v>
      </c>
      <c r="AP50" s="23">
        <v>0.28144182000000001</v>
      </c>
      <c r="AQ50" s="23">
        <v>477.58896829000003</v>
      </c>
      <c r="AR50" s="23">
        <v>2.1559550000000001</v>
      </c>
      <c r="AS50" s="23">
        <v>6.0883910000000005E-4</v>
      </c>
      <c r="AT50" s="23">
        <v>1.6687471841999999</v>
      </c>
      <c r="AU50" s="23">
        <v>207.65614073</v>
      </c>
      <c r="AV50" s="23">
        <v>0.1002388097</v>
      </c>
      <c r="AZ50" s="23">
        <v>3.1365300000000003E-5</v>
      </c>
      <c r="BA50" s="23">
        <v>6.4658339999999997E-4</v>
      </c>
      <c r="BB50" s="23">
        <v>6.617789E-4</v>
      </c>
      <c r="BD50" s="23">
        <v>5.9865809423999998</v>
      </c>
      <c r="BE50" s="23">
        <v>1.1265000000000001</v>
      </c>
      <c r="BF50" s="23">
        <v>2.4835150000000001</v>
      </c>
      <c r="BG50" s="23">
        <v>7.8089859600000006E-2</v>
      </c>
      <c r="BH50" s="23">
        <v>2.405E-3</v>
      </c>
      <c r="BI50" s="23">
        <v>28.582215547000001</v>
      </c>
      <c r="BJ50" s="23">
        <v>27.724729702000001</v>
      </c>
      <c r="BK50" s="23">
        <v>33.602425519999997</v>
      </c>
      <c r="BL50" s="23">
        <v>105.76845464</v>
      </c>
      <c r="BM50" s="23">
        <v>19.323712444000002</v>
      </c>
      <c r="BN50" s="23">
        <v>225.51320332</v>
      </c>
      <c r="BO50" s="23">
        <v>1.6744818000000001E-3</v>
      </c>
      <c r="BQ50" s="23" t="s">
        <v>47</v>
      </c>
      <c r="BR50" s="23">
        <v>14.552207363490901</v>
      </c>
      <c r="BS50" s="23">
        <v>1022.45749467332</v>
      </c>
      <c r="BT50" s="23">
        <v>1.1264924587873399</v>
      </c>
      <c r="BU50" s="23">
        <v>20.954151178782698</v>
      </c>
      <c r="BV50" s="23">
        <v>2.4835043697819099</v>
      </c>
      <c r="BW50" s="23">
        <v>0.65404492916549695</v>
      </c>
      <c r="BX50" s="23">
        <v>167.31065682569599</v>
      </c>
      <c r="BY50" s="23">
        <v>93.412504831513402</v>
      </c>
      <c r="BZ50" s="23">
        <v>124.629900001547</v>
      </c>
      <c r="CA50" s="23">
        <v>124.203984735177</v>
      </c>
      <c r="CB50" s="23">
        <v>0.109427945860508</v>
      </c>
      <c r="CC50" s="23">
        <v>0.157469330791525</v>
      </c>
      <c r="CD50" s="23">
        <v>104.265582612109</v>
      </c>
      <c r="CE50" s="23">
        <v>1.6723269744001899E-3</v>
      </c>
      <c r="CF50" s="23">
        <v>6.1504846621472003E-3</v>
      </c>
      <c r="CG50" s="23">
        <v>1.30697835285856E-2</v>
      </c>
      <c r="CH50" s="23">
        <v>0.64231425612678905</v>
      </c>
      <c r="CI50" s="23">
        <v>0.35731700767539898</v>
      </c>
      <c r="CJ50" s="23">
        <v>3.0182801510728201E-2</v>
      </c>
      <c r="CK50" s="23">
        <v>9.5578826688007407E-2</v>
      </c>
      <c r="CL50" s="23">
        <v>3.3448240864271299</v>
      </c>
      <c r="CM50" s="23">
        <v>7.8089311496552405E-2</v>
      </c>
      <c r="CN50" s="6">
        <v>26912.681064741399</v>
      </c>
      <c r="CO50" s="23">
        <v>13.2839769790824</v>
      </c>
      <c r="CP50" s="23">
        <v>2.4049421242634999E-3</v>
      </c>
      <c r="CQ50" s="23">
        <v>0.153346948167217</v>
      </c>
      <c r="CR50" s="23">
        <v>0.37543898069800402</v>
      </c>
      <c r="CS50" s="23">
        <v>13.8578246939165</v>
      </c>
      <c r="CT50" s="23">
        <v>9.1309525547071999</v>
      </c>
      <c r="CU50" s="23">
        <v>71.070565156173302</v>
      </c>
      <c r="CV50" s="23">
        <v>12.7361505187187</v>
      </c>
      <c r="CW50" s="23">
        <v>6.0868620941235496E-4</v>
      </c>
      <c r="CX50" s="23">
        <v>11.173656783371101</v>
      </c>
      <c r="CY50" s="23">
        <v>1.66864273606058</v>
      </c>
      <c r="CZ50" s="23">
        <v>20277.0076182917</v>
      </c>
      <c r="DA50" s="23">
        <v>0.17690101551226001</v>
      </c>
      <c r="DB50" s="6">
        <v>4.62553898047257E-7</v>
      </c>
      <c r="DC50" s="23">
        <v>0.85746564372206002</v>
      </c>
      <c r="DD50" s="23">
        <v>21.381298742814302</v>
      </c>
      <c r="DE50" s="23">
        <v>1.3615236087457401</v>
      </c>
      <c r="DF50" s="23">
        <v>3.1633936848603099E-2</v>
      </c>
      <c r="DG50" s="23">
        <v>4.8684651421705496</v>
      </c>
      <c r="DH50" s="23">
        <v>8.17877858430201E-2</v>
      </c>
      <c r="DI50" s="23">
        <v>378.08654188479699</v>
      </c>
      <c r="DJ50" s="23">
        <v>527.49143934394294</v>
      </c>
      <c r="DK50" s="23">
        <v>75.315086114817305</v>
      </c>
      <c r="DL50" s="23">
        <v>33.6004482373474</v>
      </c>
      <c r="DM50" s="23">
        <v>263.92023323952401</v>
      </c>
      <c r="DN50" s="23">
        <v>0.19220941121063501</v>
      </c>
      <c r="DO50" s="23">
        <v>8.7080744199799103</v>
      </c>
      <c r="DP50" s="23">
        <v>207.53026309977801</v>
      </c>
      <c r="DQ50" s="23">
        <v>207.53026309977801</v>
      </c>
      <c r="DR50" s="23">
        <v>452.90893538791897</v>
      </c>
      <c r="DS50" s="23">
        <v>1.1799978161224001</v>
      </c>
      <c r="DT50" s="23">
        <v>105.741705353314</v>
      </c>
      <c r="DU50" s="23">
        <v>4.4380533100678098E-2</v>
      </c>
      <c r="DV50" s="23">
        <v>6.9376454900795304E-2</v>
      </c>
      <c r="DW50" s="23">
        <v>0</v>
      </c>
      <c r="DX50" s="23">
        <v>0</v>
      </c>
      <c r="DY50" s="23">
        <v>211.40007624499299</v>
      </c>
      <c r="DZ50" s="23">
        <v>16.687941739199999</v>
      </c>
      <c r="EA50" s="23">
        <v>1717.2543772169099</v>
      </c>
      <c r="EB50" s="23">
        <v>829.75905179124504</v>
      </c>
      <c r="EC50" s="23">
        <v>0.60140647744918496</v>
      </c>
      <c r="ED50" s="23">
        <v>1.7116961567670901</v>
      </c>
      <c r="EE50" s="23">
        <v>4.4752450900312803E-3</v>
      </c>
      <c r="EF50" s="23">
        <v>4.4228905136993202</v>
      </c>
      <c r="EG50" s="23">
        <v>8.9797673251722596</v>
      </c>
      <c r="EH50" s="23">
        <v>1742.2673465129899</v>
      </c>
      <c r="EI50" s="23">
        <v>19.323406555403501</v>
      </c>
      <c r="EJ50" s="23">
        <v>13.6338677029193</v>
      </c>
      <c r="EK50" s="23">
        <v>353.16133793922899</v>
      </c>
      <c r="EL50" s="23">
        <v>0</v>
      </c>
      <c r="EM50" s="23">
        <v>1.5879556417826499</v>
      </c>
      <c r="EN50" s="23">
        <v>2.2851098094135098</v>
      </c>
      <c r="EO50" s="23">
        <v>21880.7346785154</v>
      </c>
      <c r="EP50" s="23">
        <v>17925.918843675699</v>
      </c>
      <c r="EQ50" s="23">
        <v>1991.7738941120001</v>
      </c>
      <c r="ER50" s="23">
        <v>19917.6927377877</v>
      </c>
      <c r="ES50" s="23">
        <v>1.71770132978048</v>
      </c>
      <c r="ET50" s="23">
        <v>807.333083379664</v>
      </c>
      <c r="EU50" s="23">
        <v>0.100231797337671</v>
      </c>
      <c r="EV50" s="23">
        <v>0</v>
      </c>
      <c r="EW50" s="23">
        <v>0</v>
      </c>
      <c r="EX50" s="23">
        <v>0</v>
      </c>
      <c r="EY50" s="6">
        <v>3.1354435748386503E-5</v>
      </c>
      <c r="EZ50" s="23">
        <v>6.4637391822131105E-4</v>
      </c>
      <c r="FA50" s="23">
        <v>6.6166518920537595E-4</v>
      </c>
      <c r="FB50" s="23">
        <v>0</v>
      </c>
      <c r="FC50" s="23">
        <v>5.9863138282178197</v>
      </c>
      <c r="FD50" s="23">
        <v>44.737377267260797</v>
      </c>
      <c r="FE50" s="23">
        <v>7595.01871911747</v>
      </c>
      <c r="FF50" s="23">
        <v>45.432923566306698</v>
      </c>
      <c r="FG50" s="23">
        <v>187.447219211076</v>
      </c>
      <c r="FH50" s="23">
        <v>97.3309092973318</v>
      </c>
      <c r="FI50" s="23">
        <v>103.657541872054</v>
      </c>
      <c r="FJ50" s="23">
        <v>14.062445995138701</v>
      </c>
      <c r="FK50" s="23">
        <v>1.2399002569997101E-2</v>
      </c>
      <c r="FL50" s="23">
        <v>79.419476775519797</v>
      </c>
      <c r="FM50" s="23">
        <v>6384.8832714177997</v>
      </c>
      <c r="FN50" s="23">
        <v>3633.3687604305101</v>
      </c>
      <c r="FO50" s="23">
        <v>2751.5145109872801</v>
      </c>
      <c r="FP50" s="23">
        <v>7.5437143210921596</v>
      </c>
      <c r="FQ50" s="23">
        <v>6.4194484476705398</v>
      </c>
      <c r="FR50" s="23">
        <v>1352.7023965674</v>
      </c>
      <c r="FS50" s="23">
        <v>171.68942398395001</v>
      </c>
      <c r="FT50" s="23">
        <v>201.09367591395301</v>
      </c>
      <c r="FU50" s="23">
        <v>20.991564281960098</v>
      </c>
      <c r="FV50" s="23">
        <v>19.786607698429702</v>
      </c>
      <c r="FW50" s="23">
        <v>505.19058814905401</v>
      </c>
      <c r="FX50" s="23">
        <v>0.243134224958414</v>
      </c>
      <c r="FY50" s="23">
        <v>262.21187633329401</v>
      </c>
      <c r="FZ50" s="23">
        <v>198.17612061045901</v>
      </c>
      <c r="GA50" s="23">
        <v>571.06874189608504</v>
      </c>
      <c r="GB50" s="23">
        <v>6.6185845757700896</v>
      </c>
      <c r="GC50" s="23">
        <v>0</v>
      </c>
      <c r="GD50" s="23">
        <v>14356.126869088799</v>
      </c>
      <c r="GE50" s="23">
        <v>2442.0069954270698</v>
      </c>
      <c r="GF50" s="23">
        <v>225.502110365394</v>
      </c>
      <c r="GG50" s="23">
        <v>239.80938347949299</v>
      </c>
      <c r="GH50" s="23">
        <v>763.244720532884</v>
      </c>
      <c r="GI50" s="23">
        <v>2269.1429176074998</v>
      </c>
      <c r="GJ50" s="23">
        <v>477.38831455063098</v>
      </c>
      <c r="GK50" s="23">
        <v>0.28138245491522701</v>
      </c>
      <c r="GL50" s="23">
        <v>2.1473232878122901</v>
      </c>
      <c r="GM50" s="23">
        <v>1.76919666008973</v>
      </c>
      <c r="GN50" s="23">
        <v>1128.0439453295101</v>
      </c>
      <c r="GO50" s="23">
        <v>19627.7649347652</v>
      </c>
      <c r="GP50" s="23">
        <v>207.56992698491899</v>
      </c>
      <c r="GQ50" s="23">
        <v>1267.43681811391</v>
      </c>
      <c r="GS50" s="32">
        <f t="shared" si="1"/>
        <v>1.114784834199827</v>
      </c>
      <c r="GT50" s="31">
        <f t="shared" si="2"/>
        <v>0</v>
      </c>
      <c r="GU50" s="46">
        <f t="shared" si="3"/>
        <v>-2.6548651773140354E-4</v>
      </c>
      <c r="GV50" s="46">
        <f t="shared" si="4"/>
        <v>-2.5432846630415036E-4</v>
      </c>
      <c r="GW50" s="46">
        <f t="shared" si="5"/>
        <v>-3.3216000692454212E-4</v>
      </c>
      <c r="GX50" s="46">
        <f t="shared" si="6"/>
        <v>1.233416700450298E-2</v>
      </c>
      <c r="GY50" s="46">
        <f t="shared" si="7"/>
        <v>-7.6555246959998831E-4</v>
      </c>
      <c r="GZ50" s="46">
        <f t="shared" si="8"/>
        <v>-3.9694543187528667E-4</v>
      </c>
      <c r="HA50" s="46">
        <f t="shared" si="9"/>
        <v>-5.722223955246696E-4</v>
      </c>
      <c r="HB50" s="46">
        <f t="shared" si="10"/>
        <v>-1.2635251557266294E-4</v>
      </c>
      <c r="HC50" s="46">
        <f t="shared" si="11"/>
        <v>-1.6332354165212503E-4</v>
      </c>
      <c r="HD50" s="46">
        <f t="shared" si="12"/>
        <v>-1.9574471604902123E-5</v>
      </c>
      <c r="HE50" s="46">
        <f t="shared" si="13"/>
        <v>-5.0696701786578783E-4</v>
      </c>
      <c r="HF50" s="46">
        <f t="shared" si="14"/>
        <v>-3.3141936932286265E-5</v>
      </c>
      <c r="HG50" s="46">
        <f t="shared" si="15"/>
        <v>-3.8333408193619653E-4</v>
      </c>
      <c r="HH50" s="46">
        <f t="shared" si="16"/>
        <v>-1.152891518116533E-4</v>
      </c>
      <c r="HI50" s="46">
        <f t="shared" si="17"/>
        <v>-3.5062312542550976E-4</v>
      </c>
      <c r="HJ50" s="46">
        <f t="shared" si="18"/>
        <v>-7.4366175049200286E-5</v>
      </c>
      <c r="HK50" s="46">
        <f t="shared" si="19"/>
        <v>-1.6256683310800427E-5</v>
      </c>
      <c r="HL50" s="46">
        <f t="shared" si="20"/>
        <v>-5.6953840684820964E-6</v>
      </c>
      <c r="HM50" s="46">
        <f t="shared" si="21"/>
        <v>-8.9204167150934476E-4</v>
      </c>
      <c r="HN50" s="46">
        <f t="shared" si="22"/>
        <v>-1.8733487800519058E-5</v>
      </c>
      <c r="HO50" s="46">
        <f t="shared" si="23"/>
        <v>-4.4763497750326718E-3</v>
      </c>
      <c r="HP50" s="46">
        <f t="shared" si="24"/>
        <v>-1.4569448238620921E-5</v>
      </c>
      <c r="HQ50" s="46">
        <f t="shared" si="25"/>
        <v>2.893430611190463E-4</v>
      </c>
      <c r="HR50" s="46">
        <f t="shared" si="26"/>
        <v>-8.2923671035653671E-5</v>
      </c>
      <c r="HS50" s="46">
        <f t="shared" si="27"/>
        <v>4.2251140979761574E-7</v>
      </c>
      <c r="HT50" s="46">
        <f t="shared" si="28"/>
        <v>-1.7173277827213016E-4</v>
      </c>
      <c r="HU50" s="46">
        <f t="shared" si="29"/>
        <v>-1.2182340721394022E-4</v>
      </c>
      <c r="HV50" s="46">
        <f t="shared" si="30"/>
        <v>-1.5990348136426884E-5</v>
      </c>
      <c r="HW50" s="46">
        <f t="shared" si="31"/>
        <v>-2.7570974529711841E-4</v>
      </c>
      <c r="HX50" s="46">
        <f t="shared" si="32"/>
        <v>0</v>
      </c>
      <c r="HY50" s="46">
        <f t="shared" si="33"/>
        <v>-1.3339382979426083E-4</v>
      </c>
      <c r="HZ50" s="46">
        <f t="shared" si="34"/>
        <v>5.476872207384443E-5</v>
      </c>
      <c r="IA50" s="46">
        <f t="shared" si="35"/>
        <v>-2.9388180274813019E-4</v>
      </c>
      <c r="IB50" s="46">
        <f t="shared" si="36"/>
        <v>-2.2911560003900173E-5</v>
      </c>
      <c r="IC50" s="46">
        <f t="shared" si="37"/>
        <v>2.9644192292135147E-3</v>
      </c>
      <c r="ID50" s="46">
        <f t="shared" si="38"/>
        <v>-5.2360615140386715E-5</v>
      </c>
      <c r="IE50" s="46">
        <f t="shared" si="39"/>
        <v>-3.7431145105654791E-4</v>
      </c>
      <c r="IF50" s="46">
        <f t="shared" si="40"/>
        <v>-2.0066942606529049E-5</v>
      </c>
      <c r="IG50" s="46">
        <f t="shared" si="41"/>
        <v>-1.6088213076856002E-3</v>
      </c>
      <c r="IH50" s="46">
        <f t="shared" si="42"/>
        <v>0</v>
      </c>
      <c r="II50" s="46">
        <f t="shared" si="43"/>
        <v>-2.1093199572472861E-4</v>
      </c>
      <c r="IJ50" s="46">
        <f t="shared" si="44"/>
        <v>-4.2013897449826514E-4</v>
      </c>
      <c r="IK50" s="46">
        <f t="shared" si="45"/>
        <v>-4.0036606458437084E-3</v>
      </c>
      <c r="IL50" s="46">
        <f t="shared" si="46"/>
        <v>-2.5111821439373409E-4</v>
      </c>
      <c r="IM50" s="46">
        <f t="shared" si="47"/>
        <v>-6.259075095906267E-5</v>
      </c>
      <c r="IN50" s="46">
        <f t="shared" si="48"/>
        <v>-4.1517551456909897E-4</v>
      </c>
      <c r="IO50" s="46">
        <f t="shared" si="49"/>
        <v>-6.9956560238372626E-5</v>
      </c>
      <c r="IP50" s="46">
        <f t="shared" si="50"/>
        <v>0</v>
      </c>
      <c r="IQ50" s="46">
        <f t="shared" si="51"/>
        <v>0</v>
      </c>
      <c r="IR50" s="46">
        <f t="shared" si="52"/>
        <v>0</v>
      </c>
      <c r="IS50" s="46">
        <f t="shared" si="53"/>
        <v>-3.463780551596905E-4</v>
      </c>
      <c r="IT50" s="46">
        <f t="shared" si="54"/>
        <v>-3.2398261181608066E-4</v>
      </c>
      <c r="IU50" s="46">
        <f t="shared" si="55"/>
        <v>-1.7182595973375714E-4</v>
      </c>
      <c r="IV50" s="46">
        <f t="shared" si="56"/>
        <v>0</v>
      </c>
      <c r="IW50" s="46">
        <f t="shared" si="57"/>
        <v>-4.4618820784387056E-5</v>
      </c>
      <c r="IX50" s="46">
        <f t="shared" si="58"/>
        <v>-6.6943743099081579E-6</v>
      </c>
      <c r="IY50" s="46">
        <f t="shared" si="59"/>
        <v>-4.2803116108515628E-6</v>
      </c>
      <c r="IZ50" s="46">
        <f t="shared" si="60"/>
        <v>-7.0188812018391781E-6</v>
      </c>
      <c r="JA50" s="46">
        <f t="shared" si="61"/>
        <v>-2.4064755301524038E-5</v>
      </c>
      <c r="JB50" s="46">
        <f t="shared" si="62"/>
        <v>-1.4235025153816543E-6</v>
      </c>
      <c r="JC50" s="46">
        <f t="shared" si="63"/>
        <v>-7.3889188480511321E-7</v>
      </c>
      <c r="JD50" s="46">
        <f t="shared" si="64"/>
        <v>-5.8843450197358172E-5</v>
      </c>
      <c r="JE50" s="46">
        <f t="shared" si="65"/>
        <v>-2.5290420264760131E-4</v>
      </c>
      <c r="JF50" s="46">
        <f t="shared" si="66"/>
        <v>-1.5829701326121689E-5</v>
      </c>
      <c r="JG50" s="46">
        <f t="shared" si="67"/>
        <v>-4.9189823224046426E-5</v>
      </c>
      <c r="JH50" s="46">
        <f t="shared" si="68"/>
        <v>-1.2868611649348332E-3</v>
      </c>
    </row>
    <row r="51" spans="1:268" x14ac:dyDescent="0.3">
      <c r="A51" s="23" t="s">
        <v>48</v>
      </c>
      <c r="B51" s="64">
        <v>32660.779930000001</v>
      </c>
      <c r="C51" s="64">
        <v>447.55139033</v>
      </c>
      <c r="D51" s="64">
        <v>32828.398198000003</v>
      </c>
      <c r="E51" s="64">
        <v>19722.821361999999</v>
      </c>
      <c r="F51" s="64">
        <v>4707.4303938000003</v>
      </c>
      <c r="G51" s="64">
        <v>6654.9740245000003</v>
      </c>
      <c r="H51" s="64">
        <v>11672.722476000001</v>
      </c>
      <c r="I51" s="23">
        <v>36.721571066999999</v>
      </c>
      <c r="J51" s="23">
        <v>21.634136726000001</v>
      </c>
      <c r="K51" s="23">
        <v>0.35313499999999998</v>
      </c>
      <c r="L51" s="23">
        <v>4.4884051722000002</v>
      </c>
      <c r="M51" s="23">
        <v>132.58101171000001</v>
      </c>
      <c r="N51" s="23">
        <v>0.41669991639999998</v>
      </c>
      <c r="O51" s="23">
        <v>80.770315595</v>
      </c>
      <c r="P51" s="23">
        <v>0.44766996399999998</v>
      </c>
      <c r="Q51" s="23">
        <v>8.2528774900000004E-2</v>
      </c>
      <c r="R51" s="23">
        <v>9.4919345200000005E-2</v>
      </c>
      <c r="S51" s="23">
        <v>11.37820335</v>
      </c>
      <c r="T51" s="23">
        <v>1.4272982907</v>
      </c>
      <c r="U51" s="23">
        <v>0.16747212559999999</v>
      </c>
      <c r="V51" s="23">
        <v>1.095588279</v>
      </c>
      <c r="W51" s="23">
        <v>8.0932000000000004E-2</v>
      </c>
      <c r="X51" s="23">
        <v>6.7825510399999997E-2</v>
      </c>
      <c r="Y51" s="23">
        <v>1.52503294E-2</v>
      </c>
      <c r="AA51" s="23">
        <v>40.899559795000002</v>
      </c>
      <c r="AB51" s="23">
        <v>637.27546851</v>
      </c>
      <c r="AD51" s="23">
        <v>0.45395455950000002</v>
      </c>
      <c r="AF51" s="23">
        <v>7.5658606670999999</v>
      </c>
      <c r="AH51" s="23">
        <v>10.446984912</v>
      </c>
      <c r="AI51" s="23">
        <v>12.303148523000001</v>
      </c>
      <c r="AJ51" s="23">
        <v>8.1016328692999995</v>
      </c>
      <c r="AK51" s="23">
        <v>5.4155183689999999</v>
      </c>
      <c r="AL51" s="23">
        <v>5.7134973152999997</v>
      </c>
      <c r="AM51" s="23">
        <v>2.5235571469</v>
      </c>
      <c r="AN51" s="23">
        <v>7.6162170299999998E-2</v>
      </c>
      <c r="AQ51" s="23">
        <v>86.927612726999996</v>
      </c>
      <c r="AR51" s="23">
        <v>1.2750000000000001E-3</v>
      </c>
      <c r="AS51" s="23">
        <v>1.3898177330000001</v>
      </c>
      <c r="AT51" s="23">
        <v>0.43504646289999999</v>
      </c>
      <c r="AU51" s="23">
        <v>111.22531411</v>
      </c>
      <c r="AV51" s="23">
        <v>0.34795549619999999</v>
      </c>
      <c r="AW51" s="23">
        <v>1.15642E-5</v>
      </c>
      <c r="AX51" s="23">
        <v>1.0281029999999999E-4</v>
      </c>
      <c r="AZ51" s="23">
        <v>8.1633279999999996E-4</v>
      </c>
      <c r="BA51" s="23">
        <v>1.4865627157000001</v>
      </c>
      <c r="BB51" s="23">
        <v>0.31778004939999999</v>
      </c>
      <c r="BD51" s="23">
        <v>0.65793714640000001</v>
      </c>
      <c r="BG51" s="23">
        <v>3.52841</v>
      </c>
      <c r="BI51" s="23">
        <v>8.0876432394000002</v>
      </c>
      <c r="BJ51" s="23">
        <v>7.8450144462000004</v>
      </c>
      <c r="BK51" s="23">
        <v>17.881470928999999</v>
      </c>
      <c r="BL51" s="23">
        <v>58.85907538</v>
      </c>
      <c r="BM51" s="23">
        <v>0.27338057230000001</v>
      </c>
      <c r="BN51" s="23">
        <v>30.353601652999998</v>
      </c>
      <c r="BO51" s="23">
        <v>7.2983297899999994E-2</v>
      </c>
      <c r="BQ51" s="23" t="s">
        <v>48</v>
      </c>
      <c r="BR51" s="23">
        <v>12.562341710135501</v>
      </c>
      <c r="BS51" s="23">
        <v>43.716634112308498</v>
      </c>
      <c r="BT51" s="23">
        <v>0</v>
      </c>
      <c r="BU51" s="23">
        <v>21.634108965419401</v>
      </c>
      <c r="BV51" s="23">
        <v>0</v>
      </c>
      <c r="BW51" s="23">
        <v>0.35313581357716201</v>
      </c>
      <c r="BX51" s="23">
        <v>37.599788314631198</v>
      </c>
      <c r="BY51" s="23">
        <v>36.721517859345397</v>
      </c>
      <c r="BZ51" s="23">
        <v>33.662572662735698</v>
      </c>
      <c r="CA51" s="23">
        <v>6.2078370970899401</v>
      </c>
      <c r="CB51" s="23">
        <v>1.840236798259</v>
      </c>
      <c r="CC51" s="23">
        <v>2.6481434354854199</v>
      </c>
      <c r="CD51" s="23">
        <v>132.57914867113701</v>
      </c>
      <c r="CE51" s="23">
        <v>7.2986903966029901E-2</v>
      </c>
      <c r="CF51" s="23">
        <v>0.13334337400552099</v>
      </c>
      <c r="CG51" s="23">
        <v>0.28335606850004003</v>
      </c>
      <c r="CH51" s="23">
        <v>1.5247072635385699E-2</v>
      </c>
      <c r="CI51" s="23">
        <v>80.769328871400802</v>
      </c>
      <c r="CJ51" s="23">
        <v>0.10743960870835099</v>
      </c>
      <c r="CK51" s="23">
        <v>0.340226538376176</v>
      </c>
      <c r="CL51" s="23">
        <v>8.2532331516163293E-2</v>
      </c>
      <c r="CM51" s="23">
        <v>3.5283994383725599</v>
      </c>
      <c r="CN51" s="23">
        <v>16603.7042568668</v>
      </c>
      <c r="CO51" s="23">
        <v>9.4920673617394397E-2</v>
      </c>
      <c r="CP51" s="23">
        <v>0</v>
      </c>
      <c r="CQ51" s="23">
        <v>0.41391537192866701</v>
      </c>
      <c r="CR51" s="23">
        <v>1.01338717927282</v>
      </c>
      <c r="CS51" s="23">
        <v>11.378157346097501</v>
      </c>
      <c r="CT51" s="23">
        <v>0.16747283678250499</v>
      </c>
      <c r="CU51" s="23">
        <v>12.303233060912</v>
      </c>
      <c r="CV51" s="23">
        <v>1.09558463119127</v>
      </c>
      <c r="CW51" s="23">
        <v>1.3898460559924</v>
      </c>
      <c r="CX51" s="23">
        <v>2.5235561770586701</v>
      </c>
      <c r="CY51" s="23">
        <v>0.43503902333747302</v>
      </c>
      <c r="CZ51" s="23">
        <v>32298.865881412399</v>
      </c>
      <c r="DA51" s="23">
        <v>8.0931899658063397E-2</v>
      </c>
      <c r="DB51" s="23">
        <v>6.7825025858696403E-2</v>
      </c>
      <c r="DC51" s="23">
        <v>0.24262882984176401</v>
      </c>
      <c r="DD51" s="23">
        <v>6.0500394076180504</v>
      </c>
      <c r="DE51" s="23">
        <v>0.38525638651432897</v>
      </c>
      <c r="DF51" s="23">
        <v>8.9511373093690994E-3</v>
      </c>
      <c r="DG51" s="23">
        <v>1.37757993132602</v>
      </c>
      <c r="DH51" s="23">
        <v>2.3142879346549999E-2</v>
      </c>
      <c r="DI51" s="23">
        <v>105.645165784475</v>
      </c>
      <c r="DJ51" s="23">
        <v>202.90701465685899</v>
      </c>
      <c r="DK51" s="23">
        <v>35.726241506639298</v>
      </c>
      <c r="DL51" s="23">
        <v>17.881441079870999</v>
      </c>
      <c r="DM51" s="23">
        <v>35.835647816454497</v>
      </c>
      <c r="DN51" s="23">
        <v>0</v>
      </c>
      <c r="DO51" s="23">
        <v>7.7062909292057302</v>
      </c>
      <c r="DP51" s="23">
        <v>40.896587660443103</v>
      </c>
      <c r="DQ51" s="23">
        <v>40.896587660443103</v>
      </c>
      <c r="DR51" s="23">
        <v>637.27269676143601</v>
      </c>
      <c r="DS51" s="23">
        <v>0</v>
      </c>
      <c r="DT51" s="23">
        <v>58.858917558970397</v>
      </c>
      <c r="DU51" s="23">
        <v>0.177008796437682</v>
      </c>
      <c r="DV51" s="23">
        <v>0.234346216434136</v>
      </c>
      <c r="DW51" s="23">
        <v>0</v>
      </c>
      <c r="DX51" s="23">
        <v>0</v>
      </c>
      <c r="DY51" s="23">
        <v>55.324831567899501</v>
      </c>
      <c r="DZ51" s="23">
        <v>6.9120271534625903</v>
      </c>
      <c r="EA51" s="23">
        <v>269.165456017145</v>
      </c>
      <c r="EB51" s="23">
        <v>19.924278384363699</v>
      </c>
      <c r="EC51" s="23">
        <v>1.9671157944048501</v>
      </c>
      <c r="ED51" s="23">
        <v>5.5987226173595097</v>
      </c>
      <c r="EE51" s="23">
        <v>0</v>
      </c>
      <c r="EF51" s="23">
        <v>3.4474862678970801</v>
      </c>
      <c r="EG51" s="23">
        <v>6.9994673018779796</v>
      </c>
      <c r="EH51" s="23">
        <v>13.0325296578348</v>
      </c>
      <c r="EI51" s="23">
        <v>0.27338407812871102</v>
      </c>
      <c r="EJ51" s="23">
        <v>5.41549236005641</v>
      </c>
      <c r="EK51" s="23">
        <v>447.55080854688703</v>
      </c>
      <c r="EL51" s="23">
        <v>0</v>
      </c>
      <c r="EM51" s="23">
        <v>2.3425382167998499</v>
      </c>
      <c r="EN51" s="23">
        <v>3.37095704657062</v>
      </c>
      <c r="EO51" s="23">
        <v>9826.9889713652592</v>
      </c>
      <c r="EP51" s="23">
        <v>29436.3493998659</v>
      </c>
      <c r="EQ51" s="23">
        <v>3270.72443270036</v>
      </c>
      <c r="ER51" s="23">
        <v>32707.073832566301</v>
      </c>
      <c r="ES51" s="23">
        <v>0.13457173550080001</v>
      </c>
      <c r="ET51" s="23">
        <v>178.90609570883501</v>
      </c>
      <c r="EU51" s="23">
        <v>0.34794441809980903</v>
      </c>
      <c r="EV51" s="6">
        <v>1.15643444172246E-5</v>
      </c>
      <c r="EW51" s="23">
        <v>1.0281084774690899E-4</v>
      </c>
      <c r="EX51" s="23">
        <v>0</v>
      </c>
      <c r="EY51" s="23">
        <v>8.16269644056414E-4</v>
      </c>
      <c r="EZ51" s="23">
        <v>1.4865705493239001</v>
      </c>
      <c r="FA51" s="23">
        <v>0.31777952513693603</v>
      </c>
      <c r="FB51" s="23">
        <v>0</v>
      </c>
      <c r="FC51" s="23">
        <v>0.65793754599420995</v>
      </c>
      <c r="FD51" s="23">
        <v>104.604774183446</v>
      </c>
      <c r="FE51" s="23">
        <v>6281.1029696618098</v>
      </c>
      <c r="FF51" s="23">
        <v>91.811506406388901</v>
      </c>
      <c r="FG51" s="23">
        <v>9.7184719573515803</v>
      </c>
      <c r="FH51" s="23">
        <v>89.013199061382196</v>
      </c>
      <c r="FI51" s="23">
        <v>67.343085808330002</v>
      </c>
      <c r="FJ51" s="23">
        <v>51.455844395905899</v>
      </c>
      <c r="FK51" s="23">
        <v>4.2601590914768998E-2</v>
      </c>
      <c r="FL51" s="23">
        <v>37.760430146098997</v>
      </c>
      <c r="FM51" s="23">
        <v>19709.393911011801</v>
      </c>
      <c r="FN51" s="23">
        <v>4703.0674631539596</v>
      </c>
      <c r="FO51" s="23">
        <v>15006.3264478579</v>
      </c>
      <c r="FP51" s="23">
        <v>10.2865596641258</v>
      </c>
      <c r="FQ51" s="23">
        <v>1.5709216604110501</v>
      </c>
      <c r="FR51" s="23">
        <v>3212.7645668342602</v>
      </c>
      <c r="FS51" s="23">
        <v>12.1753816025397</v>
      </c>
      <c r="FT51" s="23">
        <v>100.787531590138</v>
      </c>
      <c r="FU51" s="23">
        <v>18.7831707327611</v>
      </c>
      <c r="FV51" s="23">
        <v>36.647939210679198</v>
      </c>
      <c r="FW51" s="23">
        <v>255.47725176970499</v>
      </c>
      <c r="FX51" s="23">
        <v>7.6098028676805707E-2</v>
      </c>
      <c r="FY51" s="23">
        <v>973.20032719176595</v>
      </c>
      <c r="FZ51" s="23">
        <v>332.10860045138497</v>
      </c>
      <c r="GA51" s="23">
        <v>263.357755784983</v>
      </c>
      <c r="GB51" s="23">
        <v>7.4004718940679304</v>
      </c>
      <c r="GC51" s="23">
        <v>0</v>
      </c>
      <c r="GD51" s="23">
        <v>6649.71729931145</v>
      </c>
      <c r="GE51" s="23">
        <v>335.97621143605102</v>
      </c>
      <c r="GF51" s="23">
        <v>30.353734547129399</v>
      </c>
      <c r="GG51" s="23">
        <v>101.18219177026501</v>
      </c>
      <c r="GH51" s="23">
        <v>29.281478684655202</v>
      </c>
      <c r="GI51" s="23">
        <v>634.22872336647197</v>
      </c>
      <c r="GJ51" s="23">
        <v>86.927291678466901</v>
      </c>
      <c r="GK51" s="23">
        <v>0</v>
      </c>
      <c r="GL51" s="23">
        <v>1.2751355478761101E-3</v>
      </c>
      <c r="GM51" s="23">
        <v>9.9051925544403299E-2</v>
      </c>
      <c r="GN51" s="23">
        <v>348.68945241671901</v>
      </c>
      <c r="GO51" s="23">
        <v>11672.5350911228</v>
      </c>
      <c r="GP51" s="23">
        <v>111.224718754069</v>
      </c>
      <c r="GQ51" s="23">
        <v>119.010232259804</v>
      </c>
      <c r="GS51" s="32">
        <f t="shared" si="1"/>
        <v>0.8418898632259314</v>
      </c>
      <c r="GT51" s="31">
        <f t="shared" si="2"/>
        <v>0</v>
      </c>
      <c r="GU51" s="46">
        <f t="shared" si="3"/>
        <v>-1.1080998352252191E-2</v>
      </c>
      <c r="GV51" s="46">
        <f t="shared" si="4"/>
        <v>-1.2999247137821278E-6</v>
      </c>
      <c r="GW51" s="46">
        <f t="shared" si="5"/>
        <v>-3.6957138359889111E-3</v>
      </c>
      <c r="GX51" s="46">
        <f t="shared" si="6"/>
        <v>-6.8080781860493142E-4</v>
      </c>
      <c r="GY51" s="46">
        <f t="shared" si="7"/>
        <v>-9.2681787749574927E-4</v>
      </c>
      <c r="GZ51" s="46">
        <f t="shared" si="8"/>
        <v>-7.898941707657844E-4</v>
      </c>
      <c r="HA51" s="46">
        <f t="shared" si="9"/>
        <v>-1.6053228163899981E-5</v>
      </c>
      <c r="HB51" s="46">
        <f t="shared" si="10"/>
        <v>-1.4489482082665068E-6</v>
      </c>
      <c r="HC51" s="46">
        <f t="shared" si="11"/>
        <v>-1.2831841155527652E-6</v>
      </c>
      <c r="HD51" s="46">
        <f t="shared" si="12"/>
        <v>2.3038700837605705E-6</v>
      </c>
      <c r="HE51" s="46">
        <f t="shared" si="13"/>
        <v>-5.5561952684364088E-6</v>
      </c>
      <c r="HF51" s="46">
        <f t="shared" si="14"/>
        <v>-1.4052079094722158E-5</v>
      </c>
      <c r="HG51" s="46">
        <f t="shared" si="15"/>
        <v>-1.1372559012305333E-6</v>
      </c>
      <c r="HH51" s="46">
        <f t="shared" si="16"/>
        <v>-1.2216413814021115E-5</v>
      </c>
      <c r="HI51" s="46">
        <f t="shared" si="17"/>
        <v>-8.5261817408081288E-6</v>
      </c>
      <c r="HJ51" s="46">
        <f t="shared" si="18"/>
        <v>4.309546782438472E-5</v>
      </c>
      <c r="HK51" s="46">
        <f t="shared" si="19"/>
        <v>1.3995222908382559E-5</v>
      </c>
      <c r="HL51" s="46">
        <f t="shared" si="20"/>
        <v>-4.0431605134725528E-6</v>
      </c>
      <c r="HM51" s="46">
        <f t="shared" si="21"/>
        <v>2.9850112724872172E-6</v>
      </c>
      <c r="HN51" s="46">
        <f t="shared" si="22"/>
        <v>4.2465723919711644E-6</v>
      </c>
      <c r="HO51" s="46">
        <f t="shared" si="23"/>
        <v>-3.3295434059379842E-6</v>
      </c>
      <c r="HP51" s="46">
        <f t="shared" si="24"/>
        <v>-1.2398301859203643E-6</v>
      </c>
      <c r="HQ51" s="46">
        <f t="shared" si="25"/>
        <v>-7.1439389211615922E-6</v>
      </c>
      <c r="HR51" s="46">
        <f t="shared" si="26"/>
        <v>-2.1355372260357773E-4</v>
      </c>
      <c r="HS51" s="46">
        <f t="shared" si="27"/>
        <v>0</v>
      </c>
      <c r="HT51" s="46">
        <f t="shared" si="28"/>
        <v>-7.2669108709137116E-5</v>
      </c>
      <c r="HU51" s="46">
        <f t="shared" si="29"/>
        <v>-4.3493727609936735E-6</v>
      </c>
      <c r="HV51" s="46">
        <f t="shared" si="30"/>
        <v>0</v>
      </c>
      <c r="HW51" s="46">
        <f t="shared" si="31"/>
        <v>4.5032846221587798E-6</v>
      </c>
      <c r="HX51" s="46">
        <f t="shared" si="32"/>
        <v>0</v>
      </c>
      <c r="HY51" s="46">
        <f t="shared" si="33"/>
        <v>-2.941547117954506E-6</v>
      </c>
      <c r="HZ51" s="46">
        <f t="shared" si="34"/>
        <v>0</v>
      </c>
      <c r="IA51" s="46">
        <f t="shared" si="35"/>
        <v>-3.0001215856866834E-6</v>
      </c>
      <c r="IB51" s="46">
        <f t="shared" si="36"/>
        <v>6.8712420922705967E-6</v>
      </c>
      <c r="IC51" s="46">
        <f t="shared" si="37"/>
        <v>0.60862999695033604</v>
      </c>
      <c r="ID51" s="46">
        <f t="shared" si="38"/>
        <v>-4.8026692585575839E-6</v>
      </c>
      <c r="IE51" s="46">
        <f t="shared" si="39"/>
        <v>-3.5913721774332677E-7</v>
      </c>
      <c r="IF51" s="46">
        <f t="shared" si="40"/>
        <v>-3.843151842641388E-7</v>
      </c>
      <c r="IG51" s="46">
        <f t="shared" si="41"/>
        <v>-8.4217168368023131E-4</v>
      </c>
      <c r="IH51" s="46">
        <f t="shared" si="42"/>
        <v>0</v>
      </c>
      <c r="II51" s="46">
        <f t="shared" si="43"/>
        <v>0</v>
      </c>
      <c r="IJ51" s="46">
        <f t="shared" si="44"/>
        <v>-3.6932859769611205E-6</v>
      </c>
      <c r="IK51" s="46">
        <f t="shared" si="45"/>
        <v>1.0631205969411512E-4</v>
      </c>
      <c r="IL51" s="46">
        <f t="shared" si="46"/>
        <v>2.0378925759363605E-5</v>
      </c>
      <c r="IM51" s="46">
        <f t="shared" si="47"/>
        <v>-1.7100616052307697E-5</v>
      </c>
      <c r="IN51" s="46">
        <f t="shared" si="48"/>
        <v>-5.3527017276700713E-6</v>
      </c>
      <c r="IO51" s="46">
        <f t="shared" si="49"/>
        <v>-3.1837692785277334E-5</v>
      </c>
      <c r="IP51" s="46">
        <f t="shared" si="50"/>
        <v>1.2488302225833116E-5</v>
      </c>
      <c r="IQ51" s="46">
        <f t="shared" si="51"/>
        <v>5.3277435140314231E-6</v>
      </c>
      <c r="IR51" s="46">
        <f t="shared" si="52"/>
        <v>0</v>
      </c>
      <c r="IS51" s="46">
        <f t="shared" si="53"/>
        <v>-7.7365436726257414E-5</v>
      </c>
      <c r="IT51" s="46">
        <f t="shared" si="54"/>
        <v>5.2696222078401365E-6</v>
      </c>
      <c r="IU51" s="46">
        <f t="shared" si="55"/>
        <v>-1.6497670793088184E-6</v>
      </c>
      <c r="IV51" s="46">
        <f t="shared" si="56"/>
        <v>0</v>
      </c>
      <c r="IW51" s="46">
        <f t="shared" si="57"/>
        <v>6.0734404818108644E-7</v>
      </c>
      <c r="IX51" s="46">
        <f t="shared" si="58"/>
        <v>0</v>
      </c>
      <c r="IY51" s="46">
        <f t="shared" si="59"/>
        <v>0</v>
      </c>
      <c r="IZ51" s="46">
        <f t="shared" si="60"/>
        <v>-2.9933107094060536E-6</v>
      </c>
      <c r="JA51" s="46">
        <f t="shared" si="61"/>
        <v>0</v>
      </c>
      <c r="JB51" s="46">
        <f t="shared" si="62"/>
        <v>-5.5229246142117064E-6</v>
      </c>
      <c r="JC51" s="46">
        <f t="shared" si="63"/>
        <v>-5.6984070569543077E-6</v>
      </c>
      <c r="JD51" s="46">
        <f t="shared" si="64"/>
        <v>-1.669277047628446E-6</v>
      </c>
      <c r="JE51" s="46">
        <f t="shared" si="65"/>
        <v>-2.6813372208830594E-6</v>
      </c>
      <c r="JF51" s="46">
        <f t="shared" si="66"/>
        <v>1.2823986289546102E-5</v>
      </c>
      <c r="JG51" s="46">
        <f t="shared" si="67"/>
        <v>4.3781996917458317E-6</v>
      </c>
      <c r="JH51" s="46">
        <f t="shared" si="68"/>
        <v>4.9409469476810049E-5</v>
      </c>
    </row>
    <row r="52" spans="1:268" x14ac:dyDescent="0.3"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T52" s="31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</row>
    <row r="53" spans="1:268" x14ac:dyDescent="0.3"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T53" s="31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</row>
    <row r="54" spans="1:268" x14ac:dyDescent="0.3">
      <c r="A54" s="23" t="s">
        <v>49</v>
      </c>
      <c r="B54" s="64">
        <v>490.21782188999998</v>
      </c>
      <c r="C54" s="64">
        <v>9.3152267000000002</v>
      </c>
      <c r="D54" s="64">
        <v>363.94913618999999</v>
      </c>
      <c r="E54" s="64">
        <v>358.15876973000002</v>
      </c>
      <c r="F54" s="64">
        <v>161.31210562999999</v>
      </c>
      <c r="G54" s="64">
        <v>67.991431943999999</v>
      </c>
      <c r="H54" s="64">
        <v>681.36358093000001</v>
      </c>
      <c r="I54" s="23">
        <v>11.124345068</v>
      </c>
      <c r="J54" s="23">
        <v>2.2581335738999999</v>
      </c>
      <c r="K54" s="23">
        <v>1.9616999999999999E-2</v>
      </c>
      <c r="L54" s="23">
        <v>6.1644870000000004E-4</v>
      </c>
      <c r="M54" s="23">
        <v>2.3107632630000001</v>
      </c>
      <c r="N54" s="23">
        <v>2.5116517E-3</v>
      </c>
      <c r="O54" s="6">
        <v>2.94619E-6</v>
      </c>
      <c r="P54" s="23">
        <v>7.8820850000000005E-4</v>
      </c>
      <c r="Q54" s="23">
        <v>2.1962880000000001E-2</v>
      </c>
      <c r="R54" s="23">
        <v>1.4624130000000001E-2</v>
      </c>
      <c r="S54" s="23">
        <v>4.1000000000000002E-2</v>
      </c>
      <c r="T54" s="23">
        <v>2.34097461E-2</v>
      </c>
      <c r="U54" s="23">
        <v>2.384549E-2</v>
      </c>
      <c r="V54" s="23">
        <v>7.6036850000000003E-2</v>
      </c>
      <c r="W54" s="23">
        <v>0.11600000000000001</v>
      </c>
      <c r="Y54" s="23">
        <v>5.6299999999999996E-3</v>
      </c>
      <c r="AA54" s="23">
        <v>2.6619106271000001</v>
      </c>
      <c r="AB54" s="23">
        <v>23.727799999999998</v>
      </c>
      <c r="AD54" s="23">
        <v>6.4808094600000005E-2</v>
      </c>
      <c r="AF54" s="23">
        <v>0.16964206879999999</v>
      </c>
      <c r="AH54" s="23">
        <v>0.41307747039999998</v>
      </c>
      <c r="AI54" s="23">
        <v>0.3485549</v>
      </c>
      <c r="AJ54" s="23">
        <v>26.716000000000001</v>
      </c>
      <c r="AK54" s="23">
        <v>0.1207553603</v>
      </c>
      <c r="AL54" s="23">
        <v>0.14910609999999999</v>
      </c>
      <c r="AM54" s="23">
        <v>0.15592615000000001</v>
      </c>
      <c r="AN54" s="23">
        <v>1.785014E-2</v>
      </c>
      <c r="AQ54" s="23">
        <v>2.5361070106999999</v>
      </c>
      <c r="AS54" s="23">
        <v>1.1299999999999999E-2</v>
      </c>
      <c r="AT54" s="23">
        <v>6.4802109999999996E-2</v>
      </c>
      <c r="AU54" s="23">
        <v>1.0707338009</v>
      </c>
      <c r="AV54" s="23">
        <v>1.9738540000000001E-4</v>
      </c>
      <c r="AW54" s="6">
        <v>6.988322E-7</v>
      </c>
      <c r="AX54" s="6">
        <v>6.211855E-6</v>
      </c>
      <c r="AZ54" s="6">
        <v>5.5698791E-7</v>
      </c>
      <c r="BA54" s="6">
        <v>8.5799962999999997E-6</v>
      </c>
      <c r="BB54" s="6">
        <v>3.4055172999999999E-6</v>
      </c>
      <c r="BD54" s="23">
        <v>5.4900571E-3</v>
      </c>
      <c r="BG54" s="23">
        <v>8.7200000000000003E-3</v>
      </c>
      <c r="BK54" s="23">
        <v>0.40789820999999998</v>
      </c>
      <c r="BL54" s="23">
        <v>1.2229829998999999</v>
      </c>
      <c r="BM54" s="23">
        <v>1.6908119999999999E-2</v>
      </c>
      <c r="BN54" s="23">
        <v>70.995822509999996</v>
      </c>
      <c r="BO54" s="23">
        <v>1.4106399999999999E-5</v>
      </c>
      <c r="BQ54" s="23" t="s">
        <v>49</v>
      </c>
      <c r="BR54" s="23">
        <v>0.68021713981690701</v>
      </c>
      <c r="BS54" s="23">
        <v>7.8721995631100601</v>
      </c>
      <c r="BT54" s="23">
        <v>0</v>
      </c>
      <c r="BU54" s="23">
        <v>2.25813615909632</v>
      </c>
      <c r="BV54" s="23">
        <v>0</v>
      </c>
      <c r="BW54" s="23">
        <v>1.9617636333272601E-2</v>
      </c>
      <c r="BX54" s="23">
        <v>11.173720992535101</v>
      </c>
      <c r="BY54" s="23">
        <v>11.1242975779767</v>
      </c>
      <c r="BZ54" s="23">
        <v>1.90052638416639</v>
      </c>
      <c r="CA54" s="23">
        <v>10.8802900522565</v>
      </c>
      <c r="CB54" s="23">
        <v>2.52731085721214E-4</v>
      </c>
      <c r="CC54" s="23">
        <v>3.6370850488048098E-4</v>
      </c>
      <c r="CD54" s="23">
        <v>2.3106207485925498</v>
      </c>
      <c r="CE54" s="6">
        <v>1.41037152549568E-5</v>
      </c>
      <c r="CF54" s="23">
        <v>8.0103823586147999E-4</v>
      </c>
      <c r="CG54" s="23">
        <v>1.7021834124241401E-3</v>
      </c>
      <c r="CH54" s="23">
        <v>5.6302709601679596E-3</v>
      </c>
      <c r="CI54" s="6">
        <v>2.9466995799092898E-6</v>
      </c>
      <c r="CJ54" s="23">
        <v>1.89187486565584E-4</v>
      </c>
      <c r="CK54" s="23">
        <v>5.9901613232141301E-4</v>
      </c>
      <c r="CL54" s="23">
        <v>2.1965597037559199E-2</v>
      </c>
      <c r="CM54" s="23">
        <v>8.7200939609892204E-3</v>
      </c>
      <c r="CN54" s="23">
        <v>2589.2880164031699</v>
      </c>
      <c r="CO54" s="23">
        <v>1.4625379506936299E-2</v>
      </c>
      <c r="CP54" s="23">
        <v>0</v>
      </c>
      <c r="CQ54" s="23">
        <v>6.7670396997304601E-3</v>
      </c>
      <c r="CR54" s="23">
        <v>1.6567661491316499E-2</v>
      </c>
      <c r="CS54" s="23">
        <v>4.1000719550036299E-2</v>
      </c>
      <c r="CT54" s="23">
        <v>2.3841576602787701E-2</v>
      </c>
      <c r="CU54" s="23">
        <v>0.34855480396501098</v>
      </c>
      <c r="CV54" s="23">
        <v>7.6033184014120597E-2</v>
      </c>
      <c r="CW54" s="23">
        <v>1.13003569090097E-2</v>
      </c>
      <c r="CX54" s="23">
        <v>0.15592610013392999</v>
      </c>
      <c r="CY54" s="23">
        <v>6.4802452090808302E-2</v>
      </c>
      <c r="CZ54" s="23">
        <v>490.19335659209702</v>
      </c>
      <c r="DA54" s="23">
        <v>0.116000258684723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19.8203553562658</v>
      </c>
      <c r="DJ54" s="23">
        <v>21.565957497673399</v>
      </c>
      <c r="DK54" s="23">
        <v>2.1288570271631402</v>
      </c>
      <c r="DL54" s="23">
        <v>0.40789643081895899</v>
      </c>
      <c r="DM54" s="6">
        <v>17.956811907937201</v>
      </c>
      <c r="DN54" s="6">
        <v>0</v>
      </c>
      <c r="DO54" s="23">
        <v>0.39133141510276598</v>
      </c>
      <c r="DP54" s="6">
        <v>2.6611602256265101</v>
      </c>
      <c r="DQ54" s="6">
        <v>2.6611602256265101</v>
      </c>
      <c r="DR54" s="6">
        <v>23.659346080126902</v>
      </c>
      <c r="DS54" s="23">
        <v>0</v>
      </c>
      <c r="DT54" s="23">
        <v>1.2229638233932401</v>
      </c>
      <c r="DU54" s="23">
        <v>2.5846012594359799E-2</v>
      </c>
      <c r="DV54" s="23">
        <v>3.2276231833065203E-2</v>
      </c>
      <c r="DW54" s="23">
        <v>0</v>
      </c>
      <c r="DX54" s="23">
        <v>0</v>
      </c>
      <c r="DY54" s="23">
        <v>18.665042418563999</v>
      </c>
      <c r="DZ54" s="23">
        <v>1.01365020441806</v>
      </c>
      <c r="EA54" s="23">
        <v>41.469807946420502</v>
      </c>
      <c r="EB54" s="23">
        <v>1.7119132577037599</v>
      </c>
      <c r="EC54" s="23">
        <v>4.4009228216956901E-2</v>
      </c>
      <c r="ED54" s="23">
        <v>0.12525829196911301</v>
      </c>
      <c r="EE54" s="23">
        <v>0</v>
      </c>
      <c r="EF54" s="23">
        <v>0.13599459867612401</v>
      </c>
      <c r="EG54" s="23">
        <v>0.27611275991115303</v>
      </c>
      <c r="EH54" s="23">
        <v>26.8093070466165</v>
      </c>
      <c r="EI54" s="23">
        <v>1.6907611848740799E-2</v>
      </c>
      <c r="EJ54" s="23">
        <v>0.120615280752823</v>
      </c>
      <c r="EK54" s="23">
        <v>9.2942078021572208</v>
      </c>
      <c r="EL54" s="23">
        <v>0</v>
      </c>
      <c r="EM54" s="23">
        <v>6.0933887795764002E-2</v>
      </c>
      <c r="EN54" s="23">
        <v>8.7684649547776605E-2</v>
      </c>
      <c r="EO54" s="23">
        <v>702.47278079664102</v>
      </c>
      <c r="EP54" s="23">
        <v>327.461804372865</v>
      </c>
      <c r="EQ54" s="23">
        <v>36.3845262212227</v>
      </c>
      <c r="ER54" s="23">
        <v>363.84633059408799</v>
      </c>
      <c r="ES54" s="23">
        <v>2.9976782218400898E-3</v>
      </c>
      <c r="ET54" s="23">
        <v>19.974203490853601</v>
      </c>
      <c r="EU54" s="23">
        <v>1.9739212035031501E-4</v>
      </c>
      <c r="EV54" s="6">
        <v>6.9884755149169998E-7</v>
      </c>
      <c r="EW54" s="6">
        <v>6.2116554396291998E-6</v>
      </c>
      <c r="EX54" s="23">
        <v>0</v>
      </c>
      <c r="EY54" s="6">
        <v>5.5697780496811501E-7</v>
      </c>
      <c r="EZ54" s="6">
        <v>8.5798489348919903E-6</v>
      </c>
      <c r="FA54" s="6">
        <v>3.4038454604077401E-6</v>
      </c>
      <c r="FB54" s="23">
        <v>0</v>
      </c>
      <c r="FC54" s="23">
        <v>5.4721909299646704E-3</v>
      </c>
      <c r="FD54" s="23">
        <v>0.96757461267547495</v>
      </c>
      <c r="FE54" s="23">
        <v>238.36085551348401</v>
      </c>
      <c r="FF54" s="23">
        <v>3.4879056642250399</v>
      </c>
      <c r="FG54" s="23">
        <v>2.44685748772301</v>
      </c>
      <c r="FH54" s="23">
        <v>12.617881413383101</v>
      </c>
      <c r="FI54" s="23">
        <v>0.99394216174209005</v>
      </c>
      <c r="FJ54" s="23">
        <v>0.78933325066000604</v>
      </c>
      <c r="FK54" s="23">
        <v>6.4664241627121104E-3</v>
      </c>
      <c r="FL54" s="23">
        <v>3.02368012037237</v>
      </c>
      <c r="FM54" s="23">
        <v>357.98607074521698</v>
      </c>
      <c r="FN54" s="23">
        <v>161.27437015493001</v>
      </c>
      <c r="FO54" s="23">
        <v>196.71170059028699</v>
      </c>
      <c r="FP54" s="23">
        <v>0.142560005952479</v>
      </c>
      <c r="FQ54" s="23">
        <v>0.101386954700529</v>
      </c>
      <c r="FR54" s="23">
        <v>42.599474418117602</v>
      </c>
      <c r="FS54" s="23">
        <v>1.87078750750948</v>
      </c>
      <c r="FT54" s="23">
        <v>22.743535882978801</v>
      </c>
      <c r="FU54" s="23">
        <v>0.58048669235051298</v>
      </c>
      <c r="FV54" s="23">
        <v>1.3126126754741301</v>
      </c>
      <c r="FW54" s="23">
        <v>57.350302308790504</v>
      </c>
      <c r="FX54" s="23">
        <v>1.7836416618440602E-2</v>
      </c>
      <c r="FY54" s="23">
        <v>4.8910586775963099</v>
      </c>
      <c r="FZ54" s="23">
        <v>5.0036023523316597</v>
      </c>
      <c r="GA54" s="23">
        <v>4.6537920600539202</v>
      </c>
      <c r="GB54" s="23">
        <v>0.58865458588931596</v>
      </c>
      <c r="GC54" s="23">
        <v>0</v>
      </c>
      <c r="GD54" s="23">
        <v>67.989013045850598</v>
      </c>
      <c r="GE54" s="23">
        <v>54.327240875402303</v>
      </c>
      <c r="GF54" s="23">
        <v>70.996053520037194</v>
      </c>
      <c r="GG54" s="23">
        <v>0</v>
      </c>
      <c r="GH54" s="23">
        <v>75.619049090215896</v>
      </c>
      <c r="GI54" s="23">
        <v>96.304276143796201</v>
      </c>
      <c r="GJ54" s="23">
        <v>2.5360957116305598</v>
      </c>
      <c r="GK54" s="23">
        <v>0</v>
      </c>
      <c r="GL54" s="23">
        <v>0</v>
      </c>
      <c r="GM54" s="23">
        <v>0.27555699231137998</v>
      </c>
      <c r="GN54" s="23">
        <v>38.269552498883797</v>
      </c>
      <c r="GO54" s="23">
        <v>681.35992173591899</v>
      </c>
      <c r="GP54" s="23">
        <v>1.07074186370768</v>
      </c>
      <c r="GQ54" s="23">
        <v>26.4500407384519</v>
      </c>
      <c r="GT54" s="31">
        <f t="shared" si="2"/>
        <v>0</v>
      </c>
      <c r="GU54" s="46">
        <f t="shared" si="3"/>
        <v>-4.9906994014700635E-5</v>
      </c>
      <c r="GV54" s="46">
        <f t="shared" si="4"/>
        <v>-2.2564021810418675E-3</v>
      </c>
      <c r="GW54" s="46">
        <f t="shared" si="5"/>
        <v>-2.8247242729635902E-4</v>
      </c>
      <c r="GX54" s="46">
        <f t="shared" si="6"/>
        <v>-4.8218555394645136E-4</v>
      </c>
      <c r="GY54" s="46">
        <f t="shared" si="7"/>
        <v>-2.3392835226224696E-4</v>
      </c>
      <c r="GZ54" s="46">
        <f t="shared" si="8"/>
        <v>-3.5576514278930706E-5</v>
      </c>
      <c r="HA54" s="46">
        <f t="shared" si="9"/>
        <v>-5.370398687921545E-6</v>
      </c>
      <c r="HB54" s="46">
        <f t="shared" si="10"/>
        <v>-4.2690174576766872E-6</v>
      </c>
      <c r="HC54" s="46">
        <f t="shared" si="11"/>
        <v>1.1448376437986122E-6</v>
      </c>
      <c r="HD54" s="46">
        <f t="shared" si="12"/>
        <v>3.2437848427499772E-5</v>
      </c>
      <c r="HE54" s="46">
        <f t="shared" si="13"/>
        <v>-1.4777220399702091E-5</v>
      </c>
      <c r="HF54" s="46">
        <f t="shared" si="14"/>
        <v>-6.1674170492591134E-5</v>
      </c>
      <c r="HG54" s="46">
        <f t="shared" si="15"/>
        <v>-3.3563776834104756E-3</v>
      </c>
      <c r="HH54" s="46">
        <f t="shared" si="16"/>
        <v>1.7296233755793752E-4</v>
      </c>
      <c r="HI54" s="46">
        <f t="shared" si="17"/>
        <v>-6.192667299380223E-6</v>
      </c>
      <c r="HJ54" s="46">
        <f t="shared" si="18"/>
        <v>1.2371044048859302E-4</v>
      </c>
      <c r="HK54" s="46">
        <f t="shared" si="19"/>
        <v>8.5441454383852996E-5</v>
      </c>
      <c r="HL54" s="46">
        <f t="shared" si="20"/>
        <v>1.7550000885304349E-5</v>
      </c>
      <c r="HM54" s="46">
        <f t="shared" si="21"/>
        <v>-3.205712212019297E-3</v>
      </c>
      <c r="HN54" s="46">
        <f t="shared" si="22"/>
        <v>-1.6411477442061358E-4</v>
      </c>
      <c r="HO54" s="46">
        <f t="shared" si="23"/>
        <v>-4.821327921140616E-5</v>
      </c>
      <c r="HP54" s="46">
        <f t="shared" si="24"/>
        <v>2.2300407154277726E-6</v>
      </c>
      <c r="HQ54" s="46">
        <f t="shared" si="25"/>
        <v>0</v>
      </c>
      <c r="HR54" s="46">
        <f t="shared" si="26"/>
        <v>4.8127916156310567E-5</v>
      </c>
      <c r="HS54" s="46">
        <f t="shared" si="27"/>
        <v>0</v>
      </c>
      <c r="HT54" s="46">
        <f t="shared" si="28"/>
        <v>-2.8190333133293669E-4</v>
      </c>
      <c r="HU54" s="46">
        <f t="shared" si="29"/>
        <v>-2.8849669953850202E-3</v>
      </c>
      <c r="HV54" s="46">
        <f t="shared" si="30"/>
        <v>0</v>
      </c>
      <c r="HW54" s="46">
        <f t="shared" si="31"/>
        <v>-3.3857809154428826E-3</v>
      </c>
      <c r="HX54" s="46">
        <f t="shared" si="32"/>
        <v>0</v>
      </c>
      <c r="HY54" s="46">
        <f t="shared" si="33"/>
        <v>-2.207875773854485E-3</v>
      </c>
      <c r="HZ54" s="46">
        <f t="shared" si="34"/>
        <v>0</v>
      </c>
      <c r="IA54" s="46">
        <f t="shared" si="35"/>
        <v>-2.3484984833076006E-3</v>
      </c>
      <c r="IB54" s="46">
        <f t="shared" si="36"/>
        <v>-2.7552327916396801E-7</v>
      </c>
      <c r="IC54" s="46">
        <f t="shared" si="37"/>
        <v>3.4925530250224011E-3</v>
      </c>
      <c r="ID54" s="46">
        <f t="shared" si="38"/>
        <v>-1.1600275700307727E-3</v>
      </c>
      <c r="IE54" s="46">
        <f t="shared" si="39"/>
        <v>-3.2699041585782461E-3</v>
      </c>
      <c r="IF54" s="46">
        <f t="shared" si="40"/>
        <v>-3.1980569021436724E-7</v>
      </c>
      <c r="IG54" s="46">
        <f t="shared" si="41"/>
        <v>-7.6881086419483915E-4</v>
      </c>
      <c r="IH54" s="46">
        <f t="shared" si="42"/>
        <v>0</v>
      </c>
      <c r="II54" s="46">
        <f t="shared" si="43"/>
        <v>0</v>
      </c>
      <c r="IJ54" s="46">
        <f t="shared" si="44"/>
        <v>-4.4552810241892231E-6</v>
      </c>
      <c r="IK54" s="46">
        <f t="shared" si="45"/>
        <v>0</v>
      </c>
      <c r="IL54" s="46">
        <f t="shared" si="46"/>
        <v>3.1584868115116117E-5</v>
      </c>
      <c r="IM54" s="46">
        <f t="shared" si="47"/>
        <v>5.2790072469201582E-6</v>
      </c>
      <c r="IN54" s="46">
        <f t="shared" si="48"/>
        <v>7.5301701255500364E-6</v>
      </c>
      <c r="IO54" s="46">
        <f t="shared" si="49"/>
        <v>3.4046845992668008E-5</v>
      </c>
      <c r="IP54" s="46">
        <f t="shared" si="50"/>
        <v>2.1967350245126289E-5</v>
      </c>
      <c r="IQ54" s="46">
        <f t="shared" si="51"/>
        <v>-3.2125729077742577E-5</v>
      </c>
      <c r="IR54" s="46">
        <f t="shared" si="52"/>
        <v>0</v>
      </c>
      <c r="IS54" s="46">
        <f t="shared" si="53"/>
        <v>-1.8142282271420867E-5</v>
      </c>
      <c r="IT54" s="46">
        <f t="shared" si="54"/>
        <v>-1.7175427920567776E-5</v>
      </c>
      <c r="IU54" s="46">
        <f t="shared" si="55"/>
        <v>-4.9092089247638581E-4</v>
      </c>
      <c r="IV54" s="46">
        <f t="shared" si="56"/>
        <v>0</v>
      </c>
      <c r="IW54" s="46">
        <f t="shared" si="57"/>
        <v>-3.254277634986643E-3</v>
      </c>
      <c r="IX54" s="46">
        <f t="shared" si="58"/>
        <v>0</v>
      </c>
      <c r="IY54" s="46">
        <f t="shared" si="59"/>
        <v>0</v>
      </c>
      <c r="IZ54" s="46">
        <f t="shared" si="60"/>
        <v>1.0775342800471632E-5</v>
      </c>
      <c r="JA54" s="46">
        <f t="shared" si="61"/>
        <v>0</v>
      </c>
      <c r="JB54" s="46">
        <f t="shared" si="62"/>
        <v>0</v>
      </c>
      <c r="JC54" s="46">
        <f t="shared" si="63"/>
        <v>0</v>
      </c>
      <c r="JD54" s="46">
        <f t="shared" si="64"/>
        <v>-4.361826057032855E-6</v>
      </c>
      <c r="JE54" s="46">
        <f t="shared" si="65"/>
        <v>-1.5680109013317391E-5</v>
      </c>
      <c r="JF54" s="46">
        <f t="shared" si="66"/>
        <v>-3.005368185223246E-5</v>
      </c>
      <c r="JG54" s="46">
        <f t="shared" si="67"/>
        <v>3.2538539456265503E-6</v>
      </c>
      <c r="JH54" s="46">
        <f t="shared" ref="JH54" si="69">(CE54-BO54)/(BO54+1E-50)</f>
        <v>-1.9032106300683065E-4</v>
      </c>
    </row>
    <row r="55" spans="1:268" x14ac:dyDescent="0.3">
      <c r="A55" s="23" t="s">
        <v>1</v>
      </c>
      <c r="B55" s="64">
        <v>1826.8288359999999</v>
      </c>
      <c r="C55" s="64">
        <v>38.1706</v>
      </c>
      <c r="D55" s="64">
        <v>6509.3942999999999</v>
      </c>
      <c r="E55" s="64">
        <v>863.01595999999995</v>
      </c>
      <c r="F55" s="64">
        <v>686.71433823999996</v>
      </c>
      <c r="G55" s="64">
        <v>941.18100000000004</v>
      </c>
      <c r="H55" s="64">
        <v>1250.2954999999999</v>
      </c>
      <c r="I55" s="23">
        <v>0.54261051140000005</v>
      </c>
      <c r="J55" s="23">
        <v>2.9384886000000002E-3</v>
      </c>
      <c r="K55" s="23">
        <v>0.23046905000000001</v>
      </c>
      <c r="L55" s="23">
        <v>0.32322374059999998</v>
      </c>
      <c r="M55" s="23">
        <v>3.1987514743999999</v>
      </c>
      <c r="N55" s="23">
        <v>4.4872417999999997E-3</v>
      </c>
      <c r="P55" s="23">
        <v>0.1858759072</v>
      </c>
      <c r="Q55" s="23">
        <v>4.2225230000000002E-4</v>
      </c>
      <c r="R55" s="23">
        <v>2.4577169999999999E-3</v>
      </c>
      <c r="T55" s="23">
        <v>8.6561451000000001E-3</v>
      </c>
      <c r="U55" s="23">
        <v>2.7841089999999999E-2</v>
      </c>
      <c r="V55" s="23">
        <v>0.25426525</v>
      </c>
      <c r="W55" s="23">
        <v>2.1182585E-2</v>
      </c>
      <c r="Y55" s="23">
        <v>1.2892059999999999E-4</v>
      </c>
      <c r="AA55" s="23">
        <v>1.6687729309999999</v>
      </c>
      <c r="AB55" s="23">
        <v>0.39378914999999998</v>
      </c>
      <c r="AD55" s="23">
        <v>4.5892020499999998E-2</v>
      </c>
      <c r="AF55" s="23">
        <v>1.0356714753</v>
      </c>
      <c r="AH55" s="23">
        <v>0.50057906029999999</v>
      </c>
      <c r="AI55" s="23">
        <v>0.83347090000000001</v>
      </c>
      <c r="AJ55" s="23">
        <v>79.802499999999995</v>
      </c>
      <c r="AK55" s="23">
        <v>0.38587364549999997</v>
      </c>
      <c r="AL55" s="23">
        <v>5.4096777800000002E-2</v>
      </c>
      <c r="AM55" s="23">
        <v>0.42443755</v>
      </c>
      <c r="AN55" s="23">
        <v>1.3955789999999999E-2</v>
      </c>
      <c r="AQ55" s="23">
        <v>6.7131822401000001</v>
      </c>
      <c r="AS55" s="23">
        <v>0.12784555</v>
      </c>
      <c r="AT55" s="23">
        <v>0.31478820000000002</v>
      </c>
      <c r="AU55" s="23">
        <v>5.8611159061000002</v>
      </c>
      <c r="AV55" s="23">
        <v>2.5302459999999999E-3</v>
      </c>
      <c r="BA55" s="23">
        <v>1.1904399999999999E-4</v>
      </c>
      <c r="BB55" s="23">
        <v>1.7109969999999999E-4</v>
      </c>
      <c r="BD55" s="23">
        <v>1.0416513248999999</v>
      </c>
      <c r="BG55" s="23">
        <v>0.30119743999999998</v>
      </c>
      <c r="BK55" s="23">
        <v>0.95630804999999997</v>
      </c>
      <c r="BL55" s="23">
        <v>13.977946331</v>
      </c>
      <c r="BM55" s="23">
        <v>4.1921124999999997E-2</v>
      </c>
      <c r="BO55" s="23">
        <v>1.115137E-4</v>
      </c>
      <c r="BQ55" s="23" t="s">
        <v>1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  <c r="FS55" s="23">
        <v>0</v>
      </c>
      <c r="FT55" s="23">
        <v>0</v>
      </c>
      <c r="FU55" s="23">
        <v>0</v>
      </c>
      <c r="FV55" s="23">
        <v>0</v>
      </c>
      <c r="FW55" s="23">
        <v>0</v>
      </c>
      <c r="FX55" s="23">
        <v>0</v>
      </c>
      <c r="FY55" s="23">
        <v>0</v>
      </c>
      <c r="FZ55" s="23">
        <v>0</v>
      </c>
      <c r="GA55" s="23">
        <v>0</v>
      </c>
      <c r="GB55" s="23">
        <v>0</v>
      </c>
      <c r="GC55" s="23">
        <v>0</v>
      </c>
      <c r="GD55" s="23">
        <v>0</v>
      </c>
      <c r="GE55" s="23">
        <v>0</v>
      </c>
      <c r="GF55" s="23">
        <v>0</v>
      </c>
      <c r="GG55" s="23">
        <v>0</v>
      </c>
      <c r="GH55" s="23">
        <v>0</v>
      </c>
      <c r="GI55" s="23">
        <v>0</v>
      </c>
      <c r="GJ55" s="23">
        <v>0</v>
      </c>
      <c r="GK55" s="23">
        <v>0</v>
      </c>
      <c r="GL55" s="23">
        <v>0</v>
      </c>
      <c r="GM55" s="23">
        <v>0</v>
      </c>
      <c r="GN55" s="23">
        <v>0</v>
      </c>
      <c r="GO55" s="23">
        <v>0</v>
      </c>
      <c r="GP55" s="23">
        <v>0</v>
      </c>
      <c r="GQ55" s="23">
        <v>0</v>
      </c>
    </row>
    <row r="56" spans="1:268" x14ac:dyDescent="0.3">
      <c r="A56" s="23" t="s">
        <v>11</v>
      </c>
      <c r="B56" s="64">
        <v>524.12027255999999</v>
      </c>
      <c r="C56" s="64">
        <v>79.417567094999995</v>
      </c>
      <c r="D56" s="64">
        <v>2750.8201398000001</v>
      </c>
      <c r="E56" s="64">
        <v>451.60528105999998</v>
      </c>
      <c r="F56" s="64">
        <v>378.53161798999997</v>
      </c>
      <c r="G56" s="64">
        <v>933.97902772999998</v>
      </c>
      <c r="H56" s="64">
        <v>1864.0554337000001</v>
      </c>
      <c r="I56" s="23">
        <v>0.88509551929999997</v>
      </c>
      <c r="J56" s="23">
        <v>0.65135430240000003</v>
      </c>
      <c r="K56" s="23">
        <v>9.9321800000000002E-2</v>
      </c>
      <c r="L56" s="23">
        <v>2.2338907299999999E-2</v>
      </c>
      <c r="M56" s="23">
        <v>13.872196419</v>
      </c>
      <c r="N56" s="23">
        <v>1.3996852E-3</v>
      </c>
      <c r="O56" s="23">
        <v>1.6311576999999999</v>
      </c>
      <c r="P56" s="23">
        <v>1.3942511499999999E-2</v>
      </c>
      <c r="Q56" s="23">
        <v>6.0012219999999996E-3</v>
      </c>
      <c r="R56" s="23">
        <v>2.7979747499999999E-2</v>
      </c>
      <c r="S56" s="23">
        <v>4.0099999999999997E-2</v>
      </c>
      <c r="T56" s="23">
        <v>4.7456093400000003E-2</v>
      </c>
      <c r="U56" s="23">
        <v>1.5748470000000001E-2</v>
      </c>
      <c r="V56" s="23">
        <v>0.11345677</v>
      </c>
      <c r="W56" s="23">
        <v>1.2419060000000001E-2</v>
      </c>
      <c r="Y56" s="23">
        <v>5.5559200000000002E-5</v>
      </c>
      <c r="AA56" s="23">
        <v>2.0093407968000001</v>
      </c>
      <c r="AB56" s="23">
        <v>18.614360000000001</v>
      </c>
      <c r="AD56" s="23">
        <v>3.5247758499999997E-2</v>
      </c>
      <c r="AF56" s="23">
        <v>0.3837787882</v>
      </c>
      <c r="AH56" s="23">
        <v>0.83499163669999998</v>
      </c>
      <c r="AI56" s="23">
        <v>0.39669130000000002</v>
      </c>
      <c r="AK56" s="23">
        <v>5.0604141268999996</v>
      </c>
      <c r="AL56" s="23">
        <v>7.3979892935000002</v>
      </c>
      <c r="AM56" s="23">
        <v>0.18782818000000001</v>
      </c>
      <c r="AN56" s="23">
        <v>1.0281755E-2</v>
      </c>
      <c r="AQ56" s="23">
        <v>28.000088708</v>
      </c>
      <c r="AS56" s="23">
        <v>5.5095949999999998E-2</v>
      </c>
      <c r="AT56" s="23">
        <v>0.13798719000000001</v>
      </c>
      <c r="AU56" s="23">
        <v>33.588313466999999</v>
      </c>
      <c r="AV56" s="23">
        <v>8.7421839999999998E-4</v>
      </c>
      <c r="AZ56" s="6">
        <v>3.2446799999999999E-7</v>
      </c>
      <c r="BA56" s="23">
        <v>1.7711070000000001E-4</v>
      </c>
      <c r="BB56" s="23">
        <v>1.4846599999999999E-5</v>
      </c>
      <c r="BD56" s="23">
        <v>0.51252307829999999</v>
      </c>
      <c r="BG56" s="23">
        <v>0.33270423500000001</v>
      </c>
      <c r="BK56" s="23">
        <v>7.8315405946999999</v>
      </c>
      <c r="BL56" s="23">
        <v>37.669113029999998</v>
      </c>
      <c r="BM56" s="23">
        <v>2.1040494999999999E-2</v>
      </c>
      <c r="BN56" s="23">
        <v>1.517503</v>
      </c>
      <c r="BO56" s="23">
        <v>2.0362900000000001E-4</v>
      </c>
      <c r="BQ56" s="23" t="s">
        <v>11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6">
        <v>0</v>
      </c>
      <c r="DQ56" s="23">
        <v>0</v>
      </c>
      <c r="DR56" s="23">
        <v>0</v>
      </c>
      <c r="DS56" s="23">
        <v>0</v>
      </c>
      <c r="DT56" s="23">
        <v>0</v>
      </c>
      <c r="DU56" s="23">
        <v>0</v>
      </c>
      <c r="DV56" s="23">
        <v>0</v>
      </c>
      <c r="DW56" s="23">
        <v>0</v>
      </c>
      <c r="DX56" s="23">
        <v>0</v>
      </c>
      <c r="DY56" s="23">
        <v>0</v>
      </c>
      <c r="DZ56" s="23">
        <v>0</v>
      </c>
      <c r="EA56" s="23">
        <v>0</v>
      </c>
      <c r="EB56" s="23">
        <v>0</v>
      </c>
      <c r="EC56" s="23">
        <v>0</v>
      </c>
      <c r="ED56" s="23">
        <v>0</v>
      </c>
      <c r="EE56" s="23">
        <v>0</v>
      </c>
      <c r="EF56" s="23">
        <v>0</v>
      </c>
      <c r="EG56" s="23">
        <v>0</v>
      </c>
      <c r="EH56" s="23">
        <v>0</v>
      </c>
      <c r="EI56" s="23">
        <v>0</v>
      </c>
      <c r="EJ56" s="23">
        <v>0</v>
      </c>
      <c r="EK56" s="23">
        <v>0</v>
      </c>
      <c r="EL56" s="23">
        <v>0</v>
      </c>
      <c r="EM56" s="23">
        <v>0</v>
      </c>
      <c r="EN56" s="23">
        <v>0</v>
      </c>
      <c r="EO56" s="23">
        <v>0</v>
      </c>
      <c r="EP56" s="23">
        <v>0</v>
      </c>
      <c r="EQ56" s="23">
        <v>0</v>
      </c>
      <c r="ER56" s="23">
        <v>0</v>
      </c>
      <c r="ES56" s="23">
        <v>0</v>
      </c>
      <c r="ET56" s="23">
        <v>0</v>
      </c>
      <c r="EU56" s="23">
        <v>0</v>
      </c>
      <c r="EV56" s="23">
        <v>0</v>
      </c>
      <c r="EW56" s="23">
        <v>0</v>
      </c>
      <c r="EX56" s="23">
        <v>0</v>
      </c>
      <c r="EY56" s="23">
        <v>0</v>
      </c>
      <c r="EZ56" s="23">
        <v>0</v>
      </c>
      <c r="FA56" s="23">
        <v>0</v>
      </c>
      <c r="FB56" s="23">
        <v>0</v>
      </c>
      <c r="FC56" s="23">
        <v>0</v>
      </c>
      <c r="FD56" s="23">
        <v>0</v>
      </c>
      <c r="FE56" s="23">
        <v>0</v>
      </c>
      <c r="FF56" s="23">
        <v>0</v>
      </c>
      <c r="FG56" s="23">
        <v>0</v>
      </c>
      <c r="FH56" s="23">
        <v>0</v>
      </c>
      <c r="FI56" s="23">
        <v>0</v>
      </c>
      <c r="FJ56" s="23">
        <v>0</v>
      </c>
      <c r="FK56" s="23">
        <v>0</v>
      </c>
      <c r="FL56" s="23">
        <v>0</v>
      </c>
      <c r="FM56" s="23">
        <v>0</v>
      </c>
      <c r="FN56" s="23">
        <v>0</v>
      </c>
      <c r="FO56" s="23">
        <v>0</v>
      </c>
      <c r="FP56" s="23">
        <v>0</v>
      </c>
      <c r="FQ56" s="23">
        <v>0</v>
      </c>
      <c r="FR56" s="23">
        <v>0</v>
      </c>
      <c r="FS56" s="23">
        <v>0</v>
      </c>
      <c r="FT56" s="23">
        <v>0</v>
      </c>
      <c r="FU56" s="23">
        <v>0</v>
      </c>
      <c r="FV56" s="23">
        <v>0</v>
      </c>
      <c r="FW56" s="23">
        <v>0</v>
      </c>
      <c r="FX56" s="23">
        <v>0</v>
      </c>
      <c r="FY56" s="23">
        <v>0</v>
      </c>
      <c r="FZ56" s="23">
        <v>0</v>
      </c>
      <c r="GA56" s="23">
        <v>0</v>
      </c>
      <c r="GB56" s="23">
        <v>0</v>
      </c>
      <c r="GC56" s="23">
        <v>0</v>
      </c>
      <c r="GD56" s="23">
        <v>0</v>
      </c>
      <c r="GE56" s="23">
        <v>0</v>
      </c>
      <c r="GF56" s="23">
        <v>0</v>
      </c>
      <c r="GG56" s="23">
        <v>0</v>
      </c>
      <c r="GH56" s="23">
        <v>0</v>
      </c>
      <c r="GI56" s="23">
        <v>0</v>
      </c>
      <c r="GJ56" s="23">
        <v>0</v>
      </c>
      <c r="GK56" s="23">
        <v>0</v>
      </c>
      <c r="GL56" s="23">
        <v>0</v>
      </c>
      <c r="GM56" s="23">
        <v>0</v>
      </c>
      <c r="GN56" s="23">
        <v>0</v>
      </c>
      <c r="GO56" s="23">
        <v>0</v>
      </c>
      <c r="GP56" s="23">
        <v>0</v>
      </c>
      <c r="GQ56" s="23">
        <v>0</v>
      </c>
    </row>
    <row r="57" spans="1:268" x14ac:dyDescent="0.3">
      <c r="A57" s="23" t="s">
        <v>56</v>
      </c>
      <c r="B57" s="64">
        <v>1533.731262</v>
      </c>
      <c r="C57" s="64">
        <v>213.20984601999999</v>
      </c>
      <c r="D57" s="64">
        <v>2602.0694276999998</v>
      </c>
      <c r="E57" s="64">
        <v>820.39423899999997</v>
      </c>
      <c r="F57" s="64">
        <v>66.761949700000002</v>
      </c>
      <c r="G57" s="64">
        <v>1589.8680658999999</v>
      </c>
      <c r="H57" s="64">
        <v>303.3606193</v>
      </c>
      <c r="I57" s="23">
        <v>1.0852554678999999</v>
      </c>
      <c r="J57" s="23">
        <v>0.65339222070000003</v>
      </c>
      <c r="L57" s="23">
        <v>1.8204554800000002E-2</v>
      </c>
      <c r="M57" s="23">
        <v>4.5702556980000004</v>
      </c>
      <c r="N57" s="23">
        <v>1.3294882399999999E-2</v>
      </c>
      <c r="O57" s="23">
        <v>3.3940499999999998E-2</v>
      </c>
      <c r="P57" s="23">
        <v>1.33269488E-2</v>
      </c>
      <c r="S57" s="23">
        <v>3.29E-3</v>
      </c>
      <c r="T57" s="23">
        <v>2.9458392100000001E-2</v>
      </c>
      <c r="Z57" s="23">
        <v>1.2579932396</v>
      </c>
      <c r="AA57" s="23">
        <v>14.511001851</v>
      </c>
      <c r="AB57" s="23">
        <v>50.473499320000002</v>
      </c>
      <c r="AD57" s="23">
        <v>9.1409699799999994E-2</v>
      </c>
      <c r="AF57" s="23">
        <v>3.6606181500000001E-2</v>
      </c>
      <c r="AH57" s="23">
        <v>0.1165358111</v>
      </c>
      <c r="AI57" s="23">
        <v>143.0734075</v>
      </c>
      <c r="AJ57" s="23">
        <v>7.8622500999999998</v>
      </c>
      <c r="AK57" s="23">
        <v>7.2151293173999997</v>
      </c>
      <c r="AL57" s="23">
        <v>0.18713085679999999</v>
      </c>
      <c r="AQ57" s="23">
        <v>9.3286566855000004</v>
      </c>
      <c r="AT57" s="23">
        <v>1.8944999999999999E-3</v>
      </c>
      <c r="AU57" s="23">
        <v>4.1881233721999997</v>
      </c>
      <c r="AV57" s="23">
        <v>6.1011531000000003E-3</v>
      </c>
      <c r="BA57" s="23">
        <v>2.3501810000000001E-4</v>
      </c>
      <c r="BB57" s="23">
        <v>1.3166879999999999E-4</v>
      </c>
      <c r="BD57" s="23">
        <v>2.9776838323999999</v>
      </c>
      <c r="BE57" s="23">
        <v>7.3421900000000004</v>
      </c>
      <c r="BK57" s="23">
        <v>0.90967100000000001</v>
      </c>
      <c r="BL57" s="23">
        <v>38.261372000000001</v>
      </c>
      <c r="BN57" s="23">
        <v>42.596499999999999</v>
      </c>
      <c r="BQ57" s="23" t="s">
        <v>56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3">
        <v>0</v>
      </c>
      <c r="DV57" s="23">
        <v>0</v>
      </c>
      <c r="DW57" s="23">
        <v>0</v>
      </c>
      <c r="DX57" s="23">
        <v>0</v>
      </c>
      <c r="DY57" s="23">
        <v>0</v>
      </c>
      <c r="DZ57" s="23">
        <v>0</v>
      </c>
      <c r="EA57" s="23">
        <v>0</v>
      </c>
      <c r="EB57" s="23">
        <v>0</v>
      </c>
      <c r="EC57" s="23">
        <v>0</v>
      </c>
      <c r="ED57" s="23">
        <v>0</v>
      </c>
      <c r="EE57" s="23">
        <v>0</v>
      </c>
      <c r="EF57" s="23">
        <v>0</v>
      </c>
      <c r="EG57" s="23">
        <v>0</v>
      </c>
      <c r="EH57" s="23">
        <v>0</v>
      </c>
      <c r="EI57" s="23">
        <v>0</v>
      </c>
      <c r="EJ57" s="23">
        <v>0</v>
      </c>
      <c r="EK57" s="23">
        <v>0</v>
      </c>
      <c r="EL57" s="23">
        <v>0</v>
      </c>
      <c r="EM57" s="23">
        <v>0</v>
      </c>
      <c r="EN57" s="23">
        <v>0</v>
      </c>
      <c r="EO57" s="23">
        <v>0</v>
      </c>
      <c r="EP57" s="23">
        <v>0</v>
      </c>
      <c r="EQ57" s="23">
        <v>0</v>
      </c>
      <c r="ER57" s="23">
        <v>0</v>
      </c>
      <c r="ES57" s="23">
        <v>0</v>
      </c>
      <c r="ET57" s="23">
        <v>0</v>
      </c>
      <c r="EU57" s="23">
        <v>0</v>
      </c>
      <c r="EV57" s="23">
        <v>0</v>
      </c>
      <c r="EW57" s="23">
        <v>0</v>
      </c>
      <c r="EX57" s="23">
        <v>0</v>
      </c>
      <c r="EY57" s="23">
        <v>0</v>
      </c>
      <c r="EZ57" s="23">
        <v>0</v>
      </c>
      <c r="FA57" s="23">
        <v>0</v>
      </c>
      <c r="FB57" s="23">
        <v>0</v>
      </c>
      <c r="FC57" s="23">
        <v>0</v>
      </c>
      <c r="FD57" s="23">
        <v>0</v>
      </c>
      <c r="FE57" s="23">
        <v>0</v>
      </c>
      <c r="FF57" s="23">
        <v>0</v>
      </c>
      <c r="FG57" s="23">
        <v>0</v>
      </c>
      <c r="FH57" s="23">
        <v>0</v>
      </c>
      <c r="FI57" s="23">
        <v>0</v>
      </c>
      <c r="FJ57" s="23">
        <v>0</v>
      </c>
      <c r="FK57" s="23">
        <v>0</v>
      </c>
      <c r="FL57" s="23">
        <v>0</v>
      </c>
      <c r="FM57" s="23">
        <v>0</v>
      </c>
      <c r="FN57" s="23">
        <v>0</v>
      </c>
      <c r="FO57" s="23">
        <v>0</v>
      </c>
      <c r="FP57" s="23">
        <v>0</v>
      </c>
      <c r="FQ57" s="23">
        <v>0</v>
      </c>
      <c r="FR57" s="23">
        <v>0</v>
      </c>
      <c r="FS57" s="23">
        <v>0</v>
      </c>
      <c r="FT57" s="23">
        <v>0</v>
      </c>
      <c r="FU57" s="23">
        <v>0</v>
      </c>
      <c r="FV57" s="23">
        <v>0</v>
      </c>
      <c r="FW57" s="23">
        <v>0</v>
      </c>
      <c r="FX57" s="23">
        <v>0</v>
      </c>
      <c r="FY57" s="23">
        <v>0</v>
      </c>
      <c r="FZ57" s="23">
        <v>0</v>
      </c>
      <c r="GA57" s="23">
        <v>0</v>
      </c>
      <c r="GB57" s="23">
        <v>0</v>
      </c>
      <c r="GC57" s="23">
        <v>0</v>
      </c>
      <c r="GD57" s="23">
        <v>0</v>
      </c>
      <c r="GE57" s="23">
        <v>0</v>
      </c>
      <c r="GF57" s="23">
        <v>0</v>
      </c>
      <c r="GG57" s="23">
        <v>0</v>
      </c>
      <c r="GH57" s="23">
        <v>0</v>
      </c>
      <c r="GI57" s="23">
        <v>0</v>
      </c>
      <c r="GJ57" s="23">
        <v>0</v>
      </c>
      <c r="GK57" s="23">
        <v>0</v>
      </c>
      <c r="GL57" s="23">
        <v>0</v>
      </c>
      <c r="GM57" s="23">
        <v>0</v>
      </c>
      <c r="GN57" s="23">
        <v>0</v>
      </c>
      <c r="GO57" s="23">
        <v>0</v>
      </c>
      <c r="GP57" s="23">
        <v>0</v>
      </c>
      <c r="GQ57" s="23">
        <v>0</v>
      </c>
    </row>
    <row r="58" spans="1:268" x14ac:dyDescent="0.3">
      <c r="A58" s="23" t="s">
        <v>71</v>
      </c>
      <c r="M58" s="23">
        <v>12.39425</v>
      </c>
      <c r="AF58" s="23">
        <v>5.4999999999999997E-3</v>
      </c>
      <c r="AK58" s="23">
        <v>0.54071499999999995</v>
      </c>
      <c r="AQ58" s="23">
        <v>8.9758049999999994</v>
      </c>
      <c r="AU58" s="23">
        <v>41.839894999999999</v>
      </c>
      <c r="BD58" s="23">
        <v>8.8010050000000006E-2</v>
      </c>
      <c r="BK58" s="23">
        <v>9.1486499999999999</v>
      </c>
      <c r="BL58" s="23">
        <v>17.146975000000001</v>
      </c>
      <c r="BQ58" s="23" t="s">
        <v>173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  <c r="DK58" s="23">
        <v>0</v>
      </c>
      <c r="DL58" s="23">
        <v>0</v>
      </c>
      <c r="DM58" s="23">
        <v>0</v>
      </c>
      <c r="DN58" s="23">
        <v>0</v>
      </c>
      <c r="DO58" s="23">
        <v>0</v>
      </c>
      <c r="DP58" s="23">
        <v>0</v>
      </c>
      <c r="DQ58" s="23">
        <v>0</v>
      </c>
      <c r="DR58" s="23">
        <v>0</v>
      </c>
      <c r="DS58" s="23">
        <v>0</v>
      </c>
      <c r="DT58" s="23">
        <v>0</v>
      </c>
      <c r="DU58" s="23">
        <v>0</v>
      </c>
      <c r="DV58" s="23">
        <v>0</v>
      </c>
      <c r="DW58" s="23">
        <v>0</v>
      </c>
      <c r="DX58" s="23">
        <v>0</v>
      </c>
      <c r="DY58" s="23">
        <v>0</v>
      </c>
      <c r="DZ58" s="23">
        <v>0</v>
      </c>
      <c r="EA58" s="23">
        <v>0</v>
      </c>
      <c r="EB58" s="23">
        <v>0</v>
      </c>
      <c r="EC58" s="23">
        <v>0</v>
      </c>
      <c r="ED58" s="23">
        <v>0</v>
      </c>
      <c r="EE58" s="23">
        <v>0</v>
      </c>
      <c r="EF58" s="23">
        <v>0</v>
      </c>
      <c r="EG58" s="23">
        <v>0</v>
      </c>
      <c r="EH58" s="23">
        <v>0</v>
      </c>
      <c r="EI58" s="23">
        <v>0</v>
      </c>
      <c r="EJ58" s="23">
        <v>0</v>
      </c>
      <c r="EK58" s="23">
        <v>0</v>
      </c>
      <c r="EL58" s="23">
        <v>0</v>
      </c>
      <c r="EM58" s="23">
        <v>0</v>
      </c>
      <c r="EN58" s="23">
        <v>0</v>
      </c>
      <c r="EO58" s="23">
        <v>0</v>
      </c>
      <c r="EP58" s="23">
        <v>0</v>
      </c>
      <c r="EQ58" s="23">
        <v>0</v>
      </c>
      <c r="ER58" s="23">
        <v>0</v>
      </c>
      <c r="ES58" s="23">
        <v>0</v>
      </c>
      <c r="ET58" s="23">
        <v>0</v>
      </c>
      <c r="EU58" s="23">
        <v>0</v>
      </c>
      <c r="EV58" s="23">
        <v>0</v>
      </c>
      <c r="EW58" s="23">
        <v>0</v>
      </c>
      <c r="EX58" s="23">
        <v>0</v>
      </c>
      <c r="EY58" s="23">
        <v>0</v>
      </c>
      <c r="EZ58" s="23">
        <v>0</v>
      </c>
      <c r="FA58" s="23">
        <v>0</v>
      </c>
      <c r="FB58" s="23">
        <v>0</v>
      </c>
      <c r="FC58" s="23">
        <v>0</v>
      </c>
      <c r="FD58" s="23">
        <v>0</v>
      </c>
      <c r="FE58" s="23">
        <v>0</v>
      </c>
      <c r="FF58" s="23">
        <v>0</v>
      </c>
      <c r="FG58" s="23">
        <v>0</v>
      </c>
      <c r="FH58" s="23">
        <v>0</v>
      </c>
      <c r="FI58" s="23">
        <v>0</v>
      </c>
      <c r="FJ58" s="23">
        <v>0</v>
      </c>
      <c r="FK58" s="23">
        <v>0</v>
      </c>
      <c r="FL58" s="23">
        <v>0</v>
      </c>
      <c r="FM58" s="23">
        <v>0</v>
      </c>
      <c r="FN58" s="23">
        <v>0</v>
      </c>
      <c r="FO58" s="23">
        <v>0</v>
      </c>
      <c r="FP58" s="23">
        <v>0</v>
      </c>
      <c r="FQ58" s="23">
        <v>0</v>
      </c>
      <c r="FR58" s="23">
        <v>0</v>
      </c>
      <c r="FS58" s="23">
        <v>0</v>
      </c>
      <c r="FT58" s="23">
        <v>0</v>
      </c>
      <c r="FU58" s="23">
        <v>0</v>
      </c>
      <c r="FV58" s="23">
        <v>0</v>
      </c>
      <c r="FW58" s="23">
        <v>0</v>
      </c>
      <c r="FX58" s="23">
        <v>0</v>
      </c>
      <c r="FY58" s="23">
        <v>0</v>
      </c>
      <c r="FZ58" s="23">
        <v>0</v>
      </c>
      <c r="GA58" s="23">
        <v>0</v>
      </c>
      <c r="GB58" s="23">
        <v>0</v>
      </c>
      <c r="GC58" s="23">
        <v>0</v>
      </c>
      <c r="GD58" s="23">
        <v>0</v>
      </c>
      <c r="GE58" s="23">
        <v>0</v>
      </c>
      <c r="GF58" s="23">
        <v>0</v>
      </c>
      <c r="GG58" s="23">
        <v>0</v>
      </c>
      <c r="GH58" s="23">
        <v>0</v>
      </c>
      <c r="GI58" s="23">
        <v>0</v>
      </c>
      <c r="GJ58" s="23">
        <v>0</v>
      </c>
      <c r="GK58" s="23">
        <v>0</v>
      </c>
      <c r="GL58" s="23">
        <v>0</v>
      </c>
      <c r="GM58" s="23">
        <v>0</v>
      </c>
      <c r="GN58" s="23">
        <v>0</v>
      </c>
      <c r="GO58" s="23">
        <v>0</v>
      </c>
      <c r="GP58" s="23">
        <v>0</v>
      </c>
      <c r="GQ58" s="23">
        <v>0</v>
      </c>
    </row>
    <row r="59" spans="1:268" x14ac:dyDescent="0.3">
      <c r="A59" s="23" t="s">
        <v>234</v>
      </c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</row>
    <row r="60" spans="1:268" x14ac:dyDescent="0.3"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</row>
    <row r="61" spans="1:268" x14ac:dyDescent="0.3">
      <c r="A61" s="1" t="s">
        <v>53</v>
      </c>
      <c r="B61" s="119">
        <f>SUM(B3:B59)</f>
        <v>1363323.6799633303</v>
      </c>
      <c r="C61" s="119">
        <f t="shared" ref="C61:BN61" si="70">SUM(C3:C59)</f>
        <v>68813.091760995638</v>
      </c>
      <c r="D61" s="119">
        <f t="shared" si="70"/>
        <v>866976.91972736979</v>
      </c>
      <c r="E61" s="119">
        <f t="shared" si="70"/>
        <v>382186.86231957999</v>
      </c>
      <c r="F61" s="119">
        <f t="shared" si="70"/>
        <v>242307.78469941206</v>
      </c>
      <c r="G61" s="119">
        <f t="shared" si="70"/>
        <v>504057.49610720697</v>
      </c>
      <c r="H61" s="119">
        <f t="shared" si="70"/>
        <v>763440.30670365191</v>
      </c>
      <c r="I61" s="45">
        <f t="shared" si="70"/>
        <v>5206.4793524311017</v>
      </c>
      <c r="J61" s="45">
        <f t="shared" si="70"/>
        <v>958.48911420799982</v>
      </c>
      <c r="K61" s="45">
        <f t="shared" si="70"/>
        <v>271.58173010759998</v>
      </c>
      <c r="L61" s="45">
        <f t="shared" si="70"/>
        <v>34.169748341900011</v>
      </c>
      <c r="M61" s="45">
        <f t="shared" si="70"/>
        <v>2962.8538171018004</v>
      </c>
      <c r="N61" s="45">
        <f t="shared" si="70"/>
        <v>1.9251317040000002</v>
      </c>
      <c r="O61" s="45">
        <f t="shared" si="70"/>
        <v>609.51746892769006</v>
      </c>
      <c r="P61" s="45">
        <f t="shared" si="70"/>
        <v>12.547104161900002</v>
      </c>
      <c r="Q61" s="45">
        <f t="shared" si="70"/>
        <v>114.66038005481997</v>
      </c>
      <c r="R61" s="45">
        <f t="shared" si="70"/>
        <v>579.83177020749997</v>
      </c>
      <c r="S61" s="45">
        <f t="shared" si="70"/>
        <v>3859.5595288310005</v>
      </c>
      <c r="T61" s="45">
        <f t="shared" si="70"/>
        <v>36.385933478899993</v>
      </c>
      <c r="U61" s="45">
        <f t="shared" si="70"/>
        <v>192.9994732903001</v>
      </c>
      <c r="V61" s="45">
        <f t="shared" si="70"/>
        <v>920.12530984360012</v>
      </c>
      <c r="W61" s="45">
        <f t="shared" si="70"/>
        <v>62.046603741599988</v>
      </c>
      <c r="X61" s="45">
        <f t="shared" si="70"/>
        <v>2.0002852238773432</v>
      </c>
      <c r="Y61" s="45">
        <f t="shared" si="70"/>
        <v>5.0408049463069986</v>
      </c>
      <c r="Z61" s="45">
        <f t="shared" si="70"/>
        <v>116.40460149160003</v>
      </c>
      <c r="AA61" s="45">
        <f t="shared" si="70"/>
        <v>6825.5700363459009</v>
      </c>
      <c r="AB61" s="45">
        <f t="shared" si="70"/>
        <v>16066.255673606</v>
      </c>
      <c r="AC61" s="45">
        <f t="shared" si="70"/>
        <v>19.392906845634073</v>
      </c>
      <c r="AD61" s="45">
        <f t="shared" si="70"/>
        <v>18.295587887899995</v>
      </c>
      <c r="AE61" s="45">
        <f t="shared" si="70"/>
        <v>1.7918440311999992</v>
      </c>
      <c r="AF61" s="45">
        <f t="shared" si="70"/>
        <v>168.84556893410002</v>
      </c>
      <c r="AG61" s="45">
        <f t="shared" si="70"/>
        <v>105.56143693320001</v>
      </c>
      <c r="AH61" s="45">
        <f t="shared" si="70"/>
        <v>720.31859870799997</v>
      </c>
      <c r="AI61" s="45">
        <f t="shared" si="70"/>
        <v>2152.8021787568996</v>
      </c>
      <c r="AJ61" s="45">
        <f t="shared" si="70"/>
        <v>51783.38999409142</v>
      </c>
      <c r="AK61" s="45">
        <f t="shared" si="70"/>
        <v>1052.1722313777996</v>
      </c>
      <c r="AL61" s="45">
        <f t="shared" si="70"/>
        <v>212.50369385360008</v>
      </c>
      <c r="AM61" s="45">
        <f t="shared" si="70"/>
        <v>1055.8295036793002</v>
      </c>
      <c r="AN61" s="45">
        <f t="shared" si="70"/>
        <v>21.823262318100003</v>
      </c>
      <c r="AO61" s="45">
        <f t="shared" si="70"/>
        <v>2.3434959396900004</v>
      </c>
      <c r="AP61" s="45">
        <f t="shared" si="70"/>
        <v>6.7030833074559997</v>
      </c>
      <c r="AQ61" s="45">
        <f t="shared" si="70"/>
        <v>14679.524816954001</v>
      </c>
      <c r="AR61" s="45">
        <f t="shared" si="70"/>
        <v>139.4045268605</v>
      </c>
      <c r="AS61" s="45">
        <f t="shared" si="70"/>
        <v>42.191409243599999</v>
      </c>
      <c r="AT61" s="45">
        <f t="shared" si="70"/>
        <v>318.60008857719993</v>
      </c>
      <c r="AU61" s="45">
        <f t="shared" si="70"/>
        <v>9092.4105957016964</v>
      </c>
      <c r="AV61" s="45">
        <f t="shared" si="70"/>
        <v>36.10728832680001</v>
      </c>
      <c r="AW61" s="45">
        <f t="shared" si="70"/>
        <v>4.4129051909570005E-2</v>
      </c>
      <c r="AX61" s="45">
        <f t="shared" si="70"/>
        <v>0.39069870828660003</v>
      </c>
      <c r="AY61" s="45">
        <f t="shared" si="70"/>
        <v>9.983870000000001E-4</v>
      </c>
      <c r="AZ61" s="45">
        <f t="shared" si="70"/>
        <v>4.225492736782701E-2</v>
      </c>
      <c r="BA61" s="45">
        <f t="shared" si="70"/>
        <v>4.6994086299963005</v>
      </c>
      <c r="BB61" s="45">
        <f t="shared" si="70"/>
        <v>2.0913469006242003</v>
      </c>
      <c r="BC61" s="45">
        <f t="shared" si="70"/>
        <v>8.4181749000000003</v>
      </c>
      <c r="BD61" s="45">
        <f t="shared" si="70"/>
        <v>315.03903305549994</v>
      </c>
      <c r="BE61" s="45">
        <f t="shared" si="70"/>
        <v>273.43641709570005</v>
      </c>
      <c r="BF61" s="45">
        <f t="shared" si="70"/>
        <v>164.72301994829996</v>
      </c>
      <c r="BG61" s="45">
        <f t="shared" si="70"/>
        <v>5900.6397001644</v>
      </c>
      <c r="BH61" s="45">
        <f t="shared" si="70"/>
        <v>22.930712972000006</v>
      </c>
      <c r="BI61" s="45">
        <f t="shared" si="70"/>
        <v>1105.4421164112998</v>
      </c>
      <c r="BJ61" s="45">
        <f t="shared" si="70"/>
        <v>991.00285688609972</v>
      </c>
      <c r="BK61" s="45">
        <f t="shared" si="70"/>
        <v>2205.7543899116999</v>
      </c>
      <c r="BL61" s="45">
        <f t="shared" si="70"/>
        <v>22877.509781384106</v>
      </c>
      <c r="BM61" s="45">
        <f t="shared" si="70"/>
        <v>559.28166157989983</v>
      </c>
      <c r="BN61" s="45">
        <f t="shared" si="70"/>
        <v>15963.479727855502</v>
      </c>
      <c r="BO61" s="45">
        <f t="shared" ref="BO61" si="71">SUM(BO3:BO59)</f>
        <v>12.163471511582999</v>
      </c>
      <c r="BP61" s="1"/>
      <c r="BR61" s="45">
        <f t="shared" ref="BR61:EC61" si="72">SUM(BR3:BR59)</f>
        <v>1143.7430462725558</v>
      </c>
      <c r="BS61" s="45">
        <f t="shared" si="72"/>
        <v>18071.762929998797</v>
      </c>
      <c r="BT61" s="45">
        <f t="shared" si="72"/>
        <v>266.01822154764375</v>
      </c>
      <c r="BU61" s="45">
        <f t="shared" si="72"/>
        <v>957.10519033771641</v>
      </c>
      <c r="BV61" s="45">
        <f t="shared" si="72"/>
        <v>164.67557472710135</v>
      </c>
      <c r="BW61" s="45">
        <f t="shared" si="72"/>
        <v>271.24769614041912</v>
      </c>
      <c r="BX61" s="45">
        <f t="shared" si="72"/>
        <v>5798.4289075617116</v>
      </c>
      <c r="BY61" s="45">
        <f t="shared" si="72"/>
        <v>5203.7043999822408</v>
      </c>
      <c r="BZ61" s="45">
        <f t="shared" si="72"/>
        <v>3632.0382220995689</v>
      </c>
      <c r="CA61" s="45">
        <f t="shared" si="72"/>
        <v>7948.9366371415235</v>
      </c>
      <c r="CB61" s="45">
        <f t="shared" si="72"/>
        <v>13.858900730724367</v>
      </c>
      <c r="CC61" s="45">
        <f t="shared" si="72"/>
        <v>19.941766737938135</v>
      </c>
      <c r="CD61" s="45">
        <f t="shared" si="72"/>
        <v>2928.5900203621136</v>
      </c>
      <c r="CE61" s="45">
        <f t="shared" si="72"/>
        <v>12.162870804114478</v>
      </c>
      <c r="CF61" s="45">
        <f t="shared" si="72"/>
        <v>0.6100425776894951</v>
      </c>
      <c r="CG61" s="45">
        <f t="shared" si="72"/>
        <v>1.2955904016218762</v>
      </c>
      <c r="CH61" s="45">
        <f t="shared" si="72"/>
        <v>5.0405045549456444</v>
      </c>
      <c r="CI61" s="45">
        <f t="shared" si="72"/>
        <v>607.83621876860184</v>
      </c>
      <c r="CJ61" s="45">
        <f t="shared" si="72"/>
        <v>2.9598924121644541</v>
      </c>
      <c r="CK61" s="45">
        <f t="shared" si="72"/>
        <v>9.3729001854073157</v>
      </c>
      <c r="CL61" s="45">
        <f t="shared" si="72"/>
        <v>114.65042205288415</v>
      </c>
      <c r="CM61" s="45">
        <f t="shared" si="72"/>
        <v>5899.9707836198368</v>
      </c>
      <c r="CN61" s="45">
        <f t="shared" si="72"/>
        <v>1171714.6296250322</v>
      </c>
      <c r="CO61" s="45">
        <f t="shared" si="72"/>
        <v>579.78093762799188</v>
      </c>
      <c r="CP61" s="45">
        <f t="shared" si="72"/>
        <v>22.930687892355593</v>
      </c>
      <c r="CQ61" s="45">
        <f t="shared" si="72"/>
        <v>10.440124881008149</v>
      </c>
      <c r="CR61" s="45">
        <f t="shared" si="72"/>
        <v>25.560239588379588</v>
      </c>
      <c r="CS61" s="45">
        <f t="shared" si="72"/>
        <v>3859.5102348710416</v>
      </c>
      <c r="CT61" s="45">
        <f t="shared" si="72"/>
        <v>192.95263285058587</v>
      </c>
      <c r="CU61" s="45">
        <f t="shared" si="72"/>
        <v>2007.758617050622</v>
      </c>
      <c r="CV61" s="45">
        <f t="shared" si="72"/>
        <v>917.06188462346961</v>
      </c>
      <c r="CW61" s="45">
        <f t="shared" si="72"/>
        <v>42.006843895377081</v>
      </c>
      <c r="CX61" s="45">
        <f t="shared" si="72"/>
        <v>1054.501699515592</v>
      </c>
      <c r="CY61" s="45">
        <f t="shared" si="72"/>
        <v>318.14030145287489</v>
      </c>
      <c r="CZ61" s="45">
        <f t="shared" si="72"/>
        <v>1358779.4446974869</v>
      </c>
      <c r="DA61" s="45">
        <f t="shared" si="72"/>
        <v>62.007306036245282</v>
      </c>
      <c r="DB61" s="45">
        <f t="shared" si="72"/>
        <v>2.000272240911714</v>
      </c>
      <c r="DC61" s="45">
        <f t="shared" si="72"/>
        <v>113.83884584290941</v>
      </c>
      <c r="DD61" s="45">
        <f t="shared" si="72"/>
        <v>764.20364805083727</v>
      </c>
      <c r="DE61" s="45">
        <f t="shared" si="72"/>
        <v>48.663404367907241</v>
      </c>
      <c r="DF61" s="45">
        <f t="shared" si="72"/>
        <v>1.1306512344229662</v>
      </c>
      <c r="DG61" s="45">
        <f t="shared" si="72"/>
        <v>174.00707068789671</v>
      </c>
      <c r="DH61" s="45">
        <f t="shared" si="72"/>
        <v>2.9232476277716155</v>
      </c>
      <c r="DI61" s="45">
        <f t="shared" si="72"/>
        <v>18762.370922951814</v>
      </c>
      <c r="DJ61" s="45">
        <f t="shared" si="72"/>
        <v>21824.232351700088</v>
      </c>
      <c r="DK61" s="45">
        <f t="shared" si="72"/>
        <v>3069.9461753929386</v>
      </c>
      <c r="DL61" s="45">
        <f t="shared" si="72"/>
        <v>2184.3773600021786</v>
      </c>
      <c r="DM61" s="45">
        <f t="shared" si="72"/>
        <v>66539.821370758495</v>
      </c>
      <c r="DN61" s="45">
        <f t="shared" si="72"/>
        <v>115.14667318217683</v>
      </c>
      <c r="DO61" s="45">
        <f t="shared" si="72"/>
        <v>545.1732504779925</v>
      </c>
      <c r="DP61" s="45">
        <f t="shared" si="72"/>
        <v>6803.0539196407972</v>
      </c>
      <c r="DQ61" s="45">
        <f t="shared" si="72"/>
        <v>6803.0539196407972</v>
      </c>
      <c r="DR61" s="45">
        <f t="shared" si="72"/>
        <v>15991.858782400745</v>
      </c>
      <c r="DS61" s="45">
        <f t="shared" si="72"/>
        <v>19.38427307652659</v>
      </c>
      <c r="DT61" s="45">
        <f t="shared" si="72"/>
        <v>22769.472334884511</v>
      </c>
      <c r="DU61" s="45">
        <f t="shared" si="72"/>
        <v>4.4980431391746842</v>
      </c>
      <c r="DV61" s="45">
        <f t="shared" si="72"/>
        <v>12.482975621582403</v>
      </c>
      <c r="DW61" s="45">
        <f t="shared" si="72"/>
        <v>0.145820859471882</v>
      </c>
      <c r="DX61" s="45">
        <f t="shared" si="72"/>
        <v>1.7918413045808506</v>
      </c>
      <c r="DY61" s="45">
        <f t="shared" si="72"/>
        <v>18731.722969853763</v>
      </c>
      <c r="DZ61" s="45">
        <f t="shared" si="72"/>
        <v>735.96851434300868</v>
      </c>
      <c r="EA61" s="45">
        <f t="shared" si="72"/>
        <v>44757.37092966932</v>
      </c>
      <c r="EB61" s="45">
        <f t="shared" si="72"/>
        <v>9140.9582202430593</v>
      </c>
      <c r="EC61" s="45">
        <f t="shared" si="72"/>
        <v>43.500772081481337</v>
      </c>
      <c r="ED61" s="45">
        <f t="shared" ref="ED61:GO61" si="73">SUM(ED3:ED59)</f>
        <v>123.81005665759868</v>
      </c>
      <c r="EE61" s="45">
        <f t="shared" si="73"/>
        <v>105.4837022311693</v>
      </c>
      <c r="EF61" s="45">
        <f t="shared" si="73"/>
        <v>237.2556137919629</v>
      </c>
      <c r="EG61" s="45">
        <f t="shared" si="73"/>
        <v>481.14423121366815</v>
      </c>
      <c r="EH61" s="45">
        <f t="shared" si="73"/>
        <v>52091.712412614303</v>
      </c>
      <c r="EI61" s="45">
        <f t="shared" si="73"/>
        <v>559.00472730404977</v>
      </c>
      <c r="EJ61" s="45">
        <f t="shared" si="73"/>
        <v>1038.6379058958205</v>
      </c>
      <c r="EK61" s="45">
        <f t="shared" si="73"/>
        <v>68449.531350334451</v>
      </c>
      <c r="EL61" s="45">
        <f t="shared" si="73"/>
        <v>0</v>
      </c>
      <c r="EM61" s="45">
        <f t="shared" si="73"/>
        <v>83.970800748024416</v>
      </c>
      <c r="EN61" s="45">
        <f t="shared" si="73"/>
        <v>120.83473151288175</v>
      </c>
      <c r="EO61" s="45">
        <f t="shared" si="73"/>
        <v>817724.87920954847</v>
      </c>
      <c r="EP61" s="45">
        <f t="shared" si="73"/>
        <v>769350.7624805969</v>
      </c>
      <c r="EQ61" s="45">
        <f t="shared" si="73"/>
        <v>85483.315677398015</v>
      </c>
      <c r="ER61" s="45">
        <f t="shared" si="73"/>
        <v>854834.22397885448</v>
      </c>
      <c r="ES61" s="45">
        <f t="shared" si="73"/>
        <v>15.093892173520477</v>
      </c>
      <c r="ET61" s="45">
        <f t="shared" si="73"/>
        <v>22323.068714349029</v>
      </c>
      <c r="EU61" s="45">
        <f t="shared" si="73"/>
        <v>36.097106934724273</v>
      </c>
      <c r="EV61" s="45">
        <f t="shared" si="73"/>
        <v>4.4128004259390244E-2</v>
      </c>
      <c r="EW61" s="45">
        <f t="shared" si="73"/>
        <v>0.3906930194452915</v>
      </c>
      <c r="EX61" s="45">
        <f t="shared" si="73"/>
        <v>9.9835620297954804E-4</v>
      </c>
      <c r="EY61" s="45">
        <f t="shared" si="73"/>
        <v>4.2254579294417179E-2</v>
      </c>
      <c r="EZ61" s="45">
        <f t="shared" si="73"/>
        <v>4.6987760686603446</v>
      </c>
      <c r="FA61" s="45">
        <f t="shared" si="73"/>
        <v>2.0910022762919538</v>
      </c>
      <c r="FB61" s="45">
        <f t="shared" si="73"/>
        <v>8.4181706177020139</v>
      </c>
      <c r="FC61" s="45">
        <f t="shared" si="73"/>
        <v>310.40082589791115</v>
      </c>
      <c r="FD61" s="45">
        <f t="shared" si="73"/>
        <v>3673.7973182440842</v>
      </c>
      <c r="FE61" s="45">
        <f t="shared" si="73"/>
        <v>261510.62307141855</v>
      </c>
      <c r="FF61" s="45">
        <f t="shared" si="73"/>
        <v>5730.5917722931099</v>
      </c>
      <c r="FG61" s="45">
        <f t="shared" si="73"/>
        <v>6098.4613008474662</v>
      </c>
      <c r="FH61" s="45">
        <f t="shared" si="73"/>
        <v>8428.1896826468692</v>
      </c>
      <c r="FI61" s="45">
        <f t="shared" si="73"/>
        <v>4501.4475036803988</v>
      </c>
      <c r="FJ61" s="45">
        <f t="shared" si="73"/>
        <v>2500.9325034004146</v>
      </c>
      <c r="FK61" s="45">
        <f t="shared" si="73"/>
        <v>1.1356087775213206</v>
      </c>
      <c r="FL61" s="45">
        <f t="shared" si="73"/>
        <v>4781.1438297829027</v>
      </c>
      <c r="FM61" s="45">
        <f t="shared" si="73"/>
        <v>380194.24261629622</v>
      </c>
      <c r="FN61" s="45">
        <f t="shared" si="73"/>
        <v>240889.74241264336</v>
      </c>
      <c r="FO61" s="45">
        <f t="shared" si="73"/>
        <v>139304.50020365271</v>
      </c>
      <c r="FP61" s="45">
        <f t="shared" si="73"/>
        <v>525.51608389322894</v>
      </c>
      <c r="FQ61" s="45">
        <f t="shared" si="73"/>
        <v>259.31590520233323</v>
      </c>
      <c r="FR61" s="45">
        <f t="shared" si="73"/>
        <v>93485.29489785945</v>
      </c>
      <c r="FS61" s="45">
        <f t="shared" si="73"/>
        <v>7271.5051340472601</v>
      </c>
      <c r="FT61" s="45">
        <f t="shared" si="73"/>
        <v>15684.772704182787</v>
      </c>
      <c r="FU61" s="45">
        <f t="shared" si="73"/>
        <v>2514.6027371690147</v>
      </c>
      <c r="FV61" s="45">
        <f t="shared" si="73"/>
        <v>2265.7712643362129</v>
      </c>
      <c r="FW61" s="45">
        <f t="shared" si="73"/>
        <v>39089.89253897906</v>
      </c>
      <c r="FX61" s="45">
        <f t="shared" si="73"/>
        <v>21.780910830933422</v>
      </c>
      <c r="FY61" s="45">
        <f t="shared" si="73"/>
        <v>21118.998593689921</v>
      </c>
      <c r="FZ61" s="45">
        <f t="shared" si="73"/>
        <v>10919.560789172319</v>
      </c>
      <c r="GA61" s="45">
        <f t="shared" si="73"/>
        <v>31640.964506021919</v>
      </c>
      <c r="GB61" s="45">
        <f t="shared" si="73"/>
        <v>1517.9819408846092</v>
      </c>
      <c r="GC61" s="45">
        <f t="shared" si="73"/>
        <v>2.3434697389245658</v>
      </c>
      <c r="GD61" s="45">
        <f t="shared" si="73"/>
        <v>500533.26007056335</v>
      </c>
      <c r="GE61" s="45">
        <f t="shared" si="73"/>
        <v>74494.524631233522</v>
      </c>
      <c r="GF61" s="45">
        <f t="shared" si="73"/>
        <v>15917.812680126335</v>
      </c>
      <c r="GG61" s="45">
        <f t="shared" si="73"/>
        <v>1273.0654064851781</v>
      </c>
      <c r="GH61" s="45">
        <f t="shared" si="73"/>
        <v>30203.220867486849</v>
      </c>
      <c r="GI61" s="45">
        <f t="shared" si="73"/>
        <v>77842.052806763677</v>
      </c>
      <c r="GJ61" s="45">
        <f t="shared" si="73"/>
        <v>14620.269657371464</v>
      </c>
      <c r="GK61" s="45">
        <f t="shared" si="73"/>
        <v>6.7024100277955467</v>
      </c>
      <c r="GL61" s="45">
        <f t="shared" si="73"/>
        <v>139.34508993904475</v>
      </c>
      <c r="GM61" s="45">
        <f t="shared" si="73"/>
        <v>89.415830675603928</v>
      </c>
      <c r="GN61" s="45">
        <f t="shared" si="73"/>
        <v>50279.191993940141</v>
      </c>
      <c r="GO61" s="45">
        <f t="shared" si="73"/>
        <v>759602.73109274986</v>
      </c>
      <c r="GP61" s="45">
        <f t="shared" ref="GP61:GQ61" si="74">SUM(GP3:GP59)</f>
        <v>8996.3815159977894</v>
      </c>
      <c r="GQ61" s="45">
        <f t="shared" si="74"/>
        <v>43434.605022313539</v>
      </c>
    </row>
    <row r="62" spans="1:268" x14ac:dyDescent="0.3">
      <c r="A62" s="23" t="s">
        <v>54</v>
      </c>
      <c r="B62" s="119">
        <f>SUM(B2:B54)</f>
        <v>1359438.9995927701</v>
      </c>
      <c r="C62" s="119">
        <f t="shared" ref="C62:BN62" si="75">SUM(C2:C54)</f>
        <v>68482.293747880627</v>
      </c>
      <c r="D62" s="119">
        <f t="shared" si="75"/>
        <v>855114.63585986977</v>
      </c>
      <c r="E62" s="119">
        <f t="shared" si="75"/>
        <v>380051.84683952003</v>
      </c>
      <c r="F62" s="119">
        <f t="shared" si="75"/>
        <v>241175.77679348204</v>
      </c>
      <c r="G62" s="119">
        <f t="shared" si="75"/>
        <v>500592.46801357699</v>
      </c>
      <c r="H62" s="119">
        <f t="shared" si="75"/>
        <v>760022.59515065188</v>
      </c>
      <c r="I62" s="45">
        <f t="shared" si="75"/>
        <v>5203.9663909325009</v>
      </c>
      <c r="J62" s="45">
        <f t="shared" si="75"/>
        <v>957.18142919629986</v>
      </c>
      <c r="K62" s="45">
        <f t="shared" si="75"/>
        <v>271.25193925759999</v>
      </c>
      <c r="L62" s="45">
        <f t="shared" si="75"/>
        <v>33.805981139200007</v>
      </c>
      <c r="M62" s="45">
        <f t="shared" si="75"/>
        <v>2928.8183635104006</v>
      </c>
      <c r="N62" s="45">
        <f t="shared" si="75"/>
        <v>1.9059498946000002</v>
      </c>
      <c r="O62" s="45">
        <f t="shared" si="75"/>
        <v>607.85237072769007</v>
      </c>
      <c r="P62" s="45">
        <f t="shared" si="75"/>
        <v>12.333958794400003</v>
      </c>
      <c r="Q62" s="45">
        <f t="shared" si="75"/>
        <v>114.65395658051997</v>
      </c>
      <c r="R62" s="45">
        <f t="shared" si="75"/>
        <v>579.80133274299999</v>
      </c>
      <c r="S62" s="45">
        <f t="shared" si="75"/>
        <v>3859.5161388310003</v>
      </c>
      <c r="T62" s="45">
        <f t="shared" si="75"/>
        <v>36.300362848299997</v>
      </c>
      <c r="U62" s="45">
        <f t="shared" si="75"/>
        <v>192.95588373030009</v>
      </c>
      <c r="V62" s="45">
        <f t="shared" si="75"/>
        <v>919.75758782360015</v>
      </c>
      <c r="W62" s="45">
        <f t="shared" si="75"/>
        <v>62.01300209659999</v>
      </c>
      <c r="X62" s="45">
        <f t="shared" si="75"/>
        <v>2.0002852238773432</v>
      </c>
      <c r="Y62" s="45">
        <f t="shared" si="75"/>
        <v>5.0406204665069989</v>
      </c>
      <c r="Z62" s="45">
        <f t="shared" si="75"/>
        <v>115.14660825200004</v>
      </c>
      <c r="AA62" s="45">
        <f t="shared" si="75"/>
        <v>6807.3809207671011</v>
      </c>
      <c r="AB62" s="45">
        <f t="shared" si="75"/>
        <v>15996.774025135999</v>
      </c>
      <c r="AC62" s="45">
        <f t="shared" si="75"/>
        <v>19.392906845634073</v>
      </c>
      <c r="AD62" s="45">
        <f t="shared" si="75"/>
        <v>18.123038409099998</v>
      </c>
      <c r="AE62" s="45">
        <f t="shared" si="75"/>
        <v>1.7918440311999992</v>
      </c>
      <c r="AF62" s="45">
        <f t="shared" si="75"/>
        <v>167.3840124891</v>
      </c>
      <c r="AG62" s="45">
        <f t="shared" si="75"/>
        <v>105.56143693320001</v>
      </c>
      <c r="AH62" s="45">
        <f t="shared" si="75"/>
        <v>718.86649219989999</v>
      </c>
      <c r="AI62" s="45">
        <f t="shared" si="75"/>
        <v>2008.4986090568998</v>
      </c>
      <c r="AJ62" s="45">
        <f t="shared" si="75"/>
        <v>51695.725243991423</v>
      </c>
      <c r="AK62" s="45">
        <f t="shared" si="75"/>
        <v>1038.9700992879996</v>
      </c>
      <c r="AL62" s="45">
        <f t="shared" si="75"/>
        <v>204.8644769255001</v>
      </c>
      <c r="AM62" s="45">
        <f t="shared" si="75"/>
        <v>1055.2172379493002</v>
      </c>
      <c r="AN62" s="45">
        <f t="shared" si="75"/>
        <v>21.799024773100001</v>
      </c>
      <c r="AO62" s="45">
        <f t="shared" si="75"/>
        <v>2.3434959396900004</v>
      </c>
      <c r="AP62" s="45">
        <f t="shared" si="75"/>
        <v>6.7030833074559997</v>
      </c>
      <c r="AQ62" s="45">
        <f t="shared" si="75"/>
        <v>14626.507084320399</v>
      </c>
      <c r="AR62" s="45">
        <f t="shared" si="75"/>
        <v>139.4045268605</v>
      </c>
      <c r="AS62" s="45">
        <f t="shared" si="75"/>
        <v>42.008467743599994</v>
      </c>
      <c r="AT62" s="45">
        <f t="shared" si="75"/>
        <v>318.14541868719994</v>
      </c>
      <c r="AU62" s="45">
        <f t="shared" si="75"/>
        <v>9006.9331479563971</v>
      </c>
      <c r="AV62" s="45">
        <f t="shared" si="75"/>
        <v>36.097782709300013</v>
      </c>
      <c r="AW62" s="45">
        <f t="shared" si="75"/>
        <v>4.4129051909570005E-2</v>
      </c>
      <c r="AX62" s="45">
        <f t="shared" si="75"/>
        <v>0.39069870828660003</v>
      </c>
      <c r="AY62" s="45">
        <f t="shared" si="75"/>
        <v>9.983870000000001E-4</v>
      </c>
      <c r="AZ62" s="45">
        <f t="shared" si="75"/>
        <v>4.2254602899827007E-2</v>
      </c>
      <c r="BA62" s="45">
        <f t="shared" si="75"/>
        <v>4.6988774571963008</v>
      </c>
      <c r="BB62" s="45">
        <f t="shared" si="75"/>
        <v>2.0910292855242001</v>
      </c>
      <c r="BC62" s="45">
        <f t="shared" si="75"/>
        <v>8.4181749000000003</v>
      </c>
      <c r="BD62" s="45">
        <f t="shared" si="75"/>
        <v>310.41916476990002</v>
      </c>
      <c r="BE62" s="45">
        <f t="shared" si="75"/>
        <v>266.09422709570003</v>
      </c>
      <c r="BF62" s="45">
        <f t="shared" si="75"/>
        <v>164.72301994829996</v>
      </c>
      <c r="BG62" s="45">
        <f t="shared" si="75"/>
        <v>5900.0057984894001</v>
      </c>
      <c r="BH62" s="45">
        <f t="shared" si="75"/>
        <v>22.930712972000006</v>
      </c>
      <c r="BI62" s="45">
        <f t="shared" si="75"/>
        <v>1105.4421164112998</v>
      </c>
      <c r="BJ62" s="45">
        <f t="shared" si="75"/>
        <v>991.00285688609972</v>
      </c>
      <c r="BK62" s="45">
        <f t="shared" si="75"/>
        <v>2186.9082202669997</v>
      </c>
      <c r="BL62" s="45">
        <f t="shared" si="75"/>
        <v>22770.454375023106</v>
      </c>
      <c r="BM62" s="45">
        <f t="shared" si="75"/>
        <v>559.21869995989982</v>
      </c>
      <c r="BN62" s="45">
        <f t="shared" si="75"/>
        <v>15919.365724855503</v>
      </c>
      <c r="BO62" s="45">
        <f t="shared" ref="BO62" si="76">SUM(BO2:BO54)</f>
        <v>12.163156368883</v>
      </c>
      <c r="BR62" s="45">
        <f t="shared" ref="BR62:EC62" si="77">SUM(BR2:BR54)</f>
        <v>1143.7430462725558</v>
      </c>
      <c r="BS62" s="45">
        <f t="shared" si="77"/>
        <v>18071.762929998797</v>
      </c>
      <c r="BT62" s="45">
        <f t="shared" si="77"/>
        <v>266.01822154764375</v>
      </c>
      <c r="BU62" s="45">
        <f t="shared" si="77"/>
        <v>957.10519033771641</v>
      </c>
      <c r="BV62" s="45">
        <f t="shared" si="77"/>
        <v>164.67557472710135</v>
      </c>
      <c r="BW62" s="45">
        <f t="shared" si="77"/>
        <v>271.24769614041912</v>
      </c>
      <c r="BX62" s="45">
        <f t="shared" si="77"/>
        <v>5798.4289075617116</v>
      </c>
      <c r="BY62" s="45">
        <f t="shared" si="77"/>
        <v>5203.7043999822408</v>
      </c>
      <c r="BZ62" s="45">
        <f t="shared" si="77"/>
        <v>3632.0382220995689</v>
      </c>
      <c r="CA62" s="45">
        <f t="shared" si="77"/>
        <v>7948.9366371415235</v>
      </c>
      <c r="CB62" s="45">
        <f t="shared" si="77"/>
        <v>13.858900730724367</v>
      </c>
      <c r="CC62" s="45">
        <f t="shared" si="77"/>
        <v>19.941766737938135</v>
      </c>
      <c r="CD62" s="45">
        <f t="shared" si="77"/>
        <v>2928.5900203621136</v>
      </c>
      <c r="CE62" s="45">
        <f t="shared" si="77"/>
        <v>12.162870804114478</v>
      </c>
      <c r="CF62" s="45">
        <f t="shared" si="77"/>
        <v>0.6100425776894951</v>
      </c>
      <c r="CG62" s="45">
        <f t="shared" si="77"/>
        <v>1.2955904016218762</v>
      </c>
      <c r="CH62" s="45">
        <f t="shared" si="77"/>
        <v>5.0405045549456444</v>
      </c>
      <c r="CI62" s="45">
        <f t="shared" si="77"/>
        <v>607.83621876860184</v>
      </c>
      <c r="CJ62" s="45">
        <f t="shared" si="77"/>
        <v>2.9598924121644541</v>
      </c>
      <c r="CK62" s="45">
        <f t="shared" si="77"/>
        <v>9.3729001854073157</v>
      </c>
      <c r="CL62" s="45">
        <f t="shared" si="77"/>
        <v>114.65042205288415</v>
      </c>
      <c r="CM62" s="45">
        <f t="shared" si="77"/>
        <v>5899.9707836198368</v>
      </c>
      <c r="CN62" s="45">
        <f t="shared" si="77"/>
        <v>1171714.6296250322</v>
      </c>
      <c r="CO62" s="45">
        <f t="shared" si="77"/>
        <v>579.78093762799188</v>
      </c>
      <c r="CP62" s="45">
        <f t="shared" si="77"/>
        <v>22.930687892355593</v>
      </c>
      <c r="CQ62" s="45">
        <f t="shared" si="77"/>
        <v>10.440124881008149</v>
      </c>
      <c r="CR62" s="45">
        <f t="shared" si="77"/>
        <v>25.560239588379588</v>
      </c>
      <c r="CS62" s="45">
        <f t="shared" si="77"/>
        <v>3859.5102348710416</v>
      </c>
      <c r="CT62" s="45">
        <f t="shared" si="77"/>
        <v>192.95263285058587</v>
      </c>
      <c r="CU62" s="45">
        <f t="shared" si="77"/>
        <v>2007.758617050622</v>
      </c>
      <c r="CV62" s="45">
        <f t="shared" si="77"/>
        <v>917.06188462346961</v>
      </c>
      <c r="CW62" s="45">
        <f t="shared" si="77"/>
        <v>42.006843895377081</v>
      </c>
      <c r="CX62" s="45">
        <f t="shared" si="77"/>
        <v>1054.501699515592</v>
      </c>
      <c r="CY62" s="45">
        <f t="shared" si="77"/>
        <v>318.14030145287489</v>
      </c>
      <c r="CZ62" s="45">
        <f t="shared" si="77"/>
        <v>1358779.4446974869</v>
      </c>
      <c r="DA62" s="45">
        <f t="shared" si="77"/>
        <v>62.007306036245282</v>
      </c>
      <c r="DB62" s="45">
        <f t="shared" si="77"/>
        <v>2.000272240911714</v>
      </c>
      <c r="DC62" s="45">
        <f t="shared" si="77"/>
        <v>113.83884584290941</v>
      </c>
      <c r="DD62" s="45">
        <f t="shared" si="77"/>
        <v>764.20364805083727</v>
      </c>
      <c r="DE62" s="45">
        <f t="shared" si="77"/>
        <v>48.663404367907241</v>
      </c>
      <c r="DF62" s="45">
        <f t="shared" si="77"/>
        <v>1.1306512344229662</v>
      </c>
      <c r="DG62" s="45">
        <f t="shared" si="77"/>
        <v>174.00707068789671</v>
      </c>
      <c r="DH62" s="45">
        <f t="shared" si="77"/>
        <v>2.9232476277716155</v>
      </c>
      <c r="DI62" s="45">
        <f t="shared" si="77"/>
        <v>18762.370922951814</v>
      </c>
      <c r="DJ62" s="45">
        <f t="shared" si="77"/>
        <v>21824.232351700088</v>
      </c>
      <c r="DK62" s="45">
        <f t="shared" si="77"/>
        <v>3069.9461753929386</v>
      </c>
      <c r="DL62" s="45">
        <f t="shared" si="77"/>
        <v>2184.3773600021786</v>
      </c>
      <c r="DM62" s="45">
        <f t="shared" si="77"/>
        <v>66539.821370758495</v>
      </c>
      <c r="DN62" s="45">
        <f t="shared" si="77"/>
        <v>115.14667318217683</v>
      </c>
      <c r="DO62" s="45">
        <f t="shared" si="77"/>
        <v>545.1732504779925</v>
      </c>
      <c r="DP62" s="45">
        <f t="shared" si="77"/>
        <v>6803.0539196407972</v>
      </c>
      <c r="DQ62" s="45">
        <f t="shared" si="77"/>
        <v>6803.0539196407972</v>
      </c>
      <c r="DR62" s="45">
        <f t="shared" si="77"/>
        <v>15991.858782400745</v>
      </c>
      <c r="DS62" s="45">
        <f t="shared" si="77"/>
        <v>19.38427307652659</v>
      </c>
      <c r="DT62" s="45">
        <f t="shared" si="77"/>
        <v>22769.472334884511</v>
      </c>
      <c r="DU62" s="45">
        <f t="shared" si="77"/>
        <v>4.4980431391746842</v>
      </c>
      <c r="DV62" s="45">
        <f t="shared" si="77"/>
        <v>12.482975621582403</v>
      </c>
      <c r="DW62" s="45">
        <f t="shared" si="77"/>
        <v>0.145820859471882</v>
      </c>
      <c r="DX62" s="45">
        <f t="shared" si="77"/>
        <v>1.7918413045808506</v>
      </c>
      <c r="DY62" s="45">
        <f t="shared" si="77"/>
        <v>18731.722969853763</v>
      </c>
      <c r="DZ62" s="45">
        <f t="shared" si="77"/>
        <v>735.96851434300868</v>
      </c>
      <c r="EA62" s="45">
        <f t="shared" si="77"/>
        <v>44757.37092966932</v>
      </c>
      <c r="EB62" s="45">
        <f t="shared" si="77"/>
        <v>9140.9582202430593</v>
      </c>
      <c r="EC62" s="45">
        <f t="shared" si="77"/>
        <v>43.500772081481337</v>
      </c>
      <c r="ED62" s="45">
        <f t="shared" ref="ED62:GO62" si="78">SUM(ED2:ED54)</f>
        <v>123.81005665759868</v>
      </c>
      <c r="EE62" s="45">
        <f t="shared" si="78"/>
        <v>105.4837022311693</v>
      </c>
      <c r="EF62" s="45">
        <f t="shared" si="78"/>
        <v>237.2556137919629</v>
      </c>
      <c r="EG62" s="45">
        <f t="shared" si="78"/>
        <v>481.14423121366815</v>
      </c>
      <c r="EH62" s="45">
        <f t="shared" si="78"/>
        <v>52091.712412614303</v>
      </c>
      <c r="EI62" s="45">
        <f t="shared" si="78"/>
        <v>559.00472730404977</v>
      </c>
      <c r="EJ62" s="45">
        <f t="shared" si="78"/>
        <v>1038.6379058958205</v>
      </c>
      <c r="EK62" s="45">
        <f t="shared" si="78"/>
        <v>68449.531350334451</v>
      </c>
      <c r="EL62" s="45">
        <f t="shared" si="78"/>
        <v>0</v>
      </c>
      <c r="EM62" s="45">
        <f t="shared" si="78"/>
        <v>83.970800748024416</v>
      </c>
      <c r="EN62" s="45">
        <f t="shared" si="78"/>
        <v>120.83473151288175</v>
      </c>
      <c r="EO62" s="45">
        <f t="shared" si="78"/>
        <v>817724.87920954847</v>
      </c>
      <c r="EP62" s="45">
        <f t="shared" si="78"/>
        <v>769350.7624805969</v>
      </c>
      <c r="EQ62" s="45">
        <f t="shared" si="78"/>
        <v>85483.315677398015</v>
      </c>
      <c r="ER62" s="45">
        <f t="shared" si="78"/>
        <v>854834.22397885448</v>
      </c>
      <c r="ES62" s="45">
        <f t="shared" si="78"/>
        <v>15.093892173520477</v>
      </c>
      <c r="ET62" s="45">
        <f t="shared" si="78"/>
        <v>22323.068714349029</v>
      </c>
      <c r="EU62" s="45">
        <f t="shared" si="78"/>
        <v>36.097106934724273</v>
      </c>
      <c r="EV62" s="45">
        <f t="shared" si="78"/>
        <v>4.4128004259390244E-2</v>
      </c>
      <c r="EW62" s="45">
        <f t="shared" si="78"/>
        <v>0.3906930194452915</v>
      </c>
      <c r="EX62" s="45">
        <f t="shared" si="78"/>
        <v>9.9835620297954804E-4</v>
      </c>
      <c r="EY62" s="45">
        <f t="shared" si="78"/>
        <v>4.2254579294417179E-2</v>
      </c>
      <c r="EZ62" s="45">
        <f t="shared" si="78"/>
        <v>4.6987760686603446</v>
      </c>
      <c r="FA62" s="45">
        <f t="shared" si="78"/>
        <v>2.0910022762919538</v>
      </c>
      <c r="FB62" s="45">
        <f t="shared" si="78"/>
        <v>8.4181706177020139</v>
      </c>
      <c r="FC62" s="45">
        <f t="shared" si="78"/>
        <v>310.40082589791115</v>
      </c>
      <c r="FD62" s="45">
        <f t="shared" si="78"/>
        <v>3673.7973182440842</v>
      </c>
      <c r="FE62" s="45">
        <f t="shared" si="78"/>
        <v>261510.62307141855</v>
      </c>
      <c r="FF62" s="45">
        <f t="shared" si="78"/>
        <v>5730.5917722931099</v>
      </c>
      <c r="FG62" s="45">
        <f t="shared" si="78"/>
        <v>6098.4613008474662</v>
      </c>
      <c r="FH62" s="45">
        <f t="shared" si="78"/>
        <v>8428.1896826468692</v>
      </c>
      <c r="FI62" s="45">
        <f t="shared" si="78"/>
        <v>4501.4475036803988</v>
      </c>
      <c r="FJ62" s="45">
        <f t="shared" si="78"/>
        <v>2500.9325034004146</v>
      </c>
      <c r="FK62" s="45">
        <f t="shared" si="78"/>
        <v>1.1356087775213206</v>
      </c>
      <c r="FL62" s="45">
        <f t="shared" si="78"/>
        <v>4781.1438297829027</v>
      </c>
      <c r="FM62" s="45">
        <f t="shared" si="78"/>
        <v>380194.24261629622</v>
      </c>
      <c r="FN62" s="45">
        <f t="shared" si="78"/>
        <v>240889.74241264336</v>
      </c>
      <c r="FO62" s="45">
        <f t="shared" si="78"/>
        <v>139304.50020365271</v>
      </c>
      <c r="FP62" s="45">
        <f t="shared" si="78"/>
        <v>525.51608389322894</v>
      </c>
      <c r="FQ62" s="45">
        <f t="shared" si="78"/>
        <v>259.31590520233323</v>
      </c>
      <c r="FR62" s="45">
        <f t="shared" si="78"/>
        <v>93485.29489785945</v>
      </c>
      <c r="FS62" s="45">
        <f t="shared" si="78"/>
        <v>7271.5051340472601</v>
      </c>
      <c r="FT62" s="45">
        <f t="shared" si="78"/>
        <v>15684.772704182787</v>
      </c>
      <c r="FU62" s="45">
        <f t="shared" si="78"/>
        <v>2514.6027371690147</v>
      </c>
      <c r="FV62" s="45">
        <f t="shared" si="78"/>
        <v>2265.7712643362129</v>
      </c>
      <c r="FW62" s="45">
        <f t="shared" si="78"/>
        <v>39089.89253897906</v>
      </c>
      <c r="FX62" s="45">
        <f t="shared" si="78"/>
        <v>21.780910830933422</v>
      </c>
      <c r="FY62" s="45">
        <f t="shared" si="78"/>
        <v>21118.998593689921</v>
      </c>
      <c r="FZ62" s="45">
        <f t="shared" si="78"/>
        <v>10919.560789172319</v>
      </c>
      <c r="GA62" s="45">
        <f t="shared" si="78"/>
        <v>31640.964506021919</v>
      </c>
      <c r="GB62" s="45">
        <f t="shared" si="78"/>
        <v>1517.9819408846092</v>
      </c>
      <c r="GC62" s="45">
        <f t="shared" si="78"/>
        <v>2.3434697389245658</v>
      </c>
      <c r="GD62" s="45">
        <f t="shared" si="78"/>
        <v>500533.26007056335</v>
      </c>
      <c r="GE62" s="45">
        <f t="shared" si="78"/>
        <v>74494.524631233522</v>
      </c>
      <c r="GF62" s="45">
        <f t="shared" si="78"/>
        <v>15917.812680126335</v>
      </c>
      <c r="GG62" s="45">
        <f t="shared" si="78"/>
        <v>1273.0654064851781</v>
      </c>
      <c r="GH62" s="45">
        <f t="shared" si="78"/>
        <v>30203.220867486849</v>
      </c>
      <c r="GI62" s="45">
        <f t="shared" si="78"/>
        <v>77842.052806763677</v>
      </c>
      <c r="GJ62" s="45">
        <f t="shared" si="78"/>
        <v>14620.269657371464</v>
      </c>
      <c r="GK62" s="45">
        <f t="shared" si="78"/>
        <v>6.7024100277955467</v>
      </c>
      <c r="GL62" s="45">
        <f t="shared" si="78"/>
        <v>139.34508993904475</v>
      </c>
      <c r="GM62" s="45">
        <f t="shared" si="78"/>
        <v>89.415830675603928</v>
      </c>
      <c r="GN62" s="45">
        <f t="shared" si="78"/>
        <v>50279.191993940141</v>
      </c>
      <c r="GO62" s="45">
        <f t="shared" si="78"/>
        <v>759602.73109274986</v>
      </c>
      <c r="GP62" s="45">
        <f t="shared" ref="GP62:GQ62" si="79">SUM(GP2:GP54)</f>
        <v>8996.3815159977894</v>
      </c>
      <c r="GQ62" s="45">
        <f t="shared" si="79"/>
        <v>43434.605022313539</v>
      </c>
    </row>
    <row r="63" spans="1:268" x14ac:dyDescent="0.3"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21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Z63"/>
  <sheetViews>
    <sheetView zoomScale="85" zoomScaleNormal="85" workbookViewId="0">
      <pane xSplit="1" ySplit="2" topLeftCell="B37" activePane="bottomRight" state="frozen"/>
      <selection activeCell="AY55" sqref="AY55"/>
      <selection pane="topRight" activeCell="AY55" sqref="AY55"/>
      <selection pane="bottomLeft" activeCell="AY55" sqref="AY55"/>
      <selection pane="bottomRight" activeCell="B1" sqref="B1:H1048576"/>
    </sheetView>
  </sheetViews>
  <sheetFormatPr defaultColWidth="9.109375" defaultRowHeight="14.4" x14ac:dyDescent="0.3"/>
  <cols>
    <col min="1" max="1" width="19" style="23" customWidth="1"/>
    <col min="2" max="8" width="9" style="21" customWidth="1"/>
    <col min="9" max="57" width="9" style="23" customWidth="1"/>
    <col min="58" max="58" width="11.5546875" style="23" customWidth="1"/>
    <col min="59" max="59" width="15" style="23" bestFit="1" customWidth="1"/>
    <col min="60" max="179" width="9" style="23" customWidth="1"/>
    <col min="180" max="207" width="9.109375" style="23"/>
    <col min="208" max="208" width="9.109375" style="23" customWidth="1"/>
    <col min="209" max="16384" width="9.109375" style="23"/>
  </cols>
  <sheetData>
    <row r="1" spans="1:234" x14ac:dyDescent="0.3">
      <c r="B1" s="21" t="s">
        <v>634</v>
      </c>
      <c r="BG1" s="23" t="s">
        <v>588</v>
      </c>
      <c r="FW1" s="23" t="s">
        <v>362</v>
      </c>
    </row>
    <row r="2" spans="1:234" x14ac:dyDescent="0.3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406</v>
      </c>
      <c r="L2" s="23" t="s">
        <v>62</v>
      </c>
      <c r="M2" s="23" t="s">
        <v>364</v>
      </c>
      <c r="N2" s="23" t="s">
        <v>311</v>
      </c>
      <c r="O2" s="23" t="s">
        <v>365</v>
      </c>
      <c r="P2" s="23" t="s">
        <v>366</v>
      </c>
      <c r="Q2" s="23" t="s">
        <v>367</v>
      </c>
      <c r="R2" s="23" t="s">
        <v>223</v>
      </c>
      <c r="S2" s="23" t="s">
        <v>368</v>
      </c>
      <c r="T2" s="23" t="s">
        <v>369</v>
      </c>
      <c r="U2" s="23" t="s">
        <v>370</v>
      </c>
      <c r="V2" s="23" t="s">
        <v>371</v>
      </c>
      <c r="W2" s="23" t="s">
        <v>372</v>
      </c>
      <c r="X2" s="23" t="s">
        <v>373</v>
      </c>
      <c r="Y2" s="23" t="s">
        <v>63</v>
      </c>
      <c r="Z2" s="23" t="s">
        <v>64</v>
      </c>
      <c r="AA2" s="23" t="s">
        <v>313</v>
      </c>
      <c r="AB2" s="23" t="s">
        <v>374</v>
      </c>
      <c r="AC2" s="23" t="s">
        <v>316</v>
      </c>
      <c r="AD2" s="23" t="s">
        <v>375</v>
      </c>
      <c r="AE2" s="23" t="s">
        <v>65</v>
      </c>
      <c r="AF2" s="23" t="s">
        <v>312</v>
      </c>
      <c r="AG2" s="23" t="s">
        <v>317</v>
      </c>
      <c r="AH2" s="23" t="s">
        <v>377</v>
      </c>
      <c r="AI2" s="23" t="s">
        <v>378</v>
      </c>
      <c r="AJ2" s="23" t="s">
        <v>314</v>
      </c>
      <c r="AK2" s="23" t="s">
        <v>379</v>
      </c>
      <c r="AL2" s="23" t="s">
        <v>380</v>
      </c>
      <c r="AM2" s="23" t="s">
        <v>469</v>
      </c>
      <c r="AN2" s="23" t="s">
        <v>318</v>
      </c>
      <c r="AO2" s="23" t="s">
        <v>381</v>
      </c>
      <c r="AP2" s="23" t="s">
        <v>376</v>
      </c>
      <c r="AQ2" s="23" t="s">
        <v>383</v>
      </c>
      <c r="AR2" s="23" t="s">
        <v>319</v>
      </c>
      <c r="AS2" s="23" t="s">
        <v>320</v>
      </c>
      <c r="AT2" s="23" t="s">
        <v>321</v>
      </c>
      <c r="AU2" s="23" t="s">
        <v>323</v>
      </c>
      <c r="AV2" s="23" t="s">
        <v>485</v>
      </c>
      <c r="AW2" s="23" t="s">
        <v>457</v>
      </c>
      <c r="AX2" s="23" t="s">
        <v>459</v>
      </c>
      <c r="AY2" s="23" t="s">
        <v>465</v>
      </c>
      <c r="AZ2" s="23" t="s">
        <v>486</v>
      </c>
      <c r="BA2" s="23" t="s">
        <v>481</v>
      </c>
      <c r="BB2" s="23" t="s">
        <v>482</v>
      </c>
      <c r="BC2" s="23" t="s">
        <v>382</v>
      </c>
      <c r="BD2" s="23" t="s">
        <v>419</v>
      </c>
      <c r="BE2" s="23" t="s">
        <v>413</v>
      </c>
      <c r="BF2" s="21"/>
      <c r="BG2" s="23" t="s">
        <v>224</v>
      </c>
      <c r="BH2" s="23" t="s">
        <v>552</v>
      </c>
      <c r="BI2" s="23" t="s">
        <v>454</v>
      </c>
      <c r="BJ2" s="23" t="s">
        <v>488</v>
      </c>
      <c r="BK2" s="23" t="s">
        <v>175</v>
      </c>
      <c r="BL2" s="23" t="s">
        <v>384</v>
      </c>
      <c r="BM2" s="23" t="s">
        <v>127</v>
      </c>
      <c r="BN2" s="23" t="s">
        <v>128</v>
      </c>
      <c r="BO2" s="23" t="s">
        <v>129</v>
      </c>
      <c r="BP2" s="23" t="s">
        <v>513</v>
      </c>
      <c r="BQ2" s="23" t="s">
        <v>407</v>
      </c>
      <c r="BR2" s="23" t="s">
        <v>408</v>
      </c>
      <c r="BS2" s="23" t="s">
        <v>455</v>
      </c>
      <c r="BT2" s="23" t="s">
        <v>550</v>
      </c>
      <c r="BU2" s="23" t="s">
        <v>336</v>
      </c>
      <c r="BV2" s="23" t="s">
        <v>337</v>
      </c>
      <c r="BW2" s="23" t="s">
        <v>385</v>
      </c>
      <c r="BX2" s="23" t="s">
        <v>176</v>
      </c>
      <c r="BY2" s="23" t="s">
        <v>338</v>
      </c>
      <c r="BZ2" s="23" t="s">
        <v>339</v>
      </c>
      <c r="CA2" s="23" t="s">
        <v>366</v>
      </c>
      <c r="CB2" s="23" t="s">
        <v>491</v>
      </c>
      <c r="CC2" s="23" t="s">
        <v>130</v>
      </c>
      <c r="CD2" s="23" t="s">
        <v>367</v>
      </c>
      <c r="CE2" s="23" t="s">
        <v>324</v>
      </c>
      <c r="CF2" s="23" t="s">
        <v>325</v>
      </c>
      <c r="CG2" s="23" t="s">
        <v>131</v>
      </c>
      <c r="CH2" s="23" t="s">
        <v>369</v>
      </c>
      <c r="CI2" s="23" t="s">
        <v>386</v>
      </c>
      <c r="CJ2" s="23" t="s">
        <v>370</v>
      </c>
      <c r="CK2" s="23" t="s">
        <v>387</v>
      </c>
      <c r="CL2" s="23" t="s">
        <v>388</v>
      </c>
      <c r="CM2" s="23" t="s">
        <v>389</v>
      </c>
      <c r="CN2" s="23" t="s">
        <v>57</v>
      </c>
      <c r="CO2" s="23" t="s">
        <v>390</v>
      </c>
      <c r="CP2" s="23" t="s">
        <v>391</v>
      </c>
      <c r="CQ2" s="23" t="s">
        <v>132</v>
      </c>
      <c r="CR2" s="23" t="s">
        <v>133</v>
      </c>
      <c r="CS2" s="23" t="s">
        <v>456</v>
      </c>
      <c r="CT2" s="23" t="s">
        <v>457</v>
      </c>
      <c r="CU2" s="23" t="s">
        <v>134</v>
      </c>
      <c r="CV2" s="23" t="s">
        <v>553</v>
      </c>
      <c r="CW2" s="23" t="s">
        <v>135</v>
      </c>
      <c r="CX2" s="23" t="s">
        <v>136</v>
      </c>
      <c r="CY2" s="23" t="s">
        <v>64</v>
      </c>
      <c r="CZ2" s="23" t="s">
        <v>399</v>
      </c>
      <c r="DA2" s="23" t="s">
        <v>459</v>
      </c>
      <c r="DB2" s="23" t="s">
        <v>328</v>
      </c>
      <c r="DC2" s="23" t="s">
        <v>329</v>
      </c>
      <c r="DD2" s="23" t="s">
        <v>137</v>
      </c>
      <c r="DE2" s="23" t="s">
        <v>138</v>
      </c>
      <c r="DF2" s="23" t="s">
        <v>139</v>
      </c>
      <c r="DG2" s="23" t="s">
        <v>551</v>
      </c>
      <c r="DH2" s="23" t="s">
        <v>461</v>
      </c>
      <c r="DI2" s="23" t="s">
        <v>340</v>
      </c>
      <c r="DJ2" s="23" t="s">
        <v>341</v>
      </c>
      <c r="DK2" s="23" t="s">
        <v>330</v>
      </c>
      <c r="DL2" s="23" t="s">
        <v>331</v>
      </c>
      <c r="DM2" s="23" t="s">
        <v>140</v>
      </c>
      <c r="DN2" s="23" t="s">
        <v>489</v>
      </c>
      <c r="DO2" s="23" t="s">
        <v>473</v>
      </c>
      <c r="DP2" s="23" t="s">
        <v>55</v>
      </c>
      <c r="DQ2" s="23" t="s">
        <v>124</v>
      </c>
      <c r="DR2" s="23" t="s">
        <v>332</v>
      </c>
      <c r="DS2" s="23" t="s">
        <v>333</v>
      </c>
      <c r="DT2" s="23" t="s">
        <v>587</v>
      </c>
      <c r="DU2" s="23" t="s">
        <v>141</v>
      </c>
      <c r="DV2" s="23" t="s">
        <v>142</v>
      </c>
      <c r="DW2" s="23" t="s">
        <v>58</v>
      </c>
      <c r="DX2" s="23" t="s">
        <v>143</v>
      </c>
      <c r="DY2" s="23" t="s">
        <v>144</v>
      </c>
      <c r="DZ2" s="23" t="s">
        <v>318</v>
      </c>
      <c r="EA2" s="23" t="s">
        <v>381</v>
      </c>
      <c r="EB2" s="23" t="s">
        <v>376</v>
      </c>
      <c r="EC2" s="23" t="s">
        <v>383</v>
      </c>
      <c r="ED2" s="23" t="s">
        <v>319</v>
      </c>
      <c r="EE2" s="23" t="s">
        <v>320</v>
      </c>
      <c r="EF2" s="23" t="s">
        <v>321</v>
      </c>
      <c r="EG2" s="23" t="s">
        <v>323</v>
      </c>
      <c r="EH2" s="23" t="s">
        <v>145</v>
      </c>
      <c r="EI2" s="23" t="s">
        <v>146</v>
      </c>
      <c r="EJ2" s="23" t="s">
        <v>147</v>
      </c>
      <c r="EK2" s="23" t="s">
        <v>148</v>
      </c>
      <c r="EL2" s="23" t="s">
        <v>149</v>
      </c>
      <c r="EM2" s="23" t="s">
        <v>150</v>
      </c>
      <c r="EN2" s="23" t="s">
        <v>151</v>
      </c>
      <c r="EO2" s="23" t="s">
        <v>334</v>
      </c>
      <c r="EP2" s="23" t="s">
        <v>152</v>
      </c>
      <c r="EQ2" s="23" t="s">
        <v>52</v>
      </c>
      <c r="ER2" s="23" t="s">
        <v>51</v>
      </c>
      <c r="ES2" s="23" t="s">
        <v>153</v>
      </c>
      <c r="ET2" s="23" t="s">
        <v>155</v>
      </c>
      <c r="EU2" s="23" t="s">
        <v>156</v>
      </c>
      <c r="EV2" s="23" t="s">
        <v>157</v>
      </c>
      <c r="EW2" s="23" t="s">
        <v>158</v>
      </c>
      <c r="EX2" s="23" t="s">
        <v>159</v>
      </c>
      <c r="EY2" s="23" t="s">
        <v>160</v>
      </c>
      <c r="EZ2" s="23" t="s">
        <v>161</v>
      </c>
      <c r="FA2" s="23" t="s">
        <v>162</v>
      </c>
      <c r="FB2" s="23" t="s">
        <v>392</v>
      </c>
      <c r="FC2" s="23" t="s">
        <v>464</v>
      </c>
      <c r="FD2" s="23" t="s">
        <v>163</v>
      </c>
      <c r="FE2" s="23" t="s">
        <v>164</v>
      </c>
      <c r="FF2" s="23" t="s">
        <v>165</v>
      </c>
      <c r="FG2" s="23" t="s">
        <v>382</v>
      </c>
      <c r="FH2" s="23" t="s">
        <v>59</v>
      </c>
      <c r="FI2" s="23" t="s">
        <v>474</v>
      </c>
      <c r="FJ2" s="23" t="s">
        <v>465</v>
      </c>
      <c r="FK2" s="23" t="s">
        <v>166</v>
      </c>
      <c r="FL2" s="23" t="s">
        <v>167</v>
      </c>
      <c r="FM2" s="23" t="s">
        <v>168</v>
      </c>
      <c r="FN2" s="23" t="s">
        <v>335</v>
      </c>
      <c r="FO2" s="23" t="s">
        <v>401</v>
      </c>
      <c r="FP2" s="23" t="s">
        <v>169</v>
      </c>
      <c r="FQ2" s="23" t="s">
        <v>170</v>
      </c>
      <c r="FR2" s="23" t="s">
        <v>171</v>
      </c>
      <c r="FS2" s="23" t="s">
        <v>469</v>
      </c>
      <c r="FT2" s="23" t="s">
        <v>475</v>
      </c>
      <c r="FV2" s="23" t="s">
        <v>587</v>
      </c>
      <c r="FW2" s="23" t="s">
        <v>57</v>
      </c>
      <c r="FX2" s="23" t="s">
        <v>55</v>
      </c>
      <c r="FY2" s="23" t="s">
        <v>58</v>
      </c>
      <c r="FZ2" s="23" t="s">
        <v>52</v>
      </c>
      <c r="GA2" s="23" t="s">
        <v>51</v>
      </c>
      <c r="GB2" s="23" t="s">
        <v>59</v>
      </c>
      <c r="GC2" s="23" t="s">
        <v>60</v>
      </c>
      <c r="GD2" s="23" t="s">
        <v>61</v>
      </c>
      <c r="GE2" s="23" t="s">
        <v>310</v>
      </c>
      <c r="GF2" s="23" t="s">
        <v>406</v>
      </c>
      <c r="GG2" s="23" t="s">
        <v>62</v>
      </c>
      <c r="GH2" s="23" t="s">
        <v>364</v>
      </c>
      <c r="GI2" s="23" t="s">
        <v>311</v>
      </c>
      <c r="GJ2" s="23" t="s">
        <v>365</v>
      </c>
      <c r="GK2" s="23" t="s">
        <v>366</v>
      </c>
      <c r="GL2" s="23" t="s">
        <v>367</v>
      </c>
      <c r="GM2" s="23" t="s">
        <v>223</v>
      </c>
      <c r="GN2" s="23" t="s">
        <v>368</v>
      </c>
      <c r="GO2" s="23" t="s">
        <v>369</v>
      </c>
      <c r="GP2" s="23" t="s">
        <v>370</v>
      </c>
      <c r="GQ2" s="23" t="s">
        <v>371</v>
      </c>
      <c r="GR2" s="23" t="s">
        <v>372</v>
      </c>
      <c r="GS2" s="23" t="s">
        <v>373</v>
      </c>
      <c r="GT2" s="23" t="s">
        <v>63</v>
      </c>
      <c r="GU2" s="23" t="s">
        <v>64</v>
      </c>
      <c r="GV2" s="23" t="s">
        <v>313</v>
      </c>
      <c r="GW2" s="23" t="s">
        <v>374</v>
      </c>
      <c r="GX2" s="23" t="s">
        <v>316</v>
      </c>
      <c r="GY2" s="23" t="s">
        <v>375</v>
      </c>
      <c r="GZ2" s="23" t="s">
        <v>65</v>
      </c>
      <c r="HA2" s="23" t="s">
        <v>312</v>
      </c>
      <c r="HB2" s="23" t="s">
        <v>317</v>
      </c>
      <c r="HC2" s="23" t="s">
        <v>377</v>
      </c>
      <c r="HD2" s="23" t="s">
        <v>378</v>
      </c>
      <c r="HE2" s="23" t="s">
        <v>314</v>
      </c>
      <c r="HF2" s="23" t="s">
        <v>379</v>
      </c>
      <c r="HG2" s="23" t="s">
        <v>380</v>
      </c>
      <c r="HH2" s="23" t="s">
        <v>315</v>
      </c>
      <c r="HI2" s="23" t="s">
        <v>318</v>
      </c>
      <c r="HJ2" s="23" t="s">
        <v>381</v>
      </c>
      <c r="HK2" s="23" t="s">
        <v>376</v>
      </c>
      <c r="HL2" s="23" t="s">
        <v>383</v>
      </c>
      <c r="HM2" s="23" t="s">
        <v>319</v>
      </c>
      <c r="HN2" s="23" t="s">
        <v>320</v>
      </c>
      <c r="HO2" s="23" t="s">
        <v>321</v>
      </c>
      <c r="HP2" s="23" t="s">
        <v>323</v>
      </c>
      <c r="HQ2" s="23" t="s">
        <v>485</v>
      </c>
      <c r="HR2" s="23" t="s">
        <v>457</v>
      </c>
      <c r="HS2" s="23" t="s">
        <v>459</v>
      </c>
      <c r="HT2" s="23" t="s">
        <v>465</v>
      </c>
      <c r="HU2" s="23" t="s">
        <v>486</v>
      </c>
      <c r="HV2" s="23" t="s">
        <v>481</v>
      </c>
      <c r="HW2" s="23" t="s">
        <v>482</v>
      </c>
      <c r="HX2" s="23" t="s">
        <v>382</v>
      </c>
      <c r="HY2" s="23" t="s">
        <v>419</v>
      </c>
      <c r="HZ2" s="23" t="s">
        <v>413</v>
      </c>
    </row>
    <row r="3" spans="1:234" x14ac:dyDescent="0.3">
      <c r="A3" s="23" t="s">
        <v>0</v>
      </c>
      <c r="B3" s="21">
        <v>3047.3881366000001</v>
      </c>
      <c r="D3" s="21">
        <v>9667.668291</v>
      </c>
      <c r="E3" s="21">
        <v>265.30395922999998</v>
      </c>
      <c r="F3" s="21">
        <v>263.56946634000002</v>
      </c>
      <c r="G3" s="21">
        <v>8763.8384380000007</v>
      </c>
      <c r="H3" s="21">
        <v>1482.7924118000001</v>
      </c>
      <c r="I3" s="23">
        <v>35.967971998000003</v>
      </c>
      <c r="J3" s="23">
        <v>33.094278107999997</v>
      </c>
      <c r="K3" s="23">
        <v>5.9126950000000001E-4</v>
      </c>
      <c r="L3" s="23">
        <v>12.118249291</v>
      </c>
      <c r="N3" s="23">
        <v>2.9451443846999998</v>
      </c>
      <c r="O3" s="23">
        <v>3.2505786999999999E-3</v>
      </c>
      <c r="P3" s="23">
        <v>0.14153990999999999</v>
      </c>
      <c r="Q3" s="23">
        <v>6.2537560000000006E-2</v>
      </c>
      <c r="S3" s="23">
        <v>1.6564530000000001E-4</v>
      </c>
      <c r="T3" s="23">
        <v>2.86907502E-2</v>
      </c>
      <c r="W3" s="23">
        <v>5.3461105000000002E-2</v>
      </c>
      <c r="X3" s="23">
        <v>8.7877800000000006E-2</v>
      </c>
      <c r="Y3" s="23">
        <v>261.11938559999999</v>
      </c>
      <c r="AA3" s="6">
        <v>2.7904E-6</v>
      </c>
      <c r="AB3" s="23">
        <v>5.0283929999999999E-3</v>
      </c>
      <c r="AC3" s="23">
        <v>1.1230190000000001E-3</v>
      </c>
      <c r="AD3" s="23">
        <v>1.2155067148000001</v>
      </c>
      <c r="AE3" s="23">
        <v>12.357019486</v>
      </c>
      <c r="AF3" s="23">
        <v>0.2254690614</v>
      </c>
      <c r="AG3" s="23">
        <v>6.2063622000000001E-3</v>
      </c>
      <c r="AI3" s="23">
        <v>2.99242282E-2</v>
      </c>
      <c r="AJ3" s="23">
        <v>10.738260918</v>
      </c>
      <c r="AK3" s="23">
        <v>0.15684124660000001</v>
      </c>
      <c r="AL3" s="23">
        <v>3.6761518E-2</v>
      </c>
      <c r="AM3" s="23">
        <v>5.9064873895999996</v>
      </c>
      <c r="AN3" s="23">
        <v>5.3292493999999996E-3</v>
      </c>
      <c r="AS3" s="23">
        <v>7.8052099999999998E-5</v>
      </c>
      <c r="AT3" s="23">
        <v>3.118482E-4</v>
      </c>
      <c r="AU3" s="23">
        <v>5.5912202199999997E-2</v>
      </c>
      <c r="AV3" s="23">
        <v>1.76</v>
      </c>
      <c r="AW3" s="23">
        <v>1.6504437788999999</v>
      </c>
      <c r="AX3" s="23">
        <v>21.769505688999999</v>
      </c>
      <c r="AY3" s="23">
        <v>6.5244298199999995E-2</v>
      </c>
      <c r="AZ3" s="23">
        <v>6.9999999999999999E-4</v>
      </c>
      <c r="BD3" s="6">
        <v>3.4E-8</v>
      </c>
      <c r="BF3" s="21"/>
      <c r="BG3" s="23" t="s">
        <v>0</v>
      </c>
      <c r="BH3" s="23">
        <v>0</v>
      </c>
      <c r="BI3" s="23">
        <v>0</v>
      </c>
      <c r="BJ3" s="23">
        <v>0</v>
      </c>
      <c r="BK3" s="23">
        <v>33.093131178628497</v>
      </c>
      <c r="BL3" s="23">
        <v>0</v>
      </c>
      <c r="BM3" s="23">
        <v>35.966661385606102</v>
      </c>
      <c r="BN3" s="23">
        <v>35.966661385606102</v>
      </c>
      <c r="BO3" s="23">
        <v>0.62899845222944994</v>
      </c>
      <c r="BP3" s="23">
        <v>0</v>
      </c>
      <c r="BQ3" s="23">
        <v>2.4239671329442E-4</v>
      </c>
      <c r="BR3" s="23">
        <v>3.4886628565287102E-4</v>
      </c>
      <c r="BS3" s="23">
        <v>12.117223268101601</v>
      </c>
      <c r="BT3" s="6">
        <v>3.39982796959824E-8</v>
      </c>
      <c r="BU3" s="23">
        <v>0</v>
      </c>
      <c r="BV3" s="23">
        <v>0</v>
      </c>
      <c r="BW3" s="23">
        <v>8.7877275193042101E-2</v>
      </c>
      <c r="BX3" s="23">
        <v>2.9449548965719199</v>
      </c>
      <c r="BY3" s="23">
        <v>7.8016841768768503E-4</v>
      </c>
      <c r="BZ3" s="23">
        <v>2.47044102746407E-3</v>
      </c>
      <c r="CA3" s="23">
        <v>0.14154329304063101</v>
      </c>
      <c r="CB3" s="23">
        <v>1.7599943523647299</v>
      </c>
      <c r="CC3" s="23">
        <v>5304.1964078265801</v>
      </c>
      <c r="CD3" s="23">
        <v>6.2536105477934506E-2</v>
      </c>
      <c r="CE3" s="6">
        <v>4.8036139965938503E-5</v>
      </c>
      <c r="CF3" s="23">
        <v>1.1759813533072E-4</v>
      </c>
      <c r="CG3" s="6">
        <v>0</v>
      </c>
      <c r="CH3" s="23">
        <v>2.86911157314108E-2</v>
      </c>
      <c r="CI3" s="23">
        <v>1.2154845097553999</v>
      </c>
      <c r="CJ3" s="23">
        <v>0</v>
      </c>
      <c r="CK3" s="23">
        <v>0.15684371736042199</v>
      </c>
      <c r="CL3" s="23">
        <v>0</v>
      </c>
      <c r="CM3" s="23">
        <v>3.6761138542579598E-2</v>
      </c>
      <c r="CN3" s="23">
        <v>3046.2695021632899</v>
      </c>
      <c r="CO3" s="23">
        <v>0</v>
      </c>
      <c r="CP3" s="23">
        <v>5.3458907749797301E-2</v>
      </c>
      <c r="CQ3" s="23">
        <v>66.061572890684005</v>
      </c>
      <c r="CR3" s="23">
        <v>913.13317689363396</v>
      </c>
      <c r="CS3" s="23">
        <v>84.271956333662004</v>
      </c>
      <c r="CT3" s="23">
        <v>1.650064357719</v>
      </c>
      <c r="CU3" s="23">
        <v>1.16632030244899E-2</v>
      </c>
      <c r="CV3" s="23">
        <v>0</v>
      </c>
      <c r="CW3" s="23">
        <v>261.10874723504702</v>
      </c>
      <c r="CX3" s="23">
        <v>261.10874723504702</v>
      </c>
      <c r="CY3" s="23">
        <v>0</v>
      </c>
      <c r="CZ3" s="23">
        <v>0</v>
      </c>
      <c r="DA3" s="23">
        <v>21.769596222396999</v>
      </c>
      <c r="DB3" s="6">
        <v>1.1161784265612799E-6</v>
      </c>
      <c r="DC3" s="6">
        <v>1.3952246915458201E-6</v>
      </c>
      <c r="DD3" s="23">
        <v>0</v>
      </c>
      <c r="DE3" s="23">
        <v>25.516942163796202</v>
      </c>
      <c r="DF3" s="23">
        <v>3.1385854679806001E-2</v>
      </c>
      <c r="DG3" s="23">
        <v>6.0469851821361997E-2</v>
      </c>
      <c r="DH3" s="23">
        <v>0</v>
      </c>
      <c r="DI3" s="23">
        <v>1.30738164839586E-3</v>
      </c>
      <c r="DJ3" s="6">
        <v>3.7210296554726898E-3</v>
      </c>
      <c r="DK3" s="23">
        <v>3.7059436829312399E-4</v>
      </c>
      <c r="DL3" s="23">
        <v>7.5240478402971401E-4</v>
      </c>
      <c r="DM3" s="23">
        <v>12.3562025204038</v>
      </c>
      <c r="DN3" s="23">
        <v>7.0003160435853299E-4</v>
      </c>
      <c r="DO3" s="23">
        <v>0.22541374088924501</v>
      </c>
      <c r="DP3" s="23">
        <v>0</v>
      </c>
      <c r="DQ3" s="23">
        <v>0</v>
      </c>
      <c r="DR3" s="23">
        <v>2.5446080882069299E-3</v>
      </c>
      <c r="DS3" s="23">
        <v>3.66178295827203E-3</v>
      </c>
      <c r="DT3" s="23">
        <v>2511.3959650853999</v>
      </c>
      <c r="DU3" s="23">
        <v>8699.4652076786697</v>
      </c>
      <c r="DV3" s="23">
        <v>966.60429470615304</v>
      </c>
      <c r="DW3" s="23">
        <v>9666.0695023848202</v>
      </c>
      <c r="DX3" s="23">
        <v>1.02018363429178E-4</v>
      </c>
      <c r="DY3" s="23">
        <v>67.831908260776402</v>
      </c>
      <c r="DZ3" s="23">
        <v>5.32956298643568E-3</v>
      </c>
      <c r="EA3" s="23">
        <v>0</v>
      </c>
      <c r="EB3" s="23">
        <v>0</v>
      </c>
      <c r="EC3" s="23">
        <v>0</v>
      </c>
      <c r="ED3" s="23">
        <v>0</v>
      </c>
      <c r="EE3" s="6">
        <v>7.8052685421385804E-5</v>
      </c>
      <c r="EF3" s="23">
        <v>3.1183055096810602E-4</v>
      </c>
      <c r="EG3" s="23">
        <v>5.5913869369870098E-2</v>
      </c>
      <c r="EH3" s="23">
        <v>2.2545501447885399</v>
      </c>
      <c r="EI3" s="23">
        <v>659.94487287195398</v>
      </c>
      <c r="EJ3" s="23">
        <v>2.9795189510959701</v>
      </c>
      <c r="EK3" s="23">
        <v>7.2979780524369202</v>
      </c>
      <c r="EL3" s="23">
        <v>18.177064953675298</v>
      </c>
      <c r="EM3" s="23">
        <v>4.1241058068640903</v>
      </c>
      <c r="EN3" s="23">
        <v>0</v>
      </c>
      <c r="EO3" s="6">
        <v>2.7903933596785702E-7</v>
      </c>
      <c r="EP3" s="23">
        <v>0.98527940945893</v>
      </c>
      <c r="EQ3" s="23">
        <v>265.277389046412</v>
      </c>
      <c r="ER3" s="23">
        <v>263.542876174176</v>
      </c>
      <c r="ES3" s="23">
        <v>1.7345128722366301</v>
      </c>
      <c r="ET3" s="23">
        <v>1.72854820130403E-4</v>
      </c>
      <c r="EU3" s="6">
        <v>3.8186422835474401E-5</v>
      </c>
      <c r="EV3" s="23">
        <v>9.4343300072201401</v>
      </c>
      <c r="EW3" s="23">
        <v>1.0209466646825E-4</v>
      </c>
      <c r="EX3" s="23">
        <v>47.7766138973859</v>
      </c>
      <c r="EY3" s="23">
        <v>11.7758481426059</v>
      </c>
      <c r="EZ3" s="23">
        <v>6.3111342902494902</v>
      </c>
      <c r="FA3" s="23">
        <v>119.44603054944599</v>
      </c>
      <c r="FB3" s="23">
        <v>2.9898460292002101E-2</v>
      </c>
      <c r="FC3" s="23">
        <v>332.48572226975602</v>
      </c>
      <c r="FD3" s="23">
        <v>6.6371594495058801</v>
      </c>
      <c r="FE3" s="23">
        <v>25.017731769705101</v>
      </c>
      <c r="FF3" s="23">
        <v>1.3252176138273899</v>
      </c>
      <c r="FG3" s="23">
        <v>0</v>
      </c>
      <c r="FH3" s="23">
        <v>8763.8115034371403</v>
      </c>
      <c r="FI3" s="23">
        <v>25.966355948643201</v>
      </c>
      <c r="FJ3" s="23">
        <v>6.5248838136653595E-2</v>
      </c>
      <c r="FK3" s="23">
        <v>0</v>
      </c>
      <c r="FL3" s="23">
        <v>0</v>
      </c>
      <c r="FM3" s="23">
        <v>17.697874009219401</v>
      </c>
      <c r="FN3" s="23">
        <v>10.736699218349701</v>
      </c>
      <c r="FO3" s="23">
        <v>0</v>
      </c>
      <c r="FP3" s="23">
        <v>0</v>
      </c>
      <c r="FQ3" s="23">
        <v>18.918187148431699</v>
      </c>
      <c r="FR3" s="23">
        <v>1482.74025944542</v>
      </c>
      <c r="FS3" s="23">
        <v>5.9060961623979802</v>
      </c>
      <c r="FT3" s="23">
        <v>10.9946243009413</v>
      </c>
      <c r="FV3" s="32">
        <f>DT3/FR3</f>
        <v>1.6937531365235348</v>
      </c>
      <c r="FW3" s="46">
        <f t="shared" ref="FW3:FW34" si="0">(CN3-B3)/(B3+1E-50)</f>
        <v>-3.6707973732491198E-4</v>
      </c>
      <c r="FX3" s="46">
        <f t="shared" ref="FX3:FX34" si="1">(DP3-C3)/(C3+1E-50)</f>
        <v>0</v>
      </c>
      <c r="FY3" s="46">
        <f t="shared" ref="FY3:FY34" si="2">(DW3-D3)/(D3+1E-50)</f>
        <v>-1.6537479018266499E-4</v>
      </c>
      <c r="FZ3" s="46">
        <f t="shared" ref="FZ3:FZ34" si="3">(EQ3-E3)/(E3+1E-50)</f>
        <v>-1.0014997011387849E-4</v>
      </c>
      <c r="GA3" s="46">
        <f t="shared" ref="GA3:GA34" si="4">(ER3-F3)/(F3+1E-50)</f>
        <v>-1.0088484904286044E-4</v>
      </c>
      <c r="GB3" s="46">
        <f t="shared" ref="GB3:GB34" si="5">(FH3-G3)/(G3+1E-50)</f>
        <v>-3.0733751028025559E-6</v>
      </c>
      <c r="GC3" s="46">
        <f t="shared" ref="GC3:GC34" si="6">(FR3-H3)/(H3+1E-50)</f>
        <v>-3.5171716664520174E-5</v>
      </c>
      <c r="GD3" s="46">
        <f t="shared" ref="GD3:GD34" si="7">(BN3-I3)/(I3+1E-50)</f>
        <v>-3.6438317789336125E-5</v>
      </c>
      <c r="GE3" s="46">
        <f t="shared" ref="GE3:GE34" si="8">(BK3-J3)/(J3+1E-50)</f>
        <v>-3.465642513059406E-5</v>
      </c>
      <c r="GF3" s="46">
        <f t="shared" ref="GF3:GF34" si="9">(BR3+BQ3-K3)/(K3+1E-50)</f>
        <v>-1.0995075357288739E-5</v>
      </c>
      <c r="GG3" s="46">
        <f t="shared" ref="GG3:GG34" si="10">(BS3-L3)/(L3+1E-50)</f>
        <v>-8.4667584711362262E-5</v>
      </c>
      <c r="GH3" s="46">
        <f t="shared" ref="GH3:GH34" si="11">(BU3+BV3-M3)/(M3+1E-50)</f>
        <v>0</v>
      </c>
      <c r="GI3" s="46">
        <f t="shared" ref="GI3:GI34" si="12">(BX3-N3)/(N3+1E-50)</f>
        <v>-6.433916417284674E-5</v>
      </c>
      <c r="GJ3" s="46">
        <f t="shared" ref="GJ3:GJ34" si="13">(BY3+BZ3-O3)/(O3+1E-50)</f>
        <v>9.4583625233331927E-6</v>
      </c>
      <c r="GK3" s="46">
        <f t="shared" ref="GK3:GK34" si="14">(CA3-P3)/(P3+1E-50)</f>
        <v>2.3901672899339958E-5</v>
      </c>
      <c r="GL3" s="46">
        <f t="shared" ref="GL3:GL34" si="15">(CD3-Q3)/(Q3+1E-50)</f>
        <v>-2.3258375694540958E-5</v>
      </c>
      <c r="GM3" s="46">
        <f t="shared" ref="GM3:GM34" si="16">(CG3-R3)/(R3+1E-50)</f>
        <v>0</v>
      </c>
      <c r="GN3" s="46">
        <f t="shared" ref="GN3:GN34" si="17">(CE3+CF3-S3)/(S3+1E-50)</f>
        <v>-6.6556089074154971E-5</v>
      </c>
      <c r="GO3" s="46">
        <f t="shared" ref="GO3:GO34" si="18">(CH3-T3)/(T3+1E-50)</f>
        <v>1.2740392225766199E-5</v>
      </c>
      <c r="GP3" s="46">
        <f t="shared" ref="GP3:GP34" si="19">(CJ3-U3)/(U3+1E-50)</f>
        <v>0</v>
      </c>
      <c r="GQ3" s="46">
        <f t="shared" ref="GQ3:GQ34" si="20">(CO3-V3)/(V3+1E-50)</f>
        <v>0</v>
      </c>
      <c r="GR3" s="46">
        <f t="shared" ref="GR3:GR34" si="21">(CP3-W3)/(W3+1E-50)</f>
        <v>-4.109997731437142E-5</v>
      </c>
      <c r="GS3" s="46">
        <f t="shared" ref="GS3:GS34" si="22">(BW3-X3)/(X3+1E-50)</f>
        <v>-5.9720083787375407E-6</v>
      </c>
      <c r="GT3" s="46">
        <f t="shared" ref="GT3:GT34" si="23">(CX3-Y3)/(Y3+1E-50)</f>
        <v>-4.0741383212597256E-5</v>
      </c>
      <c r="GU3" s="46">
        <f t="shared" ref="GU3:GU34" si="24">(CY3-Z3)/(Z3+1E-50)</f>
        <v>0</v>
      </c>
      <c r="GV3" s="46">
        <f t="shared" ref="GV3:GV34" si="25">(DB3+DC3+EO3-AA3)/(AA3+1E-50)</f>
        <v>1.5214333055104465E-5</v>
      </c>
      <c r="GW3" s="46">
        <f t="shared" ref="GW3:GW34" si="26">(DI3+DJ3-AB3)/(AB3+1E-50)</f>
        <v>3.6401030210209221E-6</v>
      </c>
      <c r="GX3" s="46">
        <f t="shared" ref="GX3:GX34" si="27">(DL3+DK3-AC3)/(AC3+1E-50)</f>
        <v>-1.7673500770834093E-5</v>
      </c>
      <c r="GY3" s="46">
        <f t="shared" ref="GY3:GY34" si="28">(CI3-AD3)/(AD3+1E-50)</f>
        <v>-1.8268138159819128E-5</v>
      </c>
      <c r="GZ3" s="46">
        <f t="shared" ref="GZ3:GZ34" si="29">(DM3-AE3)/(AE3+1E-50)</f>
        <v>-6.6113482877185024E-5</v>
      </c>
      <c r="HA3" s="46">
        <f t="shared" ref="HA3:HA34" si="30">(DO3-AF3)/(AF3+1E-50)</f>
        <v>-2.4535743578959807E-4</v>
      </c>
      <c r="HB3" s="46">
        <f t="shared" ref="HB3:HB34" si="31">(DR3+DS3-AG3)/(AG3+1E-50)</f>
        <v>4.647888413578245E-6</v>
      </c>
      <c r="HC3" s="46">
        <f t="shared" ref="HC3:HC34" si="32">(CL3-AH3)/(AH3+1E-50)</f>
        <v>0</v>
      </c>
      <c r="HD3" s="46">
        <f t="shared" ref="HD3:HD34" si="33">(FB3-AI3)/(AI3+1E-50)</f>
        <v>-8.6110518291992403E-4</v>
      </c>
      <c r="HE3" s="46">
        <f t="shared" ref="HE3:HE34" si="34">(FN3-AJ3)/(AJ3+1E-50)</f>
        <v>-1.4543320023835309E-4</v>
      </c>
      <c r="HF3" s="46">
        <f t="shared" ref="HF3:HF34" si="35">(CK3-AK3)/(AK3+1E-50)</f>
        <v>1.5753256720032984E-5</v>
      </c>
      <c r="HG3" s="46">
        <f t="shared" ref="HG3:HG34" si="36">(CM3-AL3)/(AL3+1E-50)</f>
        <v>-1.032213687154887E-5</v>
      </c>
      <c r="HH3" s="46">
        <f t="shared" ref="HH3:HH34" si="37">(FS3-AM3)/(AM3+1E-50)</f>
        <v>-6.6236864013002739E-5</v>
      </c>
      <c r="HI3" s="46">
        <f t="shared" ref="HI3:HP3" si="38">(DZ3-AN3)/(AN3+1E-50)</f>
        <v>5.8842514610115212E-5</v>
      </c>
      <c r="HJ3" s="46">
        <f t="shared" si="38"/>
        <v>0</v>
      </c>
      <c r="HK3" s="46">
        <f t="shared" si="38"/>
        <v>0</v>
      </c>
      <c r="HL3" s="46">
        <f t="shared" si="38"/>
        <v>0</v>
      </c>
      <c r="HM3" s="46">
        <f t="shared" si="38"/>
        <v>0</v>
      </c>
      <c r="HN3" s="46">
        <f t="shared" si="38"/>
        <v>7.5003925045778443E-6</v>
      </c>
      <c r="HO3" s="46">
        <f t="shared" si="38"/>
        <v>-5.659494553433605E-5</v>
      </c>
      <c r="HP3" s="46">
        <f t="shared" si="38"/>
        <v>2.9817639164657331E-5</v>
      </c>
      <c r="HQ3" s="46">
        <f t="shared" ref="HQ3:HQ34" si="39">(CB3-AV3)/(AV3+1E-50)</f>
        <v>-3.2088836761998896E-6</v>
      </c>
      <c r="HR3" s="46">
        <f t="shared" ref="HR3:HR34" si="40">(CT3-AW3)/(AW3+1E-50)</f>
        <v>-2.2989040029758732E-4</v>
      </c>
      <c r="HS3" s="46">
        <f t="shared" ref="HS3:HS34" si="41">(DA3-AX3)/(AX3+1E-50)</f>
        <v>4.1587254342366443E-6</v>
      </c>
      <c r="HT3" s="46">
        <f t="shared" ref="HT3:HT34" si="42">(FJ3-AY3)/(AY3+1E-50)</f>
        <v>6.9583653726844021E-5</v>
      </c>
      <c r="HU3" s="46">
        <f t="shared" ref="HU3:HU34" si="43">(DN3-AZ3)/(AZ3+1E-50)</f>
        <v>4.5149083618570683E-5</v>
      </c>
      <c r="HV3" s="46">
        <f t="shared" ref="HV3:HV34" si="44">(BL3-BA3)/(BA3+1E-50)</f>
        <v>0</v>
      </c>
      <c r="HW3" s="46">
        <f t="shared" ref="HW3:HW34" si="45">(BJ3-BB3)/(BB3+1E-50)</f>
        <v>0</v>
      </c>
      <c r="HX3" s="46">
        <f t="shared" ref="HX3:HX34" si="46">(FG3-BC3)/(BC3+1E-50)</f>
        <v>0</v>
      </c>
      <c r="HY3" s="46">
        <f>(BT3-BD3)/(BD3+1E-50)</f>
        <v>-5.0597176988249418E-5</v>
      </c>
      <c r="HZ3" s="46">
        <f>(CZ3-BE3)/(BE3+1E-50)</f>
        <v>0</v>
      </c>
    </row>
    <row r="4" spans="1:234" x14ac:dyDescent="0.3">
      <c r="A4" s="23" t="s">
        <v>2</v>
      </c>
      <c r="B4" s="21">
        <v>356.89219013000002</v>
      </c>
      <c r="D4" s="21">
        <v>2671.8062770000001</v>
      </c>
      <c r="E4" s="21">
        <v>60.571590096999998</v>
      </c>
      <c r="F4" s="21">
        <v>60.571590096999998</v>
      </c>
      <c r="G4" s="21">
        <v>36.650847470999999</v>
      </c>
      <c r="H4" s="21">
        <v>205.74816594000001</v>
      </c>
      <c r="I4" s="23">
        <v>2.5965751662000001</v>
      </c>
      <c r="J4" s="23">
        <v>2.3751712832999998</v>
      </c>
      <c r="L4" s="23">
        <v>0.61943599110000003</v>
      </c>
      <c r="N4" s="23">
        <v>0.245737399</v>
      </c>
      <c r="Q4" s="23">
        <v>1.3419525700000001E-2</v>
      </c>
      <c r="T4" s="23">
        <v>1.2024570700000001E-2</v>
      </c>
      <c r="W4" s="23">
        <v>1.2479290800000001E-2</v>
      </c>
      <c r="Y4" s="23">
        <v>21.422225811000001</v>
      </c>
      <c r="AD4" s="23">
        <v>4.2789493300000002E-2</v>
      </c>
      <c r="AE4" s="23">
        <v>0.82005812570000003</v>
      </c>
      <c r="AF4" s="23">
        <v>3.5964310100000001E-2</v>
      </c>
      <c r="AI4" s="23">
        <v>1.2708379000000001E-2</v>
      </c>
      <c r="AJ4" s="23">
        <v>0.80871556339999995</v>
      </c>
      <c r="AK4" s="23">
        <v>1.88901603E-2</v>
      </c>
      <c r="AL4" s="23">
        <v>7.7117280999999998E-3</v>
      </c>
      <c r="AM4" s="23">
        <v>0.33903092280000002</v>
      </c>
      <c r="AN4" s="23">
        <v>2.1716486000000002E-3</v>
      </c>
      <c r="AS4" s="23">
        <v>1.2736179999999999E-4</v>
      </c>
      <c r="AT4" s="23">
        <v>2.606644E-4</v>
      </c>
      <c r="AU4" s="23">
        <v>1.16539456E-2</v>
      </c>
      <c r="AW4" s="23">
        <v>0.1594807536</v>
      </c>
      <c r="AX4" s="23">
        <v>0.17729209809999999</v>
      </c>
      <c r="AY4" s="23">
        <v>1.5614508100000001E-2</v>
      </c>
      <c r="BD4" s="6">
        <v>1.3025886E-6</v>
      </c>
      <c r="BF4" s="21"/>
      <c r="BG4" s="23" t="s">
        <v>2</v>
      </c>
      <c r="BH4" s="23">
        <v>3.9663572003505301E-2</v>
      </c>
      <c r="BI4" s="23">
        <v>7.9870829026052706E-2</v>
      </c>
      <c r="BJ4" s="23">
        <v>0</v>
      </c>
      <c r="BK4" s="23">
        <v>2.3751656916198902</v>
      </c>
      <c r="BL4" s="23">
        <v>0</v>
      </c>
      <c r="BM4" s="23">
        <v>2.5994572445694</v>
      </c>
      <c r="BN4" s="23">
        <v>2.5965681872800901</v>
      </c>
      <c r="BO4" s="23">
        <v>0.142795793744975</v>
      </c>
      <c r="BP4" s="23">
        <v>1.9014583275737702E-2</v>
      </c>
      <c r="BQ4" s="23">
        <v>0</v>
      </c>
      <c r="BR4" s="23">
        <v>0</v>
      </c>
      <c r="BS4" s="23">
        <v>0.61943886096887202</v>
      </c>
      <c r="BT4" s="6">
        <v>1.30257368402255E-6</v>
      </c>
      <c r="BU4" s="23">
        <v>0</v>
      </c>
      <c r="BV4" s="23">
        <v>0</v>
      </c>
      <c r="BW4" s="23">
        <v>0</v>
      </c>
      <c r="BX4" s="23">
        <v>0.24573550001289399</v>
      </c>
      <c r="BY4" s="23">
        <v>0</v>
      </c>
      <c r="BZ4" s="23">
        <v>0</v>
      </c>
      <c r="CA4" s="23">
        <v>0</v>
      </c>
      <c r="CB4" s="23">
        <v>0</v>
      </c>
      <c r="CC4" s="23">
        <v>811.34291858385996</v>
      </c>
      <c r="CD4" s="23">
        <v>1.3419806352177301E-2</v>
      </c>
      <c r="CE4" s="23">
        <v>0</v>
      </c>
      <c r="CF4" s="23">
        <v>0</v>
      </c>
      <c r="CG4" s="23">
        <v>0</v>
      </c>
      <c r="CH4" s="23">
        <v>1.20243088410854E-2</v>
      </c>
      <c r="CI4" s="23">
        <v>4.2789494155607899E-2</v>
      </c>
      <c r="CJ4" s="23">
        <v>0</v>
      </c>
      <c r="CK4" s="23">
        <v>1.8889343129375499E-2</v>
      </c>
      <c r="CL4" s="23">
        <v>0</v>
      </c>
      <c r="CM4" s="23">
        <v>7.7124944388410098E-3</v>
      </c>
      <c r="CN4" s="23">
        <v>356.86557401191499</v>
      </c>
      <c r="CO4" s="23">
        <v>0</v>
      </c>
      <c r="CP4" s="23">
        <v>1.2479132674151299E-2</v>
      </c>
      <c r="CQ4" s="23">
        <v>2.9059857600485799</v>
      </c>
      <c r="CR4" s="23">
        <v>134.06155869480199</v>
      </c>
      <c r="CS4" s="23">
        <v>1.44554080093046</v>
      </c>
      <c r="CT4" s="23">
        <v>0.15948364847412599</v>
      </c>
      <c r="CU4" s="23">
        <v>7.6471177572601495E-2</v>
      </c>
      <c r="CV4" s="23">
        <v>2.2819559116938701E-2</v>
      </c>
      <c r="CW4" s="23">
        <v>21.421170940092601</v>
      </c>
      <c r="CX4" s="23">
        <v>21.421170940092601</v>
      </c>
      <c r="CY4" s="23">
        <v>0</v>
      </c>
      <c r="CZ4" s="23">
        <v>0</v>
      </c>
      <c r="DA4" s="23">
        <v>0.17729347104891699</v>
      </c>
      <c r="DB4" s="23">
        <v>0</v>
      </c>
      <c r="DC4" s="23">
        <v>0</v>
      </c>
      <c r="DD4" s="23">
        <v>0</v>
      </c>
      <c r="DE4" s="23">
        <v>1.43342189020441</v>
      </c>
      <c r="DF4" s="23">
        <v>2.1744264011199398E-2</v>
      </c>
      <c r="DG4" s="23">
        <v>0.60857442923439498</v>
      </c>
      <c r="DH4" s="23">
        <v>5.2105718767395899E-2</v>
      </c>
      <c r="DI4" s="23">
        <v>0</v>
      </c>
      <c r="DJ4" s="6">
        <v>0</v>
      </c>
      <c r="DK4" s="23">
        <v>0</v>
      </c>
      <c r="DL4" s="23">
        <v>0</v>
      </c>
      <c r="DM4" s="23">
        <v>0.82549876446683901</v>
      </c>
      <c r="DN4" s="23">
        <v>0</v>
      </c>
      <c r="DO4" s="23">
        <v>3.5961075450412501E-2</v>
      </c>
      <c r="DP4" s="23">
        <v>0</v>
      </c>
      <c r="DQ4" s="23">
        <v>0</v>
      </c>
      <c r="DR4" s="23">
        <v>0</v>
      </c>
      <c r="DS4" s="23">
        <v>0</v>
      </c>
      <c r="DT4" s="23">
        <v>350.90302264697903</v>
      </c>
      <c r="DU4" s="23">
        <v>2404.6256825234</v>
      </c>
      <c r="DV4" s="23">
        <v>267.18033785832</v>
      </c>
      <c r="DW4" s="23">
        <v>2671.8060203817199</v>
      </c>
      <c r="DX4" s="23">
        <v>1.62160650253256E-4</v>
      </c>
      <c r="DY4" s="23">
        <v>5.4938885903318404</v>
      </c>
      <c r="DZ4" s="23">
        <v>2.1714888317041201E-3</v>
      </c>
      <c r="EA4" s="23">
        <v>0</v>
      </c>
      <c r="EB4" s="23">
        <v>0</v>
      </c>
      <c r="EC4" s="23">
        <v>0</v>
      </c>
      <c r="ED4" s="23">
        <v>0</v>
      </c>
      <c r="EE4" s="23">
        <v>1.2736151687000899E-4</v>
      </c>
      <c r="EF4" s="23">
        <v>2.6063891123001299E-4</v>
      </c>
      <c r="EG4" s="23">
        <v>1.1656161634484701E-2</v>
      </c>
      <c r="EH4" s="23">
        <v>0.48489824567205198</v>
      </c>
      <c r="EI4" s="23">
        <v>103.729535140792</v>
      </c>
      <c r="EJ4" s="23">
        <v>0.65418567657093196</v>
      </c>
      <c r="EK4" s="23">
        <v>1.7141351929319699</v>
      </c>
      <c r="EL4" s="23">
        <v>4.1430622309672103</v>
      </c>
      <c r="EM4" s="23">
        <v>0.96916322470058702</v>
      </c>
      <c r="EN4" s="23">
        <v>0</v>
      </c>
      <c r="EO4" s="23">
        <v>0</v>
      </c>
      <c r="EP4" s="23">
        <v>0.22817064435588999</v>
      </c>
      <c r="EQ4" s="23">
        <v>60.5755689575779</v>
      </c>
      <c r="ER4" s="23">
        <v>60.5755689575779</v>
      </c>
      <c r="ES4" s="23">
        <v>0</v>
      </c>
      <c r="ET4" s="23">
        <v>0</v>
      </c>
      <c r="EU4" s="6">
        <v>2.1173123453319801E-7</v>
      </c>
      <c r="EV4" s="23">
        <v>1.80541793570219</v>
      </c>
      <c r="EW4" s="23">
        <v>0</v>
      </c>
      <c r="EX4" s="23">
        <v>11.1268010383769</v>
      </c>
      <c r="EY4" s="23">
        <v>2.76808202296113</v>
      </c>
      <c r="EZ4" s="23">
        <v>1.4839786537475801</v>
      </c>
      <c r="FA4" s="23">
        <v>27.807924734205201</v>
      </c>
      <c r="FB4" s="23">
        <v>1.2696170847181E-2</v>
      </c>
      <c r="FC4" s="23">
        <v>71.524428669062701</v>
      </c>
      <c r="FD4" s="23">
        <v>1.5143237652738899</v>
      </c>
      <c r="FE4" s="23">
        <v>5.8754221575532997</v>
      </c>
      <c r="FF4" s="6">
        <v>3.2228277583954699E-6</v>
      </c>
      <c r="FG4" s="23">
        <v>0</v>
      </c>
      <c r="FH4" s="23">
        <v>36.650885859003402</v>
      </c>
      <c r="FI4" s="23">
        <v>1.6463997631437099</v>
      </c>
      <c r="FJ4" s="23">
        <v>1.5613459051902199E-2</v>
      </c>
      <c r="FK4" s="23">
        <v>0</v>
      </c>
      <c r="FL4" s="23">
        <v>1.6882362781571701E-2</v>
      </c>
      <c r="FM4" s="23">
        <v>1.04562551097064</v>
      </c>
      <c r="FN4" s="23">
        <v>0.80871869994225898</v>
      </c>
      <c r="FO4" s="23">
        <v>0</v>
      </c>
      <c r="FP4" s="23">
        <v>0</v>
      </c>
      <c r="FQ4" s="23">
        <v>2.3487693845003998</v>
      </c>
      <c r="FR4" s="23">
        <v>205.745064567865</v>
      </c>
      <c r="FS4" s="23">
        <v>0.33902623681057198</v>
      </c>
      <c r="FT4" s="23">
        <v>0.72448022442473203</v>
      </c>
      <c r="FV4" s="32">
        <f t="shared" ref="FV4:FV51" si="47">DT4/FR4</f>
        <v>1.7055234028772228</v>
      </c>
      <c r="FW4" s="46">
        <f t="shared" si="0"/>
        <v>-7.4577474153568108E-5</v>
      </c>
      <c r="FX4" s="46">
        <f t="shared" si="1"/>
        <v>0</v>
      </c>
      <c r="FY4" s="46">
        <f t="shared" si="2"/>
        <v>-9.6046739027251067E-8</v>
      </c>
      <c r="FZ4" s="46">
        <f t="shared" si="3"/>
        <v>6.5688560784528188E-5</v>
      </c>
      <c r="GA4" s="46">
        <f t="shared" si="4"/>
        <v>6.5688560784528188E-5</v>
      </c>
      <c r="GB4" s="46">
        <f t="shared" si="5"/>
        <v>1.0473974287766624E-6</v>
      </c>
      <c r="GC4" s="46">
        <f t="shared" si="6"/>
        <v>-1.5073631985185248E-5</v>
      </c>
      <c r="GD4" s="46">
        <f t="shared" si="7"/>
        <v>-2.6877403746357785E-6</v>
      </c>
      <c r="GE4" s="46">
        <f t="shared" si="8"/>
        <v>-2.3542218403035862E-6</v>
      </c>
      <c r="GF4" s="46">
        <f t="shared" si="9"/>
        <v>0</v>
      </c>
      <c r="GG4" s="46">
        <f t="shared" si="10"/>
        <v>4.6330353954643021E-6</v>
      </c>
      <c r="GH4" s="46">
        <f t="shared" si="11"/>
        <v>0</v>
      </c>
      <c r="GI4" s="46">
        <f t="shared" si="12"/>
        <v>-7.7277089842080602E-6</v>
      </c>
      <c r="GJ4" s="46">
        <f t="shared" si="13"/>
        <v>0</v>
      </c>
      <c r="GK4" s="46">
        <f t="shared" si="14"/>
        <v>0</v>
      </c>
      <c r="GL4" s="46">
        <f t="shared" si="15"/>
        <v>2.0913718083201971E-5</v>
      </c>
      <c r="GM4" s="46">
        <f t="shared" si="16"/>
        <v>0</v>
      </c>
      <c r="GN4" s="46">
        <f t="shared" si="17"/>
        <v>0</v>
      </c>
      <c r="GO4" s="46">
        <f t="shared" si="18"/>
        <v>-2.1776986566394892E-5</v>
      </c>
      <c r="GP4" s="46">
        <f t="shared" si="19"/>
        <v>0</v>
      </c>
      <c r="GQ4" s="46">
        <f t="shared" si="20"/>
        <v>0</v>
      </c>
      <c r="GR4" s="46">
        <f t="shared" si="21"/>
        <v>-1.2671060498193877E-5</v>
      </c>
      <c r="GS4" s="46">
        <f t="shared" si="22"/>
        <v>0</v>
      </c>
      <c r="GT4" s="46">
        <f t="shared" si="23"/>
        <v>-4.9241890955035963E-5</v>
      </c>
      <c r="GU4" s="46">
        <f t="shared" si="24"/>
        <v>0</v>
      </c>
      <c r="GV4" s="46">
        <f t="shared" si="25"/>
        <v>0</v>
      </c>
      <c r="GW4" s="46">
        <f t="shared" si="26"/>
        <v>0</v>
      </c>
      <c r="GX4" s="46">
        <f t="shared" si="27"/>
        <v>0</v>
      </c>
      <c r="GY4" s="46">
        <f t="shared" si="28"/>
        <v>1.9995747344648218E-8</v>
      </c>
      <c r="GZ4" s="46">
        <f t="shared" si="29"/>
        <v>6.6344550420677313E-3</v>
      </c>
      <c r="HA4" s="46">
        <f t="shared" si="30"/>
        <v>-8.9940543235935398E-5</v>
      </c>
      <c r="HB4" s="46">
        <f t="shared" si="31"/>
        <v>0</v>
      </c>
      <c r="HC4" s="46">
        <f t="shared" si="32"/>
        <v>0</v>
      </c>
      <c r="HD4" s="46">
        <f t="shared" si="33"/>
        <v>-9.6063808130054766E-4</v>
      </c>
      <c r="HE4" s="46">
        <f t="shared" si="34"/>
        <v>3.8784245054509742E-6</v>
      </c>
      <c r="HF4" s="46">
        <f t="shared" si="35"/>
        <v>-4.32590624707837E-5</v>
      </c>
      <c r="HG4" s="46">
        <f t="shared" si="36"/>
        <v>9.9373166568213485E-5</v>
      </c>
      <c r="HH4" s="46">
        <f t="shared" si="37"/>
        <v>-1.3821716878634436E-5</v>
      </c>
      <c r="HI4" s="46">
        <f t="shared" ref="HI4:HI51" si="48">(DZ4-AN4)/(AN4+1E-50)</f>
        <v>-7.3570049905887503E-5</v>
      </c>
      <c r="HJ4" s="46">
        <f t="shared" ref="HJ4:HJ51" si="49">(EA4-AO4)/(AO4+1E-50)</f>
        <v>0</v>
      </c>
      <c r="HK4" s="46">
        <f t="shared" ref="HK4:HK51" si="50">(EB4-AP4)/(AP4+1E-50)</f>
        <v>0</v>
      </c>
      <c r="HL4" s="46">
        <f t="shared" ref="HL4:HL51" si="51">(EC4-AQ4)/(AQ4+1E-50)</f>
        <v>0</v>
      </c>
      <c r="HM4" s="46">
        <f t="shared" ref="HM4:HM51" si="52">(ED4-AR4)/(AR4+1E-50)</f>
        <v>0</v>
      </c>
      <c r="HN4" s="46">
        <f t="shared" ref="HN4:HN51" si="53">(EE4-AS4)/(AS4+1E-50)</f>
        <v>-2.2230369780913616E-6</v>
      </c>
      <c r="HO4" s="46">
        <f t="shared" ref="HO4:HO51" si="54">(EF4-AT4)/(AT4+1E-50)</f>
        <v>-9.7783855359645481E-5</v>
      </c>
      <c r="HP4" s="46">
        <f t="shared" ref="HP4:HP51" si="55">(EG4-AU4)/(AU4+1E-50)</f>
        <v>1.9015315162453498E-4</v>
      </c>
      <c r="HQ4" s="46">
        <f t="shared" si="39"/>
        <v>0</v>
      </c>
      <c r="HR4" s="46">
        <f t="shared" si="40"/>
        <v>1.8151871374133594E-5</v>
      </c>
      <c r="HS4" s="46">
        <f t="shared" si="41"/>
        <v>7.7439938480823719E-6</v>
      </c>
      <c r="HT4" s="46">
        <f t="shared" si="42"/>
        <v>-6.7184191207488494E-5</v>
      </c>
      <c r="HU4" s="46">
        <f t="shared" si="43"/>
        <v>0</v>
      </c>
      <c r="HV4" s="46">
        <f t="shared" si="44"/>
        <v>0</v>
      </c>
      <c r="HW4" s="46">
        <f t="shared" si="45"/>
        <v>0</v>
      </c>
      <c r="HX4" s="46">
        <f t="shared" si="46"/>
        <v>0</v>
      </c>
      <c r="HY4" s="46">
        <f t="shared" ref="HY4:HY51" si="56">(BT4-BD4)/(BD4+1E-50)</f>
        <v>-1.1451027170032586E-5</v>
      </c>
      <c r="HZ4" s="46">
        <f t="shared" ref="HZ4:HZ51" si="57">(CZ4-BE4)/(BE4+1E-50)</f>
        <v>0</v>
      </c>
    </row>
    <row r="5" spans="1:234" x14ac:dyDescent="0.3">
      <c r="A5" s="23" t="s">
        <v>3</v>
      </c>
      <c r="B5" s="21">
        <v>1520.0048595999999</v>
      </c>
      <c r="C5" s="21">
        <v>1.9874088000000001</v>
      </c>
      <c r="D5" s="21">
        <v>5042.6289368999996</v>
      </c>
      <c r="E5" s="21">
        <v>88.879487549999993</v>
      </c>
      <c r="F5" s="21">
        <v>86.592161426000004</v>
      </c>
      <c r="G5" s="21">
        <v>165.60261223000001</v>
      </c>
      <c r="H5" s="21">
        <v>337.78273816000001</v>
      </c>
      <c r="I5" s="23">
        <v>13.475932687</v>
      </c>
      <c r="J5" s="23">
        <v>11.597137506999999</v>
      </c>
      <c r="K5" s="23">
        <v>1.6710699999999999E-5</v>
      </c>
      <c r="L5" s="23">
        <v>2.2386557135</v>
      </c>
      <c r="N5" s="23">
        <v>0.98273952360000005</v>
      </c>
      <c r="O5" s="23">
        <v>9.3644499999999994E-5</v>
      </c>
      <c r="Q5" s="23">
        <v>2.7272185599999998E-2</v>
      </c>
      <c r="S5" s="6">
        <v>4.6815150000000002E-6</v>
      </c>
      <c r="T5" s="23">
        <v>2.4437266499999999E-2</v>
      </c>
      <c r="W5" s="23">
        <v>2.53613863E-2</v>
      </c>
      <c r="X5" s="23">
        <v>5.6461150000000002E-3</v>
      </c>
      <c r="Y5" s="23">
        <v>106.95282276</v>
      </c>
      <c r="AA5" s="6">
        <v>8.6626280000000003E-10</v>
      </c>
      <c r="AB5" s="23">
        <v>4.1768599999999999E-5</v>
      </c>
      <c r="AC5" s="23">
        <v>3.1739100000000002E-5</v>
      </c>
      <c r="AD5" s="23">
        <v>0.12323389680000001</v>
      </c>
      <c r="AE5" s="23">
        <v>5.5217493614000004</v>
      </c>
      <c r="AF5" s="23">
        <v>0.1142449343</v>
      </c>
      <c r="AG5" s="23">
        <v>1.7540620000000001E-4</v>
      </c>
      <c r="AI5" s="23">
        <v>2.5826928799999999E-2</v>
      </c>
      <c r="AJ5" s="23">
        <v>1.4065211235999999</v>
      </c>
      <c r="AK5" s="23">
        <v>5.2389437599999998E-2</v>
      </c>
      <c r="AL5" s="23">
        <v>2.57144479E-2</v>
      </c>
      <c r="AM5" s="23">
        <v>0.48379110580000001</v>
      </c>
      <c r="AN5" s="23">
        <v>9.4306917000000004E-3</v>
      </c>
      <c r="AS5" s="23">
        <v>2.0720760000000001E-4</v>
      </c>
      <c r="AT5" s="23">
        <v>6.5731019999999999E-4</v>
      </c>
      <c r="AU5" s="23">
        <v>0.1669112056</v>
      </c>
      <c r="AW5" s="23">
        <v>0.1329859222</v>
      </c>
      <c r="AX5" s="23">
        <v>1.2240207004999999</v>
      </c>
      <c r="AY5" s="23">
        <v>3.1733019899999999E-2</v>
      </c>
      <c r="BD5" s="6">
        <v>9.9893250000000003E-7</v>
      </c>
      <c r="BF5" s="21"/>
      <c r="BG5" s="23" t="s">
        <v>3</v>
      </c>
      <c r="BH5" s="23">
        <v>0</v>
      </c>
      <c r="BI5" s="23">
        <v>0</v>
      </c>
      <c r="BJ5" s="23">
        <v>0</v>
      </c>
      <c r="BK5" s="23">
        <v>11.597095321377701</v>
      </c>
      <c r="BL5" s="23">
        <v>0</v>
      </c>
      <c r="BM5" s="23">
        <v>13.4758477510111</v>
      </c>
      <c r="BN5" s="23">
        <v>13.4758477510111</v>
      </c>
      <c r="BO5" s="23">
        <v>0.35622928112815899</v>
      </c>
      <c r="BP5" s="23">
        <v>0</v>
      </c>
      <c r="BQ5" s="6">
        <v>6.8515076858634097E-6</v>
      </c>
      <c r="BR5" s="6">
        <v>9.8594277903624702E-6</v>
      </c>
      <c r="BS5" s="23">
        <v>2.2386249444895898</v>
      </c>
      <c r="BT5" s="6">
        <v>9.9892387095832001E-7</v>
      </c>
      <c r="BU5" s="23">
        <v>0</v>
      </c>
      <c r="BV5" s="23">
        <v>0</v>
      </c>
      <c r="BW5" s="23">
        <v>5.6461436531688603E-3</v>
      </c>
      <c r="BX5" s="23">
        <v>0.98272788059297</v>
      </c>
      <c r="BY5" s="6">
        <v>2.24765180200291E-5</v>
      </c>
      <c r="BZ5" s="6">
        <v>7.1172153419644206E-5</v>
      </c>
      <c r="CA5" s="23">
        <v>0</v>
      </c>
      <c r="CB5" s="23">
        <v>0</v>
      </c>
      <c r="CC5" s="23">
        <v>2392.7194660646301</v>
      </c>
      <c r="CD5" s="23">
        <v>2.7270929315101101E-2</v>
      </c>
      <c r="CE5" s="6">
        <v>1.35778865391293E-6</v>
      </c>
      <c r="CF5" s="6">
        <v>3.3237597623417602E-6</v>
      </c>
      <c r="CG5" s="6">
        <v>0</v>
      </c>
      <c r="CH5" s="23">
        <v>2.4436819706013701E-2</v>
      </c>
      <c r="CI5" s="23">
        <v>0.12323376983796</v>
      </c>
      <c r="CJ5" s="23">
        <v>0</v>
      </c>
      <c r="CK5" s="23">
        <v>5.2390657568329703E-2</v>
      </c>
      <c r="CL5" s="23">
        <v>0</v>
      </c>
      <c r="CM5" s="23">
        <v>2.57152072758037E-2</v>
      </c>
      <c r="CN5" s="23">
        <v>1519.9977671147601</v>
      </c>
      <c r="CO5" s="23">
        <v>0</v>
      </c>
      <c r="CP5" s="23">
        <v>2.5360722958051501E-2</v>
      </c>
      <c r="CQ5" s="23">
        <v>18.634777644873299</v>
      </c>
      <c r="CR5" s="23">
        <v>433.732818183961</v>
      </c>
      <c r="CS5" s="23">
        <v>9.5652226219365204</v>
      </c>
      <c r="CT5" s="23">
        <v>0.13297003085318801</v>
      </c>
      <c r="CU5" s="23">
        <v>0</v>
      </c>
      <c r="CV5" s="23">
        <v>0</v>
      </c>
      <c r="CW5" s="23">
        <v>106.95180339955699</v>
      </c>
      <c r="CX5" s="23">
        <v>106.95180339955699</v>
      </c>
      <c r="CY5" s="23">
        <v>0</v>
      </c>
      <c r="CZ5" s="23">
        <v>0</v>
      </c>
      <c r="DA5" s="23">
        <v>1.2240173425362499</v>
      </c>
      <c r="DB5" s="6">
        <v>3.4647365646477798E-10</v>
      </c>
      <c r="DC5" s="6">
        <v>4.3312258411459397E-10</v>
      </c>
      <c r="DD5" s="23">
        <v>0</v>
      </c>
      <c r="DE5" s="23">
        <v>9.1981369573880691</v>
      </c>
      <c r="DF5" s="23">
        <v>0</v>
      </c>
      <c r="DG5" s="23">
        <v>0</v>
      </c>
      <c r="DH5" s="23">
        <v>0</v>
      </c>
      <c r="DI5" s="6">
        <v>1.08612631381691E-5</v>
      </c>
      <c r="DJ5" s="6">
        <v>3.0908028682132003E-5</v>
      </c>
      <c r="DK5" s="6">
        <v>1.0473806334981199E-5</v>
      </c>
      <c r="DL5" s="6">
        <v>2.12666710759106E-5</v>
      </c>
      <c r="DM5" s="23">
        <v>5.5217786263584703</v>
      </c>
      <c r="DN5" s="23">
        <v>0</v>
      </c>
      <c r="DO5" s="23">
        <v>0.114240632912014</v>
      </c>
      <c r="DP5" s="23">
        <v>1.9873838302</v>
      </c>
      <c r="DQ5" s="23">
        <v>0</v>
      </c>
      <c r="DR5" s="6">
        <v>7.1918902980098E-5</v>
      </c>
      <c r="DS5" s="23">
        <v>1.03478728153574E-4</v>
      </c>
      <c r="DT5" s="23">
        <v>868.56028068144894</v>
      </c>
      <c r="DU5" s="23">
        <v>4538.2588930967704</v>
      </c>
      <c r="DV5" s="23">
        <v>504.24949022547798</v>
      </c>
      <c r="DW5" s="23">
        <v>5042.5083833222498</v>
      </c>
      <c r="DX5" s="23">
        <v>0</v>
      </c>
      <c r="DY5" s="23">
        <v>35.6123592243313</v>
      </c>
      <c r="DZ5" s="23">
        <v>9.4311956781141393E-3</v>
      </c>
      <c r="EA5" s="23">
        <v>0</v>
      </c>
      <c r="EB5" s="23">
        <v>0</v>
      </c>
      <c r="EC5" s="23">
        <v>0</v>
      </c>
      <c r="ED5" s="23">
        <v>0</v>
      </c>
      <c r="EE5" s="23">
        <v>2.0720562178607401E-4</v>
      </c>
      <c r="EF5" s="23">
        <v>6.5728558342565302E-4</v>
      </c>
      <c r="EG5" s="23">
        <v>0.166905059210635</v>
      </c>
      <c r="EH5" s="23">
        <v>0.69585861560761997</v>
      </c>
      <c r="EI5" s="23">
        <v>119.697881715931</v>
      </c>
      <c r="EJ5" s="23">
        <v>0.93772438565452498</v>
      </c>
      <c r="EK5" s="23">
        <v>2.4479415293462701</v>
      </c>
      <c r="EL5" s="23">
        <v>5.91843852411579</v>
      </c>
      <c r="EM5" s="23">
        <v>1.3839121622381301</v>
      </c>
      <c r="EN5" s="23">
        <v>0</v>
      </c>
      <c r="EO5" s="6">
        <v>8.6634291792743498E-11</v>
      </c>
      <c r="EP5" s="23">
        <v>0.32609662075541401</v>
      </c>
      <c r="EQ5" s="23">
        <v>88.8826804353141</v>
      </c>
      <c r="ER5" s="23">
        <v>86.595343443190202</v>
      </c>
      <c r="ES5" s="23">
        <v>2.2873369921239899</v>
      </c>
      <c r="ET5" s="23">
        <v>0</v>
      </c>
      <c r="EU5" s="23">
        <v>0</v>
      </c>
      <c r="EV5" s="23">
        <v>2.6087434620281398</v>
      </c>
      <c r="EW5" s="23">
        <v>0</v>
      </c>
      <c r="EX5" s="23">
        <v>15.8964886533617</v>
      </c>
      <c r="EY5" s="23">
        <v>3.9526716337902501</v>
      </c>
      <c r="EZ5" s="23">
        <v>2.1190474211985402</v>
      </c>
      <c r="FA5" s="23">
        <v>39.728487681123397</v>
      </c>
      <c r="FB5" s="23">
        <v>2.5806886435511898E-2</v>
      </c>
      <c r="FC5" s="23">
        <v>107.58755598675999</v>
      </c>
      <c r="FD5" s="23">
        <v>2.1659213177025598</v>
      </c>
      <c r="FE5" s="23">
        <v>8.3897438477267592</v>
      </c>
      <c r="FF5" s="23">
        <v>2.42675885409382E-2</v>
      </c>
      <c r="FG5" s="23">
        <v>0</v>
      </c>
      <c r="FH5" s="23">
        <v>165.60183233858501</v>
      </c>
      <c r="FI5" s="23">
        <v>2.5568341268421002</v>
      </c>
      <c r="FJ5" s="23">
        <v>3.1734125050568399E-2</v>
      </c>
      <c r="FK5" s="23">
        <v>0</v>
      </c>
      <c r="FL5" s="23">
        <v>0</v>
      </c>
      <c r="FM5" s="23">
        <v>2.1180186869719799</v>
      </c>
      <c r="FN5" s="23">
        <v>1.40646807437636</v>
      </c>
      <c r="FO5" s="23">
        <v>0</v>
      </c>
      <c r="FP5" s="23">
        <v>0</v>
      </c>
      <c r="FQ5" s="23">
        <v>0.70533158031250498</v>
      </c>
      <c r="FR5" s="23">
        <v>337.78163547677701</v>
      </c>
      <c r="FS5" s="23">
        <v>0.48376171969146298</v>
      </c>
      <c r="FT5" s="23">
        <v>3.1511888535848298</v>
      </c>
      <c r="FV5" s="32">
        <f t="shared" si="47"/>
        <v>2.5713662006979172</v>
      </c>
      <c r="FW5" s="46">
        <f t="shared" si="0"/>
        <v>-4.6660937924078468E-6</v>
      </c>
      <c r="FX5" s="46">
        <f t="shared" si="1"/>
        <v>-1.2563997905266149E-5</v>
      </c>
      <c r="FY5" s="46">
        <f t="shared" si="2"/>
        <v>-2.3906890484787373E-5</v>
      </c>
      <c r="FZ5" s="46">
        <f t="shared" si="3"/>
        <v>3.5923759262344838E-5</v>
      </c>
      <c r="GA5" s="46">
        <f t="shared" si="4"/>
        <v>3.6747173621687278E-5</v>
      </c>
      <c r="GB5" s="46">
        <f t="shared" si="5"/>
        <v>-4.7094149330799896E-6</v>
      </c>
      <c r="GC5" s="46">
        <f t="shared" si="6"/>
        <v>-3.2644747597302524E-6</v>
      </c>
      <c r="GD5" s="46">
        <f t="shared" si="7"/>
        <v>-6.3027911219719054E-6</v>
      </c>
      <c r="GE5" s="46">
        <f t="shared" si="8"/>
        <v>-3.6375892131187793E-6</v>
      </c>
      <c r="GF5" s="46">
        <f t="shared" si="9"/>
        <v>1.4091344221362666E-5</v>
      </c>
      <c r="GG5" s="46">
        <f t="shared" si="10"/>
        <v>-1.3744413767898612E-5</v>
      </c>
      <c r="GH5" s="46">
        <f t="shared" si="11"/>
        <v>0</v>
      </c>
      <c r="GI5" s="46">
        <f t="shared" si="12"/>
        <v>-1.1847500533404653E-5</v>
      </c>
      <c r="GJ5" s="46">
        <f t="shared" si="13"/>
        <v>4.4545485034483892E-5</v>
      </c>
      <c r="GK5" s="46">
        <f t="shared" si="14"/>
        <v>0</v>
      </c>
      <c r="GL5" s="46">
        <f t="shared" si="15"/>
        <v>-4.6064694532502106E-5</v>
      </c>
      <c r="GM5" s="46">
        <f t="shared" si="16"/>
        <v>0</v>
      </c>
      <c r="GN5" s="46">
        <f t="shared" si="17"/>
        <v>7.1379146900506276E-6</v>
      </c>
      <c r="GO5" s="46">
        <f t="shared" si="18"/>
        <v>-1.8283304570829001E-5</v>
      </c>
      <c r="GP5" s="46">
        <f t="shared" si="19"/>
        <v>0</v>
      </c>
      <c r="GQ5" s="46">
        <f t="shared" si="20"/>
        <v>0</v>
      </c>
      <c r="GR5" s="46">
        <f t="shared" si="21"/>
        <v>-2.6155587106006731E-5</v>
      </c>
      <c r="GS5" s="46">
        <f t="shared" si="22"/>
        <v>5.0748468389594554E-6</v>
      </c>
      <c r="GT5" s="46">
        <f t="shared" si="23"/>
        <v>-9.5309353853839952E-6</v>
      </c>
      <c r="GU5" s="46">
        <f t="shared" si="24"/>
        <v>0</v>
      </c>
      <c r="GV5" s="46">
        <f t="shared" si="25"/>
        <v>-3.7249236472547492E-5</v>
      </c>
      <c r="GW5" s="46">
        <f t="shared" si="26"/>
        <v>1.6563167094565076E-5</v>
      </c>
      <c r="GX5" s="46">
        <f t="shared" si="27"/>
        <v>4.3397919027320226E-5</v>
      </c>
      <c r="GY5" s="46">
        <f t="shared" si="28"/>
        <v>-1.0302525790638173E-6</v>
      </c>
      <c r="GZ5" s="46">
        <f t="shared" si="29"/>
        <v>5.2999432887094928E-6</v>
      </c>
      <c r="HA5" s="46">
        <f t="shared" si="30"/>
        <v>-3.7650579540861603E-5</v>
      </c>
      <c r="HB5" s="46">
        <f t="shared" si="31"/>
        <v>-4.8851558998502174E-5</v>
      </c>
      <c r="HC5" s="46">
        <f t="shared" si="32"/>
        <v>0</v>
      </c>
      <c r="HD5" s="46">
        <f t="shared" si="33"/>
        <v>-7.7602585438268565E-4</v>
      </c>
      <c r="HE5" s="46">
        <f t="shared" si="34"/>
        <v>-3.771662063924911E-5</v>
      </c>
      <c r="HF5" s="46">
        <f t="shared" si="35"/>
        <v>2.3286532278117731E-5</v>
      </c>
      <c r="HG5" s="46">
        <f t="shared" si="36"/>
        <v>2.9531094995826871E-5</v>
      </c>
      <c r="HH5" s="46">
        <f t="shared" si="37"/>
        <v>-6.0741316210102244E-5</v>
      </c>
      <c r="HI5" s="46">
        <f t="shared" si="48"/>
        <v>5.3440206738912952E-5</v>
      </c>
      <c r="HJ5" s="46">
        <f t="shared" si="49"/>
        <v>0</v>
      </c>
      <c r="HK5" s="46">
        <f t="shared" si="50"/>
        <v>0</v>
      </c>
      <c r="HL5" s="46">
        <f t="shared" si="51"/>
        <v>0</v>
      </c>
      <c r="HM5" s="46">
        <f t="shared" si="52"/>
        <v>0</v>
      </c>
      <c r="HN5" s="46">
        <f t="shared" si="53"/>
        <v>-9.5470143276675909E-6</v>
      </c>
      <c r="HO5" s="46">
        <f t="shared" si="54"/>
        <v>-3.7450467598053446E-5</v>
      </c>
      <c r="HP5" s="46">
        <f t="shared" si="55"/>
        <v>-3.6824306330437997E-5</v>
      </c>
      <c r="HQ5" s="46">
        <f t="shared" si="39"/>
        <v>0</v>
      </c>
      <c r="HR5" s="46">
        <f t="shared" si="40"/>
        <v>-1.194964590920128E-4</v>
      </c>
      <c r="HS5" s="46">
        <f t="shared" si="41"/>
        <v>-2.7433880395802538E-6</v>
      </c>
      <c r="HT5" s="46">
        <f t="shared" si="42"/>
        <v>3.4826517358950489E-5</v>
      </c>
      <c r="HU5" s="46">
        <f t="shared" si="43"/>
        <v>0</v>
      </c>
      <c r="HV5" s="46">
        <f t="shared" si="44"/>
        <v>0</v>
      </c>
      <c r="HW5" s="46">
        <f t="shared" si="45"/>
        <v>0</v>
      </c>
      <c r="HX5" s="46">
        <f t="shared" si="46"/>
        <v>0</v>
      </c>
      <c r="HY5" s="46">
        <f t="shared" si="56"/>
        <v>-8.6382630257975781E-6</v>
      </c>
      <c r="HZ5" s="46">
        <f t="shared" si="57"/>
        <v>0</v>
      </c>
    </row>
    <row r="6" spans="1:234" x14ac:dyDescent="0.3">
      <c r="A6" s="23" t="s">
        <v>4</v>
      </c>
      <c r="B6" s="21">
        <v>6543.5446700000002</v>
      </c>
      <c r="C6" s="21">
        <v>181.99648145</v>
      </c>
      <c r="D6" s="21">
        <v>3382.989497</v>
      </c>
      <c r="E6" s="21">
        <v>920.34740782999995</v>
      </c>
      <c r="F6" s="21">
        <v>914.45922111000004</v>
      </c>
      <c r="G6" s="21">
        <v>312.69297736999999</v>
      </c>
      <c r="H6" s="21">
        <v>2781.6782905</v>
      </c>
      <c r="I6" s="23">
        <v>14.649141816</v>
      </c>
      <c r="J6" s="23">
        <v>6.5828214819999999</v>
      </c>
      <c r="K6" s="23">
        <v>2.5873239000000002E-3</v>
      </c>
      <c r="L6" s="23">
        <v>17.565639362999999</v>
      </c>
      <c r="M6" s="23">
        <v>1.803543E-4</v>
      </c>
      <c r="N6" s="23">
        <v>0.93612650119999996</v>
      </c>
      <c r="O6" s="23">
        <v>8.4007877000000005E-3</v>
      </c>
      <c r="P6" s="23">
        <v>6.8618067800000002E-2</v>
      </c>
      <c r="Q6" s="23">
        <v>7.1404544299999997E-2</v>
      </c>
      <c r="R6" s="23">
        <v>1.8457473299999999E-2</v>
      </c>
      <c r="S6" s="23">
        <v>5.0341559999999999E-4</v>
      </c>
      <c r="T6" s="23">
        <v>7.9249154799999999E-2</v>
      </c>
      <c r="U6" s="23">
        <v>3.1924602000000003E-2</v>
      </c>
      <c r="V6" s="23">
        <v>2.50571666E-2</v>
      </c>
      <c r="W6" s="23">
        <v>4.4052876499999997E-2</v>
      </c>
      <c r="X6" s="23">
        <v>7.3278382599999997E-2</v>
      </c>
      <c r="Y6" s="23">
        <v>111.19968752</v>
      </c>
      <c r="Z6" s="23">
        <v>0.14891125890000001</v>
      </c>
      <c r="AA6" s="23">
        <v>1.9561866000000002E-3</v>
      </c>
      <c r="AB6" s="23">
        <v>9.7199886999999995E-3</v>
      </c>
      <c r="AC6" s="23">
        <v>5.2272092999999997E-3</v>
      </c>
      <c r="AD6" s="23">
        <v>0.19254264569999999</v>
      </c>
      <c r="AE6" s="23">
        <v>5.2427310516999999</v>
      </c>
      <c r="AF6" s="23">
        <v>0.88050510680000005</v>
      </c>
      <c r="AG6" s="23">
        <v>1.7446322300000001E-2</v>
      </c>
      <c r="AH6" s="23">
        <v>0.27310637319999997</v>
      </c>
      <c r="AI6" s="23">
        <v>4.5784007299999999E-2</v>
      </c>
      <c r="AJ6" s="23">
        <v>21.010721904</v>
      </c>
      <c r="AK6" s="23">
        <v>7.2970315100000002E-2</v>
      </c>
      <c r="AL6" s="23">
        <v>2.8337920199999998E-2</v>
      </c>
      <c r="AM6" s="23">
        <v>20.409321462000001</v>
      </c>
      <c r="AN6" s="23">
        <v>9.3887610000000007E-3</v>
      </c>
      <c r="AO6" s="6">
        <v>9.919422999999999E-7</v>
      </c>
      <c r="AP6" s="6">
        <v>8.8231009999999997E-6</v>
      </c>
      <c r="AR6" s="6">
        <v>9.5482425000000008E-6</v>
      </c>
      <c r="AS6" s="23">
        <v>1.9784260000000001E-4</v>
      </c>
      <c r="AT6" s="23">
        <v>4.0930680000000002E-4</v>
      </c>
      <c r="AU6" s="23">
        <v>0.17082185</v>
      </c>
      <c r="AW6" s="23">
        <v>4.1602207698999996</v>
      </c>
      <c r="AX6" s="23">
        <v>156.82995718000001</v>
      </c>
      <c r="AY6" s="23">
        <v>2.6504630000000001E-2</v>
      </c>
      <c r="BD6" s="6">
        <v>7.3965104999999998E-6</v>
      </c>
      <c r="BF6" s="21"/>
      <c r="BG6" s="23" t="s">
        <v>4</v>
      </c>
      <c r="BH6" s="23">
        <v>0.14820676283328699</v>
      </c>
      <c r="BI6" s="23">
        <v>8.2010625415250402</v>
      </c>
      <c r="BJ6" s="23">
        <v>0</v>
      </c>
      <c r="BK6" s="23">
        <v>6.5825989792886297</v>
      </c>
      <c r="BL6" s="23">
        <v>0</v>
      </c>
      <c r="BM6" s="23">
        <v>14.6596407026618</v>
      </c>
      <c r="BN6" s="23">
        <v>14.648934238496601</v>
      </c>
      <c r="BO6" s="23">
        <v>0.60076191893491804</v>
      </c>
      <c r="BP6" s="23">
        <v>7.0584511923108495E-2</v>
      </c>
      <c r="BQ6" s="23">
        <v>1.06079177792842E-3</v>
      </c>
      <c r="BR6" s="23">
        <v>1.52652779059397E-3</v>
      </c>
      <c r="BS6" s="23">
        <v>17.5651242697197</v>
      </c>
      <c r="BT6" s="6">
        <v>7.3967175436262899E-6</v>
      </c>
      <c r="BU6" s="6">
        <v>5.77130751897358E-5</v>
      </c>
      <c r="BV6" s="23">
        <v>1.22629674509609E-4</v>
      </c>
      <c r="BW6" s="23">
        <v>7.3275902069478593E-2</v>
      </c>
      <c r="BX6" s="23">
        <v>0.93601699545787997</v>
      </c>
      <c r="BY6" s="23">
        <v>2.0161612076919199E-3</v>
      </c>
      <c r="BZ6" s="23">
        <v>6.3845274023931198E-3</v>
      </c>
      <c r="CA6" s="23">
        <v>6.8614014335911896E-2</v>
      </c>
      <c r="CB6" s="23">
        <v>0</v>
      </c>
      <c r="CC6" s="23">
        <v>4841.4563422163401</v>
      </c>
      <c r="CD6" s="23">
        <v>7.1402369542263006E-2</v>
      </c>
      <c r="CE6" s="23">
        <v>1.4598547448216101E-4</v>
      </c>
      <c r="CF6" s="23">
        <v>3.5743811788444398E-4</v>
      </c>
      <c r="CG6" s="23">
        <v>1.8458768730358299E-2</v>
      </c>
      <c r="CH6" s="23">
        <v>7.9247035608761104E-2</v>
      </c>
      <c r="CI6" s="23">
        <v>0.19253368678282701</v>
      </c>
      <c r="CJ6" s="23">
        <v>3.1923264706658398E-2</v>
      </c>
      <c r="CK6" s="23">
        <v>7.2964680737340901E-2</v>
      </c>
      <c r="CL6" s="23">
        <v>0.27310674651460198</v>
      </c>
      <c r="CM6" s="23">
        <v>2.8336488574546501E-2</v>
      </c>
      <c r="CN6" s="23">
        <v>6542.5170874434498</v>
      </c>
      <c r="CO6" s="23">
        <v>2.5056936962870601E-2</v>
      </c>
      <c r="CP6" s="23">
        <v>4.4051060989677399E-2</v>
      </c>
      <c r="CQ6" s="23">
        <v>23.941911055524301</v>
      </c>
      <c r="CR6" s="23">
        <v>616.73416285620499</v>
      </c>
      <c r="CS6" s="23">
        <v>20.014542530695099</v>
      </c>
      <c r="CT6" s="23">
        <v>4.1601256829405902</v>
      </c>
      <c r="CU6" s="6">
        <v>4.9000113519973496</v>
      </c>
      <c r="CV6" s="6">
        <v>8.6277973175196102E-2</v>
      </c>
      <c r="CW6" s="23">
        <v>111.187468118854</v>
      </c>
      <c r="CX6" s="6">
        <v>111.187468118854</v>
      </c>
      <c r="CY6" s="23">
        <v>0.14891168204463201</v>
      </c>
      <c r="CZ6" s="23">
        <v>0</v>
      </c>
      <c r="DA6" s="23">
        <v>156.82875288250401</v>
      </c>
      <c r="DB6" s="23">
        <v>7.8220176320647203E-4</v>
      </c>
      <c r="DC6" s="23">
        <v>9.7837337220838504E-4</v>
      </c>
      <c r="DD6" s="23">
        <v>0</v>
      </c>
      <c r="DE6" s="23">
        <v>23.686555185525702</v>
      </c>
      <c r="DF6" s="23">
        <v>0.136330388541549</v>
      </c>
      <c r="DG6" s="23">
        <v>5.9952562343848301</v>
      </c>
      <c r="DH6" s="23">
        <v>0.70473163804745298</v>
      </c>
      <c r="DI6" s="23">
        <v>2.5271659243054001E-3</v>
      </c>
      <c r="DJ6" s="6">
        <v>7.1927799693243498E-3</v>
      </c>
      <c r="DK6" s="23">
        <v>1.72496808125134E-3</v>
      </c>
      <c r="DL6" s="23">
        <v>3.50225904389953E-3</v>
      </c>
      <c r="DM6" s="23">
        <v>5.2693681377972199</v>
      </c>
      <c r="DN6" s="23">
        <v>0</v>
      </c>
      <c r="DO6" s="23">
        <v>0.88048398696535102</v>
      </c>
      <c r="DP6" s="23">
        <v>181.99608419638699</v>
      </c>
      <c r="DQ6" s="23">
        <v>0</v>
      </c>
      <c r="DR6" s="23">
        <v>7.1529380665464803E-3</v>
      </c>
      <c r="DS6" s="23">
        <v>1.0293193308972199E-2</v>
      </c>
      <c r="DT6" s="23">
        <v>3174.3820951294401</v>
      </c>
      <c r="DU6" s="23">
        <v>3044.18820742045</v>
      </c>
      <c r="DV6" s="23">
        <v>338.24349957420799</v>
      </c>
      <c r="DW6" s="23">
        <v>3382.4317069946601</v>
      </c>
      <c r="DX6" s="23">
        <v>1.80701023341406E-3</v>
      </c>
      <c r="DY6" s="23">
        <v>63.894644118742598</v>
      </c>
      <c r="DZ6" s="23">
        <v>9.3886309235041397E-3</v>
      </c>
      <c r="EA6" s="6">
        <v>9.9194224331310701E-7</v>
      </c>
      <c r="EB6" s="6">
        <v>8.8230566422505196E-6</v>
      </c>
      <c r="EC6" s="23">
        <v>0</v>
      </c>
      <c r="ED6" s="6">
        <v>9.5483208518659506E-6</v>
      </c>
      <c r="EE6" s="23">
        <v>1.97847330180073E-4</v>
      </c>
      <c r="EF6" s="23">
        <v>4.0930388230600302E-4</v>
      </c>
      <c r="EG6" s="23">
        <v>0.17082255562958801</v>
      </c>
      <c r="EH6" s="23">
        <v>7.36344652132696</v>
      </c>
      <c r="EI6" s="23">
        <v>1452.1475795594299</v>
      </c>
      <c r="EJ6" s="23">
        <v>9.8206417007114304</v>
      </c>
      <c r="EK6" s="23">
        <v>25.361566698774801</v>
      </c>
      <c r="EL6" s="23">
        <v>67.506284511097505</v>
      </c>
      <c r="EM6" s="23">
        <v>14.4234341129205</v>
      </c>
      <c r="EN6" s="23">
        <v>0.17163076274380601</v>
      </c>
      <c r="EO6" s="23">
        <v>1.95558028691943E-4</v>
      </c>
      <c r="EP6" s="23">
        <v>3.3929227429723801</v>
      </c>
      <c r="EQ6" s="23">
        <v>920.35823710516695</v>
      </c>
      <c r="ER6" s="23">
        <v>914.46962345770305</v>
      </c>
      <c r="ES6" s="23">
        <v>5.8886136474646804</v>
      </c>
      <c r="ET6" s="23">
        <v>1.6745192160364201E-3</v>
      </c>
      <c r="EU6" s="23">
        <v>1.24568939483126E-3</v>
      </c>
      <c r="EV6" s="23">
        <v>33.071602711159201</v>
      </c>
      <c r="EW6" s="23">
        <v>3.7750175543025898E-3</v>
      </c>
      <c r="EX6" s="23">
        <v>165.360305216505</v>
      </c>
      <c r="EY6" s="23">
        <v>41.051914967839998</v>
      </c>
      <c r="EZ6" s="23">
        <v>22.006586042135702</v>
      </c>
      <c r="FA6" s="23">
        <v>413.77193870456301</v>
      </c>
      <c r="FB6" s="23">
        <v>4.5745263551833303E-2</v>
      </c>
      <c r="FC6" s="23">
        <v>515.80428329499398</v>
      </c>
      <c r="FD6" s="23">
        <v>22.7061123006883</v>
      </c>
      <c r="FE6" s="23">
        <v>88.042135378768194</v>
      </c>
      <c r="FF6" s="23">
        <v>0.41240585933026802</v>
      </c>
      <c r="FG6" s="23">
        <v>0</v>
      </c>
      <c r="FH6" s="23">
        <v>312.68492124232102</v>
      </c>
      <c r="FI6" s="23">
        <v>189.697066492868</v>
      </c>
      <c r="FJ6" s="23">
        <v>2.6503803005376601E-2</v>
      </c>
      <c r="FK6" s="23">
        <v>4.7278286901966202E-3</v>
      </c>
      <c r="FL6" s="23">
        <v>1.43012523289171</v>
      </c>
      <c r="FM6" s="23">
        <v>132.777335563142</v>
      </c>
      <c r="FN6" s="23">
        <v>21.0103400270836</v>
      </c>
      <c r="FO6" s="23">
        <v>0</v>
      </c>
      <c r="FP6" s="23">
        <v>0</v>
      </c>
      <c r="FQ6" s="23">
        <v>89.868687834413606</v>
      </c>
      <c r="FR6" s="23">
        <v>2781.6033966831401</v>
      </c>
      <c r="FS6" s="23">
        <v>20.409042011329401</v>
      </c>
      <c r="FT6" s="23">
        <v>40.183372724401799</v>
      </c>
      <c r="FV6" s="32">
        <f t="shared" si="47"/>
        <v>1.1412058595106189</v>
      </c>
      <c r="FW6" s="46">
        <f t="shared" si="0"/>
        <v>-1.570376009292899E-4</v>
      </c>
      <c r="FX6" s="46">
        <f t="shared" si="1"/>
        <v>-2.182754357948859E-6</v>
      </c>
      <c r="FY6" s="46">
        <f t="shared" si="2"/>
        <v>-1.648807972459215E-4</v>
      </c>
      <c r="FZ6" s="46">
        <f t="shared" si="3"/>
        <v>1.1766508032582125E-5</v>
      </c>
      <c r="GA6" s="46">
        <f t="shared" si="4"/>
        <v>1.1375409053648284E-5</v>
      </c>
      <c r="GB6" s="46">
        <f t="shared" si="5"/>
        <v>-2.5763698778040965E-5</v>
      </c>
      <c r="GC6" s="46">
        <f t="shared" si="6"/>
        <v>-2.6923967849082396E-5</v>
      </c>
      <c r="GD6" s="46">
        <f t="shared" si="7"/>
        <v>-1.4169942922709164E-5</v>
      </c>
      <c r="GE6" s="46">
        <f t="shared" si="8"/>
        <v>-3.3800508183103998E-5</v>
      </c>
      <c r="GF6" s="46">
        <f t="shared" si="9"/>
        <v>-1.6741149456317977E-6</v>
      </c>
      <c r="GG6" s="46">
        <f t="shared" si="10"/>
        <v>-2.9323912990270571E-5</v>
      </c>
      <c r="GH6" s="46">
        <f t="shared" si="11"/>
        <v>-6.404228041808164E-5</v>
      </c>
      <c r="GI6" s="46">
        <f t="shared" si="12"/>
        <v>-1.1697750462102432E-4</v>
      </c>
      <c r="GJ6" s="46">
        <f t="shared" si="13"/>
        <v>-1.17953123563432E-5</v>
      </c>
      <c r="GK6" s="46">
        <f t="shared" si="14"/>
        <v>-5.9072839239946377E-5</v>
      </c>
      <c r="GL6" s="46">
        <f t="shared" si="15"/>
        <v>-3.0456853388136925E-5</v>
      </c>
      <c r="GM6" s="46">
        <f t="shared" si="16"/>
        <v>7.0184598793349463E-5</v>
      </c>
      <c r="GN6" s="46">
        <f t="shared" si="17"/>
        <v>1.5876279171754665E-5</v>
      </c>
      <c r="GO6" s="46">
        <f t="shared" si="18"/>
        <v>-2.674086864702551E-5</v>
      </c>
      <c r="GP6" s="46">
        <f t="shared" si="19"/>
        <v>-4.1889115535568436E-5</v>
      </c>
      <c r="GQ6" s="46">
        <f t="shared" si="20"/>
        <v>-9.1645289774601444E-6</v>
      </c>
      <c r="GR6" s="46">
        <f t="shared" si="21"/>
        <v>-4.1212072101555328E-5</v>
      </c>
      <c r="GS6" s="46">
        <f t="shared" si="22"/>
        <v>-3.3850781545548665E-5</v>
      </c>
      <c r="GT6" s="46">
        <f t="shared" si="23"/>
        <v>-1.0988700974362393E-4</v>
      </c>
      <c r="GU6" s="46">
        <f t="shared" si="24"/>
        <v>2.8415892466826516E-6</v>
      </c>
      <c r="GV6" s="46">
        <f t="shared" si="25"/>
        <v>-2.7316357856589827E-5</v>
      </c>
      <c r="GW6" s="46">
        <f t="shared" si="26"/>
        <v>-4.4039526762820522E-6</v>
      </c>
      <c r="GX6" s="46">
        <f t="shared" si="27"/>
        <v>3.4100702396018897E-6</v>
      </c>
      <c r="GY6" s="46">
        <f t="shared" si="28"/>
        <v>-4.6529521501115472E-5</v>
      </c>
      <c r="GZ6" s="46">
        <f t="shared" si="29"/>
        <v>5.080765317645417E-3</v>
      </c>
      <c r="HA6" s="46">
        <f t="shared" si="30"/>
        <v>-2.3986044471435022E-5</v>
      </c>
      <c r="HB6" s="46">
        <f t="shared" si="31"/>
        <v>-1.0943537442384833E-5</v>
      </c>
      <c r="HC6" s="46">
        <f t="shared" si="32"/>
        <v>1.366920140438038E-6</v>
      </c>
      <c r="HD6" s="46">
        <f t="shared" si="33"/>
        <v>-8.4622885700736967E-4</v>
      </c>
      <c r="HE6" s="46">
        <f t="shared" si="34"/>
        <v>-1.8175335342818575E-5</v>
      </c>
      <c r="HF6" s="46">
        <f t="shared" si="35"/>
        <v>-7.721444879853006E-5</v>
      </c>
      <c r="HG6" s="46">
        <f t="shared" si="36"/>
        <v>-5.0519778565036533E-5</v>
      </c>
      <c r="HH6" s="46">
        <f t="shared" si="37"/>
        <v>-1.3692305798633213E-5</v>
      </c>
      <c r="HI6" s="46">
        <f t="shared" si="48"/>
        <v>-1.3854490050492952E-5</v>
      </c>
      <c r="HJ6" s="46">
        <f t="shared" si="49"/>
        <v>-5.7147369246807822E-8</v>
      </c>
      <c r="HK6" s="46">
        <f t="shared" si="50"/>
        <v>-5.0274557074689861E-6</v>
      </c>
      <c r="HL6" s="46">
        <f t="shared" si="51"/>
        <v>0</v>
      </c>
      <c r="HM6" s="46">
        <f t="shared" si="52"/>
        <v>8.205894011372055E-6</v>
      </c>
      <c r="HN6" s="46">
        <f t="shared" si="53"/>
        <v>2.3908804640606242E-5</v>
      </c>
      <c r="HO6" s="46">
        <f t="shared" si="54"/>
        <v>-7.1283789983378548E-6</v>
      </c>
      <c r="HP6" s="46">
        <f t="shared" si="55"/>
        <v>4.1307923313694823E-6</v>
      </c>
      <c r="HQ6" s="46">
        <f t="shared" si="39"/>
        <v>0</v>
      </c>
      <c r="HR6" s="46">
        <f t="shared" si="40"/>
        <v>-2.2856229192782211E-5</v>
      </c>
      <c r="HS6" s="46">
        <f t="shared" si="41"/>
        <v>-7.6790016247996656E-6</v>
      </c>
      <c r="HT6" s="46">
        <f t="shared" si="42"/>
        <v>-3.1201892778730076E-5</v>
      </c>
      <c r="HU6" s="46">
        <f t="shared" si="43"/>
        <v>0</v>
      </c>
      <c r="HV6" s="46">
        <f t="shared" si="44"/>
        <v>0</v>
      </c>
      <c r="HW6" s="46">
        <f t="shared" si="45"/>
        <v>0</v>
      </c>
      <c r="HX6" s="46">
        <f t="shared" si="46"/>
        <v>0</v>
      </c>
      <c r="HY6" s="46">
        <f t="shared" si="56"/>
        <v>2.7992068190813333E-5</v>
      </c>
      <c r="HZ6" s="46">
        <f t="shared" si="57"/>
        <v>0</v>
      </c>
    </row>
    <row r="7" spans="1:234" x14ac:dyDescent="0.3">
      <c r="A7" s="23" t="s">
        <v>5</v>
      </c>
      <c r="B7" s="21">
        <v>15530.818837000001</v>
      </c>
      <c r="D7" s="21">
        <v>16748.303521999998</v>
      </c>
      <c r="E7" s="21">
        <v>493.48688891</v>
      </c>
      <c r="F7" s="21">
        <v>455.78511930000002</v>
      </c>
      <c r="G7" s="21">
        <v>313.30625359999999</v>
      </c>
      <c r="H7" s="21">
        <v>17814.55602</v>
      </c>
      <c r="I7" s="23">
        <v>248.97898420000001</v>
      </c>
      <c r="J7" s="23">
        <v>187.33665411999999</v>
      </c>
      <c r="K7" s="23">
        <v>1.1135798E-3</v>
      </c>
      <c r="L7" s="23">
        <v>305.41329006000001</v>
      </c>
      <c r="N7" s="23">
        <v>40.726343067000002</v>
      </c>
      <c r="O7" s="23">
        <v>6.1220448000000004E-3</v>
      </c>
      <c r="Q7" s="23">
        <v>0.1188092295</v>
      </c>
      <c r="S7" s="23">
        <v>3.1197149999999998E-4</v>
      </c>
      <c r="T7" s="23">
        <v>0.1064591191</v>
      </c>
      <c r="W7" s="23">
        <v>0.1104850072</v>
      </c>
      <c r="Y7" s="23">
        <v>900.12160316999996</v>
      </c>
      <c r="Z7" s="23">
        <v>1.595887992</v>
      </c>
      <c r="AA7" s="6">
        <v>7.5789328999999999E-6</v>
      </c>
      <c r="AB7" s="23">
        <v>2.7834206999999998E-3</v>
      </c>
      <c r="AC7" s="23">
        <v>2.1150613999999998E-3</v>
      </c>
      <c r="AD7" s="23">
        <v>2.8919798331000002</v>
      </c>
      <c r="AE7" s="23">
        <v>382.38301842999999</v>
      </c>
      <c r="AF7" s="23">
        <v>2.2733481687000001</v>
      </c>
      <c r="AG7" s="23">
        <v>1.1688886900000001E-2</v>
      </c>
      <c r="AI7" s="23">
        <v>0.11251310220000001</v>
      </c>
      <c r="AJ7" s="23">
        <v>416.85912003999999</v>
      </c>
      <c r="AK7" s="23">
        <v>1.3930208690000001</v>
      </c>
      <c r="AL7" s="23">
        <v>0.4535572202</v>
      </c>
      <c r="AM7" s="23">
        <v>260.46695985999997</v>
      </c>
      <c r="AN7" s="23">
        <v>0.31041812429999999</v>
      </c>
      <c r="AS7" s="23">
        <v>4.4935065999999997E-3</v>
      </c>
      <c r="AT7" s="23">
        <v>1.8294046599999999E-2</v>
      </c>
      <c r="AU7" s="23">
        <v>2.0632823355999999</v>
      </c>
      <c r="AW7" s="23">
        <v>40.790071554000001</v>
      </c>
      <c r="AX7" s="23">
        <v>439.67579245000002</v>
      </c>
      <c r="AY7" s="23">
        <v>0.1382424729</v>
      </c>
      <c r="BD7" s="6">
        <v>9.2991826000000005E-7</v>
      </c>
      <c r="BF7" s="21"/>
      <c r="BG7" s="23" t="s">
        <v>5</v>
      </c>
      <c r="BH7" s="23">
        <v>0.22389042617768101</v>
      </c>
      <c r="BI7" s="23">
        <v>1.65784667837763</v>
      </c>
      <c r="BJ7" s="23">
        <v>0</v>
      </c>
      <c r="BK7" s="23">
        <v>187.33703785561599</v>
      </c>
      <c r="BL7" s="23">
        <v>0</v>
      </c>
      <c r="BM7" s="23">
        <v>248.99315559672999</v>
      </c>
      <c r="BN7" s="23">
        <v>248.976849261111</v>
      </c>
      <c r="BO7" s="23">
        <v>7.6824022162171799</v>
      </c>
      <c r="BP7" s="23">
        <v>0.107334554541796</v>
      </c>
      <c r="BQ7" s="23">
        <v>4.5656806494816498E-4</v>
      </c>
      <c r="BR7" s="23">
        <v>6.5699893626988996E-4</v>
      </c>
      <c r="BS7" s="23">
        <v>305.41285124273702</v>
      </c>
      <c r="BT7" s="6">
        <v>9.29911322366001E-7</v>
      </c>
      <c r="BU7" s="23">
        <v>0</v>
      </c>
      <c r="BV7" s="23">
        <v>0</v>
      </c>
      <c r="BW7" s="23">
        <v>0</v>
      </c>
      <c r="BX7" s="23">
        <v>40.726303120060699</v>
      </c>
      <c r="BY7" s="23">
        <v>1.4692748447119399E-3</v>
      </c>
      <c r="BZ7" s="23">
        <v>4.65274547087971E-3</v>
      </c>
      <c r="CA7" s="23">
        <v>0</v>
      </c>
      <c r="CB7" s="23">
        <v>0</v>
      </c>
      <c r="CC7" s="23">
        <v>63371.284828945201</v>
      </c>
      <c r="CD7" s="23">
        <v>0.118804287228788</v>
      </c>
      <c r="CE7" s="6">
        <v>9.0476231419170399E-5</v>
      </c>
      <c r="CF7" s="23">
        <v>2.2149838235861399E-4</v>
      </c>
      <c r="CG7" s="6">
        <v>0</v>
      </c>
      <c r="CH7" s="23">
        <v>0.10645670072185</v>
      </c>
      <c r="CI7" s="23">
        <v>2.8919793318199698</v>
      </c>
      <c r="CJ7" s="23">
        <v>0</v>
      </c>
      <c r="CK7" s="23">
        <v>1.3930230832974999</v>
      </c>
      <c r="CL7" s="23">
        <v>0</v>
      </c>
      <c r="CM7" s="23">
        <v>0.45355910143741401</v>
      </c>
      <c r="CN7" s="23">
        <v>15530.768071738299</v>
      </c>
      <c r="CO7" s="23">
        <v>0</v>
      </c>
      <c r="CP7" s="23">
        <v>0.110484615041419</v>
      </c>
      <c r="CQ7" s="23">
        <v>549.841653091696</v>
      </c>
      <c r="CR7" s="23">
        <v>11238.970304884901</v>
      </c>
      <c r="CS7" s="23">
        <v>540.80842053659501</v>
      </c>
      <c r="CT7" s="23">
        <v>40.7900594657577</v>
      </c>
      <c r="CU7" s="23">
        <v>3.5910128765107299</v>
      </c>
      <c r="CV7" s="23">
        <v>0.12880838372272399</v>
      </c>
      <c r="CW7" s="23">
        <v>900.12337347898801</v>
      </c>
      <c r="CX7" s="23">
        <v>900.12337347898801</v>
      </c>
      <c r="CY7" s="23">
        <v>1.59583838312361</v>
      </c>
      <c r="CZ7" s="23">
        <v>0</v>
      </c>
      <c r="DA7" s="23">
        <v>439.67997483173599</v>
      </c>
      <c r="DB7" s="6">
        <v>3.0316276386561901E-6</v>
      </c>
      <c r="DC7" s="6">
        <v>3.7893017405615302E-6</v>
      </c>
      <c r="DD7" s="23">
        <v>0</v>
      </c>
      <c r="DE7" s="23">
        <v>200.511250255882</v>
      </c>
      <c r="DF7" s="23">
        <v>0.17167023265419901</v>
      </c>
      <c r="DG7" s="23">
        <v>3.7296952267415602</v>
      </c>
      <c r="DH7" s="23">
        <v>0.92323259411255298</v>
      </c>
      <c r="DI7" s="23">
        <v>7.2369030572595598E-4</v>
      </c>
      <c r="DJ7" s="6">
        <v>2.0597308156550202E-3</v>
      </c>
      <c r="DK7" s="23">
        <v>6.9796823139712497E-4</v>
      </c>
      <c r="DL7" s="23">
        <v>1.4170781042455499E-3</v>
      </c>
      <c r="DM7" s="23">
        <v>382.41500734900802</v>
      </c>
      <c r="DN7" s="23">
        <v>0</v>
      </c>
      <c r="DO7" s="23">
        <v>2.2733688912910499</v>
      </c>
      <c r="DP7" s="23">
        <v>0</v>
      </c>
      <c r="DQ7" s="23">
        <v>0</v>
      </c>
      <c r="DR7" s="23">
        <v>4.7924189663629798E-3</v>
      </c>
      <c r="DS7" s="23">
        <v>6.89641517441317E-3</v>
      </c>
      <c r="DT7" s="23">
        <v>29544.769239239999</v>
      </c>
      <c r="DU7" s="23">
        <v>15073.457508933599</v>
      </c>
      <c r="DV7" s="23">
        <v>1674.8394622931301</v>
      </c>
      <c r="DW7" s="23">
        <v>16748.296971226799</v>
      </c>
      <c r="DX7" s="23">
        <v>9.59753643088237E-4</v>
      </c>
      <c r="DY7" s="23">
        <v>737.20221809308305</v>
      </c>
      <c r="DZ7" s="23">
        <v>0.31040834502614101</v>
      </c>
      <c r="EA7" s="23">
        <v>0</v>
      </c>
      <c r="EB7" s="23">
        <v>0</v>
      </c>
      <c r="EC7" s="23">
        <v>0</v>
      </c>
      <c r="ED7" s="23">
        <v>0</v>
      </c>
      <c r="EE7" s="23">
        <v>4.4933825656976196E-3</v>
      </c>
      <c r="EF7" s="23">
        <v>1.82931319019944E-2</v>
      </c>
      <c r="EG7" s="23">
        <v>2.0633032978411099</v>
      </c>
      <c r="EH7" s="23">
        <v>4.0801516058190899</v>
      </c>
      <c r="EI7" s="23">
        <v>8901.3578833513693</v>
      </c>
      <c r="EJ7" s="23">
        <v>5.3123172845064701</v>
      </c>
      <c r="EK7" s="23">
        <v>12.233395418271799</v>
      </c>
      <c r="EL7" s="23">
        <v>36.441284799627397</v>
      </c>
      <c r="EM7" s="23">
        <v>7.0872198588545903</v>
      </c>
      <c r="EN7" s="23">
        <v>0.12942549491007899</v>
      </c>
      <c r="EO7" s="6">
        <v>7.5784958084624599E-7</v>
      </c>
      <c r="EP7" s="23">
        <v>1.833434470075</v>
      </c>
      <c r="EQ7" s="23">
        <v>493.29356488372702</v>
      </c>
      <c r="ER7" s="23">
        <v>455.72399285596998</v>
      </c>
      <c r="ES7" s="23">
        <v>37.569572027756202</v>
      </c>
      <c r="ET7" s="23">
        <v>2.318838538997E-2</v>
      </c>
      <c r="EU7" s="23">
        <v>8.8350720145284993E-3</v>
      </c>
      <c r="EV7" s="23">
        <v>20.264568776065499</v>
      </c>
      <c r="EW7" s="23">
        <v>7.0965239466040594E-2</v>
      </c>
      <c r="EX7" s="23">
        <v>80.231227908805806</v>
      </c>
      <c r="EY7" s="23">
        <v>19.9705049916499</v>
      </c>
      <c r="EZ7" s="23">
        <v>10.7060754662941</v>
      </c>
      <c r="FA7" s="23">
        <v>201.05127545980099</v>
      </c>
      <c r="FB7" s="23">
        <v>0.112420754474555</v>
      </c>
      <c r="FC7" s="23">
        <v>5072.9776252969104</v>
      </c>
      <c r="FD7" s="23">
        <v>11.970624946140999</v>
      </c>
      <c r="FE7" s="23">
        <v>42.8193778343446</v>
      </c>
      <c r="FF7" s="23">
        <v>1.4901198439332599</v>
      </c>
      <c r="FG7" s="23">
        <v>0</v>
      </c>
      <c r="FH7" s="23">
        <v>313.305885673153</v>
      </c>
      <c r="FI7" s="23">
        <v>245.40103997261599</v>
      </c>
      <c r="FJ7" s="23">
        <v>0.13824393821629499</v>
      </c>
      <c r="FK7" s="23">
        <v>0</v>
      </c>
      <c r="FL7" s="23">
        <v>9.5314092989853605E-2</v>
      </c>
      <c r="FM7" s="23">
        <v>208.41360106810899</v>
      </c>
      <c r="FN7" s="23">
        <v>416.86127802950699</v>
      </c>
      <c r="FO7" s="23">
        <v>0</v>
      </c>
      <c r="FP7" s="23">
        <v>0</v>
      </c>
      <c r="FQ7" s="23">
        <v>127.53892379954</v>
      </c>
      <c r="FR7" s="23">
        <v>17814.597200185101</v>
      </c>
      <c r="FS7" s="23">
        <v>260.46573365769501</v>
      </c>
      <c r="FT7" s="23">
        <v>133.553993519644</v>
      </c>
      <c r="FV7" s="32">
        <f t="shared" si="47"/>
        <v>1.6584584488350382</v>
      </c>
      <c r="FW7" s="46">
        <f t="shared" si="0"/>
        <v>-3.2686790203655009E-6</v>
      </c>
      <c r="FX7" s="46">
        <f t="shared" si="1"/>
        <v>0</v>
      </c>
      <c r="FY7" s="46">
        <f t="shared" si="2"/>
        <v>-3.9113055188550896E-7</v>
      </c>
      <c r="FZ7" s="46">
        <f t="shared" si="3"/>
        <v>-3.9175108927412094E-4</v>
      </c>
      <c r="GA7" s="46">
        <f t="shared" si="4"/>
        <v>-1.3411241710549064E-4</v>
      </c>
      <c r="GB7" s="46">
        <f t="shared" si="5"/>
        <v>-1.1743361096796833E-6</v>
      </c>
      <c r="GC7" s="46">
        <f t="shared" si="6"/>
        <v>2.3116032223479091E-6</v>
      </c>
      <c r="GD7" s="46">
        <f t="shared" si="7"/>
        <v>-8.574775481047981E-6</v>
      </c>
      <c r="GE7" s="46">
        <f t="shared" si="8"/>
        <v>2.0483744507996207E-6</v>
      </c>
      <c r="GF7" s="46">
        <f t="shared" si="9"/>
        <v>-1.149336755666212E-5</v>
      </c>
      <c r="GG7" s="46">
        <f t="shared" si="10"/>
        <v>-1.4367981920582754E-6</v>
      </c>
      <c r="GH7" s="46">
        <f t="shared" si="11"/>
        <v>0</v>
      </c>
      <c r="GI7" s="46">
        <f t="shared" si="12"/>
        <v>-9.8086241716755406E-7</v>
      </c>
      <c r="GJ7" s="46">
        <f t="shared" si="13"/>
        <v>-3.9993840539382261E-6</v>
      </c>
      <c r="GK7" s="46">
        <f t="shared" si="14"/>
        <v>0</v>
      </c>
      <c r="GL7" s="46">
        <f t="shared" si="15"/>
        <v>-4.1598377775904001E-5</v>
      </c>
      <c r="GM7" s="46">
        <f t="shared" si="16"/>
        <v>0</v>
      </c>
      <c r="GN7" s="46">
        <f t="shared" si="17"/>
        <v>9.9809687243468628E-6</v>
      </c>
      <c r="GO7" s="46">
        <f t="shared" si="18"/>
        <v>-2.2716495969967635E-5</v>
      </c>
      <c r="GP7" s="46">
        <f t="shared" si="19"/>
        <v>0</v>
      </c>
      <c r="GQ7" s="46">
        <f t="shared" si="20"/>
        <v>0</v>
      </c>
      <c r="GR7" s="46">
        <f t="shared" si="21"/>
        <v>-3.5494280258995415E-6</v>
      </c>
      <c r="GS7" s="46">
        <f t="shared" si="22"/>
        <v>0</v>
      </c>
      <c r="GT7" s="46">
        <f t="shared" si="23"/>
        <v>1.9667442508016569E-6</v>
      </c>
      <c r="GU7" s="46">
        <f t="shared" si="24"/>
        <v>-3.1085437473446057E-5</v>
      </c>
      <c r="GV7" s="46">
        <f t="shared" si="25"/>
        <v>-2.0311558113202334E-5</v>
      </c>
      <c r="GW7" s="46">
        <f t="shared" si="26"/>
        <v>1.5138961067551044E-7</v>
      </c>
      <c r="GX7" s="46">
        <f t="shared" si="27"/>
        <v>-7.1224208077059431E-6</v>
      </c>
      <c r="GY7" s="46">
        <f t="shared" si="28"/>
        <v>-1.7333455255686405E-7</v>
      </c>
      <c r="GZ7" s="46">
        <f t="shared" si="29"/>
        <v>8.3656745896745126E-5</v>
      </c>
      <c r="HA7" s="46">
        <f t="shared" si="30"/>
        <v>9.1154497736452401E-6</v>
      </c>
      <c r="HB7" s="46">
        <f t="shared" si="31"/>
        <v>-4.5136225803365487E-6</v>
      </c>
      <c r="HC7" s="46">
        <f t="shared" si="32"/>
        <v>0</v>
      </c>
      <c r="HD7" s="46">
        <f t="shared" si="33"/>
        <v>-8.2077308010624066E-4</v>
      </c>
      <c r="HE7" s="46">
        <f t="shared" si="34"/>
        <v>5.1767837220175634E-6</v>
      </c>
      <c r="HF7" s="46">
        <f t="shared" si="35"/>
        <v>1.5895652025604743E-6</v>
      </c>
      <c r="HG7" s="46">
        <f t="shared" si="36"/>
        <v>4.1477399768538561E-6</v>
      </c>
      <c r="HH7" s="46">
        <f t="shared" si="37"/>
        <v>-4.7077076709538615E-6</v>
      </c>
      <c r="HI7" s="46">
        <f t="shared" si="48"/>
        <v>-3.1503553089984924E-5</v>
      </c>
      <c r="HJ7" s="46">
        <f t="shared" si="49"/>
        <v>0</v>
      </c>
      <c r="HK7" s="46">
        <f t="shared" si="50"/>
        <v>0</v>
      </c>
      <c r="HL7" s="46">
        <f t="shared" si="51"/>
        <v>0</v>
      </c>
      <c r="HM7" s="46">
        <f t="shared" si="52"/>
        <v>0</v>
      </c>
      <c r="HN7" s="46">
        <f t="shared" si="53"/>
        <v>-2.760300883505203E-5</v>
      </c>
      <c r="HO7" s="46">
        <f t="shared" si="54"/>
        <v>-4.9999763617029906E-5</v>
      </c>
      <c r="HP7" s="46">
        <f t="shared" si="55"/>
        <v>1.015965713870094E-5</v>
      </c>
      <c r="HQ7" s="46">
        <f t="shared" si="39"/>
        <v>0</v>
      </c>
      <c r="HR7" s="46">
        <f t="shared" si="40"/>
        <v>-2.9635256423798202E-7</v>
      </c>
      <c r="HS7" s="46">
        <f t="shared" si="41"/>
        <v>9.5124221251011021E-6</v>
      </c>
      <c r="HT7" s="46">
        <f t="shared" si="42"/>
        <v>1.0599609977001822E-5</v>
      </c>
      <c r="HU7" s="46">
        <f t="shared" si="43"/>
        <v>0</v>
      </c>
      <c r="HV7" s="46">
        <f t="shared" si="44"/>
        <v>0</v>
      </c>
      <c r="HW7" s="46">
        <f t="shared" si="45"/>
        <v>0</v>
      </c>
      <c r="HX7" s="46">
        <f t="shared" si="46"/>
        <v>0</v>
      </c>
      <c r="HY7" s="46">
        <f t="shared" si="56"/>
        <v>-7.4604772241417386E-6</v>
      </c>
      <c r="HZ7" s="46">
        <f t="shared" si="57"/>
        <v>0</v>
      </c>
    </row>
    <row r="8" spans="1:234" x14ac:dyDescent="0.3">
      <c r="A8" s="23" t="s">
        <v>6</v>
      </c>
      <c r="B8" s="21">
        <v>32.838799719999997</v>
      </c>
      <c r="C8" s="21">
        <v>1.1888E-4</v>
      </c>
      <c r="D8" s="21">
        <v>101.49034819000001</v>
      </c>
      <c r="E8" s="21">
        <v>11.627507012000001</v>
      </c>
      <c r="F8" s="21">
        <v>11.627507012000001</v>
      </c>
      <c r="G8" s="21">
        <v>15.599571328</v>
      </c>
      <c r="H8" s="21">
        <v>54.426406252</v>
      </c>
      <c r="I8" s="23">
        <v>0.116079087</v>
      </c>
      <c r="J8" s="23">
        <v>1.9594966799999999E-2</v>
      </c>
      <c r="L8" s="23">
        <v>3.5897439199999999E-2</v>
      </c>
      <c r="N8" s="23">
        <v>1.3070637E-3</v>
      </c>
      <c r="O8" s="23">
        <v>1.2680288499999999E-2</v>
      </c>
      <c r="P8" s="6">
        <v>3.3623419999999999E-6</v>
      </c>
      <c r="Q8" s="6">
        <v>2.612976E-6</v>
      </c>
      <c r="S8" s="23">
        <v>9.734368E-4</v>
      </c>
      <c r="T8" s="6">
        <v>2.7765399999999998E-6</v>
      </c>
      <c r="W8" s="6">
        <v>2.4409819999999999E-6</v>
      </c>
      <c r="X8" s="6">
        <v>4.052876E-6</v>
      </c>
      <c r="Y8" s="23">
        <v>2.1353216150000001</v>
      </c>
      <c r="AA8" s="23">
        <v>1.2559937300000001E-2</v>
      </c>
      <c r="AB8" s="6">
        <v>1.8574999999999999E-8</v>
      </c>
      <c r="AC8" s="23">
        <v>0.14674734140000001</v>
      </c>
      <c r="AD8" s="23">
        <v>1.00473E-5</v>
      </c>
      <c r="AE8" s="23">
        <v>2.2894840000000001E-4</v>
      </c>
      <c r="AF8" s="23">
        <v>3.8880167E-3</v>
      </c>
      <c r="AG8" s="23">
        <v>0.21042324079999999</v>
      </c>
      <c r="AH8" s="6">
        <v>2.9177199999999997E-7</v>
      </c>
      <c r="AI8" s="6">
        <v>3.164785E-6</v>
      </c>
      <c r="AJ8" s="23">
        <v>0.38853426499999999</v>
      </c>
      <c r="AK8" s="6">
        <v>1.9204930000000001E-6</v>
      </c>
      <c r="AL8" s="6">
        <v>1.3633250999999999E-6</v>
      </c>
      <c r="AM8" s="23">
        <v>0.1912607938</v>
      </c>
      <c r="AN8" s="6">
        <v>1.9280640000000001E-6</v>
      </c>
      <c r="AS8" s="23">
        <v>5.4893288999999998E-3</v>
      </c>
      <c r="AT8" s="6">
        <v>1.1375145E-7</v>
      </c>
      <c r="AU8" s="23">
        <v>2.2011194000000002E-3</v>
      </c>
      <c r="AW8" s="23">
        <v>9.56313882E-2</v>
      </c>
      <c r="AX8" s="23">
        <v>5.0304199999999999E-5</v>
      </c>
      <c r="AY8" s="6">
        <v>2.160656E-6</v>
      </c>
      <c r="BF8" s="21"/>
      <c r="BG8" s="23" t="s">
        <v>6</v>
      </c>
      <c r="BH8" s="23">
        <v>2.8554099289560701E-2</v>
      </c>
      <c r="BI8" s="23">
        <v>5.75009212944433E-2</v>
      </c>
      <c r="BJ8" s="23">
        <v>0</v>
      </c>
      <c r="BK8" s="23">
        <v>1.9595235271962101E-2</v>
      </c>
      <c r="BL8" s="23">
        <v>0</v>
      </c>
      <c r="BM8" s="23">
        <v>0.11815180856594799</v>
      </c>
      <c r="BN8" s="23">
        <v>0.116078068057672</v>
      </c>
      <c r="BO8" s="23">
        <v>7.9791256640156197E-2</v>
      </c>
      <c r="BP8" s="23">
        <v>1.3692253970248499E-2</v>
      </c>
      <c r="BQ8" s="23">
        <v>0</v>
      </c>
      <c r="BR8" s="23">
        <v>0</v>
      </c>
      <c r="BS8" s="23">
        <v>3.5895548673225301E-2</v>
      </c>
      <c r="BT8" s="23">
        <v>0</v>
      </c>
      <c r="BU8" s="23">
        <v>0</v>
      </c>
      <c r="BV8" s="6">
        <v>0</v>
      </c>
      <c r="BW8" s="6">
        <v>4.05282761289043E-6</v>
      </c>
      <c r="BX8" s="23">
        <v>1.3068852029034801E-3</v>
      </c>
      <c r="BY8" s="23">
        <v>3.0432860993071902E-3</v>
      </c>
      <c r="BZ8" s="6">
        <v>9.6370122962791405E-3</v>
      </c>
      <c r="CA8" s="6">
        <v>3.36246009492551E-6</v>
      </c>
      <c r="CB8" s="23">
        <v>0</v>
      </c>
      <c r="CC8" s="6">
        <v>111.598221916631</v>
      </c>
      <c r="CD8" s="6">
        <v>2.6128756820273698E-6</v>
      </c>
      <c r="CE8" s="23">
        <v>2.8228420884384201E-4</v>
      </c>
      <c r="CF8" s="23">
        <v>6.9114568693265203E-4</v>
      </c>
      <c r="CG8" s="23">
        <v>0</v>
      </c>
      <c r="CH8" s="6">
        <v>2.7763412433406701E-6</v>
      </c>
      <c r="CI8" s="6">
        <v>1.00462841647514E-5</v>
      </c>
      <c r="CJ8" s="23">
        <v>0</v>
      </c>
      <c r="CK8" s="6">
        <v>1.9206487210436602E-6</v>
      </c>
      <c r="CL8" s="6">
        <v>2.9176929220611001E-7</v>
      </c>
      <c r="CM8" s="6">
        <v>1.36344158027304E-6</v>
      </c>
      <c r="CN8" s="6">
        <v>32.838877816542002</v>
      </c>
      <c r="CO8" s="6">
        <v>0</v>
      </c>
      <c r="CP8" s="6">
        <v>2.4409094214520602E-6</v>
      </c>
      <c r="CQ8" s="6">
        <v>0.89299332475306203</v>
      </c>
      <c r="CR8" s="6">
        <v>17.758556703983199</v>
      </c>
      <c r="CS8" s="23">
        <v>0.43040527017972902</v>
      </c>
      <c r="CT8" s="6">
        <v>9.56316007639018E-2</v>
      </c>
      <c r="CU8" s="23">
        <v>5.3198227391986999E-2</v>
      </c>
      <c r="CV8" s="23">
        <v>1.6429045564025E-2</v>
      </c>
      <c r="CW8" s="23">
        <v>2.1353116905261902</v>
      </c>
      <c r="CX8" s="23">
        <v>2.1353116905261902</v>
      </c>
      <c r="CY8" s="23">
        <v>0</v>
      </c>
      <c r="CZ8" s="6">
        <v>0</v>
      </c>
      <c r="DA8" s="6">
        <v>5.03090027116847E-5</v>
      </c>
      <c r="DB8" s="23">
        <v>5.0239538104135404E-3</v>
      </c>
      <c r="DC8" s="23">
        <v>6.2797404978036601E-3</v>
      </c>
      <c r="DD8" s="23">
        <v>0</v>
      </c>
      <c r="DE8" s="6">
        <v>0.44082084533805199</v>
      </c>
      <c r="DF8" s="23">
        <v>1.5646332649349198E-2</v>
      </c>
      <c r="DG8" s="23">
        <v>0.43810264781637298</v>
      </c>
      <c r="DH8" s="23">
        <v>3.75127316148305E-2</v>
      </c>
      <c r="DI8" s="6">
        <v>4.8293677695288198E-9</v>
      </c>
      <c r="DJ8" s="6">
        <v>1.37452118366155E-8</v>
      </c>
      <c r="DK8" s="23">
        <v>4.84268699328139E-2</v>
      </c>
      <c r="DL8" s="23">
        <v>9.8320684314665799E-2</v>
      </c>
      <c r="DM8" s="23">
        <v>4.1407206380616596E-3</v>
      </c>
      <c r="DN8" s="23">
        <v>0</v>
      </c>
      <c r="DO8" s="23">
        <v>3.8881154161527101E-3</v>
      </c>
      <c r="DP8" s="23">
        <v>1.18876601795663E-4</v>
      </c>
      <c r="DQ8" s="23">
        <v>0</v>
      </c>
      <c r="DR8" s="23">
        <v>8.6273714843168703E-2</v>
      </c>
      <c r="DS8" s="23">
        <v>0.124149528486471</v>
      </c>
      <c r="DT8" s="23">
        <v>59.665025546057201</v>
      </c>
      <c r="DU8" s="23">
        <v>91.3415010389282</v>
      </c>
      <c r="DV8" s="23">
        <v>10.149052583541399</v>
      </c>
      <c r="DW8" s="23">
        <v>101.49055362246899</v>
      </c>
      <c r="DX8" s="23">
        <v>1.16731525157492E-4</v>
      </c>
      <c r="DY8" s="23">
        <v>3.8514829894122902</v>
      </c>
      <c r="DZ8" s="6">
        <v>1.9280606932433799E-6</v>
      </c>
      <c r="EA8" s="23">
        <v>0</v>
      </c>
      <c r="EB8" s="23">
        <v>0</v>
      </c>
      <c r="EC8" s="23">
        <v>0</v>
      </c>
      <c r="ED8" s="23">
        <v>0</v>
      </c>
      <c r="EE8" s="23">
        <v>5.4899611435373901E-3</v>
      </c>
      <c r="EF8" s="6">
        <v>1.1375055804494E-7</v>
      </c>
      <c r="EG8" s="23">
        <v>2.2011215793911998E-3</v>
      </c>
      <c r="EH8" s="23">
        <v>9.3075898521250103E-2</v>
      </c>
      <c r="EI8" s="23">
        <v>19.942238844557501</v>
      </c>
      <c r="EJ8" s="23">
        <v>0.12557689445923301</v>
      </c>
      <c r="EK8" s="23">
        <v>0.32905852720227902</v>
      </c>
      <c r="EL8" s="23">
        <v>0.79532116381994999</v>
      </c>
      <c r="EM8" s="23">
        <v>0.18604045260889401</v>
      </c>
      <c r="EN8" s="23">
        <v>0</v>
      </c>
      <c r="EO8" s="23">
        <v>1.2559957450795601E-3</v>
      </c>
      <c r="EP8" s="23">
        <v>4.3800605168736302E-2</v>
      </c>
      <c r="EQ8" s="23">
        <v>11.628348400822301</v>
      </c>
      <c r="ER8" s="23">
        <v>11.628348400822301</v>
      </c>
      <c r="ES8" s="23">
        <v>0</v>
      </c>
      <c r="ET8" s="23">
        <v>0</v>
      </c>
      <c r="EU8" s="23">
        <v>0</v>
      </c>
      <c r="EV8" s="23">
        <v>0.34649809024619999</v>
      </c>
      <c r="EW8" s="23">
        <v>0</v>
      </c>
      <c r="EX8" s="23">
        <v>2.1359714942376602</v>
      </c>
      <c r="EY8" s="23">
        <v>0.53137687461763305</v>
      </c>
      <c r="EZ8" s="23">
        <v>0.28487218152857402</v>
      </c>
      <c r="FA8" s="23">
        <v>5.3381911076572202</v>
      </c>
      <c r="FB8" s="6">
        <v>3.1624594432226902E-6</v>
      </c>
      <c r="FC8" s="23">
        <v>6.10003287207787</v>
      </c>
      <c r="FD8" s="23">
        <v>0.29069206391199098</v>
      </c>
      <c r="FE8" s="23">
        <v>1.1278730468427001</v>
      </c>
      <c r="FF8" s="23">
        <v>0</v>
      </c>
      <c r="FG8" s="23">
        <v>0</v>
      </c>
      <c r="FH8" s="23">
        <v>15.5995715096699</v>
      </c>
      <c r="FI8" s="23">
        <v>5.7498287269590902</v>
      </c>
      <c r="FJ8" s="6">
        <v>2.16057420482041E-6</v>
      </c>
      <c r="FK8" s="23">
        <v>0</v>
      </c>
      <c r="FL8" s="23">
        <v>1.21574937173785E-2</v>
      </c>
      <c r="FM8" s="23">
        <v>2.55385007324085</v>
      </c>
      <c r="FN8" s="23">
        <v>0.38853675059971199</v>
      </c>
      <c r="FO8" s="23">
        <v>0</v>
      </c>
      <c r="FP8" s="23">
        <v>0</v>
      </c>
      <c r="FQ8" s="23">
        <v>2.8966962234825302</v>
      </c>
      <c r="FR8" s="23">
        <v>54.426381057887703</v>
      </c>
      <c r="FS8" s="23">
        <v>0.191259784343876</v>
      </c>
      <c r="FT8" s="23">
        <v>1.3324838857041199</v>
      </c>
      <c r="FV8" s="32">
        <f t="shared" si="47"/>
        <v>1.0962519349320268</v>
      </c>
      <c r="FW8" s="46">
        <f t="shared" si="0"/>
        <v>2.3781789429195796E-6</v>
      </c>
      <c r="FX8" s="46">
        <f t="shared" si="1"/>
        <v>-2.8585164342166976E-5</v>
      </c>
      <c r="FY8" s="46">
        <f t="shared" si="2"/>
        <v>2.0241576923489808E-6</v>
      </c>
      <c r="FZ8" s="46">
        <f t="shared" si="3"/>
        <v>7.2361927748713554E-5</v>
      </c>
      <c r="GA8" s="46">
        <f t="shared" si="4"/>
        <v>7.2361927748713554E-5</v>
      </c>
      <c r="GB8" s="46">
        <f t="shared" si="5"/>
        <v>1.1645826454881097E-8</v>
      </c>
      <c r="GC8" s="46">
        <f t="shared" si="6"/>
        <v>-4.6290236728460911E-7</v>
      </c>
      <c r="GD8" s="46">
        <f t="shared" si="7"/>
        <v>-8.7780008814061182E-6</v>
      </c>
      <c r="GE8" s="46">
        <f t="shared" si="8"/>
        <v>1.3701067465066025E-5</v>
      </c>
      <c r="GF8" s="46">
        <f t="shared" si="9"/>
        <v>0</v>
      </c>
      <c r="GG8" s="46">
        <f t="shared" si="10"/>
        <v>-5.2664669592857712E-5</v>
      </c>
      <c r="GH8" s="46">
        <f t="shared" si="11"/>
        <v>0</v>
      </c>
      <c r="GI8" s="46">
        <f t="shared" si="12"/>
        <v>-1.3656342573048551E-4</v>
      </c>
      <c r="GJ8" s="46">
        <f t="shared" si="13"/>
        <v>7.8039126091312516E-7</v>
      </c>
      <c r="GK8" s="46">
        <f t="shared" si="14"/>
        <v>3.5122817818688475E-5</v>
      </c>
      <c r="GL8" s="46">
        <f t="shared" si="15"/>
        <v>-3.8392228872419187E-5</v>
      </c>
      <c r="GM8" s="46">
        <f t="shared" si="16"/>
        <v>0</v>
      </c>
      <c r="GN8" s="46">
        <f t="shared" si="17"/>
        <v>-7.0926263584371848E-6</v>
      </c>
      <c r="GO8" s="46">
        <f t="shared" si="18"/>
        <v>-7.1584295320708586E-5</v>
      </c>
      <c r="GP8" s="46">
        <f t="shared" si="19"/>
        <v>0</v>
      </c>
      <c r="GQ8" s="46">
        <f t="shared" si="20"/>
        <v>0</v>
      </c>
      <c r="GR8" s="46">
        <f t="shared" si="21"/>
        <v>-2.9733340081878973E-5</v>
      </c>
      <c r="GS8" s="46">
        <f t="shared" si="22"/>
        <v>-1.193895632877358E-5</v>
      </c>
      <c r="GT8" s="46">
        <f t="shared" si="23"/>
        <v>-4.6477653483944673E-6</v>
      </c>
      <c r="GU8" s="46">
        <f t="shared" si="24"/>
        <v>0</v>
      </c>
      <c r="GV8" s="46">
        <f t="shared" si="25"/>
        <v>-1.9685345343207141E-5</v>
      </c>
      <c r="GW8" s="46">
        <f t="shared" si="26"/>
        <v>-2.2632239874971885E-5</v>
      </c>
      <c r="GX8" s="46">
        <f t="shared" si="27"/>
        <v>1.4504349970933429E-6</v>
      </c>
      <c r="GY8" s="46">
        <f t="shared" si="28"/>
        <v>-1.0110529680606088E-4</v>
      </c>
      <c r="GZ8" s="46">
        <f t="shared" si="29"/>
        <v>17.085824745058972</v>
      </c>
      <c r="HA8" s="46">
        <f t="shared" si="30"/>
        <v>2.5389847916567827E-5</v>
      </c>
      <c r="HB8" s="46">
        <f t="shared" si="31"/>
        <v>1.202167442409939E-8</v>
      </c>
      <c r="HC8" s="46">
        <f t="shared" si="32"/>
        <v>-9.2805131745579839E-6</v>
      </c>
      <c r="HD8" s="46">
        <f t="shared" si="33"/>
        <v>-7.3482299028520702E-4</v>
      </c>
      <c r="HE8" s="46">
        <f t="shared" si="34"/>
        <v>6.3973758196044779E-6</v>
      </c>
      <c r="HF8" s="46">
        <f t="shared" si="35"/>
        <v>8.1083890261569999E-5</v>
      </c>
      <c r="HG8" s="46">
        <f t="shared" si="36"/>
        <v>8.5438369058183229E-5</v>
      </c>
      <c r="HH8" s="46">
        <f t="shared" si="37"/>
        <v>-5.2779040802869674E-6</v>
      </c>
      <c r="HI8" s="46">
        <f t="shared" si="48"/>
        <v>-1.7150657966484631E-6</v>
      </c>
      <c r="HJ8" s="46">
        <f t="shared" si="49"/>
        <v>0</v>
      </c>
      <c r="HK8" s="46">
        <f t="shared" si="50"/>
        <v>0</v>
      </c>
      <c r="HL8" s="46">
        <f t="shared" si="51"/>
        <v>0</v>
      </c>
      <c r="HM8" s="46">
        <f t="shared" si="52"/>
        <v>0</v>
      </c>
      <c r="HN8" s="46">
        <f t="shared" si="53"/>
        <v>1.1517683653284419E-4</v>
      </c>
      <c r="HO8" s="46">
        <f t="shared" si="54"/>
        <v>-7.8412632102572345E-6</v>
      </c>
      <c r="HP8" s="46">
        <f t="shared" si="55"/>
        <v>9.9012856804870962E-7</v>
      </c>
      <c r="HQ8" s="46">
        <f t="shared" si="39"/>
        <v>0</v>
      </c>
      <c r="HR8" s="46">
        <f t="shared" si="40"/>
        <v>2.2227419867119468E-6</v>
      </c>
      <c r="HS8" s="46">
        <f t="shared" si="41"/>
        <v>9.5473373688505865E-5</v>
      </c>
      <c r="HT8" s="46">
        <f t="shared" si="42"/>
        <v>-3.7856641496830013E-5</v>
      </c>
      <c r="HU8" s="46">
        <f t="shared" si="43"/>
        <v>0</v>
      </c>
      <c r="HV8" s="46">
        <f t="shared" si="44"/>
        <v>0</v>
      </c>
      <c r="HW8" s="46">
        <f t="shared" si="45"/>
        <v>0</v>
      </c>
      <c r="HX8" s="46">
        <f t="shared" si="46"/>
        <v>0</v>
      </c>
      <c r="HY8" s="46">
        <f t="shared" si="56"/>
        <v>0</v>
      </c>
      <c r="HZ8" s="46">
        <f t="shared" si="57"/>
        <v>0</v>
      </c>
    </row>
    <row r="9" spans="1:234" x14ac:dyDescent="0.3">
      <c r="A9" s="23" t="s">
        <v>7</v>
      </c>
      <c r="B9" s="21">
        <v>4.9956579999999997</v>
      </c>
      <c r="D9" s="21">
        <v>10.8200097</v>
      </c>
      <c r="E9" s="21">
        <v>0.22974934999999999</v>
      </c>
      <c r="F9" s="21">
        <v>0.22974934999999999</v>
      </c>
      <c r="G9" s="21">
        <v>1.18597982E-2</v>
      </c>
      <c r="H9" s="21">
        <v>3.7100433499999999</v>
      </c>
      <c r="I9" s="23">
        <v>0.2672926685</v>
      </c>
      <c r="J9" s="23">
        <v>0.17261982140000001</v>
      </c>
      <c r="L9" s="23">
        <v>2.7059588400000001E-2</v>
      </c>
      <c r="N9" s="23">
        <v>1.3734927500000001E-2</v>
      </c>
      <c r="Y9" s="23">
        <v>1.7142018556</v>
      </c>
      <c r="AD9" s="23">
        <v>9.5220760000000004E-4</v>
      </c>
      <c r="AE9" s="23">
        <v>0.1000901065</v>
      </c>
      <c r="AF9" s="23">
        <v>2.1546762E-3</v>
      </c>
      <c r="AJ9" s="23">
        <v>1.6869945800000001E-2</v>
      </c>
      <c r="AK9" s="23">
        <v>2.2918139999999999E-4</v>
      </c>
      <c r="AL9" s="23">
        <v>4.3143499999999998E-4</v>
      </c>
      <c r="AM9" s="23">
        <v>7.0959578000000002E-3</v>
      </c>
      <c r="AN9" s="23">
        <v>3.4083699999999998E-4</v>
      </c>
      <c r="AS9" s="6">
        <v>4.8240708000000001E-6</v>
      </c>
      <c r="AT9" s="23">
        <v>2.0065299999999999E-5</v>
      </c>
      <c r="AU9" s="23">
        <v>1.6161627E-3</v>
      </c>
      <c r="AW9" s="23">
        <v>1.1491266999999999E-3</v>
      </c>
      <c r="AX9" s="23">
        <v>3.2133189999999999E-2</v>
      </c>
      <c r="BF9" s="21"/>
      <c r="BG9" s="23" t="s">
        <v>7</v>
      </c>
      <c r="BH9" s="23">
        <v>0</v>
      </c>
      <c r="BI9" s="23">
        <v>0</v>
      </c>
      <c r="BJ9" s="23">
        <v>0</v>
      </c>
      <c r="BK9" s="23">
        <v>0.172619696982589</v>
      </c>
      <c r="BL9" s="23">
        <v>0</v>
      </c>
      <c r="BM9" s="23">
        <v>0.26728565481109101</v>
      </c>
      <c r="BN9" s="23">
        <v>0.26728565481109101</v>
      </c>
      <c r="BO9" s="23">
        <v>4.8141761272507801E-3</v>
      </c>
      <c r="BP9" s="23">
        <v>0</v>
      </c>
      <c r="BQ9" s="23">
        <v>0</v>
      </c>
      <c r="BR9" s="23">
        <v>0</v>
      </c>
      <c r="BS9" s="23">
        <v>2.7059315163941101E-2</v>
      </c>
      <c r="BT9" s="23">
        <v>0</v>
      </c>
      <c r="BU9" s="23">
        <v>0</v>
      </c>
      <c r="BV9" s="23">
        <v>0</v>
      </c>
      <c r="BW9" s="23">
        <v>0</v>
      </c>
      <c r="BX9" s="23">
        <v>1.37345797997101E-2</v>
      </c>
      <c r="BY9" s="23">
        <v>0</v>
      </c>
      <c r="BZ9" s="23">
        <v>0</v>
      </c>
      <c r="CA9" s="23">
        <v>0</v>
      </c>
      <c r="CB9" s="23">
        <v>0</v>
      </c>
      <c r="CC9" s="23">
        <v>30.5278021286727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9.5200502323120203E-4</v>
      </c>
      <c r="CJ9" s="23">
        <v>0</v>
      </c>
      <c r="CK9" s="23">
        <v>2.2920821938193301E-4</v>
      </c>
      <c r="CL9" s="23">
        <v>0</v>
      </c>
      <c r="CM9" s="23">
        <v>4.3149581535188302E-4</v>
      </c>
      <c r="CN9" s="23">
        <v>4.9956145438912696</v>
      </c>
      <c r="CO9" s="23">
        <v>0</v>
      </c>
      <c r="CP9" s="23">
        <v>0</v>
      </c>
      <c r="CQ9" s="23">
        <v>0.25207241722416102</v>
      </c>
      <c r="CR9" s="23">
        <v>5.5731197853469796</v>
      </c>
      <c r="CS9" s="23">
        <v>0.12789402469452099</v>
      </c>
      <c r="CT9" s="23">
        <v>1.1491519680688E-3</v>
      </c>
      <c r="CU9" s="23">
        <v>0</v>
      </c>
      <c r="CV9" s="23">
        <v>0</v>
      </c>
      <c r="CW9" s="23">
        <v>1.7141761763807699</v>
      </c>
      <c r="CX9" s="23">
        <v>1.7141761763807699</v>
      </c>
      <c r="CY9" s="6">
        <v>0</v>
      </c>
      <c r="CZ9" s="23">
        <v>0</v>
      </c>
      <c r="DA9" s="23">
        <v>3.2132925184775001E-2</v>
      </c>
      <c r="DB9" s="23">
        <v>0</v>
      </c>
      <c r="DC9" s="23">
        <v>0</v>
      </c>
      <c r="DD9" s="23">
        <v>0</v>
      </c>
      <c r="DE9" s="23">
        <v>0.12458512408163699</v>
      </c>
      <c r="DF9" s="23">
        <v>0</v>
      </c>
      <c r="DG9" s="23">
        <v>0</v>
      </c>
      <c r="DH9" s="23">
        <v>0</v>
      </c>
      <c r="DI9" s="23">
        <v>0</v>
      </c>
      <c r="DJ9" s="23">
        <v>0</v>
      </c>
      <c r="DK9" s="23">
        <v>0</v>
      </c>
      <c r="DL9" s="23">
        <v>0</v>
      </c>
      <c r="DM9" s="23">
        <v>0.100090062174748</v>
      </c>
      <c r="DN9" s="23">
        <v>0</v>
      </c>
      <c r="DO9" s="23">
        <v>2.1547926663387398E-3</v>
      </c>
      <c r="DP9" s="23">
        <v>0</v>
      </c>
      <c r="DQ9" s="23">
        <v>0</v>
      </c>
      <c r="DR9" s="23">
        <v>0</v>
      </c>
      <c r="DS9" s="23">
        <v>0</v>
      </c>
      <c r="DT9" s="23">
        <v>11.0156021098233</v>
      </c>
      <c r="DU9" s="23">
        <v>9.7380648930482501</v>
      </c>
      <c r="DV9" s="23">
        <v>1.0820030974938999</v>
      </c>
      <c r="DW9" s="23">
        <v>10.8200679905421</v>
      </c>
      <c r="DX9" s="23">
        <v>0</v>
      </c>
      <c r="DY9" s="23">
        <v>0.48099288483054897</v>
      </c>
      <c r="DZ9" s="23">
        <v>3.4080653334215199E-4</v>
      </c>
      <c r="EA9" s="23">
        <v>0</v>
      </c>
      <c r="EB9" s="23">
        <v>0</v>
      </c>
      <c r="EC9" s="23">
        <v>0</v>
      </c>
      <c r="ED9" s="23">
        <v>0</v>
      </c>
      <c r="EE9" s="6">
        <v>4.8236223482531104E-6</v>
      </c>
      <c r="EF9" s="6">
        <v>2.0068167000115801E-5</v>
      </c>
      <c r="EG9" s="23">
        <v>1.6160642206385499E-3</v>
      </c>
      <c r="EH9" s="23">
        <v>1.8115516680721E-3</v>
      </c>
      <c r="EI9" s="23">
        <v>1.11650503546684</v>
      </c>
      <c r="EJ9" s="23">
        <v>2.4461680914036202E-3</v>
      </c>
      <c r="EK9" s="23">
        <v>6.4053891984545497E-3</v>
      </c>
      <c r="EL9" s="23">
        <v>1.8132576045679701E-2</v>
      </c>
      <c r="EM9" s="23">
        <v>3.6218560712533801E-3</v>
      </c>
      <c r="EN9" s="23">
        <v>0</v>
      </c>
      <c r="EO9" s="23">
        <v>0</v>
      </c>
      <c r="EP9" s="23">
        <v>8.5260613876993196E-4</v>
      </c>
      <c r="EQ9" s="23">
        <v>0.22976584101699099</v>
      </c>
      <c r="ER9" s="23">
        <v>0.22976584101699099</v>
      </c>
      <c r="ES9" s="23">
        <v>0</v>
      </c>
      <c r="ET9" s="23">
        <v>0</v>
      </c>
      <c r="EU9" s="23">
        <v>0</v>
      </c>
      <c r="EV9" s="23">
        <v>6.7582444595093299E-3</v>
      </c>
      <c r="EW9" s="23">
        <v>0</v>
      </c>
      <c r="EX9" s="23">
        <v>4.1724229346825702E-2</v>
      </c>
      <c r="EY9" s="23">
        <v>1.03421997718216E-2</v>
      </c>
      <c r="EZ9" s="23">
        <v>5.5484779840936698E-3</v>
      </c>
      <c r="FA9" s="23">
        <v>0.104502692394604</v>
      </c>
      <c r="FB9" s="23">
        <v>0</v>
      </c>
      <c r="FC9" s="23">
        <v>1.1584078525460599</v>
      </c>
      <c r="FD9" s="23">
        <v>5.6579154196773097E-3</v>
      </c>
      <c r="FE9" s="23">
        <v>2.1961920666677601E-2</v>
      </c>
      <c r="FF9" s="6">
        <v>1.37601481505976E-8</v>
      </c>
      <c r="FG9" s="23">
        <v>0</v>
      </c>
      <c r="FH9" s="23">
        <v>1.18591555195467E-2</v>
      </c>
      <c r="FI9" s="23">
        <v>2.3280852173415401E-2</v>
      </c>
      <c r="FJ9" s="23">
        <v>0</v>
      </c>
      <c r="FK9" s="23">
        <v>0</v>
      </c>
      <c r="FL9" s="23">
        <v>0</v>
      </c>
      <c r="FM9" s="23">
        <v>2.2043233308972399E-2</v>
      </c>
      <c r="FN9" s="23">
        <v>1.68674358372327E-2</v>
      </c>
      <c r="FO9" s="23">
        <v>0</v>
      </c>
      <c r="FP9" s="23">
        <v>0</v>
      </c>
      <c r="FQ9" s="23">
        <v>4.7335986309297601E-3</v>
      </c>
      <c r="FR9" s="23">
        <v>3.7100417224711801</v>
      </c>
      <c r="FS9" s="23">
        <v>7.0940738305857896E-3</v>
      </c>
      <c r="FT9" s="23">
        <v>4.0277492640971399E-2</v>
      </c>
      <c r="FV9" s="32">
        <f t="shared" si="47"/>
        <v>2.9691315984678579</v>
      </c>
      <c r="FW9" s="46">
        <f t="shared" si="0"/>
        <v>-8.6987757628991589E-6</v>
      </c>
      <c r="FX9" s="46">
        <f t="shared" si="1"/>
        <v>0</v>
      </c>
      <c r="FY9" s="46">
        <f t="shared" si="2"/>
        <v>5.387291113040857E-6</v>
      </c>
      <c r="FZ9" s="46">
        <f t="shared" si="3"/>
        <v>7.1778296613240943E-5</v>
      </c>
      <c r="GA9" s="46">
        <f t="shared" si="4"/>
        <v>7.1778296613240943E-5</v>
      </c>
      <c r="GB9" s="46">
        <f t="shared" si="5"/>
        <v>-5.418983042223768E-5</v>
      </c>
      <c r="GC9" s="46">
        <f t="shared" si="6"/>
        <v>-4.3868188756184905E-7</v>
      </c>
      <c r="GD9" s="46">
        <f t="shared" si="7"/>
        <v>-2.6239735449330407E-5</v>
      </c>
      <c r="GE9" s="46">
        <f t="shared" si="8"/>
        <v>-7.2075970189050446E-7</v>
      </c>
      <c r="GF9" s="46">
        <f t="shared" si="9"/>
        <v>0</v>
      </c>
      <c r="GG9" s="46">
        <f t="shared" si="10"/>
        <v>-1.00975689231158E-5</v>
      </c>
      <c r="GH9" s="46">
        <f t="shared" si="11"/>
        <v>0</v>
      </c>
      <c r="GI9" s="46">
        <f t="shared" si="12"/>
        <v>-2.5315043701557307E-5</v>
      </c>
      <c r="GJ9" s="46">
        <f t="shared" si="13"/>
        <v>0</v>
      </c>
      <c r="GK9" s="46">
        <f t="shared" si="14"/>
        <v>0</v>
      </c>
      <c r="GL9" s="46">
        <f t="shared" si="15"/>
        <v>0</v>
      </c>
      <c r="GM9" s="46">
        <f t="shared" si="16"/>
        <v>0</v>
      </c>
      <c r="GN9" s="46">
        <f t="shared" si="17"/>
        <v>0</v>
      </c>
      <c r="GO9" s="46">
        <f t="shared" si="18"/>
        <v>0</v>
      </c>
      <c r="GP9" s="46">
        <f t="shared" si="19"/>
        <v>0</v>
      </c>
      <c r="GQ9" s="46">
        <f t="shared" si="20"/>
        <v>0</v>
      </c>
      <c r="GR9" s="46">
        <f t="shared" si="21"/>
        <v>0</v>
      </c>
      <c r="GS9" s="46">
        <f t="shared" si="22"/>
        <v>0</v>
      </c>
      <c r="GT9" s="46">
        <f t="shared" si="23"/>
        <v>-1.4980277349627855E-5</v>
      </c>
      <c r="GU9" s="46">
        <f t="shared" si="24"/>
        <v>0</v>
      </c>
      <c r="GV9" s="46">
        <f t="shared" si="25"/>
        <v>0</v>
      </c>
      <c r="GW9" s="46">
        <f t="shared" si="26"/>
        <v>0</v>
      </c>
      <c r="GX9" s="46">
        <f t="shared" si="27"/>
        <v>0</v>
      </c>
      <c r="GY9" s="46">
        <f t="shared" si="28"/>
        <v>-2.1274433096103653E-4</v>
      </c>
      <c r="GZ9" s="46">
        <f t="shared" si="29"/>
        <v>-4.4285348019488798E-7</v>
      </c>
      <c r="HA9" s="46">
        <f t="shared" si="30"/>
        <v>5.4052826471026711E-5</v>
      </c>
      <c r="HB9" s="46">
        <f t="shared" si="31"/>
        <v>0</v>
      </c>
      <c r="HC9" s="46">
        <f t="shared" si="32"/>
        <v>0</v>
      </c>
      <c r="HD9" s="46">
        <f t="shared" si="33"/>
        <v>0</v>
      </c>
      <c r="HE9" s="46">
        <f t="shared" si="34"/>
        <v>-1.4878309610817739E-4</v>
      </c>
      <c r="HF9" s="46">
        <f t="shared" si="35"/>
        <v>1.1702250676983629E-4</v>
      </c>
      <c r="HG9" s="46">
        <f t="shared" si="36"/>
        <v>1.4096063574591403E-4</v>
      </c>
      <c r="HH9" s="46">
        <f t="shared" si="37"/>
        <v>-2.6549895973319209E-4</v>
      </c>
      <c r="HI9" s="46">
        <f t="shared" si="48"/>
        <v>-8.9387765553569827E-5</v>
      </c>
      <c r="HJ9" s="46">
        <f t="shared" si="49"/>
        <v>0</v>
      </c>
      <c r="HK9" s="46">
        <f t="shared" si="50"/>
        <v>0</v>
      </c>
      <c r="HL9" s="46">
        <f t="shared" si="51"/>
        <v>0</v>
      </c>
      <c r="HM9" s="46">
        <f t="shared" si="52"/>
        <v>0</v>
      </c>
      <c r="HN9" s="46">
        <f t="shared" si="53"/>
        <v>-9.2961269741241096E-5</v>
      </c>
      <c r="HO9" s="46">
        <f t="shared" si="54"/>
        <v>1.4288349119137334E-4</v>
      </c>
      <c r="HP9" s="46">
        <f t="shared" si="55"/>
        <v>-6.093406403333151E-5</v>
      </c>
      <c r="HQ9" s="46">
        <f t="shared" si="39"/>
        <v>0</v>
      </c>
      <c r="HR9" s="46">
        <f t="shared" si="40"/>
        <v>2.1988931942911185E-5</v>
      </c>
      <c r="HS9" s="46">
        <f t="shared" si="41"/>
        <v>-8.2411744678458045E-6</v>
      </c>
      <c r="HT9" s="46">
        <f t="shared" si="42"/>
        <v>0</v>
      </c>
      <c r="HU9" s="46">
        <f t="shared" si="43"/>
        <v>0</v>
      </c>
      <c r="HV9" s="46">
        <f t="shared" si="44"/>
        <v>0</v>
      </c>
      <c r="HW9" s="46">
        <f t="shared" si="45"/>
        <v>0</v>
      </c>
      <c r="HX9" s="46">
        <f t="shared" si="46"/>
        <v>0</v>
      </c>
      <c r="HY9" s="46">
        <f t="shared" si="56"/>
        <v>0</v>
      </c>
      <c r="HZ9" s="46">
        <f t="shared" si="57"/>
        <v>0</v>
      </c>
    </row>
    <row r="10" spans="1:234" x14ac:dyDescent="0.3">
      <c r="A10" s="23" t="s">
        <v>8</v>
      </c>
      <c r="AS10" s="6"/>
      <c r="BF10" s="21"/>
      <c r="CY10" s="6"/>
      <c r="FV10" s="32" t="e">
        <f t="shared" si="47"/>
        <v>#DIV/0!</v>
      </c>
      <c r="FW10" s="46">
        <f t="shared" si="0"/>
        <v>0</v>
      </c>
      <c r="FX10" s="46">
        <f t="shared" si="1"/>
        <v>0</v>
      </c>
      <c r="FY10" s="46">
        <f t="shared" si="2"/>
        <v>0</v>
      </c>
      <c r="FZ10" s="46">
        <f t="shared" si="3"/>
        <v>0</v>
      </c>
      <c r="GA10" s="46">
        <f t="shared" si="4"/>
        <v>0</v>
      </c>
      <c r="GB10" s="46">
        <f t="shared" si="5"/>
        <v>0</v>
      </c>
      <c r="GC10" s="46">
        <f t="shared" si="6"/>
        <v>0</v>
      </c>
      <c r="GD10" s="46">
        <f t="shared" si="7"/>
        <v>0</v>
      </c>
      <c r="GE10" s="46">
        <f t="shared" si="8"/>
        <v>0</v>
      </c>
      <c r="GF10" s="46">
        <f t="shared" si="9"/>
        <v>0</v>
      </c>
      <c r="GG10" s="46">
        <f t="shared" si="10"/>
        <v>0</v>
      </c>
      <c r="GH10" s="46">
        <f t="shared" si="11"/>
        <v>0</v>
      </c>
      <c r="GI10" s="46">
        <f t="shared" si="12"/>
        <v>0</v>
      </c>
      <c r="GJ10" s="46">
        <f t="shared" si="13"/>
        <v>0</v>
      </c>
      <c r="GK10" s="46">
        <f t="shared" si="14"/>
        <v>0</v>
      </c>
      <c r="GL10" s="46">
        <f t="shared" si="15"/>
        <v>0</v>
      </c>
      <c r="GM10" s="46">
        <f t="shared" si="16"/>
        <v>0</v>
      </c>
      <c r="GN10" s="46">
        <f t="shared" si="17"/>
        <v>0</v>
      </c>
      <c r="GO10" s="46">
        <f t="shared" si="18"/>
        <v>0</v>
      </c>
      <c r="GP10" s="46">
        <f t="shared" si="19"/>
        <v>0</v>
      </c>
      <c r="GQ10" s="46">
        <f t="shared" si="20"/>
        <v>0</v>
      </c>
      <c r="GR10" s="46">
        <f t="shared" si="21"/>
        <v>0</v>
      </c>
      <c r="GS10" s="46">
        <f t="shared" si="22"/>
        <v>0</v>
      </c>
      <c r="GT10" s="46">
        <f t="shared" si="23"/>
        <v>0</v>
      </c>
      <c r="GU10" s="46">
        <f t="shared" si="24"/>
        <v>0</v>
      </c>
      <c r="GV10" s="46">
        <f t="shared" si="25"/>
        <v>0</v>
      </c>
      <c r="GW10" s="46">
        <f t="shared" si="26"/>
        <v>0</v>
      </c>
      <c r="GX10" s="46">
        <f t="shared" si="27"/>
        <v>0</v>
      </c>
      <c r="GY10" s="46">
        <f t="shared" si="28"/>
        <v>0</v>
      </c>
      <c r="GZ10" s="46">
        <f t="shared" si="29"/>
        <v>0</v>
      </c>
      <c r="HA10" s="46">
        <f t="shared" si="30"/>
        <v>0</v>
      </c>
      <c r="HB10" s="46">
        <f t="shared" si="31"/>
        <v>0</v>
      </c>
      <c r="HC10" s="46">
        <f t="shared" si="32"/>
        <v>0</v>
      </c>
      <c r="HD10" s="46">
        <f t="shared" si="33"/>
        <v>0</v>
      </c>
      <c r="HE10" s="46">
        <f t="shared" si="34"/>
        <v>0</v>
      </c>
      <c r="HF10" s="46">
        <f t="shared" si="35"/>
        <v>0</v>
      </c>
      <c r="HG10" s="46">
        <f t="shared" si="36"/>
        <v>0</v>
      </c>
      <c r="HH10" s="46">
        <f t="shared" si="37"/>
        <v>0</v>
      </c>
      <c r="HI10" s="46">
        <f t="shared" si="48"/>
        <v>0</v>
      </c>
      <c r="HJ10" s="46">
        <f t="shared" si="49"/>
        <v>0</v>
      </c>
      <c r="HK10" s="46">
        <f t="shared" si="50"/>
        <v>0</v>
      </c>
      <c r="HL10" s="46">
        <f t="shared" si="51"/>
        <v>0</v>
      </c>
      <c r="HM10" s="46">
        <f t="shared" si="52"/>
        <v>0</v>
      </c>
      <c r="HN10" s="46">
        <f t="shared" si="53"/>
        <v>0</v>
      </c>
      <c r="HO10" s="46">
        <f t="shared" si="54"/>
        <v>0</v>
      </c>
      <c r="HP10" s="46">
        <f t="shared" si="55"/>
        <v>0</v>
      </c>
      <c r="HQ10" s="46">
        <f t="shared" si="39"/>
        <v>0</v>
      </c>
      <c r="HR10" s="46">
        <f t="shared" si="40"/>
        <v>0</v>
      </c>
      <c r="HS10" s="46">
        <f t="shared" si="41"/>
        <v>0</v>
      </c>
      <c r="HT10" s="46">
        <f t="shared" si="42"/>
        <v>0</v>
      </c>
      <c r="HU10" s="46">
        <f t="shared" si="43"/>
        <v>0</v>
      </c>
      <c r="HV10" s="46">
        <f t="shared" si="44"/>
        <v>0</v>
      </c>
      <c r="HW10" s="46">
        <f t="shared" si="45"/>
        <v>0</v>
      </c>
      <c r="HX10" s="46">
        <f t="shared" si="46"/>
        <v>0</v>
      </c>
      <c r="HY10" s="46">
        <f t="shared" si="56"/>
        <v>0</v>
      </c>
      <c r="HZ10" s="46">
        <f t="shared" si="57"/>
        <v>0</v>
      </c>
    </row>
    <row r="11" spans="1:234" x14ac:dyDescent="0.3">
      <c r="A11" s="23" t="s">
        <v>9</v>
      </c>
      <c r="B11" s="21">
        <v>1145.4305784000001</v>
      </c>
      <c r="D11" s="21">
        <v>5633.7902875999998</v>
      </c>
      <c r="E11" s="21">
        <v>93.763406184000004</v>
      </c>
      <c r="F11" s="21">
        <v>92.271864046000005</v>
      </c>
      <c r="G11" s="21">
        <v>1528.6646768999999</v>
      </c>
      <c r="H11" s="21">
        <v>657.28033235999999</v>
      </c>
      <c r="I11" s="23">
        <v>24.068932471</v>
      </c>
      <c r="J11" s="23">
        <v>16.764154773000001</v>
      </c>
      <c r="L11" s="23">
        <v>3.2251927735999999</v>
      </c>
      <c r="N11" s="23">
        <v>1.2607487151000001</v>
      </c>
      <c r="Q11" s="23">
        <v>4.0441707600000001E-2</v>
      </c>
      <c r="T11" s="23">
        <v>3.6237858499999998E-2</v>
      </c>
      <c r="W11" s="23">
        <v>3.7608218200000001E-2</v>
      </c>
      <c r="Y11" s="23">
        <v>121.51284218000001</v>
      </c>
      <c r="AD11" s="23">
        <v>0.16731207510000001</v>
      </c>
      <c r="AE11" s="23">
        <v>7.8186845667</v>
      </c>
      <c r="AF11" s="23">
        <v>0.24587641339999999</v>
      </c>
      <c r="AI11" s="23">
        <v>3.8298567899999997E-2</v>
      </c>
      <c r="AJ11" s="23">
        <v>5.3380765759999997</v>
      </c>
      <c r="AK11" s="23">
        <v>5.8744186800000001E-2</v>
      </c>
      <c r="AL11" s="23">
        <v>4.9620036200000002E-2</v>
      </c>
      <c r="AM11" s="23">
        <v>3.3726553016</v>
      </c>
      <c r="AN11" s="23">
        <v>2.4922204999999999E-2</v>
      </c>
      <c r="AS11" s="23">
        <v>4.9935279999999995E-4</v>
      </c>
      <c r="AT11" s="23">
        <v>1.6710964999999999E-3</v>
      </c>
      <c r="AU11" s="23">
        <v>0.1051581731</v>
      </c>
      <c r="AW11" s="23">
        <v>1.0547788718</v>
      </c>
      <c r="AX11" s="23">
        <v>6.8225458780999997</v>
      </c>
      <c r="AY11" s="23">
        <v>4.7056620799999997E-2</v>
      </c>
      <c r="BD11" s="6">
        <v>1.9875335E-6</v>
      </c>
      <c r="BF11" s="21"/>
      <c r="BG11" s="23" t="s">
        <v>9</v>
      </c>
      <c r="BH11" s="23">
        <v>1.0551407505635501E-3</v>
      </c>
      <c r="BI11" s="23">
        <v>5.5520459949183398E-3</v>
      </c>
      <c r="BJ11" s="23">
        <v>0</v>
      </c>
      <c r="BK11" s="23">
        <v>16.764286903305901</v>
      </c>
      <c r="BL11" s="23">
        <v>0</v>
      </c>
      <c r="BM11" s="23">
        <v>24.068741108903499</v>
      </c>
      <c r="BN11" s="23">
        <v>24.068741108903499</v>
      </c>
      <c r="BO11" s="23">
        <v>0.50039327938540601</v>
      </c>
      <c r="BP11" s="23">
        <v>0</v>
      </c>
      <c r="BQ11" s="23">
        <v>0</v>
      </c>
      <c r="BR11" s="23">
        <v>0</v>
      </c>
      <c r="BS11" s="23">
        <v>3.2251658840541202</v>
      </c>
      <c r="BT11" s="6">
        <v>1.98758775345513E-6</v>
      </c>
      <c r="BU11" s="23">
        <v>0</v>
      </c>
      <c r="BV11" s="23">
        <v>0</v>
      </c>
      <c r="BW11" s="23">
        <v>0</v>
      </c>
      <c r="BX11" s="23">
        <v>1.2607460681518301</v>
      </c>
      <c r="BY11" s="23">
        <v>0</v>
      </c>
      <c r="BZ11" s="23">
        <v>0</v>
      </c>
      <c r="CA11" s="23">
        <v>0</v>
      </c>
      <c r="CB11" s="23">
        <v>0</v>
      </c>
      <c r="CC11" s="23">
        <v>3598.9123194185499</v>
      </c>
      <c r="CD11" s="23">
        <v>4.0446018726103303E-2</v>
      </c>
      <c r="CE11" s="23">
        <v>0</v>
      </c>
      <c r="CF11" s="23">
        <v>0</v>
      </c>
      <c r="CG11" s="23">
        <v>0</v>
      </c>
      <c r="CH11" s="23">
        <v>3.62361306356387E-2</v>
      </c>
      <c r="CI11" s="23">
        <v>0.16731536806157399</v>
      </c>
      <c r="CJ11" s="23">
        <v>0</v>
      </c>
      <c r="CK11" s="23">
        <v>5.8742473852907699E-2</v>
      </c>
      <c r="CL11" s="23">
        <v>0</v>
      </c>
      <c r="CM11" s="23">
        <v>4.9618949638855298E-2</v>
      </c>
      <c r="CN11" s="23">
        <v>1145.43053020056</v>
      </c>
      <c r="CO11" s="23">
        <v>0</v>
      </c>
      <c r="CP11" s="23">
        <v>3.7611302214818398E-2</v>
      </c>
      <c r="CQ11" s="23">
        <v>26.483334275065001</v>
      </c>
      <c r="CR11" s="23">
        <v>627.42521181923905</v>
      </c>
      <c r="CS11" s="23">
        <v>13.7643682000363</v>
      </c>
      <c r="CT11" s="23">
        <v>1.05479907753005</v>
      </c>
      <c r="CU11" s="23">
        <v>1.17103726257379E-3</v>
      </c>
      <c r="CV11" s="23">
        <v>1.6834454794225999E-3</v>
      </c>
      <c r="CW11" s="23">
        <v>121.51278496190299</v>
      </c>
      <c r="CX11" s="23">
        <v>121.51278496190299</v>
      </c>
      <c r="CY11" s="23">
        <v>0</v>
      </c>
      <c r="CZ11" s="23">
        <v>0</v>
      </c>
      <c r="DA11" s="23">
        <v>6.82247700320191</v>
      </c>
      <c r="DB11" s="23">
        <v>0</v>
      </c>
      <c r="DC11" s="23">
        <v>0</v>
      </c>
      <c r="DD11" s="23">
        <v>0</v>
      </c>
      <c r="DE11" s="23">
        <v>12.870727012869599</v>
      </c>
      <c r="DF11" s="6">
        <v>7.6842307261473193E-6</v>
      </c>
      <c r="DG11" s="23">
        <v>0.13094626989257999</v>
      </c>
      <c r="DH11" s="23">
        <v>6.1693578421159797E-3</v>
      </c>
      <c r="DI11" s="23">
        <v>0</v>
      </c>
      <c r="DJ11" s="6">
        <v>0</v>
      </c>
      <c r="DK11" s="23">
        <v>0</v>
      </c>
      <c r="DL11" s="23">
        <v>0</v>
      </c>
      <c r="DM11" s="23">
        <v>7.8260316468713498</v>
      </c>
      <c r="DN11" s="23">
        <v>0</v>
      </c>
      <c r="DO11" s="23">
        <v>0.24587888544047601</v>
      </c>
      <c r="DP11" s="23">
        <v>0</v>
      </c>
      <c r="DQ11" s="23">
        <v>0</v>
      </c>
      <c r="DR11" s="23">
        <v>0</v>
      </c>
      <c r="DS11" s="23">
        <v>0</v>
      </c>
      <c r="DT11" s="23">
        <v>1363.4448143432701</v>
      </c>
      <c r="DU11" s="23">
        <v>5070.4107775922403</v>
      </c>
      <c r="DV11" s="23">
        <v>563.376693039457</v>
      </c>
      <c r="DW11" s="23">
        <v>5633.7874706316998</v>
      </c>
      <c r="DX11" s="23">
        <v>1.7784391510000601E-4</v>
      </c>
      <c r="DY11" s="23">
        <v>50.056093445292198</v>
      </c>
      <c r="DZ11" s="23">
        <v>2.49230085414772E-2</v>
      </c>
      <c r="EA11" s="23">
        <v>0</v>
      </c>
      <c r="EB11" s="23">
        <v>0</v>
      </c>
      <c r="EC11" s="23">
        <v>0</v>
      </c>
      <c r="ED11" s="23">
        <v>0</v>
      </c>
      <c r="EE11" s="23">
        <v>4.9934027392869096E-4</v>
      </c>
      <c r="EF11" s="23">
        <v>1.67118696373948E-3</v>
      </c>
      <c r="EG11" s="23">
        <v>0.105149739381713</v>
      </c>
      <c r="EH11" s="23">
        <v>0.73861896911875502</v>
      </c>
      <c r="EI11" s="23">
        <v>260.569460445625</v>
      </c>
      <c r="EJ11" s="23">
        <v>0.99653629303835201</v>
      </c>
      <c r="EK11" s="23">
        <v>2.61130256783346</v>
      </c>
      <c r="EL11" s="23">
        <v>6.3115336171783998</v>
      </c>
      <c r="EM11" s="23">
        <v>1.47634742252131</v>
      </c>
      <c r="EN11" s="23">
        <v>0</v>
      </c>
      <c r="EO11" s="23">
        <v>0</v>
      </c>
      <c r="EP11" s="23">
        <v>0.34758638618363302</v>
      </c>
      <c r="EQ11" s="23">
        <v>93.769961539839599</v>
      </c>
      <c r="ER11" s="23">
        <v>92.2784246482464</v>
      </c>
      <c r="ES11" s="23">
        <v>1.4915368915932301</v>
      </c>
      <c r="ET11" s="23">
        <v>0</v>
      </c>
      <c r="EU11" s="23">
        <v>0</v>
      </c>
      <c r="EV11" s="23">
        <v>2.7496794843389099</v>
      </c>
      <c r="EW11" s="23">
        <v>0</v>
      </c>
      <c r="EX11" s="23">
        <v>16.950290959947399</v>
      </c>
      <c r="EY11" s="23">
        <v>4.2168089755672797</v>
      </c>
      <c r="EZ11" s="23">
        <v>2.2606591334733199</v>
      </c>
      <c r="FA11" s="23">
        <v>42.361926586087797</v>
      </c>
      <c r="FB11" s="23">
        <v>3.8267258274221901E-2</v>
      </c>
      <c r="FC11" s="23">
        <v>200.87638595780999</v>
      </c>
      <c r="FD11" s="23">
        <v>2.3068005329673702</v>
      </c>
      <c r="FE11" s="23">
        <v>8.9503337191421899</v>
      </c>
      <c r="FF11" s="6">
        <v>8.4810264719985199E-10</v>
      </c>
      <c r="FG11" s="23">
        <v>0</v>
      </c>
      <c r="FH11" s="23">
        <v>1528.6658259790399</v>
      </c>
      <c r="FI11" s="23">
        <v>10.0686234292512</v>
      </c>
      <c r="FJ11" s="23">
        <v>4.70580269311109E-2</v>
      </c>
      <c r="FK11" s="23">
        <v>0</v>
      </c>
      <c r="FL11" s="23">
        <v>1.81191362663625E-4</v>
      </c>
      <c r="FM11" s="23">
        <v>4.26645011234422</v>
      </c>
      <c r="FN11" s="23">
        <v>5.3380673049607399</v>
      </c>
      <c r="FO11" s="23">
        <v>0</v>
      </c>
      <c r="FP11" s="23">
        <v>0</v>
      </c>
      <c r="FQ11" s="23">
        <v>4.3065057015631698</v>
      </c>
      <c r="FR11" s="23">
        <v>657.27978915546601</v>
      </c>
      <c r="FS11" s="23">
        <v>3.3726302069435699</v>
      </c>
      <c r="FT11" s="23">
        <v>4.8882451851923197</v>
      </c>
      <c r="FV11" s="32">
        <f t="shared" si="47"/>
        <v>2.074375078678671</v>
      </c>
      <c r="FW11" s="46">
        <f t="shared" si="0"/>
        <v>-4.2079756665334764E-8</v>
      </c>
      <c r="FX11" s="46">
        <f t="shared" si="1"/>
        <v>0</v>
      </c>
      <c r="FY11" s="46">
        <f t="shared" si="2"/>
        <v>-5.0001298526626159E-7</v>
      </c>
      <c r="FZ11" s="46">
        <f t="shared" si="3"/>
        <v>6.9913797998449715E-5</v>
      </c>
      <c r="GA11" s="46">
        <f t="shared" si="4"/>
        <v>7.1100788027048882E-5</v>
      </c>
      <c r="GB11" s="46">
        <f t="shared" si="5"/>
        <v>7.5168809575901431E-7</v>
      </c>
      <c r="GC11" s="46">
        <f t="shared" si="6"/>
        <v>-8.2644270220689398E-7</v>
      </c>
      <c r="GD11" s="46">
        <f t="shared" si="7"/>
        <v>-7.9505851259438538E-6</v>
      </c>
      <c r="GE11" s="46">
        <f t="shared" si="8"/>
        <v>7.8817159403048125E-6</v>
      </c>
      <c r="GF11" s="46">
        <f t="shared" si="9"/>
        <v>0</v>
      </c>
      <c r="GG11" s="46">
        <f t="shared" si="10"/>
        <v>-8.3373453208163651E-6</v>
      </c>
      <c r="GH11" s="46">
        <f t="shared" si="11"/>
        <v>0</v>
      </c>
      <c r="GI11" s="46">
        <f t="shared" si="12"/>
        <v>-2.0995049515256181E-6</v>
      </c>
      <c r="GJ11" s="46">
        <f t="shared" si="13"/>
        <v>0</v>
      </c>
      <c r="GK11" s="46">
        <f t="shared" si="14"/>
        <v>0</v>
      </c>
      <c r="GL11" s="46">
        <f t="shared" si="15"/>
        <v>1.0660099088648052E-4</v>
      </c>
      <c r="GM11" s="46">
        <f t="shared" si="16"/>
        <v>0</v>
      </c>
      <c r="GN11" s="46">
        <f t="shared" si="17"/>
        <v>0</v>
      </c>
      <c r="GO11" s="46">
        <f t="shared" si="18"/>
        <v>-4.7681194000406864E-5</v>
      </c>
      <c r="GP11" s="46">
        <f t="shared" si="19"/>
        <v>0</v>
      </c>
      <c r="GQ11" s="46">
        <f t="shared" si="20"/>
        <v>0</v>
      </c>
      <c r="GR11" s="46">
        <f t="shared" si="21"/>
        <v>8.2003747212808115E-5</v>
      </c>
      <c r="GS11" s="46">
        <f t="shared" si="22"/>
        <v>0</v>
      </c>
      <c r="GT11" s="46">
        <f t="shared" si="23"/>
        <v>-4.7088106891339967E-7</v>
      </c>
      <c r="GU11" s="46">
        <f t="shared" si="24"/>
        <v>0</v>
      </c>
      <c r="GV11" s="46">
        <f t="shared" si="25"/>
        <v>0</v>
      </c>
      <c r="GW11" s="46">
        <f t="shared" si="26"/>
        <v>0</v>
      </c>
      <c r="GX11" s="46">
        <f t="shared" si="27"/>
        <v>0</v>
      </c>
      <c r="GY11" s="46">
        <f t="shared" si="28"/>
        <v>1.9681553599804606E-5</v>
      </c>
      <c r="GZ11" s="46">
        <f t="shared" si="29"/>
        <v>9.3968238629822687E-4</v>
      </c>
      <c r="HA11" s="46">
        <f t="shared" si="30"/>
        <v>1.0053995996733504E-5</v>
      </c>
      <c r="HB11" s="46">
        <f t="shared" si="31"/>
        <v>0</v>
      </c>
      <c r="HC11" s="46">
        <f t="shared" si="32"/>
        <v>0</v>
      </c>
      <c r="HD11" s="46">
        <f t="shared" si="33"/>
        <v>-8.1751426998125977E-4</v>
      </c>
      <c r="HE11" s="46">
        <f t="shared" si="34"/>
        <v>-1.7367752462625053E-6</v>
      </c>
      <c r="HF11" s="46">
        <f t="shared" si="35"/>
        <v>-2.9159431521849808E-5</v>
      </c>
      <c r="HG11" s="46">
        <f t="shared" si="36"/>
        <v>-2.189762902076352E-5</v>
      </c>
      <c r="HH11" s="46">
        <f t="shared" si="37"/>
        <v>-7.4406229472327832E-6</v>
      </c>
      <c r="HI11" s="46">
        <f t="shared" si="48"/>
        <v>3.2241989711604262E-5</v>
      </c>
      <c r="HJ11" s="46">
        <f t="shared" si="49"/>
        <v>0</v>
      </c>
      <c r="HK11" s="46">
        <f t="shared" si="50"/>
        <v>0</v>
      </c>
      <c r="HL11" s="46">
        <f t="shared" si="51"/>
        <v>0</v>
      </c>
      <c r="HM11" s="46">
        <f t="shared" si="52"/>
        <v>0</v>
      </c>
      <c r="HN11" s="46">
        <f t="shared" si="53"/>
        <v>-2.5084612139936697E-5</v>
      </c>
      <c r="HO11" s="46">
        <f t="shared" si="54"/>
        <v>5.4134359972684067E-5</v>
      </c>
      <c r="HP11" s="46">
        <f t="shared" si="55"/>
        <v>-8.0200311952751646E-5</v>
      </c>
      <c r="HQ11" s="46">
        <f t="shared" si="39"/>
        <v>0</v>
      </c>
      <c r="HR11" s="46">
        <f t="shared" si="40"/>
        <v>1.9156365936240593E-5</v>
      </c>
      <c r="HS11" s="46">
        <f t="shared" si="41"/>
        <v>-1.0095190170988065E-5</v>
      </c>
      <c r="HT11" s="46">
        <f t="shared" si="42"/>
        <v>2.9881684808576823E-5</v>
      </c>
      <c r="HU11" s="46">
        <f t="shared" si="43"/>
        <v>0</v>
      </c>
      <c r="HV11" s="46">
        <f t="shared" si="44"/>
        <v>0</v>
      </c>
      <c r="HW11" s="46">
        <f t="shared" si="45"/>
        <v>0</v>
      </c>
      <c r="HX11" s="46">
        <f t="shared" si="46"/>
        <v>0</v>
      </c>
      <c r="HY11" s="46">
        <f t="shared" si="56"/>
        <v>2.7296875816204202E-5</v>
      </c>
      <c r="HZ11" s="46">
        <f t="shared" si="57"/>
        <v>0</v>
      </c>
    </row>
    <row r="12" spans="1:234" x14ac:dyDescent="0.3">
      <c r="A12" s="23" t="s">
        <v>10</v>
      </c>
      <c r="B12" s="21">
        <v>966.99643000000003</v>
      </c>
      <c r="D12" s="21">
        <v>3179.4109800000001</v>
      </c>
      <c r="E12" s="21">
        <v>106.502481</v>
      </c>
      <c r="F12" s="21">
        <v>106.502481</v>
      </c>
      <c r="G12" s="21">
        <v>6.4312836000000004</v>
      </c>
      <c r="H12" s="21">
        <v>457.82683500000002</v>
      </c>
      <c r="I12" s="23">
        <v>27.401448146</v>
      </c>
      <c r="J12" s="23">
        <v>25.808208246</v>
      </c>
      <c r="K12" s="6">
        <v>4.2975036000000003E-6</v>
      </c>
      <c r="L12" s="23">
        <v>6.8916552718000004</v>
      </c>
      <c r="N12" s="23">
        <v>2.8470424887000001</v>
      </c>
      <c r="O12" s="23">
        <v>2.3626100000000001E-5</v>
      </c>
      <c r="Q12" s="23">
        <v>0.13695608409999999</v>
      </c>
      <c r="S12" s="6">
        <v>1.203954E-6</v>
      </c>
      <c r="T12" s="23">
        <v>0.12271957729999999</v>
      </c>
      <c r="W12" s="23">
        <v>0.12736036980000001</v>
      </c>
      <c r="Y12" s="23">
        <v>200.62785488</v>
      </c>
      <c r="AB12" s="23">
        <v>2.1059170000000001E-4</v>
      </c>
      <c r="AC12" s="6">
        <v>8.1624E-6</v>
      </c>
      <c r="AD12" s="23">
        <v>0.45723040409999999</v>
      </c>
      <c r="AE12" s="23">
        <v>9.7318351721000003</v>
      </c>
      <c r="AF12" s="23">
        <v>0.32511229009999998</v>
      </c>
      <c r="AG12" s="23">
        <v>4.5109499999999999E-5</v>
      </c>
      <c r="AI12" s="23">
        <v>0.1296982277</v>
      </c>
      <c r="AJ12" s="23">
        <v>5.4937208571999996</v>
      </c>
      <c r="AK12" s="23">
        <v>0.20734645299999999</v>
      </c>
      <c r="AL12" s="23">
        <v>7.6337688299999998E-2</v>
      </c>
      <c r="AM12" s="23">
        <v>2.0542945103000001</v>
      </c>
      <c r="AN12" s="23">
        <v>7.9891502999999992E-3</v>
      </c>
      <c r="AS12" s="23">
        <v>4.7075779999999998E-4</v>
      </c>
      <c r="AT12" s="23">
        <v>7.9626999999999996E-4</v>
      </c>
      <c r="AU12" s="23">
        <v>6.5449815699999997E-2</v>
      </c>
      <c r="AW12" s="23">
        <v>0.87954848320000001</v>
      </c>
      <c r="AX12" s="23">
        <v>1.6624978423000001</v>
      </c>
      <c r="AY12" s="23">
        <v>0.15935754390000001</v>
      </c>
      <c r="BD12" s="6">
        <v>4.5965336999999998E-6</v>
      </c>
      <c r="BF12" s="21"/>
      <c r="BG12" s="23" t="s">
        <v>10</v>
      </c>
      <c r="BH12" s="23">
        <v>0</v>
      </c>
      <c r="BI12" s="23">
        <v>3.1907438119843099</v>
      </c>
      <c r="BJ12" s="23">
        <v>0</v>
      </c>
      <c r="BK12" s="23">
        <v>25.808143028032099</v>
      </c>
      <c r="BL12" s="23">
        <v>0</v>
      </c>
      <c r="BM12" s="23">
        <v>27.401553652375298</v>
      </c>
      <c r="BN12" s="23">
        <v>27.401553652375298</v>
      </c>
      <c r="BO12" s="23">
        <v>0.52366775111195596</v>
      </c>
      <c r="BP12" s="23">
        <v>0</v>
      </c>
      <c r="BQ12" s="6">
        <v>1.7619266191570701E-6</v>
      </c>
      <c r="BR12" s="6">
        <v>2.5355768669014498E-6</v>
      </c>
      <c r="BS12" s="23">
        <v>6.8916506155756396</v>
      </c>
      <c r="BT12" s="6">
        <v>4.5969247572215304E-6</v>
      </c>
      <c r="BU12" s="23">
        <v>0</v>
      </c>
      <c r="BV12" s="23">
        <v>0</v>
      </c>
      <c r="BW12" s="23">
        <v>0</v>
      </c>
      <c r="BX12" s="23">
        <v>2.84706457240011</v>
      </c>
      <c r="BY12" s="6">
        <v>5.6717560365305499E-6</v>
      </c>
      <c r="BZ12" s="6">
        <v>1.79538952914786E-5</v>
      </c>
      <c r="CA12" s="23">
        <v>0</v>
      </c>
      <c r="CB12" s="23">
        <v>0</v>
      </c>
      <c r="CC12" s="23">
        <v>3406.67849853905</v>
      </c>
      <c r="CD12" s="23">
        <v>0.13695983469303299</v>
      </c>
      <c r="CE12" s="6">
        <v>3.4916174760385002E-7</v>
      </c>
      <c r="CF12" s="6">
        <v>8.5484719213831396E-7</v>
      </c>
      <c r="CG12" s="23">
        <v>0</v>
      </c>
      <c r="CH12" s="23">
        <v>0.12271603484171301</v>
      </c>
      <c r="CI12" s="6">
        <v>0.45723236232411102</v>
      </c>
      <c r="CJ12" s="23">
        <v>0</v>
      </c>
      <c r="CK12" s="23">
        <v>0.20734571270771601</v>
      </c>
      <c r="CL12" s="23">
        <v>0</v>
      </c>
      <c r="CM12" s="23">
        <v>7.6338646472329102E-2</v>
      </c>
      <c r="CN12" s="23">
        <v>966.99845694097701</v>
      </c>
      <c r="CO12" s="23">
        <v>0</v>
      </c>
      <c r="CP12" s="23">
        <v>0.12735725073000501</v>
      </c>
      <c r="CQ12" s="23">
        <v>27.285233314760401</v>
      </c>
      <c r="CR12" s="23">
        <v>606.32651100654698</v>
      </c>
      <c r="CS12" s="23">
        <v>13.859175200087501</v>
      </c>
      <c r="CT12" s="23">
        <v>0.87954089764213494</v>
      </c>
      <c r="CU12" s="23">
        <v>0</v>
      </c>
      <c r="CV12" s="23">
        <v>0</v>
      </c>
      <c r="CW12" s="23">
        <v>200.62726883966201</v>
      </c>
      <c r="CX12" s="23">
        <v>200.62726883966201</v>
      </c>
      <c r="CY12" s="23">
        <v>0</v>
      </c>
      <c r="CZ12" s="23">
        <v>0</v>
      </c>
      <c r="DA12" s="23">
        <v>1.66248474489491</v>
      </c>
      <c r="DB12" s="23">
        <v>0</v>
      </c>
      <c r="DC12" s="23">
        <v>0</v>
      </c>
      <c r="DD12" s="23">
        <v>0</v>
      </c>
      <c r="DE12" s="23">
        <v>13.520375626156699</v>
      </c>
      <c r="DF12" s="23">
        <v>0</v>
      </c>
      <c r="DG12" s="23">
        <v>0.77273244097025695</v>
      </c>
      <c r="DH12" s="23">
        <v>0.132800241527362</v>
      </c>
      <c r="DI12" s="6">
        <v>5.4736823249943299E-5</v>
      </c>
      <c r="DJ12" s="6">
        <v>1.5581959578255799E-4</v>
      </c>
      <c r="DK12" s="6">
        <v>2.6934886489525301E-6</v>
      </c>
      <c r="DL12" s="6">
        <v>5.4677678753506403E-6</v>
      </c>
      <c r="DM12" s="23">
        <v>9.7318718182685799</v>
      </c>
      <c r="DN12" s="23">
        <v>0</v>
      </c>
      <c r="DO12" s="23">
        <v>0.32511491122291097</v>
      </c>
      <c r="DP12" s="23">
        <v>0</v>
      </c>
      <c r="DQ12" s="23">
        <v>0</v>
      </c>
      <c r="DR12" s="6">
        <v>1.84965359876981E-5</v>
      </c>
      <c r="DS12" s="6">
        <v>2.66165925362521E-5</v>
      </c>
      <c r="DT12" s="23">
        <v>1233.14047839194</v>
      </c>
      <c r="DU12" s="23">
        <v>2861.4713081455302</v>
      </c>
      <c r="DV12" s="23">
        <v>317.93952518394798</v>
      </c>
      <c r="DW12" s="23">
        <v>3179.4108333294798</v>
      </c>
      <c r="DX12" s="23">
        <v>0</v>
      </c>
      <c r="DY12" s="23">
        <v>52.284727900290598</v>
      </c>
      <c r="DZ12" s="23">
        <v>7.9880448086626504E-3</v>
      </c>
      <c r="EA12" s="23">
        <v>0</v>
      </c>
      <c r="EB12" s="23">
        <v>0</v>
      </c>
      <c r="EC12" s="23">
        <v>0</v>
      </c>
      <c r="ED12" s="23">
        <v>0</v>
      </c>
      <c r="EE12" s="23">
        <v>4.70734732606911E-4</v>
      </c>
      <c r="EF12" s="23">
        <v>7.9630802956398203E-4</v>
      </c>
      <c r="EG12" s="23">
        <v>6.5453952457326603E-2</v>
      </c>
      <c r="EH12" s="23">
        <v>0.85253284644256799</v>
      </c>
      <c r="EI12" s="23">
        <v>126.03135682947701</v>
      </c>
      <c r="EJ12" s="23">
        <v>1.15022531809939</v>
      </c>
      <c r="EK12" s="23">
        <v>3.0140380650032701</v>
      </c>
      <c r="EL12" s="23">
        <v>7.28479151440993</v>
      </c>
      <c r="EM12" s="23">
        <v>1.70403201882747</v>
      </c>
      <c r="EN12" s="23">
        <v>0</v>
      </c>
      <c r="EO12" s="23">
        <v>0</v>
      </c>
      <c r="EP12" s="23">
        <v>0.40119273047944798</v>
      </c>
      <c r="EQ12" s="23">
        <v>106.51022136025099</v>
      </c>
      <c r="ER12" s="23">
        <v>106.51022136025099</v>
      </c>
      <c r="ES12" s="23">
        <v>0</v>
      </c>
      <c r="ET12" s="23">
        <v>0</v>
      </c>
      <c r="EU12" s="23">
        <v>0</v>
      </c>
      <c r="EV12" s="23">
        <v>3.1737972331994002</v>
      </c>
      <c r="EW12" s="23">
        <v>0</v>
      </c>
      <c r="EX12" s="23">
        <v>19.564517479896502</v>
      </c>
      <c r="EY12" s="23">
        <v>4.8671658493030696</v>
      </c>
      <c r="EZ12" s="23">
        <v>2.6092942817617102</v>
      </c>
      <c r="FA12" s="23">
        <v>48.895315971935297</v>
      </c>
      <c r="FB12" s="23">
        <v>0.12959633426478601</v>
      </c>
      <c r="FC12" s="23">
        <v>126.07868026763801</v>
      </c>
      <c r="FD12" s="23">
        <v>2.66253647381735</v>
      </c>
      <c r="FE12" s="23">
        <v>10.3307815770763</v>
      </c>
      <c r="FF12" s="23">
        <v>0</v>
      </c>
      <c r="FG12" s="23">
        <v>0</v>
      </c>
      <c r="FH12" s="23">
        <v>6.4312073237542702</v>
      </c>
      <c r="FI12" s="23">
        <v>3.83344803435384</v>
      </c>
      <c r="FJ12" s="23">
        <v>0.15935659499165</v>
      </c>
      <c r="FK12" s="23">
        <v>0</v>
      </c>
      <c r="FL12" s="23">
        <v>0</v>
      </c>
      <c r="FM12" s="23">
        <v>8.8329008874394805</v>
      </c>
      <c r="FN12" s="23">
        <v>5.4937353442858301</v>
      </c>
      <c r="FO12" s="23">
        <v>0</v>
      </c>
      <c r="FP12" s="23">
        <v>0</v>
      </c>
      <c r="FQ12" s="23">
        <v>1.84534729515567</v>
      </c>
      <c r="FR12" s="23">
        <v>457.82685138091898</v>
      </c>
      <c r="FS12" s="23">
        <v>2.0542580573912801</v>
      </c>
      <c r="FT12" s="23">
        <v>6.4454752354922</v>
      </c>
      <c r="FV12" s="32">
        <f t="shared" si="47"/>
        <v>2.6934647338234603</v>
      </c>
      <c r="FW12" s="46">
        <f t="shared" si="0"/>
        <v>2.0961204344625252E-6</v>
      </c>
      <c r="FX12" s="46">
        <f t="shared" si="1"/>
        <v>0</v>
      </c>
      <c r="FY12" s="46">
        <f t="shared" si="2"/>
        <v>-4.6131349864108377E-8</v>
      </c>
      <c r="FZ12" s="46">
        <f t="shared" si="3"/>
        <v>7.2677745892058468E-5</v>
      </c>
      <c r="GA12" s="46">
        <f t="shared" si="4"/>
        <v>7.2677745892058468E-5</v>
      </c>
      <c r="GB12" s="46">
        <f t="shared" si="5"/>
        <v>-1.1860190045149883E-5</v>
      </c>
      <c r="GC12" s="46">
        <f t="shared" si="6"/>
        <v>3.5779726551824103E-8</v>
      </c>
      <c r="GD12" s="46">
        <f t="shared" si="7"/>
        <v>3.8503941374355628E-6</v>
      </c>
      <c r="GE12" s="46">
        <f t="shared" si="8"/>
        <v>-2.5270242427980039E-6</v>
      </c>
      <c r="GF12" s="46">
        <f t="shared" si="9"/>
        <v>-2.6513411271957083E-8</v>
      </c>
      <c r="GG12" s="46">
        <f t="shared" si="10"/>
        <v>-6.7563222144856909E-7</v>
      </c>
      <c r="GH12" s="46">
        <f t="shared" si="11"/>
        <v>0</v>
      </c>
      <c r="GI12" s="46">
        <f t="shared" si="12"/>
        <v>7.7567160299052252E-6</v>
      </c>
      <c r="GJ12" s="46">
        <f t="shared" si="13"/>
        <v>-1.8990522805283463E-5</v>
      </c>
      <c r="GK12" s="46">
        <f t="shared" si="14"/>
        <v>0</v>
      </c>
      <c r="GL12" s="46">
        <f t="shared" si="15"/>
        <v>2.738536997209895E-5</v>
      </c>
      <c r="GM12" s="46">
        <f t="shared" si="16"/>
        <v>0</v>
      </c>
      <c r="GN12" s="46">
        <f t="shared" si="17"/>
        <v>4.5632758530681313E-5</v>
      </c>
      <c r="GO12" s="46">
        <f t="shared" si="18"/>
        <v>-2.8866284947568512E-5</v>
      </c>
      <c r="GP12" s="46">
        <f t="shared" si="19"/>
        <v>0</v>
      </c>
      <c r="GQ12" s="46">
        <f t="shared" si="20"/>
        <v>0</v>
      </c>
      <c r="GR12" s="46">
        <f t="shared" si="21"/>
        <v>-2.4490114153277709E-5</v>
      </c>
      <c r="GS12" s="46">
        <f t="shared" si="22"/>
        <v>0</v>
      </c>
      <c r="GT12" s="46">
        <f t="shared" si="23"/>
        <v>-2.9210317697072679E-6</v>
      </c>
      <c r="GU12" s="46">
        <f t="shared" si="24"/>
        <v>0</v>
      </c>
      <c r="GV12" s="46">
        <f t="shared" si="25"/>
        <v>0</v>
      </c>
      <c r="GW12" s="46">
        <f t="shared" si="26"/>
        <v>-1.6753256419285953E-4</v>
      </c>
      <c r="GX12" s="46">
        <f t="shared" si="27"/>
        <v>-1.4009062246750082E-4</v>
      </c>
      <c r="GY12" s="46">
        <f t="shared" si="28"/>
        <v>4.2827950492184617E-6</v>
      </c>
      <c r="GZ12" s="46">
        <f t="shared" si="29"/>
        <v>3.7655969230489474E-6</v>
      </c>
      <c r="HA12" s="46">
        <f t="shared" si="30"/>
        <v>8.0622080149259308E-6</v>
      </c>
      <c r="HB12" s="46">
        <f t="shared" si="31"/>
        <v>8.0438132770361157E-5</v>
      </c>
      <c r="HC12" s="46">
        <f t="shared" si="32"/>
        <v>0</v>
      </c>
      <c r="HD12" s="46">
        <f t="shared" si="33"/>
        <v>-7.8561933359398955E-4</v>
      </c>
      <c r="HE12" s="46">
        <f t="shared" si="34"/>
        <v>2.6370261990159629E-6</v>
      </c>
      <c r="HF12" s="46">
        <f t="shared" si="35"/>
        <v>-3.5703156396597523E-6</v>
      </c>
      <c r="HG12" s="46">
        <f t="shared" si="36"/>
        <v>1.2551759824572358E-5</v>
      </c>
      <c r="HH12" s="46">
        <f t="shared" si="37"/>
        <v>-1.7744733550733609E-5</v>
      </c>
      <c r="HI12" s="46">
        <f t="shared" si="48"/>
        <v>-1.3837408182804973E-4</v>
      </c>
      <c r="HJ12" s="46">
        <f t="shared" si="49"/>
        <v>0</v>
      </c>
      <c r="HK12" s="46">
        <f t="shared" si="50"/>
        <v>0</v>
      </c>
      <c r="HL12" s="46">
        <f t="shared" si="51"/>
        <v>0</v>
      </c>
      <c r="HM12" s="46">
        <f t="shared" si="52"/>
        <v>0</v>
      </c>
      <c r="HN12" s="46">
        <f t="shared" si="53"/>
        <v>-4.9000554189386091E-5</v>
      </c>
      <c r="HO12" s="46">
        <f t="shared" si="54"/>
        <v>4.7759634272381939E-5</v>
      </c>
      <c r="HP12" s="46">
        <f t="shared" si="55"/>
        <v>6.3205026360464012E-5</v>
      </c>
      <c r="HQ12" s="46">
        <f t="shared" si="39"/>
        <v>0</v>
      </c>
      <c r="HR12" s="46">
        <f t="shared" si="40"/>
        <v>-8.6243771775560226E-6</v>
      </c>
      <c r="HS12" s="46">
        <f t="shared" si="41"/>
        <v>-7.8781486247914763E-6</v>
      </c>
      <c r="HT12" s="46">
        <f t="shared" si="42"/>
        <v>-5.9545869419423094E-6</v>
      </c>
      <c r="HU12" s="46">
        <f t="shared" si="43"/>
        <v>0</v>
      </c>
      <c r="HV12" s="46">
        <f t="shared" si="44"/>
        <v>0</v>
      </c>
      <c r="HW12" s="46">
        <f t="shared" si="45"/>
        <v>0</v>
      </c>
      <c r="HX12" s="46">
        <f t="shared" si="46"/>
        <v>0</v>
      </c>
      <c r="HY12" s="46">
        <f t="shared" si="56"/>
        <v>8.5076548341318637E-5</v>
      </c>
      <c r="HZ12" s="46">
        <f t="shared" si="57"/>
        <v>0</v>
      </c>
    </row>
    <row r="13" spans="1:234" x14ac:dyDescent="0.3">
      <c r="A13" s="23" t="s">
        <v>12</v>
      </c>
      <c r="B13" s="21">
        <v>629.32487637999998</v>
      </c>
      <c r="D13" s="21">
        <v>1412.4297675</v>
      </c>
      <c r="E13" s="21">
        <v>21.729297691999999</v>
      </c>
      <c r="F13" s="21">
        <v>21.729297691999999</v>
      </c>
      <c r="G13" s="21">
        <v>8.8165422628000005</v>
      </c>
      <c r="H13" s="21">
        <v>42.450845944999998</v>
      </c>
      <c r="I13" s="23">
        <v>1.0318263553</v>
      </c>
      <c r="J13" s="23">
        <v>0.73945715540000001</v>
      </c>
      <c r="L13" s="23">
        <v>0.27433520900000002</v>
      </c>
      <c r="N13" s="23">
        <v>7.2113362700000003E-2</v>
      </c>
      <c r="Q13" s="23">
        <v>4.1228558000000002E-3</v>
      </c>
      <c r="T13" s="23">
        <v>3.6942889999999999E-3</v>
      </c>
      <c r="W13" s="23">
        <v>3.8339933000000001E-3</v>
      </c>
      <c r="Y13" s="23">
        <v>11.034728668</v>
      </c>
      <c r="AD13" s="23">
        <v>1.28812714E-2</v>
      </c>
      <c r="AE13" s="23">
        <v>0.21880477230000001</v>
      </c>
      <c r="AF13" s="23">
        <v>1.97660162E-2</v>
      </c>
      <c r="AI13" s="23">
        <v>3.9043708000000002E-3</v>
      </c>
      <c r="AJ13" s="23">
        <v>1.2142194573</v>
      </c>
      <c r="AK13" s="23">
        <v>5.8035105000000002E-3</v>
      </c>
      <c r="AL13" s="23">
        <v>2.1719947999999998E-3</v>
      </c>
      <c r="AM13" s="23">
        <v>0.58015436210000004</v>
      </c>
      <c r="AN13" s="23">
        <v>4.3162019999999998E-4</v>
      </c>
      <c r="AS13" s="23">
        <v>3.1087799999999997E-5</v>
      </c>
      <c r="AT13" s="23">
        <v>5.97305E-5</v>
      </c>
      <c r="AU13" s="23">
        <v>2.4877023000000002E-3</v>
      </c>
      <c r="AW13" s="23">
        <v>0.2879904143</v>
      </c>
      <c r="AX13" s="23">
        <v>3.9715946799999999E-2</v>
      </c>
      <c r="AY13" s="23">
        <v>4.7972185000000004E-3</v>
      </c>
      <c r="BD13" s="6">
        <v>3.3666930999999999E-7</v>
      </c>
      <c r="BF13" s="21"/>
      <c r="BG13" s="23" t="s">
        <v>12</v>
      </c>
      <c r="BH13" s="23">
        <v>0</v>
      </c>
      <c r="BI13" s="23">
        <v>0</v>
      </c>
      <c r="BJ13" s="23">
        <v>0</v>
      </c>
      <c r="BK13" s="23">
        <v>0.73945644842359803</v>
      </c>
      <c r="BL13" s="23">
        <v>0</v>
      </c>
      <c r="BM13" s="23">
        <v>1.0318276728100599</v>
      </c>
      <c r="BN13" s="23">
        <v>1.0318276728100599</v>
      </c>
      <c r="BO13" s="23">
        <v>3.9679809499760202E-2</v>
      </c>
      <c r="BP13" s="23">
        <v>0</v>
      </c>
      <c r="BQ13" s="23">
        <v>0</v>
      </c>
      <c r="BR13" s="23">
        <v>0</v>
      </c>
      <c r="BS13" s="23">
        <v>0.27433538264270102</v>
      </c>
      <c r="BT13" s="6">
        <v>3.36632712666101E-7</v>
      </c>
      <c r="BU13" s="23">
        <v>0</v>
      </c>
      <c r="BV13" s="23">
        <v>0</v>
      </c>
      <c r="BW13" s="23">
        <v>0</v>
      </c>
      <c r="BX13" s="23">
        <v>7.2114204496868298E-2</v>
      </c>
      <c r="BY13" s="23">
        <v>0</v>
      </c>
      <c r="BZ13" s="23">
        <v>0</v>
      </c>
      <c r="CA13" s="23">
        <v>0</v>
      </c>
      <c r="CB13" s="23">
        <v>0</v>
      </c>
      <c r="CC13" s="23">
        <v>279.33174820493002</v>
      </c>
      <c r="CD13" s="23">
        <v>4.1229641276696698E-3</v>
      </c>
      <c r="CE13" s="23">
        <v>0</v>
      </c>
      <c r="CF13" s="23">
        <v>0</v>
      </c>
      <c r="CG13" s="23">
        <v>0</v>
      </c>
      <c r="CH13" s="23">
        <v>3.69409064329768E-3</v>
      </c>
      <c r="CI13" s="23">
        <v>1.2882570587633599E-2</v>
      </c>
      <c r="CJ13" s="23">
        <v>0</v>
      </c>
      <c r="CK13" s="23">
        <v>5.80381684551666E-3</v>
      </c>
      <c r="CL13" s="23">
        <v>0</v>
      </c>
      <c r="CM13" s="23">
        <v>2.1720949592695998E-3</v>
      </c>
      <c r="CN13" s="23">
        <v>629.32380363432299</v>
      </c>
      <c r="CO13" s="23">
        <v>0</v>
      </c>
      <c r="CP13" s="23">
        <v>3.8339288827526799E-3</v>
      </c>
      <c r="CQ13" s="23">
        <v>2.0674128038334398</v>
      </c>
      <c r="CR13" s="23">
        <v>45.941696017444102</v>
      </c>
      <c r="CS13" s="23">
        <v>1.0501328345636001</v>
      </c>
      <c r="CT13" s="23">
        <v>0.28799422270650299</v>
      </c>
      <c r="CU13" s="23">
        <v>0</v>
      </c>
      <c r="CV13" s="23">
        <v>0</v>
      </c>
      <c r="CW13" s="23">
        <v>11.0347374526695</v>
      </c>
      <c r="CX13" s="23">
        <v>11.0347374526695</v>
      </c>
      <c r="CY13" s="23">
        <v>0</v>
      </c>
      <c r="CZ13" s="23">
        <v>0</v>
      </c>
      <c r="DA13" s="23">
        <v>3.9717553426809098E-2</v>
      </c>
      <c r="DB13" s="23">
        <v>0</v>
      </c>
      <c r="DC13" s="23">
        <v>0</v>
      </c>
      <c r="DD13" s="23">
        <v>0</v>
      </c>
      <c r="DE13" s="23">
        <v>1.02436299631226</v>
      </c>
      <c r="DF13" s="23">
        <v>0</v>
      </c>
      <c r="DG13" s="23">
        <v>0</v>
      </c>
      <c r="DH13" s="23">
        <v>0</v>
      </c>
      <c r="DI13" s="23">
        <v>0</v>
      </c>
      <c r="DJ13" s="6">
        <v>0</v>
      </c>
      <c r="DK13" s="23">
        <v>0</v>
      </c>
      <c r="DL13" s="23">
        <v>0</v>
      </c>
      <c r="DM13" s="23">
        <v>0.21880645716728001</v>
      </c>
      <c r="DN13" s="23">
        <v>0</v>
      </c>
      <c r="DO13" s="23">
        <v>1.9764950163000301E-2</v>
      </c>
      <c r="DP13" s="23">
        <v>0</v>
      </c>
      <c r="DQ13" s="23">
        <v>0</v>
      </c>
      <c r="DR13" s="23">
        <v>0</v>
      </c>
      <c r="DS13" s="23">
        <v>0</v>
      </c>
      <c r="DT13" s="23">
        <v>86.0162063636417</v>
      </c>
      <c r="DU13" s="23">
        <v>1271.1865876309701</v>
      </c>
      <c r="DV13" s="23">
        <v>141.242575968518</v>
      </c>
      <c r="DW13" s="23">
        <v>1412.42916359948</v>
      </c>
      <c r="DX13" s="23">
        <v>0</v>
      </c>
      <c r="DY13" s="23">
        <v>3.95842289272582</v>
      </c>
      <c r="DZ13" s="23">
        <v>4.3154920633608498E-4</v>
      </c>
      <c r="EA13" s="23">
        <v>0</v>
      </c>
      <c r="EB13" s="23">
        <v>0</v>
      </c>
      <c r="EC13" s="23">
        <v>0</v>
      </c>
      <c r="ED13" s="23">
        <v>0</v>
      </c>
      <c r="EE13" s="6">
        <v>3.1086281342835402E-5</v>
      </c>
      <c r="EF13" s="6">
        <v>5.97279412027318E-5</v>
      </c>
      <c r="EG13" s="23">
        <v>2.48759622811222E-3</v>
      </c>
      <c r="EH13" s="23">
        <v>0.173938594663712</v>
      </c>
      <c r="EI13" s="23">
        <v>9.2468939491393591</v>
      </c>
      <c r="EJ13" s="23">
        <v>0.234674690388399</v>
      </c>
      <c r="EK13" s="23">
        <v>0.61494022277705096</v>
      </c>
      <c r="EL13" s="23">
        <v>1.4862831120444</v>
      </c>
      <c r="EM13" s="23">
        <v>0.34766756174319302</v>
      </c>
      <c r="EN13" s="23">
        <v>0</v>
      </c>
      <c r="EO13" s="23">
        <v>0</v>
      </c>
      <c r="EP13" s="23">
        <v>8.1854483705087799E-2</v>
      </c>
      <c r="EQ13" s="23">
        <v>21.730815451975001</v>
      </c>
      <c r="ER13" s="23">
        <v>21.730815451975001</v>
      </c>
      <c r="ES13" s="23">
        <v>0</v>
      </c>
      <c r="ET13" s="23">
        <v>0</v>
      </c>
      <c r="EU13" s="23">
        <v>0</v>
      </c>
      <c r="EV13" s="23">
        <v>0.64753357804637302</v>
      </c>
      <c r="EW13" s="23">
        <v>0</v>
      </c>
      <c r="EX13" s="23">
        <v>3.9916629022746202</v>
      </c>
      <c r="EY13" s="23">
        <v>0.99302639483677202</v>
      </c>
      <c r="EZ13" s="23">
        <v>0.53236882223581505</v>
      </c>
      <c r="FA13" s="23">
        <v>9.9758874871167595</v>
      </c>
      <c r="FB13" s="23">
        <v>3.90106315690844E-3</v>
      </c>
      <c r="FC13" s="23">
        <v>9.5568132255238094</v>
      </c>
      <c r="FD13" s="23">
        <v>0.54323226905206701</v>
      </c>
      <c r="FE13" s="23">
        <v>2.1077453330908198</v>
      </c>
      <c r="FF13" s="23">
        <v>0</v>
      </c>
      <c r="FG13" s="23">
        <v>0</v>
      </c>
      <c r="FH13" s="23">
        <v>8.8167593106146906</v>
      </c>
      <c r="FI13" s="23">
        <v>0.19192555773238801</v>
      </c>
      <c r="FJ13" s="23">
        <v>4.7980168047310999E-3</v>
      </c>
      <c r="FK13" s="23">
        <v>0</v>
      </c>
      <c r="FL13" s="23">
        <v>0</v>
      </c>
      <c r="FM13" s="23">
        <v>0.18540938022603701</v>
      </c>
      <c r="FN13" s="23">
        <v>1.2142179818491601</v>
      </c>
      <c r="FO13" s="23">
        <v>0</v>
      </c>
      <c r="FP13" s="23">
        <v>0</v>
      </c>
      <c r="FQ13" s="23">
        <v>3.91225920450404E-2</v>
      </c>
      <c r="FR13" s="23">
        <v>42.450805072835102</v>
      </c>
      <c r="FS13" s="23">
        <v>0.58015417986187801</v>
      </c>
      <c r="FT13" s="23">
        <v>0.33202217166311299</v>
      </c>
      <c r="FV13" s="32">
        <f t="shared" si="47"/>
        <v>2.0262561856261412</v>
      </c>
      <c r="FW13" s="46">
        <f t="shared" si="0"/>
        <v>-1.7045976049181856E-6</v>
      </c>
      <c r="FX13" s="46">
        <f t="shared" si="1"/>
        <v>0</v>
      </c>
      <c r="FY13" s="46">
        <f t="shared" si="2"/>
        <v>-4.2756145040743044E-7</v>
      </c>
      <c r="FZ13" s="46">
        <f t="shared" si="3"/>
        <v>6.9848551780879572E-5</v>
      </c>
      <c r="GA13" s="46">
        <f t="shared" si="4"/>
        <v>6.9848551780879572E-5</v>
      </c>
      <c r="GB13" s="46">
        <f t="shared" si="5"/>
        <v>2.4618246952200036E-5</v>
      </c>
      <c r="GC13" s="46">
        <f t="shared" si="6"/>
        <v>-9.6281155264110282E-7</v>
      </c>
      <c r="GD13" s="46">
        <f t="shared" si="7"/>
        <v>1.276871881757999E-6</v>
      </c>
      <c r="GE13" s="46">
        <f t="shared" si="8"/>
        <v>-9.5607486764236653E-7</v>
      </c>
      <c r="GF13" s="46">
        <f t="shared" si="9"/>
        <v>0</v>
      </c>
      <c r="GG13" s="46">
        <f t="shared" si="10"/>
        <v>6.3295813041531716E-7</v>
      </c>
      <c r="GH13" s="46">
        <f t="shared" si="11"/>
        <v>0</v>
      </c>
      <c r="GI13" s="46">
        <f t="shared" si="12"/>
        <v>1.167324385907464E-5</v>
      </c>
      <c r="GJ13" s="46">
        <f t="shared" si="13"/>
        <v>0</v>
      </c>
      <c r="GK13" s="46">
        <f t="shared" si="14"/>
        <v>0</v>
      </c>
      <c r="GL13" s="46">
        <f t="shared" si="15"/>
        <v>2.6274911111267842E-5</v>
      </c>
      <c r="GM13" s="46">
        <f t="shared" si="16"/>
        <v>0</v>
      </c>
      <c r="GN13" s="46">
        <f t="shared" si="17"/>
        <v>0</v>
      </c>
      <c r="GO13" s="46">
        <f t="shared" si="18"/>
        <v>-5.36927951007325E-5</v>
      </c>
      <c r="GP13" s="46">
        <f t="shared" si="19"/>
        <v>0</v>
      </c>
      <c r="GQ13" s="46">
        <f t="shared" si="20"/>
        <v>0</v>
      </c>
      <c r="GR13" s="46">
        <f t="shared" si="21"/>
        <v>-1.6801606648652324E-5</v>
      </c>
      <c r="GS13" s="46">
        <f t="shared" si="22"/>
        <v>0</v>
      </c>
      <c r="GT13" s="46">
        <f t="shared" si="23"/>
        <v>7.9609293210329956E-7</v>
      </c>
      <c r="GU13" s="46">
        <f t="shared" si="24"/>
        <v>0</v>
      </c>
      <c r="GV13" s="46">
        <f t="shared" si="25"/>
        <v>0</v>
      </c>
      <c r="GW13" s="46">
        <f t="shared" si="26"/>
        <v>0</v>
      </c>
      <c r="GX13" s="46">
        <f t="shared" si="27"/>
        <v>0</v>
      </c>
      <c r="GY13" s="46">
        <f t="shared" si="28"/>
        <v>1.0085864921682922E-4</v>
      </c>
      <c r="GZ13" s="46">
        <f t="shared" si="29"/>
        <v>7.7003223571811154E-6</v>
      </c>
      <c r="HA13" s="46">
        <f t="shared" si="30"/>
        <v>-5.3932820296858757E-5</v>
      </c>
      <c r="HB13" s="46">
        <f t="shared" si="31"/>
        <v>0</v>
      </c>
      <c r="HC13" s="46">
        <f t="shared" si="32"/>
        <v>0</v>
      </c>
      <c r="HD13" s="46">
        <f t="shared" si="33"/>
        <v>-8.4716418111726861E-4</v>
      </c>
      <c r="HE13" s="46">
        <f t="shared" si="34"/>
        <v>-1.2151434660999219E-6</v>
      </c>
      <c r="HF13" s="46">
        <f t="shared" si="35"/>
        <v>5.278624319880504E-5</v>
      </c>
      <c r="HG13" s="46">
        <f t="shared" si="36"/>
        <v>4.6113954600606065E-5</v>
      </c>
      <c r="HH13" s="46">
        <f t="shared" si="37"/>
        <v>-3.1412005828530495E-7</v>
      </c>
      <c r="HI13" s="46">
        <f t="shared" si="48"/>
        <v>-1.644817918971413E-4</v>
      </c>
      <c r="HJ13" s="46">
        <f t="shared" si="49"/>
        <v>0</v>
      </c>
      <c r="HK13" s="46">
        <f t="shared" si="50"/>
        <v>0</v>
      </c>
      <c r="HL13" s="46">
        <f t="shared" si="51"/>
        <v>0</v>
      </c>
      <c r="HM13" s="46">
        <f t="shared" si="52"/>
        <v>0</v>
      </c>
      <c r="HN13" s="46">
        <f t="shared" si="53"/>
        <v>-4.8850583334799391E-5</v>
      </c>
      <c r="HO13" s="46">
        <f t="shared" si="54"/>
        <v>-4.2839039823882345E-5</v>
      </c>
      <c r="HP13" s="46">
        <f t="shared" si="55"/>
        <v>-4.263849729132303E-5</v>
      </c>
      <c r="HQ13" s="46">
        <f t="shared" si="39"/>
        <v>0</v>
      </c>
      <c r="HR13" s="46">
        <f t="shared" si="40"/>
        <v>1.3224073836793559E-5</v>
      </c>
      <c r="HS13" s="46">
        <f t="shared" si="41"/>
        <v>4.045293990319523E-5</v>
      </c>
      <c r="HT13" s="46">
        <f t="shared" si="42"/>
        <v>1.6640991672559838E-4</v>
      </c>
      <c r="HU13" s="46">
        <f t="shared" si="43"/>
        <v>0</v>
      </c>
      <c r="HV13" s="46">
        <f t="shared" si="44"/>
        <v>0</v>
      </c>
      <c r="HW13" s="46">
        <f t="shared" si="45"/>
        <v>0</v>
      </c>
      <c r="HX13" s="46">
        <f t="shared" si="46"/>
        <v>0</v>
      </c>
      <c r="HY13" s="46">
        <f t="shared" si="56"/>
        <v>-1.0870409868661434E-4</v>
      </c>
      <c r="HZ13" s="46">
        <f t="shared" si="57"/>
        <v>0</v>
      </c>
    </row>
    <row r="14" spans="1:234" x14ac:dyDescent="0.3">
      <c r="A14" s="23" t="s">
        <v>13</v>
      </c>
      <c r="B14" s="21">
        <v>2641.7205650000001</v>
      </c>
      <c r="C14" s="21">
        <v>8.4697060000000004</v>
      </c>
      <c r="D14" s="21">
        <v>7812.9994360000001</v>
      </c>
      <c r="E14" s="21">
        <v>184.82331099999999</v>
      </c>
      <c r="F14" s="21">
        <v>182.97689656</v>
      </c>
      <c r="G14" s="21">
        <v>201.74321800000001</v>
      </c>
      <c r="H14" s="21">
        <v>1324.9586340000001</v>
      </c>
      <c r="I14" s="23">
        <v>16.776657816</v>
      </c>
      <c r="J14" s="23">
        <v>10.882925423</v>
      </c>
      <c r="K14" s="23">
        <v>3.473549E-4</v>
      </c>
      <c r="L14" s="23">
        <v>10.556055238000001</v>
      </c>
      <c r="M14" s="23">
        <v>2.08088E-5</v>
      </c>
      <c r="N14" s="23">
        <v>0.63134549490000003</v>
      </c>
      <c r="O14" s="23">
        <v>2.4068747099999999E-2</v>
      </c>
      <c r="P14" s="23">
        <v>4.5735219899999999E-2</v>
      </c>
      <c r="Q14" s="23">
        <v>3.9604868000000001E-2</v>
      </c>
      <c r="S14" s="23">
        <v>1.7984023E-3</v>
      </c>
      <c r="T14" s="23">
        <v>3.3510879899999998E-2</v>
      </c>
      <c r="W14" s="23">
        <v>3.67253965E-2</v>
      </c>
      <c r="X14" s="23">
        <v>5.5220272700000003E-2</v>
      </c>
      <c r="Y14" s="23">
        <v>128.77052982000001</v>
      </c>
      <c r="Z14" s="23">
        <v>1.41E-2</v>
      </c>
      <c r="AA14" s="23">
        <v>1.4000956199999999E-2</v>
      </c>
      <c r="AB14" s="23">
        <v>2.7415780000000003E-4</v>
      </c>
      <c r="AC14" s="23">
        <v>0.2676301894</v>
      </c>
      <c r="AD14" s="23">
        <v>6.5001204199999996E-2</v>
      </c>
      <c r="AE14" s="23">
        <v>5.6496792667999998</v>
      </c>
      <c r="AF14" s="23">
        <v>0.14668175899999999</v>
      </c>
      <c r="AG14" s="23">
        <v>0.37140598460000002</v>
      </c>
      <c r="AH14" s="23">
        <v>2.4573943E-3</v>
      </c>
      <c r="AI14" s="23">
        <v>3.7418718500000003E-2</v>
      </c>
      <c r="AJ14" s="23">
        <v>9.1046735604000002</v>
      </c>
      <c r="AK14" s="23">
        <v>5.8613017900000002E-2</v>
      </c>
      <c r="AL14" s="23">
        <v>2.4844412999999999E-2</v>
      </c>
      <c r="AM14" s="23">
        <v>6.1835332652000004</v>
      </c>
      <c r="AN14" s="23">
        <v>1.5612414099999999E-2</v>
      </c>
      <c r="AR14" s="6">
        <v>2.1541479E-6</v>
      </c>
      <c r="AS14" s="23">
        <v>9.8745741999999997E-3</v>
      </c>
      <c r="AT14" s="23">
        <v>9.7729330000000006E-4</v>
      </c>
      <c r="AU14" s="23">
        <v>6.8065868700000004E-2</v>
      </c>
      <c r="AW14" s="23">
        <v>2.2341622788</v>
      </c>
      <c r="AX14" s="23">
        <v>22.341873071999999</v>
      </c>
      <c r="AY14" s="23">
        <v>3.6371134499999999E-2</v>
      </c>
      <c r="BD14" s="23">
        <v>2.48824804E-2</v>
      </c>
      <c r="BF14" s="21"/>
      <c r="BG14" s="23" t="s">
        <v>13</v>
      </c>
      <c r="BH14" s="23">
        <v>3.4923266548823897E-2</v>
      </c>
      <c r="BI14" s="23">
        <v>7.03229455743902E-2</v>
      </c>
      <c r="BJ14" s="23">
        <v>0</v>
      </c>
      <c r="BK14" s="23">
        <v>10.882904049719601</v>
      </c>
      <c r="BL14" s="23">
        <v>0</v>
      </c>
      <c r="BM14" s="23">
        <v>16.779283416936501</v>
      </c>
      <c r="BN14" s="23">
        <v>16.776733562020699</v>
      </c>
      <c r="BO14" s="23">
        <v>0.76823203213861702</v>
      </c>
      <c r="BP14" s="23">
        <v>1.6745974722127101E-2</v>
      </c>
      <c r="BQ14" s="23">
        <v>1.4240488731614799E-4</v>
      </c>
      <c r="BR14" s="23">
        <v>2.0493464150862201E-4</v>
      </c>
      <c r="BS14" s="23">
        <v>10.5561335589496</v>
      </c>
      <c r="BT14" s="23">
        <v>2.4885287335837399E-2</v>
      </c>
      <c r="BU14" s="6">
        <v>6.6586822251360001E-6</v>
      </c>
      <c r="BV14" s="6">
        <v>1.41489954335775E-5</v>
      </c>
      <c r="BW14" s="23">
        <v>5.5219203296998698E-2</v>
      </c>
      <c r="BX14" s="23">
        <v>0.63134604956669604</v>
      </c>
      <c r="BY14" s="23">
        <v>5.77647687738609E-3</v>
      </c>
      <c r="BZ14" s="23">
        <v>1.8292357843258E-2</v>
      </c>
      <c r="CA14" s="23">
        <v>4.5740045357856703E-2</v>
      </c>
      <c r="CB14" s="23">
        <v>0</v>
      </c>
      <c r="CC14" s="23">
        <v>4727.7949672914701</v>
      </c>
      <c r="CD14" s="23">
        <v>3.9606618004011197E-2</v>
      </c>
      <c r="CE14" s="23">
        <v>5.21511265039724E-4</v>
      </c>
      <c r="CF14" s="23">
        <v>1.2768349478895101E-3</v>
      </c>
      <c r="CG14" s="23">
        <v>0</v>
      </c>
      <c r="CH14" s="23">
        <v>3.3513026024302298E-2</v>
      </c>
      <c r="CI14" s="23">
        <v>6.5002004288017001E-2</v>
      </c>
      <c r="CJ14" s="23">
        <v>0</v>
      </c>
      <c r="CK14" s="23">
        <v>5.8612153379983101E-2</v>
      </c>
      <c r="CL14" s="23">
        <v>2.45716782078021E-3</v>
      </c>
      <c r="CM14" s="23">
        <v>2.4846104298599399E-2</v>
      </c>
      <c r="CN14" s="23">
        <v>2641.7219493576299</v>
      </c>
      <c r="CO14" s="23">
        <v>0</v>
      </c>
      <c r="CP14" s="23">
        <v>3.6726374547050897E-2</v>
      </c>
      <c r="CQ14" s="23">
        <v>36.044432385419</v>
      </c>
      <c r="CR14" s="23">
        <v>863.56916193822701</v>
      </c>
      <c r="CS14" s="23">
        <v>18.1429308766978</v>
      </c>
      <c r="CT14" s="23">
        <v>2.2341367575279301</v>
      </c>
      <c r="CU14" s="23">
        <v>2.0893544822207</v>
      </c>
      <c r="CV14" s="23">
        <v>2.00910138966638E-2</v>
      </c>
      <c r="CW14" s="23">
        <v>128.77083367205</v>
      </c>
      <c r="CX14" s="6">
        <v>128.77083367205</v>
      </c>
      <c r="CY14" s="23">
        <v>1.40997073805233E-2</v>
      </c>
      <c r="CZ14" s="23">
        <v>0</v>
      </c>
      <c r="DA14" s="23">
        <v>22.341906346642599</v>
      </c>
      <c r="DB14" s="23">
        <v>5.5998081231442998E-3</v>
      </c>
      <c r="DC14" s="23">
        <v>7.0006115971327004E-3</v>
      </c>
      <c r="DD14" s="23">
        <v>0</v>
      </c>
      <c r="DE14" s="23">
        <v>22.306560268586701</v>
      </c>
      <c r="DF14" s="23">
        <v>3.4834621790832E-2</v>
      </c>
      <c r="DG14" s="23">
        <v>2.5880690658670198</v>
      </c>
      <c r="DH14" s="23">
        <v>4.5877157964025E-2</v>
      </c>
      <c r="DI14" s="6">
        <v>7.1280347100536405E-5</v>
      </c>
      <c r="DJ14" s="23">
        <v>2.02878267798739E-4</v>
      </c>
      <c r="DK14" s="23">
        <v>8.8319597468322297E-2</v>
      </c>
      <c r="DL14" s="23">
        <v>0.17931242083698301</v>
      </c>
      <c r="DM14" s="23">
        <v>5.6545114821524498</v>
      </c>
      <c r="DN14" s="23">
        <v>0</v>
      </c>
      <c r="DO14" s="23">
        <v>0.14668362034153701</v>
      </c>
      <c r="DP14" s="23">
        <v>8.4697411018700404</v>
      </c>
      <c r="DQ14" s="23">
        <v>0</v>
      </c>
      <c r="DR14" s="23">
        <v>0.152276545579074</v>
      </c>
      <c r="DS14" s="23">
        <v>0.21912933293898099</v>
      </c>
      <c r="DT14" s="23">
        <v>2239.8857568500298</v>
      </c>
      <c r="DU14" s="23">
        <v>7031.7020243008801</v>
      </c>
      <c r="DV14" s="23">
        <v>781.29949142743703</v>
      </c>
      <c r="DW14" s="23">
        <v>7813.0015157283196</v>
      </c>
      <c r="DX14" s="23">
        <v>2.8190375902823497E-4</v>
      </c>
      <c r="DY14" s="23">
        <v>72.919127974750396</v>
      </c>
      <c r="DZ14" s="23">
        <v>1.56120796748884E-2</v>
      </c>
      <c r="EA14" s="23">
        <v>0</v>
      </c>
      <c r="EB14" s="23">
        <v>0</v>
      </c>
      <c r="EC14" s="23">
        <v>0</v>
      </c>
      <c r="ED14" s="6">
        <v>2.1541035227223901E-6</v>
      </c>
      <c r="EE14" s="23">
        <v>9.8749000438695007E-3</v>
      </c>
      <c r="EF14" s="23">
        <v>9.7724433695728797E-4</v>
      </c>
      <c r="EG14" s="23">
        <v>6.8065642114819802E-2</v>
      </c>
      <c r="EH14" s="23">
        <v>1.4836310782365201</v>
      </c>
      <c r="EI14" s="23">
        <v>681.67136127551896</v>
      </c>
      <c r="EJ14" s="23">
        <v>2.1115373242668198</v>
      </c>
      <c r="EK14" s="23">
        <v>5.1603086831241596</v>
      </c>
      <c r="EL14" s="23">
        <v>12.447204743023701</v>
      </c>
      <c r="EM14" s="23">
        <v>2.90880912293522</v>
      </c>
      <c r="EN14" s="23">
        <v>3.8783053070762998E-2</v>
      </c>
      <c r="EO14" s="23">
        <v>1.40007797509703E-3</v>
      </c>
      <c r="EP14" s="23">
        <v>0.73877278777426703</v>
      </c>
      <c r="EQ14" s="23">
        <v>184.797961918722</v>
      </c>
      <c r="ER14" s="23">
        <v>182.97273538543499</v>
      </c>
      <c r="ES14" s="23">
        <v>1.8252265332870199</v>
      </c>
      <c r="ET14" s="23">
        <v>3.9121926619156998E-4</v>
      </c>
      <c r="EU14" s="23">
        <v>7.49183673671851E-4</v>
      </c>
      <c r="EV14" s="23">
        <v>5.80234616529152</v>
      </c>
      <c r="EW14" s="23">
        <v>1.7656272700716898E-2</v>
      </c>
      <c r="EX14" s="23">
        <v>33.426276397482297</v>
      </c>
      <c r="EY14" s="23">
        <v>8.3114707738498694</v>
      </c>
      <c r="EZ14" s="23">
        <v>4.4822030824032497</v>
      </c>
      <c r="FA14" s="23">
        <v>83.538955453408207</v>
      </c>
      <c r="FB14" s="23">
        <v>3.7389304205641599E-2</v>
      </c>
      <c r="FC14" s="23">
        <v>314.90919537385003</v>
      </c>
      <c r="FD14" s="23">
        <v>4.5925011255918102</v>
      </c>
      <c r="FE14" s="23">
        <v>17.750693276839801</v>
      </c>
      <c r="FF14" s="23">
        <v>0.16044564249636001</v>
      </c>
      <c r="FG14" s="23">
        <v>0</v>
      </c>
      <c r="FH14" s="23">
        <v>201.744377247155</v>
      </c>
      <c r="FI14" s="23">
        <v>63.950348783047602</v>
      </c>
      <c r="FJ14" s="23">
        <v>3.6369672206435402E-2</v>
      </c>
      <c r="FK14" s="23">
        <v>0</v>
      </c>
      <c r="FL14" s="23">
        <v>1.4864335575891599E-2</v>
      </c>
      <c r="FM14" s="23">
        <v>18.867180866353099</v>
      </c>
      <c r="FN14" s="23">
        <v>9.1046605912400107</v>
      </c>
      <c r="FO14" s="23">
        <v>0</v>
      </c>
      <c r="FP14" s="23">
        <v>0</v>
      </c>
      <c r="FQ14" s="23">
        <v>29.522048582900702</v>
      </c>
      <c r="FR14" s="23">
        <v>1324.9585258954901</v>
      </c>
      <c r="FS14" s="23">
        <v>6.1835036470678899</v>
      </c>
      <c r="FT14" s="23">
        <v>13.9467924136395</v>
      </c>
      <c r="FV14" s="32">
        <f t="shared" si="47"/>
        <v>1.690532732212259</v>
      </c>
      <c r="FW14" s="46">
        <f t="shared" si="0"/>
        <v>5.2403636030722897E-7</v>
      </c>
      <c r="FX14" s="46">
        <f t="shared" si="1"/>
        <v>4.1444024196313708E-6</v>
      </c>
      <c r="FY14" s="46">
        <f t="shared" si="2"/>
        <v>2.6618820807836779E-7</v>
      </c>
      <c r="FZ14" s="46">
        <f t="shared" si="3"/>
        <v>-1.3715305250642547E-4</v>
      </c>
      <c r="GA14" s="46">
        <f t="shared" si="4"/>
        <v>-2.2741529904834071E-5</v>
      </c>
      <c r="GB14" s="46">
        <f t="shared" si="5"/>
        <v>5.7461517987062993E-6</v>
      </c>
      <c r="GC14" s="46">
        <f t="shared" si="6"/>
        <v>-8.159085666283572E-8</v>
      </c>
      <c r="GD14" s="46">
        <f t="shared" si="7"/>
        <v>4.5149648713783545E-6</v>
      </c>
      <c r="GE14" s="46">
        <f t="shared" si="8"/>
        <v>-1.9639278565386153E-6</v>
      </c>
      <c r="GF14" s="46">
        <f t="shared" si="9"/>
        <v>-4.4252075413366899E-5</v>
      </c>
      <c r="GG14" s="46">
        <f t="shared" si="10"/>
        <v>7.4195282076247734E-6</v>
      </c>
      <c r="GH14" s="46">
        <f t="shared" si="11"/>
        <v>-5.3935896663948079E-5</v>
      </c>
      <c r="GI14" s="46">
        <f t="shared" si="12"/>
        <v>8.7854700872701101E-7</v>
      </c>
      <c r="GJ14" s="46">
        <f t="shared" si="13"/>
        <v>3.6404322886830064E-6</v>
      </c>
      <c r="GK14" s="46">
        <f t="shared" si="14"/>
        <v>1.0550857451335678E-4</v>
      </c>
      <c r="GL14" s="46">
        <f t="shared" si="15"/>
        <v>4.4186588658644304E-5</v>
      </c>
      <c r="GM14" s="46">
        <f t="shared" si="16"/>
        <v>0</v>
      </c>
      <c r="GN14" s="46">
        <f t="shared" si="17"/>
        <v>-3.1187165833793812E-5</v>
      </c>
      <c r="GO14" s="46">
        <f t="shared" si="18"/>
        <v>6.4042612688874862E-5</v>
      </c>
      <c r="GP14" s="46">
        <f t="shared" si="19"/>
        <v>0</v>
      </c>
      <c r="GQ14" s="46">
        <f t="shared" si="20"/>
        <v>0</v>
      </c>
      <c r="GR14" s="46">
        <f t="shared" si="21"/>
        <v>2.6631354433344297E-5</v>
      </c>
      <c r="GS14" s="46">
        <f t="shared" si="22"/>
        <v>-1.9366130390466423E-5</v>
      </c>
      <c r="GT14" s="46">
        <f t="shared" si="23"/>
        <v>2.3596396661592311E-6</v>
      </c>
      <c r="GU14" s="46">
        <f t="shared" si="24"/>
        <v>-2.075315437587224E-5</v>
      </c>
      <c r="GV14" s="46">
        <f t="shared" si="25"/>
        <v>-3.2748093731593747E-5</v>
      </c>
      <c r="GW14" s="46">
        <f t="shared" si="26"/>
        <v>2.9723731201212909E-6</v>
      </c>
      <c r="GX14" s="46">
        <f t="shared" si="27"/>
        <v>6.8337032881545754E-6</v>
      </c>
      <c r="GY14" s="46">
        <f t="shared" si="28"/>
        <v>1.2308818380407725E-5</v>
      </c>
      <c r="GZ14" s="46">
        <f t="shared" si="29"/>
        <v>8.5530790762694531E-4</v>
      </c>
      <c r="HA14" s="46">
        <f t="shared" si="30"/>
        <v>1.268965923031223E-5</v>
      </c>
      <c r="HB14" s="46">
        <f t="shared" si="31"/>
        <v>-2.8562260561259854E-7</v>
      </c>
      <c r="HC14" s="46">
        <f t="shared" si="32"/>
        <v>-9.2162344394639735E-5</v>
      </c>
      <c r="HD14" s="46">
        <f t="shared" si="33"/>
        <v>-7.8608502742829483E-4</v>
      </c>
      <c r="HE14" s="46">
        <f t="shared" si="34"/>
        <v>-1.4244508497156549E-6</v>
      </c>
      <c r="HF14" s="46">
        <f t="shared" si="35"/>
        <v>-1.4749624705824844E-5</v>
      </c>
      <c r="HG14" s="46">
        <f t="shared" si="36"/>
        <v>6.8075611180681126E-5</v>
      </c>
      <c r="HH14" s="46">
        <f t="shared" si="37"/>
        <v>-4.7898395367465949E-6</v>
      </c>
      <c r="HI14" s="46">
        <f t="shared" si="48"/>
        <v>-2.1420461272535669E-5</v>
      </c>
      <c r="HJ14" s="46">
        <f t="shared" si="49"/>
        <v>0</v>
      </c>
      <c r="HK14" s="46">
        <f t="shared" si="50"/>
        <v>0</v>
      </c>
      <c r="HL14" s="46">
        <f t="shared" si="51"/>
        <v>0</v>
      </c>
      <c r="HM14" s="46">
        <f t="shared" si="52"/>
        <v>-2.0600849927668114E-5</v>
      </c>
      <c r="HN14" s="46">
        <f t="shared" si="53"/>
        <v>3.2998270396407709E-5</v>
      </c>
      <c r="HO14" s="46">
        <f t="shared" si="54"/>
        <v>-5.0100663446775048E-5</v>
      </c>
      <c r="HP14" s="46">
        <f t="shared" si="55"/>
        <v>-3.3289104294045438E-6</v>
      </c>
      <c r="HQ14" s="46">
        <f t="shared" si="39"/>
        <v>0</v>
      </c>
      <c r="HR14" s="46">
        <f t="shared" si="40"/>
        <v>-1.14231953122057E-5</v>
      </c>
      <c r="HS14" s="46">
        <f t="shared" si="41"/>
        <v>1.4893398818065477E-6</v>
      </c>
      <c r="HT14" s="46">
        <f t="shared" si="42"/>
        <v>-4.0204782850447739E-5</v>
      </c>
      <c r="HU14" s="46">
        <f t="shared" si="43"/>
        <v>0</v>
      </c>
      <c r="HV14" s="46">
        <f t="shared" si="44"/>
        <v>0</v>
      </c>
      <c r="HW14" s="46">
        <f t="shared" si="45"/>
        <v>0</v>
      </c>
      <c r="HX14" s="46">
        <f t="shared" si="46"/>
        <v>0</v>
      </c>
      <c r="HY14" s="46">
        <f t="shared" si="56"/>
        <v>1.128077182127787E-4</v>
      </c>
      <c r="HZ14" s="46">
        <f t="shared" si="57"/>
        <v>0</v>
      </c>
    </row>
    <row r="15" spans="1:234" x14ac:dyDescent="0.3">
      <c r="A15" s="23" t="s">
        <v>14</v>
      </c>
      <c r="B15" s="21">
        <v>1043.6308345</v>
      </c>
      <c r="C15" s="21">
        <v>0.36540462400000001</v>
      </c>
      <c r="D15" s="21">
        <v>2512.5849576999999</v>
      </c>
      <c r="E15" s="21">
        <v>56.447332590999999</v>
      </c>
      <c r="F15" s="21">
        <v>56.089624991000001</v>
      </c>
      <c r="G15" s="21">
        <v>79.877967944000005</v>
      </c>
      <c r="H15" s="21">
        <v>236.99071470999999</v>
      </c>
      <c r="I15" s="23">
        <v>23.757805659999999</v>
      </c>
      <c r="J15" s="23">
        <v>22.051686802999999</v>
      </c>
      <c r="K15" s="23">
        <v>4.0213399999999997E-5</v>
      </c>
      <c r="L15" s="23">
        <v>5.5465970520000001</v>
      </c>
      <c r="N15" s="23">
        <v>1.0420191834999999</v>
      </c>
      <c r="O15" s="23">
        <v>2.2112910000000001E-4</v>
      </c>
      <c r="P15" s="23">
        <v>9.1117048000000006E-2</v>
      </c>
      <c r="Q15" s="23">
        <v>0.1097155153</v>
      </c>
      <c r="S15" s="23">
        <v>1.12699E-5</v>
      </c>
      <c r="T15" s="23">
        <v>3.6273471699999997E-2</v>
      </c>
      <c r="W15" s="23">
        <v>0.1023712827</v>
      </c>
      <c r="X15" s="23">
        <v>0.10988702</v>
      </c>
      <c r="Y15" s="23">
        <v>169.15031683000001</v>
      </c>
      <c r="AA15" s="23">
        <v>9.9814103000000001E-3</v>
      </c>
      <c r="AB15" s="23">
        <v>1.003273E-4</v>
      </c>
      <c r="AC15" s="23">
        <v>7.6398999999999998E-5</v>
      </c>
      <c r="AD15" s="23">
        <v>0.36670345090000001</v>
      </c>
      <c r="AE15" s="23">
        <v>8.3621313500000003</v>
      </c>
      <c r="AF15" s="23">
        <v>0.26525054799999997</v>
      </c>
      <c r="AG15" s="23">
        <v>4.2225820000000002E-4</v>
      </c>
      <c r="AH15" s="23">
        <v>2.268184E-4</v>
      </c>
      <c r="AI15" s="23">
        <v>9.3307908300000006E-2</v>
      </c>
      <c r="AJ15" s="23">
        <v>3.1421104</v>
      </c>
      <c r="AK15" s="23">
        <v>0.1667465601</v>
      </c>
      <c r="AL15" s="23">
        <v>6.5074006399999995E-2</v>
      </c>
      <c r="AM15" s="23">
        <v>1.0157540735999999</v>
      </c>
      <c r="AN15" s="23">
        <v>1.38593524E-2</v>
      </c>
      <c r="AS15" s="23">
        <v>8.2114790000000003E-4</v>
      </c>
      <c r="AT15" s="23">
        <v>1.8856215E-3</v>
      </c>
      <c r="AU15" s="23">
        <v>7.4589978599999995E-2</v>
      </c>
      <c r="AW15" s="23">
        <v>0.37597298550000002</v>
      </c>
      <c r="AX15" s="23">
        <v>1.3556379565000001</v>
      </c>
      <c r="AY15" s="23">
        <v>0.1290486502</v>
      </c>
      <c r="BD15" s="6">
        <v>3.0547413000000001E-6</v>
      </c>
      <c r="BF15" s="21"/>
      <c r="BG15" s="23" t="s">
        <v>14</v>
      </c>
      <c r="BH15" s="23">
        <v>1.08412797014942E-2</v>
      </c>
      <c r="BI15" s="23">
        <v>2.1830113655979599E-2</v>
      </c>
      <c r="BJ15" s="23">
        <v>0</v>
      </c>
      <c r="BK15" s="23">
        <v>22.0516221090156</v>
      </c>
      <c r="BL15" s="23">
        <v>0</v>
      </c>
      <c r="BM15" s="23">
        <v>23.758523562608701</v>
      </c>
      <c r="BN15" s="23">
        <v>23.7578145914948</v>
      </c>
      <c r="BO15" s="23">
        <v>0.218436573792335</v>
      </c>
      <c r="BP15" s="23">
        <v>5.1973559706123499E-3</v>
      </c>
      <c r="BQ15" s="6">
        <v>1.64883017245655E-5</v>
      </c>
      <c r="BR15" s="6">
        <v>2.3724995452967101E-5</v>
      </c>
      <c r="BS15" s="23">
        <v>5.5466097516826203</v>
      </c>
      <c r="BT15" s="6">
        <v>3.0553631659242702E-6</v>
      </c>
      <c r="BU15" s="23">
        <v>0</v>
      </c>
      <c r="BV15" s="23">
        <v>0</v>
      </c>
      <c r="BW15" s="23">
        <v>0.109892246879743</v>
      </c>
      <c r="BX15" s="23">
        <v>1.0420197289131401</v>
      </c>
      <c r="BY15" s="6">
        <v>5.3081785964274297E-5</v>
      </c>
      <c r="BZ15" s="23">
        <v>1.68048744192197E-4</v>
      </c>
      <c r="CA15" s="23">
        <v>9.1119821652467403E-2</v>
      </c>
      <c r="CB15" s="23">
        <v>0</v>
      </c>
      <c r="CC15" s="23">
        <v>1238.1898075310701</v>
      </c>
      <c r="CD15" s="23">
        <v>0.109712008194165</v>
      </c>
      <c r="CE15" s="6">
        <v>3.2682176182366302E-6</v>
      </c>
      <c r="CF15" s="6">
        <v>8.0014550505134296E-6</v>
      </c>
      <c r="CG15" s="23">
        <v>0</v>
      </c>
      <c r="CH15" s="23">
        <v>3.6272028373556399E-2</v>
      </c>
      <c r="CI15" s="23">
        <v>0.36670886170560901</v>
      </c>
      <c r="CJ15" s="23">
        <v>0</v>
      </c>
      <c r="CK15" s="23">
        <v>0.16674546786570499</v>
      </c>
      <c r="CL15" s="23">
        <v>2.2682343603564801E-4</v>
      </c>
      <c r="CM15" s="23">
        <v>6.50725342669905E-2</v>
      </c>
      <c r="CN15" s="23">
        <v>1043.6310684590201</v>
      </c>
      <c r="CO15" s="23">
        <v>0</v>
      </c>
      <c r="CP15" s="23">
        <v>0.102368937237553</v>
      </c>
      <c r="CQ15" s="23">
        <v>10.508016708387199</v>
      </c>
      <c r="CR15" s="23">
        <v>225.07489968570499</v>
      </c>
      <c r="CS15" s="23">
        <v>5.4398089857987904</v>
      </c>
      <c r="CT15" s="23">
        <v>0.375963274177538</v>
      </c>
      <c r="CU15" s="23">
        <v>3.0952134044764699</v>
      </c>
      <c r="CV15" s="23">
        <v>6.2368153133042902E-3</v>
      </c>
      <c r="CW15" s="23">
        <v>169.15057147937799</v>
      </c>
      <c r="CX15" s="23">
        <v>169.15057147937799</v>
      </c>
      <c r="CY15" s="23">
        <v>0</v>
      </c>
      <c r="CZ15" s="23">
        <v>0</v>
      </c>
      <c r="DA15" s="23">
        <v>1.3556370867812799</v>
      </c>
      <c r="DB15" s="23">
        <v>3.9930111839896797E-3</v>
      </c>
      <c r="DC15" s="23">
        <v>4.9907191683067897E-3</v>
      </c>
      <c r="DD15" s="23">
        <v>0</v>
      </c>
      <c r="DE15" s="23">
        <v>10.865153767074</v>
      </c>
      <c r="DF15" s="23">
        <v>2.6212015681366101E-2</v>
      </c>
      <c r="DG15" s="23">
        <v>0.23528398286306601</v>
      </c>
      <c r="DH15" s="23">
        <v>1.4241642289058999E-2</v>
      </c>
      <c r="DI15" s="6">
        <v>2.6086597551767301E-5</v>
      </c>
      <c r="DJ15" s="6">
        <v>7.4245936606094498E-5</v>
      </c>
      <c r="DK15" s="6">
        <v>2.5212332655411899E-5</v>
      </c>
      <c r="DL15" s="6">
        <v>5.1182393888787898E-5</v>
      </c>
      <c r="DM15" s="23">
        <v>8.3636853297172191</v>
      </c>
      <c r="DN15" s="23">
        <v>0</v>
      </c>
      <c r="DO15" s="23">
        <v>0.26524600182278002</v>
      </c>
      <c r="DP15" s="23">
        <v>0.36540817749411397</v>
      </c>
      <c r="DQ15" s="23">
        <v>0</v>
      </c>
      <c r="DR15" s="23">
        <v>1.7312378401318401E-4</v>
      </c>
      <c r="DS15" s="23">
        <v>2.4912867827400097E-4</v>
      </c>
      <c r="DT15" s="23">
        <v>649.98137160556996</v>
      </c>
      <c r="DU15" s="23">
        <v>2261.32511659694</v>
      </c>
      <c r="DV15" s="23">
        <v>251.25825360869001</v>
      </c>
      <c r="DW15" s="23">
        <v>2512.5833702056302</v>
      </c>
      <c r="DX15" s="6">
        <v>4.4302450602688501E-5</v>
      </c>
      <c r="DY15" s="23">
        <v>21.126757648579598</v>
      </c>
      <c r="DZ15" s="23">
        <v>1.38591769964726E-2</v>
      </c>
      <c r="EA15" s="23">
        <v>0</v>
      </c>
      <c r="EB15" s="23">
        <v>0</v>
      </c>
      <c r="EC15" s="23">
        <v>0</v>
      </c>
      <c r="ED15" s="23">
        <v>0</v>
      </c>
      <c r="EE15" s="23">
        <v>8.2113593751858595E-4</v>
      </c>
      <c r="EF15" s="23">
        <v>1.8856681917811401E-3</v>
      </c>
      <c r="EG15" s="23">
        <v>7.4595173509262203E-2</v>
      </c>
      <c r="EH15" s="23">
        <v>0.44324206914796899</v>
      </c>
      <c r="EI15" s="23">
        <v>104.487106297978</v>
      </c>
      <c r="EJ15" s="23">
        <v>0.59843555614345401</v>
      </c>
      <c r="EK15" s="23">
        <v>1.567175943716</v>
      </c>
      <c r="EL15" s="23">
        <v>4.3407822384629497</v>
      </c>
      <c r="EM15" s="23">
        <v>0.88614213638894102</v>
      </c>
      <c r="EN15" s="23">
        <v>0</v>
      </c>
      <c r="EO15" s="23">
        <v>9.9815342030566993E-4</v>
      </c>
      <c r="EP15" s="23">
        <v>0.20861344213142699</v>
      </c>
      <c r="EQ15" s="23">
        <v>56.4511411820897</v>
      </c>
      <c r="ER15" s="23">
        <v>56.093433658266001</v>
      </c>
      <c r="ES15" s="23">
        <v>0.35770752382369497</v>
      </c>
      <c r="ET15" s="23">
        <v>0</v>
      </c>
      <c r="EU15" s="23">
        <v>0</v>
      </c>
      <c r="EV15" s="23">
        <v>1.6530439381162501</v>
      </c>
      <c r="EW15" s="23">
        <v>0</v>
      </c>
      <c r="EX15" s="23">
        <v>10.203296813770001</v>
      </c>
      <c r="EY15" s="23">
        <v>2.5305080000220399</v>
      </c>
      <c r="EZ15" s="23">
        <v>1.3574395906016901</v>
      </c>
      <c r="FA15" s="23">
        <v>25.5472684733544</v>
      </c>
      <c r="FB15" s="23">
        <v>9.3231957181831401E-2</v>
      </c>
      <c r="FC15" s="23">
        <v>47.803104682372997</v>
      </c>
      <c r="FD15" s="23">
        <v>1.3842936556490599</v>
      </c>
      <c r="FE15" s="23">
        <v>5.3731889305929803</v>
      </c>
      <c r="FF15" s="6">
        <v>2.8701687086978002E-6</v>
      </c>
      <c r="FG15" s="23">
        <v>0</v>
      </c>
      <c r="FH15" s="23">
        <v>79.877439180070596</v>
      </c>
      <c r="FI15" s="23">
        <v>4.3247953425667696</v>
      </c>
      <c r="FJ15" s="23">
        <v>0.12904972280020099</v>
      </c>
      <c r="FK15" s="23">
        <v>0</v>
      </c>
      <c r="FL15" s="23">
        <v>4.6146952031834504E-3</v>
      </c>
      <c r="FM15" s="23">
        <v>6.3502875966315404</v>
      </c>
      <c r="FN15" s="23">
        <v>3.1421354183369399</v>
      </c>
      <c r="FO15" s="23">
        <v>0</v>
      </c>
      <c r="FP15" s="23">
        <v>0</v>
      </c>
      <c r="FQ15" s="23">
        <v>2.7821929798045</v>
      </c>
      <c r="FR15" s="23">
        <v>236.990693408732</v>
      </c>
      <c r="FS15" s="23">
        <v>1.01574604965993</v>
      </c>
      <c r="FT15" s="23">
        <v>5.7455932744882698</v>
      </c>
      <c r="FV15" s="32">
        <f t="shared" si="47"/>
        <v>2.7426451319949647</v>
      </c>
      <c r="FW15" s="46">
        <f t="shared" si="0"/>
        <v>2.2417794908402099E-7</v>
      </c>
      <c r="FX15" s="46">
        <f t="shared" si="1"/>
        <v>9.7248197766688403E-6</v>
      </c>
      <c r="FY15" s="46">
        <f t="shared" si="2"/>
        <v>-6.3181719082660275E-7</v>
      </c>
      <c r="FZ15" s="46">
        <f t="shared" si="3"/>
        <v>6.7471586607942592E-5</v>
      </c>
      <c r="GA15" s="46">
        <f t="shared" si="4"/>
        <v>6.7903239977289427E-5</v>
      </c>
      <c r="GB15" s="46">
        <f t="shared" si="5"/>
        <v>-6.6196467313777016E-6</v>
      </c>
      <c r="GC15" s="46">
        <f t="shared" si="6"/>
        <v>-8.9882289347173182E-8</v>
      </c>
      <c r="GD15" s="46">
        <f t="shared" si="7"/>
        <v>3.7593938297392023E-7</v>
      </c>
      <c r="GE15" s="46">
        <f t="shared" si="8"/>
        <v>-2.9337431180139497E-6</v>
      </c>
      <c r="GF15" s="46">
        <f t="shared" si="9"/>
        <v>-2.5569205140168679E-6</v>
      </c>
      <c r="GG15" s="46">
        <f t="shared" si="10"/>
        <v>2.2896349781904982E-6</v>
      </c>
      <c r="GH15" s="46">
        <f t="shared" si="11"/>
        <v>0</v>
      </c>
      <c r="GI15" s="46">
        <f t="shared" si="12"/>
        <v>5.2341948098806169E-7</v>
      </c>
      <c r="GJ15" s="46">
        <f t="shared" si="13"/>
        <v>6.4675181659793074E-6</v>
      </c>
      <c r="GK15" s="46">
        <f t="shared" si="14"/>
        <v>3.0440543545672552E-5</v>
      </c>
      <c r="GL15" s="46">
        <f t="shared" si="15"/>
        <v>-3.1965450149905669E-5</v>
      </c>
      <c r="GM15" s="46">
        <f t="shared" si="16"/>
        <v>0</v>
      </c>
      <c r="GN15" s="46">
        <f t="shared" si="17"/>
        <v>-2.0171541002109915E-5</v>
      </c>
      <c r="GO15" s="46">
        <f t="shared" si="18"/>
        <v>-3.9790137970116746E-5</v>
      </c>
      <c r="GP15" s="46">
        <f t="shared" si="19"/>
        <v>0</v>
      </c>
      <c r="GQ15" s="46">
        <f t="shared" si="20"/>
        <v>0</v>
      </c>
      <c r="GR15" s="46">
        <f t="shared" si="21"/>
        <v>-2.2911332017511013E-5</v>
      </c>
      <c r="GS15" s="46">
        <f t="shared" si="22"/>
        <v>4.7565943120468064E-5</v>
      </c>
      <c r="GT15" s="46">
        <f t="shared" si="23"/>
        <v>1.505462021894113E-6</v>
      </c>
      <c r="GU15" s="46">
        <f t="shared" si="24"/>
        <v>0</v>
      </c>
      <c r="GV15" s="46">
        <f t="shared" si="25"/>
        <v>4.7435441276150483E-5</v>
      </c>
      <c r="GW15" s="46">
        <f t="shared" si="26"/>
        <v>5.2170823512632635E-5</v>
      </c>
      <c r="GX15" s="46">
        <f t="shared" si="27"/>
        <v>-5.5936017489687434E-5</v>
      </c>
      <c r="GY15" s="46">
        <f t="shared" si="28"/>
        <v>1.4755262312715308E-5</v>
      </c>
      <c r="GZ15" s="46">
        <f t="shared" si="29"/>
        <v>1.8583536327958098E-4</v>
      </c>
      <c r="HA15" s="46">
        <f t="shared" si="30"/>
        <v>-1.713918125422721E-5</v>
      </c>
      <c r="HB15" s="46">
        <f t="shared" si="31"/>
        <v>-1.3588161970599098E-5</v>
      </c>
      <c r="HC15" s="46">
        <f t="shared" si="32"/>
        <v>2.2202941419278232E-5</v>
      </c>
      <c r="HD15" s="46">
        <f t="shared" si="33"/>
        <v>-8.139837185548029E-4</v>
      </c>
      <c r="HE15" s="46">
        <f t="shared" si="34"/>
        <v>7.9622717711981678E-6</v>
      </c>
      <c r="HF15" s="46">
        <f t="shared" si="35"/>
        <v>-6.5502658306901664E-6</v>
      </c>
      <c r="HG15" s="46">
        <f t="shared" si="36"/>
        <v>-2.2622443137213533E-5</v>
      </c>
      <c r="HH15" s="46">
        <f t="shared" si="37"/>
        <v>-7.8994909087553916E-6</v>
      </c>
      <c r="HI15" s="46">
        <f t="shared" si="48"/>
        <v>-1.265596849969399E-5</v>
      </c>
      <c r="HJ15" s="46">
        <f t="shared" si="49"/>
        <v>0</v>
      </c>
      <c r="HK15" s="46">
        <f t="shared" si="50"/>
        <v>0</v>
      </c>
      <c r="HL15" s="46">
        <f t="shared" si="51"/>
        <v>0</v>
      </c>
      <c r="HM15" s="46">
        <f t="shared" si="52"/>
        <v>0</v>
      </c>
      <c r="HN15" s="46">
        <f t="shared" si="53"/>
        <v>-1.4567998547006919E-5</v>
      </c>
      <c r="HO15" s="46">
        <f t="shared" si="54"/>
        <v>2.4762011432326841E-5</v>
      </c>
      <c r="HP15" s="46">
        <f t="shared" si="55"/>
        <v>6.9646209312724302E-5</v>
      </c>
      <c r="HQ15" s="46">
        <f t="shared" si="39"/>
        <v>0</v>
      </c>
      <c r="HR15" s="46">
        <f t="shared" si="40"/>
        <v>-2.5829841069857623E-5</v>
      </c>
      <c r="HS15" s="46">
        <f t="shared" si="41"/>
        <v>-6.4155677847708648E-7</v>
      </c>
      <c r="HT15" s="46">
        <f t="shared" si="42"/>
        <v>8.3115956604625512E-6</v>
      </c>
      <c r="HU15" s="46">
        <f t="shared" si="43"/>
        <v>0</v>
      </c>
      <c r="HV15" s="46">
        <f t="shared" si="44"/>
        <v>0</v>
      </c>
      <c r="HW15" s="46">
        <f t="shared" si="45"/>
        <v>0</v>
      </c>
      <c r="HX15" s="46">
        <f t="shared" si="46"/>
        <v>0</v>
      </c>
      <c r="HY15" s="46">
        <f t="shared" si="56"/>
        <v>2.0357400617529439E-4</v>
      </c>
      <c r="HZ15" s="46">
        <f t="shared" si="57"/>
        <v>0</v>
      </c>
    </row>
    <row r="16" spans="1:234" x14ac:dyDescent="0.3">
      <c r="A16" s="23" t="s">
        <v>15</v>
      </c>
      <c r="B16" s="21">
        <v>1596.5395893</v>
      </c>
      <c r="C16" s="21">
        <v>0.30555404460000002</v>
      </c>
      <c r="D16" s="21">
        <v>6987.2552440999998</v>
      </c>
      <c r="E16" s="21">
        <v>154.23479384999999</v>
      </c>
      <c r="F16" s="21">
        <v>154.23294085000001</v>
      </c>
      <c r="G16" s="21">
        <v>8.5004309184999993</v>
      </c>
      <c r="H16" s="21">
        <v>394.08455366999999</v>
      </c>
      <c r="I16" s="23">
        <v>25.446440637999999</v>
      </c>
      <c r="J16" s="23">
        <v>23.583129120999999</v>
      </c>
      <c r="K16" s="23">
        <v>2.6831200000000002E-5</v>
      </c>
      <c r="L16" s="23">
        <v>5.8778175969999999</v>
      </c>
      <c r="N16" s="23">
        <v>2.4225790695999998</v>
      </c>
      <c r="O16" s="23">
        <v>1.4750749999999999E-4</v>
      </c>
      <c r="P16" s="23">
        <v>0.11759442520000001</v>
      </c>
      <c r="Q16" s="23">
        <v>0.13723804419999999</v>
      </c>
      <c r="S16" s="6">
        <v>7.5167954E-6</v>
      </c>
      <c r="T16" s="23">
        <v>9.6758835000000001E-2</v>
      </c>
      <c r="V16" s="6">
        <v>6.0608399999999999E-6</v>
      </c>
      <c r="W16" s="23">
        <v>0.1248818464</v>
      </c>
      <c r="X16" s="23">
        <v>0.14150933239999999</v>
      </c>
      <c r="Y16" s="23">
        <v>176.34449463000001</v>
      </c>
      <c r="AA16" s="6">
        <v>4.5563041999999998E-9</v>
      </c>
      <c r="AB16" s="23">
        <v>8.6901699999999995E-5</v>
      </c>
      <c r="AC16" s="23">
        <v>5.0961300000000003E-5</v>
      </c>
      <c r="AD16" s="23">
        <v>0.40391669759999999</v>
      </c>
      <c r="AE16" s="23">
        <v>8.1577067585999998</v>
      </c>
      <c r="AF16" s="23">
        <v>0.30051951599999999</v>
      </c>
      <c r="AG16" s="23">
        <v>2.816378E-4</v>
      </c>
      <c r="AI16" s="23">
        <v>0.10226122209999999</v>
      </c>
      <c r="AJ16" s="23">
        <v>3.3204068663999999</v>
      </c>
      <c r="AK16" s="23">
        <v>0.19875987540000001</v>
      </c>
      <c r="AL16" s="23">
        <v>7.16871699E-2</v>
      </c>
      <c r="AM16" s="23">
        <v>1.0367069247</v>
      </c>
      <c r="AN16" s="23">
        <v>2.8939931000000001E-3</v>
      </c>
      <c r="AS16" s="23">
        <v>2.195656E-4</v>
      </c>
      <c r="AT16" s="23">
        <v>2.2160340000000001E-4</v>
      </c>
      <c r="AU16" s="23">
        <v>0.27390167409999999</v>
      </c>
      <c r="AW16" s="23">
        <v>0.38101391000000001</v>
      </c>
      <c r="AX16" s="23">
        <v>2.3142057881999998</v>
      </c>
      <c r="AY16" s="23">
        <v>0.16166805910000001</v>
      </c>
      <c r="AZ16" s="23">
        <v>0.144880232</v>
      </c>
      <c r="BD16" s="6">
        <v>2.1428725E-6</v>
      </c>
      <c r="BF16" s="21"/>
      <c r="BG16" s="23" t="s">
        <v>15</v>
      </c>
      <c r="BH16" s="23">
        <v>1.3978413101186501E-3</v>
      </c>
      <c r="BI16" s="23">
        <v>2.8158089226563402E-3</v>
      </c>
      <c r="BJ16" s="23">
        <v>0</v>
      </c>
      <c r="BK16" s="23">
        <v>23.583453296778199</v>
      </c>
      <c r="BL16" s="23">
        <v>0</v>
      </c>
      <c r="BM16" s="23">
        <v>25.446341010853999</v>
      </c>
      <c r="BN16" s="23">
        <v>25.446323286576099</v>
      </c>
      <c r="BO16" s="23">
        <v>0.47959450730254199</v>
      </c>
      <c r="BP16" s="23">
        <v>6.7008728897633601E-4</v>
      </c>
      <c r="BQ16" s="6">
        <v>1.0999742279689301E-5</v>
      </c>
      <c r="BR16" s="6">
        <v>1.5828334573433199E-5</v>
      </c>
      <c r="BS16" s="23">
        <v>5.8778086313094402</v>
      </c>
      <c r="BT16" s="6">
        <v>2.14273421780562E-6</v>
      </c>
      <c r="BU16" s="23">
        <v>0</v>
      </c>
      <c r="BV16" s="23">
        <v>0</v>
      </c>
      <c r="BW16" s="23">
        <v>0.14151706027741701</v>
      </c>
      <c r="BX16" s="23">
        <v>2.42255380996852</v>
      </c>
      <c r="BY16" s="6">
        <v>3.54011067202391E-5</v>
      </c>
      <c r="BZ16" s="23">
        <v>1.1209719847660599E-4</v>
      </c>
      <c r="CA16" s="23">
        <v>0.117590726736423</v>
      </c>
      <c r="CB16" s="6">
        <v>0</v>
      </c>
      <c r="CC16" s="23">
        <v>3059.3489519695499</v>
      </c>
      <c r="CD16" s="23">
        <v>0.13723019523188801</v>
      </c>
      <c r="CE16" s="6">
        <v>2.1798820527235298E-6</v>
      </c>
      <c r="CF16" s="6">
        <v>5.3364081196228197E-6</v>
      </c>
      <c r="CG16" s="6">
        <v>0</v>
      </c>
      <c r="CH16" s="23">
        <v>9.6755074266704405E-2</v>
      </c>
      <c r="CI16" s="23">
        <v>0.40391476161821399</v>
      </c>
      <c r="CJ16" s="23">
        <v>0</v>
      </c>
      <c r="CK16" s="23">
        <v>0.198760215929843</v>
      </c>
      <c r="CL16" s="23">
        <v>0</v>
      </c>
      <c r="CM16" s="23">
        <v>7.1685264817815397E-2</v>
      </c>
      <c r="CN16" s="23">
        <v>1596.54003825019</v>
      </c>
      <c r="CO16" s="6">
        <v>6.0606679458566903E-6</v>
      </c>
      <c r="CP16" s="23">
        <v>0.124878786709373</v>
      </c>
      <c r="CQ16" s="23">
        <v>24.820595676253699</v>
      </c>
      <c r="CR16" s="23">
        <v>555.91652090810999</v>
      </c>
      <c r="CS16" s="23">
        <v>12.5629758712696</v>
      </c>
      <c r="CT16" s="23">
        <v>0.38100442210243701</v>
      </c>
      <c r="CU16" s="23">
        <v>8.5091955789392496E-3</v>
      </c>
      <c r="CV16" s="23">
        <v>8.0419363250053798E-4</v>
      </c>
      <c r="CW16" s="23">
        <v>176.34574450448301</v>
      </c>
      <c r="CX16" s="23">
        <v>176.34574450448301</v>
      </c>
      <c r="CY16" s="23">
        <v>0</v>
      </c>
      <c r="CZ16" s="23">
        <v>0</v>
      </c>
      <c r="DA16" s="23">
        <v>2.31420257375287</v>
      </c>
      <c r="DB16" s="6">
        <v>1.8223478285024601E-9</v>
      </c>
      <c r="DC16" s="6">
        <v>2.2785129949789901E-9</v>
      </c>
      <c r="DD16" s="23">
        <v>0</v>
      </c>
      <c r="DE16" s="23">
        <v>12.279478770309501</v>
      </c>
      <c r="DF16" s="23">
        <v>7.9993896894238502E-4</v>
      </c>
      <c r="DG16" s="23">
        <v>3.2774342638177398E-2</v>
      </c>
      <c r="DH16" s="23">
        <v>1.83615376687225E-3</v>
      </c>
      <c r="DI16" s="6">
        <v>2.25930940216161E-5</v>
      </c>
      <c r="DJ16" s="6">
        <v>6.43191212376745E-5</v>
      </c>
      <c r="DK16" s="6">
        <v>1.68185486973438E-5</v>
      </c>
      <c r="DL16" s="6">
        <v>3.4146127857052197E-5</v>
      </c>
      <c r="DM16" s="23">
        <v>8.1578427994176099</v>
      </c>
      <c r="DN16" s="23">
        <v>0.14487972719456299</v>
      </c>
      <c r="DO16" s="23">
        <v>0.30052296510700899</v>
      </c>
      <c r="DP16" s="23">
        <v>0.30555284500956198</v>
      </c>
      <c r="DQ16" s="23">
        <v>0</v>
      </c>
      <c r="DR16" s="23">
        <v>1.15464028836456E-4</v>
      </c>
      <c r="DS16" s="23">
        <v>1.6618398783048701E-4</v>
      </c>
      <c r="DT16" s="23">
        <v>1125.2773018733701</v>
      </c>
      <c r="DU16" s="23">
        <v>6288.5282802294896</v>
      </c>
      <c r="DV16" s="23">
        <v>698.72494073425003</v>
      </c>
      <c r="DW16" s="23">
        <v>6987.2532209637402</v>
      </c>
      <c r="DX16" s="6">
        <v>5.7373484257345298E-5</v>
      </c>
      <c r="DY16" s="23">
        <v>47.4172426151219</v>
      </c>
      <c r="DZ16" s="23">
        <v>2.8939774570776698E-3</v>
      </c>
      <c r="EA16" s="23">
        <v>0</v>
      </c>
      <c r="EB16" s="23">
        <v>0</v>
      </c>
      <c r="EC16" s="23">
        <v>0</v>
      </c>
      <c r="ED16" s="23">
        <v>0</v>
      </c>
      <c r="EE16" s="23">
        <v>2.19540818987086E-4</v>
      </c>
      <c r="EF16" s="23">
        <v>2.2158992169182701E-4</v>
      </c>
      <c r="EG16" s="23">
        <v>0.27390183390047101</v>
      </c>
      <c r="EH16" s="23">
        <v>1.23366166162359</v>
      </c>
      <c r="EI16" s="23">
        <v>127.63827105175601</v>
      </c>
      <c r="EJ16" s="23">
        <v>1.6644566366286899</v>
      </c>
      <c r="EK16" s="23">
        <v>4.3614963320601596</v>
      </c>
      <c r="EL16" s="23">
        <v>10.5562192298153</v>
      </c>
      <c r="EM16" s="23">
        <v>2.4658667018303899</v>
      </c>
      <c r="EN16" s="23">
        <v>2.2679701494182601E-3</v>
      </c>
      <c r="EO16" s="6">
        <v>4.5558415317713401E-10</v>
      </c>
      <c r="EP16" s="23">
        <v>0.58055465533490802</v>
      </c>
      <c r="EQ16" s="23">
        <v>154.24572990567901</v>
      </c>
      <c r="ER16" s="23">
        <v>154.24387699309699</v>
      </c>
      <c r="ES16" s="23">
        <v>1.85291258122653E-3</v>
      </c>
      <c r="ET16" s="23">
        <v>0</v>
      </c>
      <c r="EU16" s="6">
        <v>1.39774136477123E-7</v>
      </c>
      <c r="EV16" s="23">
        <v>4.6677005252511998</v>
      </c>
      <c r="EW16" s="23">
        <v>0</v>
      </c>
      <c r="EX16" s="23">
        <v>28.314619476732901</v>
      </c>
      <c r="EY16" s="23">
        <v>7.0430732210078304</v>
      </c>
      <c r="EZ16" s="23">
        <v>3.776112788461</v>
      </c>
      <c r="FA16" s="23">
        <v>70.764595633745998</v>
      </c>
      <c r="FB16" s="23">
        <v>0.10217941892227</v>
      </c>
      <c r="FC16" s="23">
        <v>120.830765658717</v>
      </c>
      <c r="FD16" s="23">
        <v>3.8528878398562698</v>
      </c>
      <c r="FE16" s="23">
        <v>14.9603616814651</v>
      </c>
      <c r="FF16" s="6">
        <v>2.4993607147384401E-6</v>
      </c>
      <c r="FG16" s="23">
        <v>0</v>
      </c>
      <c r="FH16" s="23">
        <v>8.50040021737572</v>
      </c>
      <c r="FI16" s="23">
        <v>2.9935136776820999</v>
      </c>
      <c r="FJ16" s="23">
        <v>0.161671328428804</v>
      </c>
      <c r="FK16" s="23">
        <v>0</v>
      </c>
      <c r="FL16" s="23">
        <v>5.9504847518422198E-4</v>
      </c>
      <c r="FM16" s="23">
        <v>2.3607995166850899</v>
      </c>
      <c r="FN16" s="23">
        <v>3.3204053494058998</v>
      </c>
      <c r="FO16" s="23">
        <v>0</v>
      </c>
      <c r="FP16" s="23">
        <v>0</v>
      </c>
      <c r="FQ16" s="23">
        <v>1.16733075464249</v>
      </c>
      <c r="FR16" s="23">
        <v>394.08461076847499</v>
      </c>
      <c r="FS16" s="23">
        <v>1.03670279608541</v>
      </c>
      <c r="FT16" s="23">
        <v>4.0052028126971599</v>
      </c>
      <c r="FV16" s="32">
        <f t="shared" si="47"/>
        <v>2.8554205648351778</v>
      </c>
      <c r="FW16" s="46">
        <f t="shared" si="0"/>
        <v>2.8120204037334416E-7</v>
      </c>
      <c r="FX16" s="46">
        <f t="shared" si="1"/>
        <v>-3.9259517562906366E-6</v>
      </c>
      <c r="FY16" s="46">
        <f t="shared" si="2"/>
        <v>-2.8954663725836747E-7</v>
      </c>
      <c r="FZ16" s="46">
        <f t="shared" si="3"/>
        <v>7.0905243920906652E-5</v>
      </c>
      <c r="GA16" s="46">
        <f t="shared" si="4"/>
        <v>7.0906662589155297E-5</v>
      </c>
      <c r="GB16" s="46">
        <f t="shared" si="5"/>
        <v>-3.6117138735236001E-6</v>
      </c>
      <c r="GC16" s="46">
        <f t="shared" si="6"/>
        <v>1.4488889367846855E-7</v>
      </c>
      <c r="GD16" s="46">
        <f t="shared" si="7"/>
        <v>-4.6117028927020981E-6</v>
      </c>
      <c r="GE16" s="46">
        <f t="shared" si="8"/>
        <v>1.3746088423495876E-5</v>
      </c>
      <c r="GF16" s="46">
        <f t="shared" si="9"/>
        <v>-1.1639982101066983E-4</v>
      </c>
      <c r="GG16" s="46">
        <f t="shared" si="10"/>
        <v>-1.5253434479361815E-6</v>
      </c>
      <c r="GH16" s="46">
        <f t="shared" si="11"/>
        <v>0</v>
      </c>
      <c r="GI16" s="46">
        <f t="shared" si="12"/>
        <v>-1.0426752132380672E-5</v>
      </c>
      <c r="GJ16" s="46">
        <f t="shared" si="13"/>
        <v>-6.2334478957990622E-5</v>
      </c>
      <c r="GK16" s="46">
        <f t="shared" si="14"/>
        <v>-3.1451011140335407E-5</v>
      </c>
      <c r="GL16" s="46">
        <f t="shared" si="15"/>
        <v>-5.7192363515074139E-5</v>
      </c>
      <c r="GM16" s="46">
        <f t="shared" si="16"/>
        <v>0</v>
      </c>
      <c r="GN16" s="46">
        <f t="shared" si="17"/>
        <v>-6.7213170874662573E-5</v>
      </c>
      <c r="GO16" s="46">
        <f t="shared" si="18"/>
        <v>-3.8867079120954084E-5</v>
      </c>
      <c r="GP16" s="46">
        <f t="shared" si="19"/>
        <v>0</v>
      </c>
      <c r="GQ16" s="46">
        <f t="shared" si="20"/>
        <v>-2.8387837875538314E-5</v>
      </c>
      <c r="GR16" s="46">
        <f t="shared" si="21"/>
        <v>-2.4500683767914995E-5</v>
      </c>
      <c r="GS16" s="46">
        <f t="shared" si="22"/>
        <v>5.4610372941121196E-5</v>
      </c>
      <c r="GT16" s="46">
        <f t="shared" si="23"/>
        <v>7.0876864379379532E-6</v>
      </c>
      <c r="GU16" s="46">
        <f t="shared" si="24"/>
        <v>0</v>
      </c>
      <c r="GV16" s="46">
        <f t="shared" si="25"/>
        <v>3.0897115821146408E-5</v>
      </c>
      <c r="GW16" s="46">
        <f t="shared" si="26"/>
        <v>1.2100176740622681E-4</v>
      </c>
      <c r="GX16" s="46">
        <f t="shared" si="27"/>
        <v>6.6257226483523761E-5</v>
      </c>
      <c r="GY16" s="46">
        <f t="shared" si="28"/>
        <v>-4.7930224164971504E-6</v>
      </c>
      <c r="GZ16" s="46">
        <f t="shared" si="29"/>
        <v>1.6676355455738592E-5</v>
      </c>
      <c r="HA16" s="46">
        <f t="shared" si="30"/>
        <v>1.147714815633296E-5</v>
      </c>
      <c r="HB16" s="46">
        <f t="shared" si="31"/>
        <v>3.6275908074158214E-5</v>
      </c>
      <c r="HC16" s="46">
        <f t="shared" si="32"/>
        <v>0</v>
      </c>
      <c r="HD16" s="46">
        <f t="shared" si="33"/>
        <v>-7.9994328299728783E-4</v>
      </c>
      <c r="HE16" s="46">
        <f t="shared" si="34"/>
        <v>-4.5686994430278219E-7</v>
      </c>
      <c r="HF16" s="46">
        <f t="shared" si="35"/>
        <v>1.7132725722687691E-6</v>
      </c>
      <c r="HG16" s="46">
        <f t="shared" si="36"/>
        <v>-2.657493924310765E-5</v>
      </c>
      <c r="HH16" s="46">
        <f t="shared" si="37"/>
        <v>-3.9824317669884176E-6</v>
      </c>
      <c r="HI16" s="46">
        <f t="shared" si="48"/>
        <v>-5.4053074039126598E-6</v>
      </c>
      <c r="HJ16" s="46">
        <f t="shared" si="49"/>
        <v>0</v>
      </c>
      <c r="HK16" s="46">
        <f t="shared" si="50"/>
        <v>0</v>
      </c>
      <c r="HL16" s="46">
        <f t="shared" si="51"/>
        <v>0</v>
      </c>
      <c r="HM16" s="46">
        <f t="shared" si="52"/>
        <v>0</v>
      </c>
      <c r="HN16" s="46">
        <f t="shared" si="53"/>
        <v>-1.1286382253872266E-4</v>
      </c>
      <c r="HO16" s="46">
        <f t="shared" si="54"/>
        <v>-6.0821757125587437E-5</v>
      </c>
      <c r="HP16" s="46">
        <f t="shared" si="55"/>
        <v>5.8342276127904651E-7</v>
      </c>
      <c r="HQ16" s="46">
        <f t="shared" si="39"/>
        <v>0</v>
      </c>
      <c r="HR16" s="46">
        <f t="shared" si="40"/>
        <v>-2.490170913444765E-5</v>
      </c>
      <c r="HS16" s="46">
        <f t="shared" si="41"/>
        <v>-1.3890066070170007E-6</v>
      </c>
      <c r="HT16" s="46">
        <f t="shared" si="42"/>
        <v>2.0222478219782303E-5</v>
      </c>
      <c r="HU16" s="46">
        <f t="shared" si="43"/>
        <v>-3.4842947863801719E-6</v>
      </c>
      <c r="HV16" s="46">
        <f t="shared" si="44"/>
        <v>0</v>
      </c>
      <c r="HW16" s="46">
        <f t="shared" si="45"/>
        <v>0</v>
      </c>
      <c r="HX16" s="46">
        <f t="shared" si="46"/>
        <v>0</v>
      </c>
      <c r="HY16" s="46">
        <f t="shared" si="56"/>
        <v>-6.4531228236886323E-5</v>
      </c>
      <c r="HZ16" s="46">
        <f t="shared" si="57"/>
        <v>0</v>
      </c>
    </row>
    <row r="17" spans="1:234" x14ac:dyDescent="0.3">
      <c r="A17" s="23" t="s">
        <v>16</v>
      </c>
      <c r="B17" s="21">
        <v>8018.5946373999996</v>
      </c>
      <c r="C17" s="21">
        <v>13.649163400000001</v>
      </c>
      <c r="D17" s="21">
        <v>25984.013190999998</v>
      </c>
      <c r="E17" s="21">
        <v>458.10949282000001</v>
      </c>
      <c r="F17" s="21">
        <v>456.91187300000001</v>
      </c>
      <c r="G17" s="21">
        <v>58.419638069000001</v>
      </c>
      <c r="H17" s="21">
        <v>3249.7465155</v>
      </c>
      <c r="I17" s="23">
        <v>88.943754009000003</v>
      </c>
      <c r="J17" s="23">
        <v>71.859929398000006</v>
      </c>
      <c r="K17" s="23">
        <v>6.0766379999999999E-4</v>
      </c>
      <c r="L17" s="23">
        <v>34.085029339999998</v>
      </c>
      <c r="N17" s="23">
        <v>14.533973873000001</v>
      </c>
      <c r="O17" s="23">
        <v>3.3236641000000001E-3</v>
      </c>
      <c r="P17" s="23">
        <v>4.7330662000000003E-2</v>
      </c>
      <c r="Q17" s="23">
        <v>0.1904974153</v>
      </c>
      <c r="S17" s="23">
        <v>1.7043620000000001E-4</v>
      </c>
      <c r="T17" s="23">
        <v>0.17039365519999999</v>
      </c>
      <c r="V17" s="23">
        <v>1.2999999999999999E-5</v>
      </c>
      <c r="W17" s="23">
        <v>0.17714410320000001</v>
      </c>
      <c r="X17" s="23">
        <v>5.712474E-2</v>
      </c>
      <c r="Y17" s="23">
        <v>568.28368604000002</v>
      </c>
      <c r="AA17" s="6">
        <v>5.1155594999999998E-6</v>
      </c>
      <c r="AB17" s="23">
        <v>1.5195477E-3</v>
      </c>
      <c r="AC17" s="23">
        <v>1.1482688000000001E-3</v>
      </c>
      <c r="AD17" s="23">
        <v>1.386692882</v>
      </c>
      <c r="AE17" s="23">
        <v>45.964491776999999</v>
      </c>
      <c r="AF17" s="23">
        <v>0.85123848290000004</v>
      </c>
      <c r="AG17" s="23">
        <v>6.3784454999999997E-3</v>
      </c>
      <c r="AI17" s="23">
        <v>0.18008333500000001</v>
      </c>
      <c r="AJ17" s="23">
        <v>34.680120262000003</v>
      </c>
      <c r="AK17" s="23">
        <v>0.73057423160000001</v>
      </c>
      <c r="AL17" s="23">
        <v>0.17233337100000001</v>
      </c>
      <c r="AM17" s="23">
        <v>13.980945262000001</v>
      </c>
      <c r="AN17" s="23">
        <v>7.5683405499999995E-2</v>
      </c>
      <c r="AS17" s="23">
        <v>2.1948049000000002E-3</v>
      </c>
      <c r="AT17" s="23">
        <v>5.9986405000000001E-3</v>
      </c>
      <c r="AU17" s="23">
        <v>0.76145149489999997</v>
      </c>
      <c r="AW17" s="23">
        <v>4.2487266339999996</v>
      </c>
      <c r="AX17" s="23">
        <v>37.41404635</v>
      </c>
      <c r="AY17" s="23">
        <v>0.23165574459999999</v>
      </c>
      <c r="BD17" s="23">
        <v>1.5165500000000001E-5</v>
      </c>
      <c r="BF17" s="21"/>
      <c r="BG17" s="23" t="s">
        <v>16</v>
      </c>
      <c r="BH17" s="23">
        <v>9.9052619265089306E-2</v>
      </c>
      <c r="BI17" s="23">
        <v>0.28210432894503301</v>
      </c>
      <c r="BJ17" s="23">
        <v>0</v>
      </c>
      <c r="BK17" s="23">
        <v>71.860376481754201</v>
      </c>
      <c r="BL17" s="23">
        <v>0</v>
      </c>
      <c r="BM17" s="23">
        <v>88.950539723315899</v>
      </c>
      <c r="BN17" s="23">
        <v>88.943350707660898</v>
      </c>
      <c r="BO17" s="23">
        <v>2.5417182104740998</v>
      </c>
      <c r="BP17" s="23">
        <v>4.74904153817578E-2</v>
      </c>
      <c r="BQ17" s="23">
        <v>2.4914556496194299E-4</v>
      </c>
      <c r="BR17" s="23">
        <v>3.5852651238722099E-4</v>
      </c>
      <c r="BS17" s="23">
        <v>34.0848392984051</v>
      </c>
      <c r="BT17" s="6">
        <v>1.51650988428775E-5</v>
      </c>
      <c r="BU17" s="23">
        <v>0</v>
      </c>
      <c r="BV17" s="23">
        <v>0</v>
      </c>
      <c r="BW17" s="23">
        <v>5.7126577952677601E-2</v>
      </c>
      <c r="BX17" s="23">
        <v>14.5339523164085</v>
      </c>
      <c r="BY17" s="23">
        <v>7.9765886230482197E-4</v>
      </c>
      <c r="BZ17" s="23">
        <v>2.5259809608845101E-3</v>
      </c>
      <c r="CA17" s="23">
        <v>4.7333139712848103E-2</v>
      </c>
      <c r="CB17" s="23">
        <v>0</v>
      </c>
      <c r="CC17" s="23">
        <v>15842.4318977978</v>
      </c>
      <c r="CD17" s="23">
        <v>0.190493544540115</v>
      </c>
      <c r="CE17" s="6">
        <v>4.9420623952115803E-5</v>
      </c>
      <c r="CF17" s="23">
        <v>1.21008833732921E-4</v>
      </c>
      <c r="CG17" s="6">
        <v>0</v>
      </c>
      <c r="CH17" s="23">
        <v>0.17039472272862499</v>
      </c>
      <c r="CI17" s="23">
        <v>1.3866953055981099</v>
      </c>
      <c r="CJ17" s="23">
        <v>0</v>
      </c>
      <c r="CK17" s="23">
        <v>0.73057853461200695</v>
      </c>
      <c r="CL17" s="23">
        <v>0</v>
      </c>
      <c r="CM17" s="23">
        <v>0.17233196128921399</v>
      </c>
      <c r="CN17" s="23">
        <v>8018.5714678545301</v>
      </c>
      <c r="CO17" s="6">
        <v>1.30005937555846E-5</v>
      </c>
      <c r="CP17" s="23">
        <v>0.177140930232139</v>
      </c>
      <c r="CQ17" s="23">
        <v>124.257667179637</v>
      </c>
      <c r="CR17" s="23">
        <v>2800.4233508113898</v>
      </c>
      <c r="CS17" s="23">
        <v>62.717370034806102</v>
      </c>
      <c r="CT17" s="23">
        <v>4.2485622539992303</v>
      </c>
      <c r="CU17" s="23">
        <v>1.02903496324803</v>
      </c>
      <c r="CV17" s="23">
        <v>5.6986862960696702E-2</v>
      </c>
      <c r="CW17" s="23">
        <v>568.28160553354496</v>
      </c>
      <c r="CX17" s="23">
        <v>568.28160553354496</v>
      </c>
      <c r="CY17" s="23">
        <v>0</v>
      </c>
      <c r="CZ17" s="23">
        <v>0</v>
      </c>
      <c r="DA17" s="23">
        <v>37.413818767900501</v>
      </c>
      <c r="DB17" s="6">
        <v>2.04610101737492E-6</v>
      </c>
      <c r="DC17" s="6">
        <v>2.55795010516235E-6</v>
      </c>
      <c r="DD17" s="23">
        <v>0</v>
      </c>
      <c r="DE17" s="23">
        <v>57.606167927289199</v>
      </c>
      <c r="DF17" s="23">
        <v>5.6942442367788997E-2</v>
      </c>
      <c r="DG17" s="23">
        <v>2.7168561122478101</v>
      </c>
      <c r="DH17" s="23">
        <v>0.13356670672464799</v>
      </c>
      <c r="DI17" s="23">
        <v>3.9507947964307298E-4</v>
      </c>
      <c r="DJ17" s="23">
        <v>1.12448342091194E-3</v>
      </c>
      <c r="DK17" s="23">
        <v>3.7893130882895801E-4</v>
      </c>
      <c r="DL17" s="23">
        <v>7.6933482376802199E-4</v>
      </c>
      <c r="DM17" s="23">
        <v>45.978196288370299</v>
      </c>
      <c r="DN17" s="23">
        <v>0</v>
      </c>
      <c r="DO17" s="23">
        <v>0.85122902909637499</v>
      </c>
      <c r="DP17" s="23">
        <v>13.649024669278999</v>
      </c>
      <c r="DQ17" s="23">
        <v>0</v>
      </c>
      <c r="DR17" s="23">
        <v>2.61513701879991E-3</v>
      </c>
      <c r="DS17" s="23">
        <v>3.76327623715121E-3</v>
      </c>
      <c r="DT17" s="23">
        <v>6423.6979889989398</v>
      </c>
      <c r="DU17" s="23">
        <v>23385.3895638838</v>
      </c>
      <c r="DV17" s="23">
        <v>2598.3747148658699</v>
      </c>
      <c r="DW17" s="23">
        <v>25983.764278749699</v>
      </c>
      <c r="DX17" s="23">
        <v>5.34490355677177E-3</v>
      </c>
      <c r="DY17" s="23">
        <v>234.08555491106</v>
      </c>
      <c r="DZ17" s="23">
        <v>7.5679236488847001E-2</v>
      </c>
      <c r="EA17" s="23">
        <v>0</v>
      </c>
      <c r="EB17" s="23">
        <v>0</v>
      </c>
      <c r="EC17" s="23">
        <v>0</v>
      </c>
      <c r="ED17" s="23">
        <v>0</v>
      </c>
      <c r="EE17" s="23">
        <v>2.19496598710803E-3</v>
      </c>
      <c r="EF17" s="23">
        <v>5.9985149227133302E-3</v>
      </c>
      <c r="EG17" s="23">
        <v>0.76143213871250803</v>
      </c>
      <c r="EH17" s="23">
        <v>3.4235055864129098</v>
      </c>
      <c r="EI17" s="23">
        <v>1364.1723790726201</v>
      </c>
      <c r="EJ17" s="23">
        <v>4.5197726287361304</v>
      </c>
      <c r="EK17" s="23">
        <v>11.294246588623</v>
      </c>
      <c r="EL17" s="23">
        <v>30.041736272645601</v>
      </c>
      <c r="EM17" s="23">
        <v>6.6077535892348296</v>
      </c>
      <c r="EN17" s="23">
        <v>1.0243083895787499</v>
      </c>
      <c r="EO17" s="6">
        <v>5.1154905394158803E-7</v>
      </c>
      <c r="EP17" s="23">
        <v>1.5204269641693799</v>
      </c>
      <c r="EQ17" s="23">
        <v>458.10735280153199</v>
      </c>
      <c r="ER17" s="23">
        <v>456.90973199982199</v>
      </c>
      <c r="ES17" s="23">
        <v>1.1976208017107799</v>
      </c>
      <c r="ET17" s="23">
        <v>1.6073744054410099E-2</v>
      </c>
      <c r="EU17" s="23">
        <v>3.5664091117026901E-3</v>
      </c>
      <c r="EV17" s="23">
        <v>46.550459801363502</v>
      </c>
      <c r="EW17" s="23">
        <v>9.5955306800707303E-3</v>
      </c>
      <c r="EX17" s="23">
        <v>76.198552494584902</v>
      </c>
      <c r="EY17" s="23">
        <v>19.288046011452899</v>
      </c>
      <c r="EZ17" s="23">
        <v>10.221730856109801</v>
      </c>
      <c r="FA17" s="23">
        <v>190.46885325066</v>
      </c>
      <c r="FB17" s="23">
        <v>0.179949283796044</v>
      </c>
      <c r="FC17" s="23">
        <v>893.76286235301404</v>
      </c>
      <c r="FD17" s="23">
        <v>10.255165565623299</v>
      </c>
      <c r="FE17" s="23">
        <v>45.266023601470401</v>
      </c>
      <c r="FF17" s="23">
        <v>0.19991471530996399</v>
      </c>
      <c r="FG17" s="23">
        <v>0</v>
      </c>
      <c r="FH17" s="23">
        <v>58.403477389277803</v>
      </c>
      <c r="FI17" s="23">
        <v>101.276583623181</v>
      </c>
      <c r="FJ17" s="23">
        <v>0.231660162147235</v>
      </c>
      <c r="FK17" s="23">
        <v>0</v>
      </c>
      <c r="FL17" s="23">
        <v>4.2165893561622002E-2</v>
      </c>
      <c r="FM17" s="23">
        <v>59.510950654158201</v>
      </c>
      <c r="FN17" s="23">
        <v>34.679515506303503</v>
      </c>
      <c r="FO17" s="23">
        <v>0</v>
      </c>
      <c r="FP17" s="23">
        <v>0</v>
      </c>
      <c r="FQ17" s="23">
        <v>53.760143275809398</v>
      </c>
      <c r="FR17" s="23">
        <v>3249.7345754857101</v>
      </c>
      <c r="FS17" s="23">
        <v>13.9806020416154</v>
      </c>
      <c r="FT17" s="23">
        <v>30.208362249340301</v>
      </c>
      <c r="FV17" s="32">
        <f t="shared" si="47"/>
        <v>1.9766838921110486</v>
      </c>
      <c r="FW17" s="46">
        <f t="shared" si="0"/>
        <v>-2.8894770863504643E-6</v>
      </c>
      <c r="FX17" s="46">
        <f t="shared" si="1"/>
        <v>-1.0164045732039415E-5</v>
      </c>
      <c r="FY17" s="46">
        <f t="shared" si="2"/>
        <v>-9.5794382672781979E-6</v>
      </c>
      <c r="FZ17" s="46">
        <f t="shared" si="3"/>
        <v>-4.671412624201792E-6</v>
      </c>
      <c r="GA17" s="46">
        <f t="shared" si="4"/>
        <v>-4.6858055230011654E-6</v>
      </c>
      <c r="GB17" s="46">
        <f t="shared" si="5"/>
        <v>-2.7663094562671337E-4</v>
      </c>
      <c r="GC17" s="46">
        <f t="shared" si="6"/>
        <v>-3.6741371158948405E-6</v>
      </c>
      <c r="GD17" s="46">
        <f t="shared" si="7"/>
        <v>-4.5343413216440849E-6</v>
      </c>
      <c r="GE17" s="46">
        <f t="shared" si="8"/>
        <v>6.2216002428793139E-6</v>
      </c>
      <c r="GF17" s="46">
        <f t="shared" si="9"/>
        <v>1.3621593328501631E-5</v>
      </c>
      <c r="GG17" s="46">
        <f t="shared" si="10"/>
        <v>-5.5755150744460209E-6</v>
      </c>
      <c r="GH17" s="46">
        <f t="shared" si="11"/>
        <v>0</v>
      </c>
      <c r="GI17" s="46">
        <f t="shared" si="12"/>
        <v>-1.4831863390312934E-6</v>
      </c>
      <c r="GJ17" s="46">
        <f t="shared" si="13"/>
        <v>-7.3042310948574597E-6</v>
      </c>
      <c r="GK17" s="46">
        <f t="shared" si="14"/>
        <v>5.2349000487268093E-5</v>
      </c>
      <c r="GL17" s="46">
        <f t="shared" si="15"/>
        <v>-2.0319225218407369E-5</v>
      </c>
      <c r="GM17" s="46">
        <f t="shared" si="16"/>
        <v>0</v>
      </c>
      <c r="GN17" s="46">
        <f t="shared" si="17"/>
        <v>-3.955917207260188E-5</v>
      </c>
      <c r="GO17" s="46">
        <f t="shared" si="18"/>
        <v>6.26507262694351E-6</v>
      </c>
      <c r="GP17" s="46">
        <f t="shared" si="19"/>
        <v>0</v>
      </c>
      <c r="GQ17" s="46">
        <f t="shared" si="20"/>
        <v>4.5673506507762159E-5</v>
      </c>
      <c r="GR17" s="46">
        <f t="shared" si="21"/>
        <v>-1.7911789349414203E-5</v>
      </c>
      <c r="GS17" s="46">
        <f t="shared" si="22"/>
        <v>3.2174372742896729E-5</v>
      </c>
      <c r="GT17" s="46">
        <f t="shared" si="23"/>
        <v>-3.661034983348436E-6</v>
      </c>
      <c r="GU17" s="46">
        <f t="shared" si="24"/>
        <v>0</v>
      </c>
      <c r="GV17" s="46">
        <f t="shared" si="25"/>
        <v>7.951521013090153E-6</v>
      </c>
      <c r="GW17" s="46">
        <f t="shared" si="26"/>
        <v>1.0003341792316908E-5</v>
      </c>
      <c r="GX17" s="46">
        <f t="shared" si="27"/>
        <v>-2.322977877683006E-6</v>
      </c>
      <c r="GY17" s="46">
        <f t="shared" si="28"/>
        <v>1.7477540567483837E-6</v>
      </c>
      <c r="GZ17" s="46">
        <f t="shared" si="29"/>
        <v>2.9815431087083506E-4</v>
      </c>
      <c r="HA17" s="46">
        <f t="shared" si="30"/>
        <v>-1.1105940127190643E-5</v>
      </c>
      <c r="HB17" s="46">
        <f t="shared" si="31"/>
        <v>-5.0551578562048726E-6</v>
      </c>
      <c r="HC17" s="46">
        <f t="shared" si="32"/>
        <v>0</v>
      </c>
      <c r="HD17" s="46">
        <f t="shared" si="33"/>
        <v>-7.4438428162169965E-4</v>
      </c>
      <c r="HE17" s="46">
        <f t="shared" si="34"/>
        <v>-1.7438108401335053E-5</v>
      </c>
      <c r="HF17" s="46">
        <f t="shared" si="35"/>
        <v>5.8899038876726258E-6</v>
      </c>
      <c r="HG17" s="46">
        <f t="shared" si="36"/>
        <v>-8.1801381696476267E-6</v>
      </c>
      <c r="HH17" s="46">
        <f t="shared" si="37"/>
        <v>-2.4549154450464579E-5</v>
      </c>
      <c r="HI17" s="46">
        <f t="shared" si="48"/>
        <v>-5.5084877926027093E-5</v>
      </c>
      <c r="HJ17" s="46">
        <f t="shared" si="49"/>
        <v>0</v>
      </c>
      <c r="HK17" s="46">
        <f t="shared" si="50"/>
        <v>0</v>
      </c>
      <c r="HL17" s="46">
        <f t="shared" si="51"/>
        <v>0</v>
      </c>
      <c r="HM17" s="46">
        <f t="shared" si="52"/>
        <v>0</v>
      </c>
      <c r="HN17" s="46">
        <f t="shared" si="53"/>
        <v>7.3394727718083271E-5</v>
      </c>
      <c r="HO17" s="46">
        <f t="shared" si="54"/>
        <v>-2.0934291139797613E-5</v>
      </c>
      <c r="HP17" s="46">
        <f t="shared" si="55"/>
        <v>-2.5420118840897156E-5</v>
      </c>
      <c r="HQ17" s="46">
        <f t="shared" si="39"/>
        <v>0</v>
      </c>
      <c r="HR17" s="46">
        <f t="shared" si="40"/>
        <v>-3.8689239136713207E-5</v>
      </c>
      <c r="HS17" s="46">
        <f t="shared" si="41"/>
        <v>-6.0827983524999269E-6</v>
      </c>
      <c r="HT17" s="46">
        <f t="shared" si="42"/>
        <v>1.9069448256686415E-5</v>
      </c>
      <c r="HU17" s="46">
        <f t="shared" si="43"/>
        <v>0</v>
      </c>
      <c r="HV17" s="46">
        <f t="shared" si="44"/>
        <v>0</v>
      </c>
      <c r="HW17" s="46">
        <f t="shared" si="45"/>
        <v>0</v>
      </c>
      <c r="HX17" s="46">
        <f t="shared" si="46"/>
        <v>0</v>
      </c>
      <c r="HY17" s="46">
        <f t="shared" si="56"/>
        <v>-2.6451954930676798E-5</v>
      </c>
      <c r="HZ17" s="46">
        <f t="shared" si="57"/>
        <v>0</v>
      </c>
    </row>
    <row r="18" spans="1:234" x14ac:dyDescent="0.3">
      <c r="A18" s="23" t="s">
        <v>17</v>
      </c>
      <c r="B18" s="21">
        <v>2565.8321764000002</v>
      </c>
      <c r="C18" s="21">
        <v>1.2454544E-2</v>
      </c>
      <c r="D18" s="21">
        <v>9268.8577346999991</v>
      </c>
      <c r="E18" s="21">
        <v>273.26188990999998</v>
      </c>
      <c r="F18" s="21">
        <v>270.53255207000001</v>
      </c>
      <c r="G18" s="21">
        <v>132.91888374999999</v>
      </c>
      <c r="H18" s="21">
        <v>1313.4748182000001</v>
      </c>
      <c r="I18" s="23">
        <v>28.233488735000002</v>
      </c>
      <c r="J18" s="23">
        <v>24.309570994000001</v>
      </c>
      <c r="K18" s="23">
        <v>2.7969339999999999E-4</v>
      </c>
      <c r="L18" s="23">
        <v>22.998542531999998</v>
      </c>
      <c r="M18" s="6">
        <v>6.0660000000000002E-8</v>
      </c>
      <c r="N18" s="23">
        <v>2.0279759653</v>
      </c>
      <c r="O18" s="23">
        <v>1.5376494E-3</v>
      </c>
      <c r="P18" s="23">
        <v>1.175105E-4</v>
      </c>
      <c r="Q18" s="23">
        <v>8.5820343699999996E-2</v>
      </c>
      <c r="S18" s="23">
        <v>7.8356700000000001E-5</v>
      </c>
      <c r="T18" s="23">
        <v>7.6896939600000005E-2</v>
      </c>
      <c r="W18" s="23">
        <v>7.97428778E-2</v>
      </c>
      <c r="X18" s="23">
        <v>1.415581E-4</v>
      </c>
      <c r="Y18" s="23">
        <v>199.05464015999999</v>
      </c>
      <c r="AA18" s="6">
        <v>7.5521207000000002E-6</v>
      </c>
      <c r="AB18" s="23">
        <v>9.9784317000000001E-3</v>
      </c>
      <c r="AC18" s="23">
        <v>5.3123139999999998E-4</v>
      </c>
      <c r="AD18" s="23">
        <v>0.30281186360000001</v>
      </c>
      <c r="AE18" s="23">
        <v>7.8443221055999999</v>
      </c>
      <c r="AF18" s="23">
        <v>0.25164042669999998</v>
      </c>
      <c r="AG18" s="23">
        <v>2.9438588E-3</v>
      </c>
      <c r="AI18" s="23">
        <v>8.1200067500000001E-2</v>
      </c>
      <c r="AJ18" s="23">
        <v>31.478590576999999</v>
      </c>
      <c r="AK18" s="23">
        <v>0.1353236924</v>
      </c>
      <c r="AL18" s="23">
        <v>5.5523976900000001E-2</v>
      </c>
      <c r="AM18" s="23">
        <v>36.915737696999997</v>
      </c>
      <c r="AN18" s="23">
        <v>1.7424986999999999E-2</v>
      </c>
      <c r="AS18" s="23">
        <v>8.7572340000000005E-4</v>
      </c>
      <c r="AT18" s="23">
        <v>1.8884027E-3</v>
      </c>
      <c r="AU18" s="23">
        <v>0.1256505195</v>
      </c>
      <c r="AW18" s="23">
        <v>7.4007287945</v>
      </c>
      <c r="AX18" s="23">
        <v>19.257501108</v>
      </c>
      <c r="AY18" s="23">
        <v>9.9835246399999994E-2</v>
      </c>
      <c r="AZ18" s="6">
        <v>6.5572499999999998E-6</v>
      </c>
      <c r="BD18" s="6">
        <v>8.4817973000000006E-6</v>
      </c>
      <c r="BF18" s="21"/>
      <c r="BG18" s="23" t="s">
        <v>17</v>
      </c>
      <c r="BH18" s="23">
        <v>5.2482908060252097E-2</v>
      </c>
      <c r="BI18" s="23">
        <v>13.0077314818343</v>
      </c>
      <c r="BJ18" s="23">
        <v>0</v>
      </c>
      <c r="BK18" s="23">
        <v>24.309584604286599</v>
      </c>
      <c r="BL18" s="23">
        <v>0</v>
      </c>
      <c r="BM18" s="23">
        <v>28.2374508260074</v>
      </c>
      <c r="BN18" s="23">
        <v>28.233640106269998</v>
      </c>
      <c r="BO18" s="23">
        <v>0.86077860680613905</v>
      </c>
      <c r="BP18" s="23">
        <v>2.5161572152813099E-2</v>
      </c>
      <c r="BQ18" s="23">
        <v>1.1468533661822E-4</v>
      </c>
      <c r="BR18" s="23">
        <v>1.6503371186692801E-4</v>
      </c>
      <c r="BS18" s="6">
        <v>22.998525279944602</v>
      </c>
      <c r="BT18" s="6">
        <v>8.4821854777557292E-6</v>
      </c>
      <c r="BU18" s="6">
        <v>1.9411795829957401E-8</v>
      </c>
      <c r="BV18" s="6">
        <v>4.1247485353042397E-8</v>
      </c>
      <c r="BW18" s="23">
        <v>1.4155066750442299E-4</v>
      </c>
      <c r="BX18" s="23">
        <v>2.0279665354474199</v>
      </c>
      <c r="BY18" s="23">
        <v>3.6905597072262102E-4</v>
      </c>
      <c r="BZ18" s="23">
        <v>1.16859474418118E-3</v>
      </c>
      <c r="CA18" s="23">
        <v>1.17525487182823E-4</v>
      </c>
      <c r="CB18" s="23">
        <v>0</v>
      </c>
      <c r="CC18" s="23">
        <v>6270.1995530478998</v>
      </c>
      <c r="CD18" s="23">
        <v>8.5818060294941698E-2</v>
      </c>
      <c r="CE18" s="6">
        <v>2.2722044202670699E-5</v>
      </c>
      <c r="CF18" s="6">
        <v>5.5613285603267E-5</v>
      </c>
      <c r="CG18" s="6">
        <v>0</v>
      </c>
      <c r="CH18" s="23">
        <v>7.6897338730769801E-2</v>
      </c>
      <c r="CI18" s="23">
        <v>0.302813135492291</v>
      </c>
      <c r="CJ18" s="23">
        <v>0</v>
      </c>
      <c r="CK18" s="23">
        <v>0.13533360696864899</v>
      </c>
      <c r="CL18" s="23">
        <v>0</v>
      </c>
      <c r="CM18" s="23">
        <v>5.55239510850183E-2</v>
      </c>
      <c r="CN18" s="23">
        <v>2565.78887854186</v>
      </c>
      <c r="CO18" s="23">
        <v>0</v>
      </c>
      <c r="CP18" s="23">
        <v>7.9744988533077404E-2</v>
      </c>
      <c r="CQ18" s="23">
        <v>54.658649334407997</v>
      </c>
      <c r="CR18" s="23">
        <v>1076.4094435908901</v>
      </c>
      <c r="CS18" s="23">
        <v>20.531428722855601</v>
      </c>
      <c r="CT18" s="23">
        <v>7.40072471845221</v>
      </c>
      <c r="CU18" s="23">
        <v>0.34129866331644299</v>
      </c>
      <c r="CV18" s="23">
        <v>3.01932229032667E-2</v>
      </c>
      <c r="CW18" s="23">
        <v>199.055015532618</v>
      </c>
      <c r="CX18" s="23">
        <v>199.055015532618</v>
      </c>
      <c r="CY18" s="23">
        <v>0</v>
      </c>
      <c r="CZ18" s="23">
        <v>0</v>
      </c>
      <c r="DA18" s="23">
        <v>19.257500930269298</v>
      </c>
      <c r="DB18" s="6">
        <v>3.0209268320719399E-6</v>
      </c>
      <c r="DC18" s="6">
        <v>3.7759919317741199E-6</v>
      </c>
      <c r="DD18" s="23">
        <v>0</v>
      </c>
      <c r="DE18" s="23">
        <v>19.6114106290803</v>
      </c>
      <c r="DF18" s="6">
        <v>3.0006508800360501E-2</v>
      </c>
      <c r="DG18" s="23">
        <v>3.93268392963803</v>
      </c>
      <c r="DH18" s="23">
        <v>0.60531885685540199</v>
      </c>
      <c r="DI18" s="23">
        <v>2.5942343233849698E-3</v>
      </c>
      <c r="DJ18" s="6">
        <v>7.3837265813477999E-3</v>
      </c>
      <c r="DK18" s="23">
        <v>1.7529794639461701E-4</v>
      </c>
      <c r="DL18" s="23">
        <v>3.5590148315944501E-4</v>
      </c>
      <c r="DM18" s="23">
        <v>7.8515184472811104</v>
      </c>
      <c r="DN18" s="6">
        <v>6.5574637808164498E-6</v>
      </c>
      <c r="DO18" s="23">
        <v>0.25164192464228002</v>
      </c>
      <c r="DP18" s="23">
        <v>1.2454662279468899E-2</v>
      </c>
      <c r="DQ18" s="23">
        <v>0</v>
      </c>
      <c r="DR18" s="23">
        <v>1.2069767566703601E-3</v>
      </c>
      <c r="DS18" s="23">
        <v>1.73685615613133E-3</v>
      </c>
      <c r="DT18" s="23">
        <v>2514.0678631423598</v>
      </c>
      <c r="DU18" s="23">
        <v>8341.9169005693293</v>
      </c>
      <c r="DV18" s="23">
        <v>926.88155776671795</v>
      </c>
      <c r="DW18" s="23">
        <v>9268.7984583360503</v>
      </c>
      <c r="DX18" s="23">
        <v>2.1494494787005901E-4</v>
      </c>
      <c r="DY18" s="23">
        <v>80.279109060383902</v>
      </c>
      <c r="DZ18" s="23">
        <v>1.7424448794047101E-2</v>
      </c>
      <c r="EA18" s="23">
        <v>0</v>
      </c>
      <c r="EB18" s="23">
        <v>0</v>
      </c>
      <c r="EC18" s="23">
        <v>0</v>
      </c>
      <c r="ED18" s="23">
        <v>0</v>
      </c>
      <c r="EE18" s="23">
        <v>8.7570191242998801E-4</v>
      </c>
      <c r="EF18" s="23">
        <v>1.8883949092518E-3</v>
      </c>
      <c r="EG18" s="23">
        <v>0.12565625806348901</v>
      </c>
      <c r="EH18" s="23">
        <v>2.1765171010433302</v>
      </c>
      <c r="EI18" s="23">
        <v>534.53024461619395</v>
      </c>
      <c r="EJ18" s="23">
        <v>2.9309447384877401</v>
      </c>
      <c r="EK18" s="23">
        <v>7.6387292919856602</v>
      </c>
      <c r="EL18" s="23">
        <v>18.528284076676702</v>
      </c>
      <c r="EM18" s="23">
        <v>4.3224562182685897</v>
      </c>
      <c r="EN18" s="23">
        <v>2.1886360554903401E-4</v>
      </c>
      <c r="EO18" s="6">
        <v>7.5522085241709599E-7</v>
      </c>
      <c r="EP18" s="23">
        <v>1.0179415719064999</v>
      </c>
      <c r="EQ18" s="23">
        <v>273.272460995855</v>
      </c>
      <c r="ER18" s="23">
        <v>270.543134204186</v>
      </c>
      <c r="ES18" s="23">
        <v>2.72932679166873</v>
      </c>
      <c r="ET18" s="23">
        <v>2.9045398678329102E-4</v>
      </c>
      <c r="EU18" s="6">
        <v>6.42874579054988E-5</v>
      </c>
      <c r="EV18" s="23">
        <v>8.1899299973544402</v>
      </c>
      <c r="EW18" s="23">
        <v>1.7155199876541199E-4</v>
      </c>
      <c r="EX18" s="23">
        <v>49.6370179546619</v>
      </c>
      <c r="EY18" s="23">
        <v>12.353185066166199</v>
      </c>
      <c r="EZ18" s="23">
        <v>6.6181430445057901</v>
      </c>
      <c r="FA18" s="23">
        <v>124.05450716954</v>
      </c>
      <c r="FB18" s="23">
        <v>8.1137190093183695E-2</v>
      </c>
      <c r="FC18" s="23">
        <v>367.66800673497897</v>
      </c>
      <c r="FD18" s="23">
        <v>6.7645754903905999</v>
      </c>
      <c r="FE18" s="23">
        <v>26.2238028769214</v>
      </c>
      <c r="FF18" s="23">
        <v>8.6354449227921598E-2</v>
      </c>
      <c r="FG18" s="23">
        <v>0</v>
      </c>
      <c r="FH18" s="23">
        <v>132.91911452532301</v>
      </c>
      <c r="FI18" s="23">
        <v>26.735731011998499</v>
      </c>
      <c r="FJ18" s="23">
        <v>9.9834965596088301E-2</v>
      </c>
      <c r="FK18" s="23">
        <v>0</v>
      </c>
      <c r="FL18" s="23">
        <v>2.3600666162778301E-2</v>
      </c>
      <c r="FM18" s="23">
        <v>44.168765497452704</v>
      </c>
      <c r="FN18" s="23">
        <v>31.4786780276145</v>
      </c>
      <c r="FO18" s="23">
        <v>0</v>
      </c>
      <c r="FP18" s="23">
        <v>0</v>
      </c>
      <c r="FQ18" s="23">
        <v>17.672493705063101</v>
      </c>
      <c r="FR18" s="23">
        <v>1313.47143472059</v>
      </c>
      <c r="FS18" s="23">
        <v>36.915780706016498</v>
      </c>
      <c r="FT18" s="23">
        <v>17.0373353271961</v>
      </c>
      <c r="FV18" s="32">
        <f t="shared" si="47"/>
        <v>1.9140636002313733</v>
      </c>
      <c r="FW18" s="46">
        <f t="shared" si="0"/>
        <v>-1.6874781810943948E-5</v>
      </c>
      <c r="FX18" s="46">
        <f t="shared" si="1"/>
        <v>9.4968927726098427E-6</v>
      </c>
      <c r="FY18" s="46">
        <f t="shared" si="2"/>
        <v>-6.3952177976469683E-6</v>
      </c>
      <c r="FZ18" s="46">
        <f t="shared" si="3"/>
        <v>3.8684815722021395E-5</v>
      </c>
      <c r="GA18" s="46">
        <f t="shared" si="4"/>
        <v>3.9115936714547231E-5</v>
      </c>
      <c r="GB18" s="46">
        <f t="shared" si="5"/>
        <v>1.7362117142998216E-6</v>
      </c>
      <c r="GC18" s="46">
        <f t="shared" si="6"/>
        <v>-2.575975849115044E-6</v>
      </c>
      <c r="GD18" s="46">
        <f t="shared" si="7"/>
        <v>5.3614086242593572E-6</v>
      </c>
      <c r="GE18" s="46">
        <f t="shared" si="8"/>
        <v>5.5987358232927773E-7</v>
      </c>
      <c r="GF18" s="46">
        <f t="shared" si="9"/>
        <v>9.1702146521967625E-5</v>
      </c>
      <c r="GG18" s="46">
        <f t="shared" si="10"/>
        <v>-7.5013689987989438E-7</v>
      </c>
      <c r="GH18" s="46">
        <f t="shared" si="11"/>
        <v>-1.1849934061988732E-5</v>
      </c>
      <c r="GI18" s="46">
        <f t="shared" si="12"/>
        <v>-4.6498837961957258E-6</v>
      </c>
      <c r="GJ18" s="46">
        <f t="shared" si="13"/>
        <v>8.551388899681357E-7</v>
      </c>
      <c r="GK18" s="46">
        <f t="shared" si="14"/>
        <v>1.2753909500000889E-4</v>
      </c>
      <c r="GL18" s="46">
        <f t="shared" si="15"/>
        <v>-2.6606803933111728E-5</v>
      </c>
      <c r="GM18" s="46">
        <f t="shared" si="16"/>
        <v>0</v>
      </c>
      <c r="GN18" s="46">
        <f t="shared" si="17"/>
        <v>-2.7272963336000234E-4</v>
      </c>
      <c r="GO18" s="46">
        <f t="shared" si="18"/>
        <v>5.1904636500763801E-6</v>
      </c>
      <c r="GP18" s="46">
        <f t="shared" si="19"/>
        <v>0</v>
      </c>
      <c r="GQ18" s="46">
        <f t="shared" si="20"/>
        <v>0</v>
      </c>
      <c r="GR18" s="46">
        <f t="shared" si="21"/>
        <v>2.6469236320989006E-5</v>
      </c>
      <c r="GS18" s="46">
        <f t="shared" si="22"/>
        <v>-5.2504911954918669E-5</v>
      </c>
      <c r="GT18" s="46">
        <f t="shared" si="23"/>
        <v>1.885776778213392E-6</v>
      </c>
      <c r="GU18" s="46">
        <f t="shared" si="24"/>
        <v>0</v>
      </c>
      <c r="GV18" s="46">
        <f t="shared" si="25"/>
        <v>2.504761762584189E-6</v>
      </c>
      <c r="GW18" s="46">
        <f t="shared" si="26"/>
        <v>-4.7181288742119598E-5</v>
      </c>
      <c r="GX18" s="46">
        <f t="shared" si="27"/>
        <v>-6.0181770012022249E-5</v>
      </c>
      <c r="GY18" s="46">
        <f t="shared" si="28"/>
        <v>4.2002723270721625E-6</v>
      </c>
      <c r="GZ18" s="46">
        <f t="shared" si="29"/>
        <v>9.1739497489185006E-4</v>
      </c>
      <c r="HA18" s="46">
        <f t="shared" si="30"/>
        <v>5.9527091878386822E-6</v>
      </c>
      <c r="HB18" s="46">
        <f t="shared" si="31"/>
        <v>-8.7936277072443239E-6</v>
      </c>
      <c r="HC18" s="46">
        <f t="shared" si="32"/>
        <v>0</v>
      </c>
      <c r="HD18" s="46">
        <f t="shared" si="33"/>
        <v>-7.743516569897644E-4</v>
      </c>
      <c r="HE18" s="46">
        <f t="shared" si="34"/>
        <v>2.7780981580824278E-6</v>
      </c>
      <c r="HF18" s="46">
        <f t="shared" si="35"/>
        <v>7.3265578799627581E-5</v>
      </c>
      <c r="HG18" s="46">
        <f t="shared" si="36"/>
        <v>-4.6493394641730231E-7</v>
      </c>
      <c r="HH18" s="46">
        <f t="shared" si="37"/>
        <v>1.1650591098606633E-6</v>
      </c>
      <c r="HI18" s="46">
        <f t="shared" si="48"/>
        <v>-3.0887021775018418E-5</v>
      </c>
      <c r="HJ18" s="46">
        <f t="shared" si="49"/>
        <v>0</v>
      </c>
      <c r="HK18" s="46">
        <f t="shared" si="50"/>
        <v>0</v>
      </c>
      <c r="HL18" s="46">
        <f t="shared" si="51"/>
        <v>0</v>
      </c>
      <c r="HM18" s="46">
        <f t="shared" si="52"/>
        <v>0</v>
      </c>
      <c r="HN18" s="46">
        <f t="shared" si="53"/>
        <v>-2.4536937133390549E-5</v>
      </c>
      <c r="HO18" s="46">
        <f t="shared" si="54"/>
        <v>-4.1255756518426155E-6</v>
      </c>
      <c r="HP18" s="46">
        <f t="shared" si="55"/>
        <v>4.5670829789212163E-5</v>
      </c>
      <c r="HQ18" s="46">
        <f t="shared" si="39"/>
        <v>0</v>
      </c>
      <c r="HR18" s="46">
        <f t="shared" si="40"/>
        <v>-5.5076302660724142E-7</v>
      </c>
      <c r="HS18" s="46">
        <f t="shared" si="41"/>
        <v>-9.2291673914810901E-9</v>
      </c>
      <c r="HT18" s="46">
        <f t="shared" si="42"/>
        <v>-2.8126730971086721E-6</v>
      </c>
      <c r="HU18" s="46">
        <f t="shared" si="43"/>
        <v>3.2602206176370068E-5</v>
      </c>
      <c r="HV18" s="46">
        <f t="shared" si="44"/>
        <v>0</v>
      </c>
      <c r="HW18" s="46">
        <f t="shared" si="45"/>
        <v>0</v>
      </c>
      <c r="HX18" s="46">
        <f t="shared" si="46"/>
        <v>0</v>
      </c>
      <c r="HY18" s="46">
        <f t="shared" si="56"/>
        <v>4.5765978836647769E-5</v>
      </c>
      <c r="HZ18" s="46">
        <f t="shared" si="57"/>
        <v>0</v>
      </c>
    </row>
    <row r="19" spans="1:234" x14ac:dyDescent="0.3">
      <c r="A19" s="23" t="s">
        <v>18</v>
      </c>
      <c r="B19" s="21">
        <v>14684.103563999999</v>
      </c>
      <c r="C19" s="21">
        <v>22.323920000000001</v>
      </c>
      <c r="D19" s="21">
        <v>31364.635823000001</v>
      </c>
      <c r="E19" s="21">
        <v>1195.4397692</v>
      </c>
      <c r="F19" s="21">
        <v>1175.5770199000001</v>
      </c>
      <c r="G19" s="21">
        <v>1055.0201357000001</v>
      </c>
      <c r="H19" s="21">
        <v>12818.256124</v>
      </c>
      <c r="I19" s="23">
        <v>78.309964378999993</v>
      </c>
      <c r="J19" s="23">
        <v>61.324744408999997</v>
      </c>
      <c r="K19" s="23">
        <v>2.7777841000000002E-3</v>
      </c>
      <c r="L19" s="23">
        <v>32.508812833</v>
      </c>
      <c r="M19" s="23">
        <v>1.102998E-3</v>
      </c>
      <c r="N19" s="23">
        <v>7.1927026758999997</v>
      </c>
      <c r="O19" s="23">
        <v>8.2890446E-3</v>
      </c>
      <c r="P19" s="23">
        <v>2.4391713999999998E-2</v>
      </c>
      <c r="Q19" s="23">
        <v>0.19588470320000001</v>
      </c>
      <c r="S19" s="23">
        <v>5.6478500000000005E-4</v>
      </c>
      <c r="T19" s="23">
        <v>0.1753712808</v>
      </c>
      <c r="W19" s="23">
        <v>0.1800885102</v>
      </c>
      <c r="X19" s="23">
        <v>3.4629499999999998E-3</v>
      </c>
      <c r="Y19" s="23">
        <v>649.24235329999999</v>
      </c>
      <c r="Z19" s="6">
        <v>1.35E-6</v>
      </c>
      <c r="AA19" s="23">
        <v>1.1036405999999999E-3</v>
      </c>
      <c r="AB19" s="23">
        <v>6.5762483000000004E-3</v>
      </c>
      <c r="AC19" s="23">
        <v>3.87956525E-2</v>
      </c>
      <c r="AD19" s="23">
        <v>0.87529031970000004</v>
      </c>
      <c r="AE19" s="23">
        <v>40.329621173</v>
      </c>
      <c r="AF19" s="23">
        <v>1.1936745446000001</v>
      </c>
      <c r="AG19" s="23">
        <v>1.6998892500000001E-2</v>
      </c>
      <c r="AH19" s="23">
        <v>2.9317880000000001E-4</v>
      </c>
      <c r="AI19" s="23">
        <v>0.18524296239999999</v>
      </c>
      <c r="AJ19" s="23">
        <v>34.425041254999996</v>
      </c>
      <c r="AK19" s="23">
        <v>0.35907095309999998</v>
      </c>
      <c r="AL19" s="23">
        <v>0.1515978758</v>
      </c>
      <c r="AM19" s="23">
        <v>23.333580821000002</v>
      </c>
      <c r="AN19" s="23">
        <v>4.9569704300000003E-2</v>
      </c>
      <c r="AS19" s="23">
        <v>1.2254562000000001E-3</v>
      </c>
      <c r="AT19" s="23">
        <v>3.1195547999999999E-3</v>
      </c>
      <c r="AU19" s="23">
        <v>0.4531000094</v>
      </c>
      <c r="AW19" s="23">
        <v>8.5302179725999991</v>
      </c>
      <c r="AX19" s="23">
        <v>33.700865698000001</v>
      </c>
      <c r="AY19" s="23">
        <v>0.2000724347</v>
      </c>
      <c r="BD19" s="6">
        <v>5.7843457E-6</v>
      </c>
      <c r="BE19" s="23">
        <v>1.4104999999999999E-2</v>
      </c>
      <c r="BF19" s="21"/>
      <c r="BG19" s="23" t="s">
        <v>18</v>
      </c>
      <c r="BH19" s="23">
        <v>0.46712572812438502</v>
      </c>
      <c r="BI19" s="23">
        <v>187.03226419623499</v>
      </c>
      <c r="BJ19" s="23">
        <v>0</v>
      </c>
      <c r="BK19" s="23">
        <v>61.323821757205998</v>
      </c>
      <c r="BL19" s="23">
        <v>0</v>
      </c>
      <c r="BM19" s="23">
        <v>78.336260337848401</v>
      </c>
      <c r="BN19" s="23">
        <v>78.303589456290993</v>
      </c>
      <c r="BO19" s="23">
        <v>7.9311663868419799</v>
      </c>
      <c r="BP19" s="23">
        <v>0.21502057910262901</v>
      </c>
      <c r="BQ19" s="23">
        <v>1.13890426733246E-3</v>
      </c>
      <c r="BR19" s="23">
        <v>1.63889851865937E-3</v>
      </c>
      <c r="BS19" s="23">
        <v>32.506965616632399</v>
      </c>
      <c r="BT19" s="6">
        <v>5.7842154420462001E-6</v>
      </c>
      <c r="BU19" s="23">
        <v>3.5295204396016002E-4</v>
      </c>
      <c r="BV19" s="23">
        <v>7.50030699361217E-4</v>
      </c>
      <c r="BW19" s="23">
        <v>3.4632704442864701E-3</v>
      </c>
      <c r="BX19" s="23">
        <v>7.1926702537226799</v>
      </c>
      <c r="BY19" s="23">
        <v>1.9893054438400101E-3</v>
      </c>
      <c r="BZ19" s="23">
        <v>6.2995328138141403E-3</v>
      </c>
      <c r="CA19" s="23">
        <v>2.43937762512552E-2</v>
      </c>
      <c r="CB19" s="23">
        <v>0</v>
      </c>
      <c r="CC19" s="23">
        <v>52291.023445074097</v>
      </c>
      <c r="CD19" s="23">
        <v>0.195883474413066</v>
      </c>
      <c r="CE19" s="23">
        <v>1.6378367320226799E-4</v>
      </c>
      <c r="CF19" s="6">
        <v>4.0098969990685299E-4</v>
      </c>
      <c r="CG19" s="23">
        <v>0</v>
      </c>
      <c r="CH19" s="23">
        <v>0.17537405790069299</v>
      </c>
      <c r="CI19" s="23">
        <v>0.87528958125811995</v>
      </c>
      <c r="CJ19" s="23">
        <v>0</v>
      </c>
      <c r="CK19" s="23">
        <v>0.35906743203792202</v>
      </c>
      <c r="CL19" s="23">
        <v>2.9317042532669703E-4</v>
      </c>
      <c r="CM19" s="23">
        <v>0.15160088850744299</v>
      </c>
      <c r="CN19" s="23">
        <v>14674.447399725501</v>
      </c>
      <c r="CO19" s="23">
        <v>0</v>
      </c>
      <c r="CP19" s="23">
        <v>0.18008847636686101</v>
      </c>
      <c r="CQ19" s="23">
        <v>371.90650844689497</v>
      </c>
      <c r="CR19" s="23">
        <v>9193.7287555765397</v>
      </c>
      <c r="CS19" s="23">
        <v>193.51230272493899</v>
      </c>
      <c r="CT19" s="23">
        <v>8.5252960879710002</v>
      </c>
      <c r="CU19" s="23">
        <v>10.057092152486801</v>
      </c>
      <c r="CV19" s="23">
        <v>0.28776180891091901</v>
      </c>
      <c r="CW19" s="23">
        <v>649.13365708997605</v>
      </c>
      <c r="CX19" s="23">
        <v>649.13365708997605</v>
      </c>
      <c r="CY19" s="6">
        <v>1.35002897644912E-6</v>
      </c>
      <c r="CZ19" s="23">
        <v>1.41032988861146E-2</v>
      </c>
      <c r="DA19" s="23">
        <v>33.700474886149699</v>
      </c>
      <c r="DB19" s="23">
        <v>4.4145264538392702E-4</v>
      </c>
      <c r="DC19" s="23">
        <v>5.5183594326972001E-4</v>
      </c>
      <c r="DD19" s="23">
        <v>0</v>
      </c>
      <c r="DE19" s="23">
        <v>228.16084595149999</v>
      </c>
      <c r="DF19" s="23">
        <v>0.43922700557445998</v>
      </c>
      <c r="DG19" s="23">
        <v>56.093197031616903</v>
      </c>
      <c r="DH19" s="23">
        <v>8.4686244421688102</v>
      </c>
      <c r="DI19" s="23">
        <v>1.7097964861522001E-3</v>
      </c>
      <c r="DJ19" s="6">
        <v>4.8663647273709297E-3</v>
      </c>
      <c r="DK19" s="23">
        <v>1.28027293408842E-2</v>
      </c>
      <c r="DL19" s="23">
        <v>2.59928868438522E-2</v>
      </c>
      <c r="DM19" s="23">
        <v>40.521310735131799</v>
      </c>
      <c r="DN19" s="23">
        <v>0</v>
      </c>
      <c r="DO19" s="23">
        <v>1.1934807787999799</v>
      </c>
      <c r="DP19" s="23">
        <v>22.323868891130399</v>
      </c>
      <c r="DQ19" s="23">
        <v>0</v>
      </c>
      <c r="DR19" s="23">
        <v>6.9694544514073498E-3</v>
      </c>
      <c r="DS19" s="23">
        <v>1.0029196608189E-2</v>
      </c>
      <c r="DT19" s="23">
        <v>21915.9073438163</v>
      </c>
      <c r="DU19" s="23">
        <v>28217.0639412688</v>
      </c>
      <c r="DV19" s="23">
        <v>3135.2328046263901</v>
      </c>
      <c r="DW19" s="23">
        <v>31352.296745895201</v>
      </c>
      <c r="DX19" s="23">
        <v>1.253787274478E-2</v>
      </c>
      <c r="DY19" s="23">
        <v>700.35693278554004</v>
      </c>
      <c r="DZ19" s="23">
        <v>4.9568633993517401E-2</v>
      </c>
      <c r="EA19" s="23">
        <v>0</v>
      </c>
      <c r="EB19" s="23">
        <v>0</v>
      </c>
      <c r="EC19" s="23">
        <v>0</v>
      </c>
      <c r="ED19" s="23">
        <v>0</v>
      </c>
      <c r="EE19" s="23">
        <v>1.22539739901352E-3</v>
      </c>
      <c r="EF19" s="23">
        <v>3.1196001908490498E-3</v>
      </c>
      <c r="EG19" s="23">
        <v>0.45276253020914697</v>
      </c>
      <c r="EH19" s="23">
        <v>11.536494891119199</v>
      </c>
      <c r="EI19" s="23">
        <v>5771.9399704539901</v>
      </c>
      <c r="EJ19" s="23">
        <v>14.1875953113201</v>
      </c>
      <c r="EK19" s="23">
        <v>29.691924863175601</v>
      </c>
      <c r="EL19" s="23">
        <v>77.828210942861702</v>
      </c>
      <c r="EM19" s="23">
        <v>17.202489800426498</v>
      </c>
      <c r="EN19" s="23">
        <v>1.79908503392362</v>
      </c>
      <c r="EO19" s="23">
        <v>1.10370534157862E-4</v>
      </c>
      <c r="EP19" s="23">
        <v>4.2330840115301704</v>
      </c>
      <c r="EQ19" s="23">
        <v>1196.69515566931</v>
      </c>
      <c r="ER19" s="23">
        <v>1175.2304061201701</v>
      </c>
      <c r="ES19" s="23">
        <v>21.4647495491383</v>
      </c>
      <c r="ET19" s="23">
        <v>3.3814126005169802E-2</v>
      </c>
      <c r="EU19" s="23">
        <v>9.8012776764386505E-3</v>
      </c>
      <c r="EV19" s="23">
        <v>81.397281225990099</v>
      </c>
      <c r="EW19" s="23">
        <v>0.14592801795664601</v>
      </c>
      <c r="EX19" s="23">
        <v>200.17428517336501</v>
      </c>
      <c r="EY19" s="23">
        <v>49.453189637504998</v>
      </c>
      <c r="EZ19" s="23">
        <v>26.130847456362201</v>
      </c>
      <c r="FA19" s="23">
        <v>500.51833549496502</v>
      </c>
      <c r="FB19" s="23">
        <v>0.18509167996704601</v>
      </c>
      <c r="FC19" s="23">
        <v>3330.3456575358</v>
      </c>
      <c r="FD19" s="23">
        <v>30.0539237387081</v>
      </c>
      <c r="FE19" s="23">
        <v>113.48200547131999</v>
      </c>
      <c r="FF19" s="23">
        <v>17.352109645963399</v>
      </c>
      <c r="FG19" s="23">
        <v>0</v>
      </c>
      <c r="FH19" s="23">
        <v>1055.0075812417499</v>
      </c>
      <c r="FI19" s="23">
        <v>297.89105043754398</v>
      </c>
      <c r="FJ19" s="23">
        <v>0.20007018032141799</v>
      </c>
      <c r="FK19" s="23">
        <v>4.4209835921008196E-3</v>
      </c>
      <c r="FL19" s="23">
        <v>0.26933678152389601</v>
      </c>
      <c r="FM19" s="23">
        <v>544.95495768258604</v>
      </c>
      <c r="FN19" s="23">
        <v>34.405104136454</v>
      </c>
      <c r="FO19" s="23">
        <v>0</v>
      </c>
      <c r="FP19" s="23">
        <v>0</v>
      </c>
      <c r="FQ19" s="23">
        <v>213.14510626126</v>
      </c>
      <c r="FR19" s="23">
        <v>12817.7641336662</v>
      </c>
      <c r="FS19" s="23">
        <v>23.323655920747001</v>
      </c>
      <c r="FT19" s="23">
        <v>249.593645738779</v>
      </c>
      <c r="FV19" s="32">
        <f t="shared" si="47"/>
        <v>1.7098073513658738</v>
      </c>
      <c r="FW19" s="46">
        <f t="shared" si="0"/>
        <v>-6.5759303810493234E-4</v>
      </c>
      <c r="FX19" s="46">
        <f t="shared" si="1"/>
        <v>-2.2894218220745044E-6</v>
      </c>
      <c r="FY19" s="46">
        <f t="shared" si="2"/>
        <v>-3.934073130781079E-4</v>
      </c>
      <c r="FZ19" s="46">
        <f t="shared" si="3"/>
        <v>1.0501461484338217E-3</v>
      </c>
      <c r="GA19" s="46">
        <f t="shared" si="4"/>
        <v>-2.9484565788765328E-4</v>
      </c>
      <c r="GB19" s="46">
        <f t="shared" si="5"/>
        <v>-1.1899733308738277E-5</v>
      </c>
      <c r="GC19" s="46">
        <f t="shared" si="6"/>
        <v>-3.8382002125732315E-5</v>
      </c>
      <c r="GD19" s="46">
        <f t="shared" si="7"/>
        <v>-8.1406277726637653E-5</v>
      </c>
      <c r="GE19" s="46">
        <f t="shared" si="8"/>
        <v>-1.5045342673517922E-5</v>
      </c>
      <c r="GF19" s="46">
        <f t="shared" si="9"/>
        <v>6.726941748213494E-6</v>
      </c>
      <c r="GG19" s="46">
        <f t="shared" si="10"/>
        <v>-5.6822018604313733E-5</v>
      </c>
      <c r="GH19" s="46">
        <f t="shared" si="11"/>
        <v>-1.3832009326334803E-5</v>
      </c>
      <c r="GI19" s="46">
        <f t="shared" si="12"/>
        <v>-4.5076487630214772E-6</v>
      </c>
      <c r="GJ19" s="46">
        <f t="shared" si="13"/>
        <v>-2.4893381059707294E-5</v>
      </c>
      <c r="GK19" s="46">
        <f t="shared" si="14"/>
        <v>8.4547205464989629E-5</v>
      </c>
      <c r="GL19" s="46">
        <f t="shared" si="15"/>
        <v>-6.2730111843157034E-6</v>
      </c>
      <c r="GM19" s="46">
        <f t="shared" si="16"/>
        <v>0</v>
      </c>
      <c r="GN19" s="46">
        <f t="shared" si="17"/>
        <v>-2.0586401690922281E-5</v>
      </c>
      <c r="GO19" s="46">
        <f t="shared" si="18"/>
        <v>1.5835550041732295E-5</v>
      </c>
      <c r="GP19" s="46">
        <f t="shared" si="19"/>
        <v>0</v>
      </c>
      <c r="GQ19" s="46">
        <f t="shared" si="20"/>
        <v>0</v>
      </c>
      <c r="GR19" s="46">
        <f t="shared" si="21"/>
        <v>-1.8786950343077629E-7</v>
      </c>
      <c r="GS19" s="46">
        <f t="shared" si="22"/>
        <v>9.25350601280108E-5</v>
      </c>
      <c r="GT19" s="46">
        <f t="shared" si="23"/>
        <v>-1.6742008507524174E-4</v>
      </c>
      <c r="GU19" s="46">
        <f t="shared" si="24"/>
        <v>2.1464036385206263E-5</v>
      </c>
      <c r="GV19" s="46">
        <f t="shared" si="25"/>
        <v>1.6783372693259241E-5</v>
      </c>
      <c r="GW19" s="46">
        <f t="shared" si="26"/>
        <v>-1.324257736285793E-5</v>
      </c>
      <c r="GX19" s="46">
        <f t="shared" si="27"/>
        <v>-9.3606528725908217E-7</v>
      </c>
      <c r="GY19" s="46">
        <f t="shared" si="28"/>
        <v>-8.4365365807004369E-7</v>
      </c>
      <c r="GZ19" s="46">
        <f t="shared" si="29"/>
        <v>4.7530712304367497E-3</v>
      </c>
      <c r="HA19" s="46">
        <f t="shared" si="30"/>
        <v>-1.6232716103123778E-4</v>
      </c>
      <c r="HB19" s="46">
        <f t="shared" si="31"/>
        <v>-1.4203301988795166E-5</v>
      </c>
      <c r="HC19" s="46">
        <f t="shared" si="32"/>
        <v>-2.8565071222680509E-5</v>
      </c>
      <c r="HD19" s="46">
        <f t="shared" si="33"/>
        <v>-8.1667033928831633E-4</v>
      </c>
      <c r="HE19" s="46">
        <f t="shared" si="34"/>
        <v>-5.7914581418550784E-4</v>
      </c>
      <c r="HF19" s="46">
        <f t="shared" si="35"/>
        <v>-9.8060342881024127E-6</v>
      </c>
      <c r="HG19" s="46">
        <f t="shared" si="36"/>
        <v>1.9873018847337696E-5</v>
      </c>
      <c r="HH19" s="46">
        <f t="shared" si="37"/>
        <v>-4.2534835647979673E-4</v>
      </c>
      <c r="HI19" s="46">
        <f t="shared" si="48"/>
        <v>-2.1591948100485938E-5</v>
      </c>
      <c r="HJ19" s="46">
        <f t="shared" si="49"/>
        <v>0</v>
      </c>
      <c r="HK19" s="46">
        <f t="shared" si="50"/>
        <v>0</v>
      </c>
      <c r="HL19" s="46">
        <f t="shared" si="51"/>
        <v>0</v>
      </c>
      <c r="HM19" s="46">
        <f t="shared" si="52"/>
        <v>0</v>
      </c>
      <c r="HN19" s="46">
        <f t="shared" si="53"/>
        <v>-4.7982936052791392E-5</v>
      </c>
      <c r="HO19" s="46">
        <f t="shared" si="54"/>
        <v>1.4550425288219361E-5</v>
      </c>
      <c r="HP19" s="46">
        <f t="shared" si="55"/>
        <v>-7.4482274078944098E-4</v>
      </c>
      <c r="HQ19" s="46">
        <f t="shared" si="39"/>
        <v>0</v>
      </c>
      <c r="HR19" s="46">
        <f t="shared" si="40"/>
        <v>-5.7699400470287302E-4</v>
      </c>
      <c r="HS19" s="46">
        <f t="shared" si="41"/>
        <v>-1.1596492915171E-5</v>
      </c>
      <c r="HT19" s="46">
        <f t="shared" si="42"/>
        <v>-1.1267812007118873E-5</v>
      </c>
      <c r="HU19" s="46">
        <f t="shared" si="43"/>
        <v>0</v>
      </c>
      <c r="HV19" s="46">
        <f t="shared" si="44"/>
        <v>0</v>
      </c>
      <c r="HW19" s="46">
        <f t="shared" si="45"/>
        <v>0</v>
      </c>
      <c r="HX19" s="46">
        <f t="shared" si="46"/>
        <v>0</v>
      </c>
      <c r="HY19" s="46">
        <f t="shared" si="56"/>
        <v>-2.2519047193174484E-5</v>
      </c>
      <c r="HZ19" s="46">
        <f t="shared" si="57"/>
        <v>-1.2060360761426168E-4</v>
      </c>
    </row>
    <row r="20" spans="1:234" x14ac:dyDescent="0.3">
      <c r="A20" s="23" t="s">
        <v>19</v>
      </c>
      <c r="B20" s="21">
        <v>36.748935000000003</v>
      </c>
      <c r="D20" s="21">
        <v>28.591566</v>
      </c>
      <c r="E20" s="21">
        <v>1.3488478445000001</v>
      </c>
      <c r="F20" s="21">
        <v>1.3488478445000001</v>
      </c>
      <c r="G20" s="21">
        <v>1.2971199600000001</v>
      </c>
      <c r="H20" s="21">
        <v>50.365321000000002</v>
      </c>
      <c r="I20" s="23">
        <v>0.110815154</v>
      </c>
      <c r="J20" s="23">
        <v>5.7074222500000001E-2</v>
      </c>
      <c r="K20" s="23">
        <v>4.0915899999999999E-5</v>
      </c>
      <c r="L20" s="23">
        <v>0.3696014084</v>
      </c>
      <c r="O20" s="23">
        <v>1.3473695999999999E-3</v>
      </c>
      <c r="S20" s="6">
        <v>4.5862634999999998E-6</v>
      </c>
      <c r="Y20" s="23">
        <v>0.49832805540000003</v>
      </c>
      <c r="AA20" s="23">
        <v>1.1781686E-3</v>
      </c>
      <c r="AB20" s="23">
        <v>1.0550000000000001E-5</v>
      </c>
      <c r="AC20" s="23">
        <v>1.5517190700000001E-2</v>
      </c>
      <c r="AF20" s="23">
        <v>8.0442139999999996E-4</v>
      </c>
      <c r="AG20" s="23">
        <v>2.2460785099999998E-2</v>
      </c>
      <c r="AJ20" s="23">
        <v>7.9392664599999996E-2</v>
      </c>
      <c r="AM20" s="23">
        <v>3.9054956000000002E-2</v>
      </c>
      <c r="AN20" s="6">
        <v>3.9099999999999999E-7</v>
      </c>
      <c r="AU20" s="23">
        <v>1.2489398E-3</v>
      </c>
      <c r="AW20" s="23">
        <v>1.9527431000000001E-2</v>
      </c>
      <c r="AX20" s="23">
        <v>3.2989129999999998E-2</v>
      </c>
      <c r="BF20" s="21"/>
      <c r="BG20" s="23" t="s">
        <v>19</v>
      </c>
      <c r="BH20" s="23">
        <v>0</v>
      </c>
      <c r="BI20" s="23">
        <v>0</v>
      </c>
      <c r="BJ20" s="23">
        <v>0</v>
      </c>
      <c r="BK20" s="23">
        <v>5.70745492244151E-2</v>
      </c>
      <c r="BL20" s="23">
        <v>0</v>
      </c>
      <c r="BM20" s="23">
        <v>0.110815670721658</v>
      </c>
      <c r="BN20" s="23">
        <v>0.110815670721658</v>
      </c>
      <c r="BO20" s="23">
        <v>4.03241604755368E-4</v>
      </c>
      <c r="BP20" s="23">
        <v>0</v>
      </c>
      <c r="BQ20" s="6">
        <v>1.6775983950351899E-5</v>
      </c>
      <c r="BR20" s="6">
        <v>2.4139721225549301E-5</v>
      </c>
      <c r="BS20" s="23">
        <v>0.36960182340865499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6">
        <v>3.2336457833848699E-4</v>
      </c>
      <c r="BZ20" s="23">
        <v>1.0239966930670099E-3</v>
      </c>
      <c r="CA20" s="23">
        <v>0</v>
      </c>
      <c r="CB20" s="23">
        <v>0</v>
      </c>
      <c r="CC20" s="23">
        <v>26.909494842485099</v>
      </c>
      <c r="CD20" s="23">
        <v>0</v>
      </c>
      <c r="CE20" s="6">
        <v>1.33006021924965E-6</v>
      </c>
      <c r="CF20" s="6">
        <v>3.2563181710456E-6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0</v>
      </c>
      <c r="CM20" s="23">
        <v>0</v>
      </c>
      <c r="CN20" s="23">
        <v>36.748809872297102</v>
      </c>
      <c r="CO20" s="23">
        <v>0</v>
      </c>
      <c r="CP20" s="23">
        <v>0</v>
      </c>
      <c r="CQ20" s="23">
        <v>2.10115125435274E-2</v>
      </c>
      <c r="CR20" s="23">
        <v>4.7685726025297903</v>
      </c>
      <c r="CS20" s="23">
        <v>1.0672718629874799E-2</v>
      </c>
      <c r="CT20" s="6">
        <v>1.95268141089192E-2</v>
      </c>
      <c r="CU20" s="23">
        <v>0</v>
      </c>
      <c r="CV20" s="23">
        <v>0</v>
      </c>
      <c r="CW20" s="23">
        <v>0.49832680183446398</v>
      </c>
      <c r="CX20" s="23">
        <v>0.49832680183446398</v>
      </c>
      <c r="CY20" s="23">
        <v>0</v>
      </c>
      <c r="CZ20" s="23">
        <v>0</v>
      </c>
      <c r="DA20" s="23">
        <v>3.2989358502124699E-2</v>
      </c>
      <c r="DB20" s="23">
        <v>4.7125314480243597E-4</v>
      </c>
      <c r="DC20" s="23">
        <v>5.8906950004541697E-4</v>
      </c>
      <c r="DD20" s="23">
        <v>0</v>
      </c>
      <c r="DE20" s="23">
        <v>1.04107051954892E-2</v>
      </c>
      <c r="DF20" s="23">
        <v>0</v>
      </c>
      <c r="DG20" s="23">
        <v>0</v>
      </c>
      <c r="DH20" s="23">
        <v>0</v>
      </c>
      <c r="DI20" s="6">
        <v>2.7429331393265901E-6</v>
      </c>
      <c r="DJ20" s="6">
        <v>7.8070299883705904E-6</v>
      </c>
      <c r="DK20" s="23">
        <v>5.1206712081879602E-3</v>
      </c>
      <c r="DL20" s="23">
        <v>1.03965128391673E-2</v>
      </c>
      <c r="DM20" s="23">
        <v>0</v>
      </c>
      <c r="DN20" s="23">
        <v>0</v>
      </c>
      <c r="DO20" s="23">
        <v>8.0432153024322605E-4</v>
      </c>
      <c r="DP20" s="23">
        <v>0</v>
      </c>
      <c r="DQ20" s="23">
        <v>0</v>
      </c>
      <c r="DR20" s="23">
        <v>9.2089714777030107E-3</v>
      </c>
      <c r="DS20" s="23">
        <v>1.3251889085467599E-2</v>
      </c>
      <c r="DT20" s="23">
        <v>54.693749676196099</v>
      </c>
      <c r="DU20" s="23">
        <v>25.732384331751501</v>
      </c>
      <c r="DV20" s="23">
        <v>2.8591626966936099</v>
      </c>
      <c r="DW20" s="23">
        <v>28.591547028445099</v>
      </c>
      <c r="DX20" s="23">
        <v>0</v>
      </c>
      <c r="DY20" s="23">
        <v>8.8956531490269095E-2</v>
      </c>
      <c r="DZ20" s="6">
        <v>3.9100466420851301E-7</v>
      </c>
      <c r="EA20" s="23">
        <v>0</v>
      </c>
      <c r="EB20" s="23">
        <v>0</v>
      </c>
      <c r="EC20" s="23">
        <v>0</v>
      </c>
      <c r="ED20" s="23">
        <v>0</v>
      </c>
      <c r="EE20" s="23">
        <v>0</v>
      </c>
      <c r="EF20" s="23">
        <v>0</v>
      </c>
      <c r="EG20" s="23">
        <v>1.2490549795245701E-3</v>
      </c>
      <c r="EH20" s="23">
        <v>1.07972787248466E-2</v>
      </c>
      <c r="EI20" s="23">
        <v>39.525155840539703</v>
      </c>
      <c r="EJ20" s="23">
        <v>1.4567513902897299E-2</v>
      </c>
      <c r="EK20" s="23">
        <v>3.8172408714870598E-2</v>
      </c>
      <c r="EL20" s="23">
        <v>9.2260707573427594E-2</v>
      </c>
      <c r="EM20" s="23">
        <v>2.15815412512332E-2</v>
      </c>
      <c r="EN20" s="23">
        <v>0</v>
      </c>
      <c r="EO20" s="23">
        <v>1.17822701874479E-4</v>
      </c>
      <c r="EP20" s="23">
        <v>5.0811361519425297E-3</v>
      </c>
      <c r="EQ20" s="23">
        <v>1.3489457335604</v>
      </c>
      <c r="ER20" s="23">
        <v>1.3489457335604</v>
      </c>
      <c r="ES20" s="23">
        <v>0</v>
      </c>
      <c r="ET20" s="23">
        <v>0</v>
      </c>
      <c r="EU20" s="23">
        <v>0</v>
      </c>
      <c r="EV20" s="23">
        <v>4.0195561655009697E-2</v>
      </c>
      <c r="EW20" s="23">
        <v>0</v>
      </c>
      <c r="EX20" s="23">
        <v>0.24778340393635301</v>
      </c>
      <c r="EY20" s="23">
        <v>6.1643585376742201E-2</v>
      </c>
      <c r="EZ20" s="23">
        <v>3.3046704806627102E-2</v>
      </c>
      <c r="FA20" s="23">
        <v>0.61925542970838299</v>
      </c>
      <c r="FB20" s="23">
        <v>0</v>
      </c>
      <c r="FC20" s="23">
        <v>8.6370564480497194</v>
      </c>
      <c r="FD20" s="23">
        <v>3.3721049179604903E-2</v>
      </c>
      <c r="FE20" s="23">
        <v>0.13083941257847001</v>
      </c>
      <c r="FF20" s="23">
        <v>0</v>
      </c>
      <c r="FG20" s="23">
        <v>0</v>
      </c>
      <c r="FH20" s="23">
        <v>1.2971223783462</v>
      </c>
      <c r="FI20" s="23">
        <v>1.3090468629624099</v>
      </c>
      <c r="FJ20" s="23">
        <v>0</v>
      </c>
      <c r="FK20" s="23">
        <v>0</v>
      </c>
      <c r="FL20" s="23">
        <v>0</v>
      </c>
      <c r="FM20" s="23">
        <v>0.41023272316054499</v>
      </c>
      <c r="FN20" s="23">
        <v>7.9392575304353397E-2</v>
      </c>
      <c r="FO20" s="23">
        <v>0</v>
      </c>
      <c r="FP20" s="23">
        <v>0</v>
      </c>
      <c r="FQ20" s="23">
        <v>0.14385389693612599</v>
      </c>
      <c r="FR20" s="23">
        <v>50.3653177687019</v>
      </c>
      <c r="FS20" s="23">
        <v>3.9053286499445901E-2</v>
      </c>
      <c r="FT20" s="23">
        <v>0.114637287302479</v>
      </c>
      <c r="FV20" s="32">
        <f t="shared" si="47"/>
        <v>1.0859407246743111</v>
      </c>
      <c r="FW20" s="46">
        <f t="shared" si="0"/>
        <v>-3.4049341266976952E-6</v>
      </c>
      <c r="FX20" s="46">
        <f t="shared" si="1"/>
        <v>0</v>
      </c>
      <c r="FY20" s="46">
        <f t="shared" si="2"/>
        <v>-6.6353675420473083E-7</v>
      </c>
      <c r="FZ20" s="46">
        <f t="shared" si="3"/>
        <v>7.2572351877291718E-5</v>
      </c>
      <c r="GA20" s="46">
        <f t="shared" si="4"/>
        <v>7.2572351877291718E-5</v>
      </c>
      <c r="GB20" s="46">
        <f t="shared" si="5"/>
        <v>1.8643967208411614E-6</v>
      </c>
      <c r="GC20" s="46">
        <f t="shared" si="6"/>
        <v>-6.4157202571586384E-8</v>
      </c>
      <c r="GD20" s="46">
        <f t="shared" si="7"/>
        <v>4.6629151280447188E-6</v>
      </c>
      <c r="GE20" s="46">
        <f t="shared" si="8"/>
        <v>5.7245530606962405E-6</v>
      </c>
      <c r="GF20" s="46">
        <f t="shared" si="9"/>
        <v>-4.7615743218572547E-6</v>
      </c>
      <c r="GG20" s="46">
        <f t="shared" si="10"/>
        <v>1.1228546362784791E-6</v>
      </c>
      <c r="GH20" s="46">
        <f t="shared" si="11"/>
        <v>0</v>
      </c>
      <c r="GI20" s="46">
        <f t="shared" si="12"/>
        <v>0</v>
      </c>
      <c r="GJ20" s="46">
        <f t="shared" si="13"/>
        <v>-6.1813733240521866E-6</v>
      </c>
      <c r="GK20" s="46">
        <f t="shared" si="14"/>
        <v>0</v>
      </c>
      <c r="GL20" s="46">
        <f t="shared" si="15"/>
        <v>0</v>
      </c>
      <c r="GM20" s="46">
        <f t="shared" si="16"/>
        <v>0</v>
      </c>
      <c r="GN20" s="46">
        <f t="shared" si="17"/>
        <v>2.5050958203793833E-5</v>
      </c>
      <c r="GO20" s="46">
        <f t="shared" si="18"/>
        <v>0</v>
      </c>
      <c r="GP20" s="46">
        <f t="shared" si="19"/>
        <v>0</v>
      </c>
      <c r="GQ20" s="46">
        <f t="shared" si="20"/>
        <v>0</v>
      </c>
      <c r="GR20" s="46">
        <f t="shared" si="21"/>
        <v>0</v>
      </c>
      <c r="GS20" s="46">
        <f t="shared" si="22"/>
        <v>0</v>
      </c>
      <c r="GT20" s="46">
        <f t="shared" si="23"/>
        <v>-2.5155427683778745E-6</v>
      </c>
      <c r="GU20" s="46">
        <f t="shared" si="24"/>
        <v>0</v>
      </c>
      <c r="GV20" s="46">
        <f t="shared" si="25"/>
        <v>-1.9736799697589668E-5</v>
      </c>
      <c r="GW20" s="46">
        <f t="shared" si="26"/>
        <v>-3.4950050066473569E-6</v>
      </c>
      <c r="GX20" s="46">
        <f t="shared" si="27"/>
        <v>-4.2872739462083436E-7</v>
      </c>
      <c r="GY20" s="46">
        <f t="shared" si="28"/>
        <v>0</v>
      </c>
      <c r="GZ20" s="46">
        <f t="shared" si="29"/>
        <v>0</v>
      </c>
      <c r="HA20" s="46">
        <f t="shared" si="30"/>
        <v>-1.2415104418394803E-4</v>
      </c>
      <c r="HB20" s="46">
        <f t="shared" si="31"/>
        <v>3.3597743923769401E-6</v>
      </c>
      <c r="HC20" s="46">
        <f t="shared" si="32"/>
        <v>0</v>
      </c>
      <c r="HD20" s="46">
        <f t="shared" si="33"/>
        <v>0</v>
      </c>
      <c r="HE20" s="46">
        <f t="shared" si="34"/>
        <v>-1.124734218823635E-6</v>
      </c>
      <c r="HF20" s="46">
        <f t="shared" si="35"/>
        <v>0</v>
      </c>
      <c r="HG20" s="46">
        <f t="shared" si="36"/>
        <v>0</v>
      </c>
      <c r="HH20" s="46">
        <f t="shared" si="37"/>
        <v>-4.2747469849944835E-5</v>
      </c>
      <c r="HI20" s="46">
        <f t="shared" si="48"/>
        <v>1.1928922028183648E-5</v>
      </c>
      <c r="HJ20" s="46">
        <f t="shared" si="49"/>
        <v>0</v>
      </c>
      <c r="HK20" s="46">
        <f t="shared" si="50"/>
        <v>0</v>
      </c>
      <c r="HL20" s="46">
        <f t="shared" si="51"/>
        <v>0</v>
      </c>
      <c r="HM20" s="46">
        <f t="shared" si="52"/>
        <v>0</v>
      </c>
      <c r="HN20" s="46">
        <f t="shared" si="53"/>
        <v>0</v>
      </c>
      <c r="HO20" s="46">
        <f t="shared" si="54"/>
        <v>0</v>
      </c>
      <c r="HP20" s="46">
        <f t="shared" si="55"/>
        <v>9.2221838530640523E-5</v>
      </c>
      <c r="HQ20" s="46">
        <f t="shared" si="39"/>
        <v>0</v>
      </c>
      <c r="HR20" s="46">
        <f t="shared" si="40"/>
        <v>-3.1591000413793209E-5</v>
      </c>
      <c r="HS20" s="46">
        <f t="shared" si="41"/>
        <v>6.926588385352389E-6</v>
      </c>
      <c r="HT20" s="46">
        <f t="shared" si="42"/>
        <v>0</v>
      </c>
      <c r="HU20" s="46">
        <f t="shared" si="43"/>
        <v>0</v>
      </c>
      <c r="HV20" s="46">
        <f t="shared" si="44"/>
        <v>0</v>
      </c>
      <c r="HW20" s="46">
        <f t="shared" si="45"/>
        <v>0</v>
      </c>
      <c r="HX20" s="46">
        <f t="shared" si="46"/>
        <v>0</v>
      </c>
      <c r="HY20" s="46">
        <f t="shared" si="56"/>
        <v>0</v>
      </c>
      <c r="HZ20" s="46">
        <f t="shared" si="57"/>
        <v>0</v>
      </c>
    </row>
    <row r="21" spans="1:234" x14ac:dyDescent="0.3">
      <c r="A21" s="23" t="s">
        <v>20</v>
      </c>
      <c r="B21" s="21">
        <v>112.093445</v>
      </c>
      <c r="D21" s="21">
        <v>220.399505</v>
      </c>
      <c r="E21" s="21">
        <v>14.2735763</v>
      </c>
      <c r="F21" s="21">
        <v>13.25892554</v>
      </c>
      <c r="G21" s="21">
        <v>0.6258167</v>
      </c>
      <c r="H21" s="21">
        <v>66.303139099999996</v>
      </c>
      <c r="I21" s="23">
        <v>1.7061398835999999</v>
      </c>
      <c r="J21" s="23">
        <v>1.3504010247</v>
      </c>
      <c r="K21" s="23">
        <v>1.81402E-5</v>
      </c>
      <c r="L21" s="23">
        <v>0.39599062460000001</v>
      </c>
      <c r="M21" s="6">
        <v>7.9999999999999996E-7</v>
      </c>
      <c r="N21" s="23">
        <v>0.13286599499999999</v>
      </c>
      <c r="O21" s="23">
        <v>9.9728200000000005E-5</v>
      </c>
      <c r="Q21" s="23">
        <v>7.0843700000000004E-3</v>
      </c>
      <c r="S21" s="6">
        <v>7.0711789000000003E-6</v>
      </c>
      <c r="T21" s="23">
        <v>6.3479599999999997E-3</v>
      </c>
      <c r="W21" s="23">
        <v>6.58801E-3</v>
      </c>
      <c r="Y21" s="23">
        <v>16.311027043999999</v>
      </c>
      <c r="AA21" s="23">
        <v>1.4999999999999999E-4</v>
      </c>
      <c r="AB21" s="23">
        <v>1.1022762700000001E-2</v>
      </c>
      <c r="AC21" s="23">
        <v>3.44544E-5</v>
      </c>
      <c r="AD21" s="23">
        <v>2.4583188999999998E-2</v>
      </c>
      <c r="AE21" s="23">
        <v>0.36786100999999999</v>
      </c>
      <c r="AF21" s="23">
        <v>4.42697638E-2</v>
      </c>
      <c r="AG21" s="23">
        <v>1.9041239999999999E-4</v>
      </c>
      <c r="AI21" s="23">
        <v>6.70894E-3</v>
      </c>
      <c r="AJ21" s="23">
        <v>2.5322344330000002</v>
      </c>
      <c r="AK21" s="23">
        <v>9.9722700000000001E-3</v>
      </c>
      <c r="AL21" s="23">
        <v>3.7274425999999999E-3</v>
      </c>
      <c r="AM21" s="23">
        <v>1.2024740488000001</v>
      </c>
      <c r="AN21" s="23">
        <v>5.4427339999999999E-4</v>
      </c>
      <c r="AS21" s="23">
        <v>3.90589E-5</v>
      </c>
      <c r="AT21" s="23">
        <v>7.5066699999999997E-5</v>
      </c>
      <c r="AU21" s="23">
        <v>3.1305249999999999E-3</v>
      </c>
      <c r="AW21" s="23">
        <v>0.58926169279999996</v>
      </c>
      <c r="AX21" s="23">
        <v>1.1781049640000001</v>
      </c>
      <c r="AY21" s="23">
        <v>8.2431299999999996E-3</v>
      </c>
      <c r="BD21" s="6">
        <v>4.2283999999999999E-7</v>
      </c>
      <c r="BF21" s="21"/>
      <c r="BG21" s="23" t="s">
        <v>20</v>
      </c>
      <c r="BH21" s="6">
        <v>1.7340731985206801E-6</v>
      </c>
      <c r="BI21" s="6">
        <v>3.4911357099158499E-6</v>
      </c>
      <c r="BJ21" s="23">
        <v>0</v>
      </c>
      <c r="BK21" s="23">
        <v>1.3503922337654799</v>
      </c>
      <c r="BL21" s="23">
        <v>0</v>
      </c>
      <c r="BM21" s="23">
        <v>1.70610884714122</v>
      </c>
      <c r="BN21" s="23">
        <v>1.70610874516592</v>
      </c>
      <c r="BO21" s="23">
        <v>2.3867502338993599E-2</v>
      </c>
      <c r="BP21" s="6">
        <v>8.31511179858576E-7</v>
      </c>
      <c r="BQ21" s="6">
        <v>7.4330049548879199E-6</v>
      </c>
      <c r="BR21" s="6">
        <v>1.06971609980323E-5</v>
      </c>
      <c r="BS21" s="6">
        <v>0.39597966031307502</v>
      </c>
      <c r="BT21" s="6">
        <v>4.22821244950036E-7</v>
      </c>
      <c r="BU21" s="6">
        <v>2.55570253035488E-7</v>
      </c>
      <c r="BV21" s="6">
        <v>5.4312075265794897E-7</v>
      </c>
      <c r="BW21" s="23">
        <v>0</v>
      </c>
      <c r="BX21" s="23">
        <v>0.13286560282846699</v>
      </c>
      <c r="BY21" s="6">
        <v>2.39221272397581E-5</v>
      </c>
      <c r="BZ21" s="6">
        <v>7.5758385555316503E-5</v>
      </c>
      <c r="CA21" s="23">
        <v>0</v>
      </c>
      <c r="CB21" s="23">
        <v>0</v>
      </c>
      <c r="CC21" s="23">
        <v>252.20752369871599</v>
      </c>
      <c r="CD21" s="23">
        <v>7.0845434393205699E-3</v>
      </c>
      <c r="CE21" s="6">
        <v>2.0485295722482201E-6</v>
      </c>
      <c r="CF21" s="6">
        <v>5.0151159906744502E-6</v>
      </c>
      <c r="CG21" s="23">
        <v>0</v>
      </c>
      <c r="CH21" s="23">
        <v>6.3466053949304503E-3</v>
      </c>
      <c r="CI21" s="23">
        <v>2.45828472987316E-2</v>
      </c>
      <c r="CJ21" s="23">
        <v>0</v>
      </c>
      <c r="CK21" s="23">
        <v>9.9746770779940291E-3</v>
      </c>
      <c r="CL21" s="23">
        <v>0</v>
      </c>
      <c r="CM21" s="23">
        <v>3.7270160923626402E-3</v>
      </c>
      <c r="CN21" s="23">
        <v>112.07463089447</v>
      </c>
      <c r="CO21" s="23">
        <v>0</v>
      </c>
      <c r="CP21" s="23">
        <v>6.5900536053836401E-3</v>
      </c>
      <c r="CQ21" s="23">
        <v>1.2602808881651399</v>
      </c>
      <c r="CR21" s="23">
        <v>27.653383559761</v>
      </c>
      <c r="CS21" s="23">
        <v>0.638220280886589</v>
      </c>
      <c r="CT21" s="23">
        <v>0.58924404124021401</v>
      </c>
      <c r="CU21" s="6">
        <v>3.2307066075828101E-6</v>
      </c>
      <c r="CV21" s="6">
        <v>9.9755712864520289E-7</v>
      </c>
      <c r="CW21" s="23">
        <v>16.310302471952699</v>
      </c>
      <c r="CX21" s="23">
        <v>16.310302471952699</v>
      </c>
      <c r="CY21" s="23">
        <v>0</v>
      </c>
      <c r="CZ21" s="23">
        <v>0</v>
      </c>
      <c r="DA21" s="23">
        <v>1.1772349760743299</v>
      </c>
      <c r="DB21" s="6">
        <v>5.9798477404278198E-5</v>
      </c>
      <c r="DC21" s="6">
        <v>7.4746394188616202E-5</v>
      </c>
      <c r="DD21" s="23">
        <v>0</v>
      </c>
      <c r="DE21" s="23">
        <v>0.62033085801077203</v>
      </c>
      <c r="DF21" s="6">
        <v>9.5018103512514303E-7</v>
      </c>
      <c r="DG21" s="6">
        <v>2.6602962143884499E-5</v>
      </c>
      <c r="DH21" s="6">
        <v>2.2785236197688498E-6</v>
      </c>
      <c r="DI21" s="23">
        <v>2.8562951106995802E-3</v>
      </c>
      <c r="DJ21" s="6">
        <v>8.1294816713239296E-3</v>
      </c>
      <c r="DK21" s="6">
        <v>1.1363898212602701E-5</v>
      </c>
      <c r="DL21" s="6">
        <v>2.3072676466211401E-5</v>
      </c>
      <c r="DM21" s="23">
        <v>0.36786518622214098</v>
      </c>
      <c r="DN21" s="23">
        <v>0</v>
      </c>
      <c r="DO21" s="23">
        <v>4.4266386762788698E-2</v>
      </c>
      <c r="DP21" s="23">
        <v>0</v>
      </c>
      <c r="DQ21" s="23">
        <v>0</v>
      </c>
      <c r="DR21" s="6">
        <v>7.8022413289460997E-5</v>
      </c>
      <c r="DS21" s="23">
        <v>1.12282621516008E-4</v>
      </c>
      <c r="DT21" s="23">
        <v>70.482685924039501</v>
      </c>
      <c r="DU21" s="23">
        <v>198.325406621582</v>
      </c>
      <c r="DV21" s="23">
        <v>22.036114483374401</v>
      </c>
      <c r="DW21" s="23">
        <v>220.36152110495601</v>
      </c>
      <c r="DX21" s="6">
        <v>7.0900016314203098E-9</v>
      </c>
      <c r="DY21" s="23">
        <v>2.3913332486152199</v>
      </c>
      <c r="DZ21" s="23">
        <v>5.4423001566306604E-4</v>
      </c>
      <c r="EA21" s="23">
        <v>0</v>
      </c>
      <c r="EB21" s="23">
        <v>0</v>
      </c>
      <c r="EC21" s="23">
        <v>0</v>
      </c>
      <c r="ED21" s="23">
        <v>0</v>
      </c>
      <c r="EE21" s="6">
        <v>3.9062314923637298E-5</v>
      </c>
      <c r="EF21" s="6">
        <v>7.5070564547693896E-5</v>
      </c>
      <c r="EG21" s="23">
        <v>3.1301684254611598E-3</v>
      </c>
      <c r="EH21" s="23">
        <v>0.105574029001802</v>
      </c>
      <c r="EI21" s="23">
        <v>11.5769623409084</v>
      </c>
      <c r="EJ21" s="23">
        <v>0.142472074935101</v>
      </c>
      <c r="EK21" s="23">
        <v>0.373256088890358</v>
      </c>
      <c r="EL21" s="23">
        <v>0.946523806059404</v>
      </c>
      <c r="EM21" s="23">
        <v>0.21103600368171799</v>
      </c>
      <c r="EN21" s="23">
        <v>0</v>
      </c>
      <c r="EO21" s="6">
        <v>1.49489795355963E-5</v>
      </c>
      <c r="EP21" s="23">
        <v>4.9684315437314303E-2</v>
      </c>
      <c r="EQ21" s="23">
        <v>14.2620182457391</v>
      </c>
      <c r="ER21" s="23">
        <v>13.2473324795503</v>
      </c>
      <c r="ES21" s="23">
        <v>1.01468576618881</v>
      </c>
      <c r="ET21" s="23">
        <v>0</v>
      </c>
      <c r="EU21" s="23">
        <v>0</v>
      </c>
      <c r="EV21" s="23">
        <v>0.39326309076979898</v>
      </c>
      <c r="EW21" s="23">
        <v>0</v>
      </c>
      <c r="EX21" s="23">
        <v>2.42531297364925</v>
      </c>
      <c r="EY21" s="23">
        <v>0.60272765422708596</v>
      </c>
      <c r="EZ21" s="23">
        <v>0.32319151992151501</v>
      </c>
      <c r="FA21" s="23">
        <v>6.0650840016093701</v>
      </c>
      <c r="FB21" s="23">
        <v>6.7046683972948797E-3</v>
      </c>
      <c r="FC21" s="23">
        <v>6.6871099407472698</v>
      </c>
      <c r="FD21" s="23">
        <v>0.329721621279011</v>
      </c>
      <c r="FE21" s="23">
        <v>1.2794850697487199</v>
      </c>
      <c r="FF21" s="6">
        <v>2.30339897595308E-7</v>
      </c>
      <c r="FG21" s="23">
        <v>0</v>
      </c>
      <c r="FH21" s="23">
        <v>0.62419535067268295</v>
      </c>
      <c r="FI21" s="23">
        <v>0.115440008889915</v>
      </c>
      <c r="FJ21" s="23">
        <v>8.2425319256822192E-3</v>
      </c>
      <c r="FK21" s="23">
        <v>0</v>
      </c>
      <c r="FL21" s="6">
        <v>7.3832930736288003E-7</v>
      </c>
      <c r="FM21" s="23">
        <v>0.57334074219794096</v>
      </c>
      <c r="FN21" s="23">
        <v>2.5321110766620598</v>
      </c>
      <c r="FO21" s="23">
        <v>0</v>
      </c>
      <c r="FP21" s="23">
        <v>0</v>
      </c>
      <c r="FQ21" s="23">
        <v>3.6646704293258801E-2</v>
      </c>
      <c r="FR21" s="23">
        <v>66.267673517529303</v>
      </c>
      <c r="FS21" s="23">
        <v>1.2024150368655599</v>
      </c>
      <c r="FT21" s="23">
        <v>0.19973079593670001</v>
      </c>
      <c r="FV21" s="32">
        <f t="shared" si="47"/>
        <v>1.0636058606372416</v>
      </c>
      <c r="FW21" s="46">
        <f t="shared" si="0"/>
        <v>-1.6784304853863631E-4</v>
      </c>
      <c r="FX21" s="46">
        <f t="shared" si="1"/>
        <v>0</v>
      </c>
      <c r="FY21" s="46">
        <f t="shared" si="2"/>
        <v>-1.7234110867895663E-4</v>
      </c>
      <c r="FZ21" s="46">
        <f t="shared" si="3"/>
        <v>-8.0975181117717626E-4</v>
      </c>
      <c r="GA21" s="46">
        <f t="shared" si="4"/>
        <v>-8.7435896783080334E-4</v>
      </c>
      <c r="GB21" s="46">
        <f t="shared" si="5"/>
        <v>-2.5907735081487221E-3</v>
      </c>
      <c r="GC21" s="46">
        <f t="shared" si="6"/>
        <v>-5.349005032356368E-4</v>
      </c>
      <c r="GD21" s="46">
        <f t="shared" si="7"/>
        <v>-1.825080954919497E-5</v>
      </c>
      <c r="GE21" s="46">
        <f t="shared" si="8"/>
        <v>-6.5098695567575323E-6</v>
      </c>
      <c r="GF21" s="46">
        <f t="shared" si="9"/>
        <v>-5.5313872392695582E-4</v>
      </c>
      <c r="GG21" s="46">
        <f t="shared" si="10"/>
        <v>-2.7688248771195697E-5</v>
      </c>
      <c r="GH21" s="46">
        <f t="shared" si="11"/>
        <v>-1.6362428832036695E-3</v>
      </c>
      <c r="GI21" s="46">
        <f t="shared" si="12"/>
        <v>-2.9516320786065378E-6</v>
      </c>
      <c r="GJ21" s="46">
        <f t="shared" si="13"/>
        <v>-4.7817171998898672E-4</v>
      </c>
      <c r="GK21" s="46">
        <f t="shared" si="14"/>
        <v>0</v>
      </c>
      <c r="GL21" s="46">
        <f t="shared" si="15"/>
        <v>2.4481968131184532E-5</v>
      </c>
      <c r="GM21" s="46">
        <f t="shared" si="16"/>
        <v>0</v>
      </c>
      <c r="GN21" s="46">
        <f t="shared" si="17"/>
        <v>-1.0653580094445562E-3</v>
      </c>
      <c r="GO21" s="46">
        <f t="shared" si="18"/>
        <v>-2.1339218734041132E-4</v>
      </c>
      <c r="GP21" s="46">
        <f t="shared" si="19"/>
        <v>0</v>
      </c>
      <c r="GQ21" s="46">
        <f t="shared" si="20"/>
        <v>0</v>
      </c>
      <c r="GR21" s="46">
        <f t="shared" si="21"/>
        <v>3.1020071063038804E-4</v>
      </c>
      <c r="GS21" s="46">
        <f t="shared" si="22"/>
        <v>0</v>
      </c>
      <c r="GT21" s="46">
        <f t="shared" si="23"/>
        <v>-4.44222209518484E-5</v>
      </c>
      <c r="GU21" s="46">
        <f t="shared" si="24"/>
        <v>0</v>
      </c>
      <c r="GV21" s="46">
        <f t="shared" si="25"/>
        <v>-3.374325810061835E-3</v>
      </c>
      <c r="GW21" s="46">
        <f t="shared" si="26"/>
        <v>-3.3554127021614543E-3</v>
      </c>
      <c r="GX21" s="46">
        <f t="shared" si="27"/>
        <v>-5.1735979108313715E-4</v>
      </c>
      <c r="GY21" s="46">
        <f t="shared" si="28"/>
        <v>-1.3899794221101346E-5</v>
      </c>
      <c r="GZ21" s="46">
        <f t="shared" si="29"/>
        <v>1.1352717541319934E-5</v>
      </c>
      <c r="HA21" s="46">
        <f t="shared" si="30"/>
        <v>-7.6283154040734596E-5</v>
      </c>
      <c r="HB21" s="46">
        <f t="shared" si="31"/>
        <v>-5.6385610669791239E-4</v>
      </c>
      <c r="HC21" s="46">
        <f t="shared" si="32"/>
        <v>0</v>
      </c>
      <c r="HD21" s="46">
        <f t="shared" si="33"/>
        <v>-6.3670307159108925E-4</v>
      </c>
      <c r="HE21" s="46">
        <f t="shared" si="34"/>
        <v>-4.8714422461358757E-5</v>
      </c>
      <c r="HF21" s="46">
        <f t="shared" si="35"/>
        <v>2.4137713820715314E-4</v>
      </c>
      <c r="HG21" s="46">
        <f t="shared" si="36"/>
        <v>-1.1442366338777444E-4</v>
      </c>
      <c r="HH21" s="46">
        <f t="shared" si="37"/>
        <v>-4.9075432853644204E-5</v>
      </c>
      <c r="HI21" s="46">
        <f t="shared" si="48"/>
        <v>-7.9710558946921334E-5</v>
      </c>
      <c r="HJ21" s="46">
        <f t="shared" si="49"/>
        <v>0</v>
      </c>
      <c r="HK21" s="46">
        <f t="shared" si="50"/>
        <v>0</v>
      </c>
      <c r="HL21" s="46">
        <f t="shared" si="51"/>
        <v>0</v>
      </c>
      <c r="HM21" s="46">
        <f t="shared" si="52"/>
        <v>0</v>
      </c>
      <c r="HN21" s="46">
        <f t="shared" si="53"/>
        <v>8.7430102673094563E-5</v>
      </c>
      <c r="HO21" s="46">
        <f t="shared" si="54"/>
        <v>5.1481518354996801E-5</v>
      </c>
      <c r="HP21" s="46">
        <f t="shared" si="55"/>
        <v>-1.1390247285681541E-4</v>
      </c>
      <c r="HQ21" s="46">
        <f t="shared" si="39"/>
        <v>0</v>
      </c>
      <c r="HR21" s="46">
        <f t="shared" si="40"/>
        <v>-2.9955383154252169E-5</v>
      </c>
      <c r="HS21" s="46">
        <f t="shared" si="41"/>
        <v>-7.3846384851508704E-4</v>
      </c>
      <c r="HT21" s="46">
        <f t="shared" si="42"/>
        <v>-7.2554274623877089E-5</v>
      </c>
      <c r="HU21" s="46">
        <f t="shared" si="43"/>
        <v>0</v>
      </c>
      <c r="HV21" s="46">
        <f t="shared" si="44"/>
        <v>0</v>
      </c>
      <c r="HW21" s="46">
        <f t="shared" si="45"/>
        <v>0</v>
      </c>
      <c r="HX21" s="46">
        <f t="shared" si="46"/>
        <v>0</v>
      </c>
      <c r="HY21" s="46">
        <f t="shared" si="56"/>
        <v>-4.4354956872556311E-5</v>
      </c>
      <c r="HZ21" s="46">
        <f t="shared" si="57"/>
        <v>0</v>
      </c>
    </row>
    <row r="22" spans="1:234" x14ac:dyDescent="0.3">
      <c r="A22" s="23" t="s">
        <v>125</v>
      </c>
      <c r="B22" s="21">
        <v>118.4425928</v>
      </c>
      <c r="C22" s="21">
        <v>0.70369999999999999</v>
      </c>
      <c r="D22" s="21">
        <v>217.30702070000001</v>
      </c>
      <c r="E22" s="21">
        <v>12.472172087000001</v>
      </c>
      <c r="F22" s="21">
        <v>12.471972086999999</v>
      </c>
      <c r="G22" s="21">
        <v>2.0692922999999999</v>
      </c>
      <c r="H22" s="21">
        <v>43.562030300000004</v>
      </c>
      <c r="I22" s="23">
        <v>7.3431450600000003E-2</v>
      </c>
      <c r="J22" s="23">
        <v>2.2948284999999999E-2</v>
      </c>
      <c r="K22" s="23">
        <v>1.9861689999999999E-4</v>
      </c>
      <c r="L22" s="23">
        <v>2.5363202299999998E-2</v>
      </c>
      <c r="N22" s="23">
        <v>3.1727124E-3</v>
      </c>
      <c r="O22" s="23">
        <v>1.091921E-3</v>
      </c>
      <c r="S22" s="23">
        <v>5.5642900000000002E-5</v>
      </c>
      <c r="Y22" s="23">
        <v>1.1550562374</v>
      </c>
      <c r="AB22" s="23">
        <v>4.964476E-4</v>
      </c>
      <c r="AC22" s="23">
        <v>3.7723999999999999E-4</v>
      </c>
      <c r="AD22" s="23">
        <v>1.9803980000000001E-4</v>
      </c>
      <c r="AE22" s="23">
        <v>1.4970885200000001E-2</v>
      </c>
      <c r="AF22" s="23">
        <v>2.0176085999999999E-3</v>
      </c>
      <c r="AG22" s="23">
        <v>2.0848182000000001E-3</v>
      </c>
      <c r="AJ22" s="23">
        <v>0.1923842919</v>
      </c>
      <c r="AK22" s="23">
        <v>1.1844E-4</v>
      </c>
      <c r="AL22" s="6">
        <v>3.85215E-6</v>
      </c>
      <c r="AM22" s="23">
        <v>9.4053179400000006E-2</v>
      </c>
      <c r="AN22" s="23">
        <v>2.4754200000000001E-5</v>
      </c>
      <c r="AS22" s="6">
        <v>4.5386790000000001E-8</v>
      </c>
      <c r="AT22" s="6">
        <v>1.9194283999999999E-7</v>
      </c>
      <c r="AU22" s="23">
        <v>4.2058299999999997E-5</v>
      </c>
      <c r="AW22" s="23">
        <v>4.6550160100000001E-2</v>
      </c>
      <c r="AX22" s="23">
        <v>0.30710506129999998</v>
      </c>
      <c r="BF22" s="21"/>
      <c r="BG22" s="23" t="s">
        <v>125</v>
      </c>
      <c r="BH22" s="23">
        <v>0</v>
      </c>
      <c r="BI22" s="23">
        <v>1.93832808568814E-3</v>
      </c>
      <c r="BJ22" s="23">
        <v>0</v>
      </c>
      <c r="BK22" s="23">
        <v>2.2948951598975E-2</v>
      </c>
      <c r="BL22" s="23">
        <v>0</v>
      </c>
      <c r="BM22" s="23">
        <v>7.3430811237583604E-2</v>
      </c>
      <c r="BN22" s="23">
        <v>7.3430811237583604E-2</v>
      </c>
      <c r="BO22" s="23">
        <v>4.9419068706443497E-2</v>
      </c>
      <c r="BP22" s="23">
        <v>0</v>
      </c>
      <c r="BQ22" s="6">
        <v>8.1441640382061095E-5</v>
      </c>
      <c r="BR22" s="23">
        <v>1.17186528359705E-4</v>
      </c>
      <c r="BS22" s="23">
        <v>2.53637243941628E-2</v>
      </c>
      <c r="BT22" s="23">
        <v>0</v>
      </c>
      <c r="BU22" s="23">
        <v>0</v>
      </c>
      <c r="BV22" s="23">
        <v>0</v>
      </c>
      <c r="BW22" s="23">
        <v>0</v>
      </c>
      <c r="BX22" s="23">
        <v>3.1724028394605501E-3</v>
      </c>
      <c r="BY22" s="23">
        <v>2.62059835535199E-4</v>
      </c>
      <c r="BZ22" s="23">
        <v>8.2985267712759798E-4</v>
      </c>
      <c r="CA22" s="23">
        <v>0</v>
      </c>
      <c r="CB22" s="23">
        <v>0</v>
      </c>
      <c r="CC22" s="23">
        <v>325.61249214415</v>
      </c>
      <c r="CD22" s="23">
        <v>0</v>
      </c>
      <c r="CE22" s="6">
        <v>1.6135667694020499E-5</v>
      </c>
      <c r="CF22" s="6">
        <v>3.9505843560023397E-5</v>
      </c>
      <c r="CG22" s="23">
        <v>0</v>
      </c>
      <c r="CH22" s="23">
        <v>0</v>
      </c>
      <c r="CI22" s="23">
        <v>1.98031396666611E-4</v>
      </c>
      <c r="CJ22" s="23">
        <v>0</v>
      </c>
      <c r="CK22" s="23">
        <v>1.18453511136096E-4</v>
      </c>
      <c r="CL22" s="23">
        <v>0</v>
      </c>
      <c r="CM22" s="6">
        <v>3.8524391386541704E-6</v>
      </c>
      <c r="CN22" s="23">
        <v>118.441049338338</v>
      </c>
      <c r="CO22" s="23">
        <v>0</v>
      </c>
      <c r="CP22" s="23">
        <v>0</v>
      </c>
      <c r="CQ22" s="23">
        <v>2.5814794992133101</v>
      </c>
      <c r="CR22" s="6">
        <v>57.731686277305798</v>
      </c>
      <c r="CS22" s="23">
        <v>1.3182814120277</v>
      </c>
      <c r="CT22" s="23">
        <v>4.6549557085304998E-2</v>
      </c>
      <c r="CU22" s="23">
        <v>0</v>
      </c>
      <c r="CV22" s="23">
        <v>0</v>
      </c>
      <c r="CW22" s="23">
        <v>1.1550537289084299</v>
      </c>
      <c r="CX22" s="23">
        <v>1.1550537289084299</v>
      </c>
      <c r="CY22" s="6">
        <v>0</v>
      </c>
      <c r="CZ22" s="6">
        <v>0</v>
      </c>
      <c r="DA22" s="23">
        <v>0.307102596556657</v>
      </c>
      <c r="DB22" s="23">
        <v>0</v>
      </c>
      <c r="DC22" s="23">
        <v>0</v>
      </c>
      <c r="DD22" s="23">
        <v>0</v>
      </c>
      <c r="DE22" s="23">
        <v>1.27524109501659</v>
      </c>
      <c r="DF22" s="23">
        <v>0</v>
      </c>
      <c r="DG22" s="23">
        <v>7.0839887766001796E-4</v>
      </c>
      <c r="DH22" s="23">
        <v>7.5602921124137299E-4</v>
      </c>
      <c r="DI22" s="23">
        <v>1.29071031917414E-4</v>
      </c>
      <c r="DJ22" s="23">
        <v>3.6738221542464001E-4</v>
      </c>
      <c r="DK22" s="23">
        <v>1.2449233663475401E-4</v>
      </c>
      <c r="DL22" s="23">
        <v>2.5275961721148502E-4</v>
      </c>
      <c r="DM22" s="23">
        <v>1.4970321491867699E-2</v>
      </c>
      <c r="DN22" s="23">
        <v>0</v>
      </c>
      <c r="DO22" s="23">
        <v>2.01770395589803E-3</v>
      </c>
      <c r="DP22" s="23">
        <v>0.70368982798436996</v>
      </c>
      <c r="DQ22" s="23">
        <v>0</v>
      </c>
      <c r="DR22" s="23">
        <v>8.5477802168245904E-4</v>
      </c>
      <c r="DS22" s="23">
        <v>1.2300396079079801E-3</v>
      </c>
      <c r="DT22" s="23">
        <v>95.226044538875499</v>
      </c>
      <c r="DU22" s="23">
        <v>195.569355157106</v>
      </c>
      <c r="DV22" s="23">
        <v>21.729843239691998</v>
      </c>
      <c r="DW22" s="23">
        <v>217.299198396798</v>
      </c>
      <c r="DX22" s="23">
        <v>0</v>
      </c>
      <c r="DY22" s="23">
        <v>4.92608149092717</v>
      </c>
      <c r="DZ22" s="6">
        <v>2.4751663367780399E-5</v>
      </c>
      <c r="EA22" s="23">
        <v>0</v>
      </c>
      <c r="EB22" s="23">
        <v>0</v>
      </c>
      <c r="EC22" s="23">
        <v>0</v>
      </c>
      <c r="ED22" s="23">
        <v>0</v>
      </c>
      <c r="EE22" s="6">
        <v>4.5380832972326101E-8</v>
      </c>
      <c r="EF22" s="6">
        <v>1.9193438026422301E-7</v>
      </c>
      <c r="EG22" s="6">
        <v>4.2057836184681102E-5</v>
      </c>
      <c r="EH22" s="23">
        <v>9.9724897556727504E-2</v>
      </c>
      <c r="EI22" s="23">
        <v>12.848394777863399</v>
      </c>
      <c r="EJ22" s="23">
        <v>0.134551913005616</v>
      </c>
      <c r="EK22" s="23">
        <v>0.35251683735952399</v>
      </c>
      <c r="EL22" s="23">
        <v>0.86374652832663801</v>
      </c>
      <c r="EM22" s="23">
        <v>0.199303711426005</v>
      </c>
      <c r="EN22" s="23">
        <v>0</v>
      </c>
      <c r="EO22" s="23">
        <v>0</v>
      </c>
      <c r="EP22" s="23">
        <v>4.69244399984566E-2</v>
      </c>
      <c r="EQ22" s="23">
        <v>12.4729842123746</v>
      </c>
      <c r="ER22" s="23">
        <v>12.4727842074142</v>
      </c>
      <c r="ES22" s="23">
        <v>2.00004960399476E-4</v>
      </c>
      <c r="ET22" s="23">
        <v>0</v>
      </c>
      <c r="EU22" s="23">
        <v>0</v>
      </c>
      <c r="EV22" s="23">
        <v>0.37139203778722102</v>
      </c>
      <c r="EW22" s="23">
        <v>0</v>
      </c>
      <c r="EX22" s="23">
        <v>2.2889202853883099</v>
      </c>
      <c r="EY22" s="23">
        <v>0.56925154803044398</v>
      </c>
      <c r="EZ22" s="23">
        <v>0.30519612808853802</v>
      </c>
      <c r="FA22" s="23">
        <v>5.7214412107783899</v>
      </c>
      <c r="FB22" s="23">
        <v>0</v>
      </c>
      <c r="FC22" s="23">
        <v>12.4628084343087</v>
      </c>
      <c r="FD22" s="23">
        <v>0.31142380462639901</v>
      </c>
      <c r="FE22" s="23">
        <v>1.2082888101103899</v>
      </c>
      <c r="FF22" s="23">
        <v>1.02054931525213E-4</v>
      </c>
      <c r="FG22" s="23">
        <v>0</v>
      </c>
      <c r="FH22" s="23">
        <v>2.0692802545015501</v>
      </c>
      <c r="FI22" s="23">
        <v>0.23930540857664101</v>
      </c>
      <c r="FJ22" s="23">
        <v>0</v>
      </c>
      <c r="FK22" s="23">
        <v>0</v>
      </c>
      <c r="FL22" s="23">
        <v>0</v>
      </c>
      <c r="FM22" s="23">
        <v>0.29605646957030701</v>
      </c>
      <c r="FN22" s="23">
        <v>0.19238206427958099</v>
      </c>
      <c r="FO22" s="23">
        <v>0</v>
      </c>
      <c r="FP22" s="23">
        <v>0</v>
      </c>
      <c r="FQ22" s="23">
        <v>5.6331669321582498E-2</v>
      </c>
      <c r="FR22" s="23">
        <v>43.561656214553899</v>
      </c>
      <c r="FS22" s="23">
        <v>9.4052895142693896E-2</v>
      </c>
      <c r="FT22" s="23">
        <v>0.414176995859391</v>
      </c>
      <c r="FV22" s="32">
        <f t="shared" si="47"/>
        <v>2.1860060616120602</v>
      </c>
      <c r="FW22" s="46">
        <f t="shared" si="0"/>
        <v>-1.3031305930644852E-5</v>
      </c>
      <c r="FX22" s="46">
        <f t="shared" si="1"/>
        <v>-1.4455045658700848E-5</v>
      </c>
      <c r="FY22" s="46">
        <f t="shared" si="2"/>
        <v>-3.5996550764016946E-5</v>
      </c>
      <c r="FZ22" s="46">
        <f t="shared" si="3"/>
        <v>6.5114991112566407E-5</v>
      </c>
      <c r="GA22" s="46">
        <f t="shared" si="4"/>
        <v>6.5115637570067436E-5</v>
      </c>
      <c r="GB22" s="46">
        <f t="shared" si="5"/>
        <v>-5.8210715082627628E-6</v>
      </c>
      <c r="GC22" s="46">
        <f t="shared" si="6"/>
        <v>-8.5874199050885046E-6</v>
      </c>
      <c r="GD22" s="46">
        <f t="shared" si="7"/>
        <v>-8.7069288591606493E-6</v>
      </c>
      <c r="GE22" s="46">
        <f t="shared" si="8"/>
        <v>2.9047877651920545E-5</v>
      </c>
      <c r="GF22" s="46">
        <f t="shared" si="9"/>
        <v>5.6736067102556273E-5</v>
      </c>
      <c r="GG22" s="46">
        <f t="shared" si="10"/>
        <v>2.0584709952097959E-5</v>
      </c>
      <c r="GH22" s="46">
        <f t="shared" si="11"/>
        <v>0</v>
      </c>
      <c r="GI22" s="46">
        <f t="shared" si="12"/>
        <v>-9.7569681843810431E-5</v>
      </c>
      <c r="GJ22" s="46">
        <f t="shared" si="13"/>
        <v>-7.7728491374865071E-6</v>
      </c>
      <c r="GK22" s="46">
        <f t="shared" si="14"/>
        <v>0</v>
      </c>
      <c r="GL22" s="46">
        <f t="shared" si="15"/>
        <v>0</v>
      </c>
      <c r="GM22" s="46">
        <f t="shared" si="16"/>
        <v>0</v>
      </c>
      <c r="GN22" s="46">
        <f t="shared" si="17"/>
        <v>-2.4958187946879916E-5</v>
      </c>
      <c r="GO22" s="46">
        <f t="shared" si="18"/>
        <v>0</v>
      </c>
      <c r="GP22" s="46">
        <f t="shared" si="19"/>
        <v>0</v>
      </c>
      <c r="GQ22" s="46">
        <f t="shared" si="20"/>
        <v>0</v>
      </c>
      <c r="GR22" s="46">
        <f t="shared" si="21"/>
        <v>0</v>
      </c>
      <c r="GS22" s="46">
        <f t="shared" si="22"/>
        <v>0</v>
      </c>
      <c r="GT22" s="46">
        <f t="shared" si="23"/>
        <v>-2.1717484298995131E-6</v>
      </c>
      <c r="GU22" s="46">
        <f t="shared" si="24"/>
        <v>0</v>
      </c>
      <c r="GV22" s="46">
        <f t="shared" si="25"/>
        <v>0</v>
      </c>
      <c r="GW22" s="46">
        <f t="shared" si="26"/>
        <v>1.1375504794372503E-5</v>
      </c>
      <c r="GX22" s="46">
        <f t="shared" si="27"/>
        <v>3.1687642453179642E-5</v>
      </c>
      <c r="GY22" s="46">
        <f t="shared" si="28"/>
        <v>-4.2432548351408046E-5</v>
      </c>
      <c r="GZ22" s="46">
        <f t="shared" si="29"/>
        <v>-3.7653627342046577E-5</v>
      </c>
      <c r="HA22" s="46">
        <f t="shared" si="30"/>
        <v>4.7261841583199058E-5</v>
      </c>
      <c r="HB22" s="46">
        <f t="shared" si="31"/>
        <v>-2.7360158366066689E-7</v>
      </c>
      <c r="HC22" s="46">
        <f t="shared" si="32"/>
        <v>0</v>
      </c>
      <c r="HD22" s="46">
        <f t="shared" si="33"/>
        <v>0</v>
      </c>
      <c r="HE22" s="46">
        <f t="shared" si="34"/>
        <v>-1.1579014050550208E-5</v>
      </c>
      <c r="HF22" s="46">
        <f t="shared" si="35"/>
        <v>1.1407578601825026E-4</v>
      </c>
      <c r="HG22" s="46">
        <f t="shared" si="36"/>
        <v>7.5059033051757892E-5</v>
      </c>
      <c r="HH22" s="46">
        <f t="shared" si="37"/>
        <v>-3.022304061633319E-6</v>
      </c>
      <c r="HI22" s="46">
        <f t="shared" si="48"/>
        <v>-1.0247280136712395E-4</v>
      </c>
      <c r="HJ22" s="46">
        <f t="shared" si="49"/>
        <v>0</v>
      </c>
      <c r="HK22" s="46">
        <f t="shared" si="50"/>
        <v>0</v>
      </c>
      <c r="HL22" s="46">
        <f t="shared" si="51"/>
        <v>0</v>
      </c>
      <c r="HM22" s="46">
        <f t="shared" si="52"/>
        <v>0</v>
      </c>
      <c r="HN22" s="46">
        <f t="shared" si="53"/>
        <v>-1.3125025307803253E-4</v>
      </c>
      <c r="HO22" s="46">
        <f t="shared" si="54"/>
        <v>-4.4074245108471211E-5</v>
      </c>
      <c r="HP22" s="46">
        <f t="shared" si="55"/>
        <v>-1.102791408343086E-5</v>
      </c>
      <c r="HQ22" s="46">
        <f t="shared" si="39"/>
        <v>0</v>
      </c>
      <c r="HR22" s="46">
        <f t="shared" si="40"/>
        <v>-1.2954084233191629E-5</v>
      </c>
      <c r="HS22" s="46">
        <f t="shared" si="41"/>
        <v>-8.0257333843494096E-6</v>
      </c>
      <c r="HT22" s="46">
        <f t="shared" si="42"/>
        <v>0</v>
      </c>
      <c r="HU22" s="46">
        <f t="shared" si="43"/>
        <v>0</v>
      </c>
      <c r="HV22" s="46">
        <f t="shared" si="44"/>
        <v>0</v>
      </c>
      <c r="HW22" s="46">
        <f t="shared" si="45"/>
        <v>0</v>
      </c>
      <c r="HX22" s="46">
        <f t="shared" si="46"/>
        <v>0</v>
      </c>
      <c r="HY22" s="46">
        <f t="shared" si="56"/>
        <v>0</v>
      </c>
      <c r="HZ22" s="46">
        <f t="shared" si="57"/>
        <v>0</v>
      </c>
    </row>
    <row r="23" spans="1:234" x14ac:dyDescent="0.3">
      <c r="A23" s="23" t="s">
        <v>21</v>
      </c>
      <c r="B23" s="21">
        <v>4606.7927141</v>
      </c>
      <c r="C23" s="21">
        <v>7.7765088999999996</v>
      </c>
      <c r="D23" s="21">
        <v>13840.385861999999</v>
      </c>
      <c r="E23" s="21">
        <v>214.87414975999999</v>
      </c>
      <c r="F23" s="21">
        <v>199.75756121000001</v>
      </c>
      <c r="G23" s="21">
        <v>517.25333436999995</v>
      </c>
      <c r="H23" s="21">
        <v>1378.4727581</v>
      </c>
      <c r="I23" s="23">
        <v>49.145273975999999</v>
      </c>
      <c r="J23" s="23">
        <v>42.807529264999999</v>
      </c>
      <c r="K23" s="23">
        <v>5.8106699999999997E-5</v>
      </c>
      <c r="L23" s="23">
        <v>9.6154369633000005</v>
      </c>
      <c r="M23" s="6">
        <v>3.4859998999999998E-6</v>
      </c>
      <c r="N23" s="23">
        <v>4.1402574686999998</v>
      </c>
      <c r="O23" s="23">
        <v>2.9459906599999999E-2</v>
      </c>
      <c r="P23" s="23">
        <v>0.31543444520000002</v>
      </c>
      <c r="Q23" s="23">
        <v>0.2350849985</v>
      </c>
      <c r="S23" s="23">
        <v>2.2573526E-3</v>
      </c>
      <c r="T23" s="23">
        <v>0.21006448799999999</v>
      </c>
      <c r="W23" s="23">
        <v>0.22719715409999999</v>
      </c>
      <c r="X23" s="23">
        <v>0.38100792480000001</v>
      </c>
      <c r="Y23" s="23">
        <v>271.19819317000002</v>
      </c>
      <c r="AA23" s="6">
        <v>1.5920063E-8</v>
      </c>
      <c r="AB23" s="23">
        <v>3.4999999999999997E-5</v>
      </c>
      <c r="AC23" s="23">
        <v>0.33770263360000002</v>
      </c>
      <c r="AD23" s="23">
        <v>0.49339853369999997</v>
      </c>
      <c r="AE23" s="23">
        <v>20.993047516000001</v>
      </c>
      <c r="AF23" s="23">
        <v>0.56184134720000001</v>
      </c>
      <c r="AG23" s="23">
        <v>0.48351749350000001</v>
      </c>
      <c r="AH23" s="23">
        <v>9.0267595000000003E-3</v>
      </c>
      <c r="AI23" s="23">
        <v>0.2315429987</v>
      </c>
      <c r="AJ23" s="23">
        <v>5.2418325107000001</v>
      </c>
      <c r="AK23" s="23">
        <v>0.35501591570000002</v>
      </c>
      <c r="AL23" s="23">
        <v>0.12213004199999999</v>
      </c>
      <c r="AM23" s="23">
        <v>2.0660022036000001</v>
      </c>
      <c r="AN23" s="23">
        <v>5.6906053300000002E-2</v>
      </c>
      <c r="AO23" s="6">
        <v>5.2294667E-7</v>
      </c>
      <c r="AR23" s="6">
        <v>3.7136099E-7</v>
      </c>
      <c r="AS23" s="23">
        <v>1.409886E-2</v>
      </c>
      <c r="AT23" s="23">
        <v>3.8135160999999999E-3</v>
      </c>
      <c r="AU23" s="23">
        <v>0.51334753420000001</v>
      </c>
      <c r="AW23" s="23">
        <v>0.59616691359999996</v>
      </c>
      <c r="AX23" s="23">
        <v>5.9226523185</v>
      </c>
      <c r="AY23" s="23">
        <v>0.24042681220000001</v>
      </c>
      <c r="BD23" s="23">
        <v>3.2766771899999998E-2</v>
      </c>
      <c r="BF23" s="21"/>
      <c r="BG23" s="23" t="s">
        <v>21</v>
      </c>
      <c r="BH23" s="23">
        <v>3.2737112953212397E-2</v>
      </c>
      <c r="BI23" s="23">
        <v>6.7702188086321904E-2</v>
      </c>
      <c r="BJ23" s="23">
        <v>0</v>
      </c>
      <c r="BK23" s="23">
        <v>42.8074236739388</v>
      </c>
      <c r="BL23" s="23">
        <v>0</v>
      </c>
      <c r="BM23" s="23">
        <v>49.147475102167697</v>
      </c>
      <c r="BN23" s="23">
        <v>49.145029151824602</v>
      </c>
      <c r="BO23" s="23">
        <v>1.28402156358677</v>
      </c>
      <c r="BP23" s="23">
        <v>1.5696541234764699E-2</v>
      </c>
      <c r="BQ23" s="6">
        <v>2.38239079377414E-5</v>
      </c>
      <c r="BR23" s="6">
        <v>3.4286625852499603E-5</v>
      </c>
      <c r="BS23" s="6">
        <v>9.6153683348182408</v>
      </c>
      <c r="BT23" s="23">
        <v>3.27491431280433E-2</v>
      </c>
      <c r="BU23" s="6">
        <v>1.11550777402624E-6</v>
      </c>
      <c r="BV23" s="6">
        <v>2.3703715673760001E-6</v>
      </c>
      <c r="BW23" s="23">
        <v>0.38100750655462501</v>
      </c>
      <c r="BX23" s="23">
        <v>4.1402564331695997</v>
      </c>
      <c r="BY23" s="23">
        <v>7.0668326313138999E-3</v>
      </c>
      <c r="BZ23" s="23">
        <v>2.2377977050166101E-2</v>
      </c>
      <c r="CA23" s="23">
        <v>0.315437058437539</v>
      </c>
      <c r="CB23" s="23">
        <v>0</v>
      </c>
      <c r="CC23" s="23">
        <v>8616.8928609269296</v>
      </c>
      <c r="CD23" s="23">
        <v>0.23508283332843299</v>
      </c>
      <c r="CE23" s="23">
        <v>6.5428784282908195E-4</v>
      </c>
      <c r="CF23" s="23">
        <v>1.60187706984964E-3</v>
      </c>
      <c r="CG23" s="6">
        <v>0</v>
      </c>
      <c r="CH23" s="23">
        <v>0.21006972442919</v>
      </c>
      <c r="CI23" s="23">
        <v>0.493395360795579</v>
      </c>
      <c r="CJ23" s="23">
        <v>0</v>
      </c>
      <c r="CK23" s="23">
        <v>0.35501727627095903</v>
      </c>
      <c r="CL23" s="23">
        <v>9.0269975290242603E-3</v>
      </c>
      <c r="CM23" s="23">
        <v>0.122130943143143</v>
      </c>
      <c r="CN23" s="23">
        <v>4606.6457625692601</v>
      </c>
      <c r="CO23" s="23">
        <v>0</v>
      </c>
      <c r="CP23" s="23">
        <v>0.22719942791755601</v>
      </c>
      <c r="CQ23" s="23">
        <v>63.4372742307566</v>
      </c>
      <c r="CR23" s="23">
        <v>1541.7299690125301</v>
      </c>
      <c r="CS23" s="23">
        <v>32.557924009345001</v>
      </c>
      <c r="CT23" s="23">
        <v>0.59609646177667597</v>
      </c>
      <c r="CU23" s="6">
        <v>7.4148683202912097E-2</v>
      </c>
      <c r="CV23" s="23">
        <v>1.8834311906750001E-2</v>
      </c>
      <c r="CW23" s="23">
        <v>271.19659546692702</v>
      </c>
      <c r="CX23" s="6">
        <v>271.19659546692702</v>
      </c>
      <c r="CY23" s="23">
        <v>0</v>
      </c>
      <c r="CZ23" s="23">
        <v>0</v>
      </c>
      <c r="DA23" s="23">
        <v>5.9226817555452298</v>
      </c>
      <c r="DB23" s="6">
        <v>6.3676086724253599E-9</v>
      </c>
      <c r="DC23" s="6">
        <v>7.9591099634707999E-9</v>
      </c>
      <c r="DD23" s="23">
        <v>0</v>
      </c>
      <c r="DE23" s="23">
        <v>32.776035227648002</v>
      </c>
      <c r="DF23" s="23">
        <v>2.3154305809020798E-2</v>
      </c>
      <c r="DG23" s="23">
        <v>0.53626408224472499</v>
      </c>
      <c r="DH23" s="23">
        <v>4.3028103857316903E-2</v>
      </c>
      <c r="DI23" s="6">
        <v>9.0998914223669799E-6</v>
      </c>
      <c r="DJ23" s="6">
        <v>2.59012660041776E-5</v>
      </c>
      <c r="DK23" s="23">
        <v>0.11138478678902999</v>
      </c>
      <c r="DL23" s="23">
        <v>0.22614271016714699</v>
      </c>
      <c r="DM23" s="23">
        <v>20.997582353260398</v>
      </c>
      <c r="DN23" s="23">
        <v>0</v>
      </c>
      <c r="DO23" s="23">
        <v>0.561852213256259</v>
      </c>
      <c r="DP23" s="23">
        <v>7.7764677525642396</v>
      </c>
      <c r="DQ23" s="23">
        <v>0</v>
      </c>
      <c r="DR23" s="23">
        <v>0.19814088846089201</v>
      </c>
      <c r="DS23" s="23">
        <v>0.28513075278294903</v>
      </c>
      <c r="DT23" s="23">
        <v>3153.2726250026199</v>
      </c>
      <c r="DU23" s="23">
        <v>12455.9131051684</v>
      </c>
      <c r="DV23" s="23">
        <v>1383.9911199733201</v>
      </c>
      <c r="DW23" s="23">
        <v>13839.904225141699</v>
      </c>
      <c r="DX23" s="23">
        <v>2.42198318613292E-4</v>
      </c>
      <c r="DY23" s="23">
        <v>121.221809449886</v>
      </c>
      <c r="DZ23" s="23">
        <v>5.69050444687908E-2</v>
      </c>
      <c r="EA23" s="6">
        <v>5.22927342765985E-7</v>
      </c>
      <c r="EB23" s="23">
        <v>0</v>
      </c>
      <c r="EC23" s="23">
        <v>0</v>
      </c>
      <c r="ED23" s="6">
        <v>3.7137406212181502E-7</v>
      </c>
      <c r="EE23" s="23">
        <v>1.40927372263386E-2</v>
      </c>
      <c r="EF23" s="23">
        <v>3.81352256957952E-3</v>
      </c>
      <c r="EG23" s="23">
        <v>0.51334662785253105</v>
      </c>
      <c r="EH23" s="23">
        <v>1.59855521290034</v>
      </c>
      <c r="EI23" s="23">
        <v>553.52168284790002</v>
      </c>
      <c r="EJ23" s="23">
        <v>2.1567778201248902</v>
      </c>
      <c r="EK23" s="23">
        <v>5.6515111163654499</v>
      </c>
      <c r="EL23" s="23">
        <v>13.692676755568</v>
      </c>
      <c r="EM23" s="23">
        <v>3.1952093090714699</v>
      </c>
      <c r="EN23" s="23">
        <v>0</v>
      </c>
      <c r="EO23" s="6">
        <v>1.5919012583585499E-9</v>
      </c>
      <c r="EP23" s="23">
        <v>0.75227210266924605</v>
      </c>
      <c r="EQ23" s="23">
        <v>214.87370288334799</v>
      </c>
      <c r="ER23" s="23">
        <v>199.75710427336199</v>
      </c>
      <c r="ES23" s="23">
        <v>15.116598609985701</v>
      </c>
      <c r="ET23" s="23">
        <v>0</v>
      </c>
      <c r="EU23" s="23">
        <v>0</v>
      </c>
      <c r="EV23" s="23">
        <v>5.9512435919906101</v>
      </c>
      <c r="EW23" s="23">
        <v>0</v>
      </c>
      <c r="EX23" s="23">
        <v>36.686763840672</v>
      </c>
      <c r="EY23" s="23">
        <v>9.12627806235772</v>
      </c>
      <c r="EZ23" s="23">
        <v>4.8926955519546702</v>
      </c>
      <c r="FA23" s="23">
        <v>91.689662100122902</v>
      </c>
      <c r="FB23" s="23">
        <v>0.23136224644304401</v>
      </c>
      <c r="FC23" s="23">
        <v>425.08391962381597</v>
      </c>
      <c r="FD23" s="23">
        <v>4.9924854122918703</v>
      </c>
      <c r="FE23" s="23">
        <v>19.370973224976101</v>
      </c>
      <c r="FF23" s="6">
        <v>1.72297194067362E-7</v>
      </c>
      <c r="FG23" s="23">
        <v>0</v>
      </c>
      <c r="FH23" s="23">
        <v>517.23541072588296</v>
      </c>
      <c r="FI23" s="23">
        <v>13.845331493762901</v>
      </c>
      <c r="FJ23" s="23">
        <v>0.240419557437066</v>
      </c>
      <c r="FK23" s="23">
        <v>0</v>
      </c>
      <c r="FL23" s="23">
        <v>1.5416173424285E-2</v>
      </c>
      <c r="FM23" s="23">
        <v>11.501081032577</v>
      </c>
      <c r="FN23" s="23">
        <v>5.2415663866155802</v>
      </c>
      <c r="FO23" s="23">
        <v>0</v>
      </c>
      <c r="FP23" s="23">
        <v>0</v>
      </c>
      <c r="FQ23" s="23">
        <v>7.8971921310512601</v>
      </c>
      <c r="FR23" s="23">
        <v>1378.4652933602299</v>
      </c>
      <c r="FS23" s="23">
        <v>2.0658672423645501</v>
      </c>
      <c r="FT23" s="23">
        <v>11.6066071316337</v>
      </c>
      <c r="FV23" s="32">
        <f t="shared" si="47"/>
        <v>2.2875241329551455</v>
      </c>
      <c r="FW23" s="46">
        <f t="shared" si="0"/>
        <v>-3.1898880600840503E-5</v>
      </c>
      <c r="FX23" s="46">
        <f t="shared" si="1"/>
        <v>-5.2912478194428341E-6</v>
      </c>
      <c r="FY23" s="46">
        <f t="shared" si="2"/>
        <v>-3.4799380819436305E-5</v>
      </c>
      <c r="FZ23" s="46">
        <f t="shared" si="3"/>
        <v>-2.079713415994425E-6</v>
      </c>
      <c r="GA23" s="46">
        <f t="shared" si="4"/>
        <v>-2.2874560304445653E-6</v>
      </c>
      <c r="GB23" s="46">
        <f t="shared" si="5"/>
        <v>-3.4651577720269394E-5</v>
      </c>
      <c r="GC23" s="46">
        <f t="shared" si="6"/>
        <v>-5.4152247305534538E-6</v>
      </c>
      <c r="GD23" s="46">
        <f t="shared" si="7"/>
        <v>-4.9816422941560753E-6</v>
      </c>
      <c r="GE23" s="46">
        <f t="shared" si="8"/>
        <v>-2.4666469430155608E-6</v>
      </c>
      <c r="GF23" s="46">
        <f t="shared" si="9"/>
        <v>6.5978454137063564E-5</v>
      </c>
      <c r="GG23" s="46">
        <f t="shared" si="10"/>
        <v>-7.1373232461137719E-6</v>
      </c>
      <c r="GH23" s="46">
        <f t="shared" si="11"/>
        <v>-3.4583649230645085E-5</v>
      </c>
      <c r="GI23" s="46">
        <f t="shared" si="12"/>
        <v>-2.5011256133798926E-7</v>
      </c>
      <c r="GJ23" s="46">
        <f t="shared" si="13"/>
        <v>-5.1245642849386387E-4</v>
      </c>
      <c r="GK23" s="46">
        <f t="shared" si="14"/>
        <v>8.2845661871715408E-6</v>
      </c>
      <c r="GL23" s="46">
        <f t="shared" si="15"/>
        <v>-9.2101647524268398E-6</v>
      </c>
      <c r="GM23" s="46">
        <f t="shared" si="16"/>
        <v>0</v>
      </c>
      <c r="GN23" s="46">
        <f t="shared" si="17"/>
        <v>-5.2614169415897503E-4</v>
      </c>
      <c r="GO23" s="46">
        <f t="shared" si="18"/>
        <v>2.4927722147918037E-5</v>
      </c>
      <c r="GP23" s="46">
        <f t="shared" si="19"/>
        <v>0</v>
      </c>
      <c r="GQ23" s="46">
        <f t="shared" si="20"/>
        <v>0</v>
      </c>
      <c r="GR23" s="46">
        <f t="shared" si="21"/>
        <v>1.000812516788459E-5</v>
      </c>
      <c r="GS23" s="46">
        <f t="shared" si="22"/>
        <v>-1.0977340568957263E-6</v>
      </c>
      <c r="GT23" s="46">
        <f t="shared" si="23"/>
        <v>-5.8912747696709747E-6</v>
      </c>
      <c r="GU23" s="46">
        <f t="shared" si="24"/>
        <v>0</v>
      </c>
      <c r="GV23" s="46">
        <f t="shared" si="25"/>
        <v>-9.0646987093617929E-5</v>
      </c>
      <c r="GW23" s="46">
        <f t="shared" si="26"/>
        <v>3.3069329845165725E-5</v>
      </c>
      <c r="GX23" s="46">
        <f t="shared" si="27"/>
        <v>-5.1861201660174158E-4</v>
      </c>
      <c r="GY23" s="46">
        <f t="shared" si="28"/>
        <v>-6.4307131137675784E-6</v>
      </c>
      <c r="GZ23" s="46">
        <f t="shared" si="29"/>
        <v>2.1601614805764798E-4</v>
      </c>
      <c r="HA23" s="46">
        <f t="shared" si="30"/>
        <v>1.9340079389222506E-5</v>
      </c>
      <c r="HB23" s="46">
        <f t="shared" si="31"/>
        <v>-5.0846610404794751E-4</v>
      </c>
      <c r="HC23" s="46">
        <f t="shared" si="32"/>
        <v>2.6369266208992609E-5</v>
      </c>
      <c r="HD23" s="46">
        <f t="shared" si="33"/>
        <v>-7.8064229093872625E-4</v>
      </c>
      <c r="HE23" s="46">
        <f t="shared" si="34"/>
        <v>-5.0769284191495696E-5</v>
      </c>
      <c r="HF23" s="46">
        <f t="shared" si="35"/>
        <v>3.8324224318940878E-6</v>
      </c>
      <c r="HG23" s="46">
        <f t="shared" si="36"/>
        <v>7.3785542709379504E-6</v>
      </c>
      <c r="HH23" s="46">
        <f t="shared" si="37"/>
        <v>-6.5324826476376676E-5</v>
      </c>
      <c r="HI23" s="46">
        <f t="shared" si="48"/>
        <v>-1.7728012235956996E-5</v>
      </c>
      <c r="HJ23" s="46">
        <f t="shared" si="49"/>
        <v>-3.6958326964768724E-5</v>
      </c>
      <c r="HK23" s="46">
        <f t="shared" si="50"/>
        <v>0</v>
      </c>
      <c r="HL23" s="46">
        <f t="shared" si="51"/>
        <v>0</v>
      </c>
      <c r="HM23" s="46">
        <f t="shared" si="52"/>
        <v>3.5200578862691554E-5</v>
      </c>
      <c r="HN23" s="46">
        <f t="shared" si="53"/>
        <v>-4.3427437831140955E-4</v>
      </c>
      <c r="HO23" s="46">
        <f t="shared" si="54"/>
        <v>1.6964867462106651E-6</v>
      </c>
      <c r="HP23" s="46">
        <f t="shared" si="55"/>
        <v>-1.7655631099459357E-6</v>
      </c>
      <c r="HQ23" s="46">
        <f t="shared" si="39"/>
        <v>0</v>
      </c>
      <c r="HR23" s="46">
        <f t="shared" si="40"/>
        <v>-1.1817466168755105E-4</v>
      </c>
      <c r="HS23" s="46">
        <f t="shared" si="41"/>
        <v>4.9702470526408154E-6</v>
      </c>
      <c r="HT23" s="46">
        <f t="shared" si="42"/>
        <v>-3.0174517008406447E-5</v>
      </c>
      <c r="HU23" s="46">
        <f t="shared" si="43"/>
        <v>0</v>
      </c>
      <c r="HV23" s="46">
        <f t="shared" si="44"/>
        <v>0</v>
      </c>
      <c r="HW23" s="46">
        <f t="shared" si="45"/>
        <v>0</v>
      </c>
      <c r="HX23" s="46">
        <f t="shared" si="46"/>
        <v>0</v>
      </c>
      <c r="HY23" s="46">
        <f t="shared" si="56"/>
        <v>-5.3800758922787424E-4</v>
      </c>
      <c r="HZ23" s="46">
        <f t="shared" si="57"/>
        <v>0</v>
      </c>
    </row>
    <row r="24" spans="1:234" x14ac:dyDescent="0.3">
      <c r="A24" s="23" t="s">
        <v>22</v>
      </c>
      <c r="B24" s="21">
        <v>725.31877421000002</v>
      </c>
      <c r="C24" s="21">
        <v>67.938749454000003</v>
      </c>
      <c r="D24" s="21">
        <v>3751.0508847999999</v>
      </c>
      <c r="E24" s="21">
        <v>34.196056444</v>
      </c>
      <c r="F24" s="21">
        <v>10.90632804</v>
      </c>
      <c r="G24" s="21">
        <v>15.358541238000001</v>
      </c>
      <c r="H24" s="21">
        <v>173.96997546</v>
      </c>
      <c r="I24" s="23">
        <v>7.5244354177000004</v>
      </c>
      <c r="J24" s="23">
        <v>6.9953905685000004</v>
      </c>
      <c r="K24" s="23">
        <v>1.2774182000000001E-3</v>
      </c>
      <c r="L24" s="23">
        <v>2.1466290638999999</v>
      </c>
      <c r="M24" s="23">
        <v>7.7101999999999995E-5</v>
      </c>
      <c r="N24" s="23">
        <v>0.70654742690000005</v>
      </c>
      <c r="O24" s="23">
        <v>7.0202974999999997E-3</v>
      </c>
      <c r="P24" s="23">
        <v>0.27543513539999998</v>
      </c>
      <c r="Q24" s="23">
        <v>0.21250035950000001</v>
      </c>
      <c r="S24" s="23">
        <v>3.0161738999999999E-3</v>
      </c>
      <c r="T24" s="23">
        <v>0.1785938316</v>
      </c>
      <c r="W24" s="23">
        <v>0.19698745149999999</v>
      </c>
      <c r="X24" s="23">
        <v>0.33040565989999998</v>
      </c>
      <c r="Y24" s="23">
        <v>55.365952739000001</v>
      </c>
      <c r="AA24" s="23">
        <v>1.7806637000000001E-3</v>
      </c>
      <c r="AB24" s="23">
        <v>1.61535E-5</v>
      </c>
      <c r="AC24" s="23">
        <v>2.5629615000000001E-3</v>
      </c>
      <c r="AD24" s="23">
        <v>0.2429918942</v>
      </c>
      <c r="AE24" s="23">
        <v>17.277706998999999</v>
      </c>
      <c r="AF24" s="23">
        <v>0.1283893998</v>
      </c>
      <c r="AG24" s="23">
        <v>1.3397345499999999E-2</v>
      </c>
      <c r="AH24" s="23">
        <v>1.51146478E-2</v>
      </c>
      <c r="AI24" s="23">
        <v>0.2006879982</v>
      </c>
      <c r="AJ24" s="23">
        <v>1.9798743190999999</v>
      </c>
      <c r="AK24" s="23">
        <v>0.29839832579999997</v>
      </c>
      <c r="AL24" s="23">
        <v>0.1111801732</v>
      </c>
      <c r="AM24" s="23">
        <v>0.99188755449999999</v>
      </c>
      <c r="AN24" s="23">
        <v>7.5654866400000007E-2</v>
      </c>
      <c r="AO24" s="23">
        <v>6.0655700000000003E-5</v>
      </c>
      <c r="AP24" s="23">
        <v>6.1382299999999997E-5</v>
      </c>
      <c r="AQ24" s="23">
        <v>1.8169080000000001E-4</v>
      </c>
      <c r="AR24" s="23">
        <v>2.4241759999999999E-4</v>
      </c>
      <c r="AS24" s="23">
        <v>1.7275153999999999E-3</v>
      </c>
      <c r="AT24" s="23">
        <v>4.9009034E-3</v>
      </c>
      <c r="AU24" s="23">
        <v>0.31313187580000001</v>
      </c>
      <c r="AW24" s="23">
        <v>0.36393707260000002</v>
      </c>
      <c r="AX24" s="23">
        <v>9.4853358861999997</v>
      </c>
      <c r="AY24" s="23">
        <v>0.18897289759999999</v>
      </c>
      <c r="BD24" s="23">
        <v>6.5326800000000006E-5</v>
      </c>
      <c r="BF24" s="21"/>
      <c r="BG24" s="23" t="s">
        <v>22</v>
      </c>
      <c r="BH24" s="23">
        <v>0</v>
      </c>
      <c r="BI24" s="23">
        <v>8.0778424437683797E-3</v>
      </c>
      <c r="BJ24" s="23">
        <v>0</v>
      </c>
      <c r="BK24" s="23">
        <v>6.9954029903741999</v>
      </c>
      <c r="BL24" s="23">
        <v>0</v>
      </c>
      <c r="BM24" s="23">
        <v>7.5244550191820201</v>
      </c>
      <c r="BN24" s="23">
        <v>7.5244550191820201</v>
      </c>
      <c r="BO24" s="23">
        <v>0.137175282786025</v>
      </c>
      <c r="BP24" s="23">
        <v>0</v>
      </c>
      <c r="BQ24" s="23">
        <v>5.2374323052078596E-4</v>
      </c>
      <c r="BR24" s="23">
        <v>7.53671889239786E-4</v>
      </c>
      <c r="BS24" s="23">
        <v>2.1466088809911499</v>
      </c>
      <c r="BT24" s="6">
        <v>6.53284656419231E-5</v>
      </c>
      <c r="BU24" s="6">
        <v>2.4672138942993999E-5</v>
      </c>
      <c r="BV24" s="6">
        <v>5.2416218059161E-5</v>
      </c>
      <c r="BW24" s="23">
        <v>0.33040432598618502</v>
      </c>
      <c r="BX24" s="23">
        <v>0.706545516337591</v>
      </c>
      <c r="BY24" s="23">
        <v>1.6848641979971099E-3</v>
      </c>
      <c r="BZ24" s="23">
        <v>5.3354634126445803E-3</v>
      </c>
      <c r="CA24" s="23">
        <v>0.27544216024359203</v>
      </c>
      <c r="CB24" s="23">
        <v>0</v>
      </c>
      <c r="CC24" s="23">
        <v>899.03487731699295</v>
      </c>
      <c r="CD24" s="23">
        <v>0.21249380420528</v>
      </c>
      <c r="CE24" s="23">
        <v>8.7469192488191197E-4</v>
      </c>
      <c r="CF24" s="23">
        <v>2.1414761741210299E-3</v>
      </c>
      <c r="CG24" s="23">
        <v>0</v>
      </c>
      <c r="CH24" s="23">
        <v>0.17859566895651699</v>
      </c>
      <c r="CI24" s="23">
        <v>0.24299350838243799</v>
      </c>
      <c r="CJ24" s="23">
        <v>0</v>
      </c>
      <c r="CK24" s="23">
        <v>0.29839229764220299</v>
      </c>
      <c r="CL24" s="23">
        <v>1.5114927718254E-2</v>
      </c>
      <c r="CM24" s="23">
        <v>0.111181545929165</v>
      </c>
      <c r="CN24" s="23">
        <v>725.31922857631002</v>
      </c>
      <c r="CO24" s="23">
        <v>0</v>
      </c>
      <c r="CP24" s="23">
        <v>0.19698361791541599</v>
      </c>
      <c r="CQ24" s="23">
        <v>7.16657120081919</v>
      </c>
      <c r="CR24" s="23">
        <v>158.774857696851</v>
      </c>
      <c r="CS24" s="23">
        <v>3.6370257819437102</v>
      </c>
      <c r="CT24" s="23">
        <v>0.36393095361351302</v>
      </c>
      <c r="CU24" s="23">
        <v>3.4162451798254798</v>
      </c>
      <c r="CV24" s="23">
        <v>0</v>
      </c>
      <c r="CW24" s="23">
        <v>55.365811275413897</v>
      </c>
      <c r="CX24" s="23">
        <v>55.365811275413897</v>
      </c>
      <c r="CY24" s="23">
        <v>0</v>
      </c>
      <c r="CZ24" s="23">
        <v>0</v>
      </c>
      <c r="DA24" s="23">
        <v>9.4853751755816091</v>
      </c>
      <c r="DB24" s="23">
        <v>3.9274803409378899E-4</v>
      </c>
      <c r="DC24" s="23">
        <v>1.29845186120749E-3</v>
      </c>
      <c r="DD24" s="23">
        <v>0</v>
      </c>
      <c r="DE24" s="23">
        <v>7.6109408353512498</v>
      </c>
      <c r="DF24" s="23">
        <v>1.46217978861732E-2</v>
      </c>
      <c r="DG24" s="23">
        <v>6.7568470318253498E-2</v>
      </c>
      <c r="DH24" s="23">
        <v>4.3623139637450001E-3</v>
      </c>
      <c r="DI24" s="6">
        <v>4.20006779212619E-6</v>
      </c>
      <c r="DJ24" s="6">
        <v>1.1953079030186701E-5</v>
      </c>
      <c r="DK24" s="23">
        <v>8.4570408406223695E-4</v>
      </c>
      <c r="DL24" s="23">
        <v>1.7170361821458699E-3</v>
      </c>
      <c r="DM24" s="23">
        <v>17.277753111911</v>
      </c>
      <c r="DN24" s="23">
        <v>0</v>
      </c>
      <c r="DO24" s="23">
        <v>0.12839593626444401</v>
      </c>
      <c r="DP24" s="23">
        <v>67.939148119732806</v>
      </c>
      <c r="DQ24" s="23">
        <v>0</v>
      </c>
      <c r="DR24" s="23">
        <v>5.4928847021941604E-3</v>
      </c>
      <c r="DS24" s="23">
        <v>7.9043617733097499E-3</v>
      </c>
      <c r="DT24" s="23">
        <v>391.29736106747703</v>
      </c>
      <c r="DU24" s="23">
        <v>3375.9423369522101</v>
      </c>
      <c r="DV24" s="23">
        <v>375.10458329183098</v>
      </c>
      <c r="DW24" s="23">
        <v>3751.0469202440499</v>
      </c>
      <c r="DX24" s="23">
        <v>0</v>
      </c>
      <c r="DY24" s="23">
        <v>14.7463128288987</v>
      </c>
      <c r="DZ24" s="23">
        <v>7.5650814246940798E-2</v>
      </c>
      <c r="EA24" s="6">
        <v>6.0659124107215E-5</v>
      </c>
      <c r="EB24" s="6">
        <v>6.1382651039071696E-5</v>
      </c>
      <c r="EC24" s="23">
        <v>1.8165407276354999E-4</v>
      </c>
      <c r="ED24" s="23">
        <v>2.42451092683469E-4</v>
      </c>
      <c r="EE24" s="23">
        <v>1.7275450354545E-3</v>
      </c>
      <c r="EF24" s="23">
        <v>4.9012278724211702E-3</v>
      </c>
      <c r="EG24" s="23">
        <v>0.31313160269206203</v>
      </c>
      <c r="EH24" s="23">
        <v>9.1593608018210204E-2</v>
      </c>
      <c r="EI24" s="23">
        <v>70.094262483122193</v>
      </c>
      <c r="EJ24" s="23">
        <v>0.12344751803656299</v>
      </c>
      <c r="EK24" s="23">
        <v>0.304630798877848</v>
      </c>
      <c r="EL24" s="23">
        <v>0.76159371682732901</v>
      </c>
      <c r="EM24" s="23">
        <v>0.17667887991975101</v>
      </c>
      <c r="EN24" s="23">
        <v>7.3950737721633795E-4</v>
      </c>
      <c r="EO24" s="6">
        <v>8.93179321582693E-5</v>
      </c>
      <c r="EP24" s="23">
        <v>4.2253938171376203E-2</v>
      </c>
      <c r="EQ24" s="23">
        <v>34.1967798306692</v>
      </c>
      <c r="ER24" s="23">
        <v>10.9070764228527</v>
      </c>
      <c r="ES24" s="23">
        <v>23.2897034078164</v>
      </c>
      <c r="ET24" s="23">
        <v>7.2478160463411E-4</v>
      </c>
      <c r="EU24" s="23">
        <v>1.22147869508424E-4</v>
      </c>
      <c r="EV24" s="23">
        <v>0.38437256292817901</v>
      </c>
      <c r="EW24" s="6">
        <v>7.1859476843201702E-5</v>
      </c>
      <c r="EX24" s="23">
        <v>1.9804232271256601</v>
      </c>
      <c r="EY24" s="23">
        <v>0.49174894382071899</v>
      </c>
      <c r="EZ24" s="23">
        <v>0.263748503392361</v>
      </c>
      <c r="FA24" s="23">
        <v>4.9516230055611601</v>
      </c>
      <c r="FB24" s="23">
        <v>0.20053349531015399</v>
      </c>
      <c r="FC24" s="23">
        <v>33.169185258616899</v>
      </c>
      <c r="FD24" s="23">
        <v>0.286141279452371</v>
      </c>
      <c r="FE24" s="23">
        <v>1.04668129069594</v>
      </c>
      <c r="FF24" s="23">
        <v>4.8085369709596298E-4</v>
      </c>
      <c r="FG24" s="23">
        <v>0</v>
      </c>
      <c r="FH24" s="23">
        <v>15.358675604204199</v>
      </c>
      <c r="FI24" s="23">
        <v>3.1556223693416401</v>
      </c>
      <c r="FJ24" s="23">
        <v>0.18897305329306499</v>
      </c>
      <c r="FK24" s="23">
        <v>0</v>
      </c>
      <c r="FL24" s="23">
        <v>0</v>
      </c>
      <c r="FM24" s="23">
        <v>4.1953045217089597</v>
      </c>
      <c r="FN24" s="23">
        <v>1.9798766807913799</v>
      </c>
      <c r="FO24" s="23">
        <v>0</v>
      </c>
      <c r="FP24" s="23">
        <v>0</v>
      </c>
      <c r="FQ24" s="23">
        <v>1.89167829190407</v>
      </c>
      <c r="FR24" s="23">
        <v>173.969815781786</v>
      </c>
      <c r="FS24" s="23">
        <v>0.99188734836283299</v>
      </c>
      <c r="FT24" s="23">
        <v>4.6356411793077097</v>
      </c>
      <c r="FV24" s="32">
        <f t="shared" si="47"/>
        <v>2.2492255872610083</v>
      </c>
      <c r="FW24" s="46">
        <f t="shared" si="0"/>
        <v>6.2643671467662732E-7</v>
      </c>
      <c r="FX24" s="46">
        <f t="shared" si="1"/>
        <v>5.8680169418295213E-6</v>
      </c>
      <c r="FY24" s="46">
        <f t="shared" si="2"/>
        <v>-1.0569187333797717E-6</v>
      </c>
      <c r="FZ24" s="46">
        <f t="shared" si="3"/>
        <v>2.1154096244550735E-5</v>
      </c>
      <c r="GA24" s="46">
        <f t="shared" si="4"/>
        <v>6.861914018683801E-5</v>
      </c>
      <c r="GB24" s="46">
        <f t="shared" si="5"/>
        <v>8.7486306229494882E-6</v>
      </c>
      <c r="GC24" s="46">
        <f t="shared" si="6"/>
        <v>-9.1784926440253844E-7</v>
      </c>
      <c r="GD24" s="46">
        <f t="shared" si="7"/>
        <v>2.6050435589663497E-6</v>
      </c>
      <c r="GE24" s="46">
        <f t="shared" si="8"/>
        <v>1.7757227531241122E-6</v>
      </c>
      <c r="GF24" s="46">
        <f t="shared" si="9"/>
        <v>-2.411300722116586E-6</v>
      </c>
      <c r="GG24" s="46">
        <f t="shared" si="10"/>
        <v>-9.4021408679274243E-6</v>
      </c>
      <c r="GH24" s="46">
        <f t="shared" si="11"/>
        <v>-1.7694739235029743E-4</v>
      </c>
      <c r="GI24" s="46">
        <f t="shared" si="12"/>
        <v>-2.7040823252874625E-6</v>
      </c>
      <c r="GJ24" s="46">
        <f t="shared" si="13"/>
        <v>4.2890834313041482E-6</v>
      </c>
      <c r="GK24" s="46">
        <f t="shared" si="14"/>
        <v>2.5504529702972998E-5</v>
      </c>
      <c r="GL24" s="46">
        <f t="shared" si="15"/>
        <v>-3.0848393553035802E-5</v>
      </c>
      <c r="GM24" s="46">
        <f t="shared" si="16"/>
        <v>0</v>
      </c>
      <c r="GN24" s="46">
        <f t="shared" si="17"/>
        <v>-1.9232966169981443E-6</v>
      </c>
      <c r="GO24" s="46">
        <f t="shared" si="18"/>
        <v>1.0287905805740785E-5</v>
      </c>
      <c r="GP24" s="46">
        <f t="shared" si="19"/>
        <v>0</v>
      </c>
      <c r="GQ24" s="46">
        <f t="shared" si="20"/>
        <v>0</v>
      </c>
      <c r="GR24" s="46">
        <f t="shared" si="21"/>
        <v>-1.9461059853352942E-5</v>
      </c>
      <c r="GS24" s="46">
        <f t="shared" si="22"/>
        <v>-4.0372002566908716E-6</v>
      </c>
      <c r="GT24" s="46">
        <f t="shared" si="23"/>
        <v>-2.5550646038869383E-6</v>
      </c>
      <c r="GU24" s="46">
        <f t="shared" si="24"/>
        <v>0</v>
      </c>
      <c r="GV24" s="46">
        <f t="shared" si="25"/>
        <v>-8.1920320188237904E-5</v>
      </c>
      <c r="GW24" s="46">
        <f t="shared" si="26"/>
        <v>-2.1863849141545097E-5</v>
      </c>
      <c r="GX24" s="46">
        <f t="shared" si="27"/>
        <v>-8.6319592351776921E-5</v>
      </c>
      <c r="GY24" s="46">
        <f t="shared" si="28"/>
        <v>6.6429476724177623E-6</v>
      </c>
      <c r="GZ24" s="46">
        <f t="shared" si="29"/>
        <v>2.6689253963752709E-6</v>
      </c>
      <c r="HA24" s="46">
        <f t="shared" si="30"/>
        <v>5.0911246989196207E-5</v>
      </c>
      <c r="HB24" s="46">
        <f t="shared" si="31"/>
        <v>-7.3913519726066144E-6</v>
      </c>
      <c r="HC24" s="46">
        <f t="shared" si="32"/>
        <v>1.8519667656396085E-5</v>
      </c>
      <c r="HD24" s="46">
        <f t="shared" si="33"/>
        <v>-7.6986611671730381E-4</v>
      </c>
      <c r="HE24" s="46">
        <f t="shared" si="34"/>
        <v>1.1928491405902162E-6</v>
      </c>
      <c r="HF24" s="46">
        <f t="shared" si="35"/>
        <v>-2.0201714539877467E-5</v>
      </c>
      <c r="HG24" s="46">
        <f t="shared" si="36"/>
        <v>1.2346888168057263E-5</v>
      </c>
      <c r="HH24" s="46">
        <f t="shared" si="37"/>
        <v>-2.0782312074324304E-7</v>
      </c>
      <c r="HI24" s="46">
        <f t="shared" si="48"/>
        <v>-5.3561036480907526E-5</v>
      </c>
      <c r="HJ24" s="46">
        <f t="shared" si="49"/>
        <v>5.6451532419829171E-5</v>
      </c>
      <c r="HK24" s="46">
        <f t="shared" si="50"/>
        <v>5.7188973319471821E-6</v>
      </c>
      <c r="HL24" s="46">
        <f t="shared" si="51"/>
        <v>-2.0214142075445005E-4</v>
      </c>
      <c r="HM24" s="46">
        <f t="shared" si="52"/>
        <v>1.3816110492392101E-4</v>
      </c>
      <c r="HN24" s="46">
        <f t="shared" si="53"/>
        <v>1.7154958213473556E-5</v>
      </c>
      <c r="HO24" s="46">
        <f t="shared" si="54"/>
        <v>6.6206655117957017E-5</v>
      </c>
      <c r="HP24" s="46">
        <f t="shared" si="55"/>
        <v>-8.7218184762958116E-7</v>
      </c>
      <c r="HQ24" s="46">
        <f t="shared" si="39"/>
        <v>0</v>
      </c>
      <c r="HR24" s="46">
        <f t="shared" si="40"/>
        <v>-1.6813309079198758E-5</v>
      </c>
      <c r="HS24" s="46">
        <f t="shared" si="41"/>
        <v>4.1421181158830008E-6</v>
      </c>
      <c r="HT24" s="46">
        <f t="shared" si="42"/>
        <v>8.2389097576056511E-7</v>
      </c>
      <c r="HU24" s="46">
        <f t="shared" si="43"/>
        <v>0</v>
      </c>
      <c r="HV24" s="46">
        <f t="shared" si="44"/>
        <v>0</v>
      </c>
      <c r="HW24" s="46">
        <f t="shared" si="45"/>
        <v>0</v>
      </c>
      <c r="HX24" s="46">
        <f t="shared" si="46"/>
        <v>0</v>
      </c>
      <c r="HY24" s="46">
        <f t="shared" si="56"/>
        <v>2.549706893791907E-5</v>
      </c>
      <c r="HZ24" s="46">
        <f t="shared" si="57"/>
        <v>0</v>
      </c>
    </row>
    <row r="25" spans="1:234" x14ac:dyDescent="0.3">
      <c r="A25" s="23" t="s">
        <v>23</v>
      </c>
      <c r="B25" s="21">
        <v>2489.6872600000002</v>
      </c>
      <c r="D25" s="21">
        <v>11486.833430000001</v>
      </c>
      <c r="E25" s="21">
        <v>269.77358829000002</v>
      </c>
      <c r="F25" s="21">
        <v>268.17450829000001</v>
      </c>
      <c r="G25" s="21">
        <v>285.71327000000002</v>
      </c>
      <c r="H25" s="21">
        <v>1601.54592</v>
      </c>
      <c r="I25" s="23">
        <v>34.959708587000002</v>
      </c>
      <c r="J25" s="23">
        <v>31.105032987000001</v>
      </c>
      <c r="L25" s="23">
        <v>15.850024058000001</v>
      </c>
      <c r="N25" s="23">
        <v>2.4967918661000001</v>
      </c>
      <c r="P25" s="23">
        <v>0.16156400000000001</v>
      </c>
      <c r="Q25" s="23">
        <v>0.1495394645</v>
      </c>
      <c r="T25" s="23">
        <v>7.3880068100000001E-2</v>
      </c>
      <c r="V25" s="23">
        <v>4.7449999999999999E-4</v>
      </c>
      <c r="W25" s="23">
        <v>0.1389230421</v>
      </c>
      <c r="X25" s="23">
        <v>0.19249079999999999</v>
      </c>
      <c r="Y25" s="23">
        <v>234.25020749999999</v>
      </c>
      <c r="AA25" s="6">
        <v>2.4979999999999999E-8</v>
      </c>
      <c r="AD25" s="23">
        <v>0.46847107770000002</v>
      </c>
      <c r="AE25" s="23">
        <v>10.935122739000001</v>
      </c>
      <c r="AF25" s="23">
        <v>0.38658033879999998</v>
      </c>
      <c r="AI25" s="23">
        <v>7.8028722300000006E-2</v>
      </c>
      <c r="AJ25" s="23">
        <v>11.526080055</v>
      </c>
      <c r="AK25" s="23">
        <v>0.2294026706</v>
      </c>
      <c r="AL25" s="23">
        <v>8.4331315700000006E-2</v>
      </c>
      <c r="AM25" s="23">
        <v>7.5432458237000004</v>
      </c>
      <c r="AN25" s="23">
        <v>1.6024769000000001E-2</v>
      </c>
      <c r="AS25" s="23">
        <v>2.656809E-4</v>
      </c>
      <c r="AT25" s="23">
        <v>6.9411739999999998E-4</v>
      </c>
      <c r="AU25" s="23">
        <v>0.44627644900000002</v>
      </c>
      <c r="AW25" s="23">
        <v>1.3237242344</v>
      </c>
      <c r="AX25" s="23">
        <v>20.4236708</v>
      </c>
      <c r="AY25" s="23">
        <v>0.19115363369999999</v>
      </c>
      <c r="BD25" s="6">
        <v>1.994595E-6</v>
      </c>
      <c r="BF25" s="21"/>
      <c r="BG25" s="23" t="s">
        <v>23</v>
      </c>
      <c r="BH25" s="23">
        <v>2.64786236346502E-2</v>
      </c>
      <c r="BI25" s="23">
        <v>8.3879003336670195</v>
      </c>
      <c r="BJ25" s="23">
        <v>0</v>
      </c>
      <c r="BK25" s="23">
        <v>31.105102753694901</v>
      </c>
      <c r="BL25" s="23">
        <v>0</v>
      </c>
      <c r="BM25" s="23">
        <v>34.9615729240126</v>
      </c>
      <c r="BN25" s="23">
        <v>34.959647824639902</v>
      </c>
      <c r="BO25" s="23">
        <v>0.98991096160195802</v>
      </c>
      <c r="BP25" s="23">
        <v>1.2695262747411E-2</v>
      </c>
      <c r="BQ25" s="23">
        <v>0</v>
      </c>
      <c r="BR25" s="23">
        <v>0</v>
      </c>
      <c r="BS25" s="23">
        <v>15.8500440211753</v>
      </c>
      <c r="BT25" s="6">
        <v>1.9945792778584201E-6</v>
      </c>
      <c r="BU25" s="23">
        <v>0</v>
      </c>
      <c r="BV25" s="23">
        <v>0</v>
      </c>
      <c r="BW25" s="23">
        <v>0.19248429322475599</v>
      </c>
      <c r="BX25" s="23">
        <v>2.4967956071956801</v>
      </c>
      <c r="BY25" s="23">
        <v>0</v>
      </c>
      <c r="BZ25" s="23">
        <v>0</v>
      </c>
      <c r="CA25" s="23">
        <v>0.16156394859202799</v>
      </c>
      <c r="CB25" s="23">
        <v>0</v>
      </c>
      <c r="CC25" s="23">
        <v>6805.71984639932</v>
      </c>
      <c r="CD25" s="23">
        <v>0.14953434694359299</v>
      </c>
      <c r="CE25" s="23">
        <v>0</v>
      </c>
      <c r="CF25" s="23">
        <v>0</v>
      </c>
      <c r="CG25" s="6">
        <v>0</v>
      </c>
      <c r="CH25" s="23">
        <v>7.3880248113180697E-2</v>
      </c>
      <c r="CI25" s="23">
        <v>0.46847121559549598</v>
      </c>
      <c r="CJ25" s="23">
        <v>0</v>
      </c>
      <c r="CK25" s="23">
        <v>0.229405214189222</v>
      </c>
      <c r="CL25" s="23">
        <v>0</v>
      </c>
      <c r="CM25" s="23">
        <v>8.4330898603923204E-2</v>
      </c>
      <c r="CN25" s="23">
        <v>2489.6720184835399</v>
      </c>
      <c r="CO25" s="23">
        <v>4.7448550476496102E-4</v>
      </c>
      <c r="CP25" s="23">
        <v>0.13892444678565999</v>
      </c>
      <c r="CQ25" s="23">
        <v>51.450067362156297</v>
      </c>
      <c r="CR25" s="23">
        <v>1178.44969216913</v>
      </c>
      <c r="CS25" s="23">
        <v>30.297130951834799</v>
      </c>
      <c r="CT25" s="23">
        <v>1.3237241874875501</v>
      </c>
      <c r="CU25" s="23">
        <v>3.51768343600058</v>
      </c>
      <c r="CV25" s="23">
        <v>1.5234347295755599E-2</v>
      </c>
      <c r="CW25" s="23">
        <v>234.25040642100799</v>
      </c>
      <c r="CX25" s="23">
        <v>234.25040642100799</v>
      </c>
      <c r="CY25" s="23">
        <v>0</v>
      </c>
      <c r="CZ25" s="23">
        <v>0</v>
      </c>
      <c r="DA25" s="23">
        <v>20.423645475339701</v>
      </c>
      <c r="DB25" s="6">
        <v>9.9922403220952597E-9</v>
      </c>
      <c r="DC25" s="6">
        <v>1.24904054310862E-8</v>
      </c>
      <c r="DD25" s="23">
        <v>0</v>
      </c>
      <c r="DE25" s="23">
        <v>29.701001228425199</v>
      </c>
      <c r="DF25" s="23">
        <v>3.3968766457475402E-2</v>
      </c>
      <c r="DG25" s="23">
        <v>2.5193689226428102</v>
      </c>
      <c r="DH25" s="23">
        <v>0.37677068246631001</v>
      </c>
      <c r="DI25" s="23">
        <v>0</v>
      </c>
      <c r="DJ25" s="6">
        <v>0</v>
      </c>
      <c r="DK25" s="23">
        <v>0</v>
      </c>
      <c r="DL25" s="23">
        <v>0</v>
      </c>
      <c r="DM25" s="23">
        <v>10.938733503675801</v>
      </c>
      <c r="DN25" s="23">
        <v>0</v>
      </c>
      <c r="DO25" s="23">
        <v>0.38657917700774802</v>
      </c>
      <c r="DP25" s="23">
        <v>0</v>
      </c>
      <c r="DQ25" s="23">
        <v>0</v>
      </c>
      <c r="DR25" s="23">
        <v>0</v>
      </c>
      <c r="DS25" s="23">
        <v>0</v>
      </c>
      <c r="DT25" s="23">
        <v>2884.6851800128902</v>
      </c>
      <c r="DU25" s="23">
        <v>10338.1246430221</v>
      </c>
      <c r="DV25" s="23">
        <v>1148.6835991750299</v>
      </c>
      <c r="DW25" s="23">
        <v>11486.808242197099</v>
      </c>
      <c r="DX25" s="23">
        <v>1.11433740737555E-4</v>
      </c>
      <c r="DY25" s="23">
        <v>97.610357815798494</v>
      </c>
      <c r="DZ25" s="23">
        <v>1.60250889559241E-2</v>
      </c>
      <c r="EA25" s="23">
        <v>0</v>
      </c>
      <c r="EB25" s="23">
        <v>0</v>
      </c>
      <c r="EC25" s="23">
        <v>0</v>
      </c>
      <c r="ED25" s="23">
        <v>0</v>
      </c>
      <c r="EE25" s="23">
        <v>2.6563571128711201E-4</v>
      </c>
      <c r="EF25" s="23">
        <v>6.9407095441393197E-4</v>
      </c>
      <c r="EG25" s="23">
        <v>0.44627028552213599</v>
      </c>
      <c r="EH25" s="23">
        <v>2.1623662449224801</v>
      </c>
      <c r="EI25" s="23">
        <v>708.79448091368499</v>
      </c>
      <c r="EJ25" s="23">
        <v>2.9065713750999</v>
      </c>
      <c r="EK25" s="23">
        <v>7.5273746717780696</v>
      </c>
      <c r="EL25" s="23">
        <v>18.247450161874301</v>
      </c>
      <c r="EM25" s="23">
        <v>4.2549378634346899</v>
      </c>
      <c r="EN25" s="23">
        <v>3.00727233144286E-2</v>
      </c>
      <c r="EO25" s="6">
        <v>2.4978565562702202E-9</v>
      </c>
      <c r="EP25" s="23">
        <v>1.0043693424262901</v>
      </c>
      <c r="EQ25" s="23">
        <v>269.79234285640399</v>
      </c>
      <c r="ER25" s="23">
        <v>268.19327117312002</v>
      </c>
      <c r="ES25" s="23">
        <v>1.59907168328399</v>
      </c>
      <c r="ET25" s="23">
        <v>0</v>
      </c>
      <c r="EU25" s="23">
        <v>0</v>
      </c>
      <c r="EV25" s="23">
        <v>9.2187778400216107</v>
      </c>
      <c r="EW25" s="23">
        <v>0</v>
      </c>
      <c r="EX25" s="23">
        <v>48.963697676989703</v>
      </c>
      <c r="EY25" s="23">
        <v>12.1518346830029</v>
      </c>
      <c r="EZ25" s="23">
        <v>6.5184764785903599</v>
      </c>
      <c r="FA25" s="23">
        <v>122.372841141112</v>
      </c>
      <c r="FB25" s="23">
        <v>7.7970178652535305E-2</v>
      </c>
      <c r="FC25" s="23">
        <v>391.597393621469</v>
      </c>
      <c r="FD25" s="23">
        <v>6.6825334424621197</v>
      </c>
      <c r="FE25" s="23">
        <v>25.9180169401941</v>
      </c>
      <c r="FF25" s="23">
        <v>0.23395058789662401</v>
      </c>
      <c r="FG25" s="23">
        <v>0</v>
      </c>
      <c r="FH25" s="23">
        <v>285.71320985774599</v>
      </c>
      <c r="FI25" s="23">
        <v>42.446778534595303</v>
      </c>
      <c r="FJ25" s="23">
        <v>0.19116145412402</v>
      </c>
      <c r="FK25" s="23">
        <v>0</v>
      </c>
      <c r="FL25" s="23">
        <v>2.0196129418982901E-2</v>
      </c>
      <c r="FM25" s="23">
        <v>36.669135394314303</v>
      </c>
      <c r="FN25" s="23">
        <v>11.5260958891632</v>
      </c>
      <c r="FO25" s="23">
        <v>0</v>
      </c>
      <c r="FP25" s="23">
        <v>0</v>
      </c>
      <c r="FQ25" s="23">
        <v>22.877733444722899</v>
      </c>
      <c r="FR25" s="23">
        <v>1601.54582799539</v>
      </c>
      <c r="FS25" s="23">
        <v>7.5432586436509403</v>
      </c>
      <c r="FT25" s="23">
        <v>20.8349014429824</v>
      </c>
      <c r="FV25" s="32">
        <f t="shared" si="47"/>
        <v>1.8011880332038763</v>
      </c>
      <c r="FW25" s="46">
        <f t="shared" si="0"/>
        <v>-6.1218598436593964E-6</v>
      </c>
      <c r="FX25" s="46">
        <f t="shared" si="1"/>
        <v>0</v>
      </c>
      <c r="FY25" s="46">
        <f t="shared" si="2"/>
        <v>-2.1927542568361664E-6</v>
      </c>
      <c r="FZ25" s="46">
        <f t="shared" si="3"/>
        <v>6.9519653583766057E-5</v>
      </c>
      <c r="GA25" s="46">
        <f t="shared" si="4"/>
        <v>6.9965200047010829E-5</v>
      </c>
      <c r="GB25" s="46">
        <f t="shared" si="5"/>
        <v>-2.1049863742242599E-7</v>
      </c>
      <c r="GC25" s="46">
        <f t="shared" si="6"/>
        <v>-5.744737559343014E-8</v>
      </c>
      <c r="GD25" s="46">
        <f t="shared" si="7"/>
        <v>-1.7380682664637891E-6</v>
      </c>
      <c r="GE25" s="46">
        <f t="shared" si="8"/>
        <v>2.2429391066262694E-6</v>
      </c>
      <c r="GF25" s="46">
        <f t="shared" si="9"/>
        <v>0</v>
      </c>
      <c r="GG25" s="46">
        <f t="shared" si="10"/>
        <v>1.2595044162997865E-6</v>
      </c>
      <c r="GH25" s="46">
        <f t="shared" si="11"/>
        <v>0</v>
      </c>
      <c r="GI25" s="46">
        <f t="shared" si="12"/>
        <v>1.4983610491144371E-6</v>
      </c>
      <c r="GJ25" s="46">
        <f t="shared" si="13"/>
        <v>0</v>
      </c>
      <c r="GK25" s="46">
        <f t="shared" si="14"/>
        <v>-3.181895225309566E-7</v>
      </c>
      <c r="GL25" s="46">
        <f t="shared" si="15"/>
        <v>-3.4222112698569496E-5</v>
      </c>
      <c r="GM25" s="46">
        <f t="shared" si="16"/>
        <v>0</v>
      </c>
      <c r="GN25" s="46">
        <f t="shared" si="17"/>
        <v>0</v>
      </c>
      <c r="GO25" s="46">
        <f t="shared" si="18"/>
        <v>2.436559485183378E-6</v>
      </c>
      <c r="GP25" s="46">
        <f t="shared" si="19"/>
        <v>0</v>
      </c>
      <c r="GQ25" s="46">
        <f t="shared" si="20"/>
        <v>-3.0548440545757717E-5</v>
      </c>
      <c r="GR25" s="46">
        <f t="shared" si="21"/>
        <v>1.011125036387063E-5</v>
      </c>
      <c r="GS25" s="46">
        <f t="shared" si="22"/>
        <v>-3.3803045361115141E-5</v>
      </c>
      <c r="GT25" s="46">
        <f t="shared" si="23"/>
        <v>8.4918177930276328E-7</v>
      </c>
      <c r="GU25" s="46">
        <f t="shared" si="24"/>
        <v>0</v>
      </c>
      <c r="GV25" s="46">
        <f t="shared" si="25"/>
        <v>2.0108464839057384E-5</v>
      </c>
      <c r="GW25" s="46">
        <f t="shared" si="26"/>
        <v>0</v>
      </c>
      <c r="GX25" s="46">
        <f t="shared" si="27"/>
        <v>0</v>
      </c>
      <c r="GY25" s="46">
        <f t="shared" si="28"/>
        <v>2.9435220770369141E-7</v>
      </c>
      <c r="GZ25" s="46">
        <f t="shared" si="29"/>
        <v>3.3019882464806476E-4</v>
      </c>
      <c r="HA25" s="46">
        <f t="shared" si="30"/>
        <v>-3.0053061041965357E-6</v>
      </c>
      <c r="HB25" s="46">
        <f t="shared" si="31"/>
        <v>0</v>
      </c>
      <c r="HC25" s="46">
        <f t="shared" si="32"/>
        <v>0</v>
      </c>
      <c r="HD25" s="46">
        <f t="shared" si="33"/>
        <v>-7.5028330259742165E-4</v>
      </c>
      <c r="HE25" s="46">
        <f t="shared" si="34"/>
        <v>1.3737682824178467E-6</v>
      </c>
      <c r="HF25" s="46">
        <f t="shared" si="35"/>
        <v>1.1087879732810163E-5</v>
      </c>
      <c r="HG25" s="46">
        <f t="shared" si="36"/>
        <v>-4.9459216109662611E-6</v>
      </c>
      <c r="HH25" s="46">
        <f t="shared" si="37"/>
        <v>1.699527131895445E-6</v>
      </c>
      <c r="HI25" s="46">
        <f t="shared" si="48"/>
        <v>1.9966336119972721E-5</v>
      </c>
      <c r="HJ25" s="46">
        <f t="shared" si="49"/>
        <v>0</v>
      </c>
      <c r="HK25" s="46">
        <f t="shared" si="50"/>
        <v>0</v>
      </c>
      <c r="HL25" s="46">
        <f t="shared" si="51"/>
        <v>0</v>
      </c>
      <c r="HM25" s="46">
        <f t="shared" si="52"/>
        <v>0</v>
      </c>
      <c r="HN25" s="46">
        <f t="shared" si="53"/>
        <v>-1.7008641903872281E-4</v>
      </c>
      <c r="HO25" s="46">
        <f t="shared" si="54"/>
        <v>-6.6913156287406642E-5</v>
      </c>
      <c r="HP25" s="46">
        <f t="shared" si="55"/>
        <v>-1.3810896536979477E-5</v>
      </c>
      <c r="HQ25" s="46">
        <f t="shared" si="39"/>
        <v>0</v>
      </c>
      <c r="HR25" s="46">
        <f t="shared" si="40"/>
        <v>-3.5439745458752978E-8</v>
      </c>
      <c r="HS25" s="46">
        <f t="shared" si="41"/>
        <v>-1.2399661425934753E-6</v>
      </c>
      <c r="HT25" s="46">
        <f t="shared" si="42"/>
        <v>4.0911720424204879E-5</v>
      </c>
      <c r="HU25" s="46">
        <f t="shared" si="43"/>
        <v>0</v>
      </c>
      <c r="HV25" s="46">
        <f t="shared" si="44"/>
        <v>0</v>
      </c>
      <c r="HW25" s="46">
        <f t="shared" si="45"/>
        <v>0</v>
      </c>
      <c r="HX25" s="46">
        <f t="shared" si="46"/>
        <v>0</v>
      </c>
      <c r="HY25" s="46">
        <f t="shared" si="56"/>
        <v>-7.8823729027354222E-6</v>
      </c>
      <c r="HZ25" s="46">
        <f t="shared" si="57"/>
        <v>0</v>
      </c>
    </row>
    <row r="26" spans="1:234" x14ac:dyDescent="0.3">
      <c r="A26" s="23" t="s">
        <v>24</v>
      </c>
      <c r="B26" s="21">
        <v>1118.6343644000001</v>
      </c>
      <c r="C26" s="21">
        <v>6.4600000000000005E-2</v>
      </c>
      <c r="D26" s="21">
        <v>5056.4126373999998</v>
      </c>
      <c r="E26" s="21">
        <v>82.791927999999999</v>
      </c>
      <c r="F26" s="21">
        <v>82.791027999999997</v>
      </c>
      <c r="G26" s="21">
        <v>2.9412156999999999</v>
      </c>
      <c r="H26" s="21">
        <v>236.38101940000001</v>
      </c>
      <c r="I26" s="23">
        <v>12.973354859000001</v>
      </c>
      <c r="J26" s="23">
        <v>12.636847736</v>
      </c>
      <c r="K26" s="6">
        <v>3.0389580000000003E-7</v>
      </c>
      <c r="L26" s="23">
        <v>3.2031496049000001</v>
      </c>
      <c r="N26" s="23">
        <v>1.3540638235</v>
      </c>
      <c r="O26" s="6">
        <v>1.6707054000000001E-6</v>
      </c>
      <c r="P26" s="23">
        <v>2.0379999999999999E-2</v>
      </c>
      <c r="Q26" s="23">
        <v>0.50764696629999995</v>
      </c>
      <c r="S26" s="6">
        <v>8.5137000000000003E-8</v>
      </c>
      <c r="T26" s="23">
        <v>5.2359230100000001E-2</v>
      </c>
      <c r="W26" s="23">
        <v>6.9049242900000002E-2</v>
      </c>
      <c r="X26" s="23">
        <v>2.4649999999999998E-2</v>
      </c>
      <c r="Y26" s="23">
        <v>90.092248002000005</v>
      </c>
      <c r="AB26" s="6">
        <v>7.5959519999999995E-7</v>
      </c>
      <c r="AC26" s="6">
        <v>5.7719999999999995E-7</v>
      </c>
      <c r="AD26" s="23">
        <v>0.23593307499999999</v>
      </c>
      <c r="AE26" s="23">
        <v>4.2343626997000001</v>
      </c>
      <c r="AF26" s="23">
        <v>0.16475039389999999</v>
      </c>
      <c r="AG26" s="6">
        <v>3.1898958000000002E-6</v>
      </c>
      <c r="AI26" s="23">
        <v>5.5327355100000003E-2</v>
      </c>
      <c r="AJ26" s="23">
        <v>1.7064637117000001</v>
      </c>
      <c r="AK26" s="23">
        <v>0.1069467554</v>
      </c>
      <c r="AL26" s="23">
        <v>3.91076832E-2</v>
      </c>
      <c r="AM26" s="23">
        <v>1.0389551131000001</v>
      </c>
      <c r="AN26" s="23">
        <v>1.0570811999999999E-3</v>
      </c>
      <c r="AS26" s="23">
        <v>1.8366359999999999E-4</v>
      </c>
      <c r="AT26" s="23">
        <v>9.8617300000000002E-5</v>
      </c>
      <c r="AU26" s="23">
        <v>6.9047122700000005E-2</v>
      </c>
      <c r="AW26" s="23">
        <v>0.46851890819999997</v>
      </c>
      <c r="AX26" s="23">
        <v>0.75694128120000004</v>
      </c>
      <c r="AY26" s="23">
        <v>8.6377937200000005E-2</v>
      </c>
      <c r="BD26" s="6">
        <v>2.0073106000000002E-6</v>
      </c>
      <c r="BF26" s="21"/>
      <c r="BG26" s="23" t="s">
        <v>24</v>
      </c>
      <c r="BH26" s="23">
        <v>1.2254729361706701E-3</v>
      </c>
      <c r="BI26" s="23">
        <v>2.4676300600208301E-3</v>
      </c>
      <c r="BJ26" s="23">
        <v>0</v>
      </c>
      <c r="BK26" s="23">
        <v>12.636983490272801</v>
      </c>
      <c r="BL26" s="23">
        <v>0</v>
      </c>
      <c r="BM26" s="23">
        <v>12.9733861996001</v>
      </c>
      <c r="BN26" s="23">
        <v>12.9732975782109</v>
      </c>
      <c r="BO26" s="23">
        <v>0.24773512908612799</v>
      </c>
      <c r="BP26" s="23">
        <v>5.8759392538457102E-4</v>
      </c>
      <c r="BQ26" s="6">
        <v>1.2461085666099001E-7</v>
      </c>
      <c r="BR26" s="6">
        <v>1.7928515131974199E-7</v>
      </c>
      <c r="BS26" s="23">
        <v>3.20314326607547</v>
      </c>
      <c r="BT26" s="6">
        <v>2.0070964109922501E-6</v>
      </c>
      <c r="BU26" s="6">
        <v>0</v>
      </c>
      <c r="BV26" s="23">
        <v>0</v>
      </c>
      <c r="BW26" s="23">
        <v>2.4648024702789199E-2</v>
      </c>
      <c r="BX26" s="23">
        <v>1.3540628642722199</v>
      </c>
      <c r="BY26" s="6">
        <v>4.0094875907339699E-7</v>
      </c>
      <c r="BZ26" s="6">
        <v>1.2696362924872E-6</v>
      </c>
      <c r="CA26" s="23">
        <v>2.0380233927093299E-2</v>
      </c>
      <c r="CB26" s="23">
        <v>0</v>
      </c>
      <c r="CC26" s="23">
        <v>1616.0384943255399</v>
      </c>
      <c r="CD26" s="23">
        <v>0.507648555733062</v>
      </c>
      <c r="CE26" s="6">
        <v>2.4688933348765699E-8</v>
      </c>
      <c r="CF26" s="6">
        <v>6.0449434238881701E-8</v>
      </c>
      <c r="CG26" s="23">
        <v>0</v>
      </c>
      <c r="CH26" s="6">
        <v>5.2361485287786003E-2</v>
      </c>
      <c r="CI26" s="6">
        <v>0.23593424992641901</v>
      </c>
      <c r="CJ26" s="23">
        <v>0</v>
      </c>
      <c r="CK26" s="23">
        <v>0.106951026884538</v>
      </c>
      <c r="CL26" s="23">
        <v>0</v>
      </c>
      <c r="CM26" s="6">
        <v>3.9108141531220199E-2</v>
      </c>
      <c r="CN26" s="23">
        <v>1118.6350462584801</v>
      </c>
      <c r="CO26" s="23">
        <v>0</v>
      </c>
      <c r="CP26" s="23">
        <v>6.9050903143239903E-2</v>
      </c>
      <c r="CQ26" s="23">
        <v>12.7677228480017</v>
      </c>
      <c r="CR26" s="23">
        <v>286.593368909741</v>
      </c>
      <c r="CS26" s="23">
        <v>6.4842087193306703</v>
      </c>
      <c r="CT26" s="23">
        <v>0.46851616308321897</v>
      </c>
      <c r="CU26" s="23">
        <v>2.4253778985459302E-3</v>
      </c>
      <c r="CV26" s="23">
        <v>7.0497493758163595E-4</v>
      </c>
      <c r="CW26" s="23">
        <v>90.091360500107498</v>
      </c>
      <c r="CX26" s="23">
        <v>90.091360500107498</v>
      </c>
      <c r="CY26" s="23">
        <v>0</v>
      </c>
      <c r="CZ26" s="23">
        <v>0</v>
      </c>
      <c r="DA26" s="23">
        <v>0.756939951317814</v>
      </c>
      <c r="DB26" s="23">
        <v>0</v>
      </c>
      <c r="DC26" s="23">
        <v>0</v>
      </c>
      <c r="DD26" s="23">
        <v>0</v>
      </c>
      <c r="DE26" s="23">
        <v>6.3258692080612198</v>
      </c>
      <c r="DF26" s="23">
        <v>6.7205103123882902E-4</v>
      </c>
      <c r="DG26" s="23">
        <v>1.88072589532551E-2</v>
      </c>
      <c r="DH26" s="23">
        <v>1.60946095890034E-3</v>
      </c>
      <c r="DI26" s="6">
        <v>1.97493344797368E-7</v>
      </c>
      <c r="DJ26" s="6">
        <v>5.6210651631144502E-7</v>
      </c>
      <c r="DK26" s="6">
        <v>1.9046556104873801E-7</v>
      </c>
      <c r="DL26" s="6">
        <v>3.8671219211076E-7</v>
      </c>
      <c r="DM26" s="23">
        <v>4.2345916520907902</v>
      </c>
      <c r="DN26" s="23">
        <v>0</v>
      </c>
      <c r="DO26" s="23">
        <v>0.164745437808966</v>
      </c>
      <c r="DP26" s="23">
        <v>6.4600052470003805E-2</v>
      </c>
      <c r="DQ26" s="23">
        <v>0</v>
      </c>
      <c r="DR26" s="6">
        <v>1.3077409789623899E-6</v>
      </c>
      <c r="DS26" s="6">
        <v>1.8820328819369699E-6</v>
      </c>
      <c r="DT26" s="23">
        <v>594.81271703125196</v>
      </c>
      <c r="DU26" s="23">
        <v>4550.7692173040896</v>
      </c>
      <c r="DV26" s="23">
        <v>505.642313814712</v>
      </c>
      <c r="DW26" s="23">
        <v>5056.4115311187998</v>
      </c>
      <c r="DX26" s="6">
        <v>5.0096776567072699E-6</v>
      </c>
      <c r="DY26" s="23">
        <v>24.463775821618501</v>
      </c>
      <c r="DZ26" s="23">
        <v>1.05710761382738E-3</v>
      </c>
      <c r="EA26" s="23">
        <v>0</v>
      </c>
      <c r="EB26" s="23">
        <v>0</v>
      </c>
      <c r="EC26" s="23">
        <v>0</v>
      </c>
      <c r="ED26" s="23">
        <v>0</v>
      </c>
      <c r="EE26" s="23">
        <v>1.8362243701119301E-4</v>
      </c>
      <c r="EF26" s="6">
        <v>9.8621550356321907E-5</v>
      </c>
      <c r="EG26" s="23">
        <v>6.9044621890132399E-2</v>
      </c>
      <c r="EH26" s="23">
        <v>0.66272584764959797</v>
      </c>
      <c r="EI26" s="23">
        <v>79.344076822103503</v>
      </c>
      <c r="EJ26" s="23">
        <v>0.89413731477041902</v>
      </c>
      <c r="EK26" s="23">
        <v>2.3429730242453299</v>
      </c>
      <c r="EL26" s="23">
        <v>5.6629061393210902</v>
      </c>
      <c r="EM26" s="23">
        <v>1.32465836240678</v>
      </c>
      <c r="EN26" s="23">
        <v>0</v>
      </c>
      <c r="EO26" s="23">
        <v>0</v>
      </c>
      <c r="EP26" s="23">
        <v>0.311875581386376</v>
      </c>
      <c r="EQ26" s="23">
        <v>82.797883526292793</v>
      </c>
      <c r="ER26" s="23">
        <v>82.796983242447794</v>
      </c>
      <c r="ES26" s="23">
        <v>9.0028384508121604E-4</v>
      </c>
      <c r="ET26" s="23">
        <v>0</v>
      </c>
      <c r="EU26" s="23">
        <v>0</v>
      </c>
      <c r="EV26" s="23">
        <v>2.46716562553393</v>
      </c>
      <c r="EW26" s="23">
        <v>0</v>
      </c>
      <c r="EX26" s="23">
        <v>15.208721146182899</v>
      </c>
      <c r="EY26" s="23">
        <v>3.78355413835104</v>
      </c>
      <c r="EZ26" s="23">
        <v>2.02838084955108</v>
      </c>
      <c r="FA26" s="23">
        <v>38.009377084056702</v>
      </c>
      <c r="FB26" s="23">
        <v>5.5280399756940303E-2</v>
      </c>
      <c r="FC26" s="23">
        <v>64.099912794360705</v>
      </c>
      <c r="FD26" s="23">
        <v>2.0697804505145001</v>
      </c>
      <c r="FE26" s="23">
        <v>8.0307276784779393</v>
      </c>
      <c r="FF26" s="23">
        <v>0</v>
      </c>
      <c r="FG26" s="23">
        <v>0</v>
      </c>
      <c r="FH26" s="23">
        <v>2.94120502609722</v>
      </c>
      <c r="FI26" s="23">
        <v>2.00771038910597</v>
      </c>
      <c r="FJ26" s="23">
        <v>8.6380896499611295E-2</v>
      </c>
      <c r="FK26" s="23">
        <v>0</v>
      </c>
      <c r="FL26" s="23">
        <v>5.2170886024349695E-4</v>
      </c>
      <c r="FM26" s="23">
        <v>1.30247207945448</v>
      </c>
      <c r="FN26" s="23">
        <v>1.7064778844183199</v>
      </c>
      <c r="FO26" s="23">
        <v>0</v>
      </c>
      <c r="FP26" s="23">
        <v>0</v>
      </c>
      <c r="FQ26" s="23">
        <v>0.57871550908579905</v>
      </c>
      <c r="FR26" s="23">
        <v>236.38102096044301</v>
      </c>
      <c r="FS26" s="23">
        <v>1.03895419367191</v>
      </c>
      <c r="FT26" s="23">
        <v>2.1003953534124702</v>
      </c>
      <c r="FV26" s="32">
        <f t="shared" si="47"/>
        <v>2.5163302646484058</v>
      </c>
      <c r="FW26" s="46">
        <f t="shared" si="0"/>
        <v>6.0954544370604255E-7</v>
      </c>
      <c r="FX26" s="46">
        <f t="shared" si="1"/>
        <v>8.1222916099308878E-7</v>
      </c>
      <c r="FY26" s="46">
        <f t="shared" si="2"/>
        <v>-2.1878776107520278E-7</v>
      </c>
      <c r="FZ26" s="46">
        <f t="shared" si="3"/>
        <v>7.1933658711201758E-5</v>
      </c>
      <c r="GA26" s="46">
        <f t="shared" si="4"/>
        <v>7.19310122323533E-5</v>
      </c>
      <c r="GB26" s="46">
        <f t="shared" si="5"/>
        <v>-3.6290785405053638E-6</v>
      </c>
      <c r="GC26" s="46">
        <f t="shared" si="6"/>
        <v>6.6013887244930087E-9</v>
      </c>
      <c r="GD26" s="46">
        <f t="shared" si="7"/>
        <v>-4.4152641874782023E-6</v>
      </c>
      <c r="GE26" s="46">
        <f t="shared" si="8"/>
        <v>1.0742732336177682E-5</v>
      </c>
      <c r="GF26" s="46">
        <f t="shared" si="9"/>
        <v>6.8438172548807357E-7</v>
      </c>
      <c r="GG26" s="46">
        <f t="shared" si="10"/>
        <v>-1.9789348959737036E-6</v>
      </c>
      <c r="GH26" s="46">
        <f t="shared" si="11"/>
        <v>0</v>
      </c>
      <c r="GI26" s="46">
        <f t="shared" si="12"/>
        <v>-7.0840662267731142E-7</v>
      </c>
      <c r="GJ26" s="46">
        <f t="shared" si="13"/>
        <v>-7.2034506743628282E-5</v>
      </c>
      <c r="GK26" s="46">
        <f t="shared" si="14"/>
        <v>1.1478267580972697E-5</v>
      </c>
      <c r="GL26" s="46">
        <f t="shared" si="15"/>
        <v>3.1309811100406132E-6</v>
      </c>
      <c r="GM26" s="46">
        <f t="shared" si="16"/>
        <v>0</v>
      </c>
      <c r="GN26" s="46">
        <f t="shared" si="17"/>
        <v>1.6063376057336711E-5</v>
      </c>
      <c r="GO26" s="46">
        <f t="shared" si="18"/>
        <v>4.3071446652185291E-5</v>
      </c>
      <c r="GP26" s="46">
        <f t="shared" si="19"/>
        <v>0</v>
      </c>
      <c r="GQ26" s="46">
        <f t="shared" si="20"/>
        <v>0</v>
      </c>
      <c r="GR26" s="46">
        <f t="shared" si="21"/>
        <v>2.4044336623725584E-5</v>
      </c>
      <c r="GS26" s="46">
        <f t="shared" si="22"/>
        <v>-8.0133761087177317E-5</v>
      </c>
      <c r="GT26" s="46">
        <f t="shared" si="23"/>
        <v>-9.8510350467339418E-6</v>
      </c>
      <c r="GU26" s="46">
        <f t="shared" si="24"/>
        <v>0</v>
      </c>
      <c r="GV26" s="46">
        <f t="shared" si="25"/>
        <v>0</v>
      </c>
      <c r="GW26" s="46">
        <f t="shared" si="26"/>
        <v>6.136306302490783E-6</v>
      </c>
      <c r="GX26" s="46">
        <f t="shared" si="27"/>
        <v>-3.8542689712261009E-5</v>
      </c>
      <c r="GY26" s="46">
        <f t="shared" si="28"/>
        <v>4.9799139820371005E-6</v>
      </c>
      <c r="GZ26" s="46">
        <f t="shared" si="29"/>
        <v>5.4070094374850785E-5</v>
      </c>
      <c r="HA26" s="46">
        <f t="shared" si="30"/>
        <v>-3.0082422971289237E-5</v>
      </c>
      <c r="HB26" s="46">
        <f t="shared" si="31"/>
        <v>-3.8226672056210659E-5</v>
      </c>
      <c r="HC26" s="46">
        <f t="shared" si="32"/>
        <v>0</v>
      </c>
      <c r="HD26" s="46">
        <f t="shared" si="33"/>
        <v>-8.4868222915828492E-4</v>
      </c>
      <c r="HE26" s="46">
        <f t="shared" si="34"/>
        <v>8.3053147996378962E-6</v>
      </c>
      <c r="HF26" s="46">
        <f t="shared" si="35"/>
        <v>3.9940291054468735E-5</v>
      </c>
      <c r="HG26" s="46">
        <f t="shared" si="36"/>
        <v>1.1719723151457184E-5</v>
      </c>
      <c r="HH26" s="46">
        <f t="shared" si="37"/>
        <v>-8.849545841914898E-7</v>
      </c>
      <c r="HI26" s="46">
        <f t="shared" si="48"/>
        <v>2.4987510306784673E-5</v>
      </c>
      <c r="HJ26" s="46">
        <f t="shared" si="49"/>
        <v>0</v>
      </c>
      <c r="HK26" s="46">
        <f t="shared" si="50"/>
        <v>0</v>
      </c>
      <c r="HL26" s="46">
        <f t="shared" si="51"/>
        <v>0</v>
      </c>
      <c r="HM26" s="46">
        <f t="shared" si="52"/>
        <v>0</v>
      </c>
      <c r="HN26" s="46">
        <f t="shared" si="53"/>
        <v>-2.241216485301887E-4</v>
      </c>
      <c r="HO26" s="46">
        <f t="shared" si="54"/>
        <v>4.3099500005625074E-5</v>
      </c>
      <c r="HP26" s="46">
        <f t="shared" si="55"/>
        <v>-3.6218886027614807E-5</v>
      </c>
      <c r="HQ26" s="46">
        <f t="shared" si="39"/>
        <v>0</v>
      </c>
      <c r="HR26" s="46">
        <f t="shared" si="40"/>
        <v>-5.8591376632939461E-6</v>
      </c>
      <c r="HS26" s="46">
        <f t="shared" si="41"/>
        <v>-1.7569159181442703E-6</v>
      </c>
      <c r="HT26" s="46">
        <f t="shared" si="42"/>
        <v>3.4259901396336342E-5</v>
      </c>
      <c r="HU26" s="46">
        <f t="shared" si="43"/>
        <v>0</v>
      </c>
      <c r="HV26" s="46">
        <f t="shared" si="44"/>
        <v>0</v>
      </c>
      <c r="HW26" s="46">
        <f t="shared" si="45"/>
        <v>0</v>
      </c>
      <c r="HX26" s="46">
        <f t="shared" si="46"/>
        <v>0</v>
      </c>
      <c r="HY26" s="46">
        <f t="shared" si="56"/>
        <v>-1.067044670366719E-4</v>
      </c>
      <c r="HZ26" s="46">
        <f t="shared" si="57"/>
        <v>0</v>
      </c>
    </row>
    <row r="27" spans="1:234" x14ac:dyDescent="0.3">
      <c r="A27" s="23" t="s">
        <v>25</v>
      </c>
      <c r="B27" s="21">
        <v>649.77121990000001</v>
      </c>
      <c r="D27" s="21">
        <v>814.81671359999996</v>
      </c>
      <c r="E27" s="21">
        <v>74.075387120000002</v>
      </c>
      <c r="F27" s="21">
        <v>59.674794368999997</v>
      </c>
      <c r="G27" s="21">
        <v>102.99149300000001</v>
      </c>
      <c r="H27" s="21">
        <v>1134.8137763</v>
      </c>
      <c r="I27" s="23">
        <v>22.135430841000002</v>
      </c>
      <c r="J27" s="23">
        <v>19.039533581000001</v>
      </c>
      <c r="K27" s="6">
        <v>1.2551022999999999E-6</v>
      </c>
      <c r="L27" s="23">
        <v>10.074042873</v>
      </c>
      <c r="N27" s="23">
        <v>4.0873212964999999</v>
      </c>
      <c r="O27" s="6">
        <v>6.9000827999999997E-6</v>
      </c>
      <c r="Q27" s="23">
        <v>5.2078100000000002E-3</v>
      </c>
      <c r="S27" s="6">
        <v>3.5161934999999999E-7</v>
      </c>
      <c r="T27" s="23">
        <v>4.6664599999999999E-3</v>
      </c>
      <c r="W27" s="23">
        <v>4.8429299999999996E-3</v>
      </c>
      <c r="Y27" s="23">
        <v>162.52105612</v>
      </c>
      <c r="AA27" s="6">
        <v>1.16E-8</v>
      </c>
      <c r="AB27" s="6">
        <v>3.1371598000000001E-6</v>
      </c>
      <c r="AC27" s="6">
        <v>2.3838599999999999E-6</v>
      </c>
      <c r="AD27" s="23">
        <v>0.2664945541</v>
      </c>
      <c r="AE27" s="23">
        <v>19.419485654999999</v>
      </c>
      <c r="AF27" s="23">
        <v>6.7031579399999999E-2</v>
      </c>
      <c r="AG27" s="23">
        <v>1.31744E-5</v>
      </c>
      <c r="AI27" s="23">
        <v>4.9318299999999999E-3</v>
      </c>
      <c r="AJ27" s="23">
        <v>5.0860069667000003</v>
      </c>
      <c r="AK27" s="23">
        <v>0.154654875</v>
      </c>
      <c r="AL27" s="23">
        <v>1.09506082E-2</v>
      </c>
      <c r="AM27" s="23">
        <v>2.0092187279</v>
      </c>
      <c r="AN27" s="23">
        <v>6.4943713999999998E-3</v>
      </c>
      <c r="AS27" s="23">
        <v>9.1933600000000004E-5</v>
      </c>
      <c r="AT27" s="23">
        <v>3.8230909999999998E-4</v>
      </c>
      <c r="AU27" s="23">
        <v>0.1455713729</v>
      </c>
      <c r="AW27" s="23">
        <v>0.40644246160000003</v>
      </c>
      <c r="AX27" s="23">
        <v>0.66594220100000001</v>
      </c>
      <c r="AY27" s="23">
        <v>6.0596299999999999E-3</v>
      </c>
      <c r="BF27" s="21"/>
      <c r="BG27" s="23" t="s">
        <v>25</v>
      </c>
      <c r="BH27" s="23">
        <v>0.68871852435287495</v>
      </c>
      <c r="BI27" s="23">
        <v>1.3868587225939399</v>
      </c>
      <c r="BJ27" s="23">
        <v>0</v>
      </c>
      <c r="BK27" s="23">
        <v>19.039440747495899</v>
      </c>
      <c r="BL27" s="23">
        <v>0</v>
      </c>
      <c r="BM27" s="23">
        <v>22.1853680269463</v>
      </c>
      <c r="BN27" s="23">
        <v>22.135385563413401</v>
      </c>
      <c r="BO27" s="23">
        <v>2.15759931779627</v>
      </c>
      <c r="BP27" s="23">
        <v>0.33019669763506698</v>
      </c>
      <c r="BQ27" s="6">
        <v>5.1458996786763198E-7</v>
      </c>
      <c r="BR27" s="6">
        <v>7.4053517198807298E-7</v>
      </c>
      <c r="BS27" s="23">
        <v>10.0739999618637</v>
      </c>
      <c r="BT27" s="23">
        <v>0</v>
      </c>
      <c r="BU27" s="6">
        <v>0</v>
      </c>
      <c r="BV27" s="23">
        <v>0</v>
      </c>
      <c r="BW27" s="23">
        <v>0</v>
      </c>
      <c r="BX27" s="23">
        <v>4.0873392178042396</v>
      </c>
      <c r="BY27" s="6">
        <v>1.6559527549507501E-6</v>
      </c>
      <c r="BZ27" s="6">
        <v>5.2439017399978797E-6</v>
      </c>
      <c r="CA27" s="23">
        <v>0</v>
      </c>
      <c r="CB27" s="23">
        <v>0</v>
      </c>
      <c r="CC27" s="23">
        <v>6124.4426292045</v>
      </c>
      <c r="CD27" s="23">
        <v>5.2065390428633696E-3</v>
      </c>
      <c r="CE27" s="6">
        <v>1.0197416183027701E-7</v>
      </c>
      <c r="CF27" s="6">
        <v>2.4966801699763502E-7</v>
      </c>
      <c r="CG27" s="6">
        <v>0</v>
      </c>
      <c r="CH27" s="6">
        <v>4.6663874045536199E-3</v>
      </c>
      <c r="CI27" s="6">
        <v>0.26649670570103201</v>
      </c>
      <c r="CJ27" s="23">
        <v>0</v>
      </c>
      <c r="CK27" s="23">
        <v>0.154650716058466</v>
      </c>
      <c r="CL27" s="23">
        <v>0</v>
      </c>
      <c r="CM27" s="23">
        <v>1.09500656322855E-2</v>
      </c>
      <c r="CN27" s="23">
        <v>649.75167395845301</v>
      </c>
      <c r="CO27" s="23">
        <v>0</v>
      </c>
      <c r="CP27" s="23">
        <v>4.8443144727921801E-3</v>
      </c>
      <c r="CQ27" s="23">
        <v>37.3095583633906</v>
      </c>
      <c r="CR27" s="23">
        <v>880.76206430676996</v>
      </c>
      <c r="CS27" s="23">
        <v>23.427462371915801</v>
      </c>
      <c r="CT27" s="23">
        <v>0.406440052658538</v>
      </c>
      <c r="CU27" s="23">
        <v>1.2830834396273301</v>
      </c>
      <c r="CV27" s="23">
        <v>0.39622473556041199</v>
      </c>
      <c r="CW27" s="23">
        <v>162.52090495067199</v>
      </c>
      <c r="CX27" s="23">
        <v>162.52090495067199</v>
      </c>
      <c r="CY27" s="23">
        <v>0</v>
      </c>
      <c r="CZ27" s="23">
        <v>0</v>
      </c>
      <c r="DA27" s="23">
        <v>0.66593992592722295</v>
      </c>
      <c r="DB27" s="6">
        <v>4.6397596774638001E-9</v>
      </c>
      <c r="DC27" s="6">
        <v>5.8000522713669503E-9</v>
      </c>
      <c r="DD27" s="23">
        <v>0</v>
      </c>
      <c r="DE27" s="23">
        <v>22.018792265239799</v>
      </c>
      <c r="DF27" s="23">
        <v>0.39553102858855999</v>
      </c>
      <c r="DG27" s="23">
        <v>10.588606695146799</v>
      </c>
      <c r="DH27" s="23">
        <v>0.90476516708400101</v>
      </c>
      <c r="DI27" s="6">
        <v>8.1567012241163802E-7</v>
      </c>
      <c r="DJ27" s="6">
        <v>2.32148371059927E-6</v>
      </c>
      <c r="DK27" s="6">
        <v>7.8672090036761995E-7</v>
      </c>
      <c r="DL27" s="6">
        <v>1.59703257880146E-6</v>
      </c>
      <c r="DM27" s="23">
        <v>19.513823604648699</v>
      </c>
      <c r="DN27" s="23">
        <v>0</v>
      </c>
      <c r="DO27" s="23">
        <v>6.70341131672232E-2</v>
      </c>
      <c r="DP27" s="23">
        <v>0</v>
      </c>
      <c r="DQ27" s="23">
        <v>0</v>
      </c>
      <c r="DR27" s="6">
        <v>5.4015068591301698E-6</v>
      </c>
      <c r="DS27" s="6">
        <v>7.7730220407083104E-6</v>
      </c>
      <c r="DT27" s="23">
        <v>2138.3679461741499</v>
      </c>
      <c r="DU27" s="23">
        <v>733.32113794870804</v>
      </c>
      <c r="DV27" s="23">
        <v>81.480268962339494</v>
      </c>
      <c r="DW27" s="23">
        <v>814.80140691104805</v>
      </c>
      <c r="DX27" s="23">
        <v>2.81553922127818E-3</v>
      </c>
      <c r="DY27" s="23">
        <v>65.788141736867004</v>
      </c>
      <c r="DZ27" s="23">
        <v>6.49408765383243E-3</v>
      </c>
      <c r="EA27" s="23">
        <v>0</v>
      </c>
      <c r="EB27" s="23">
        <v>0</v>
      </c>
      <c r="EC27" s="23">
        <v>0</v>
      </c>
      <c r="ED27" s="23">
        <v>0</v>
      </c>
      <c r="EE27" s="6">
        <v>9.1932783608335704E-5</v>
      </c>
      <c r="EF27" s="23">
        <v>3.8230528750052002E-4</v>
      </c>
      <c r="EG27" s="23">
        <v>0.14557616987161301</v>
      </c>
      <c r="EH27" s="23">
        <v>0.692473534835784</v>
      </c>
      <c r="EI27" s="23">
        <v>518.189229034356</v>
      </c>
      <c r="EJ27" s="23">
        <v>0.90336143553960802</v>
      </c>
      <c r="EK27" s="23">
        <v>1.5479066362428799</v>
      </c>
      <c r="EL27" s="23">
        <v>3.84337913964626</v>
      </c>
      <c r="EM27" s="23">
        <v>1.0716425713608599</v>
      </c>
      <c r="EN27" s="23">
        <v>8.8004516168146592E-3</v>
      </c>
      <c r="EO27" s="6">
        <v>1.15989902831286E-9</v>
      </c>
      <c r="EP27" s="23">
        <v>0.28457658801677599</v>
      </c>
      <c r="EQ27" s="23">
        <v>74.077851330331796</v>
      </c>
      <c r="ER27" s="23">
        <v>59.677213653342001</v>
      </c>
      <c r="ES27" s="23">
        <v>14.400637676989801</v>
      </c>
      <c r="ET27" s="23">
        <v>3.20620275908442E-2</v>
      </c>
      <c r="EU27" s="23">
        <v>5.9965590879919699E-3</v>
      </c>
      <c r="EV27" s="23">
        <v>4.64605551877509</v>
      </c>
      <c r="EW27" s="23">
        <v>5.7481954617856299E-3</v>
      </c>
      <c r="EX27" s="23">
        <v>10.097316564978399</v>
      </c>
      <c r="EY27" s="23">
        <v>2.48925438438686</v>
      </c>
      <c r="EZ27" s="23">
        <v>1.33934152196079</v>
      </c>
      <c r="FA27" s="23">
        <v>25.245534960344301</v>
      </c>
      <c r="FB27" s="23">
        <v>4.9285672161686698E-3</v>
      </c>
      <c r="FC27" s="23">
        <v>299.02383629181298</v>
      </c>
      <c r="FD27" s="23">
        <v>2.13185549970513</v>
      </c>
      <c r="FE27" s="23">
        <v>5.3137538782056604</v>
      </c>
      <c r="FF27" s="23">
        <v>1.8154185585960901E-2</v>
      </c>
      <c r="FG27" s="23">
        <v>0</v>
      </c>
      <c r="FH27" s="23">
        <v>102.991139799533</v>
      </c>
      <c r="FI27" s="23">
        <v>27.752575041011301</v>
      </c>
      <c r="FJ27" s="23">
        <v>6.0593295193372403E-3</v>
      </c>
      <c r="FK27" s="23">
        <v>0</v>
      </c>
      <c r="FL27" s="23">
        <v>0.293178759235104</v>
      </c>
      <c r="FM27" s="23">
        <v>18.206241718833301</v>
      </c>
      <c r="FN27" s="23">
        <v>5.0859801195844403</v>
      </c>
      <c r="FO27" s="23">
        <v>0</v>
      </c>
      <c r="FP27" s="23">
        <v>0</v>
      </c>
      <c r="FQ27" s="23">
        <v>23.030084175745099</v>
      </c>
      <c r="FR27" s="23">
        <v>1134.79739174479</v>
      </c>
      <c r="FS27" s="23">
        <v>2.0092162419356199</v>
      </c>
      <c r="FT27" s="23">
        <v>12.0517917833611</v>
      </c>
      <c r="FV27" s="32">
        <f t="shared" si="47"/>
        <v>1.8843609984742171</v>
      </c>
      <c r="FW27" s="46">
        <f t="shared" si="0"/>
        <v>-3.0081266988098055E-5</v>
      </c>
      <c r="FX27" s="46">
        <f t="shared" si="1"/>
        <v>0</v>
      </c>
      <c r="FY27" s="46">
        <f t="shared" si="2"/>
        <v>-1.8785438119306595E-5</v>
      </c>
      <c r="FZ27" s="46">
        <f t="shared" si="3"/>
        <v>3.3266249797689176E-5</v>
      </c>
      <c r="GA27" s="46">
        <f t="shared" si="4"/>
        <v>4.0541142497185828E-5</v>
      </c>
      <c r="GB27" s="46">
        <f t="shared" si="5"/>
        <v>-3.4294139905660885E-6</v>
      </c>
      <c r="GC27" s="46">
        <f t="shared" si="6"/>
        <v>-1.4438100375680693E-5</v>
      </c>
      <c r="GD27" s="46">
        <f t="shared" si="7"/>
        <v>-2.04548024956553E-6</v>
      </c>
      <c r="GE27" s="46">
        <f t="shared" si="8"/>
        <v>-4.8758286912217193E-6</v>
      </c>
      <c r="GF27" s="46">
        <f t="shared" si="9"/>
        <v>1.8197604852630186E-5</v>
      </c>
      <c r="GG27" s="46">
        <f t="shared" si="10"/>
        <v>-4.2595745164439928E-6</v>
      </c>
      <c r="GH27" s="46">
        <f t="shared" si="11"/>
        <v>0</v>
      </c>
      <c r="GI27" s="46">
        <f t="shared" si="12"/>
        <v>4.3846086323252728E-6</v>
      </c>
      <c r="GJ27" s="46">
        <f t="shared" si="13"/>
        <v>-3.308729155686386E-5</v>
      </c>
      <c r="GK27" s="46">
        <f t="shared" si="14"/>
        <v>0</v>
      </c>
      <c r="GL27" s="46">
        <f t="shared" si="15"/>
        <v>-2.4404829220548243E-4</v>
      </c>
      <c r="GM27" s="46">
        <f t="shared" si="16"/>
        <v>0</v>
      </c>
      <c r="GN27" s="46">
        <f t="shared" si="17"/>
        <v>6.4924833949088582E-5</v>
      </c>
      <c r="GO27" s="46">
        <f t="shared" si="18"/>
        <v>-1.555685602790325E-5</v>
      </c>
      <c r="GP27" s="46">
        <f t="shared" si="19"/>
        <v>0</v>
      </c>
      <c r="GQ27" s="46">
        <f t="shared" si="20"/>
        <v>0</v>
      </c>
      <c r="GR27" s="46">
        <f t="shared" si="21"/>
        <v>2.8587503684350453E-4</v>
      </c>
      <c r="GS27" s="46">
        <f t="shared" si="22"/>
        <v>0</v>
      </c>
      <c r="GT27" s="46">
        <f t="shared" si="23"/>
        <v>-9.3015226220840648E-7</v>
      </c>
      <c r="GU27" s="46">
        <f t="shared" si="24"/>
        <v>0</v>
      </c>
      <c r="GV27" s="46">
        <f t="shared" si="25"/>
        <v>-2.491576348185077E-5</v>
      </c>
      <c r="GW27" s="46">
        <f t="shared" si="26"/>
        <v>-1.902035430921147E-6</v>
      </c>
      <c r="GX27" s="46">
        <f t="shared" si="27"/>
        <v>-4.4684180664969043E-5</v>
      </c>
      <c r="GY27" s="46">
        <f t="shared" si="28"/>
        <v>8.0737148242074814E-6</v>
      </c>
      <c r="GZ27" s="46">
        <f t="shared" si="29"/>
        <v>4.8579015595302836E-3</v>
      </c>
      <c r="HA27" s="46">
        <f t="shared" si="30"/>
        <v>3.7799604990370323E-5</v>
      </c>
      <c r="HB27" s="46">
        <f t="shared" si="31"/>
        <v>9.7841145311274526E-6</v>
      </c>
      <c r="HC27" s="46">
        <f t="shared" si="32"/>
        <v>0</v>
      </c>
      <c r="HD27" s="46">
        <f t="shared" si="33"/>
        <v>-6.6157670303520339E-4</v>
      </c>
      <c r="HE27" s="46">
        <f t="shared" si="34"/>
        <v>-5.2786234340182153E-6</v>
      </c>
      <c r="HF27" s="46">
        <f t="shared" si="35"/>
        <v>-2.6891758400721381E-5</v>
      </c>
      <c r="HG27" s="46">
        <f t="shared" si="36"/>
        <v>-4.954681097070206E-5</v>
      </c>
      <c r="HH27" s="46">
        <f t="shared" si="37"/>
        <v>-1.2372791202907566E-6</v>
      </c>
      <c r="HI27" s="46">
        <f t="shared" si="48"/>
        <v>-4.3691090344756028E-5</v>
      </c>
      <c r="HJ27" s="46">
        <f t="shared" si="49"/>
        <v>0</v>
      </c>
      <c r="HK27" s="46">
        <f t="shared" si="50"/>
        <v>0</v>
      </c>
      <c r="HL27" s="46">
        <f t="shared" si="51"/>
        <v>0</v>
      </c>
      <c r="HM27" s="46">
        <f t="shared" si="52"/>
        <v>0</v>
      </c>
      <c r="HN27" s="46">
        <f t="shared" si="53"/>
        <v>-8.880231648710557E-6</v>
      </c>
      <c r="HO27" s="46">
        <f t="shared" si="54"/>
        <v>-9.9722959248458126E-6</v>
      </c>
      <c r="HP27" s="46">
        <f t="shared" si="55"/>
        <v>3.2952712593491131E-5</v>
      </c>
      <c r="HQ27" s="46">
        <f t="shared" si="39"/>
        <v>0</v>
      </c>
      <c r="HR27" s="46">
        <f t="shared" si="40"/>
        <v>-5.9268941845931044E-6</v>
      </c>
      <c r="HS27" s="46">
        <f t="shared" si="41"/>
        <v>-3.4163216772294396E-6</v>
      </c>
      <c r="HT27" s="46">
        <f t="shared" si="42"/>
        <v>-4.9587295389247769E-5</v>
      </c>
      <c r="HU27" s="46">
        <f t="shared" si="43"/>
        <v>0</v>
      </c>
      <c r="HV27" s="46">
        <f t="shared" si="44"/>
        <v>0</v>
      </c>
      <c r="HW27" s="46">
        <f t="shared" si="45"/>
        <v>0</v>
      </c>
      <c r="HX27" s="46">
        <f t="shared" si="46"/>
        <v>0</v>
      </c>
      <c r="HY27" s="46">
        <f t="shared" si="56"/>
        <v>0</v>
      </c>
      <c r="HZ27" s="46">
        <f t="shared" si="57"/>
        <v>0</v>
      </c>
    </row>
    <row r="28" spans="1:234" x14ac:dyDescent="0.3">
      <c r="A28" s="23" t="s">
        <v>26</v>
      </c>
      <c r="B28" s="21">
        <v>1133.2541749</v>
      </c>
      <c r="C28" s="21">
        <v>0.2593132494</v>
      </c>
      <c r="D28" s="21">
        <v>4762.3826132000004</v>
      </c>
      <c r="E28" s="21">
        <v>86.415737250999996</v>
      </c>
      <c r="F28" s="21">
        <v>92.370693904999996</v>
      </c>
      <c r="G28" s="21">
        <v>5.5859308809000003</v>
      </c>
      <c r="H28" s="21">
        <v>391.27195836999999</v>
      </c>
      <c r="I28" s="23">
        <v>12.742918325</v>
      </c>
      <c r="J28" s="23">
        <v>10.252797478</v>
      </c>
      <c r="K28" s="23">
        <v>4.4416299999999997E-5</v>
      </c>
      <c r="L28" s="23">
        <v>2.236294628</v>
      </c>
      <c r="M28" s="6">
        <v>9.9479999999999999E-7</v>
      </c>
      <c r="N28" s="23">
        <v>0.98668326480000001</v>
      </c>
      <c r="O28" s="23">
        <v>2.4422369999999998E-4</v>
      </c>
      <c r="P28" s="23">
        <v>2.2239779099999999E-2</v>
      </c>
      <c r="Q28" s="23">
        <v>5.23063374E-2</v>
      </c>
      <c r="S28" s="23">
        <v>1.24408E-5</v>
      </c>
      <c r="T28" s="23">
        <v>6.4958287099999998E-2</v>
      </c>
      <c r="W28" s="23">
        <v>4.8641549700000002E-2</v>
      </c>
      <c r="X28" s="23">
        <v>1.8799666699999999E-2</v>
      </c>
      <c r="Y28" s="23">
        <v>70.023514058000004</v>
      </c>
      <c r="AA28" s="23">
        <v>2.1563999999999999E-5</v>
      </c>
      <c r="AB28" s="23">
        <v>1.920298E-4</v>
      </c>
      <c r="AC28" s="23">
        <v>8.4372500000000006E-5</v>
      </c>
      <c r="AD28" s="23">
        <v>0.1382559508</v>
      </c>
      <c r="AE28" s="23">
        <v>3.9512279136999999</v>
      </c>
      <c r="AF28" s="23">
        <v>0.13757135340000001</v>
      </c>
      <c r="AG28" s="23">
        <v>4.6627879999999999E-4</v>
      </c>
      <c r="AI28" s="23">
        <v>6.86522611E-2</v>
      </c>
      <c r="AJ28" s="23">
        <v>1.4103091379999999</v>
      </c>
      <c r="AK28" s="23">
        <v>0.10210215609999999</v>
      </c>
      <c r="AL28" s="23">
        <v>3.9024836E-2</v>
      </c>
      <c r="AM28" s="23">
        <v>0.54998413930000001</v>
      </c>
      <c r="AN28" s="23">
        <v>1.3554573800000001E-2</v>
      </c>
      <c r="AO28" s="6">
        <v>1.4922000000000001E-7</v>
      </c>
      <c r="AP28" s="6">
        <v>1.3263999999999999E-6</v>
      </c>
      <c r="AR28" s="6">
        <v>9.9480000000000001E-8</v>
      </c>
      <c r="AS28" s="23">
        <v>4.4252009999999999E-4</v>
      </c>
      <c r="AT28" s="23">
        <v>1.1375719000000001E-3</v>
      </c>
      <c r="AU28" s="23">
        <v>7.2721887599999993E-2</v>
      </c>
      <c r="AW28" s="23">
        <v>0.42932473360000001</v>
      </c>
      <c r="AX28" s="23">
        <v>3.1397468174999998</v>
      </c>
      <c r="AY28" s="23">
        <v>6.0859584699999997E-2</v>
      </c>
      <c r="BD28" s="6">
        <v>4.1696094000000001E-6</v>
      </c>
      <c r="BF28" s="21"/>
      <c r="BG28" s="23" t="s">
        <v>26</v>
      </c>
      <c r="BH28" s="23">
        <v>0</v>
      </c>
      <c r="BI28" s="23">
        <v>16.2220651828965</v>
      </c>
      <c r="BJ28" s="23">
        <v>0</v>
      </c>
      <c r="BK28" s="23">
        <v>10.252843523927</v>
      </c>
      <c r="BL28" s="23">
        <v>0</v>
      </c>
      <c r="BM28" s="23">
        <v>12.7429337210716</v>
      </c>
      <c r="BN28" s="23">
        <v>12.7429337210716</v>
      </c>
      <c r="BO28" s="23">
        <v>0.31038209465469901</v>
      </c>
      <c r="BP28" s="23">
        <v>0</v>
      </c>
      <c r="BQ28" s="6">
        <v>1.8209902987421501E-5</v>
      </c>
      <c r="BR28" s="6">
        <v>2.6204778136713002E-5</v>
      </c>
      <c r="BS28" s="6">
        <v>2.2362799717312698</v>
      </c>
      <c r="BT28" s="6">
        <v>4.1694222652097398E-6</v>
      </c>
      <c r="BU28" s="6">
        <v>3.1833314042890998E-7</v>
      </c>
      <c r="BV28" s="6">
        <v>6.7646984903851004E-7</v>
      </c>
      <c r="BW28" s="23">
        <v>1.8798481332171699E-2</v>
      </c>
      <c r="BX28" s="23">
        <v>0.986679503264977</v>
      </c>
      <c r="BY28" s="6">
        <v>5.8612248883028099E-5</v>
      </c>
      <c r="BZ28" s="23">
        <v>1.85604934496414E-4</v>
      </c>
      <c r="CA28" s="23">
        <v>2.2237482416844801E-2</v>
      </c>
      <c r="CB28" s="23">
        <v>0</v>
      </c>
      <c r="CC28" s="23">
        <v>2049.8189733532299</v>
      </c>
      <c r="CD28" s="23">
        <v>5.23045396401359E-2</v>
      </c>
      <c r="CE28" s="6">
        <v>3.60776836998064E-6</v>
      </c>
      <c r="CF28" s="6">
        <v>8.8327508745283595E-6</v>
      </c>
      <c r="CG28" s="23">
        <v>0</v>
      </c>
      <c r="CH28" s="23">
        <v>6.4960333168075202E-2</v>
      </c>
      <c r="CI28" s="23">
        <v>0.13825701734896401</v>
      </c>
      <c r="CJ28" s="23">
        <v>0</v>
      </c>
      <c r="CK28" s="23">
        <v>0.102104360400703</v>
      </c>
      <c r="CL28" s="23">
        <v>0</v>
      </c>
      <c r="CM28" s="23">
        <v>3.9024560450045903E-2</v>
      </c>
      <c r="CN28" s="23">
        <v>1133.25235522496</v>
      </c>
      <c r="CO28" s="23">
        <v>0</v>
      </c>
      <c r="CP28" s="23">
        <v>4.8640446647591103E-2</v>
      </c>
      <c r="CQ28" s="23">
        <v>16.1792099789681</v>
      </c>
      <c r="CR28" s="23">
        <v>363.487020390515</v>
      </c>
      <c r="CS28" s="23">
        <v>8.2171825409385892</v>
      </c>
      <c r="CT28" s="23">
        <v>0.42932157602842802</v>
      </c>
      <c r="CU28" s="6">
        <v>2.5141310628372399E-2</v>
      </c>
      <c r="CV28" s="6">
        <v>0</v>
      </c>
      <c r="CW28" s="23">
        <v>70.023376818008003</v>
      </c>
      <c r="CX28" s="6">
        <v>70.023376818008003</v>
      </c>
      <c r="CY28" s="23">
        <v>0</v>
      </c>
      <c r="CZ28" s="23">
        <v>0</v>
      </c>
      <c r="DA28" s="23">
        <v>3.1397450308047801</v>
      </c>
      <c r="DB28" s="6">
        <v>8.6255524398644903E-6</v>
      </c>
      <c r="DC28" s="6">
        <v>1.0783498333331401E-5</v>
      </c>
      <c r="DD28" s="23">
        <v>0</v>
      </c>
      <c r="DE28" s="23">
        <v>8.3434831430975809</v>
      </c>
      <c r="DF28" s="23">
        <v>1.0912967590899301E-3</v>
      </c>
      <c r="DG28" s="23">
        <v>3.93034574715651</v>
      </c>
      <c r="DH28" s="23">
        <v>0.67516468626873405</v>
      </c>
      <c r="DI28" s="6">
        <v>4.9927656637714097E-5</v>
      </c>
      <c r="DJ28" s="6">
        <v>1.4210945368072701E-4</v>
      </c>
      <c r="DK28" s="6">
        <v>2.7842805027141E-5</v>
      </c>
      <c r="DL28" s="6">
        <v>5.6531385050877201E-5</v>
      </c>
      <c r="DM28" s="23">
        <v>3.95129015905896</v>
      </c>
      <c r="DN28" s="23">
        <v>0</v>
      </c>
      <c r="DO28" s="23">
        <v>0.137565737695695</v>
      </c>
      <c r="DP28" s="23">
        <v>0.25931393698753702</v>
      </c>
      <c r="DQ28" s="23">
        <v>0</v>
      </c>
      <c r="DR28" s="23">
        <v>1.9116700239924501E-4</v>
      </c>
      <c r="DS28" s="23">
        <v>2.7510433139831301E-4</v>
      </c>
      <c r="DT28" s="23">
        <v>803.014475195248</v>
      </c>
      <c r="DU28" s="23">
        <v>4286.1414233412997</v>
      </c>
      <c r="DV28" s="23">
        <v>476.23687289164701</v>
      </c>
      <c r="DW28" s="23">
        <v>4762.3782962329497</v>
      </c>
      <c r="DX28" s="23">
        <v>0</v>
      </c>
      <c r="DY28" s="23">
        <v>31.264657783873499</v>
      </c>
      <c r="DZ28" s="23">
        <v>1.35536383378894E-2</v>
      </c>
      <c r="EA28" s="6">
        <v>1.4920375667586901E-7</v>
      </c>
      <c r="EB28" s="6">
        <v>1.3265582301294701E-6</v>
      </c>
      <c r="EC28" s="23">
        <v>0</v>
      </c>
      <c r="ED28" s="6">
        <v>9.9478874099549406E-8</v>
      </c>
      <c r="EE28" s="23">
        <v>4.4252984844326301E-4</v>
      </c>
      <c r="EF28" s="23">
        <v>1.13761843201111E-3</v>
      </c>
      <c r="EG28" s="23">
        <v>7.2723724104538395E-2</v>
      </c>
      <c r="EH28" s="23">
        <v>0.67914539399569995</v>
      </c>
      <c r="EI28" s="23">
        <v>122.06799930389001</v>
      </c>
      <c r="EJ28" s="23">
        <v>0.91630890645652296</v>
      </c>
      <c r="EK28" s="23">
        <v>2.40104916445559</v>
      </c>
      <c r="EL28" s="23">
        <v>5.8806547732271301</v>
      </c>
      <c r="EM28" s="23">
        <v>1.35748521493728</v>
      </c>
      <c r="EN28" s="23">
        <v>0.178004743470185</v>
      </c>
      <c r="EO28" s="6">
        <v>2.1564006289091501E-6</v>
      </c>
      <c r="EP28" s="23">
        <v>0.31960258637087302</v>
      </c>
      <c r="EQ28" s="23">
        <v>92.716877988251596</v>
      </c>
      <c r="ER28" s="23">
        <v>92.376876516115303</v>
      </c>
      <c r="ES28" s="23">
        <v>0.34000147213633403</v>
      </c>
      <c r="ET28" s="23">
        <v>0</v>
      </c>
      <c r="EU28" s="23">
        <v>0</v>
      </c>
      <c r="EV28" s="23">
        <v>8.2609218201104895</v>
      </c>
      <c r="EW28" s="23">
        <v>0</v>
      </c>
      <c r="EX28" s="23">
        <v>15.8071575927897</v>
      </c>
      <c r="EY28" s="23">
        <v>3.8773347816364598</v>
      </c>
      <c r="EZ28" s="23">
        <v>2.10096954885273</v>
      </c>
      <c r="FA28" s="23">
        <v>39.506807861700601</v>
      </c>
      <c r="FB28" s="23">
        <v>6.8597479270572095E-2</v>
      </c>
      <c r="FC28" s="23">
        <v>82.457494330809993</v>
      </c>
      <c r="FD28" s="23">
        <v>2.1210751925271998</v>
      </c>
      <c r="FE28" s="23">
        <v>8.9703588843398201</v>
      </c>
      <c r="FF28" s="6">
        <v>5.1244950037754003E-8</v>
      </c>
      <c r="FG28" s="23">
        <v>0</v>
      </c>
      <c r="FH28" s="23">
        <v>5.5857237182537096</v>
      </c>
      <c r="FI28" s="23">
        <v>9.2555817737142299</v>
      </c>
      <c r="FJ28" s="23">
        <v>6.0857232981518398E-2</v>
      </c>
      <c r="FK28" s="23">
        <v>0</v>
      </c>
      <c r="FL28" s="23">
        <v>0</v>
      </c>
      <c r="FM28" s="23">
        <v>34.452342809111599</v>
      </c>
      <c r="FN28" s="23">
        <v>1.4103120745058799</v>
      </c>
      <c r="FO28" s="23">
        <v>0</v>
      </c>
      <c r="FP28" s="23">
        <v>0</v>
      </c>
      <c r="FQ28" s="23">
        <v>7.8255350266340402</v>
      </c>
      <c r="FR28" s="23">
        <v>391.271909864029</v>
      </c>
      <c r="FS28" s="23">
        <v>0.54998256398033396</v>
      </c>
      <c r="FT28" s="23">
        <v>13.298676042606999</v>
      </c>
      <c r="FV28" s="32">
        <f t="shared" si="47"/>
        <v>2.0523182343304525</v>
      </c>
      <c r="FW28" s="46">
        <f t="shared" si="0"/>
        <v>-1.605707775272174E-6</v>
      </c>
      <c r="FX28" s="46">
        <f t="shared" si="1"/>
        <v>2.651571173510013E-6</v>
      </c>
      <c r="FY28" s="46">
        <f t="shared" si="2"/>
        <v>-9.0647211728880922E-7</v>
      </c>
      <c r="FZ28" s="46">
        <f t="shared" si="3"/>
        <v>7.2916588317120265E-2</v>
      </c>
      <c r="GA28" s="46">
        <f t="shared" si="4"/>
        <v>6.6932604421758604E-5</v>
      </c>
      <c r="GB28" s="46">
        <f t="shared" si="5"/>
        <v>-3.7086503701483013E-5</v>
      </c>
      <c r="GC28" s="46">
        <f t="shared" si="6"/>
        <v>-1.2396996502523348E-7</v>
      </c>
      <c r="GD28" s="46">
        <f t="shared" si="7"/>
        <v>1.2082060959013503E-6</v>
      </c>
      <c r="GE28" s="46">
        <f t="shared" si="8"/>
        <v>4.4910598399116639E-6</v>
      </c>
      <c r="GF28" s="46">
        <f t="shared" si="9"/>
        <v>-3.6447787535074194E-5</v>
      </c>
      <c r="GG28" s="46">
        <f t="shared" si="10"/>
        <v>-6.5538183326560023E-6</v>
      </c>
      <c r="GH28" s="46">
        <f t="shared" si="11"/>
        <v>3.0050939083575967E-6</v>
      </c>
      <c r="GI28" s="46">
        <f t="shared" si="12"/>
        <v>-3.8123024451817015E-6</v>
      </c>
      <c r="GJ28" s="46">
        <f t="shared" si="13"/>
        <v>-2.668299824258245E-5</v>
      </c>
      <c r="GK28" s="46">
        <f t="shared" si="14"/>
        <v>-1.0326915320835771E-4</v>
      </c>
      <c r="GL28" s="46">
        <f t="shared" si="15"/>
        <v>-3.4369828847928926E-5</v>
      </c>
      <c r="GM28" s="46">
        <f t="shared" si="16"/>
        <v>0</v>
      </c>
      <c r="GN28" s="46">
        <f t="shared" si="17"/>
        <v>-2.2567318098582474E-5</v>
      </c>
      <c r="GO28" s="46">
        <f t="shared" si="18"/>
        <v>3.1498183935391971E-5</v>
      </c>
      <c r="GP28" s="46">
        <f t="shared" si="19"/>
        <v>0</v>
      </c>
      <c r="GQ28" s="46">
        <f t="shared" si="20"/>
        <v>0</v>
      </c>
      <c r="GR28" s="46">
        <f t="shared" si="21"/>
        <v>-2.2677164187862284E-5</v>
      </c>
      <c r="GS28" s="46">
        <f t="shared" si="22"/>
        <v>-6.3052598070785921E-5</v>
      </c>
      <c r="GT28" s="46">
        <f t="shared" si="23"/>
        <v>-1.9599129499046481E-6</v>
      </c>
      <c r="GU28" s="46">
        <f t="shared" si="24"/>
        <v>0</v>
      </c>
      <c r="GV28" s="46">
        <f t="shared" si="25"/>
        <v>6.7306719766519249E-5</v>
      </c>
      <c r="GW28" s="46">
        <f t="shared" si="26"/>
        <v>3.8068666639820103E-5</v>
      </c>
      <c r="GX28" s="46">
        <f t="shared" si="27"/>
        <v>2.0031147805211997E-5</v>
      </c>
      <c r="GY28" s="46">
        <f t="shared" si="28"/>
        <v>7.7143078314944573E-6</v>
      </c>
      <c r="GZ28" s="46">
        <f t="shared" si="29"/>
        <v>1.5753421548836202E-5</v>
      </c>
      <c r="HA28" s="46">
        <f t="shared" si="30"/>
        <v>-4.0820302819071961E-5</v>
      </c>
      <c r="HB28" s="46">
        <f t="shared" si="31"/>
        <v>-1.6012313752933849E-5</v>
      </c>
      <c r="HC28" s="46">
        <f t="shared" si="32"/>
        <v>0</v>
      </c>
      <c r="HD28" s="46">
        <f t="shared" si="33"/>
        <v>-7.9796103653613103E-4</v>
      </c>
      <c r="HE28" s="46">
        <f t="shared" si="34"/>
        <v>2.0821717741812469E-6</v>
      </c>
      <c r="HF28" s="46">
        <f t="shared" si="35"/>
        <v>2.158916899708653E-5</v>
      </c>
      <c r="HG28" s="46">
        <f t="shared" si="36"/>
        <v>-7.0608869207578654E-6</v>
      </c>
      <c r="HH28" s="46">
        <f t="shared" si="37"/>
        <v>-2.8643001742783027E-6</v>
      </c>
      <c r="HI28" s="46">
        <f t="shared" si="48"/>
        <v>-6.901449830907296E-5</v>
      </c>
      <c r="HJ28" s="46">
        <f t="shared" si="49"/>
        <v>-1.0885487287897475E-4</v>
      </c>
      <c r="HK28" s="46">
        <f t="shared" si="50"/>
        <v>1.1929292028811693E-4</v>
      </c>
      <c r="HL28" s="46">
        <f t="shared" si="51"/>
        <v>0</v>
      </c>
      <c r="HM28" s="46">
        <f t="shared" si="52"/>
        <v>-1.131785736424373E-5</v>
      </c>
      <c r="HN28" s="46">
        <f t="shared" si="53"/>
        <v>2.2029379598846621E-5</v>
      </c>
      <c r="HO28" s="46">
        <f t="shared" si="54"/>
        <v>4.0904676979042865E-5</v>
      </c>
      <c r="HP28" s="46">
        <f t="shared" si="55"/>
        <v>2.5253807333821578E-5</v>
      </c>
      <c r="HQ28" s="46">
        <f t="shared" si="39"/>
        <v>0</v>
      </c>
      <c r="HR28" s="46">
        <f t="shared" si="40"/>
        <v>-7.35473948940876E-6</v>
      </c>
      <c r="HS28" s="46">
        <f t="shared" si="41"/>
        <v>-5.6905710034190019E-7</v>
      </c>
      <c r="HT28" s="46">
        <f t="shared" si="42"/>
        <v>-3.8641710967808563E-5</v>
      </c>
      <c r="HU28" s="46">
        <f t="shared" si="43"/>
        <v>0</v>
      </c>
      <c r="HV28" s="46">
        <f t="shared" si="44"/>
        <v>0</v>
      </c>
      <c r="HW28" s="46">
        <f t="shared" si="45"/>
        <v>0</v>
      </c>
      <c r="HX28" s="46">
        <f t="shared" si="46"/>
        <v>0</v>
      </c>
      <c r="HY28" s="46">
        <f t="shared" si="56"/>
        <v>-4.4880652432403551E-5</v>
      </c>
      <c r="HZ28" s="46">
        <f t="shared" si="57"/>
        <v>0</v>
      </c>
    </row>
    <row r="29" spans="1:234" x14ac:dyDescent="0.3">
      <c r="A29" s="23" t="s">
        <v>27</v>
      </c>
      <c r="B29" s="21">
        <v>145.89584633999999</v>
      </c>
      <c r="D29" s="21">
        <v>262.42242207999999</v>
      </c>
      <c r="E29" s="21">
        <v>18.266145515000002</v>
      </c>
      <c r="F29" s="21">
        <v>16.455046030999998</v>
      </c>
      <c r="G29" s="21">
        <v>21.021554192</v>
      </c>
      <c r="H29" s="21">
        <v>32.470213383000001</v>
      </c>
      <c r="I29" s="23">
        <v>0.22067580119999999</v>
      </c>
      <c r="J29" s="23">
        <v>7.9244951699999996E-2</v>
      </c>
      <c r="K29" s="6">
        <v>1.4473088E-6</v>
      </c>
      <c r="L29" s="23">
        <v>9.8631236799999994E-2</v>
      </c>
      <c r="N29" s="23">
        <v>6.3870196999999997E-3</v>
      </c>
      <c r="O29" s="6">
        <v>7.9567621000000008E-6</v>
      </c>
      <c r="S29" s="6">
        <v>4.0546637E-7</v>
      </c>
      <c r="Y29" s="23">
        <v>3.5959600871999999</v>
      </c>
      <c r="AA29" s="6">
        <v>2.2486757E-8</v>
      </c>
      <c r="AB29" s="6">
        <v>3.6175846999999999E-6</v>
      </c>
      <c r="AC29" s="6">
        <v>2.7489245999999999E-6</v>
      </c>
      <c r="AD29" s="23">
        <v>4.047276E-4</v>
      </c>
      <c r="AE29" s="23">
        <v>3.2388225600000001E-2</v>
      </c>
      <c r="AF29" s="23">
        <v>9.2508451000000002E-3</v>
      </c>
      <c r="AG29" s="23">
        <v>1.5191899999999999E-5</v>
      </c>
      <c r="AJ29" s="23">
        <v>0.60667853329999999</v>
      </c>
      <c r="AK29" s="23">
        <v>2.2034849999999999E-4</v>
      </c>
      <c r="AL29" s="23">
        <v>3.42074E-5</v>
      </c>
      <c r="AM29" s="23">
        <v>0.2888851227</v>
      </c>
      <c r="AN29" s="23">
        <v>2.9412199999999999E-5</v>
      </c>
      <c r="AS29" s="6">
        <v>5.0244389000000002E-7</v>
      </c>
      <c r="AT29" s="6">
        <v>1.6121227999999999E-6</v>
      </c>
      <c r="AU29" s="23">
        <v>2.4137121999999998E-3</v>
      </c>
      <c r="AW29" s="23">
        <v>0.1454223503</v>
      </c>
      <c r="AX29" s="23">
        <v>1.0554538400000001E-2</v>
      </c>
      <c r="BF29" s="21"/>
      <c r="BG29" s="23" t="s">
        <v>27</v>
      </c>
      <c r="BH29" s="23">
        <v>3.8177637745333198E-2</v>
      </c>
      <c r="BI29" s="23">
        <v>7.6879762286633499E-2</v>
      </c>
      <c r="BJ29" s="23">
        <v>0</v>
      </c>
      <c r="BK29" s="23">
        <v>7.9246402310369904E-2</v>
      </c>
      <c r="BL29" s="23">
        <v>0</v>
      </c>
      <c r="BM29" s="23">
        <v>0.223449398317703</v>
      </c>
      <c r="BN29" s="23">
        <v>0.22067537013484301</v>
      </c>
      <c r="BO29" s="23">
        <v>8.8903070285082306E-2</v>
      </c>
      <c r="BP29" s="23">
        <v>1.8302016015476399E-2</v>
      </c>
      <c r="BQ29" s="6">
        <v>5.9347983046456603E-7</v>
      </c>
      <c r="BR29" s="6">
        <v>8.5376080953719096E-7</v>
      </c>
      <c r="BS29" s="23">
        <v>9.8631288799768305E-2</v>
      </c>
      <c r="BT29" s="23">
        <v>0</v>
      </c>
      <c r="BU29" s="6">
        <v>0</v>
      </c>
      <c r="BV29" s="23">
        <v>0</v>
      </c>
      <c r="BW29" s="23">
        <v>0</v>
      </c>
      <c r="BX29" s="23">
        <v>6.3872781966474498E-3</v>
      </c>
      <c r="BY29" s="6">
        <v>1.9095642013481199E-6</v>
      </c>
      <c r="BZ29" s="6">
        <v>6.0476198349840296E-6</v>
      </c>
      <c r="CA29" s="23">
        <v>0</v>
      </c>
      <c r="CB29" s="23">
        <v>0</v>
      </c>
      <c r="CC29" s="23">
        <v>49.174379743826101</v>
      </c>
      <c r="CD29" s="23">
        <v>0</v>
      </c>
      <c r="CE29" s="6">
        <v>1.1757177422466201E-7</v>
      </c>
      <c r="CF29" s="6">
        <v>2.8789166487541101E-7</v>
      </c>
      <c r="CG29" s="6">
        <v>0</v>
      </c>
      <c r="CH29" s="6">
        <v>0</v>
      </c>
      <c r="CI29" s="6">
        <v>4.04743944666745E-4</v>
      </c>
      <c r="CJ29" s="23">
        <v>0</v>
      </c>
      <c r="CK29" s="23">
        <v>2.2031738517749801E-4</v>
      </c>
      <c r="CL29" s="23">
        <v>0</v>
      </c>
      <c r="CM29" s="6">
        <v>3.4200958872776899E-5</v>
      </c>
      <c r="CN29" s="23">
        <v>145.89217561798199</v>
      </c>
      <c r="CO29" s="23">
        <v>0</v>
      </c>
      <c r="CP29" s="23">
        <v>0</v>
      </c>
      <c r="CQ29" s="23">
        <v>0.31037797422850799</v>
      </c>
      <c r="CR29" s="23">
        <v>2.70331048608955</v>
      </c>
      <c r="CS29" s="23">
        <v>0.12178831267719301</v>
      </c>
      <c r="CT29" s="23">
        <v>0.14542564854596199</v>
      </c>
      <c r="CU29" s="23">
        <v>7.11255907359577E-2</v>
      </c>
      <c r="CV29" s="23">
        <v>2.19640339759807E-2</v>
      </c>
      <c r="CW29" s="23">
        <v>3.5959533557872998</v>
      </c>
      <c r="CX29" s="23">
        <v>3.5959533557872998</v>
      </c>
      <c r="CY29" s="6">
        <v>0</v>
      </c>
      <c r="CZ29" s="6">
        <v>0</v>
      </c>
      <c r="DA29" s="23">
        <v>1.0553355258436699E-2</v>
      </c>
      <c r="DB29" s="6">
        <v>8.9954074011364399E-9</v>
      </c>
      <c r="DC29" s="6">
        <v>1.12457517612173E-8</v>
      </c>
      <c r="DD29" s="23">
        <v>0</v>
      </c>
      <c r="DE29" s="23">
        <v>1.0027022211179899</v>
      </c>
      <c r="DF29" s="23">
        <v>2.3838115499043602E-2</v>
      </c>
      <c r="DG29" s="23">
        <v>0.58942029649079397</v>
      </c>
      <c r="DH29" s="23">
        <v>5.0154189377028702E-2</v>
      </c>
      <c r="DI29" s="6">
        <v>9.4065598527312699E-7</v>
      </c>
      <c r="DJ29" s="6">
        <v>2.67711547258828E-6</v>
      </c>
      <c r="DK29" s="6">
        <v>9.0709171778633995E-7</v>
      </c>
      <c r="DL29" s="6">
        <v>1.84181451412886E-6</v>
      </c>
      <c r="DM29" s="23">
        <v>3.7617957362775699E-2</v>
      </c>
      <c r="DN29" s="23">
        <v>0</v>
      </c>
      <c r="DO29" s="23">
        <v>9.2527305490861592E-3</v>
      </c>
      <c r="DP29" s="23">
        <v>0</v>
      </c>
      <c r="DQ29" s="23">
        <v>0</v>
      </c>
      <c r="DR29" s="6">
        <v>6.2294074527246303E-6</v>
      </c>
      <c r="DS29" s="6">
        <v>8.9629237696831807E-6</v>
      </c>
      <c r="DT29" s="23">
        <v>24.084794218378601</v>
      </c>
      <c r="DU29" s="23">
        <v>236.17970087799</v>
      </c>
      <c r="DV29" s="23">
        <v>26.242005862310201</v>
      </c>
      <c r="DW29" s="23">
        <v>262.42170674030001</v>
      </c>
      <c r="DX29" s="23">
        <v>1.5608465566560299E-4</v>
      </c>
      <c r="DY29" s="23">
        <v>0.64339643422950898</v>
      </c>
      <c r="DZ29" s="6">
        <v>2.94055327858153E-5</v>
      </c>
      <c r="EA29" s="23">
        <v>0</v>
      </c>
      <c r="EB29" s="23">
        <v>0</v>
      </c>
      <c r="EC29" s="23">
        <v>0</v>
      </c>
      <c r="ED29" s="23">
        <v>0</v>
      </c>
      <c r="EE29" s="6">
        <v>5.0248290701455498E-7</v>
      </c>
      <c r="EF29" s="6">
        <v>1.61198796011838E-6</v>
      </c>
      <c r="EG29" s="23">
        <v>2.4141342968589598E-3</v>
      </c>
      <c r="EH29" s="23">
        <v>0.131247408009391</v>
      </c>
      <c r="EI29" s="23">
        <v>10.932438041268799</v>
      </c>
      <c r="EJ29" s="23">
        <v>0.177114569332606</v>
      </c>
      <c r="EK29" s="23">
        <v>0.46401934602093298</v>
      </c>
      <c r="EL29" s="23">
        <v>1.16678932207873</v>
      </c>
      <c r="EM29" s="23">
        <v>0.26235450084602302</v>
      </c>
      <c r="EN29" s="23">
        <v>0</v>
      </c>
      <c r="EO29" s="6">
        <v>2.2486436614362101E-9</v>
      </c>
      <c r="EP29" s="23">
        <v>6.1766105039214897E-2</v>
      </c>
      <c r="EQ29" s="23">
        <v>18.267074315771101</v>
      </c>
      <c r="ER29" s="23">
        <v>16.4559733863025</v>
      </c>
      <c r="ES29" s="23">
        <v>1.81110092946863</v>
      </c>
      <c r="ET29" s="23">
        <v>0</v>
      </c>
      <c r="EU29" s="23">
        <v>0</v>
      </c>
      <c r="EV29" s="23">
        <v>0.48884508760616602</v>
      </c>
      <c r="EW29" s="23">
        <v>0</v>
      </c>
      <c r="EX29" s="23">
        <v>3.0145246661926701</v>
      </c>
      <c r="EY29" s="23">
        <v>0.74929801032865595</v>
      </c>
      <c r="EZ29" s="23">
        <v>0.40176983751935902</v>
      </c>
      <c r="FA29" s="23">
        <v>7.5377343623406201</v>
      </c>
      <c r="FB29" s="23">
        <v>0</v>
      </c>
      <c r="FC29" s="23">
        <v>0.67578740549934002</v>
      </c>
      <c r="FD29" s="23">
        <v>0.409902883535331</v>
      </c>
      <c r="FE29" s="23">
        <v>1.59060705253063</v>
      </c>
      <c r="FF29" s="6">
        <v>2.3492218235530699E-7</v>
      </c>
      <c r="FG29" s="23">
        <v>0</v>
      </c>
      <c r="FH29" s="23">
        <v>21.021258233326101</v>
      </c>
      <c r="FI29" s="23">
        <v>0.50685546062328102</v>
      </c>
      <c r="FJ29" s="23">
        <v>0</v>
      </c>
      <c r="FK29" s="23">
        <v>0</v>
      </c>
      <c r="FL29" s="23">
        <v>1.62520148205712E-2</v>
      </c>
      <c r="FM29" s="23">
        <v>1.1119201668076399</v>
      </c>
      <c r="FN29" s="23">
        <v>0.60668832093427905</v>
      </c>
      <c r="FO29" s="23">
        <v>0</v>
      </c>
      <c r="FP29" s="23">
        <v>0</v>
      </c>
      <c r="FQ29" s="23">
        <v>0.80467198656100902</v>
      </c>
      <c r="FR29" s="23">
        <v>32.468083798232797</v>
      </c>
      <c r="FS29" s="23">
        <v>0.28888721752361302</v>
      </c>
      <c r="FT29" s="23">
        <v>0.543774442835397</v>
      </c>
      <c r="FV29" s="32">
        <f t="shared" si="47"/>
        <v>0.7417990654468346</v>
      </c>
      <c r="FW29" s="46">
        <f t="shared" si="0"/>
        <v>-2.5159880216508711E-5</v>
      </c>
      <c r="FX29" s="46">
        <f t="shared" si="1"/>
        <v>0</v>
      </c>
      <c r="FY29" s="46">
        <f t="shared" si="2"/>
        <v>-2.7259092203700856E-6</v>
      </c>
      <c r="FZ29" s="46">
        <f t="shared" si="3"/>
        <v>5.0848208251517774E-5</v>
      </c>
      <c r="GA29" s="46">
        <f t="shared" si="4"/>
        <v>5.6356895067569833E-5</v>
      </c>
      <c r="GB29" s="46">
        <f t="shared" si="5"/>
        <v>-1.407881982443985E-5</v>
      </c>
      <c r="GC29" s="46">
        <f t="shared" si="6"/>
        <v>-6.5585795266702944E-5</v>
      </c>
      <c r="GD29" s="46">
        <f t="shared" si="7"/>
        <v>-1.9533866180253345E-6</v>
      </c>
      <c r="GE29" s="46">
        <f t="shared" si="8"/>
        <v>1.830539786810744E-5</v>
      </c>
      <c r="GF29" s="46">
        <f t="shared" si="9"/>
        <v>-4.7094302365160951E-5</v>
      </c>
      <c r="GG29" s="46">
        <f t="shared" si="10"/>
        <v>5.27213994245661E-7</v>
      </c>
      <c r="GH29" s="46">
        <f t="shared" si="11"/>
        <v>0</v>
      </c>
      <c r="GI29" s="46">
        <f t="shared" si="12"/>
        <v>4.0472185712861411E-5</v>
      </c>
      <c r="GJ29" s="46">
        <f t="shared" si="13"/>
        <v>5.3028647437863983E-5</v>
      </c>
      <c r="GK29" s="46">
        <f t="shared" si="14"/>
        <v>0</v>
      </c>
      <c r="GL29" s="46">
        <f t="shared" si="15"/>
        <v>0</v>
      </c>
      <c r="GM29" s="46">
        <f t="shared" si="16"/>
        <v>0</v>
      </c>
      <c r="GN29" s="46">
        <f t="shared" si="17"/>
        <v>-7.2284661412638044E-6</v>
      </c>
      <c r="GO29" s="46">
        <f t="shared" si="18"/>
        <v>0</v>
      </c>
      <c r="GP29" s="46">
        <f t="shared" si="19"/>
        <v>0</v>
      </c>
      <c r="GQ29" s="46">
        <f t="shared" si="20"/>
        <v>0</v>
      </c>
      <c r="GR29" s="46">
        <f t="shared" si="21"/>
        <v>0</v>
      </c>
      <c r="GS29" s="46">
        <f t="shared" si="22"/>
        <v>0</v>
      </c>
      <c r="GT29" s="46">
        <f t="shared" si="23"/>
        <v>-1.871937545718232E-6</v>
      </c>
      <c r="GU29" s="46">
        <f t="shared" si="24"/>
        <v>0</v>
      </c>
      <c r="GV29" s="46">
        <f t="shared" si="25"/>
        <v>1.3544966888514847E-4</v>
      </c>
      <c r="GW29" s="46">
        <f t="shared" si="26"/>
        <v>5.1625014172369619E-5</v>
      </c>
      <c r="GX29" s="46">
        <f t="shared" si="27"/>
        <v>-6.6819165574764037E-6</v>
      </c>
      <c r="GY29" s="46">
        <f t="shared" si="28"/>
        <v>4.0384364063620368E-5</v>
      </c>
      <c r="GZ29" s="46">
        <f t="shared" si="29"/>
        <v>0.16147015360964073</v>
      </c>
      <c r="HA29" s="46">
        <f t="shared" si="30"/>
        <v>2.0381371277732952E-4</v>
      </c>
      <c r="HB29" s="46">
        <f t="shared" si="31"/>
        <v>2.8385021479316793E-5</v>
      </c>
      <c r="HC29" s="46">
        <f t="shared" si="32"/>
        <v>0</v>
      </c>
      <c r="HD29" s="46">
        <f t="shared" si="33"/>
        <v>0</v>
      </c>
      <c r="HE29" s="46">
        <f t="shared" si="34"/>
        <v>1.6133147526776097E-5</v>
      </c>
      <c r="HF29" s="46">
        <f t="shared" si="35"/>
        <v>-1.4120732613103385E-4</v>
      </c>
      <c r="HG29" s="46">
        <f t="shared" si="36"/>
        <v>-1.8829631083043809E-4</v>
      </c>
      <c r="HH29" s="46">
        <f t="shared" si="37"/>
        <v>7.2514070418038836E-6</v>
      </c>
      <c r="HI29" s="46">
        <f t="shared" si="48"/>
        <v>-2.2668192738724337E-4</v>
      </c>
      <c r="HJ29" s="46">
        <f t="shared" si="49"/>
        <v>0</v>
      </c>
      <c r="HK29" s="46">
        <f t="shared" si="50"/>
        <v>0</v>
      </c>
      <c r="HL29" s="46">
        <f t="shared" si="51"/>
        <v>0</v>
      </c>
      <c r="HM29" s="46">
        <f t="shared" si="52"/>
        <v>0</v>
      </c>
      <c r="HN29" s="46">
        <f t="shared" si="53"/>
        <v>7.7654471138984677E-5</v>
      </c>
      <c r="HO29" s="46">
        <f t="shared" si="54"/>
        <v>-8.3641197568768075E-5</v>
      </c>
      <c r="HP29" s="46">
        <f t="shared" si="55"/>
        <v>1.7487456000761444E-4</v>
      </c>
      <c r="HQ29" s="46">
        <f t="shared" si="39"/>
        <v>0</v>
      </c>
      <c r="HR29" s="46">
        <f t="shared" si="40"/>
        <v>2.2680461120189243E-5</v>
      </c>
      <c r="HS29" s="46">
        <f t="shared" si="41"/>
        <v>-1.1209789746002523E-4</v>
      </c>
      <c r="HT29" s="46">
        <f t="shared" si="42"/>
        <v>0</v>
      </c>
      <c r="HU29" s="46">
        <f t="shared" si="43"/>
        <v>0</v>
      </c>
      <c r="HV29" s="46">
        <f t="shared" si="44"/>
        <v>0</v>
      </c>
      <c r="HW29" s="46">
        <f t="shared" si="45"/>
        <v>0</v>
      </c>
      <c r="HX29" s="46">
        <f t="shared" si="46"/>
        <v>0</v>
      </c>
      <c r="HY29" s="46">
        <f t="shared" si="56"/>
        <v>0</v>
      </c>
      <c r="HZ29" s="46">
        <f t="shared" si="57"/>
        <v>0</v>
      </c>
    </row>
    <row r="30" spans="1:234" x14ac:dyDescent="0.3">
      <c r="A30" s="23" t="s">
        <v>28</v>
      </c>
      <c r="K30" s="6"/>
      <c r="O30" s="6"/>
      <c r="S30" s="6"/>
      <c r="AA30" s="6"/>
      <c r="AB30" s="6"/>
      <c r="AC30" s="6"/>
      <c r="AS30" s="6"/>
      <c r="AT30" s="6"/>
      <c r="BF30" s="21"/>
      <c r="BQ30" s="6"/>
      <c r="BU30" s="6"/>
      <c r="BY30" s="6"/>
      <c r="CG30" s="6"/>
      <c r="CH30" s="6"/>
      <c r="CI30" s="6"/>
      <c r="CY30" s="6"/>
      <c r="CZ30" s="6"/>
      <c r="FV30" s="32" t="e">
        <f t="shared" si="47"/>
        <v>#DIV/0!</v>
      </c>
      <c r="FW30" s="46">
        <f t="shared" si="0"/>
        <v>0</v>
      </c>
      <c r="FX30" s="46">
        <f t="shared" si="1"/>
        <v>0</v>
      </c>
      <c r="FY30" s="46">
        <f t="shared" si="2"/>
        <v>0</v>
      </c>
      <c r="FZ30" s="46">
        <f t="shared" si="3"/>
        <v>0</v>
      </c>
      <c r="GA30" s="46">
        <f t="shared" si="4"/>
        <v>0</v>
      </c>
      <c r="GB30" s="46">
        <f t="shared" si="5"/>
        <v>0</v>
      </c>
      <c r="GC30" s="46">
        <f t="shared" si="6"/>
        <v>0</v>
      </c>
      <c r="GD30" s="46">
        <f t="shared" si="7"/>
        <v>0</v>
      </c>
      <c r="GE30" s="46">
        <f t="shared" si="8"/>
        <v>0</v>
      </c>
      <c r="GF30" s="46">
        <f t="shared" si="9"/>
        <v>0</v>
      </c>
      <c r="GG30" s="46">
        <f t="shared" si="10"/>
        <v>0</v>
      </c>
      <c r="GH30" s="46">
        <f t="shared" si="11"/>
        <v>0</v>
      </c>
      <c r="GI30" s="46">
        <f t="shared" si="12"/>
        <v>0</v>
      </c>
      <c r="GJ30" s="46">
        <f t="shared" si="13"/>
        <v>0</v>
      </c>
      <c r="GK30" s="46">
        <f t="shared" si="14"/>
        <v>0</v>
      </c>
      <c r="GL30" s="46">
        <f t="shared" si="15"/>
        <v>0</v>
      </c>
      <c r="GM30" s="46">
        <f t="shared" si="16"/>
        <v>0</v>
      </c>
      <c r="GN30" s="46">
        <f t="shared" si="17"/>
        <v>0</v>
      </c>
      <c r="GO30" s="46">
        <f t="shared" si="18"/>
        <v>0</v>
      </c>
      <c r="GP30" s="46">
        <f t="shared" si="19"/>
        <v>0</v>
      </c>
      <c r="GQ30" s="46">
        <f t="shared" si="20"/>
        <v>0</v>
      </c>
      <c r="GR30" s="46">
        <f t="shared" si="21"/>
        <v>0</v>
      </c>
      <c r="GS30" s="46">
        <f t="shared" si="22"/>
        <v>0</v>
      </c>
      <c r="GT30" s="46">
        <f t="shared" si="23"/>
        <v>0</v>
      </c>
      <c r="GU30" s="46">
        <f t="shared" si="24"/>
        <v>0</v>
      </c>
      <c r="GV30" s="46">
        <f t="shared" si="25"/>
        <v>0</v>
      </c>
      <c r="GW30" s="46">
        <f t="shared" si="26"/>
        <v>0</v>
      </c>
      <c r="GX30" s="46">
        <f t="shared" si="27"/>
        <v>0</v>
      </c>
      <c r="GY30" s="46">
        <f t="shared" si="28"/>
        <v>0</v>
      </c>
      <c r="GZ30" s="46">
        <f t="shared" si="29"/>
        <v>0</v>
      </c>
      <c r="HA30" s="46">
        <f t="shared" si="30"/>
        <v>0</v>
      </c>
      <c r="HB30" s="46">
        <f t="shared" si="31"/>
        <v>0</v>
      </c>
      <c r="HC30" s="46">
        <f t="shared" si="32"/>
        <v>0</v>
      </c>
      <c r="HD30" s="46">
        <f t="shared" si="33"/>
        <v>0</v>
      </c>
      <c r="HE30" s="46">
        <f t="shared" si="34"/>
        <v>0</v>
      </c>
      <c r="HF30" s="46">
        <f t="shared" si="35"/>
        <v>0</v>
      </c>
      <c r="HG30" s="46">
        <f t="shared" si="36"/>
        <v>0</v>
      </c>
      <c r="HH30" s="46">
        <f t="shared" si="37"/>
        <v>0</v>
      </c>
      <c r="HI30" s="46">
        <f t="shared" si="48"/>
        <v>0</v>
      </c>
      <c r="HJ30" s="46">
        <f t="shared" si="49"/>
        <v>0</v>
      </c>
      <c r="HK30" s="46">
        <f t="shared" si="50"/>
        <v>0</v>
      </c>
      <c r="HL30" s="46">
        <f t="shared" si="51"/>
        <v>0</v>
      </c>
      <c r="HM30" s="46">
        <f t="shared" si="52"/>
        <v>0</v>
      </c>
      <c r="HN30" s="46">
        <f t="shared" si="53"/>
        <v>0</v>
      </c>
      <c r="HO30" s="46">
        <f t="shared" si="54"/>
        <v>0</v>
      </c>
      <c r="HP30" s="46">
        <f t="shared" si="55"/>
        <v>0</v>
      </c>
      <c r="HQ30" s="46">
        <f t="shared" si="39"/>
        <v>0</v>
      </c>
      <c r="HR30" s="46">
        <f t="shared" si="40"/>
        <v>0</v>
      </c>
      <c r="HS30" s="46">
        <f t="shared" si="41"/>
        <v>0</v>
      </c>
      <c r="HT30" s="46">
        <f t="shared" si="42"/>
        <v>0</v>
      </c>
      <c r="HU30" s="46">
        <f t="shared" si="43"/>
        <v>0</v>
      </c>
      <c r="HV30" s="46">
        <f t="shared" si="44"/>
        <v>0</v>
      </c>
      <c r="HW30" s="46">
        <f t="shared" si="45"/>
        <v>0</v>
      </c>
      <c r="HX30" s="46">
        <f t="shared" si="46"/>
        <v>0</v>
      </c>
      <c r="HY30" s="46">
        <f t="shared" si="56"/>
        <v>0</v>
      </c>
      <c r="HZ30" s="46">
        <f t="shared" si="57"/>
        <v>0</v>
      </c>
    </row>
    <row r="31" spans="1:234" x14ac:dyDescent="0.3">
      <c r="A31" s="23" t="s">
        <v>29</v>
      </c>
      <c r="B31" s="21">
        <v>78.369100000000003</v>
      </c>
      <c r="C31" s="21">
        <v>4.0476000000000001</v>
      </c>
      <c r="D31" s="21">
        <v>181.3372</v>
      </c>
      <c r="E31" s="21">
        <v>17.632000000000001</v>
      </c>
      <c r="F31" s="21">
        <v>16.4924</v>
      </c>
      <c r="G31" s="21">
        <v>6.5307000000000004</v>
      </c>
      <c r="H31" s="21">
        <v>111.25490000000001</v>
      </c>
      <c r="I31" s="23">
        <v>3.5187435663</v>
      </c>
      <c r="J31" s="23">
        <v>1.0499562917</v>
      </c>
      <c r="K31" s="23">
        <v>8.5000000000000006E-5</v>
      </c>
      <c r="L31" s="23">
        <v>1.2290069105999999</v>
      </c>
      <c r="N31" s="23">
        <v>0.40913419969999998</v>
      </c>
      <c r="O31" s="23">
        <v>4.6999999999999999E-4</v>
      </c>
      <c r="P31" s="23">
        <v>2.1750100000000001E-2</v>
      </c>
      <c r="Q31" s="23">
        <v>1.7055832999999999E-2</v>
      </c>
      <c r="T31" s="23">
        <v>1.4029155999999999E-2</v>
      </c>
      <c r="W31" s="23">
        <v>1.4449324E-2</v>
      </c>
      <c r="X31" s="23">
        <v>2.5405E-2</v>
      </c>
      <c r="Y31" s="23">
        <v>17.505253742000001</v>
      </c>
      <c r="AD31" s="23">
        <v>5.6800321700000003E-2</v>
      </c>
      <c r="AE31" s="23">
        <v>0.60676985999999999</v>
      </c>
      <c r="AF31" s="23">
        <v>2.0922697399999999E-2</v>
      </c>
      <c r="AI31" s="23">
        <v>1.4713520000000001E-2</v>
      </c>
      <c r="AJ31" s="23">
        <v>1.5676105408000001</v>
      </c>
      <c r="AK31" s="23">
        <v>2.77629005E-2</v>
      </c>
      <c r="AL31" s="23">
        <v>1.3355028099999999E-2</v>
      </c>
      <c r="AM31" s="23">
        <v>0.74828501469999997</v>
      </c>
      <c r="AN31" s="23">
        <v>1.5775340000000001E-4</v>
      </c>
      <c r="AS31" s="6">
        <v>2.2267917E-6</v>
      </c>
      <c r="AT31" s="6">
        <v>9.2961879999999997E-6</v>
      </c>
      <c r="AU31" s="23">
        <v>6.3781449999999996E-4</v>
      </c>
      <c r="AW31" s="23">
        <v>0.35827797880000001</v>
      </c>
      <c r="AX31" s="23">
        <v>5.9316063000000002E-2</v>
      </c>
      <c r="AY31" s="23">
        <v>3.2101880000000001E-3</v>
      </c>
      <c r="BF31" s="21"/>
      <c r="BG31" s="23" t="s">
        <v>29</v>
      </c>
      <c r="BH31" s="23">
        <v>0</v>
      </c>
      <c r="BI31" s="23">
        <v>7.0767751081719599</v>
      </c>
      <c r="BJ31" s="23">
        <v>0</v>
      </c>
      <c r="BK31" s="23">
        <v>1.04995044929565</v>
      </c>
      <c r="BL31" s="23">
        <v>0</v>
      </c>
      <c r="BM31" s="23">
        <v>3.5187278620958198</v>
      </c>
      <c r="BN31" s="23">
        <v>3.5187278620958198</v>
      </c>
      <c r="BO31" s="23">
        <v>5.9341694442699502E-2</v>
      </c>
      <c r="BP31" s="23">
        <v>0</v>
      </c>
      <c r="BQ31" s="6">
        <v>3.4850995111250502E-5</v>
      </c>
      <c r="BR31" s="6">
        <v>5.0156142352441703E-5</v>
      </c>
      <c r="BS31" s="23">
        <v>1.2290073940521</v>
      </c>
      <c r="BT31" s="23">
        <v>0</v>
      </c>
      <c r="BU31" s="23">
        <v>0</v>
      </c>
      <c r="BV31" s="23">
        <v>0</v>
      </c>
      <c r="BW31" s="23">
        <v>2.5407147376113801E-2</v>
      </c>
      <c r="BX31" s="23">
        <v>0.40913903194704498</v>
      </c>
      <c r="BY31" s="23">
        <v>1.12813097659243E-4</v>
      </c>
      <c r="BZ31" s="23">
        <v>3.5720057099709299E-4</v>
      </c>
      <c r="CA31" s="23">
        <v>2.1749850012141799E-2</v>
      </c>
      <c r="CB31" s="23">
        <v>0</v>
      </c>
      <c r="CC31" s="23">
        <v>431.93059933960501</v>
      </c>
      <c r="CD31" s="23">
        <v>1.7057577783195201E-2</v>
      </c>
      <c r="CE31" s="23">
        <v>0</v>
      </c>
      <c r="CF31" s="23">
        <v>0</v>
      </c>
      <c r="CG31" s="23">
        <v>0</v>
      </c>
      <c r="CH31" s="23">
        <v>1.4030616531490099E-2</v>
      </c>
      <c r="CI31" s="23">
        <v>5.6800142719638499E-2</v>
      </c>
      <c r="CJ31" s="23">
        <v>0</v>
      </c>
      <c r="CK31" s="23">
        <v>2.7762146602374398E-2</v>
      </c>
      <c r="CL31" s="23">
        <v>0</v>
      </c>
      <c r="CM31" s="23">
        <v>1.3355792919856399E-2</v>
      </c>
      <c r="CN31" s="23">
        <v>78.358019984898306</v>
      </c>
      <c r="CO31" s="23">
        <v>0</v>
      </c>
      <c r="CP31" s="23">
        <v>1.44512374692041E-2</v>
      </c>
      <c r="CQ31" s="23">
        <v>3.1044272355267002</v>
      </c>
      <c r="CR31" s="23">
        <v>69.000629986413102</v>
      </c>
      <c r="CS31" s="23">
        <v>1.59061056042559</v>
      </c>
      <c r="CT31" s="23">
        <v>0.35826671255645298</v>
      </c>
      <c r="CU31" s="23">
        <v>0</v>
      </c>
      <c r="CV31" s="23">
        <v>0</v>
      </c>
      <c r="CW31" s="23">
        <v>17.504960636686</v>
      </c>
      <c r="CX31" s="23">
        <v>17.504960636686</v>
      </c>
      <c r="CY31" s="6">
        <v>0</v>
      </c>
      <c r="CZ31" s="6">
        <v>0</v>
      </c>
      <c r="DA31" s="23">
        <v>5.9313690101936399E-2</v>
      </c>
      <c r="DB31" s="23">
        <v>0</v>
      </c>
      <c r="DC31" s="23">
        <v>0</v>
      </c>
      <c r="DD31" s="23">
        <v>0</v>
      </c>
      <c r="DE31" s="23">
        <v>1.5355869497654899</v>
      </c>
      <c r="DF31" s="23">
        <v>0</v>
      </c>
      <c r="DG31" s="23">
        <v>1.7138743003885</v>
      </c>
      <c r="DH31" s="23">
        <v>0.29453947235679501</v>
      </c>
      <c r="DI31" s="23">
        <v>0</v>
      </c>
      <c r="DJ31" s="23">
        <v>0</v>
      </c>
      <c r="DK31" s="23">
        <v>0</v>
      </c>
      <c r="DL31" s="23">
        <v>0</v>
      </c>
      <c r="DM31" s="23">
        <v>0.60676896119335899</v>
      </c>
      <c r="DN31" s="23">
        <v>0</v>
      </c>
      <c r="DO31" s="23">
        <v>2.0919426036635901E-2</v>
      </c>
      <c r="DP31" s="23">
        <v>4.0475651802002703</v>
      </c>
      <c r="DQ31" s="23">
        <v>0</v>
      </c>
      <c r="DR31" s="23">
        <v>0</v>
      </c>
      <c r="DS31" s="23">
        <v>0</v>
      </c>
      <c r="DT31" s="23">
        <v>178.84705368805601</v>
      </c>
      <c r="DU31" s="23">
        <v>163.19691458743199</v>
      </c>
      <c r="DV31" s="23">
        <v>18.1329321692929</v>
      </c>
      <c r="DW31" s="23">
        <v>181.329846756725</v>
      </c>
      <c r="DX31" s="23">
        <v>0</v>
      </c>
      <c r="DY31" s="23">
        <v>6.01728476586913</v>
      </c>
      <c r="DZ31" s="23">
        <v>1.5777800685637299E-4</v>
      </c>
      <c r="EA31" s="23">
        <v>0</v>
      </c>
      <c r="EB31" s="23">
        <v>0</v>
      </c>
      <c r="EC31" s="23">
        <v>0</v>
      </c>
      <c r="ED31" s="23">
        <v>0</v>
      </c>
      <c r="EE31" s="6">
        <v>2.2269565391843699E-6</v>
      </c>
      <c r="EF31" s="6">
        <v>9.2959891532598006E-6</v>
      </c>
      <c r="EG31" s="23">
        <v>6.3778270584279896E-4</v>
      </c>
      <c r="EH31" s="23">
        <v>0.12671905179208101</v>
      </c>
      <c r="EI31" s="23">
        <v>25.438613334215201</v>
      </c>
      <c r="EJ31" s="23">
        <v>0.17096936236820501</v>
      </c>
      <c r="EK31" s="23">
        <v>0.44799501711337703</v>
      </c>
      <c r="EL31" s="23">
        <v>1.09249465434282</v>
      </c>
      <c r="EM31" s="23">
        <v>0.253284317421474</v>
      </c>
      <c r="EN31" s="23">
        <v>1.55451049124489E-2</v>
      </c>
      <c r="EO31" s="23">
        <v>0</v>
      </c>
      <c r="EP31" s="23">
        <v>5.9632699063586897E-2</v>
      </c>
      <c r="EQ31" s="23">
        <v>17.6318088635586</v>
      </c>
      <c r="ER31" s="23">
        <v>16.492222805036899</v>
      </c>
      <c r="ES31" s="23">
        <v>1.1395860585216899</v>
      </c>
      <c r="ET31" s="23">
        <v>0</v>
      </c>
      <c r="EU31" s="23">
        <v>0</v>
      </c>
      <c r="EV31" s="23">
        <v>0.97208265127840598</v>
      </c>
      <c r="EW31" s="23">
        <v>0</v>
      </c>
      <c r="EX31" s="23">
        <v>2.9275085203128199</v>
      </c>
      <c r="EY31" s="23">
        <v>0.72344308492755105</v>
      </c>
      <c r="EZ31" s="23">
        <v>0.38979318397019302</v>
      </c>
      <c r="FA31" s="23">
        <v>7.3167656872633602</v>
      </c>
      <c r="FB31" s="23">
        <v>1.4702574662279399E-2</v>
      </c>
      <c r="FC31" s="23">
        <v>15.0747657969067</v>
      </c>
      <c r="FD31" s="23">
        <v>0.395759243704426</v>
      </c>
      <c r="FE31" s="23">
        <v>1.6002302066281899</v>
      </c>
      <c r="FF31" s="6">
        <v>1.99380291781719E-8</v>
      </c>
      <c r="FG31" s="23">
        <v>0</v>
      </c>
      <c r="FH31" s="23">
        <v>6.5299678843896096</v>
      </c>
      <c r="FI31" s="23">
        <v>3.2232773435903201</v>
      </c>
      <c r="FJ31" s="23">
        <v>3.2102713310956299E-3</v>
      </c>
      <c r="FK31" s="23">
        <v>0</v>
      </c>
      <c r="FL31" s="23">
        <v>0</v>
      </c>
      <c r="FM31" s="23">
        <v>14.519039586196801</v>
      </c>
      <c r="FN31" s="23">
        <v>1.5675572481639399</v>
      </c>
      <c r="FO31" s="23">
        <v>0</v>
      </c>
      <c r="FP31" s="23">
        <v>0</v>
      </c>
      <c r="FQ31" s="23">
        <v>3.0124681571454501</v>
      </c>
      <c r="FR31" s="23">
        <v>111.253828160739</v>
      </c>
      <c r="FS31" s="23">
        <v>0.74826729749760901</v>
      </c>
      <c r="FT31" s="23">
        <v>5.08334014059146</v>
      </c>
      <c r="FV31" s="32">
        <f t="shared" si="47"/>
        <v>1.6075586489451728</v>
      </c>
      <c r="FW31" s="46">
        <f t="shared" si="0"/>
        <v>-1.4138244667474077E-4</v>
      </c>
      <c r="FX31" s="46">
        <f t="shared" si="1"/>
        <v>-8.6025792394866435E-6</v>
      </c>
      <c r="FY31" s="46">
        <f t="shared" si="2"/>
        <v>-4.0550109271519733E-5</v>
      </c>
      <c r="FZ31" s="46">
        <f t="shared" si="3"/>
        <v>-1.0840315415230294E-5</v>
      </c>
      <c r="GA31" s="46">
        <f t="shared" si="4"/>
        <v>-1.0744037441527396E-5</v>
      </c>
      <c r="GB31" s="46">
        <f t="shared" si="5"/>
        <v>-1.1210369644766581E-4</v>
      </c>
      <c r="GC31" s="46">
        <f t="shared" si="6"/>
        <v>-9.6340858784793118E-6</v>
      </c>
      <c r="GD31" s="46">
        <f t="shared" si="7"/>
        <v>-4.4630146767674785E-6</v>
      </c>
      <c r="GE31" s="46">
        <f t="shared" si="8"/>
        <v>-5.5644262492370696E-6</v>
      </c>
      <c r="GF31" s="46">
        <f t="shared" si="9"/>
        <v>8.3970161084764909E-5</v>
      </c>
      <c r="GG31" s="46">
        <f t="shared" si="10"/>
        <v>3.9336808927677716E-7</v>
      </c>
      <c r="GH31" s="46">
        <f t="shared" si="11"/>
        <v>0</v>
      </c>
      <c r="GI31" s="46">
        <f t="shared" si="12"/>
        <v>1.181090959530884E-5</v>
      </c>
      <c r="GJ31" s="46">
        <f t="shared" si="13"/>
        <v>2.9082247523441106E-5</v>
      </c>
      <c r="GK31" s="46">
        <f t="shared" si="14"/>
        <v>-1.1493641785659207E-5</v>
      </c>
      <c r="GL31" s="46">
        <f t="shared" si="15"/>
        <v>1.0229832780381381E-4</v>
      </c>
      <c r="GM31" s="46">
        <f t="shared" si="16"/>
        <v>0</v>
      </c>
      <c r="GN31" s="46">
        <f t="shared" si="17"/>
        <v>0</v>
      </c>
      <c r="GO31" s="46">
        <f t="shared" si="18"/>
        <v>1.0410686787574375E-4</v>
      </c>
      <c r="GP31" s="46">
        <f t="shared" si="19"/>
        <v>0</v>
      </c>
      <c r="GQ31" s="46">
        <f t="shared" si="20"/>
        <v>0</v>
      </c>
      <c r="GR31" s="46">
        <f t="shared" si="21"/>
        <v>1.3242620928841659E-4</v>
      </c>
      <c r="GS31" s="46">
        <f t="shared" si="22"/>
        <v>8.4525727762282249E-5</v>
      </c>
      <c r="GT31" s="46">
        <f t="shared" si="23"/>
        <v>-1.6743848350912179E-5</v>
      </c>
      <c r="GU31" s="46">
        <f t="shared" si="24"/>
        <v>0</v>
      </c>
      <c r="GV31" s="46">
        <f t="shared" si="25"/>
        <v>0</v>
      </c>
      <c r="GW31" s="46">
        <f t="shared" si="26"/>
        <v>0</v>
      </c>
      <c r="GX31" s="46">
        <f t="shared" si="27"/>
        <v>0</v>
      </c>
      <c r="GY31" s="46">
        <f t="shared" si="28"/>
        <v>-3.1510448558562759E-6</v>
      </c>
      <c r="GZ31" s="46">
        <f t="shared" si="29"/>
        <v>-1.4812974411800369E-6</v>
      </c>
      <c r="HA31" s="46">
        <f t="shared" si="30"/>
        <v>-1.5635476160441732E-4</v>
      </c>
      <c r="HB31" s="46">
        <f t="shared" si="31"/>
        <v>0</v>
      </c>
      <c r="HC31" s="46">
        <f t="shared" si="32"/>
        <v>0</v>
      </c>
      <c r="HD31" s="46">
        <f t="shared" si="33"/>
        <v>-7.4389661485501333E-4</v>
      </c>
      <c r="HE31" s="46">
        <f t="shared" si="34"/>
        <v>-3.399609448462543E-5</v>
      </c>
      <c r="HF31" s="46">
        <f t="shared" si="35"/>
        <v>-2.7154858174904695E-5</v>
      </c>
      <c r="HG31" s="46">
        <f t="shared" si="36"/>
        <v>5.7268307537301521E-5</v>
      </c>
      <c r="HH31" s="46">
        <f t="shared" si="37"/>
        <v>-2.3677077641423368E-5</v>
      </c>
      <c r="HI31" s="46">
        <f t="shared" si="48"/>
        <v>1.5598304932246097E-4</v>
      </c>
      <c r="HJ31" s="46">
        <f t="shared" si="49"/>
        <v>0</v>
      </c>
      <c r="HK31" s="46">
        <f t="shared" si="50"/>
        <v>0</v>
      </c>
      <c r="HL31" s="46">
        <f t="shared" si="51"/>
        <v>0</v>
      </c>
      <c r="HM31" s="46">
        <f t="shared" si="52"/>
        <v>0</v>
      </c>
      <c r="HN31" s="46">
        <f t="shared" si="53"/>
        <v>7.4025417092179313E-5</v>
      </c>
      <c r="HO31" s="46">
        <f t="shared" si="54"/>
        <v>-2.1390137570268054E-5</v>
      </c>
      <c r="HP31" s="46">
        <f t="shared" si="55"/>
        <v>-4.9848595792338677E-5</v>
      </c>
      <c r="HQ31" s="46">
        <f t="shared" si="39"/>
        <v>0</v>
      </c>
      <c r="HR31" s="46">
        <f t="shared" si="40"/>
        <v>-3.1445537302516615E-5</v>
      </c>
      <c r="HS31" s="46">
        <f t="shared" si="41"/>
        <v>-4.0004308168651295E-5</v>
      </c>
      <c r="HT31" s="46">
        <f t="shared" si="42"/>
        <v>2.5958322574802486E-5</v>
      </c>
      <c r="HU31" s="46">
        <f t="shared" si="43"/>
        <v>0</v>
      </c>
      <c r="HV31" s="46">
        <f t="shared" si="44"/>
        <v>0</v>
      </c>
      <c r="HW31" s="46">
        <f t="shared" si="45"/>
        <v>0</v>
      </c>
      <c r="HX31" s="46">
        <f t="shared" si="46"/>
        <v>0</v>
      </c>
      <c r="HY31" s="46">
        <f t="shared" si="56"/>
        <v>0</v>
      </c>
      <c r="HZ31" s="46">
        <f t="shared" si="57"/>
        <v>0</v>
      </c>
    </row>
    <row r="32" spans="1:234" x14ac:dyDescent="0.3">
      <c r="A32" s="23" t="s">
        <v>30</v>
      </c>
      <c r="B32" s="21">
        <v>7936.9240730000001</v>
      </c>
      <c r="C32" s="21">
        <v>0.112</v>
      </c>
      <c r="D32" s="21">
        <v>16337.191841</v>
      </c>
      <c r="E32" s="21">
        <v>408.39416</v>
      </c>
      <c r="F32" s="21">
        <v>394.43117597000003</v>
      </c>
      <c r="G32" s="21">
        <v>3929.4942839999999</v>
      </c>
      <c r="H32" s="21">
        <v>5151.7865869999996</v>
      </c>
      <c r="I32" s="23">
        <v>153.85731784999999</v>
      </c>
      <c r="J32" s="23">
        <v>100.77129779000001</v>
      </c>
      <c r="K32" s="23">
        <v>1.3034159999999999E-3</v>
      </c>
      <c r="L32" s="23">
        <v>40.219313882000002</v>
      </c>
      <c r="N32" s="23">
        <v>9.4443487241999993</v>
      </c>
      <c r="O32" s="23">
        <v>7.1656936999999997E-3</v>
      </c>
      <c r="P32" s="23">
        <v>0.02</v>
      </c>
      <c r="Q32" s="23">
        <v>0.102542696</v>
      </c>
      <c r="S32" s="23">
        <v>3.6515449999999997E-4</v>
      </c>
      <c r="T32" s="23">
        <v>8.2454634799999996E-2</v>
      </c>
      <c r="W32" s="23">
        <v>9.4549215000000006E-2</v>
      </c>
      <c r="X32" s="23">
        <v>2.1999999999999999E-2</v>
      </c>
      <c r="Y32" s="23">
        <v>480.67596822000002</v>
      </c>
      <c r="AB32" s="23">
        <v>3.2579211E-3</v>
      </c>
      <c r="AC32" s="23">
        <v>2.4756240000000001E-3</v>
      </c>
      <c r="AD32" s="23">
        <v>0.82810035849999997</v>
      </c>
      <c r="AE32" s="23">
        <v>56.378095909000002</v>
      </c>
      <c r="AF32" s="23">
        <v>1.2461824819</v>
      </c>
      <c r="AG32" s="23">
        <v>1.36815355E-2</v>
      </c>
      <c r="AI32" s="23">
        <v>8.7143594399999996E-2</v>
      </c>
      <c r="AJ32" s="23">
        <v>45.872019987999998</v>
      </c>
      <c r="AK32" s="23">
        <v>0.31029788069999997</v>
      </c>
      <c r="AL32" s="23">
        <v>0.2320582038</v>
      </c>
      <c r="AM32" s="23">
        <v>27.282635613</v>
      </c>
      <c r="AN32" s="23">
        <v>0.14361906820000001</v>
      </c>
      <c r="AS32" s="23">
        <v>2.2889781000000001E-3</v>
      </c>
      <c r="AT32" s="23">
        <v>8.7314617999999997E-3</v>
      </c>
      <c r="AU32" s="23">
        <v>0.83451952959999998</v>
      </c>
      <c r="AW32" s="23">
        <v>8.0801951808000005</v>
      </c>
      <c r="AX32" s="23">
        <v>85.972982909999999</v>
      </c>
      <c r="AY32" s="23">
        <v>0.54653453549999997</v>
      </c>
      <c r="BD32" s="6">
        <v>3.4291708000000001E-6</v>
      </c>
      <c r="BF32" s="21"/>
      <c r="BG32" s="23" t="s">
        <v>30</v>
      </c>
      <c r="BH32" s="23">
        <v>0</v>
      </c>
      <c r="BI32" s="23">
        <v>0.96391799219563801</v>
      </c>
      <c r="BJ32" s="23">
        <v>0</v>
      </c>
      <c r="BK32" s="23">
        <v>100.771355387033</v>
      </c>
      <c r="BL32" s="23">
        <v>0</v>
      </c>
      <c r="BM32" s="23">
        <v>153.85768418762001</v>
      </c>
      <c r="BN32" s="23">
        <v>153.85768418762001</v>
      </c>
      <c r="BO32" s="23">
        <v>2.8233038061145099</v>
      </c>
      <c r="BP32" s="23">
        <v>0</v>
      </c>
      <c r="BQ32" s="23">
        <v>5.3439590601696502E-4</v>
      </c>
      <c r="BR32" s="23">
        <v>7.6899265309721999E-4</v>
      </c>
      <c r="BS32" s="23">
        <v>40.219240476740097</v>
      </c>
      <c r="BT32" s="6">
        <v>3.4287199086889399E-6</v>
      </c>
      <c r="BU32" s="23">
        <v>0</v>
      </c>
      <c r="BV32" s="23">
        <v>0</v>
      </c>
      <c r="BW32" s="23">
        <v>2.2002575869309898E-2</v>
      </c>
      <c r="BX32" s="23">
        <v>9.4442983785543202</v>
      </c>
      <c r="BY32" s="23">
        <v>1.7197468542799999E-3</v>
      </c>
      <c r="BZ32" s="23">
        <v>5.4459482905912298E-3</v>
      </c>
      <c r="CA32" s="23">
        <v>2.0002707577396001E-2</v>
      </c>
      <c r="CB32" s="23">
        <v>0</v>
      </c>
      <c r="CC32" s="23">
        <v>21444.363114756299</v>
      </c>
      <c r="CD32" s="23">
        <v>0.10254096127868</v>
      </c>
      <c r="CE32" s="23">
        <v>1.05897914978752E-4</v>
      </c>
      <c r="CF32" s="23">
        <v>2.5924916086575401E-4</v>
      </c>
      <c r="CG32" s="23">
        <v>0</v>
      </c>
      <c r="CH32" s="23">
        <v>8.2454109864250294E-2</v>
      </c>
      <c r="CI32" s="23">
        <v>0.82810221870732004</v>
      </c>
      <c r="CJ32" s="23">
        <v>0</v>
      </c>
      <c r="CK32" s="23">
        <v>0.31030665265430701</v>
      </c>
      <c r="CL32" s="23">
        <v>0</v>
      </c>
      <c r="CM32" s="23">
        <v>0.23205838562421099</v>
      </c>
      <c r="CN32" s="23">
        <v>7936.8621046423796</v>
      </c>
      <c r="CO32" s="23">
        <v>0</v>
      </c>
      <c r="CP32" s="23">
        <v>9.4551195935779403E-2</v>
      </c>
      <c r="CQ32" s="23">
        <v>164.87475767641601</v>
      </c>
      <c r="CR32" s="23">
        <v>3754.3031481604498</v>
      </c>
      <c r="CS32" s="23">
        <v>109.447708173034</v>
      </c>
      <c r="CT32" s="23">
        <v>8.0801018902641903</v>
      </c>
      <c r="CU32" s="23">
        <v>0.70339878440516301</v>
      </c>
      <c r="CV32" s="23">
        <v>0</v>
      </c>
      <c r="CW32" s="23">
        <v>480.67245631627799</v>
      </c>
      <c r="CX32" s="23">
        <v>480.67245631627799</v>
      </c>
      <c r="CY32" s="23">
        <v>0</v>
      </c>
      <c r="CZ32" s="23">
        <v>0</v>
      </c>
      <c r="DA32" s="23">
        <v>85.973658567420102</v>
      </c>
      <c r="DB32" s="23">
        <v>0</v>
      </c>
      <c r="DC32" s="23">
        <v>0</v>
      </c>
      <c r="DD32" s="23">
        <v>0</v>
      </c>
      <c r="DE32" s="23">
        <v>71.868164810077104</v>
      </c>
      <c r="DF32" s="23">
        <v>5.2272289826771996E-3</v>
      </c>
      <c r="DG32" s="23">
        <v>0.85930608063277603</v>
      </c>
      <c r="DH32" s="23">
        <v>0</v>
      </c>
      <c r="DI32" s="23">
        <v>8.4707341942381702E-4</v>
      </c>
      <c r="DJ32" s="6">
        <v>2.41087584120107E-3</v>
      </c>
      <c r="DK32" s="23">
        <v>8.1693750447814296E-4</v>
      </c>
      <c r="DL32" s="23">
        <v>1.6586681878558399E-3</v>
      </c>
      <c r="DM32" s="23">
        <v>56.377664032044301</v>
      </c>
      <c r="DN32" s="23">
        <v>0</v>
      </c>
      <c r="DO32" s="23">
        <v>1.24620058683574</v>
      </c>
      <c r="DP32" s="23">
        <v>0.11200024107541399</v>
      </c>
      <c r="DQ32" s="23">
        <v>0</v>
      </c>
      <c r="DR32" s="23">
        <v>5.60954292674588E-3</v>
      </c>
      <c r="DS32" s="23">
        <v>8.0720731714038398E-3</v>
      </c>
      <c r="DT32" s="23">
        <v>9083.1608755656198</v>
      </c>
      <c r="DU32" s="23">
        <v>14703.4758949938</v>
      </c>
      <c r="DV32" s="23">
        <v>1633.7172333427</v>
      </c>
      <c r="DW32" s="23">
        <v>16337.193128336499</v>
      </c>
      <c r="DX32" s="23">
        <v>3.8856359604925901E-3</v>
      </c>
      <c r="DY32" s="23">
        <v>271.35060448943699</v>
      </c>
      <c r="DZ32" s="23">
        <v>0.14363068615828101</v>
      </c>
      <c r="EA32" s="23">
        <v>0</v>
      </c>
      <c r="EB32" s="23">
        <v>0</v>
      </c>
      <c r="EC32" s="23">
        <v>0</v>
      </c>
      <c r="ED32" s="23">
        <v>0</v>
      </c>
      <c r="EE32" s="23">
        <v>2.2889605714380098E-3</v>
      </c>
      <c r="EF32" s="23">
        <v>8.7309919661370007E-3</v>
      </c>
      <c r="EG32" s="23">
        <v>0.834515884786453</v>
      </c>
      <c r="EH32" s="23">
        <v>3.3384244194954702</v>
      </c>
      <c r="EI32" s="23">
        <v>2465.7394431223902</v>
      </c>
      <c r="EJ32" s="23">
        <v>4.4099818835187898</v>
      </c>
      <c r="EK32" s="23">
        <v>10.787856991683</v>
      </c>
      <c r="EL32" s="23">
        <v>26.1205480800499</v>
      </c>
      <c r="EM32" s="23">
        <v>6.0921296703539101</v>
      </c>
      <c r="EN32" s="23">
        <v>0.205044876182916</v>
      </c>
      <c r="EO32" s="23">
        <v>0</v>
      </c>
      <c r="EP32" s="23">
        <v>1.4567737308266699</v>
      </c>
      <c r="EQ32" s="23">
        <v>408.418668705941</v>
      </c>
      <c r="ER32" s="23">
        <v>394.45570723722199</v>
      </c>
      <c r="ES32" s="23">
        <v>13.9629614687192</v>
      </c>
      <c r="ET32" s="23">
        <v>0</v>
      </c>
      <c r="EU32" s="23">
        <v>0</v>
      </c>
      <c r="EV32" s="23">
        <v>18.306397620110499</v>
      </c>
      <c r="EW32" s="23">
        <v>0</v>
      </c>
      <c r="EX32" s="23">
        <v>70.704262746848599</v>
      </c>
      <c r="EY32" s="23">
        <v>17.3894670436569</v>
      </c>
      <c r="EZ32" s="23">
        <v>9.33980627986573</v>
      </c>
      <c r="FA32" s="23">
        <v>176.70535403473301</v>
      </c>
      <c r="FB32" s="23">
        <v>8.7069839999559001E-2</v>
      </c>
      <c r="FC32" s="23">
        <v>1429.0472410216601</v>
      </c>
      <c r="FD32" s="23">
        <v>9.8147914372481502</v>
      </c>
      <c r="FE32" s="23">
        <v>37.763466448409098</v>
      </c>
      <c r="FF32" s="23">
        <v>2.0214019742389802</v>
      </c>
      <c r="FG32" s="23">
        <v>0</v>
      </c>
      <c r="FH32" s="23">
        <v>3929.4945944829401</v>
      </c>
      <c r="FI32" s="23">
        <v>66.079994516216303</v>
      </c>
      <c r="FJ32" s="23">
        <v>0.54653381960680403</v>
      </c>
      <c r="FK32" s="23">
        <v>0</v>
      </c>
      <c r="FL32" s="23">
        <v>0</v>
      </c>
      <c r="FM32" s="23">
        <v>28.309542157407801</v>
      </c>
      <c r="FN32" s="23">
        <v>45.871844795072398</v>
      </c>
      <c r="FO32" s="23">
        <v>0</v>
      </c>
      <c r="FP32" s="23">
        <v>0</v>
      </c>
      <c r="FQ32" s="23">
        <v>40.953645335332901</v>
      </c>
      <c r="FR32" s="23">
        <v>5151.78084414976</v>
      </c>
      <c r="FS32" s="23">
        <v>27.282670498293001</v>
      </c>
      <c r="FT32" s="23">
        <v>28.1117278556498</v>
      </c>
      <c r="FV32" s="32">
        <f t="shared" si="47"/>
        <v>1.7631108834686247</v>
      </c>
      <c r="FW32" s="46">
        <f t="shared" si="0"/>
        <v>-7.8076036825622317E-6</v>
      </c>
      <c r="FX32" s="46">
        <f t="shared" si="1"/>
        <v>2.152459053504839E-6</v>
      </c>
      <c r="FY32" s="46">
        <f t="shared" si="2"/>
        <v>7.8797905538091128E-8</v>
      </c>
      <c r="FZ32" s="46">
        <f t="shared" si="3"/>
        <v>6.0012381031605635E-5</v>
      </c>
      <c r="GA32" s="46">
        <f t="shared" si="4"/>
        <v>6.2194037176781301E-5</v>
      </c>
      <c r="GB32" s="46">
        <f t="shared" si="5"/>
        <v>7.9013460201751914E-8</v>
      </c>
      <c r="GC32" s="46">
        <f t="shared" si="6"/>
        <v>-1.1147298403386088E-6</v>
      </c>
      <c r="GD32" s="46">
        <f t="shared" si="7"/>
        <v>2.3810217488608725E-6</v>
      </c>
      <c r="GE32" s="46">
        <f t="shared" si="8"/>
        <v>5.7156188572598641E-7</v>
      </c>
      <c r="GF32" s="46">
        <f t="shared" si="9"/>
        <v>-2.1053052759008174E-5</v>
      </c>
      <c r="GG32" s="46">
        <f t="shared" si="10"/>
        <v>-1.8251246184769795E-6</v>
      </c>
      <c r="GH32" s="46">
        <f t="shared" si="11"/>
        <v>0</v>
      </c>
      <c r="GI32" s="46">
        <f t="shared" si="12"/>
        <v>-5.3307694526429696E-6</v>
      </c>
      <c r="GJ32" s="46">
        <f t="shared" si="13"/>
        <v>2.0163731385916915E-7</v>
      </c>
      <c r="GK32" s="46">
        <f t="shared" si="14"/>
        <v>1.3537886980000829E-4</v>
      </c>
      <c r="GL32" s="46">
        <f t="shared" si="15"/>
        <v>-1.6917063698100543E-5</v>
      </c>
      <c r="GM32" s="46">
        <f t="shared" si="16"/>
        <v>0</v>
      </c>
      <c r="GN32" s="46">
        <f t="shared" si="17"/>
        <v>-2.033154594543579E-5</v>
      </c>
      <c r="GO32" s="46">
        <f t="shared" si="18"/>
        <v>-6.366358312967676E-6</v>
      </c>
      <c r="GP32" s="46">
        <f t="shared" si="19"/>
        <v>0</v>
      </c>
      <c r="GQ32" s="46">
        <f t="shared" si="20"/>
        <v>0</v>
      </c>
      <c r="GR32" s="46">
        <f t="shared" si="21"/>
        <v>2.0951372038330132E-5</v>
      </c>
      <c r="GS32" s="46">
        <f t="shared" si="22"/>
        <v>1.1708496863179814E-4</v>
      </c>
      <c r="GT32" s="46">
        <f t="shared" si="23"/>
        <v>-7.3061770386261653E-6</v>
      </c>
      <c r="GU32" s="46">
        <f t="shared" si="24"/>
        <v>0</v>
      </c>
      <c r="GV32" s="46">
        <f t="shared" si="25"/>
        <v>0</v>
      </c>
      <c r="GW32" s="46">
        <f t="shared" si="26"/>
        <v>8.6437406010526847E-6</v>
      </c>
      <c r="GX32" s="46">
        <f t="shared" si="27"/>
        <v>-7.3951722948620335E-6</v>
      </c>
      <c r="GY32" s="46">
        <f t="shared" si="28"/>
        <v>2.2463549266416545E-6</v>
      </c>
      <c r="GZ32" s="46">
        <f t="shared" si="29"/>
        <v>-7.6603678917921537E-6</v>
      </c>
      <c r="HA32" s="46">
        <f t="shared" si="30"/>
        <v>1.4528318286375646E-5</v>
      </c>
      <c r="HB32" s="46">
        <f t="shared" si="31"/>
        <v>5.8910163789913241E-6</v>
      </c>
      <c r="HC32" s="46">
        <f t="shared" si="32"/>
        <v>0</v>
      </c>
      <c r="HD32" s="46">
        <f t="shared" si="33"/>
        <v>-8.4635481183451314E-4</v>
      </c>
      <c r="HE32" s="46">
        <f t="shared" si="34"/>
        <v>-3.8191674935078068E-6</v>
      </c>
      <c r="HF32" s="46">
        <f t="shared" si="35"/>
        <v>2.826946251534875E-5</v>
      </c>
      <c r="HG32" s="46">
        <f t="shared" si="36"/>
        <v>7.8352847697512832E-7</v>
      </c>
      <c r="HH32" s="46">
        <f t="shared" si="37"/>
        <v>1.2786628643888875E-6</v>
      </c>
      <c r="HI32" s="46">
        <f t="shared" si="48"/>
        <v>8.0894260258135072E-5</v>
      </c>
      <c r="HJ32" s="46">
        <f t="shared" si="49"/>
        <v>0</v>
      </c>
      <c r="HK32" s="46">
        <f t="shared" si="50"/>
        <v>0</v>
      </c>
      <c r="HL32" s="46">
        <f t="shared" si="51"/>
        <v>0</v>
      </c>
      <c r="HM32" s="46">
        <f t="shared" si="52"/>
        <v>0</v>
      </c>
      <c r="HN32" s="46">
        <f t="shared" si="53"/>
        <v>-7.6578111386659595E-6</v>
      </c>
      <c r="HO32" s="46">
        <f t="shared" si="54"/>
        <v>-5.3809301782543778E-5</v>
      </c>
      <c r="HP32" s="46">
        <f t="shared" si="55"/>
        <v>-4.3675593173042949E-6</v>
      </c>
      <c r="HQ32" s="46">
        <f t="shared" si="39"/>
        <v>0</v>
      </c>
      <c r="HR32" s="46">
        <f t="shared" si="40"/>
        <v>-1.1545579496875615E-5</v>
      </c>
      <c r="HS32" s="46">
        <f t="shared" si="41"/>
        <v>7.8589505357834778E-6</v>
      </c>
      <c r="HT32" s="46">
        <f t="shared" si="42"/>
        <v>-1.3098773260342587E-6</v>
      </c>
      <c r="HU32" s="46">
        <f t="shared" si="43"/>
        <v>0</v>
      </c>
      <c r="HV32" s="46">
        <f t="shared" si="44"/>
        <v>0</v>
      </c>
      <c r="HW32" s="46">
        <f t="shared" si="45"/>
        <v>0</v>
      </c>
      <c r="HX32" s="46">
        <f t="shared" si="46"/>
        <v>0</v>
      </c>
      <c r="HY32" s="46">
        <f t="shared" si="56"/>
        <v>-1.31486979610416E-4</v>
      </c>
      <c r="HZ32" s="46">
        <f t="shared" si="57"/>
        <v>0</v>
      </c>
    </row>
    <row r="33" spans="1:234" x14ac:dyDescent="0.3">
      <c r="A33" s="23" t="s">
        <v>31</v>
      </c>
      <c r="B33" s="21">
        <v>868.34989227999995</v>
      </c>
      <c r="C33" s="21">
        <v>0.19503078879999999</v>
      </c>
      <c r="D33" s="21">
        <v>1125.0305533000001</v>
      </c>
      <c r="E33" s="21">
        <v>64.967945255999993</v>
      </c>
      <c r="F33" s="21">
        <v>59.535919827000001</v>
      </c>
      <c r="G33" s="21">
        <v>10.92082416</v>
      </c>
      <c r="H33" s="21">
        <v>337.18040366999998</v>
      </c>
      <c r="I33" s="23">
        <v>3.3488199679999999</v>
      </c>
      <c r="J33" s="23">
        <v>2.6066928666</v>
      </c>
      <c r="K33" s="6">
        <v>7.1117408999999997E-6</v>
      </c>
      <c r="L33" s="23">
        <v>0.97747719389999999</v>
      </c>
      <c r="M33" s="6">
        <v>3.0904284999999998E-7</v>
      </c>
      <c r="N33" s="23">
        <v>0.23360596280000001</v>
      </c>
      <c r="O33" s="23">
        <v>4.2683345000000001E-3</v>
      </c>
      <c r="P33" s="23">
        <v>1.6815790000000001E-2</v>
      </c>
      <c r="Q33" s="23">
        <v>1.3049747699999999E-2</v>
      </c>
      <c r="S33" s="23">
        <v>3.2661140000000001E-4</v>
      </c>
      <c r="T33" s="23">
        <v>7.1197381999999997E-3</v>
      </c>
      <c r="W33" s="23">
        <v>1.2125799600000001E-2</v>
      </c>
      <c r="X33" s="23">
        <v>2.0325856100000001E-2</v>
      </c>
      <c r="Y33" s="23">
        <v>65.058638901999998</v>
      </c>
      <c r="AA33" s="23">
        <v>7.3592233000000003E-3</v>
      </c>
      <c r="AB33" s="23">
        <v>3.6217400000000003E-5</v>
      </c>
      <c r="AC33" s="23">
        <v>4.8993612499999999E-2</v>
      </c>
      <c r="AD33" s="23">
        <v>3.6774833799999997E-2</v>
      </c>
      <c r="AE33" s="23">
        <v>0.98016402469999997</v>
      </c>
      <c r="AF33" s="23">
        <v>4.4940527500000001E-2</v>
      </c>
      <c r="AG33" s="23">
        <v>8.6341670499999995E-2</v>
      </c>
      <c r="AH33" s="23">
        <v>3.1529710000000001E-4</v>
      </c>
      <c r="AI33" s="23">
        <v>7.7095222E-3</v>
      </c>
      <c r="AJ33" s="23">
        <v>2.1879270330999998</v>
      </c>
      <c r="AK33" s="23">
        <v>1.8445005800000001E-2</v>
      </c>
      <c r="AL33" s="23">
        <v>7.8710728000000001E-3</v>
      </c>
      <c r="AM33" s="23">
        <v>1.9090207615000001</v>
      </c>
      <c r="AN33" s="23">
        <v>2.3984294999999998E-3</v>
      </c>
      <c r="AO33" s="6">
        <v>1.8253923000000001E-8</v>
      </c>
      <c r="AP33" s="6">
        <v>3.4960709999999998E-7</v>
      </c>
      <c r="AR33" s="6">
        <v>1.2169285E-8</v>
      </c>
      <c r="AS33" s="23">
        <v>1.9806406999999999E-3</v>
      </c>
      <c r="AT33" s="23">
        <v>1.8634620000000001E-4</v>
      </c>
      <c r="AU33" s="23">
        <v>2.1166534899999999E-2</v>
      </c>
      <c r="AW33" s="23">
        <v>0.38655159389999999</v>
      </c>
      <c r="AX33" s="23">
        <v>0.71151838270000001</v>
      </c>
      <c r="AY33" s="23">
        <v>1.42951134E-2</v>
      </c>
      <c r="BD33" s="6">
        <v>7.2973839E-7</v>
      </c>
      <c r="BF33" s="21"/>
      <c r="BG33" s="23" t="s">
        <v>31</v>
      </c>
      <c r="BH33" s="23">
        <v>1.07686791281777E-3</v>
      </c>
      <c r="BI33" s="23">
        <v>0.46172421929626301</v>
      </c>
      <c r="BJ33" s="23">
        <v>0</v>
      </c>
      <c r="BK33" s="23">
        <v>2.6066813198341898</v>
      </c>
      <c r="BL33" s="23">
        <v>0</v>
      </c>
      <c r="BM33" s="23">
        <v>3.34883744628321</v>
      </c>
      <c r="BN33" s="23">
        <v>3.3487665491718199</v>
      </c>
      <c r="BO33" s="23">
        <v>0.34815948149238501</v>
      </c>
      <c r="BP33" s="23">
        <v>5.1623448004724595E-4</v>
      </c>
      <c r="BQ33" s="6">
        <v>2.9154155988028802E-6</v>
      </c>
      <c r="BR33" s="6">
        <v>4.1953039898146503E-6</v>
      </c>
      <c r="BS33" s="6">
        <v>0.97744388840572605</v>
      </c>
      <c r="BT33" s="6">
        <v>7.2976152429690396E-7</v>
      </c>
      <c r="BU33" s="6">
        <v>9.8889956293368902E-8</v>
      </c>
      <c r="BV33" s="6">
        <v>2.1016110275192001E-7</v>
      </c>
      <c r="BW33" s="23">
        <v>2.0326006032202901E-2</v>
      </c>
      <c r="BX33" s="23">
        <v>0.23360588740069499</v>
      </c>
      <c r="BY33" s="23">
        <v>1.0244139209202099E-3</v>
      </c>
      <c r="BZ33" s="23">
        <v>3.2439352100178099E-3</v>
      </c>
      <c r="CA33" s="23">
        <v>1.6815614609993201E-2</v>
      </c>
      <c r="CB33" s="23">
        <v>0</v>
      </c>
      <c r="CC33" s="23">
        <v>2308.37854901624</v>
      </c>
      <c r="CD33" s="23">
        <v>1.3049717075297101E-2</v>
      </c>
      <c r="CE33" s="6">
        <v>9.4729772538126603E-5</v>
      </c>
      <c r="CF33" s="23">
        <v>2.3189545969124099E-4</v>
      </c>
      <c r="CG33" s="23">
        <v>0</v>
      </c>
      <c r="CH33" s="23">
        <v>7.1199019283673601E-3</v>
      </c>
      <c r="CI33" s="23">
        <v>3.6775705221436999E-2</v>
      </c>
      <c r="CJ33" s="23">
        <v>0</v>
      </c>
      <c r="CK33" s="23">
        <v>1.84449478740305E-2</v>
      </c>
      <c r="CL33" s="23">
        <v>3.1532167275693601E-4</v>
      </c>
      <c r="CM33" s="23">
        <v>7.8709351007512206E-3</v>
      </c>
      <c r="CN33" s="23">
        <v>868.169482367103</v>
      </c>
      <c r="CO33" s="23">
        <v>0</v>
      </c>
      <c r="CP33" s="23">
        <v>1.2125738211658601E-2</v>
      </c>
      <c r="CQ33" s="23">
        <v>20.961663401297301</v>
      </c>
      <c r="CR33" s="23">
        <v>407.15707680870599</v>
      </c>
      <c r="CS33" s="23">
        <v>9.2025270613143295</v>
      </c>
      <c r="CT33" s="23">
        <v>0.38647494046324299</v>
      </c>
      <c r="CU33" s="6">
        <v>2.1379457689887299E-3</v>
      </c>
      <c r="CV33" s="6">
        <v>6.1950853153574105E-4</v>
      </c>
      <c r="CW33" s="23">
        <v>65.053300302379498</v>
      </c>
      <c r="CX33" s="6">
        <v>65.053300302379498</v>
      </c>
      <c r="CY33" s="23">
        <v>0</v>
      </c>
      <c r="CZ33" s="23">
        <v>0</v>
      </c>
      <c r="DA33" s="23">
        <v>0.71151449498007602</v>
      </c>
      <c r="DB33" s="23">
        <v>2.94348945609703E-3</v>
      </c>
      <c r="DC33" s="23">
        <v>3.6797409341654801E-3</v>
      </c>
      <c r="DD33" s="23">
        <v>0</v>
      </c>
      <c r="DE33" s="23">
        <v>8.9285346018563594</v>
      </c>
      <c r="DF33" s="23">
        <v>5.9004488269553403E-4</v>
      </c>
      <c r="DG33" s="23">
        <v>0.12854297946380799</v>
      </c>
      <c r="DH33" s="23">
        <v>2.0735492583100399E-2</v>
      </c>
      <c r="DI33" s="6">
        <v>9.4160351526976008E-6</v>
      </c>
      <c r="DJ33" s="6">
        <v>2.6799453804901899E-5</v>
      </c>
      <c r="DK33" s="23">
        <v>1.6168048069963699E-2</v>
      </c>
      <c r="DL33" s="23">
        <v>3.2825804676554403E-2</v>
      </c>
      <c r="DM33" s="23">
        <v>0.98031974329641003</v>
      </c>
      <c r="DN33" s="23">
        <v>0</v>
      </c>
      <c r="DO33" s="23">
        <v>4.4940586534655901E-2</v>
      </c>
      <c r="DP33" s="23">
        <v>0.195021213168206</v>
      </c>
      <c r="DQ33" s="23">
        <v>0</v>
      </c>
      <c r="DR33" s="23">
        <v>3.5400257559924403E-2</v>
      </c>
      <c r="DS33" s="23">
        <v>5.0943514223670099E-2</v>
      </c>
      <c r="DT33" s="23">
        <v>755.815788689187</v>
      </c>
      <c r="DU33" s="23">
        <v>1012.20743468994</v>
      </c>
      <c r="DV33" s="23">
        <v>112.46746737214499</v>
      </c>
      <c r="DW33" s="23">
        <v>1124.67490206209</v>
      </c>
      <c r="DX33" s="6">
        <v>4.3999825833848903E-6</v>
      </c>
      <c r="DY33" s="23">
        <v>35.311062446418902</v>
      </c>
      <c r="DZ33" s="23">
        <v>2.3983506834759699E-3</v>
      </c>
      <c r="EA33" s="6">
        <v>1.8254428192706001E-8</v>
      </c>
      <c r="EB33" s="6">
        <v>3.4962283900196798E-7</v>
      </c>
      <c r="EC33" s="23">
        <v>0</v>
      </c>
      <c r="ED33" s="6">
        <v>1.21691821183109E-8</v>
      </c>
      <c r="EE33" s="23">
        <v>1.9805968160531602E-3</v>
      </c>
      <c r="EF33" s="23">
        <v>1.8634281307038699E-4</v>
      </c>
      <c r="EG33" s="23">
        <v>2.1161197338282801E-2</v>
      </c>
      <c r="EH33" s="23">
        <v>0.47681906957676701</v>
      </c>
      <c r="EI33" s="23">
        <v>103.520852920254</v>
      </c>
      <c r="EJ33" s="23">
        <v>0.643148585665547</v>
      </c>
      <c r="EK33" s="23">
        <v>1.6838712008686101</v>
      </c>
      <c r="EL33" s="23">
        <v>4.0699220827063902</v>
      </c>
      <c r="EM33" s="23">
        <v>0.95200034479185602</v>
      </c>
      <c r="EN33" s="23">
        <v>0</v>
      </c>
      <c r="EO33" s="23">
        <v>7.3594437435583603E-4</v>
      </c>
      <c r="EP33" s="23">
        <v>0.224177944054409</v>
      </c>
      <c r="EQ33" s="23">
        <v>64.947003686667003</v>
      </c>
      <c r="ER33" s="23">
        <v>59.518821907006902</v>
      </c>
      <c r="ES33" s="23">
        <v>5.4281817796601297</v>
      </c>
      <c r="ET33" s="23">
        <v>0</v>
      </c>
      <c r="EU33" s="23">
        <v>0</v>
      </c>
      <c r="EV33" s="23">
        <v>1.7779794424731401</v>
      </c>
      <c r="EW33" s="23">
        <v>0</v>
      </c>
      <c r="EX33" s="23">
        <v>10.931336666390999</v>
      </c>
      <c r="EY33" s="23">
        <v>2.7191092262548402</v>
      </c>
      <c r="EZ33" s="23">
        <v>1.4577397155266001</v>
      </c>
      <c r="FA33" s="23">
        <v>27.319500650584001</v>
      </c>
      <c r="FB33" s="23">
        <v>7.7032967898553904E-3</v>
      </c>
      <c r="FC33" s="23">
        <v>90.883129329994503</v>
      </c>
      <c r="FD33" s="23">
        <v>1.4880462654034201</v>
      </c>
      <c r="FE33" s="23">
        <v>5.7714677844210396</v>
      </c>
      <c r="FF33" s="23">
        <v>3.7029282891582098E-3</v>
      </c>
      <c r="FG33" s="23">
        <v>0</v>
      </c>
      <c r="FH33" s="23">
        <v>10.913445520902499</v>
      </c>
      <c r="FI33" s="23">
        <v>3.9397706798070198</v>
      </c>
      <c r="FJ33" s="23">
        <v>1.42952240975517E-2</v>
      </c>
      <c r="FK33" s="23">
        <v>0</v>
      </c>
      <c r="FL33" s="23">
        <v>4.6034382848573297E-4</v>
      </c>
      <c r="FM33" s="23">
        <v>3.4718792385830399</v>
      </c>
      <c r="FN33" s="23">
        <v>2.1876012884808</v>
      </c>
      <c r="FO33" s="23">
        <v>0</v>
      </c>
      <c r="FP33" s="23">
        <v>0</v>
      </c>
      <c r="FQ33" s="23">
        <v>1.81256898327094</v>
      </c>
      <c r="FR33" s="23">
        <v>337.134227054679</v>
      </c>
      <c r="FS33" s="23">
        <v>1.90887207001605</v>
      </c>
      <c r="FT33" s="23">
        <v>3.3395125471918599</v>
      </c>
      <c r="FV33" s="32">
        <f t="shared" si="47"/>
        <v>2.2418838789886588</v>
      </c>
      <c r="FW33" s="46">
        <f t="shared" si="0"/>
        <v>-2.0776177264587604E-4</v>
      </c>
      <c r="FX33" s="46">
        <f t="shared" si="1"/>
        <v>-4.9098051917379639E-5</v>
      </c>
      <c r="FY33" s="46">
        <f t="shared" si="2"/>
        <v>-3.1612584819746338E-4</v>
      </c>
      <c r="FZ33" s="46">
        <f t="shared" si="3"/>
        <v>-3.2233695017553542E-4</v>
      </c>
      <c r="GA33" s="46">
        <f t="shared" si="4"/>
        <v>-2.8718662687637268E-4</v>
      </c>
      <c r="GB33" s="46">
        <f t="shared" si="5"/>
        <v>-6.7564855814886127E-4</v>
      </c>
      <c r="GC33" s="46">
        <f t="shared" si="6"/>
        <v>-1.3694928536287949E-4</v>
      </c>
      <c r="GD33" s="46">
        <f t="shared" si="7"/>
        <v>-1.5951537762688211E-5</v>
      </c>
      <c r="GE33" s="46">
        <f t="shared" si="8"/>
        <v>-4.4296610306941516E-6</v>
      </c>
      <c r="GF33" s="46">
        <f t="shared" si="9"/>
        <v>-1.4360919454611508E-4</v>
      </c>
      <c r="GG33" s="46">
        <f t="shared" si="10"/>
        <v>-3.4072911861047345E-5</v>
      </c>
      <c r="GH33" s="46">
        <f t="shared" si="11"/>
        <v>2.6562806060450809E-5</v>
      </c>
      <c r="GI33" s="46">
        <f t="shared" si="12"/>
        <v>-3.2276275878417613E-7</v>
      </c>
      <c r="GJ33" s="46">
        <f t="shared" si="13"/>
        <v>3.4277861822097712E-6</v>
      </c>
      <c r="GK33" s="46">
        <f t="shared" si="14"/>
        <v>-1.0430078325148749E-5</v>
      </c>
      <c r="GL33" s="46">
        <f t="shared" si="15"/>
        <v>-2.3467658994363014E-6</v>
      </c>
      <c r="GM33" s="46">
        <f t="shared" si="16"/>
        <v>0</v>
      </c>
      <c r="GN33" s="46">
        <f t="shared" si="17"/>
        <v>4.2350724339694866E-5</v>
      </c>
      <c r="GO33" s="46">
        <f t="shared" si="18"/>
        <v>2.2996402783521134E-5</v>
      </c>
      <c r="GP33" s="46">
        <f t="shared" si="19"/>
        <v>0</v>
      </c>
      <c r="GQ33" s="46">
        <f t="shared" si="20"/>
        <v>0</v>
      </c>
      <c r="GR33" s="46">
        <f t="shared" si="21"/>
        <v>-5.0626221300754986E-6</v>
      </c>
      <c r="GS33" s="46">
        <f t="shared" si="22"/>
        <v>7.3764274509243193E-6</v>
      </c>
      <c r="GT33" s="46">
        <f t="shared" si="23"/>
        <v>-8.2058274052468008E-5</v>
      </c>
      <c r="GU33" s="46">
        <f t="shared" si="24"/>
        <v>0</v>
      </c>
      <c r="GV33" s="46">
        <f t="shared" si="25"/>
        <v>-6.5951771912980166E-6</v>
      </c>
      <c r="GW33" s="46">
        <f t="shared" si="26"/>
        <v>-5.27658639357075E-5</v>
      </c>
      <c r="GX33" s="46">
        <f t="shared" si="27"/>
        <v>4.9036293884864174E-6</v>
      </c>
      <c r="GY33" s="46">
        <f t="shared" si="28"/>
        <v>2.3696135290293598E-5</v>
      </c>
      <c r="GZ33" s="46">
        <f t="shared" si="29"/>
        <v>1.5886993654732468E-4</v>
      </c>
      <c r="HA33" s="46">
        <f t="shared" si="30"/>
        <v>1.3136173334825186E-6</v>
      </c>
      <c r="HB33" s="46">
        <f t="shared" si="31"/>
        <v>2.4336842017821938E-5</v>
      </c>
      <c r="HC33" s="46">
        <f t="shared" si="32"/>
        <v>7.7935245633427679E-5</v>
      </c>
      <c r="HD33" s="46">
        <f t="shared" si="33"/>
        <v>-8.0749623428149351E-4</v>
      </c>
      <c r="HE33" s="46">
        <f t="shared" si="34"/>
        <v>-1.4888276175198913E-4</v>
      </c>
      <c r="HF33" s="46">
        <f t="shared" si="35"/>
        <v>-3.1404690314717362E-6</v>
      </c>
      <c r="HG33" s="46">
        <f t="shared" si="36"/>
        <v>-1.7494343182725834E-5</v>
      </c>
      <c r="HH33" s="46">
        <f t="shared" si="37"/>
        <v>-7.7888877349507183E-5</v>
      </c>
      <c r="HI33" s="46">
        <f t="shared" si="48"/>
        <v>-3.2861722235303243E-5</v>
      </c>
      <c r="HJ33" s="46">
        <f t="shared" si="49"/>
        <v>2.7675842940702863E-5</v>
      </c>
      <c r="HK33" s="46">
        <f t="shared" si="50"/>
        <v>4.5019114222793113E-5</v>
      </c>
      <c r="HL33" s="46">
        <f t="shared" si="51"/>
        <v>0</v>
      </c>
      <c r="HM33" s="46">
        <f t="shared" si="52"/>
        <v>-8.4542098487742665E-6</v>
      </c>
      <c r="HN33" s="46">
        <f t="shared" si="53"/>
        <v>-2.2156440004331943E-5</v>
      </c>
      <c r="HO33" s="46">
        <f t="shared" si="54"/>
        <v>-1.8175469169842982E-5</v>
      </c>
      <c r="HP33" s="46">
        <f t="shared" si="55"/>
        <v>-2.521698399107429E-4</v>
      </c>
      <c r="HQ33" s="46">
        <f t="shared" si="39"/>
        <v>0</v>
      </c>
      <c r="HR33" s="46">
        <f t="shared" si="40"/>
        <v>-1.9830066145538026E-4</v>
      </c>
      <c r="HS33" s="46">
        <f t="shared" si="41"/>
        <v>-5.4639767833359001E-6</v>
      </c>
      <c r="HT33" s="46">
        <f t="shared" si="42"/>
        <v>7.7437337223065347E-6</v>
      </c>
      <c r="HU33" s="46">
        <f t="shared" si="43"/>
        <v>0</v>
      </c>
      <c r="HV33" s="46">
        <f t="shared" si="44"/>
        <v>0</v>
      </c>
      <c r="HW33" s="46">
        <f t="shared" si="45"/>
        <v>0</v>
      </c>
      <c r="HX33" s="46">
        <f t="shared" si="46"/>
        <v>0</v>
      </c>
      <c r="HY33" s="46">
        <f t="shared" si="56"/>
        <v>3.1702178782120363E-5</v>
      </c>
      <c r="HZ33" s="46">
        <f t="shared" si="57"/>
        <v>0</v>
      </c>
    </row>
    <row r="34" spans="1:234" x14ac:dyDescent="0.3">
      <c r="A34" s="23" t="s">
        <v>32</v>
      </c>
      <c r="B34" s="21">
        <v>746.39908000000003</v>
      </c>
      <c r="D34" s="21">
        <v>1693.63202</v>
      </c>
      <c r="E34" s="21">
        <v>40.693480000000001</v>
      </c>
      <c r="F34" s="21">
        <v>40.693480000000001</v>
      </c>
      <c r="G34" s="21">
        <v>2.3891499999999999</v>
      </c>
      <c r="H34" s="21">
        <v>183.45374000000001</v>
      </c>
      <c r="I34" s="23">
        <v>14.754429132</v>
      </c>
      <c r="J34" s="23">
        <v>13.288634062</v>
      </c>
      <c r="K34" s="23">
        <v>6.75149E-5</v>
      </c>
      <c r="L34" s="23">
        <v>2.8615425349999999</v>
      </c>
      <c r="N34" s="23">
        <v>1.2264894732</v>
      </c>
      <c r="O34" s="23">
        <v>4.0377590000000002E-4</v>
      </c>
      <c r="P34" s="23">
        <v>5.9989000000000001E-2</v>
      </c>
      <c r="Q34" s="23">
        <v>6.6185389999999997E-2</v>
      </c>
      <c r="S34" s="23">
        <v>2.03174E-5</v>
      </c>
      <c r="T34" s="23">
        <v>6.1146416000000002E-2</v>
      </c>
      <c r="U34" s="23">
        <v>1.8190000000000001E-2</v>
      </c>
      <c r="W34" s="23">
        <v>6.8769250000000004E-2</v>
      </c>
      <c r="X34" s="23">
        <v>7.2494500000000003E-2</v>
      </c>
      <c r="Y34" s="23">
        <v>98.960775738999999</v>
      </c>
      <c r="Z34" s="23">
        <v>3.6388400000000001</v>
      </c>
      <c r="AA34" s="23">
        <v>1.05035E-4</v>
      </c>
      <c r="AB34" s="23">
        <v>5.6214000000000001E-5</v>
      </c>
      <c r="AC34" s="23">
        <v>4.2715800000000002E-5</v>
      </c>
      <c r="AD34" s="23">
        <v>0.19466090059999999</v>
      </c>
      <c r="AE34" s="23">
        <v>3.5346483332999998</v>
      </c>
      <c r="AF34" s="23">
        <v>0.15667834250000001</v>
      </c>
      <c r="AG34" s="23">
        <v>2.3606899999999999E-4</v>
      </c>
      <c r="AH34" s="23">
        <v>2.7480000000000001E-2</v>
      </c>
      <c r="AI34" s="23">
        <v>6.3505415999999995E-2</v>
      </c>
      <c r="AJ34" s="23">
        <v>1.8037254391999999</v>
      </c>
      <c r="AK34" s="23">
        <v>0.10137239000000001</v>
      </c>
      <c r="AL34" s="23">
        <v>4.12331534E-2</v>
      </c>
      <c r="AM34" s="23">
        <v>0.50184153769999995</v>
      </c>
      <c r="AN34" s="23">
        <v>2.4460961000000001E-3</v>
      </c>
      <c r="AS34" s="23">
        <v>2.5326499999999999E-5</v>
      </c>
      <c r="AT34" s="23">
        <v>2.4978519999999999E-4</v>
      </c>
      <c r="AU34" s="23">
        <v>1.1659457599999999E-2</v>
      </c>
      <c r="AV34" s="23">
        <v>2.7399999999999998E-3</v>
      </c>
      <c r="AW34" s="23">
        <v>0.19891378539999999</v>
      </c>
      <c r="AX34" s="23">
        <v>1.0530754899000001</v>
      </c>
      <c r="AY34" s="23">
        <v>7.6806170000000007E-2</v>
      </c>
      <c r="AZ34" s="23">
        <v>3.0200000000000001E-3</v>
      </c>
      <c r="BA34" s="23">
        <v>3.1399999999999997E-2</v>
      </c>
      <c r="BD34" s="6">
        <v>2.5533475000000002E-7</v>
      </c>
      <c r="BF34" s="21"/>
      <c r="BG34" s="23" t="s">
        <v>32</v>
      </c>
      <c r="BH34" s="23">
        <v>1.9402918797158102E-2</v>
      </c>
      <c r="BI34" s="23">
        <v>0.27262732092285402</v>
      </c>
      <c r="BJ34" s="23">
        <v>0</v>
      </c>
      <c r="BK34" s="23">
        <v>13.288520279999601</v>
      </c>
      <c r="BL34" s="23">
        <v>3.1294600076059498E-2</v>
      </c>
      <c r="BM34" s="23">
        <v>14.755720891412199</v>
      </c>
      <c r="BN34" s="23">
        <v>14.7543905957384</v>
      </c>
      <c r="BO34" s="23">
        <v>0.27460542837513702</v>
      </c>
      <c r="BP34" s="23">
        <v>9.3040455300958894E-3</v>
      </c>
      <c r="BQ34" s="6">
        <v>2.7684665861979501E-5</v>
      </c>
      <c r="BR34" s="6">
        <v>3.9830368667912499E-5</v>
      </c>
      <c r="BS34" s="23">
        <v>2.8614877836129899</v>
      </c>
      <c r="BT34" s="6">
        <v>2.5531703026394998E-7</v>
      </c>
      <c r="BU34" s="23">
        <v>0</v>
      </c>
      <c r="BV34" s="23">
        <v>0</v>
      </c>
      <c r="BW34" s="23">
        <v>7.2493425932968106E-2</v>
      </c>
      <c r="BX34" s="23">
        <v>1.2264782911043599</v>
      </c>
      <c r="BY34" s="6">
        <v>9.6903545583315603E-5</v>
      </c>
      <c r="BZ34" s="23">
        <v>3.0689913964626798E-4</v>
      </c>
      <c r="CA34" s="23">
        <v>5.9988628366850302E-2</v>
      </c>
      <c r="CB34" s="23">
        <v>2.7311112860111098E-3</v>
      </c>
      <c r="CC34" s="23">
        <v>1465.6550084911601</v>
      </c>
      <c r="CD34" s="23">
        <v>6.6184433158308201E-2</v>
      </c>
      <c r="CE34" s="6">
        <v>5.89186516531909E-6</v>
      </c>
      <c r="CF34" s="6">
        <v>1.44216526948747E-5</v>
      </c>
      <c r="CG34" s="23">
        <v>0</v>
      </c>
      <c r="CH34" s="23">
        <v>6.11406815565071E-2</v>
      </c>
      <c r="CI34" s="23">
        <v>0.19446648990988699</v>
      </c>
      <c r="CJ34" s="23">
        <v>1.8131827267382002E-2</v>
      </c>
      <c r="CK34" s="23">
        <v>0.101345350138065</v>
      </c>
      <c r="CL34" s="23">
        <v>2.7392417562018601E-2</v>
      </c>
      <c r="CM34" s="23">
        <v>4.1161380052028899E-2</v>
      </c>
      <c r="CN34" s="23">
        <v>745.91342823393097</v>
      </c>
      <c r="CO34" s="23">
        <v>0</v>
      </c>
      <c r="CP34" s="23">
        <v>6.8765379413349897E-2</v>
      </c>
      <c r="CQ34" s="23">
        <v>12.101691325801999</v>
      </c>
      <c r="CR34" s="23">
        <v>267.01291824257299</v>
      </c>
      <c r="CS34" s="23">
        <v>6.1298144207426999</v>
      </c>
      <c r="CT34" s="23">
        <v>0.19875992507777401</v>
      </c>
      <c r="CU34" s="23">
        <v>3.6148696893312598E-2</v>
      </c>
      <c r="CV34" s="23">
        <v>1.11633623928691E-2</v>
      </c>
      <c r="CW34" s="23">
        <v>98.900663863514296</v>
      </c>
      <c r="CX34" s="23">
        <v>98.900663863514296</v>
      </c>
      <c r="CY34" s="23">
        <v>3.6282708711012499</v>
      </c>
      <c r="CZ34" s="23">
        <v>0</v>
      </c>
      <c r="DA34" s="23">
        <v>1.0528917991534199</v>
      </c>
      <c r="DB34" s="6">
        <v>4.1957988188737597E-5</v>
      </c>
      <c r="DC34" s="6">
        <v>5.24511280653891E-5</v>
      </c>
      <c r="DD34" s="23">
        <v>0</v>
      </c>
      <c r="DE34" s="23">
        <v>5.9953783918020997</v>
      </c>
      <c r="DF34" s="23">
        <v>1.06546345526215E-2</v>
      </c>
      <c r="DG34" s="23">
        <v>0.35427038006238898</v>
      </c>
      <c r="DH34" s="23">
        <v>3.5209277583954798E-2</v>
      </c>
      <c r="DI34" s="6">
        <v>1.4614842617547699E-5</v>
      </c>
      <c r="DJ34" s="6">
        <v>4.1600347227963397E-5</v>
      </c>
      <c r="DK34" s="6">
        <v>1.40969471496994E-5</v>
      </c>
      <c r="DL34" s="6">
        <v>2.8619255168460598E-5</v>
      </c>
      <c r="DM34" s="23">
        <v>3.53732901708165</v>
      </c>
      <c r="DN34" s="23">
        <v>3.01044367466393E-3</v>
      </c>
      <c r="DO34" s="23">
        <v>0.15667063456090299</v>
      </c>
      <c r="DP34" s="23">
        <v>0</v>
      </c>
      <c r="DQ34" s="23">
        <v>0</v>
      </c>
      <c r="DR34" s="6">
        <v>9.67999691352923E-5</v>
      </c>
      <c r="DS34" s="23">
        <v>1.3928473244156201E-4</v>
      </c>
      <c r="DT34" s="23">
        <v>551.65868703891704</v>
      </c>
      <c r="DU34" s="23">
        <v>1524.1629935001099</v>
      </c>
      <c r="DV34" s="23">
        <v>169.351278122764</v>
      </c>
      <c r="DW34" s="23">
        <v>1693.51427162287</v>
      </c>
      <c r="DX34" s="6">
        <v>7.9341222569818002E-5</v>
      </c>
      <c r="DY34" s="23">
        <v>23.142168010763999</v>
      </c>
      <c r="DZ34" s="23">
        <v>2.4461505894193499E-3</v>
      </c>
      <c r="EA34" s="23">
        <v>0</v>
      </c>
      <c r="EB34" s="23">
        <v>0</v>
      </c>
      <c r="EC34" s="23">
        <v>0</v>
      </c>
      <c r="ED34" s="23">
        <v>0</v>
      </c>
      <c r="EE34" s="6">
        <v>2.5324466343689298E-5</v>
      </c>
      <c r="EF34" s="23">
        <v>2.4978338266175098E-4</v>
      </c>
      <c r="EG34" s="23">
        <v>1.16597777385031E-2</v>
      </c>
      <c r="EH34" s="23">
        <v>0.32548141360361899</v>
      </c>
      <c r="EI34" s="23">
        <v>55.529383903824503</v>
      </c>
      <c r="EJ34" s="23">
        <v>0.43914303358190399</v>
      </c>
      <c r="EK34" s="23">
        <v>1.1507100941924699</v>
      </c>
      <c r="EL34" s="23">
        <v>2.79081171381802</v>
      </c>
      <c r="EM34" s="23">
        <v>0.65057405325264495</v>
      </c>
      <c r="EN34" s="23">
        <v>0</v>
      </c>
      <c r="EO34" s="6">
        <v>1.0489781025920799E-5</v>
      </c>
      <c r="EP34" s="23">
        <v>0.153168966693673</v>
      </c>
      <c r="EQ34" s="23">
        <v>40.676097964365603</v>
      </c>
      <c r="ER34" s="23">
        <v>40.676097964365603</v>
      </c>
      <c r="ES34" s="23">
        <v>0</v>
      </c>
      <c r="ET34" s="23">
        <v>0</v>
      </c>
      <c r="EU34" s="23">
        <v>0</v>
      </c>
      <c r="EV34" s="23">
        <v>1.2117464996665499</v>
      </c>
      <c r="EW34" s="23">
        <v>0</v>
      </c>
      <c r="EX34" s="23">
        <v>7.4699226112644901</v>
      </c>
      <c r="EY34" s="23">
        <v>1.85817563595077</v>
      </c>
      <c r="EZ34" s="23">
        <v>0.99620359937609104</v>
      </c>
      <c r="FA34" s="23">
        <v>18.6695035198995</v>
      </c>
      <c r="FB34" s="23">
        <v>6.3449716617889396E-2</v>
      </c>
      <c r="FC34" s="23">
        <v>55.70296395015</v>
      </c>
      <c r="FD34" s="23">
        <v>1.01651028588435</v>
      </c>
      <c r="FE34" s="23">
        <v>3.9441464872104302</v>
      </c>
      <c r="FF34" s="6">
        <v>4.9971064336381101E-8</v>
      </c>
      <c r="FG34" s="23">
        <v>0</v>
      </c>
      <c r="FH34" s="23">
        <v>2.3850996266472499</v>
      </c>
      <c r="FI34" s="23">
        <v>1.3556812236201401</v>
      </c>
      <c r="FJ34" s="23">
        <v>7.6805982544905504E-2</v>
      </c>
      <c r="FK34" s="23">
        <v>0</v>
      </c>
      <c r="FL34" s="23">
        <v>8.2616692540661597E-3</v>
      </c>
      <c r="FM34" s="23">
        <v>1.74362580190376</v>
      </c>
      <c r="FN34" s="23">
        <v>1.8025957861205699</v>
      </c>
      <c r="FO34" s="23">
        <v>0</v>
      </c>
      <c r="FP34" s="23">
        <v>0</v>
      </c>
      <c r="FQ34" s="23">
        <v>0.60946800010628399</v>
      </c>
      <c r="FR34" s="23">
        <v>183.43965042499599</v>
      </c>
      <c r="FS34" s="23">
        <v>0.50143640926404698</v>
      </c>
      <c r="FT34" s="23">
        <v>2.1780897286002801</v>
      </c>
      <c r="FV34" s="32">
        <f t="shared" si="47"/>
        <v>3.0073034142881605</v>
      </c>
      <c r="FW34" s="46">
        <f t="shared" si="0"/>
        <v>-6.5065965256690063E-4</v>
      </c>
      <c r="FX34" s="46">
        <f t="shared" si="1"/>
        <v>0</v>
      </c>
      <c r="FY34" s="46">
        <f t="shared" si="2"/>
        <v>-6.9524179833383055E-5</v>
      </c>
      <c r="FZ34" s="46">
        <f t="shared" si="3"/>
        <v>-4.271454698491775E-4</v>
      </c>
      <c r="GA34" s="46">
        <f t="shared" si="4"/>
        <v>-4.271454698491775E-4</v>
      </c>
      <c r="GB34" s="46">
        <f t="shared" si="5"/>
        <v>-1.6953198220078004E-3</v>
      </c>
      <c r="GC34" s="46">
        <f t="shared" si="6"/>
        <v>-7.6801786673967652E-5</v>
      </c>
      <c r="GD34" s="46">
        <f t="shared" si="7"/>
        <v>-2.6118436203582039E-6</v>
      </c>
      <c r="GE34" s="46">
        <f t="shared" si="8"/>
        <v>-8.5623548566758587E-6</v>
      </c>
      <c r="GF34" s="46">
        <f t="shared" si="9"/>
        <v>1.9925955900203085E-6</v>
      </c>
      <c r="GG34" s="46">
        <f t="shared" si="10"/>
        <v>-1.9133521986925016E-5</v>
      </c>
      <c r="GH34" s="46">
        <f t="shared" si="11"/>
        <v>0</v>
      </c>
      <c r="GI34" s="46">
        <f t="shared" si="12"/>
        <v>-9.1171558211017637E-6</v>
      </c>
      <c r="GJ34" s="46">
        <f t="shared" si="13"/>
        <v>6.633687048566716E-5</v>
      </c>
      <c r="GK34" s="46">
        <f t="shared" si="14"/>
        <v>-6.1950215822625342E-6</v>
      </c>
      <c r="GL34" s="46">
        <f t="shared" si="15"/>
        <v>-1.4456992574886927E-5</v>
      </c>
      <c r="GM34" s="46">
        <f t="shared" si="16"/>
        <v>0</v>
      </c>
      <c r="GN34" s="46">
        <f t="shared" si="17"/>
        <v>-1.910746358396802E-4</v>
      </c>
      <c r="GO34" s="46">
        <f t="shared" si="18"/>
        <v>-9.3782168572274443E-5</v>
      </c>
      <c r="GP34" s="46">
        <f t="shared" si="19"/>
        <v>-3.1980611664650729E-3</v>
      </c>
      <c r="GQ34" s="46">
        <f t="shared" si="20"/>
        <v>0</v>
      </c>
      <c r="GR34" s="46">
        <f t="shared" si="21"/>
        <v>-5.6283682752197141E-5</v>
      </c>
      <c r="GS34" s="46">
        <f t="shared" si="22"/>
        <v>-1.4815841641746718E-5</v>
      </c>
      <c r="GT34" s="46">
        <f t="shared" si="23"/>
        <v>-6.0743132859267604E-4</v>
      </c>
      <c r="GU34" s="46">
        <f t="shared" si="24"/>
        <v>-2.9045324605506614E-3</v>
      </c>
      <c r="GV34" s="46">
        <f t="shared" si="25"/>
        <v>-1.2957844523492014E-3</v>
      </c>
      <c r="GW34" s="46">
        <f t="shared" si="26"/>
        <v>2.1166355553763295E-5</v>
      </c>
      <c r="GX34" s="46">
        <f t="shared" si="27"/>
        <v>9.4184858997031385E-6</v>
      </c>
      <c r="GY34" s="46">
        <f t="shared" si="28"/>
        <v>-9.9871463408302192E-4</v>
      </c>
      <c r="GZ34" s="46">
        <f t="shared" si="29"/>
        <v>7.5840183488564479E-4</v>
      </c>
      <c r="HA34" s="46">
        <f t="shared" si="30"/>
        <v>-4.9195944851267856E-5</v>
      </c>
      <c r="HB34" s="46">
        <f t="shared" si="31"/>
        <v>6.6512658817136156E-5</v>
      </c>
      <c r="HC34" s="46">
        <f t="shared" si="32"/>
        <v>-3.1871338421179179E-3</v>
      </c>
      <c r="HD34" s="46">
        <f t="shared" si="33"/>
        <v>-8.770808163920923E-4</v>
      </c>
      <c r="HE34" s="46">
        <f t="shared" si="34"/>
        <v>-6.2628882139127413E-4</v>
      </c>
      <c r="HF34" s="46">
        <f t="shared" si="35"/>
        <v>-2.6673793460923703E-4</v>
      </c>
      <c r="HG34" s="46">
        <f t="shared" si="36"/>
        <v>-1.7406708450074671E-3</v>
      </c>
      <c r="HH34" s="46">
        <f t="shared" si="37"/>
        <v>-8.0728358559103151E-4</v>
      </c>
      <c r="HI34" s="46">
        <f t="shared" si="48"/>
        <v>2.2276074660298578E-5</v>
      </c>
      <c r="HJ34" s="46">
        <f t="shared" si="49"/>
        <v>0</v>
      </c>
      <c r="HK34" s="46">
        <f t="shared" si="50"/>
        <v>0</v>
      </c>
      <c r="HL34" s="46">
        <f t="shared" si="51"/>
        <v>0</v>
      </c>
      <c r="HM34" s="46">
        <f t="shared" si="52"/>
        <v>0</v>
      </c>
      <c r="HN34" s="46">
        <f t="shared" si="53"/>
        <v>-8.0297566213271467E-5</v>
      </c>
      <c r="HO34" s="46">
        <f t="shared" si="54"/>
        <v>-7.2756041951968415E-6</v>
      </c>
      <c r="HP34" s="46">
        <f t="shared" si="55"/>
        <v>2.7457409605502004E-5</v>
      </c>
      <c r="HQ34" s="46">
        <f t="shared" si="39"/>
        <v>-3.2440562003248218E-3</v>
      </c>
      <c r="HR34" s="46">
        <f t="shared" si="40"/>
        <v>-7.7350255999891E-4</v>
      </c>
      <c r="HS34" s="46">
        <f t="shared" si="41"/>
        <v>-1.744326483162607E-4</v>
      </c>
      <c r="HT34" s="46">
        <f t="shared" si="42"/>
        <v>-2.4406254667100891E-6</v>
      </c>
      <c r="HU34" s="46">
        <f t="shared" si="43"/>
        <v>-3.1643461377715643E-3</v>
      </c>
      <c r="HV34" s="46">
        <f t="shared" si="44"/>
        <v>-3.3566854758120888E-3</v>
      </c>
      <c r="HW34" s="46">
        <f t="shared" si="45"/>
        <v>0</v>
      </c>
      <c r="HX34" s="46">
        <f t="shared" si="46"/>
        <v>0</v>
      </c>
      <c r="HY34" s="46">
        <f t="shared" si="56"/>
        <v>-6.9398059018753848E-5</v>
      </c>
      <c r="HZ34" s="46">
        <f t="shared" si="57"/>
        <v>0</v>
      </c>
    </row>
    <row r="35" spans="1:234" x14ac:dyDescent="0.3">
      <c r="A35" s="23" t="s">
        <v>33</v>
      </c>
      <c r="B35" s="21">
        <v>3584.0202021999999</v>
      </c>
      <c r="C35" s="21">
        <v>3358.9686000000002</v>
      </c>
      <c r="D35" s="21">
        <v>4647.8626640000002</v>
      </c>
      <c r="E35" s="21">
        <v>1021.1467226</v>
      </c>
      <c r="F35" s="21">
        <v>1012.6222937</v>
      </c>
      <c r="G35" s="21">
        <v>4856.6430815000003</v>
      </c>
      <c r="H35" s="21">
        <v>2594.3757255999999</v>
      </c>
      <c r="I35" s="23">
        <v>6.0381247165999996</v>
      </c>
      <c r="J35" s="23">
        <v>5.8897975956000002</v>
      </c>
      <c r="K35" s="23">
        <v>1.1719647E-3</v>
      </c>
      <c r="L35" s="23">
        <v>8.1257191158000008</v>
      </c>
      <c r="N35" s="23">
        <v>0.61216702509999998</v>
      </c>
      <c r="O35" s="23">
        <v>6.4430199999999998E-3</v>
      </c>
      <c r="Q35" s="23">
        <v>4.082E-4</v>
      </c>
      <c r="S35" s="23">
        <v>3.283281E-4</v>
      </c>
      <c r="T35" s="23">
        <v>3.6576799999999999E-4</v>
      </c>
      <c r="W35" s="23">
        <v>3.7960000000000001E-4</v>
      </c>
      <c r="Y35" s="23">
        <v>24.110137905999999</v>
      </c>
      <c r="AB35" s="23">
        <v>2.9293549999999998E-3</v>
      </c>
      <c r="AC35" s="23">
        <v>2.2259530000000001E-3</v>
      </c>
      <c r="AD35" s="23">
        <v>3.9999060199999999E-2</v>
      </c>
      <c r="AE35" s="23">
        <v>505.11494861</v>
      </c>
      <c r="AF35" s="23">
        <v>1.111805723</v>
      </c>
      <c r="AG35" s="23">
        <v>1.8516564209999999</v>
      </c>
      <c r="AI35" s="23">
        <v>3.86568E-4</v>
      </c>
      <c r="AJ35" s="23">
        <v>7.4480677030000004</v>
      </c>
      <c r="AK35" s="23">
        <v>2.0301038399999999E-2</v>
      </c>
      <c r="AL35" s="23">
        <v>5.1335104999999997E-3</v>
      </c>
      <c r="AM35" s="23">
        <v>6.0448722195000002</v>
      </c>
      <c r="AN35" s="23">
        <v>4.0098623E-3</v>
      </c>
      <c r="AS35" s="23">
        <v>5.48259E-5</v>
      </c>
      <c r="AT35" s="23">
        <v>2.290304E-4</v>
      </c>
      <c r="AU35" s="23">
        <v>27.858997963</v>
      </c>
      <c r="AW35" s="23">
        <v>1.5229853880999999</v>
      </c>
      <c r="AX35" s="23">
        <v>63.673462317000002</v>
      </c>
      <c r="AY35" s="23">
        <v>4.7496799999999998E-4</v>
      </c>
      <c r="BB35" s="23">
        <v>244.27600000000001</v>
      </c>
      <c r="BC35" s="23">
        <v>1.296</v>
      </c>
      <c r="BF35" s="21"/>
      <c r="BG35" s="23" t="s">
        <v>33</v>
      </c>
      <c r="BH35" s="23">
        <v>6.0804913075062297</v>
      </c>
      <c r="BI35" s="23">
        <v>12.2439784332302</v>
      </c>
      <c r="BJ35" s="23">
        <v>244.27626760252801</v>
      </c>
      <c r="BK35" s="23">
        <v>5.8899131125906203</v>
      </c>
      <c r="BL35" s="23">
        <v>0</v>
      </c>
      <c r="BM35" s="23">
        <v>6.4799027468575696</v>
      </c>
      <c r="BN35" s="23">
        <v>6.0381073972056196</v>
      </c>
      <c r="BO35" s="23">
        <v>13.920772791597001</v>
      </c>
      <c r="BP35" s="23">
        <v>2.91516747459448</v>
      </c>
      <c r="BQ35" s="23">
        <v>4.8049703202764798E-4</v>
      </c>
      <c r="BR35" s="23">
        <v>6.9148233271053002E-4</v>
      </c>
      <c r="BS35" s="23">
        <v>8.1256297520576997</v>
      </c>
      <c r="BT35" s="23">
        <v>0</v>
      </c>
      <c r="BU35" s="23">
        <v>0</v>
      </c>
      <c r="BV35" s="23">
        <v>0</v>
      </c>
      <c r="BW35" s="23">
        <v>0</v>
      </c>
      <c r="BX35" s="23">
        <v>0.61217574958007503</v>
      </c>
      <c r="BY35" s="23">
        <v>1.54629033769296E-3</v>
      </c>
      <c r="BZ35" s="23">
        <v>4.8966917442418104E-3</v>
      </c>
      <c r="CA35" s="23">
        <v>0</v>
      </c>
      <c r="CB35" s="23">
        <v>0</v>
      </c>
      <c r="CC35" s="23">
        <v>4500.3836563763298</v>
      </c>
      <c r="CD35" s="23">
        <v>4.0821379451379898E-4</v>
      </c>
      <c r="CE35" s="6">
        <v>9.52177670486175E-5</v>
      </c>
      <c r="CF35" s="23">
        <v>2.33101186637786E-4</v>
      </c>
      <c r="CG35" s="23">
        <v>0</v>
      </c>
      <c r="CH35" s="23">
        <v>3.65785845440564E-4</v>
      </c>
      <c r="CI35" s="23">
        <v>3.9997503508159803E-2</v>
      </c>
      <c r="CJ35" s="23">
        <v>0</v>
      </c>
      <c r="CK35" s="23">
        <v>2.0300527621157801E-2</v>
      </c>
      <c r="CL35" s="23">
        <v>0</v>
      </c>
      <c r="CM35" s="23">
        <v>5.1336769098916102E-3</v>
      </c>
      <c r="CN35" s="23">
        <v>3584.0158829786801</v>
      </c>
      <c r="CO35" s="23">
        <v>0</v>
      </c>
      <c r="CP35" s="23">
        <v>3.7959780320441798E-4</v>
      </c>
      <c r="CQ35" s="23">
        <v>106.826838391545</v>
      </c>
      <c r="CR35" s="23">
        <v>747.86185903599505</v>
      </c>
      <c r="CS35" s="23">
        <v>166.27813664769999</v>
      </c>
      <c r="CT35" s="23">
        <v>1.52298191889691</v>
      </c>
      <c r="CU35" s="23">
        <v>12.12756844411</v>
      </c>
      <c r="CV35" s="23">
        <v>3.4982089692290201</v>
      </c>
      <c r="CW35" s="23">
        <v>24.1100649048498</v>
      </c>
      <c r="CX35" s="23">
        <v>24.1100649048498</v>
      </c>
      <c r="CY35" s="23">
        <v>0</v>
      </c>
      <c r="CZ35" s="23">
        <v>0</v>
      </c>
      <c r="DA35" s="23">
        <v>63.672558085938697</v>
      </c>
      <c r="DB35" s="23">
        <v>0</v>
      </c>
      <c r="DC35" s="23">
        <v>0</v>
      </c>
      <c r="DD35" s="23">
        <v>0</v>
      </c>
      <c r="DE35" s="23">
        <v>19.023569761728801</v>
      </c>
      <c r="DF35" s="23">
        <v>3.3491990444278099</v>
      </c>
      <c r="DG35" s="23">
        <v>93.320738660999197</v>
      </c>
      <c r="DH35" s="23">
        <v>7.9878196740465999</v>
      </c>
      <c r="DI35" s="23">
        <v>7.6166008035847004E-4</v>
      </c>
      <c r="DJ35" s="23">
        <v>2.16771584627172E-3</v>
      </c>
      <c r="DK35" s="23">
        <v>7.3455811107988299E-4</v>
      </c>
      <c r="DL35" s="23">
        <v>1.4914129973489401E-3</v>
      </c>
      <c r="DM35" s="23">
        <v>505.94901488745802</v>
      </c>
      <c r="DN35" s="23">
        <v>0</v>
      </c>
      <c r="DO35" s="23">
        <v>1.1117873080209799</v>
      </c>
      <c r="DP35" s="23">
        <v>3358.9679982583302</v>
      </c>
      <c r="DQ35" s="23">
        <v>0</v>
      </c>
      <c r="DR35" s="23">
        <v>0.75917767412380099</v>
      </c>
      <c r="DS35" s="23">
        <v>1.0924736719632699</v>
      </c>
      <c r="DT35" s="23">
        <v>3573.3221217281998</v>
      </c>
      <c r="DU35" s="23">
        <v>4183.0713995050601</v>
      </c>
      <c r="DV35" s="23">
        <v>464.78645514861898</v>
      </c>
      <c r="DW35" s="23">
        <v>4647.8578546536801</v>
      </c>
      <c r="DX35" s="23">
        <v>2.4857256003461298E-2</v>
      </c>
      <c r="DY35" s="23">
        <v>58.922816131577498</v>
      </c>
      <c r="DZ35" s="23">
        <v>4.01001451644371E-3</v>
      </c>
      <c r="EA35" s="23">
        <v>0</v>
      </c>
      <c r="EB35" s="23">
        <v>0</v>
      </c>
      <c r="EC35" s="23">
        <v>0</v>
      </c>
      <c r="ED35" s="23">
        <v>0</v>
      </c>
      <c r="EE35" s="6">
        <v>5.4819075712230903E-5</v>
      </c>
      <c r="EF35" s="23">
        <v>2.29043634980737E-4</v>
      </c>
      <c r="EG35" s="23">
        <v>27.858762942734401</v>
      </c>
      <c r="EH35" s="23">
        <v>8.1796536042814196</v>
      </c>
      <c r="EI35" s="23">
        <v>991.31867106681705</v>
      </c>
      <c r="EJ35" s="23">
        <v>10.7544269647316</v>
      </c>
      <c r="EK35" s="23">
        <v>26.533451247540299</v>
      </c>
      <c r="EL35" s="23">
        <v>82.206495136052794</v>
      </c>
      <c r="EM35" s="23">
        <v>13.9837244927991</v>
      </c>
      <c r="EN35" s="23">
        <v>1.8324628383405801</v>
      </c>
      <c r="EO35" s="23">
        <v>0</v>
      </c>
      <c r="EP35" s="23">
        <v>3.4699679381823798</v>
      </c>
      <c r="EQ35" s="23">
        <v>1021.07694565165</v>
      </c>
      <c r="ER35" s="23">
        <v>1012.55251755815</v>
      </c>
      <c r="ES35" s="23">
        <v>8.5244280934980008</v>
      </c>
      <c r="ET35" s="23">
        <v>0</v>
      </c>
      <c r="EU35" s="23">
        <v>8.09354211103578E-3</v>
      </c>
      <c r="EV35" s="23">
        <v>91.687810369439205</v>
      </c>
      <c r="EW35" s="23">
        <v>0</v>
      </c>
      <c r="EX35" s="23">
        <v>167.49803148200101</v>
      </c>
      <c r="EY35" s="23">
        <v>39.8495924535789</v>
      </c>
      <c r="EZ35" s="23">
        <v>21.659402130767099</v>
      </c>
      <c r="FA35" s="23">
        <v>420.42076908237999</v>
      </c>
      <c r="FB35" s="23">
        <v>3.8624522616666001E-4</v>
      </c>
      <c r="FC35" s="23">
        <v>529.622739801492</v>
      </c>
      <c r="FD35" s="23">
        <v>23.038195252346501</v>
      </c>
      <c r="FE35" s="23">
        <v>93.1391068414936</v>
      </c>
      <c r="FF35" s="23">
        <v>8.2913341821128395</v>
      </c>
      <c r="FG35" s="23">
        <v>1.29599723606541</v>
      </c>
      <c r="FH35" s="23">
        <v>4856.6398077569502</v>
      </c>
      <c r="FI35" s="23">
        <v>43.952309936462399</v>
      </c>
      <c r="FJ35" s="23">
        <v>4.74773191245447E-4</v>
      </c>
      <c r="FK35" s="23">
        <v>0</v>
      </c>
      <c r="FL35" s="23">
        <v>2.5883731664654901</v>
      </c>
      <c r="FM35" s="23">
        <v>55.972780595593903</v>
      </c>
      <c r="FN35" s="23">
        <v>7.4479106865690801</v>
      </c>
      <c r="FO35" s="23">
        <v>0</v>
      </c>
      <c r="FP35" s="23">
        <v>0</v>
      </c>
      <c r="FQ35" s="23">
        <v>95.686617160740298</v>
      </c>
      <c r="FR35" s="23">
        <v>2594.3745187585801</v>
      </c>
      <c r="FS35" s="23">
        <v>6.0448858790676701</v>
      </c>
      <c r="FT35" s="23">
        <v>32.377566718180901</v>
      </c>
      <c r="FV35" s="32">
        <f t="shared" si="47"/>
        <v>1.3773347278472541</v>
      </c>
      <c r="FW35" s="46">
        <f t="shared" ref="FW35:FW51" si="58">(CN35-B35)/(B35+1E-50)</f>
        <v>-1.2051330840980933E-6</v>
      </c>
      <c r="FX35" s="46">
        <f t="shared" ref="FX35:FX51" si="59">(DP35-C35)/(C35+1E-50)</f>
        <v>-1.7914477376332256E-7</v>
      </c>
      <c r="FY35" s="46">
        <f t="shared" ref="FY35:FY51" si="60">(DW35-D35)/(D35+1E-50)</f>
        <v>-1.0347436376282651E-6</v>
      </c>
      <c r="FZ35" s="46">
        <f t="shared" ref="FZ35:FZ51" si="61">(EQ35-E35)/(E35+1E-50)</f>
        <v>-6.8331951526310645E-5</v>
      </c>
      <c r="GA35" s="46">
        <f t="shared" ref="GA35:GA51" si="62">(ER35-F35)/(F35+1E-50)</f>
        <v>-6.8906385217930668E-5</v>
      </c>
      <c r="GB35" s="46">
        <f t="shared" ref="GB35:GB51" si="63">(FH35-G35)/(G35+1E-50)</f>
        <v>-6.7407528105756123E-7</v>
      </c>
      <c r="GC35" s="46">
        <f t="shared" ref="GC35:GC51" si="64">(FR35-H35)/(H35+1E-50)</f>
        <v>-4.6517603750888274E-7</v>
      </c>
      <c r="GD35" s="46">
        <f t="shared" ref="GD35:GD51" si="65">(BN35-I35)/(I35+1E-50)</f>
        <v>-2.8683399553464521E-6</v>
      </c>
      <c r="GE35" s="46">
        <f t="shared" ref="GE35:GE51" si="66">(BK35-J35)/(J35+1E-50)</f>
        <v>1.9613066280321187E-5</v>
      </c>
      <c r="GF35" s="46">
        <f t="shared" ref="GF35:GF51" si="67">(BR35+BQ35-K35)/(K35+1E-50)</f>
        <v>1.2512952120600765E-5</v>
      </c>
      <c r="GG35" s="46">
        <f t="shared" ref="GG35:GG51" si="68">(BS35-L35)/(L35+1E-50)</f>
        <v>-1.0997641073688014E-5</v>
      </c>
      <c r="GH35" s="46">
        <f t="shared" ref="GH35:GH51" si="69">(BU35+BV35-M35)/(M35+1E-50)</f>
        <v>0</v>
      </c>
      <c r="GI35" s="46">
        <f t="shared" ref="GI35:GI51" si="70">(BX35-N35)/(N35+1E-50)</f>
        <v>1.4251796841924961E-5</v>
      </c>
      <c r="GJ35" s="46">
        <f t="shared" ref="GJ35:GJ51" si="71">(BY35+BZ35-O35)/(O35+1E-50)</f>
        <v>-5.8851385265523925E-6</v>
      </c>
      <c r="GK35" s="46">
        <f t="shared" ref="GK35:GK51" si="72">(CA35-P35)/(P35+1E-50)</f>
        <v>0</v>
      </c>
      <c r="GL35" s="46">
        <f t="shared" ref="GL35:GL51" si="73">(CD35-Q35)/(Q35+1E-50)</f>
        <v>3.3793517390930643E-5</v>
      </c>
      <c r="GM35" s="46">
        <f t="shared" ref="GM35:GM51" si="74">(CG35-R35)/(R35+1E-50)</f>
        <v>0</v>
      </c>
      <c r="GN35" s="46">
        <f t="shared" ref="GN35:GN51" si="75">(CE35+CF35-S35)/(S35+1E-50)</f>
        <v>-2.7857236698673443E-5</v>
      </c>
      <c r="GO35" s="46">
        <f t="shared" ref="GO35:GO51" si="76">(CH35-T35)/(T35+1E-50)</f>
        <v>4.8788960663634052E-5</v>
      </c>
      <c r="GP35" s="46">
        <f t="shared" ref="GP35:GP51" si="77">(CJ35-U35)/(U35+1E-50)</f>
        <v>0</v>
      </c>
      <c r="GQ35" s="46">
        <f t="shared" ref="GQ35:GQ51" si="78">(CO35-V35)/(V35+1E-50)</f>
        <v>0</v>
      </c>
      <c r="GR35" s="46">
        <f t="shared" ref="GR35:GR51" si="79">(CP35-W35)/(W35+1E-50)</f>
        <v>-5.7871327240041976E-6</v>
      </c>
      <c r="GS35" s="46">
        <f t="shared" ref="GS35:GS51" si="80">(BW35-X35)/(X35+1E-50)</f>
        <v>0</v>
      </c>
      <c r="GT35" s="46">
        <f t="shared" ref="GT35:GT51" si="81">(CX35-Y35)/(Y35+1E-50)</f>
        <v>-3.0278196866068467E-6</v>
      </c>
      <c r="GU35" s="46">
        <f t="shared" ref="GU35:GU51" si="82">(CY35-Z35)/(Z35+1E-50)</f>
        <v>0</v>
      </c>
      <c r="GV35" s="46">
        <f t="shared" ref="GV35:GV51" si="83">(DB35+DC35+EO35-AA35)/(AA35+1E-50)</f>
        <v>0</v>
      </c>
      <c r="GW35" s="46">
        <f t="shared" ref="GW35:GW51" si="84">(DI35+DJ35-AB35)/(AB35+1E-50)</f>
        <v>7.1437672081379391E-6</v>
      </c>
      <c r="GX35" s="46">
        <f t="shared" ref="GX35:GX51" si="85">(DL35+DK35-AC35)/(AC35+1E-50)</f>
        <v>8.1351352983843812E-6</v>
      </c>
      <c r="GY35" s="46">
        <f t="shared" ref="GY35:GY51" si="86">(CI35-AD35)/(AD35+1E-50)</f>
        <v>-3.8918210388253642E-5</v>
      </c>
      <c r="GZ35" s="46">
        <f t="shared" ref="GZ35:GZ51" si="87">(DM35-AE35)/(AE35+1E-50)</f>
        <v>1.651240533968051E-3</v>
      </c>
      <c r="HA35" s="46">
        <f t="shared" ref="HA35:HA51" si="88">(DO35-AF35)/(AF35+1E-50)</f>
        <v>-1.6563126667867815E-5</v>
      </c>
      <c r="HB35" s="46">
        <f t="shared" ref="HB35:HB51" si="89">(DR35+DS35-AG35)/(AG35+1E-50)</f>
        <v>-2.7407422194789406E-6</v>
      </c>
      <c r="HC35" s="46">
        <f t="shared" ref="HC35:HC51" si="90">(CL35-AH35)/(AH35+1E-50)</f>
        <v>0</v>
      </c>
      <c r="HD35" s="46">
        <f t="shared" ref="HD35:HD51" si="91">(FB35-AI35)/(AI35+1E-50)</f>
        <v>-8.3497297588002979E-4</v>
      </c>
      <c r="HE35" s="46">
        <f t="shared" ref="HE35:HE51" si="92">(FN35-AJ35)/(AJ35+1E-50)</f>
        <v>-2.1081498877503527E-5</v>
      </c>
      <c r="HF35" s="46">
        <f t="shared" ref="HF35:HF51" si="93">(CK35-AK35)/(AK35+1E-50)</f>
        <v>-2.5160232306036783E-5</v>
      </c>
      <c r="HG35" s="46">
        <f t="shared" ref="HG35:HG51" si="94">(CM35-AL35)/(AL35+1E-50)</f>
        <v>3.2416392566152405E-5</v>
      </c>
      <c r="HH35" s="46">
        <f t="shared" ref="HH35:HH51" si="95">(FS35-AM35)/(AM35+1E-50)</f>
        <v>2.2596950231289773E-6</v>
      </c>
      <c r="HI35" s="46">
        <f t="shared" si="48"/>
        <v>3.7960516427202057E-5</v>
      </c>
      <c r="HJ35" s="46">
        <f t="shared" si="49"/>
        <v>0</v>
      </c>
      <c r="HK35" s="46">
        <f t="shared" si="50"/>
        <v>0</v>
      </c>
      <c r="HL35" s="46">
        <f t="shared" si="51"/>
        <v>0</v>
      </c>
      <c r="HM35" s="46">
        <f t="shared" si="52"/>
        <v>0</v>
      </c>
      <c r="HN35" s="46">
        <f t="shared" si="53"/>
        <v>-1.24471969800711E-4</v>
      </c>
      <c r="HO35" s="46">
        <f t="shared" si="54"/>
        <v>5.7787004419520808E-5</v>
      </c>
      <c r="HP35" s="46">
        <f t="shared" si="55"/>
        <v>-8.4360631315992154E-6</v>
      </c>
      <c r="HQ35" s="46">
        <f t="shared" ref="HQ35:HQ51" si="96">(CB35-AV35)/(AV35+1E-50)</f>
        <v>0</v>
      </c>
      <c r="HR35" s="46">
        <f t="shared" ref="HR35:HR51" si="97">(CT35-AW35)/(AW35+1E-50)</f>
        <v>-2.2778965031568336E-6</v>
      </c>
      <c r="HS35" s="46">
        <f t="shared" ref="HS35:HS51" si="98">(DA35-AX35)/(AX35+1E-50)</f>
        <v>-1.42010663218485E-5</v>
      </c>
      <c r="HT35" s="46">
        <f t="shared" ref="HT35:HT51" si="99">(FJ35-AY35)/(AY35+1E-50)</f>
        <v>-4.1015132504291704E-4</v>
      </c>
      <c r="HU35" s="46">
        <f t="shared" ref="HU35:HU51" si="100">(DN35-AZ35)/(AZ35+1E-50)</f>
        <v>0</v>
      </c>
      <c r="HV35" s="46">
        <f t="shared" ref="HV35:HV51" si="101">(BL35-BA35)/(BA35+1E-50)</f>
        <v>0</v>
      </c>
      <c r="HW35" s="46">
        <f t="shared" ref="HW35:HW51" si="102">(BJ35-BB35)/(BB35+1E-50)</f>
        <v>1.0954925084665649E-6</v>
      </c>
      <c r="HX35" s="46">
        <f t="shared" ref="HX35:HX51" si="103">(FG35-BC35)/(BC35+1E-50)</f>
        <v>-2.1326655787721631E-6</v>
      </c>
      <c r="HY35" s="46">
        <f t="shared" si="56"/>
        <v>0</v>
      </c>
      <c r="HZ35" s="46">
        <f t="shared" si="57"/>
        <v>0</v>
      </c>
    </row>
    <row r="36" spans="1:234" x14ac:dyDescent="0.3">
      <c r="A36" s="23" t="s">
        <v>34</v>
      </c>
      <c r="B36" s="21">
        <v>2362.6959895999998</v>
      </c>
      <c r="C36" s="21">
        <v>8.5622409148000003</v>
      </c>
      <c r="D36" s="21">
        <v>8548.9638223000002</v>
      </c>
      <c r="E36" s="21">
        <v>442.42070223000002</v>
      </c>
      <c r="F36" s="21">
        <v>425.03137702999999</v>
      </c>
      <c r="G36" s="21">
        <v>62.954822503999999</v>
      </c>
      <c r="H36" s="21">
        <v>1523.0316539999999</v>
      </c>
      <c r="I36" s="23">
        <v>37.470943245000001</v>
      </c>
      <c r="J36" s="23">
        <v>26.673875295999999</v>
      </c>
      <c r="K36" s="23">
        <v>7.8273000000000004E-4</v>
      </c>
      <c r="L36" s="23">
        <v>3.4902752547999998</v>
      </c>
      <c r="M36" s="23">
        <v>2.34821E-5</v>
      </c>
      <c r="N36" s="23">
        <v>1.6251628055</v>
      </c>
      <c r="O36" s="23">
        <v>3.97293014E-2</v>
      </c>
      <c r="P36" s="23">
        <v>0.1220225441</v>
      </c>
      <c r="Q36" s="23">
        <v>6.6428693799999994E-2</v>
      </c>
      <c r="S36" s="23">
        <v>2.9408591000000001E-3</v>
      </c>
      <c r="T36" s="23">
        <v>5.7706601000000003E-2</v>
      </c>
      <c r="W36" s="23">
        <v>8.7890675599999996E-2</v>
      </c>
      <c r="X36" s="23">
        <v>0.1034195551</v>
      </c>
      <c r="Y36" s="23">
        <v>220.34273483999999</v>
      </c>
      <c r="Z36" s="23">
        <v>3.8025000000000002</v>
      </c>
      <c r="AA36" s="23">
        <v>5.82900721E-2</v>
      </c>
      <c r="AB36" s="23">
        <v>1.8646963E-3</v>
      </c>
      <c r="AC36" s="23">
        <v>0.4118346162</v>
      </c>
      <c r="AD36" s="23">
        <v>0.19352508160000001</v>
      </c>
      <c r="AE36" s="23">
        <v>14.095791985</v>
      </c>
      <c r="AF36" s="23">
        <v>0.3435065846</v>
      </c>
      <c r="AG36" s="23">
        <v>0.95409717289999996</v>
      </c>
      <c r="AH36" s="23">
        <v>9.4624157000000007E-3</v>
      </c>
      <c r="AI36" s="23">
        <v>6.2823142299999996E-2</v>
      </c>
      <c r="AJ36" s="23">
        <v>3.2316683143999998</v>
      </c>
      <c r="AK36" s="23">
        <v>0.1347278469</v>
      </c>
      <c r="AL36" s="23">
        <v>7.1312353999999994E-2</v>
      </c>
      <c r="AM36" s="23">
        <v>1.6931999495000001</v>
      </c>
      <c r="AN36" s="23">
        <v>6.68895667E-2</v>
      </c>
      <c r="AO36" s="6">
        <v>3.5221628000000001E-6</v>
      </c>
      <c r="AP36" s="23">
        <v>3.1304899999999999E-5</v>
      </c>
      <c r="AR36" s="6">
        <v>2.3591165000000001E-6</v>
      </c>
      <c r="AS36" s="23">
        <v>1.6544112900000001E-2</v>
      </c>
      <c r="AT36" s="23">
        <v>4.2738615000000001E-3</v>
      </c>
      <c r="AU36" s="23">
        <v>0.29952140490000001</v>
      </c>
      <c r="AW36" s="23">
        <v>0.4322321985</v>
      </c>
      <c r="AX36" s="23">
        <v>13.386450626</v>
      </c>
      <c r="AY36" s="23">
        <v>6.83624449E-2</v>
      </c>
      <c r="BD36" s="6">
        <v>7.1522240999999996E-6</v>
      </c>
      <c r="BF36" s="21"/>
      <c r="BG36" s="23" t="s">
        <v>34</v>
      </c>
      <c r="BH36" s="23">
        <v>2.5727199969135101E-2</v>
      </c>
      <c r="BI36" s="23">
        <v>6.7280634617735396E-2</v>
      </c>
      <c r="BJ36" s="23">
        <v>0</v>
      </c>
      <c r="BK36" s="23">
        <v>26.673998932749299</v>
      </c>
      <c r="BL36" s="23">
        <v>0</v>
      </c>
      <c r="BM36" s="23">
        <v>37.472788472024398</v>
      </c>
      <c r="BN36" s="23">
        <v>37.470920333139198</v>
      </c>
      <c r="BO36" s="23">
        <v>0.92529294854255095</v>
      </c>
      <c r="BP36" s="23">
        <v>1.2332894889135E-2</v>
      </c>
      <c r="BQ36" s="23">
        <v>3.2091179150889798E-4</v>
      </c>
      <c r="BR36" s="23">
        <v>4.61815580317136E-4</v>
      </c>
      <c r="BS36" s="23">
        <v>3.4902891592937699</v>
      </c>
      <c r="BT36" s="6">
        <v>7.1517990871207501E-6</v>
      </c>
      <c r="BU36" s="6">
        <v>7.51365756764057E-6</v>
      </c>
      <c r="BV36" s="6">
        <v>1.5967369998842499E-5</v>
      </c>
      <c r="BW36" s="23">
        <v>0.10342087435903299</v>
      </c>
      <c r="BX36" s="23">
        <v>1.62516826080246</v>
      </c>
      <c r="BY36" s="23">
        <v>9.5350266664021299E-3</v>
      </c>
      <c r="BZ36" s="23">
        <v>3.01945468852549E-2</v>
      </c>
      <c r="CA36" s="23">
        <v>0.122021306474487</v>
      </c>
      <c r="CB36" s="23">
        <v>0</v>
      </c>
      <c r="CC36" s="23">
        <v>7511.1955530616397</v>
      </c>
      <c r="CD36" s="23">
        <v>6.6425212428982305E-2</v>
      </c>
      <c r="CE36" s="23">
        <v>8.5281468558783696E-4</v>
      </c>
      <c r="CF36" s="23">
        <v>2.0880111901783998E-3</v>
      </c>
      <c r="CG36" s="23">
        <v>0</v>
      </c>
      <c r="CH36" s="23">
        <v>5.77044709950853E-2</v>
      </c>
      <c r="CI36" s="23">
        <v>0.19352471560078599</v>
      </c>
      <c r="CJ36" s="23">
        <v>0</v>
      </c>
      <c r="CK36" s="23">
        <v>0.13473572287537799</v>
      </c>
      <c r="CL36" s="23">
        <v>9.4627260035108803E-3</v>
      </c>
      <c r="CM36" s="23">
        <v>7.13071145218451E-2</v>
      </c>
      <c r="CN36" s="23">
        <v>2362.6857881027499</v>
      </c>
      <c r="CO36" s="23">
        <v>0</v>
      </c>
      <c r="CP36" s="23">
        <v>8.7895340020073001E-2</v>
      </c>
      <c r="CQ36" s="23">
        <v>51.985253595552003</v>
      </c>
      <c r="CR36" s="23">
        <v>1283.51795220691</v>
      </c>
      <c r="CS36" s="23">
        <v>36.609612294331299</v>
      </c>
      <c r="CT36" s="23">
        <v>0.43223269536253101</v>
      </c>
      <c r="CU36" s="6">
        <v>1.1084433891024199</v>
      </c>
      <c r="CV36" s="23">
        <v>1.48013256529814E-2</v>
      </c>
      <c r="CW36" s="23">
        <v>220.34226341818999</v>
      </c>
      <c r="CX36" s="6">
        <v>220.34226341818999</v>
      </c>
      <c r="CY36" s="23">
        <v>3.8024667063498798</v>
      </c>
      <c r="CZ36" s="23">
        <v>0</v>
      </c>
      <c r="DA36" s="23">
        <v>13.386536171613701</v>
      </c>
      <c r="DB36" s="23">
        <v>2.3316045446037301E-2</v>
      </c>
      <c r="DC36" s="23">
        <v>2.9144584368528698E-2</v>
      </c>
      <c r="DD36" s="23">
        <v>0</v>
      </c>
      <c r="DE36" s="23">
        <v>28.664315290806702</v>
      </c>
      <c r="DF36" s="23">
        <v>3.5363136318281203E-2</v>
      </c>
      <c r="DG36" s="23">
        <v>0.43517981628743302</v>
      </c>
      <c r="DH36" s="23">
        <v>4.00036275506096E-2</v>
      </c>
      <c r="DI36" s="23">
        <v>4.8482541618302699E-4</v>
      </c>
      <c r="DJ36" s="6">
        <v>1.3798962868654099E-3</v>
      </c>
      <c r="DK36" s="23">
        <v>0.135903018579838</v>
      </c>
      <c r="DL36" s="23">
        <v>0.27592727307065301</v>
      </c>
      <c r="DM36" s="23">
        <v>14.099433010955799</v>
      </c>
      <c r="DN36" s="23">
        <v>0</v>
      </c>
      <c r="DO36" s="23">
        <v>0.34350218488517897</v>
      </c>
      <c r="DP36" s="23">
        <v>8.5621057540633601</v>
      </c>
      <c r="DQ36" s="23">
        <v>0</v>
      </c>
      <c r="DR36" s="23">
        <v>0.39117963762639302</v>
      </c>
      <c r="DS36" s="23">
        <v>0.56291599411013105</v>
      </c>
      <c r="DT36" s="23">
        <v>2936.9644880481901</v>
      </c>
      <c r="DU36" s="23">
        <v>7694.0639159818502</v>
      </c>
      <c r="DV36" s="23">
        <v>854.894718082861</v>
      </c>
      <c r="DW36" s="23">
        <v>8548.9586340647093</v>
      </c>
      <c r="DX36" s="23">
        <v>1.05183111603476E-4</v>
      </c>
      <c r="DY36" s="23">
        <v>88.342011766957398</v>
      </c>
      <c r="DZ36" s="23">
        <v>6.6882704215006694E-2</v>
      </c>
      <c r="EA36" s="6">
        <v>3.5222528968468601E-6</v>
      </c>
      <c r="EB36" s="6">
        <v>3.1304181541414202E-5</v>
      </c>
      <c r="EC36" s="23">
        <v>0</v>
      </c>
      <c r="ED36" s="6">
        <v>2.35933586117936E-6</v>
      </c>
      <c r="EE36" s="23">
        <v>1.6544674756011901E-2</v>
      </c>
      <c r="EF36" s="23">
        <v>4.2737637506916502E-3</v>
      </c>
      <c r="EG36" s="23">
        <v>0.29952479453985698</v>
      </c>
      <c r="EH36" s="23">
        <v>3.51739186935411</v>
      </c>
      <c r="EI36" s="23">
        <v>678.77165490140305</v>
      </c>
      <c r="EJ36" s="23">
        <v>5.0694904484752303</v>
      </c>
      <c r="EK36" s="23">
        <v>11.906956868885599</v>
      </c>
      <c r="EL36" s="23">
        <v>28.793934763030698</v>
      </c>
      <c r="EM36" s="23">
        <v>6.8265663769793301</v>
      </c>
      <c r="EN36" s="23">
        <v>2.31949110710605E-2</v>
      </c>
      <c r="EO36" s="23">
        <v>5.8289881246173601E-3</v>
      </c>
      <c r="EP36" s="23">
        <v>1.61668924871994</v>
      </c>
      <c r="EQ36" s="23">
        <v>442.44685158298</v>
      </c>
      <c r="ER36" s="23">
        <v>425.05985620717502</v>
      </c>
      <c r="ES36" s="23">
        <v>17.386995375805299</v>
      </c>
      <c r="ET36" s="23">
        <v>2.3045975076748399E-2</v>
      </c>
      <c r="EU36" s="23">
        <v>9.1195018656614005E-3</v>
      </c>
      <c r="EV36" s="23">
        <v>15.1924991594878</v>
      </c>
      <c r="EW36" s="23">
        <v>1.13684359860447E-2</v>
      </c>
      <c r="EX36" s="23">
        <v>77.293417867799704</v>
      </c>
      <c r="EY36" s="23">
        <v>19.2074976449125</v>
      </c>
      <c r="EZ36" s="23">
        <v>10.295778042957</v>
      </c>
      <c r="FA36" s="23">
        <v>193.17096290282501</v>
      </c>
      <c r="FB36" s="23">
        <v>6.2773039304331493E-2</v>
      </c>
      <c r="FC36" s="23">
        <v>456.99324340912602</v>
      </c>
      <c r="FD36" s="23">
        <v>10.9946235045773</v>
      </c>
      <c r="FE36" s="23">
        <v>40.849188344163501</v>
      </c>
      <c r="FF36" s="23">
        <v>0.25813034100646498</v>
      </c>
      <c r="FG36" s="23">
        <v>0</v>
      </c>
      <c r="FH36" s="23">
        <v>62.955032337615698</v>
      </c>
      <c r="FI36" s="23">
        <v>13.7968027082765</v>
      </c>
      <c r="FJ36" s="23">
        <v>6.8365005482261099E-2</v>
      </c>
      <c r="FK36" s="23">
        <v>0</v>
      </c>
      <c r="FL36" s="23">
        <v>1.0951610661551901E-2</v>
      </c>
      <c r="FM36" s="23">
        <v>15.6014645228957</v>
      </c>
      <c r="FN36" s="23">
        <v>3.2316395515852299</v>
      </c>
      <c r="FO36" s="23">
        <v>0</v>
      </c>
      <c r="FP36" s="23">
        <v>0</v>
      </c>
      <c r="FQ36" s="23">
        <v>9.6742278479022303</v>
      </c>
      <c r="FR36" s="23">
        <v>1523.0273842711199</v>
      </c>
      <c r="FS36" s="23">
        <v>1.69320082741936</v>
      </c>
      <c r="FT36" s="23">
        <v>11.494381195399701</v>
      </c>
      <c r="FV36" s="32">
        <f t="shared" si="47"/>
        <v>1.9283727386515395</v>
      </c>
      <c r="FW36" s="46">
        <f t="shared" si="58"/>
        <v>-4.3177358808808269E-6</v>
      </c>
      <c r="FX36" s="46">
        <f t="shared" si="59"/>
        <v>-1.5785673164905737E-5</v>
      </c>
      <c r="FY36" s="46">
        <f t="shared" si="60"/>
        <v>-6.0688469371955059E-7</v>
      </c>
      <c r="FZ36" s="46">
        <f t="shared" si="61"/>
        <v>5.9105174889376687E-5</v>
      </c>
      <c r="GA36" s="46">
        <f t="shared" si="62"/>
        <v>6.7004881790219196E-5</v>
      </c>
      <c r="GB36" s="46">
        <f t="shared" si="63"/>
        <v>3.3330824764966589E-6</v>
      </c>
      <c r="GC36" s="46">
        <f t="shared" si="64"/>
        <v>-2.8034406696513732E-6</v>
      </c>
      <c r="GD36" s="46">
        <f t="shared" si="65"/>
        <v>-6.1145674005240379E-7</v>
      </c>
      <c r="GE36" s="46">
        <f t="shared" si="66"/>
        <v>4.6351251150692607E-6</v>
      </c>
      <c r="GF36" s="46">
        <f t="shared" si="67"/>
        <v>-3.3577018462420737E-6</v>
      </c>
      <c r="GG36" s="46">
        <f t="shared" si="68"/>
        <v>3.983781437014963E-6</v>
      </c>
      <c r="GH36" s="46">
        <f t="shared" si="69"/>
        <v>-4.5670255936647379E-5</v>
      </c>
      <c r="GI36" s="46">
        <f t="shared" si="70"/>
        <v>3.3567728977840197E-6</v>
      </c>
      <c r="GJ36" s="46">
        <f t="shared" si="71"/>
        <v>6.8501495732256242E-6</v>
      </c>
      <c r="GK36" s="46">
        <f t="shared" si="72"/>
        <v>-1.0142597190805986E-5</v>
      </c>
      <c r="GL36" s="46">
        <f t="shared" si="73"/>
        <v>-5.2407639207387475E-5</v>
      </c>
      <c r="GM36" s="46">
        <f t="shared" si="74"/>
        <v>0</v>
      </c>
      <c r="GN36" s="46">
        <f t="shared" si="75"/>
        <v>-1.1297458543144472E-5</v>
      </c>
      <c r="GO36" s="46">
        <f t="shared" si="76"/>
        <v>-3.6910940478084188E-5</v>
      </c>
      <c r="GP36" s="46">
        <f t="shared" si="77"/>
        <v>0</v>
      </c>
      <c r="GQ36" s="46">
        <f t="shared" si="78"/>
        <v>0</v>
      </c>
      <c r="GR36" s="46">
        <f t="shared" si="79"/>
        <v>5.3070704499233641E-5</v>
      </c>
      <c r="GS36" s="46">
        <f t="shared" si="80"/>
        <v>1.2756378923826259E-5</v>
      </c>
      <c r="GT36" s="46">
        <f t="shared" si="81"/>
        <v>-2.1394933231954838E-6</v>
      </c>
      <c r="GU36" s="46">
        <f t="shared" si="82"/>
        <v>-8.7557265273877082E-6</v>
      </c>
      <c r="GV36" s="46">
        <f t="shared" si="83"/>
        <v>-7.7913922608045627E-6</v>
      </c>
      <c r="GW36" s="46">
        <f t="shared" si="84"/>
        <v>1.3623155919237272E-5</v>
      </c>
      <c r="GX36" s="46">
        <f t="shared" si="85"/>
        <v>-1.0500694547963203E-5</v>
      </c>
      <c r="GY36" s="46">
        <f t="shared" si="86"/>
        <v>-1.891223664619049E-6</v>
      </c>
      <c r="GZ36" s="46">
        <f t="shared" si="87"/>
        <v>2.583058801998413E-4</v>
      </c>
      <c r="HA36" s="46">
        <f t="shared" si="88"/>
        <v>-1.2808240127761354E-5</v>
      </c>
      <c r="HB36" s="46">
        <f t="shared" si="89"/>
        <v>-1.6153108085975865E-6</v>
      </c>
      <c r="HC36" s="46">
        <f t="shared" si="90"/>
        <v>3.2793265558975298E-5</v>
      </c>
      <c r="HD36" s="46">
        <f t="shared" si="91"/>
        <v>-7.9752450823368471E-4</v>
      </c>
      <c r="HE36" s="46">
        <f t="shared" si="92"/>
        <v>-8.9002991556309766E-6</v>
      </c>
      <c r="HF36" s="46">
        <f t="shared" si="93"/>
        <v>5.8458407517170211E-5</v>
      </c>
      <c r="HG36" s="46">
        <f t="shared" si="94"/>
        <v>-7.3472236730465855E-5</v>
      </c>
      <c r="HH36" s="46">
        <f t="shared" si="95"/>
        <v>5.1849715689838829E-7</v>
      </c>
      <c r="HI36" s="46">
        <f t="shared" si="48"/>
        <v>-1.025942509701707E-4</v>
      </c>
      <c r="HJ36" s="46">
        <f t="shared" si="49"/>
        <v>2.5579977978309376E-5</v>
      </c>
      <c r="HK36" s="46">
        <f t="shared" si="50"/>
        <v>-2.295035556084334E-5</v>
      </c>
      <c r="HL36" s="46">
        <f t="shared" si="51"/>
        <v>0</v>
      </c>
      <c r="HM36" s="46">
        <f t="shared" si="52"/>
        <v>9.2984462344233919E-5</v>
      </c>
      <c r="HN36" s="46">
        <f t="shared" si="53"/>
        <v>3.3961084241625878E-5</v>
      </c>
      <c r="HO36" s="46">
        <f t="shared" si="54"/>
        <v>-2.2871426308470846E-5</v>
      </c>
      <c r="HP36" s="46">
        <f t="shared" si="55"/>
        <v>1.1316853491980593E-5</v>
      </c>
      <c r="HQ36" s="46">
        <f t="shared" si="96"/>
        <v>0</v>
      </c>
      <c r="HR36" s="46">
        <f t="shared" si="97"/>
        <v>1.1495268809955583E-6</v>
      </c>
      <c r="HS36" s="46">
        <f t="shared" si="98"/>
        <v>6.3904627216254727E-6</v>
      </c>
      <c r="HT36" s="46">
        <f t="shared" si="99"/>
        <v>3.7455978422724906E-5</v>
      </c>
      <c r="HU36" s="46">
        <f t="shared" si="100"/>
        <v>0</v>
      </c>
      <c r="HV36" s="46">
        <f t="shared" si="101"/>
        <v>0</v>
      </c>
      <c r="HW36" s="46">
        <f t="shared" si="102"/>
        <v>0</v>
      </c>
      <c r="HX36" s="46">
        <f t="shared" si="103"/>
        <v>0</v>
      </c>
      <c r="HY36" s="46">
        <f t="shared" si="56"/>
        <v>-5.9423876168750125E-5</v>
      </c>
      <c r="HZ36" s="46">
        <f t="shared" si="57"/>
        <v>0</v>
      </c>
    </row>
    <row r="37" spans="1:234" x14ac:dyDescent="0.3">
      <c r="A37" s="23" t="s">
        <v>35</v>
      </c>
      <c r="B37" s="21">
        <v>36379.590733999998</v>
      </c>
      <c r="C37" s="21">
        <v>0.177948</v>
      </c>
      <c r="D37" s="21">
        <v>50990.038611000004</v>
      </c>
      <c r="E37" s="21">
        <v>1468.8126170999999</v>
      </c>
      <c r="F37" s="21">
        <v>1443.9506710999999</v>
      </c>
      <c r="G37" s="21">
        <v>895.09941601000003</v>
      </c>
      <c r="H37" s="21">
        <v>38627.704791999997</v>
      </c>
      <c r="I37" s="23">
        <v>499.72074087999999</v>
      </c>
      <c r="J37" s="23">
        <v>369.88677758</v>
      </c>
      <c r="K37" s="23">
        <v>4.24399E-5</v>
      </c>
      <c r="L37" s="23">
        <v>226.03344702999999</v>
      </c>
      <c r="N37" s="23">
        <v>102.19596122999999</v>
      </c>
      <c r="O37" s="23">
        <v>2.3331820000000001E-4</v>
      </c>
      <c r="P37" s="23">
        <v>2.4979999999999999E-2</v>
      </c>
      <c r="Q37" s="23">
        <v>0.41568456819999999</v>
      </c>
      <c r="S37" s="23">
        <v>1.18896E-5</v>
      </c>
      <c r="T37" s="23">
        <v>0.37388063519999998</v>
      </c>
      <c r="W37" s="23">
        <v>0.38653599760000001</v>
      </c>
      <c r="Y37" s="23">
        <v>2260.2827987999999</v>
      </c>
      <c r="AA37" s="6">
        <v>4.7258981000000002E-6</v>
      </c>
      <c r="AB37" s="23">
        <v>1.060794E-4</v>
      </c>
      <c r="AC37" s="23">
        <v>8.0607399999999997E-5</v>
      </c>
      <c r="AD37" s="23">
        <v>7.2672071516000001</v>
      </c>
      <c r="AE37" s="23">
        <v>210.48518525</v>
      </c>
      <c r="AF37" s="23">
        <v>5.6272287504999996</v>
      </c>
      <c r="AG37" s="23">
        <v>4.45477E-4</v>
      </c>
      <c r="AI37" s="23">
        <v>0.39514202609999999</v>
      </c>
      <c r="AJ37" s="23">
        <v>218.73504419</v>
      </c>
      <c r="AK37" s="23">
        <v>3.6293305438000001</v>
      </c>
      <c r="AL37" s="23">
        <v>1.1243397072000001</v>
      </c>
      <c r="AM37" s="23">
        <v>124.8158354</v>
      </c>
      <c r="AN37" s="23">
        <v>0.73543878679999997</v>
      </c>
      <c r="AS37" s="23">
        <v>1.12939185E-2</v>
      </c>
      <c r="AT37" s="23">
        <v>4.3924343400000003E-2</v>
      </c>
      <c r="AU37" s="23">
        <v>5.4424508315000004</v>
      </c>
      <c r="AW37" s="23">
        <v>29.019466091999998</v>
      </c>
      <c r="AX37" s="23">
        <v>534.16955851</v>
      </c>
      <c r="AY37" s="23">
        <v>0.52029938539999998</v>
      </c>
      <c r="BD37" s="23">
        <v>1.11747E-5</v>
      </c>
      <c r="BF37" s="21"/>
      <c r="BG37" s="23" t="s">
        <v>35</v>
      </c>
      <c r="BH37" s="23">
        <v>1.89502878977496E-2</v>
      </c>
      <c r="BI37" s="23">
        <v>0.459309640017457</v>
      </c>
      <c r="BJ37" s="23">
        <v>0</v>
      </c>
      <c r="BK37" s="23">
        <v>369.88617349128998</v>
      </c>
      <c r="BL37" s="23">
        <v>0</v>
      </c>
      <c r="BM37" s="23">
        <v>499.72352077995799</v>
      </c>
      <c r="BN37" s="23">
        <v>499.72228008050899</v>
      </c>
      <c r="BO37" s="23">
        <v>15.932687060549901</v>
      </c>
      <c r="BP37" s="23">
        <v>9.0865663981305207E-3</v>
      </c>
      <c r="BQ37" s="6">
        <v>1.7400885376191202E-5</v>
      </c>
      <c r="BR37" s="6">
        <v>2.50405047482045E-5</v>
      </c>
      <c r="BS37" s="23">
        <v>226.03404591095199</v>
      </c>
      <c r="BT37" s="6">
        <v>1.1174495944000401E-5</v>
      </c>
      <c r="BU37" s="23">
        <v>0</v>
      </c>
      <c r="BV37" s="23">
        <v>0</v>
      </c>
      <c r="BW37" s="23">
        <v>0</v>
      </c>
      <c r="BX37" s="23">
        <v>102.195699019789</v>
      </c>
      <c r="BY37" s="6">
        <v>5.5996265149886697E-5</v>
      </c>
      <c r="BZ37" s="23">
        <v>1.77326495698232E-4</v>
      </c>
      <c r="CA37" s="23">
        <v>2.49773908542247E-2</v>
      </c>
      <c r="CB37" s="23">
        <v>0</v>
      </c>
      <c r="CC37" s="23">
        <v>138126.877158366</v>
      </c>
      <c r="CD37" s="23">
        <v>0.41567952481479598</v>
      </c>
      <c r="CE37" s="6">
        <v>3.4480120923516302E-6</v>
      </c>
      <c r="CF37" s="6">
        <v>8.4412939918539607E-6</v>
      </c>
      <c r="CG37" s="6">
        <v>0</v>
      </c>
      <c r="CH37" s="23">
        <v>0.37388145822449798</v>
      </c>
      <c r="CI37" s="23">
        <v>7.2672129567285699</v>
      </c>
      <c r="CJ37" s="23">
        <v>0</v>
      </c>
      <c r="CK37" s="23">
        <v>3.6293286725307099</v>
      </c>
      <c r="CL37" s="23">
        <v>0</v>
      </c>
      <c r="CM37" s="23">
        <v>1.1243466491812499</v>
      </c>
      <c r="CN37" s="23">
        <v>36379.391040277304</v>
      </c>
      <c r="CO37" s="23">
        <v>0</v>
      </c>
      <c r="CP37" s="23">
        <v>0.386539210250468</v>
      </c>
      <c r="CQ37" s="23">
        <v>884.04121960560701</v>
      </c>
      <c r="CR37" s="23">
        <v>24682.238834756499</v>
      </c>
      <c r="CS37" s="23">
        <v>528.27643193479003</v>
      </c>
      <c r="CT37" s="23">
        <v>29.019462413006401</v>
      </c>
      <c r="CU37" s="23">
        <v>4.9107937740880603</v>
      </c>
      <c r="CV37" s="23">
        <v>1.09031319182415E-2</v>
      </c>
      <c r="CW37" s="23">
        <v>2260.2708637299202</v>
      </c>
      <c r="CX37" s="23">
        <v>2260.2708637299202</v>
      </c>
      <c r="CY37" s="23">
        <v>0</v>
      </c>
      <c r="CZ37" s="23">
        <v>0</v>
      </c>
      <c r="DA37" s="23">
        <v>534.17113652988701</v>
      </c>
      <c r="DB37" s="6">
        <v>1.89024363544847E-6</v>
      </c>
      <c r="DC37" s="6">
        <v>2.3627602154429498E-6</v>
      </c>
      <c r="DD37" s="23">
        <v>0</v>
      </c>
      <c r="DE37" s="23">
        <v>536.36205043870905</v>
      </c>
      <c r="DF37" s="23">
        <v>0.434750654354643</v>
      </c>
      <c r="DG37" s="23">
        <v>1.00122206164093</v>
      </c>
      <c r="DH37" s="23">
        <v>2.4894856957290799E-2</v>
      </c>
      <c r="DI37" s="6">
        <v>2.7579656519893799E-5</v>
      </c>
      <c r="DJ37" s="6">
        <v>7.8493723992349804E-5</v>
      </c>
      <c r="DK37" s="6">
        <v>2.6599474528348701E-5</v>
      </c>
      <c r="DL37" s="6">
        <v>5.4009828204831597E-5</v>
      </c>
      <c r="DM37" s="23">
        <v>210.48789172058699</v>
      </c>
      <c r="DN37" s="23">
        <v>0</v>
      </c>
      <c r="DO37" s="23">
        <v>5.62720982902625</v>
      </c>
      <c r="DP37" s="23">
        <v>0.17794530398981501</v>
      </c>
      <c r="DQ37" s="23">
        <v>0</v>
      </c>
      <c r="DR37" s="23">
        <v>1.82650879368595E-4</v>
      </c>
      <c r="DS37" s="23">
        <v>2.62838542303939E-4</v>
      </c>
      <c r="DT37" s="23">
        <v>64591.716368987603</v>
      </c>
      <c r="DU37" s="23">
        <v>45890.909084569197</v>
      </c>
      <c r="DV37" s="23">
        <v>5098.9901740207297</v>
      </c>
      <c r="DW37" s="23">
        <v>50989.899258589998</v>
      </c>
      <c r="DX37" s="23">
        <v>6.4960069325220398E-4</v>
      </c>
      <c r="DY37" s="23">
        <v>1635.2164995004</v>
      </c>
      <c r="DZ37" s="23">
        <v>0.73541360638948905</v>
      </c>
      <c r="EA37" s="23">
        <v>0</v>
      </c>
      <c r="EB37" s="23">
        <v>0</v>
      </c>
      <c r="EC37" s="23">
        <v>0</v>
      </c>
      <c r="ED37" s="23">
        <v>0</v>
      </c>
      <c r="EE37" s="23">
        <v>1.1293917804813799E-2</v>
      </c>
      <c r="EF37" s="23">
        <v>4.3923574314376802E-2</v>
      </c>
      <c r="EG37" s="23">
        <v>5.4424325104272997</v>
      </c>
      <c r="EH37" s="23">
        <v>10.832080854291</v>
      </c>
      <c r="EI37" s="23">
        <v>20518.5281663883</v>
      </c>
      <c r="EJ37" s="23">
        <v>14.5949710235508</v>
      </c>
      <c r="EK37" s="23">
        <v>38.055802838450703</v>
      </c>
      <c r="EL37" s="23">
        <v>100.35441647183301</v>
      </c>
      <c r="EM37" s="23">
        <v>21.521145034364501</v>
      </c>
      <c r="EN37" s="23">
        <v>1.4566620375116399</v>
      </c>
      <c r="EO37" s="6">
        <v>4.7259832283382298E-7</v>
      </c>
      <c r="EP37" s="23">
        <v>5.0701463070928101</v>
      </c>
      <c r="EQ37" s="23">
        <v>1468.90599878956</v>
      </c>
      <c r="ER37" s="23">
        <v>1444.0440458395001</v>
      </c>
      <c r="ES37" s="23">
        <v>24.861952950059699</v>
      </c>
      <c r="ET37" s="23">
        <v>5.7594105943109596E-4</v>
      </c>
      <c r="EU37" s="23">
        <v>1.7422977871106701E-4</v>
      </c>
      <c r="EV37" s="23">
        <v>109.436697518698</v>
      </c>
      <c r="EW37" s="23">
        <v>3.4022851458081902E-4</v>
      </c>
      <c r="EX37" s="23">
        <v>250.47347272331399</v>
      </c>
      <c r="EY37" s="23">
        <v>61.476852668970402</v>
      </c>
      <c r="EZ37" s="23">
        <v>33.110425387324497</v>
      </c>
      <c r="FA37" s="23">
        <v>626.394264979029</v>
      </c>
      <c r="FB37" s="23">
        <v>0.39482099671720799</v>
      </c>
      <c r="FC37" s="23">
        <v>11780.265504937001</v>
      </c>
      <c r="FD37" s="23">
        <v>33.684094263022402</v>
      </c>
      <c r="FE37" s="23">
        <v>137.14353270942499</v>
      </c>
      <c r="FF37" s="23">
        <v>0.43839062326888001</v>
      </c>
      <c r="FG37" s="23">
        <v>0</v>
      </c>
      <c r="FH37" s="23">
        <v>895.09409797031799</v>
      </c>
      <c r="FI37" s="23">
        <v>530.44203802188201</v>
      </c>
      <c r="FJ37" s="23">
        <v>0.52029112601916805</v>
      </c>
      <c r="FK37" s="23">
        <v>0</v>
      </c>
      <c r="FL37" s="23">
        <v>8.0695854486019895E-3</v>
      </c>
      <c r="FM37" s="23">
        <v>364.97445588726799</v>
      </c>
      <c r="FN37" s="23">
        <v>218.73548490761701</v>
      </c>
      <c r="FO37" s="23">
        <v>0</v>
      </c>
      <c r="FP37" s="23">
        <v>0</v>
      </c>
      <c r="FQ37" s="23">
        <v>208.261526057917</v>
      </c>
      <c r="FR37" s="23">
        <v>38627.791914603898</v>
      </c>
      <c r="FS37" s="23">
        <v>124.81574533345599</v>
      </c>
      <c r="FT37" s="23">
        <v>262.50014980911902</v>
      </c>
      <c r="FV37" s="32">
        <f t="shared" si="47"/>
        <v>1.6721565786567159</v>
      </c>
      <c r="FW37" s="46">
        <f t="shared" si="58"/>
        <v>-5.4891690276062607E-6</v>
      </c>
      <c r="FX37" s="46">
        <f t="shared" si="59"/>
        <v>-1.5150550638322532E-5</v>
      </c>
      <c r="FY37" s="46">
        <f t="shared" si="60"/>
        <v>-2.7329339965581183E-6</v>
      </c>
      <c r="FZ37" s="46">
        <f t="shared" si="61"/>
        <v>6.3576312235469497E-5</v>
      </c>
      <c r="GA37" s="46">
        <f t="shared" si="62"/>
        <v>6.4666156101471681E-5</v>
      </c>
      <c r="GB37" s="46">
        <f t="shared" si="63"/>
        <v>-5.9412838249227737E-6</v>
      </c>
      <c r="GC37" s="46">
        <f t="shared" si="64"/>
        <v>2.2554434536246504E-6</v>
      </c>
      <c r="GD37" s="46">
        <f t="shared" si="65"/>
        <v>3.0801213219411037E-6</v>
      </c>
      <c r="GE37" s="46">
        <f t="shared" si="66"/>
        <v>-1.6331719505414588E-6</v>
      </c>
      <c r="GF37" s="46">
        <f t="shared" si="67"/>
        <v>3.5111402140478195E-5</v>
      </c>
      <c r="GG37" s="46">
        <f t="shared" si="68"/>
        <v>2.6495235986830991E-6</v>
      </c>
      <c r="GH37" s="46">
        <f t="shared" si="69"/>
        <v>0</v>
      </c>
      <c r="GI37" s="46">
        <f t="shared" si="70"/>
        <v>-2.5657590362198204E-6</v>
      </c>
      <c r="GJ37" s="46">
        <f t="shared" si="71"/>
        <v>1.9547759749081512E-5</v>
      </c>
      <c r="GK37" s="46">
        <f t="shared" si="72"/>
        <v>-1.0444939052436835E-4</v>
      </c>
      <c r="GL37" s="46">
        <f t="shared" si="73"/>
        <v>-1.2132721755480609E-5</v>
      </c>
      <c r="GM37" s="46">
        <f t="shared" si="74"/>
        <v>0</v>
      </c>
      <c r="GN37" s="46">
        <f t="shared" si="75"/>
        <v>-2.4720410645370539E-5</v>
      </c>
      <c r="GO37" s="46">
        <f t="shared" si="76"/>
        <v>2.2013028237143391E-6</v>
      </c>
      <c r="GP37" s="46">
        <f t="shared" si="77"/>
        <v>0</v>
      </c>
      <c r="GQ37" s="46">
        <f t="shared" si="78"/>
        <v>0</v>
      </c>
      <c r="GR37" s="46">
        <f t="shared" si="79"/>
        <v>8.3113875238911662E-6</v>
      </c>
      <c r="GS37" s="46">
        <f t="shared" si="80"/>
        <v>0</v>
      </c>
      <c r="GT37" s="46">
        <f t="shared" si="81"/>
        <v>-5.2803437189720021E-6</v>
      </c>
      <c r="GU37" s="46">
        <f t="shared" si="82"/>
        <v>0</v>
      </c>
      <c r="GV37" s="46">
        <f t="shared" si="83"/>
        <v>-6.2617997361739556E-5</v>
      </c>
      <c r="GW37" s="46">
        <f t="shared" si="84"/>
        <v>-5.6745115040172456E-5</v>
      </c>
      <c r="GX37" s="46">
        <f t="shared" si="85"/>
        <v>2.3604944214765812E-5</v>
      </c>
      <c r="GY37" s="46">
        <f t="shared" si="86"/>
        <v>7.9881148957873457E-7</v>
      </c>
      <c r="GZ37" s="46">
        <f t="shared" si="87"/>
        <v>1.2858247404783292E-5</v>
      </c>
      <c r="HA37" s="46">
        <f t="shared" si="88"/>
        <v>-3.3624852638021762E-6</v>
      </c>
      <c r="HB37" s="46">
        <f t="shared" si="89"/>
        <v>2.7883981740905171E-5</v>
      </c>
      <c r="HC37" s="46">
        <f t="shared" si="90"/>
        <v>0</v>
      </c>
      <c r="HD37" s="46">
        <f t="shared" si="91"/>
        <v>-8.1244049376501639E-4</v>
      </c>
      <c r="HE37" s="46">
        <f t="shared" si="92"/>
        <v>2.0148468602390788E-6</v>
      </c>
      <c r="HF37" s="46">
        <f t="shared" si="93"/>
        <v>-5.1559626978164868E-7</v>
      </c>
      <c r="HG37" s="46">
        <f t="shared" si="94"/>
        <v>6.1742738474741369E-6</v>
      </c>
      <c r="HH37" s="46">
        <f t="shared" si="95"/>
        <v>-7.2159549079323243E-7</v>
      </c>
      <c r="HI37" s="46">
        <f t="shared" si="48"/>
        <v>-3.423862184435521E-5</v>
      </c>
      <c r="HJ37" s="46">
        <f t="shared" si="49"/>
        <v>0</v>
      </c>
      <c r="HK37" s="46">
        <f t="shared" si="50"/>
        <v>0</v>
      </c>
      <c r="HL37" s="46">
        <f t="shared" si="51"/>
        <v>0</v>
      </c>
      <c r="HM37" s="46">
        <f t="shared" si="52"/>
        <v>0</v>
      </c>
      <c r="HN37" s="46">
        <f t="shared" si="53"/>
        <v>-6.1554030186460446E-8</v>
      </c>
      <c r="HO37" s="46">
        <f t="shared" si="54"/>
        <v>-1.7509325437080077E-5</v>
      </c>
      <c r="HP37" s="46">
        <f t="shared" si="55"/>
        <v>-3.3663276468540273E-6</v>
      </c>
      <c r="HQ37" s="46">
        <f t="shared" si="96"/>
        <v>0</v>
      </c>
      <c r="HR37" s="46">
        <f t="shared" si="97"/>
        <v>-1.2677674996552101E-7</v>
      </c>
      <c r="HS37" s="46">
        <f t="shared" si="98"/>
        <v>2.9541554022805282E-6</v>
      </c>
      <c r="HT37" s="46">
        <f t="shared" si="99"/>
        <v>-1.5874285197516218E-5</v>
      </c>
      <c r="HU37" s="46">
        <f t="shared" si="100"/>
        <v>0</v>
      </c>
      <c r="HV37" s="46">
        <f t="shared" si="101"/>
        <v>0</v>
      </c>
      <c r="HW37" s="46">
        <f t="shared" si="102"/>
        <v>0</v>
      </c>
      <c r="HX37" s="46">
        <f t="shared" si="103"/>
        <v>0</v>
      </c>
      <c r="HY37" s="46">
        <f t="shared" si="56"/>
        <v>-1.8260534922571388E-5</v>
      </c>
      <c r="HZ37" s="46">
        <f t="shared" si="57"/>
        <v>0</v>
      </c>
    </row>
    <row r="38" spans="1:234" x14ac:dyDescent="0.3">
      <c r="A38" s="23" t="s">
        <v>36</v>
      </c>
      <c r="B38" s="21">
        <v>447.73402599999997</v>
      </c>
      <c r="D38" s="21">
        <v>854.53832199999999</v>
      </c>
      <c r="E38" s="21">
        <v>30.861915700000001</v>
      </c>
      <c r="F38" s="21">
        <v>30.783853199999999</v>
      </c>
      <c r="G38" s="21">
        <v>19.031842336</v>
      </c>
      <c r="H38" s="21">
        <v>72.311929140000004</v>
      </c>
      <c r="I38" s="23">
        <v>0.10602326550000001</v>
      </c>
      <c r="J38" s="23">
        <v>1.6963685799999999E-2</v>
      </c>
      <c r="L38" s="23">
        <v>3.1807025599999997E-2</v>
      </c>
      <c r="N38" s="23">
        <v>6.70198E-4</v>
      </c>
      <c r="Y38" s="23">
        <v>1.8819136477</v>
      </c>
      <c r="AF38" s="23">
        <v>3.4456485000000001E-3</v>
      </c>
      <c r="AJ38" s="23">
        <v>0.34457585340000002</v>
      </c>
      <c r="AM38" s="23">
        <v>0.16963731670000001</v>
      </c>
      <c r="AW38" s="23">
        <v>8.4818655899999998E-2</v>
      </c>
      <c r="BD38" s="23">
        <v>1.4027398999999999E-3</v>
      </c>
      <c r="BF38" s="21"/>
      <c r="BG38" s="23" t="s">
        <v>36</v>
      </c>
      <c r="BH38" s="23">
        <v>0</v>
      </c>
      <c r="BI38" s="23">
        <v>1.11230294372151E-2</v>
      </c>
      <c r="BJ38" s="23">
        <v>0</v>
      </c>
      <c r="BK38" s="23">
        <v>1.69304006563606E-2</v>
      </c>
      <c r="BL38" s="23">
        <v>0</v>
      </c>
      <c r="BM38" s="23">
        <v>0.105813994599216</v>
      </c>
      <c r="BN38" s="23">
        <v>0.105813994599216</v>
      </c>
      <c r="BO38" s="23">
        <v>8.6649699515534001E-2</v>
      </c>
      <c r="BP38" s="23">
        <v>5.8649766806108698E-3</v>
      </c>
      <c r="BQ38" s="23">
        <v>0</v>
      </c>
      <c r="BR38" s="23">
        <v>0</v>
      </c>
      <c r="BS38" s="23">
        <v>3.1744726445291603E-2</v>
      </c>
      <c r="BT38" s="23">
        <v>1.39798475222142E-3</v>
      </c>
      <c r="BU38" s="23">
        <v>0</v>
      </c>
      <c r="BV38" s="23">
        <v>0</v>
      </c>
      <c r="BW38" s="23">
        <v>0</v>
      </c>
      <c r="BX38" s="23">
        <v>6.67908594289367E-4</v>
      </c>
      <c r="BY38" s="23">
        <v>0</v>
      </c>
      <c r="BZ38" s="23">
        <v>0</v>
      </c>
      <c r="CA38" s="23">
        <v>0</v>
      </c>
      <c r="CB38" s="23">
        <v>0</v>
      </c>
      <c r="CC38" s="23">
        <v>550.89847787804899</v>
      </c>
      <c r="CD38" s="23">
        <v>0</v>
      </c>
      <c r="CE38" s="23">
        <v>0</v>
      </c>
      <c r="CF38" s="23">
        <v>0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447.00415236142499</v>
      </c>
      <c r="CO38" s="23">
        <v>0</v>
      </c>
      <c r="CP38" s="23">
        <v>0</v>
      </c>
      <c r="CQ38" s="23">
        <v>4.4338829869144698</v>
      </c>
      <c r="CR38" s="23">
        <v>98.205176340713606</v>
      </c>
      <c r="CS38" s="23">
        <v>2.2471128543858101</v>
      </c>
      <c r="CT38" s="23">
        <v>8.4653565045057097E-2</v>
      </c>
      <c r="CU38" s="23">
        <v>4.5207650119875797E-3</v>
      </c>
      <c r="CV38" s="23">
        <v>0</v>
      </c>
      <c r="CW38" s="23">
        <v>1.87818315407221</v>
      </c>
      <c r="CX38" s="23">
        <v>1.87818315407221</v>
      </c>
      <c r="CY38" s="23">
        <v>0</v>
      </c>
      <c r="CZ38" s="23">
        <v>0</v>
      </c>
      <c r="DA38" s="23">
        <v>0</v>
      </c>
      <c r="DB38" s="23">
        <v>0</v>
      </c>
      <c r="DC38" s="23">
        <v>0</v>
      </c>
      <c r="DD38" s="23">
        <v>0</v>
      </c>
      <c r="DE38" s="23">
        <v>2.2030526416001099</v>
      </c>
      <c r="DF38" s="23">
        <v>3.0311514994185301E-3</v>
      </c>
      <c r="DG38" s="23">
        <v>0.146037594092714</v>
      </c>
      <c r="DH38" s="23">
        <v>7.0524074582361596E-4</v>
      </c>
      <c r="DI38" s="23">
        <v>0</v>
      </c>
      <c r="DJ38" s="23">
        <v>0</v>
      </c>
      <c r="DK38" s="23">
        <v>0</v>
      </c>
      <c r="DL38" s="23">
        <v>0</v>
      </c>
      <c r="DM38" s="23">
        <v>0</v>
      </c>
      <c r="DN38" s="23">
        <v>0</v>
      </c>
      <c r="DO38" s="23">
        <v>3.4388762489351598E-3</v>
      </c>
      <c r="DP38" s="23">
        <v>0</v>
      </c>
      <c r="DQ38" s="23">
        <v>0</v>
      </c>
      <c r="DR38" s="23">
        <v>0</v>
      </c>
      <c r="DS38" s="23">
        <v>0</v>
      </c>
      <c r="DT38" s="23">
        <v>159.96014892221601</v>
      </c>
      <c r="DU38" s="23">
        <v>767.72201700865696</v>
      </c>
      <c r="DV38" s="23">
        <v>85.302859956899596</v>
      </c>
      <c r="DW38" s="23">
        <v>853.02487696555602</v>
      </c>
      <c r="DX38" s="6">
        <v>1.0977028632527999E-6</v>
      </c>
      <c r="DY38" s="23">
        <v>8.4787661210227299</v>
      </c>
      <c r="DZ38" s="23">
        <v>0</v>
      </c>
      <c r="EA38" s="23">
        <v>0</v>
      </c>
      <c r="EB38" s="23">
        <v>0</v>
      </c>
      <c r="EC38" s="23">
        <v>0</v>
      </c>
      <c r="ED38" s="23">
        <v>0</v>
      </c>
      <c r="EE38" s="23">
        <v>0</v>
      </c>
      <c r="EF38" s="23">
        <v>0</v>
      </c>
      <c r="EG38" s="23">
        <v>0</v>
      </c>
      <c r="EH38" s="23">
        <v>0.15899928239554201</v>
      </c>
      <c r="EI38" s="23">
        <v>19.995438403710398</v>
      </c>
      <c r="EJ38" s="23">
        <v>0.22026525240166001</v>
      </c>
      <c r="EK38" s="23">
        <v>0.55658057176871201</v>
      </c>
      <c r="EL38" s="23">
        <v>9.0325081433224703</v>
      </c>
      <c r="EM38" s="23">
        <v>0.32065821855520099</v>
      </c>
      <c r="EN38" s="23">
        <v>1.6486830139387199E-3</v>
      </c>
      <c r="EO38" s="23">
        <v>0</v>
      </c>
      <c r="EP38" s="23">
        <v>7.4517201783539197E-2</v>
      </c>
      <c r="EQ38" s="23">
        <v>30.824209347156302</v>
      </c>
      <c r="ER38" s="23">
        <v>30.746146658730002</v>
      </c>
      <c r="ES38" s="23">
        <v>7.8062688426285304E-2</v>
      </c>
      <c r="ET38" s="23">
        <v>0</v>
      </c>
      <c r="EU38" s="23">
        <v>3.7470251382022398E-4</v>
      </c>
      <c r="EV38" s="23">
        <v>1.01366700287152</v>
      </c>
      <c r="EW38" s="23">
        <v>2.9975798762104599E-3</v>
      </c>
      <c r="EX38" s="23">
        <v>4.2547531539873296</v>
      </c>
      <c r="EY38" s="23">
        <v>0.89489884643154505</v>
      </c>
      <c r="EZ38" s="23">
        <v>0.49794254865325299</v>
      </c>
      <c r="FA38" s="23">
        <v>11.2868114001003</v>
      </c>
      <c r="FB38" s="23">
        <v>0</v>
      </c>
      <c r="FC38" s="23">
        <v>20.4203439401842</v>
      </c>
      <c r="FD38" s="23">
        <v>0.49329963237928298</v>
      </c>
      <c r="FE38" s="23">
        <v>1.9355602660978699</v>
      </c>
      <c r="FF38" s="23">
        <v>6.6417257780937704E-4</v>
      </c>
      <c r="FG38" s="23">
        <v>0</v>
      </c>
      <c r="FH38" s="23">
        <v>19.016167401356899</v>
      </c>
      <c r="FI38" s="23">
        <v>0.61344639230648501</v>
      </c>
      <c r="FJ38" s="23">
        <v>0</v>
      </c>
      <c r="FK38" s="23">
        <v>0</v>
      </c>
      <c r="FL38" s="23">
        <v>0.34392881009496401</v>
      </c>
      <c r="FM38" s="23">
        <v>0.412364150437454</v>
      </c>
      <c r="FN38" s="23">
        <v>0.343894190857784</v>
      </c>
      <c r="FO38" s="23">
        <v>0</v>
      </c>
      <c r="FP38" s="23">
        <v>1.4174719687825501E-3</v>
      </c>
      <c r="FQ38" s="23">
        <v>0.18498833232692299</v>
      </c>
      <c r="FR38" s="23">
        <v>72.113328703627005</v>
      </c>
      <c r="FS38" s="23">
        <v>0.16929816934445499</v>
      </c>
      <c r="FT38" s="23">
        <v>0.74352620915800105</v>
      </c>
      <c r="FV38" s="32">
        <f t="shared" si="47"/>
        <v>2.2181773022796363</v>
      </c>
      <c r="FW38" s="46">
        <f t="shared" si="58"/>
        <v>-1.6301500359389399E-3</v>
      </c>
      <c r="FX38" s="46">
        <f t="shared" si="59"/>
        <v>0</v>
      </c>
      <c r="FY38" s="46">
        <f t="shared" si="60"/>
        <v>-1.7710674822655592E-3</v>
      </c>
      <c r="FZ38" s="46">
        <f t="shared" si="61"/>
        <v>-1.2217761596600811E-3</v>
      </c>
      <c r="GA38" s="46">
        <f t="shared" si="62"/>
        <v>-1.2248804925433354E-3</v>
      </c>
      <c r="GB38" s="46">
        <f t="shared" si="63"/>
        <v>-8.236162514572296E-4</v>
      </c>
      <c r="GC38" s="46">
        <f t="shared" si="64"/>
        <v>-2.7464408533272185E-3</v>
      </c>
      <c r="GD38" s="46">
        <f t="shared" si="65"/>
        <v>-1.9738205553006707E-3</v>
      </c>
      <c r="GE38" s="46">
        <f t="shared" si="66"/>
        <v>-1.9621410129749008E-3</v>
      </c>
      <c r="GF38" s="46">
        <f t="shared" si="67"/>
        <v>0</v>
      </c>
      <c r="GG38" s="46">
        <f t="shared" si="68"/>
        <v>-1.9586601869617669E-3</v>
      </c>
      <c r="GH38" s="46">
        <f t="shared" si="69"/>
        <v>0</v>
      </c>
      <c r="GI38" s="46">
        <f t="shared" si="70"/>
        <v>-3.4160139401087359E-3</v>
      </c>
      <c r="GJ38" s="46">
        <f t="shared" si="71"/>
        <v>0</v>
      </c>
      <c r="GK38" s="46">
        <f t="shared" si="72"/>
        <v>0</v>
      </c>
      <c r="GL38" s="46">
        <f t="shared" si="73"/>
        <v>0</v>
      </c>
      <c r="GM38" s="46">
        <f t="shared" si="74"/>
        <v>0</v>
      </c>
      <c r="GN38" s="46">
        <f t="shared" si="75"/>
        <v>0</v>
      </c>
      <c r="GO38" s="46">
        <f t="shared" si="76"/>
        <v>0</v>
      </c>
      <c r="GP38" s="46">
        <f t="shared" si="77"/>
        <v>0</v>
      </c>
      <c r="GQ38" s="46">
        <f t="shared" si="78"/>
        <v>0</v>
      </c>
      <c r="GR38" s="46">
        <f t="shared" si="79"/>
        <v>0</v>
      </c>
      <c r="GS38" s="46">
        <f t="shared" si="80"/>
        <v>0</v>
      </c>
      <c r="GT38" s="46">
        <f t="shared" si="81"/>
        <v>-1.9822873553997809E-3</v>
      </c>
      <c r="GU38" s="46">
        <f t="shared" si="82"/>
        <v>0</v>
      </c>
      <c r="GV38" s="46">
        <f t="shared" si="83"/>
        <v>0</v>
      </c>
      <c r="GW38" s="46">
        <f t="shared" si="84"/>
        <v>0</v>
      </c>
      <c r="GX38" s="46">
        <f t="shared" si="85"/>
        <v>0</v>
      </c>
      <c r="GY38" s="46">
        <f t="shared" si="86"/>
        <v>0</v>
      </c>
      <c r="GZ38" s="46">
        <f t="shared" si="87"/>
        <v>0</v>
      </c>
      <c r="HA38" s="46">
        <f t="shared" si="88"/>
        <v>-1.9654503542193289E-3</v>
      </c>
      <c r="HB38" s="46">
        <f t="shared" si="89"/>
        <v>0</v>
      </c>
      <c r="HC38" s="46">
        <f t="shared" si="90"/>
        <v>0</v>
      </c>
      <c r="HD38" s="46">
        <f t="shared" si="91"/>
        <v>0</v>
      </c>
      <c r="HE38" s="46">
        <f t="shared" si="92"/>
        <v>-1.9782655560159502E-3</v>
      </c>
      <c r="HF38" s="46">
        <f t="shared" si="93"/>
        <v>0</v>
      </c>
      <c r="HG38" s="46">
        <f t="shared" si="94"/>
        <v>0</v>
      </c>
      <c r="HH38" s="46">
        <f t="shared" si="95"/>
        <v>-1.9992497060348866E-3</v>
      </c>
      <c r="HI38" s="46">
        <f t="shared" si="48"/>
        <v>0</v>
      </c>
      <c r="HJ38" s="46">
        <f t="shared" si="49"/>
        <v>0</v>
      </c>
      <c r="HK38" s="46">
        <f t="shared" si="50"/>
        <v>0</v>
      </c>
      <c r="HL38" s="46">
        <f t="shared" si="51"/>
        <v>0</v>
      </c>
      <c r="HM38" s="46">
        <f t="shared" si="52"/>
        <v>0</v>
      </c>
      <c r="HN38" s="46">
        <f t="shared" si="53"/>
        <v>0</v>
      </c>
      <c r="HO38" s="46">
        <f t="shared" si="54"/>
        <v>0</v>
      </c>
      <c r="HP38" s="46">
        <f t="shared" si="55"/>
        <v>0</v>
      </c>
      <c r="HQ38" s="46">
        <f t="shared" si="96"/>
        <v>0</v>
      </c>
      <c r="HR38" s="46">
        <f t="shared" si="97"/>
        <v>-1.9463979143638007E-3</v>
      </c>
      <c r="HS38" s="46">
        <f t="shared" si="98"/>
        <v>0</v>
      </c>
      <c r="HT38" s="46">
        <f t="shared" si="99"/>
        <v>0</v>
      </c>
      <c r="HU38" s="46">
        <f t="shared" si="100"/>
        <v>0</v>
      </c>
      <c r="HV38" s="46">
        <f t="shared" si="101"/>
        <v>0</v>
      </c>
      <c r="HW38" s="46">
        <f t="shared" si="102"/>
        <v>0</v>
      </c>
      <c r="HX38" s="46">
        <f t="shared" si="103"/>
        <v>0</v>
      </c>
      <c r="HY38" s="46">
        <f t="shared" si="56"/>
        <v>-3.3898998514121578E-3</v>
      </c>
      <c r="HZ38" s="46">
        <f t="shared" si="57"/>
        <v>0</v>
      </c>
    </row>
    <row r="39" spans="1:234" x14ac:dyDescent="0.3">
      <c r="A39" s="23" t="s">
        <v>126</v>
      </c>
      <c r="B39" s="21">
        <v>2056.39122</v>
      </c>
      <c r="C39" s="21">
        <v>7.5321486000000002</v>
      </c>
      <c r="D39" s="21">
        <v>4707.5516342999999</v>
      </c>
      <c r="E39" s="21">
        <v>267.26329630999999</v>
      </c>
      <c r="F39" s="21">
        <v>266.70641234999999</v>
      </c>
      <c r="G39" s="21">
        <v>42.8840486</v>
      </c>
      <c r="H39" s="21">
        <v>1028.6429068</v>
      </c>
      <c r="I39" s="23">
        <v>30.256951275999999</v>
      </c>
      <c r="J39" s="23">
        <v>26.207154119999998</v>
      </c>
      <c r="K39" s="23">
        <v>2.5624179999999999E-4</v>
      </c>
      <c r="L39" s="23">
        <v>7.6716983265999996</v>
      </c>
      <c r="N39" s="23">
        <v>0.78499510760000002</v>
      </c>
      <c r="O39" s="23">
        <v>1.3813624E-3</v>
      </c>
      <c r="Q39" s="23">
        <v>4.0052152700000003E-2</v>
      </c>
      <c r="S39" s="23">
        <v>7.4818600000000002E-5</v>
      </c>
      <c r="T39" s="23">
        <v>3.5888773200000001E-2</v>
      </c>
      <c r="W39" s="23">
        <v>3.7245952999999998E-2</v>
      </c>
      <c r="Y39" s="23">
        <v>275.87673912999998</v>
      </c>
      <c r="Z39" s="23">
        <v>0.67100000000000004</v>
      </c>
      <c r="AA39" s="6">
        <v>5.9999999999999995E-8</v>
      </c>
      <c r="AB39" s="23">
        <v>6.4048209999999998E-4</v>
      </c>
      <c r="AC39" s="23">
        <v>4.8668859999999997E-4</v>
      </c>
      <c r="AD39" s="23">
        <v>0.12994141519999999</v>
      </c>
      <c r="AE39" s="23">
        <v>9.7983324067000002</v>
      </c>
      <c r="AF39" s="23">
        <v>0.15563715450000001</v>
      </c>
      <c r="AG39" s="23">
        <v>2.653674E-3</v>
      </c>
      <c r="AI39" s="23">
        <v>3.7929645099999999E-2</v>
      </c>
      <c r="AJ39" s="23">
        <v>8.9092900834000002</v>
      </c>
      <c r="AK39" s="23">
        <v>5.7696078499999998E-2</v>
      </c>
      <c r="AL39" s="23">
        <v>2.3081930399999999E-2</v>
      </c>
      <c r="AM39" s="23">
        <v>4.6301525002000004</v>
      </c>
      <c r="AN39" s="23">
        <v>3.9848899999999996E-3</v>
      </c>
      <c r="AS39" s="23">
        <v>1.9219779999999999E-4</v>
      </c>
      <c r="AT39" s="23">
        <v>4.1939640000000002E-4</v>
      </c>
      <c r="AU39" s="23">
        <v>4.7899242000000002E-2</v>
      </c>
      <c r="AW39" s="23">
        <v>1.8909438592000001</v>
      </c>
      <c r="AX39" s="23">
        <v>19.297059131000001</v>
      </c>
      <c r="AY39" s="23">
        <v>4.6603349099999997E-2</v>
      </c>
      <c r="BD39" s="6">
        <v>1.8320800000000001E-6</v>
      </c>
      <c r="BF39" s="21"/>
      <c r="BG39" s="23" t="s">
        <v>126</v>
      </c>
      <c r="BH39" s="23">
        <v>7.3805098203717806E-2</v>
      </c>
      <c r="BI39" s="23">
        <v>3.1227426106949099</v>
      </c>
      <c r="BJ39" s="23">
        <v>0</v>
      </c>
      <c r="BK39" s="23">
        <v>26.206933111460401</v>
      </c>
      <c r="BL39" s="23">
        <v>0</v>
      </c>
      <c r="BM39" s="23">
        <v>30.26226775616</v>
      </c>
      <c r="BN39" s="23">
        <v>30.2568714220406</v>
      </c>
      <c r="BO39" s="23">
        <v>1.1188938567186899</v>
      </c>
      <c r="BP39" s="23">
        <v>3.5385437871460798E-2</v>
      </c>
      <c r="BQ39" s="23">
        <v>1.0505267131841801E-4</v>
      </c>
      <c r="BR39" s="23">
        <v>1.51177877643479E-4</v>
      </c>
      <c r="BS39" s="23">
        <v>7.6715366951453499</v>
      </c>
      <c r="BT39" s="6">
        <v>1.8318870024306001E-6</v>
      </c>
      <c r="BU39" s="23">
        <v>0</v>
      </c>
      <c r="BV39" s="23">
        <v>0</v>
      </c>
      <c r="BW39" s="23">
        <v>0</v>
      </c>
      <c r="BX39" s="23">
        <v>0.78498448942250398</v>
      </c>
      <c r="BY39" s="23">
        <v>3.3151586765654102E-4</v>
      </c>
      <c r="BZ39" s="23">
        <v>1.0497650676543401E-3</v>
      </c>
      <c r="CA39" s="23">
        <v>0</v>
      </c>
      <c r="CB39" s="23">
        <v>0</v>
      </c>
      <c r="CC39" s="23">
        <v>6654.62360702758</v>
      </c>
      <c r="CD39" s="23">
        <v>4.0050340971166901E-2</v>
      </c>
      <c r="CE39" s="6">
        <v>2.1695085354144899E-5</v>
      </c>
      <c r="CF39" s="6">
        <v>5.3118144590133102E-5</v>
      </c>
      <c r="CG39" s="6">
        <v>0</v>
      </c>
      <c r="CH39" s="23">
        <v>3.5889137749711503E-2</v>
      </c>
      <c r="CI39" s="23">
        <v>0.129940747739728</v>
      </c>
      <c r="CJ39" s="23">
        <v>0</v>
      </c>
      <c r="CK39" s="23">
        <v>5.7702020486970297E-2</v>
      </c>
      <c r="CL39" s="23">
        <v>0</v>
      </c>
      <c r="CM39" s="23">
        <v>2.3079569337428298E-2</v>
      </c>
      <c r="CN39" s="23">
        <v>2056.25652891968</v>
      </c>
      <c r="CO39" s="23">
        <v>0</v>
      </c>
      <c r="CP39" s="23">
        <v>3.7244116572198602E-2</v>
      </c>
      <c r="CQ39" s="23">
        <v>49.917193736503002</v>
      </c>
      <c r="CR39" s="23">
        <v>1164.5637125436299</v>
      </c>
      <c r="CS39" s="23">
        <v>25.287743936764901</v>
      </c>
      <c r="CT39" s="23">
        <v>1.89086266953653</v>
      </c>
      <c r="CU39" s="23">
        <v>0.19073467170820699</v>
      </c>
      <c r="CV39" s="23">
        <v>4.2461564531765701E-2</v>
      </c>
      <c r="CW39" s="23">
        <v>275.85677922738699</v>
      </c>
      <c r="CX39" s="23">
        <v>275.85677922738699</v>
      </c>
      <c r="CY39" s="23">
        <v>0.67099506043419999</v>
      </c>
      <c r="CZ39" s="23">
        <v>0</v>
      </c>
      <c r="DA39" s="23">
        <v>19.297060238450499</v>
      </c>
      <c r="DB39" s="6">
        <v>2.4000906318997701E-8</v>
      </c>
      <c r="DC39" s="6">
        <v>3.0002166599976703E-8</v>
      </c>
      <c r="DD39" s="23">
        <v>0</v>
      </c>
      <c r="DE39" s="23">
        <v>24.7705352144025</v>
      </c>
      <c r="DF39" s="23">
        <v>4.0661546227548702E-2</v>
      </c>
      <c r="DG39" s="23">
        <v>1.8536432231539499</v>
      </c>
      <c r="DH39" s="23">
        <v>0.22074150140125801</v>
      </c>
      <c r="DI39" s="23">
        <v>1.6653106917552599E-4</v>
      </c>
      <c r="DJ39" s="6">
        <v>4.7393770719312899E-4</v>
      </c>
      <c r="DK39" s="23">
        <v>1.6061740362770499E-4</v>
      </c>
      <c r="DL39" s="23">
        <v>3.2605856869326398E-4</v>
      </c>
      <c r="DM39" s="23">
        <v>9.8081524829278308</v>
      </c>
      <c r="DN39" s="23">
        <v>0</v>
      </c>
      <c r="DO39" s="23">
        <v>0.15564262748805999</v>
      </c>
      <c r="DP39" s="23">
        <v>7.5320767912829103</v>
      </c>
      <c r="DQ39" s="23">
        <v>0</v>
      </c>
      <c r="DR39" s="23">
        <v>1.0879450195935699E-3</v>
      </c>
      <c r="DS39" s="23">
        <v>1.5655931399879801E-3</v>
      </c>
      <c r="DT39" s="23">
        <v>2337.5618559169302</v>
      </c>
      <c r="DU39" s="23">
        <v>4236.4735692521399</v>
      </c>
      <c r="DV39" s="23">
        <v>470.71810603702602</v>
      </c>
      <c r="DW39" s="23">
        <v>4707.1916752891702</v>
      </c>
      <c r="DX39" s="23">
        <v>3.0171127725623601E-4</v>
      </c>
      <c r="DY39" s="23">
        <v>98.164991810909797</v>
      </c>
      <c r="DZ39" s="23">
        <v>3.9851682926417501E-3</v>
      </c>
      <c r="EA39" s="23">
        <v>0</v>
      </c>
      <c r="EB39" s="23">
        <v>0</v>
      </c>
      <c r="EC39" s="23">
        <v>0</v>
      </c>
      <c r="ED39" s="23">
        <v>0</v>
      </c>
      <c r="EE39" s="23">
        <v>1.9223685788720101E-4</v>
      </c>
      <c r="EF39" s="23">
        <v>4.1934705308354801E-4</v>
      </c>
      <c r="EG39" s="23">
        <v>4.7901217541399199E-2</v>
      </c>
      <c r="EH39" s="23">
        <v>2.1733244245661001</v>
      </c>
      <c r="EI39" s="23">
        <v>328.71647686132599</v>
      </c>
      <c r="EJ39" s="23">
        <v>2.9118351585398798</v>
      </c>
      <c r="EK39" s="23">
        <v>7.5099750345298899</v>
      </c>
      <c r="EL39" s="23">
        <v>18.298437717334298</v>
      </c>
      <c r="EM39" s="23">
        <v>4.2510750583398096</v>
      </c>
      <c r="EN39" s="23">
        <v>1.4790147544326601E-4</v>
      </c>
      <c r="EO39" s="6">
        <v>6.0006834328169402E-9</v>
      </c>
      <c r="EP39" s="23">
        <v>1.00514279700391</v>
      </c>
      <c r="EQ39" s="23">
        <v>267.27356658728098</v>
      </c>
      <c r="ER39" s="23">
        <v>266.71687182050198</v>
      </c>
      <c r="ES39" s="23">
        <v>0.55669476677855101</v>
      </c>
      <c r="ET39" s="23">
        <v>1.01241698220318E-3</v>
      </c>
      <c r="EU39" s="23">
        <v>1.33698749428176E-4</v>
      </c>
      <c r="EV39" s="23">
        <v>8.33968696539295</v>
      </c>
      <c r="EW39" s="23">
        <v>4.4310091106003501E-4</v>
      </c>
      <c r="EX39" s="23">
        <v>48.832649289284902</v>
      </c>
      <c r="EY39" s="23">
        <v>12.1230624439336</v>
      </c>
      <c r="EZ39" s="23">
        <v>6.4994361511709204</v>
      </c>
      <c r="FA39" s="23">
        <v>122.054261081256</v>
      </c>
      <c r="FB39" s="23">
        <v>3.79010452889985E-2</v>
      </c>
      <c r="FC39" s="23">
        <v>279.57381967850301</v>
      </c>
      <c r="FD39" s="23">
        <v>6.7043437055286299</v>
      </c>
      <c r="FE39" s="23">
        <v>25.7322879310173</v>
      </c>
      <c r="FF39" s="23">
        <v>0.279616944484951</v>
      </c>
      <c r="FG39" s="23">
        <v>0</v>
      </c>
      <c r="FH39" s="23">
        <v>42.880800308823403</v>
      </c>
      <c r="FI39" s="23">
        <v>14.31429763509</v>
      </c>
      <c r="FJ39" s="23">
        <v>4.6603493409007102E-2</v>
      </c>
      <c r="FK39" s="23">
        <v>0</v>
      </c>
      <c r="FL39" s="23">
        <v>3.1418976067509999E-2</v>
      </c>
      <c r="FM39" s="23">
        <v>15.4030408677467</v>
      </c>
      <c r="FN39" s="23">
        <v>8.9092607627410505</v>
      </c>
      <c r="FO39" s="23">
        <v>0</v>
      </c>
      <c r="FP39" s="23">
        <v>0</v>
      </c>
      <c r="FQ39" s="23">
        <v>7.7482983790453996</v>
      </c>
      <c r="FR39" s="23">
        <v>1028.61065756157</v>
      </c>
      <c r="FS39" s="23">
        <v>4.6300578917006696</v>
      </c>
      <c r="FT39" s="23">
        <v>11.704959242415301</v>
      </c>
      <c r="FV39" s="32">
        <f t="shared" si="47"/>
        <v>2.2725429089548488</v>
      </c>
      <c r="FW39" s="46">
        <f t="shared" si="58"/>
        <v>-6.5498762594382921E-5</v>
      </c>
      <c r="FX39" s="46">
        <f t="shared" si="59"/>
        <v>-9.5336298981002577E-6</v>
      </c>
      <c r="FY39" s="46">
        <f t="shared" si="60"/>
        <v>-7.6464166257248683E-5</v>
      </c>
      <c r="FZ39" s="46">
        <f t="shared" si="61"/>
        <v>3.8427563465663047E-5</v>
      </c>
      <c r="GA39" s="46">
        <f t="shared" si="62"/>
        <v>3.9217169207986328E-5</v>
      </c>
      <c r="GB39" s="46">
        <f t="shared" si="63"/>
        <v>-7.5745907456059353E-5</v>
      </c>
      <c r="GC39" s="46">
        <f t="shared" si="64"/>
        <v>-3.1351247567889561E-5</v>
      </c>
      <c r="GD39" s="46">
        <f t="shared" si="65"/>
        <v>-2.6391938391370871E-6</v>
      </c>
      <c r="GE39" s="46">
        <f t="shared" si="66"/>
        <v>-8.4331377067995161E-6</v>
      </c>
      <c r="GF39" s="46">
        <f t="shared" si="67"/>
        <v>-4.3907895210569517E-5</v>
      </c>
      <c r="GG39" s="46">
        <f t="shared" si="68"/>
        <v>-2.1068536296498345E-5</v>
      </c>
      <c r="GH39" s="46">
        <f t="shared" si="69"/>
        <v>0</v>
      </c>
      <c r="GI39" s="46">
        <f t="shared" si="70"/>
        <v>-1.3526425060786791E-5</v>
      </c>
      <c r="GJ39" s="46">
        <f t="shared" si="71"/>
        <v>-5.8974161392306788E-5</v>
      </c>
      <c r="GK39" s="46">
        <f t="shared" si="72"/>
        <v>0</v>
      </c>
      <c r="GL39" s="46">
        <f t="shared" si="73"/>
        <v>-4.5234243629116522E-5</v>
      </c>
      <c r="GM39" s="46">
        <f t="shared" si="74"/>
        <v>0</v>
      </c>
      <c r="GN39" s="46">
        <f t="shared" si="75"/>
        <v>-7.1774341166469811E-5</v>
      </c>
      <c r="GO39" s="46">
        <f t="shared" si="76"/>
        <v>1.0157764643268402E-5</v>
      </c>
      <c r="GP39" s="46">
        <f t="shared" si="77"/>
        <v>0</v>
      </c>
      <c r="GQ39" s="46">
        <f t="shared" si="78"/>
        <v>0</v>
      </c>
      <c r="GR39" s="46">
        <f t="shared" si="79"/>
        <v>-4.9305431959187342E-5</v>
      </c>
      <c r="GS39" s="46">
        <f t="shared" si="80"/>
        <v>0</v>
      </c>
      <c r="GT39" s="46">
        <f t="shared" si="81"/>
        <v>-7.2350799403845891E-5</v>
      </c>
      <c r="GU39" s="46">
        <f t="shared" si="82"/>
        <v>-7.3614989568629756E-6</v>
      </c>
      <c r="GV39" s="46">
        <f t="shared" si="83"/>
        <v>6.2605863189074595E-5</v>
      </c>
      <c r="GW39" s="46">
        <f t="shared" si="84"/>
        <v>-2.0802503840494393E-5</v>
      </c>
      <c r="GX39" s="46">
        <f t="shared" si="85"/>
        <v>-2.5946116327792632E-5</v>
      </c>
      <c r="GY39" s="46">
        <f t="shared" si="86"/>
        <v>-5.1366246163288949E-6</v>
      </c>
      <c r="GZ39" s="46">
        <f t="shared" si="87"/>
        <v>1.0022191348719488E-3</v>
      </c>
      <c r="HA39" s="46">
        <f t="shared" si="88"/>
        <v>3.5165048330240051E-5</v>
      </c>
      <c r="HB39" s="46">
        <f t="shared" si="89"/>
        <v>-5.118956527824272E-5</v>
      </c>
      <c r="HC39" s="46">
        <f t="shared" si="90"/>
        <v>0</v>
      </c>
      <c r="HD39" s="46">
        <f t="shared" si="91"/>
        <v>-7.5402263654450268E-4</v>
      </c>
      <c r="HE39" s="46">
        <f t="shared" si="92"/>
        <v>-3.291020796853713E-6</v>
      </c>
      <c r="HF39" s="46">
        <f t="shared" si="93"/>
        <v>1.0298770947317534E-4</v>
      </c>
      <c r="HG39" s="46">
        <f t="shared" si="94"/>
        <v>-1.0229051603502923E-4</v>
      </c>
      <c r="HH39" s="46">
        <f t="shared" si="95"/>
        <v>-2.0433128137065207E-5</v>
      </c>
      <c r="HI39" s="46">
        <f t="shared" si="48"/>
        <v>6.9836969590252027E-5</v>
      </c>
      <c r="HJ39" s="46">
        <f t="shared" si="49"/>
        <v>0</v>
      </c>
      <c r="HK39" s="46">
        <f t="shared" si="50"/>
        <v>0</v>
      </c>
      <c r="HL39" s="46">
        <f t="shared" si="51"/>
        <v>0</v>
      </c>
      <c r="HM39" s="46">
        <f t="shared" si="52"/>
        <v>0</v>
      </c>
      <c r="HN39" s="46">
        <f t="shared" si="53"/>
        <v>2.0321713984768961E-4</v>
      </c>
      <c r="HO39" s="46">
        <f t="shared" si="54"/>
        <v>-1.1766175496979085E-4</v>
      </c>
      <c r="HP39" s="46">
        <f t="shared" si="55"/>
        <v>4.1243688140150295E-5</v>
      </c>
      <c r="HQ39" s="46">
        <f t="shared" si="96"/>
        <v>0</v>
      </c>
      <c r="HR39" s="46">
        <f t="shared" si="97"/>
        <v>-4.2936051789706248E-5</v>
      </c>
      <c r="HS39" s="46">
        <f t="shared" si="98"/>
        <v>5.7389599628125925E-8</v>
      </c>
      <c r="HT39" s="46">
        <f t="shared" si="99"/>
        <v>3.096537263781305E-6</v>
      </c>
      <c r="HU39" s="46">
        <f t="shared" si="100"/>
        <v>0</v>
      </c>
      <c r="HV39" s="46">
        <f t="shared" si="101"/>
        <v>0</v>
      </c>
      <c r="HW39" s="46">
        <f t="shared" si="102"/>
        <v>0</v>
      </c>
      <c r="HX39" s="46">
        <f t="shared" si="103"/>
        <v>0</v>
      </c>
      <c r="HY39" s="46">
        <f t="shared" si="56"/>
        <v>-1.0534341808219504E-4</v>
      </c>
      <c r="HZ39" s="46">
        <f t="shared" si="57"/>
        <v>0</v>
      </c>
    </row>
    <row r="40" spans="1:234" x14ac:dyDescent="0.3">
      <c r="A40" s="23" t="s">
        <v>37</v>
      </c>
      <c r="B40" s="21">
        <v>26.377671435</v>
      </c>
      <c r="C40" s="21">
        <v>5.8303300000000002E-2</v>
      </c>
      <c r="D40" s="21">
        <v>42.122023695000003</v>
      </c>
      <c r="E40" s="21">
        <v>4.6704518300000002</v>
      </c>
      <c r="F40" s="21">
        <v>4.6703968299999996</v>
      </c>
      <c r="G40" s="21">
        <v>6.8343722150000001</v>
      </c>
      <c r="H40" s="21">
        <v>14.12116419</v>
      </c>
      <c r="I40" s="23">
        <v>0.18111892020000001</v>
      </c>
      <c r="J40" s="23">
        <v>3.1048463599999999E-2</v>
      </c>
      <c r="K40" s="23">
        <v>1.24527E-5</v>
      </c>
      <c r="L40" s="23">
        <v>6.0765485600000002E-2</v>
      </c>
      <c r="N40" s="23">
        <v>4.21968E-4</v>
      </c>
      <c r="O40" s="23">
        <v>6.8261299999999996E-5</v>
      </c>
      <c r="P40" s="6">
        <v>5.0000000000000004E-6</v>
      </c>
      <c r="Q40" s="6">
        <v>8.4186749999999995E-6</v>
      </c>
      <c r="S40" s="6">
        <v>3.1818082999999998E-6</v>
      </c>
      <c r="T40" s="6">
        <v>3.0633049999999999E-6</v>
      </c>
      <c r="W40" s="6">
        <v>8.1791499999999994E-6</v>
      </c>
      <c r="X40" s="6">
        <v>5.0000000000000004E-6</v>
      </c>
      <c r="Y40" s="23">
        <v>3.1638693186000002</v>
      </c>
      <c r="AA40" s="6">
        <v>6.2450000000000003E-6</v>
      </c>
      <c r="AB40" s="23">
        <v>2.8308699999999999E-5</v>
      </c>
      <c r="AC40" s="23">
        <v>2.5710900000000001E-5</v>
      </c>
      <c r="AD40" s="23">
        <v>2.5669799999999999E-5</v>
      </c>
      <c r="AE40" s="23">
        <v>5.8486699999999998E-4</v>
      </c>
      <c r="AF40" s="23">
        <v>6.0134977000000003E-3</v>
      </c>
      <c r="AG40" s="23">
        <v>1.218977E-4</v>
      </c>
      <c r="AI40" s="6">
        <v>3.2375049999999998E-6</v>
      </c>
      <c r="AJ40" s="23">
        <v>0.61347984190000004</v>
      </c>
      <c r="AK40" s="6">
        <v>4.8122749999999996E-6</v>
      </c>
      <c r="AL40" s="23">
        <v>4.0167924999999997E-3</v>
      </c>
      <c r="AM40" s="23">
        <v>0.31671226229999999</v>
      </c>
      <c r="AN40" s="6">
        <v>5.9329453E-6</v>
      </c>
      <c r="AS40" s="6">
        <v>1.6954397E-7</v>
      </c>
      <c r="AT40" s="6">
        <v>1.6323588999999999E-7</v>
      </c>
      <c r="AU40" s="6">
        <v>6.0391130000000001E-6</v>
      </c>
      <c r="AW40" s="23">
        <v>0.1467320027</v>
      </c>
      <c r="AX40" s="23">
        <v>0.1091772238</v>
      </c>
      <c r="AY40" s="6">
        <v>8.9778549999999994E-6</v>
      </c>
      <c r="BD40" s="6">
        <v>1.4355000000000001E-10</v>
      </c>
      <c r="BF40" s="21"/>
      <c r="BG40" s="23" t="s">
        <v>37</v>
      </c>
      <c r="BH40" s="23">
        <v>1.5538281649277801E-4</v>
      </c>
      <c r="BI40" s="23">
        <v>3.1289362219392801E-4</v>
      </c>
      <c r="BJ40" s="23">
        <v>0</v>
      </c>
      <c r="BK40" s="23">
        <v>3.09476325149666E-2</v>
      </c>
      <c r="BL40" s="23">
        <v>0</v>
      </c>
      <c r="BM40" s="23">
        <v>0.18052242058658399</v>
      </c>
      <c r="BN40" s="23">
        <v>0.180510251534449</v>
      </c>
      <c r="BO40" s="23">
        <v>5.7938442103870596E-3</v>
      </c>
      <c r="BP40" s="6">
        <v>7.4490685130375705E-5</v>
      </c>
      <c r="BQ40" s="6">
        <v>5.1048793796193902E-6</v>
      </c>
      <c r="BR40" s="6">
        <v>7.3477074687080996E-6</v>
      </c>
      <c r="BS40" s="23">
        <v>6.0578820644917798E-2</v>
      </c>
      <c r="BT40" s="6">
        <v>1.4354603610068499E-10</v>
      </c>
      <c r="BU40" s="23">
        <v>0</v>
      </c>
      <c r="BV40" s="6">
        <v>0</v>
      </c>
      <c r="BW40" s="6">
        <v>4.9831765736867502E-6</v>
      </c>
      <c r="BX40" s="23">
        <v>4.2096764488830802E-4</v>
      </c>
      <c r="BY40" s="6">
        <v>1.6382942839663198E-5</v>
      </c>
      <c r="BZ40" s="6">
        <v>5.1875196349146103E-5</v>
      </c>
      <c r="CA40" s="6">
        <v>4.9833054258888398E-6</v>
      </c>
      <c r="CB40" s="23">
        <v>0</v>
      </c>
      <c r="CC40" s="6">
        <v>57.258526331454</v>
      </c>
      <c r="CD40" s="6">
        <v>8.4015217387412892E-6</v>
      </c>
      <c r="CE40" s="6">
        <v>9.2267178138968597E-7</v>
      </c>
      <c r="CF40" s="6">
        <v>2.2591290640828399E-6</v>
      </c>
      <c r="CG40" s="6">
        <v>0</v>
      </c>
      <c r="CH40" s="6">
        <v>3.0634116630235401E-6</v>
      </c>
      <c r="CI40" s="6">
        <v>2.5635709300748999E-5</v>
      </c>
      <c r="CJ40" s="23">
        <v>0</v>
      </c>
      <c r="CK40" s="6">
        <v>4.8124271399990103E-6</v>
      </c>
      <c r="CL40" s="23">
        <v>0</v>
      </c>
      <c r="CM40" s="23">
        <v>4.0026979061602496E-3</v>
      </c>
      <c r="CN40" s="23">
        <v>26.303984303091401</v>
      </c>
      <c r="CO40" s="6">
        <v>0</v>
      </c>
      <c r="CP40" s="6">
        <v>8.1629007721688595E-6</v>
      </c>
      <c r="CQ40" s="6">
        <v>0.28482698542303903</v>
      </c>
      <c r="CR40" s="23">
        <v>6.3003544858215097</v>
      </c>
      <c r="CS40" s="23">
        <v>0.144466381391888</v>
      </c>
      <c r="CT40" s="6">
        <v>0.146235881742974</v>
      </c>
      <c r="CU40" s="23">
        <v>2.89521728114995E-4</v>
      </c>
      <c r="CV40" s="6">
        <v>8.9404229016133002E-5</v>
      </c>
      <c r="CW40" s="23">
        <v>3.1532097553641298</v>
      </c>
      <c r="CX40" s="23">
        <v>3.1532097553641298</v>
      </c>
      <c r="CY40" s="6">
        <v>0</v>
      </c>
      <c r="CZ40" s="6">
        <v>0</v>
      </c>
      <c r="DA40" s="6">
        <v>0.109177294540253</v>
      </c>
      <c r="DB40" s="6">
        <v>2.49822038713162E-6</v>
      </c>
      <c r="DC40" s="6">
        <v>3.1223216503800299E-6</v>
      </c>
      <c r="DD40" s="23">
        <v>0</v>
      </c>
      <c r="DE40" s="6">
        <v>0.14091331746887301</v>
      </c>
      <c r="DF40" s="6">
        <v>8.5151787601205607E-5</v>
      </c>
      <c r="DG40" s="23">
        <v>2.3841321311805202E-3</v>
      </c>
      <c r="DH40" s="23">
        <v>2.0408150487496901E-4</v>
      </c>
      <c r="DI40" s="6">
        <v>7.3611005472974501E-6</v>
      </c>
      <c r="DJ40" s="6">
        <v>2.0949255113345199E-5</v>
      </c>
      <c r="DK40" s="6">
        <v>8.4848845604811102E-6</v>
      </c>
      <c r="DL40" s="6">
        <v>1.72261225659594E-5</v>
      </c>
      <c r="DM40" s="23">
        <v>6.0564972961413797E-4</v>
      </c>
      <c r="DN40" s="23">
        <v>0</v>
      </c>
      <c r="DO40" s="23">
        <v>5.9931592479538498E-3</v>
      </c>
      <c r="DP40" s="23">
        <v>5.8303417825471299E-2</v>
      </c>
      <c r="DQ40" s="23">
        <v>0</v>
      </c>
      <c r="DR40" s="6">
        <v>4.9973489420570298E-5</v>
      </c>
      <c r="DS40" s="6">
        <v>7.1919288788946194E-5</v>
      </c>
      <c r="DT40" s="23">
        <v>13.6901194353963</v>
      </c>
      <c r="DU40" s="23">
        <v>37.7984781494402</v>
      </c>
      <c r="DV40" s="23">
        <v>4.1998506809526299</v>
      </c>
      <c r="DW40" s="23">
        <v>41.998328830392801</v>
      </c>
      <c r="DX40" s="6">
        <v>6.3536393734464196E-7</v>
      </c>
      <c r="DY40" s="23">
        <v>0.544142618594885</v>
      </c>
      <c r="DZ40" s="6">
        <v>5.9326972227274601E-6</v>
      </c>
      <c r="EA40" s="23">
        <v>0</v>
      </c>
      <c r="EB40" s="23">
        <v>0</v>
      </c>
      <c r="EC40" s="23">
        <v>0</v>
      </c>
      <c r="ED40" s="23">
        <v>0</v>
      </c>
      <c r="EE40" s="6">
        <v>1.69528243963469E-7</v>
      </c>
      <c r="EF40" s="6">
        <v>1.63195357066089E-7</v>
      </c>
      <c r="EG40" s="6">
        <v>6.0388637378264E-6</v>
      </c>
      <c r="EH40" s="23">
        <v>3.7258636331067997E-2</v>
      </c>
      <c r="EI40" s="23">
        <v>1.43524660989765</v>
      </c>
      <c r="EJ40" s="23">
        <v>5.0269898642503801E-2</v>
      </c>
      <c r="EK40" s="23">
        <v>0.13172341914824401</v>
      </c>
      <c r="EL40" s="23">
        <v>0.31946434299508902</v>
      </c>
      <c r="EM40" s="23">
        <v>7.4472891416855494E-2</v>
      </c>
      <c r="EN40" s="23">
        <v>0</v>
      </c>
      <c r="EO40" s="6">
        <v>6.2447681564399203E-7</v>
      </c>
      <c r="EP40" s="23">
        <v>1.7533702607516698E-2</v>
      </c>
      <c r="EQ40" s="23">
        <v>4.6563253213553999</v>
      </c>
      <c r="ER40" s="23">
        <v>4.6562703209971499</v>
      </c>
      <c r="ES40" s="6">
        <v>5.5000358251073103E-5</v>
      </c>
      <c r="ET40" s="23">
        <v>0</v>
      </c>
      <c r="EU40" s="23">
        <v>0</v>
      </c>
      <c r="EV40" s="23">
        <v>0.13871101263799501</v>
      </c>
      <c r="EW40" s="23">
        <v>0</v>
      </c>
      <c r="EX40" s="23">
        <v>0.85509350353014901</v>
      </c>
      <c r="EY40" s="23">
        <v>0.21271171811703099</v>
      </c>
      <c r="EZ40" s="23">
        <v>0.114037412435169</v>
      </c>
      <c r="FA40" s="23">
        <v>2.1371421485143598</v>
      </c>
      <c r="FB40" s="6">
        <v>3.2351387754427199E-6</v>
      </c>
      <c r="FC40" s="23">
        <v>1.33586505766298</v>
      </c>
      <c r="FD40" s="23">
        <v>0.11636282566400399</v>
      </c>
      <c r="FE40" s="23">
        <v>0.451488803276069</v>
      </c>
      <c r="FF40" s="6">
        <v>5.6810904060362599E-9</v>
      </c>
      <c r="FG40" s="23">
        <v>0</v>
      </c>
      <c r="FH40" s="23">
        <v>6.8113584770470998</v>
      </c>
      <c r="FI40" s="23">
        <v>2.7103648651068801E-2</v>
      </c>
      <c r="FJ40" s="6">
        <v>8.9599526833005393E-6</v>
      </c>
      <c r="FK40" s="23">
        <v>0</v>
      </c>
      <c r="FL40" s="6">
        <v>6.6159129471938394E-5</v>
      </c>
      <c r="FM40" s="23">
        <v>3.8878501464860903E-2</v>
      </c>
      <c r="FN40" s="23">
        <v>0.61145879361497102</v>
      </c>
      <c r="FO40" s="23">
        <v>0</v>
      </c>
      <c r="FP40" s="23">
        <v>0</v>
      </c>
      <c r="FQ40" s="23">
        <v>7.8028333934092604E-3</v>
      </c>
      <c r="FR40" s="23">
        <v>14.088427277787799</v>
      </c>
      <c r="FS40" s="23">
        <v>0.31571816357413202</v>
      </c>
      <c r="FT40" s="23">
        <v>4.62205255146413E-2</v>
      </c>
      <c r="FV40" s="32">
        <f t="shared" si="47"/>
        <v>0.97172801232260453</v>
      </c>
      <c r="FW40" s="46">
        <f t="shared" si="58"/>
        <v>-2.7935419580223161E-3</v>
      </c>
      <c r="FX40" s="46">
        <f t="shared" si="59"/>
        <v>2.0209056999578262E-6</v>
      </c>
      <c r="FY40" s="46">
        <f t="shared" si="60"/>
        <v>-2.9365840896643613E-3</v>
      </c>
      <c r="FZ40" s="46">
        <f t="shared" si="61"/>
        <v>-3.0246556776071703E-3</v>
      </c>
      <c r="GA40" s="46">
        <f t="shared" si="62"/>
        <v>-3.0246913735700121E-3</v>
      </c>
      <c r="GB40" s="46">
        <f t="shared" si="63"/>
        <v>-3.3673521471935652E-3</v>
      </c>
      <c r="GC40" s="46">
        <f t="shared" si="64"/>
        <v>-2.3182870598858723E-3</v>
      </c>
      <c r="GD40" s="46">
        <f t="shared" si="65"/>
        <v>-3.3606023317657224E-3</v>
      </c>
      <c r="GE40" s="46">
        <f t="shared" si="66"/>
        <v>-3.2475386329067699E-3</v>
      </c>
      <c r="GF40" s="46">
        <f t="shared" si="67"/>
        <v>-9.0865171818522699E-6</v>
      </c>
      <c r="GG40" s="46">
        <f t="shared" si="68"/>
        <v>-3.0718911111969104E-3</v>
      </c>
      <c r="GH40" s="46">
        <f t="shared" si="69"/>
        <v>0</v>
      </c>
      <c r="GI40" s="46">
        <f t="shared" si="70"/>
        <v>-2.370689511270938E-3</v>
      </c>
      <c r="GJ40" s="46">
        <f t="shared" si="71"/>
        <v>-4.6304585331532269E-5</v>
      </c>
      <c r="GK40" s="46">
        <f t="shared" si="72"/>
        <v>-3.338914822232115E-3</v>
      </c>
      <c r="GL40" s="46">
        <f t="shared" si="73"/>
        <v>-2.0375250569371452E-3</v>
      </c>
      <c r="GM40" s="46">
        <f t="shared" si="74"/>
        <v>0</v>
      </c>
      <c r="GN40" s="46">
        <f t="shared" si="75"/>
        <v>-2.3428587680220457E-6</v>
      </c>
      <c r="GO40" s="46">
        <f t="shared" si="76"/>
        <v>3.4819589802597962E-5</v>
      </c>
      <c r="GP40" s="46">
        <f t="shared" si="77"/>
        <v>0</v>
      </c>
      <c r="GQ40" s="46">
        <f t="shared" si="78"/>
        <v>0</v>
      </c>
      <c r="GR40" s="46">
        <f t="shared" si="79"/>
        <v>-1.9866646083199317E-3</v>
      </c>
      <c r="GS40" s="46">
        <f t="shared" si="80"/>
        <v>-3.3646852626500402E-3</v>
      </c>
      <c r="GT40" s="46">
        <f t="shared" si="81"/>
        <v>-3.3691540839579232E-3</v>
      </c>
      <c r="GU40" s="46">
        <f t="shared" si="82"/>
        <v>0</v>
      </c>
      <c r="GV40" s="46">
        <f t="shared" si="83"/>
        <v>3.0189200387474215E-6</v>
      </c>
      <c r="GW40" s="46">
        <f t="shared" si="84"/>
        <v>5.848592986077904E-5</v>
      </c>
      <c r="GX40" s="46">
        <f t="shared" si="85"/>
        <v>4.166576841228041E-6</v>
      </c>
      <c r="GY40" s="46">
        <f t="shared" si="86"/>
        <v>-1.3280469365168431E-3</v>
      </c>
      <c r="GZ40" s="46">
        <f t="shared" si="87"/>
        <v>3.5534112224040668E-2</v>
      </c>
      <c r="HA40" s="46">
        <f t="shared" si="88"/>
        <v>-3.3821335037927201E-3</v>
      </c>
      <c r="HB40" s="46">
        <f t="shared" si="89"/>
        <v>-4.0376401552376983E-5</v>
      </c>
      <c r="HC40" s="46">
        <f t="shared" si="90"/>
        <v>0</v>
      </c>
      <c r="HD40" s="46">
        <f t="shared" si="91"/>
        <v>-7.3087904336208631E-4</v>
      </c>
      <c r="HE40" s="46">
        <f t="shared" si="92"/>
        <v>-3.2944004790274196E-3</v>
      </c>
      <c r="HF40" s="46">
        <f t="shared" si="93"/>
        <v>3.1614984391106172E-5</v>
      </c>
      <c r="HG40" s="46">
        <f t="shared" si="94"/>
        <v>-3.5089175852997213E-3</v>
      </c>
      <c r="HH40" s="46">
        <f t="shared" si="95"/>
        <v>-3.1388071893671534E-3</v>
      </c>
      <c r="HI40" s="46">
        <f t="shared" si="48"/>
        <v>-4.1813510827391232E-5</v>
      </c>
      <c r="HJ40" s="46">
        <f t="shared" si="49"/>
        <v>0</v>
      </c>
      <c r="HK40" s="46">
        <f t="shared" si="50"/>
        <v>0</v>
      </c>
      <c r="HL40" s="46">
        <f t="shared" si="51"/>
        <v>0</v>
      </c>
      <c r="HM40" s="46">
        <f t="shared" si="52"/>
        <v>0</v>
      </c>
      <c r="HN40" s="46">
        <f t="shared" si="53"/>
        <v>-9.275491502882326E-5</v>
      </c>
      <c r="HO40" s="46">
        <f t="shared" si="54"/>
        <v>-2.483089589611024E-4</v>
      </c>
      <c r="HP40" s="46">
        <f t="shared" si="55"/>
        <v>-4.1274633145633556E-5</v>
      </c>
      <c r="HQ40" s="46">
        <f t="shared" si="96"/>
        <v>0</v>
      </c>
      <c r="HR40" s="46">
        <f t="shared" si="97"/>
        <v>-3.3811366838653717E-3</v>
      </c>
      <c r="HS40" s="46">
        <f t="shared" si="98"/>
        <v>6.4793965756232129E-7</v>
      </c>
      <c r="HT40" s="46">
        <f t="shared" si="99"/>
        <v>-1.9940527775799588E-3</v>
      </c>
      <c r="HU40" s="46">
        <f t="shared" si="100"/>
        <v>0</v>
      </c>
      <c r="HV40" s="46">
        <f t="shared" si="101"/>
        <v>0</v>
      </c>
      <c r="HW40" s="46">
        <f t="shared" si="102"/>
        <v>0</v>
      </c>
      <c r="HX40" s="46">
        <f t="shared" si="103"/>
        <v>0</v>
      </c>
      <c r="HY40" s="46">
        <f t="shared" si="56"/>
        <v>-2.7613370358904116E-5</v>
      </c>
      <c r="HZ40" s="46">
        <f t="shared" si="57"/>
        <v>0</v>
      </c>
    </row>
    <row r="41" spans="1:234" x14ac:dyDescent="0.3">
      <c r="A41" s="23" t="s">
        <v>38</v>
      </c>
      <c r="B41" s="21">
        <v>83.736646983</v>
      </c>
      <c r="C41" s="21">
        <v>7.73282104E-2</v>
      </c>
      <c r="D41" s="21">
        <v>181.88045785</v>
      </c>
      <c r="E41" s="21">
        <v>13.239778401000001</v>
      </c>
      <c r="F41" s="21">
        <v>13.239778401000001</v>
      </c>
      <c r="G41" s="21">
        <v>2.1504855422000002</v>
      </c>
      <c r="H41" s="21">
        <v>119.31744535999999</v>
      </c>
      <c r="I41" s="23">
        <v>1.3844861925</v>
      </c>
      <c r="J41" s="23">
        <v>1.4127871418</v>
      </c>
      <c r="K41" s="6">
        <v>2.0997718E-6</v>
      </c>
      <c r="L41" s="23">
        <v>0.34525452299999998</v>
      </c>
      <c r="N41" s="23">
        <v>0.14808614040000001</v>
      </c>
      <c r="O41" s="23">
        <v>1.15487E-5</v>
      </c>
      <c r="Q41" s="23">
        <v>8.4824500000000008E-3</v>
      </c>
      <c r="S41" s="6">
        <v>5.8699187E-7</v>
      </c>
      <c r="T41" s="23">
        <v>7.5999939999999997E-3</v>
      </c>
      <c r="V41" s="23">
        <v>1.25986E-5</v>
      </c>
      <c r="W41" s="23">
        <v>7.8881369999999999E-3</v>
      </c>
      <c r="Y41" s="23">
        <v>10.060371215</v>
      </c>
      <c r="AA41" s="6">
        <v>2.7297033999999999E-6</v>
      </c>
      <c r="AB41" s="6">
        <v>5.2494295999999999E-6</v>
      </c>
      <c r="AC41" s="6">
        <v>3.9895664999999999E-6</v>
      </c>
      <c r="AD41" s="23">
        <v>2.66031909E-2</v>
      </c>
      <c r="AE41" s="23">
        <v>0.45030103040000002</v>
      </c>
      <c r="AF41" s="23">
        <v>1.7684616E-2</v>
      </c>
      <c r="AG41" s="23">
        <v>2.2047499999999999E-5</v>
      </c>
      <c r="AI41" s="23">
        <v>8.0322109999999992E-3</v>
      </c>
      <c r="AJ41" s="23">
        <v>0.17408674630000001</v>
      </c>
      <c r="AK41" s="23">
        <v>1.1941516399999999E-2</v>
      </c>
      <c r="AL41" s="23">
        <v>4.4692854000000001E-3</v>
      </c>
      <c r="AM41" s="23">
        <v>5.1220942800000002E-2</v>
      </c>
      <c r="AN41" s="23">
        <v>8.5991840000000002E-4</v>
      </c>
      <c r="AS41" s="23">
        <v>6.4084299999999999E-5</v>
      </c>
      <c r="AT41" s="23">
        <v>1.227689E-4</v>
      </c>
      <c r="AU41" s="23">
        <v>5.1042986000000004E-3</v>
      </c>
      <c r="AW41" s="23">
        <v>2.0844963300000002E-2</v>
      </c>
      <c r="AX41" s="23">
        <v>0.1006007645</v>
      </c>
      <c r="AY41" s="23">
        <v>9.8691839999999996E-3</v>
      </c>
      <c r="BD41" s="6">
        <v>1.0229368000000001E-6</v>
      </c>
      <c r="BF41" s="21"/>
      <c r="BG41" s="23" t="s">
        <v>38</v>
      </c>
      <c r="BH41" s="23">
        <v>2.2545367734034399E-2</v>
      </c>
      <c r="BI41" s="23">
        <v>6.9187579870368096E-2</v>
      </c>
      <c r="BJ41" s="23">
        <v>0</v>
      </c>
      <c r="BK41" s="23">
        <v>1.41279152554317</v>
      </c>
      <c r="BL41" s="23">
        <v>0</v>
      </c>
      <c r="BM41" s="23">
        <v>1.38612941440249</v>
      </c>
      <c r="BN41" s="23">
        <v>1.3844782397717901</v>
      </c>
      <c r="BO41" s="23">
        <v>5.1478381182807197E-2</v>
      </c>
      <c r="BP41" s="23">
        <v>1.08123311686039E-2</v>
      </c>
      <c r="BQ41" s="6">
        <v>8.6112218345762099E-7</v>
      </c>
      <c r="BR41" s="6">
        <v>1.2388427828943301E-6</v>
      </c>
      <c r="BS41" s="23">
        <v>0.34524853458688798</v>
      </c>
      <c r="BT41" s="6">
        <v>1.02329847517319E-6</v>
      </c>
      <c r="BU41" s="23">
        <v>0</v>
      </c>
      <c r="BV41" s="23">
        <v>0</v>
      </c>
      <c r="BW41" s="23">
        <v>0</v>
      </c>
      <c r="BX41" s="23">
        <v>0.148087100230751</v>
      </c>
      <c r="BY41" s="6">
        <v>2.7715627132282699E-6</v>
      </c>
      <c r="BZ41" s="6">
        <v>8.7753430667394401E-6</v>
      </c>
      <c r="CA41" s="23">
        <v>0</v>
      </c>
      <c r="CB41" s="23">
        <v>0</v>
      </c>
      <c r="CC41" s="23">
        <v>123.66533288079501</v>
      </c>
      <c r="CD41" s="23">
        <v>8.4822398059932799E-3</v>
      </c>
      <c r="CE41" s="6">
        <v>1.70213712748777E-7</v>
      </c>
      <c r="CF41" s="6">
        <v>4.1676105755717102E-7</v>
      </c>
      <c r="CG41" s="6">
        <v>0</v>
      </c>
      <c r="CH41" s="6">
        <v>7.6007965488846998E-3</v>
      </c>
      <c r="CI41" s="6">
        <v>2.66024876390915E-2</v>
      </c>
      <c r="CJ41" s="23">
        <v>0</v>
      </c>
      <c r="CK41" s="23">
        <v>1.1939897815770701E-2</v>
      </c>
      <c r="CL41" s="23">
        <v>0</v>
      </c>
      <c r="CM41" s="23">
        <v>4.4689794246763701E-3</v>
      </c>
      <c r="CN41" s="23">
        <v>83.736726696318698</v>
      </c>
      <c r="CO41" s="6">
        <v>1.2598789287551401E-5</v>
      </c>
      <c r="CP41" s="23">
        <v>7.8893121414043803E-3</v>
      </c>
      <c r="CQ41" s="23">
        <v>0.19150766950475401</v>
      </c>
      <c r="CR41" s="23">
        <v>21.309185867706098</v>
      </c>
      <c r="CS41" s="23">
        <v>3.5379336691827003E-2</v>
      </c>
      <c r="CT41" s="23">
        <v>2.0845953891391902E-2</v>
      </c>
      <c r="CU41" s="23">
        <v>4.2006229320899098E-2</v>
      </c>
      <c r="CV41" s="23">
        <v>1.2970927762115701E-2</v>
      </c>
      <c r="CW41" s="23">
        <v>10.060309937636699</v>
      </c>
      <c r="CX41" s="23">
        <v>10.060309937636699</v>
      </c>
      <c r="CY41" s="23">
        <v>0</v>
      </c>
      <c r="CZ41" s="23">
        <v>0</v>
      </c>
      <c r="DA41" s="23">
        <v>0.10060084641669</v>
      </c>
      <c r="DB41" s="6">
        <v>1.09183163386079E-6</v>
      </c>
      <c r="DC41" s="6">
        <v>1.3645517888320401E-6</v>
      </c>
      <c r="DD41" s="23">
        <v>0</v>
      </c>
      <c r="DE41" s="23">
        <v>6.10346653820334E-2</v>
      </c>
      <c r="DF41" s="23">
        <v>1.2354381532675301E-2</v>
      </c>
      <c r="DG41" s="23">
        <v>0.37847552855170602</v>
      </c>
      <c r="DH41" s="23">
        <v>3.0610486400238099E-2</v>
      </c>
      <c r="DI41" s="6">
        <v>1.36502523741022E-6</v>
      </c>
      <c r="DJ41" s="6">
        <v>3.8846587961661797E-6</v>
      </c>
      <c r="DK41" s="6">
        <v>1.3165091354023701E-6</v>
      </c>
      <c r="DL41" s="6">
        <v>2.6729269553619201E-6</v>
      </c>
      <c r="DM41" s="23">
        <v>0.453385549761537</v>
      </c>
      <c r="DN41" s="23">
        <v>0</v>
      </c>
      <c r="DO41" s="23">
        <v>1.7686913101742498E-2</v>
      </c>
      <c r="DP41" s="23">
        <v>7.7330671549904195E-2</v>
      </c>
      <c r="DQ41" s="23">
        <v>0</v>
      </c>
      <c r="DR41" s="6">
        <v>9.0405981800845399E-6</v>
      </c>
      <c r="DS41" s="6">
        <v>1.3006994053032101E-5</v>
      </c>
      <c r="DT41" s="23">
        <v>145.84233678907799</v>
      </c>
      <c r="DU41" s="23">
        <v>163.692645698506</v>
      </c>
      <c r="DV41" s="23">
        <v>18.188052251084301</v>
      </c>
      <c r="DW41" s="23">
        <v>181.880697949591</v>
      </c>
      <c r="DX41" s="6">
        <v>9.2162778301007697E-5</v>
      </c>
      <c r="DY41" s="23">
        <v>3.4686026710648798</v>
      </c>
      <c r="DZ41" s="23">
        <v>8.59997570729238E-4</v>
      </c>
      <c r="EA41" s="23">
        <v>0</v>
      </c>
      <c r="EB41" s="23">
        <v>0</v>
      </c>
      <c r="EC41" s="23">
        <v>0</v>
      </c>
      <c r="ED41" s="23">
        <v>0</v>
      </c>
      <c r="EE41" s="6">
        <v>6.4087382444815195E-5</v>
      </c>
      <c r="EF41" s="23">
        <v>1.2278361554787499E-4</v>
      </c>
      <c r="EG41" s="23">
        <v>5.1045191615999097E-3</v>
      </c>
      <c r="EH41" s="23">
        <v>0.105952892960091</v>
      </c>
      <c r="EI41" s="23">
        <v>64.460063976917695</v>
      </c>
      <c r="EJ41" s="23">
        <v>0.14295499253184199</v>
      </c>
      <c r="EK41" s="23">
        <v>0.374589187872374</v>
      </c>
      <c r="EL41" s="23">
        <v>0.908022551960181</v>
      </c>
      <c r="EM41" s="23">
        <v>0.21178243765053401</v>
      </c>
      <c r="EN41" s="23">
        <v>0</v>
      </c>
      <c r="EO41" s="6">
        <v>2.7296398088592797E-7</v>
      </c>
      <c r="EP41" s="23">
        <v>4.9861328064286899E-2</v>
      </c>
      <c r="EQ41" s="23">
        <v>13.240754815129799</v>
      </c>
      <c r="ER41" s="23">
        <v>13.240754815129799</v>
      </c>
      <c r="ES41" s="23">
        <v>0</v>
      </c>
      <c r="ET41" s="23">
        <v>0</v>
      </c>
      <c r="EU41" s="23">
        <v>0</v>
      </c>
      <c r="EV41" s="23">
        <v>0.39445779361431199</v>
      </c>
      <c r="EW41" s="23">
        <v>0</v>
      </c>
      <c r="EX41" s="23">
        <v>2.4316596883766901</v>
      </c>
      <c r="EY41" s="23">
        <v>0.60491584175223301</v>
      </c>
      <c r="EZ41" s="23">
        <v>0.32429400574304101</v>
      </c>
      <c r="FA41" s="23">
        <v>6.0774122477774597</v>
      </c>
      <c r="FB41" s="23">
        <v>8.0265237520460893E-3</v>
      </c>
      <c r="FC41" s="23">
        <v>24.639317795210399</v>
      </c>
      <c r="FD41" s="23">
        <v>0.33090826953708502</v>
      </c>
      <c r="FE41" s="23">
        <v>1.2839435635509699</v>
      </c>
      <c r="FF41" s="6">
        <v>1.37387082017448E-8</v>
      </c>
      <c r="FG41" s="23">
        <v>0</v>
      </c>
      <c r="FH41" s="23">
        <v>2.1504887915915698</v>
      </c>
      <c r="FI41" s="23">
        <v>16.127028919261299</v>
      </c>
      <c r="FJ41" s="23">
        <v>9.8684101092941703E-3</v>
      </c>
      <c r="FK41" s="23">
        <v>0</v>
      </c>
      <c r="FL41" s="23">
        <v>9.5970751126616804E-3</v>
      </c>
      <c r="FM41" s="23">
        <v>8.7734747441040302</v>
      </c>
      <c r="FN41" s="23">
        <v>0.17408520880054701</v>
      </c>
      <c r="FO41" s="23">
        <v>0</v>
      </c>
      <c r="FP41" s="23">
        <v>0</v>
      </c>
      <c r="FQ41" s="23">
        <v>7.6708670767638196</v>
      </c>
      <c r="FR41" s="23">
        <v>119.317455645761</v>
      </c>
      <c r="FS41" s="23">
        <v>5.12215999188423E-2</v>
      </c>
      <c r="FT41" s="23">
        <v>2.0562534821557898</v>
      </c>
      <c r="FV41" s="32">
        <f t="shared" si="47"/>
        <v>1.2223051187251774</v>
      </c>
      <c r="FW41" s="46">
        <f t="shared" si="58"/>
        <v>9.5195259865146442E-7</v>
      </c>
      <c r="FX41" s="46">
        <f t="shared" si="59"/>
        <v>3.1827322673892331E-5</v>
      </c>
      <c r="FY41" s="46">
        <f t="shared" si="60"/>
        <v>1.3200955937475865E-6</v>
      </c>
      <c r="FZ41" s="46">
        <f t="shared" si="61"/>
        <v>7.3748525105585844E-5</v>
      </c>
      <c r="GA41" s="46">
        <f t="shared" si="62"/>
        <v>7.3748525105585844E-5</v>
      </c>
      <c r="GB41" s="46">
        <f t="shared" si="63"/>
        <v>1.5110036807170632E-6</v>
      </c>
      <c r="GC41" s="46">
        <f t="shared" si="64"/>
        <v>8.6205005280939416E-8</v>
      </c>
      <c r="GD41" s="46">
        <f t="shared" si="65"/>
        <v>-5.744173002989382E-6</v>
      </c>
      <c r="GE41" s="46">
        <f t="shared" si="66"/>
        <v>3.1029042099271846E-6</v>
      </c>
      <c r="GF41" s="46">
        <f t="shared" si="67"/>
        <v>9.1993973798049804E-5</v>
      </c>
      <c r="GG41" s="46">
        <f t="shared" si="68"/>
        <v>-1.7344922985994825E-5</v>
      </c>
      <c r="GH41" s="46">
        <f t="shared" si="69"/>
        <v>0</v>
      </c>
      <c r="GI41" s="46">
        <f t="shared" si="70"/>
        <v>6.4815704454040713E-6</v>
      </c>
      <c r="GJ41" s="46">
        <f t="shared" si="71"/>
        <v>-1.5536121228270196E-4</v>
      </c>
      <c r="GK41" s="46">
        <f t="shared" si="72"/>
        <v>0</v>
      </c>
      <c r="GL41" s="46">
        <f t="shared" si="73"/>
        <v>-2.4779869816019956E-5</v>
      </c>
      <c r="GM41" s="46">
        <f t="shared" si="74"/>
        <v>0</v>
      </c>
      <c r="GN41" s="46">
        <f t="shared" si="75"/>
        <v>-2.9131057729985373E-5</v>
      </c>
      <c r="GO41" s="46">
        <f t="shared" si="76"/>
        <v>1.0559862082787328E-4</v>
      </c>
      <c r="GP41" s="46">
        <f t="shared" si="77"/>
        <v>0</v>
      </c>
      <c r="GQ41" s="46">
        <f t="shared" si="78"/>
        <v>1.5024490927633551E-5</v>
      </c>
      <c r="GR41" s="46">
        <f t="shared" si="79"/>
        <v>1.4897578533186646E-4</v>
      </c>
      <c r="GS41" s="46">
        <f t="shared" si="80"/>
        <v>0</v>
      </c>
      <c r="GT41" s="46">
        <f t="shared" si="81"/>
        <v>-6.0909644377232944E-6</v>
      </c>
      <c r="GU41" s="46">
        <f t="shared" si="82"/>
        <v>0</v>
      </c>
      <c r="GV41" s="46">
        <f t="shared" si="83"/>
        <v>-1.3041578848539432E-4</v>
      </c>
      <c r="GW41" s="46">
        <f t="shared" si="84"/>
        <v>4.8468804382098429E-5</v>
      </c>
      <c r="GX41" s="46">
        <f t="shared" si="85"/>
        <v>-3.2687570368778541E-5</v>
      </c>
      <c r="GY41" s="46">
        <f t="shared" si="86"/>
        <v>-2.6435208886948557E-5</v>
      </c>
      <c r="GZ41" s="46">
        <f t="shared" si="87"/>
        <v>6.8499051818669224E-3</v>
      </c>
      <c r="HA41" s="46">
        <f t="shared" si="88"/>
        <v>1.2989265599536737E-4</v>
      </c>
      <c r="HB41" s="46">
        <f t="shared" si="89"/>
        <v>4.1833820905696014E-6</v>
      </c>
      <c r="HC41" s="46">
        <f t="shared" si="90"/>
        <v>0</v>
      </c>
      <c r="HD41" s="46">
        <f t="shared" si="91"/>
        <v>-7.0805509888994308E-4</v>
      </c>
      <c r="HE41" s="46">
        <f t="shared" si="92"/>
        <v>-8.8318007296953711E-6</v>
      </c>
      <c r="HF41" s="46">
        <f t="shared" si="93"/>
        <v>-1.3554260406146786E-4</v>
      </c>
      <c r="HG41" s="46">
        <f t="shared" si="94"/>
        <v>-6.8461800096709488E-5</v>
      </c>
      <c r="HH41" s="46">
        <f t="shared" si="95"/>
        <v>1.2829104783644147E-5</v>
      </c>
      <c r="HI41" s="46">
        <f t="shared" si="48"/>
        <v>9.2067723214181207E-5</v>
      </c>
      <c r="HJ41" s="46">
        <f t="shared" si="49"/>
        <v>0</v>
      </c>
      <c r="HK41" s="46">
        <f t="shared" si="50"/>
        <v>0</v>
      </c>
      <c r="HL41" s="46">
        <f t="shared" si="51"/>
        <v>0</v>
      </c>
      <c r="HM41" s="46">
        <f t="shared" si="52"/>
        <v>0</v>
      </c>
      <c r="HN41" s="46">
        <f t="shared" si="53"/>
        <v>4.8099843724528592E-5</v>
      </c>
      <c r="HO41" s="46">
        <f t="shared" si="54"/>
        <v>1.1986380813868608E-4</v>
      </c>
      <c r="HP41" s="46">
        <f t="shared" si="55"/>
        <v>4.3210951629939185E-5</v>
      </c>
      <c r="HQ41" s="46">
        <f t="shared" si="96"/>
        <v>0</v>
      </c>
      <c r="HR41" s="46">
        <f t="shared" si="97"/>
        <v>4.7521858285068459E-5</v>
      </c>
      <c r="HS41" s="46">
        <f t="shared" si="98"/>
        <v>8.1427502472590968E-7</v>
      </c>
      <c r="HT41" s="46">
        <f t="shared" si="99"/>
        <v>-7.8414862447526046E-5</v>
      </c>
      <c r="HU41" s="46">
        <f t="shared" si="100"/>
        <v>0</v>
      </c>
      <c r="HV41" s="46">
        <f t="shared" si="101"/>
        <v>0</v>
      </c>
      <c r="HW41" s="46">
        <f t="shared" si="102"/>
        <v>0</v>
      </c>
      <c r="HX41" s="46">
        <f t="shared" si="103"/>
        <v>0</v>
      </c>
      <c r="HY41" s="46">
        <f t="shared" si="56"/>
        <v>3.5356551175975655E-4</v>
      </c>
      <c r="HZ41" s="46">
        <f t="shared" si="57"/>
        <v>0</v>
      </c>
    </row>
    <row r="42" spans="1:234" x14ac:dyDescent="0.3">
      <c r="A42" s="23" t="s">
        <v>39</v>
      </c>
      <c r="B42" s="21">
        <v>99.795100000000005</v>
      </c>
      <c r="D42" s="21">
        <v>510.51625999999999</v>
      </c>
      <c r="E42" s="21">
        <v>176.301346</v>
      </c>
      <c r="F42" s="21">
        <v>176.251386</v>
      </c>
      <c r="G42" s="21">
        <v>1.5987199999999999</v>
      </c>
      <c r="H42" s="21">
        <v>13.676550000000001</v>
      </c>
      <c r="I42" s="23">
        <v>0.11229093530000001</v>
      </c>
      <c r="J42" s="23">
        <v>1.79664553E-2</v>
      </c>
      <c r="L42" s="23">
        <v>3.36873985E-2</v>
      </c>
      <c r="Y42" s="23">
        <v>1.9931658707</v>
      </c>
      <c r="AF42" s="23">
        <v>3.6491783E-3</v>
      </c>
      <c r="AJ42" s="23">
        <v>0.36494612929999998</v>
      </c>
      <c r="AM42" s="23">
        <v>0.17966573229999999</v>
      </c>
      <c r="AW42" s="23">
        <v>8.98328662E-2</v>
      </c>
      <c r="BF42" s="21"/>
      <c r="BG42" s="23" t="s">
        <v>39</v>
      </c>
      <c r="BH42" s="23">
        <v>0</v>
      </c>
      <c r="BI42" s="23">
        <v>0.51834251885778104</v>
      </c>
      <c r="BJ42" s="23">
        <v>0</v>
      </c>
      <c r="BK42" s="23">
        <v>1.7968671268484501E-2</v>
      </c>
      <c r="BL42" s="23">
        <v>0</v>
      </c>
      <c r="BM42" s="23">
        <v>0.112290389881446</v>
      </c>
      <c r="BN42" s="23">
        <v>0.112290389881446</v>
      </c>
      <c r="BO42" s="6">
        <v>1.6220535061757E-5</v>
      </c>
      <c r="BP42" s="23">
        <v>0</v>
      </c>
      <c r="BQ42" s="23">
        <v>0</v>
      </c>
      <c r="BR42" s="23">
        <v>0</v>
      </c>
      <c r="BS42" s="23">
        <v>3.3684290351581998E-2</v>
      </c>
      <c r="BT42" s="23">
        <v>0</v>
      </c>
      <c r="BU42" s="23">
        <v>0</v>
      </c>
      <c r="BV42" s="23">
        <v>0</v>
      </c>
      <c r="BW42" s="23">
        <v>0</v>
      </c>
      <c r="BX42" s="23">
        <v>0</v>
      </c>
      <c r="BY42" s="23">
        <v>0</v>
      </c>
      <c r="BZ42" s="23">
        <v>0</v>
      </c>
      <c r="CA42" s="23">
        <v>0</v>
      </c>
      <c r="CB42" s="23">
        <v>0</v>
      </c>
      <c r="CC42" s="23">
        <v>20.0727028069361</v>
      </c>
      <c r="CD42" s="23">
        <v>0</v>
      </c>
      <c r="CE42" s="23">
        <v>0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99.794224110848305</v>
      </c>
      <c r="CO42" s="23">
        <v>0</v>
      </c>
      <c r="CP42" s="23">
        <v>0</v>
      </c>
      <c r="CQ42" s="23">
        <v>8.4516626002414301E-4</v>
      </c>
      <c r="CR42" s="23">
        <v>1.8781039362423198E-2</v>
      </c>
      <c r="CS42" s="23">
        <v>4.2929902379337998E-4</v>
      </c>
      <c r="CT42" s="23">
        <v>8.9829222457381397E-2</v>
      </c>
      <c r="CU42" s="23">
        <v>0</v>
      </c>
      <c r="CV42" s="23">
        <v>0</v>
      </c>
      <c r="CW42" s="23">
        <v>1.9931573131610301</v>
      </c>
      <c r="CX42" s="23">
        <v>1.9931573131610301</v>
      </c>
      <c r="CY42" s="23">
        <v>0</v>
      </c>
      <c r="CZ42" s="23">
        <v>0</v>
      </c>
      <c r="DA42" s="23">
        <v>0</v>
      </c>
      <c r="DB42" s="23">
        <v>0</v>
      </c>
      <c r="DC42" s="23">
        <v>0</v>
      </c>
      <c r="DD42" s="23">
        <v>0</v>
      </c>
      <c r="DE42" s="23">
        <v>6.2502514139894298E-4</v>
      </c>
      <c r="DF42" s="23">
        <v>0</v>
      </c>
      <c r="DG42" s="23">
        <v>0.125535577933827</v>
      </c>
      <c r="DH42" s="23">
        <v>2.1573502262493299E-2</v>
      </c>
      <c r="DI42" s="23">
        <v>0</v>
      </c>
      <c r="DJ42" s="23">
        <v>0</v>
      </c>
      <c r="DK42" s="23">
        <v>0</v>
      </c>
      <c r="DL42" s="23">
        <v>0</v>
      </c>
      <c r="DM42" s="23">
        <v>0</v>
      </c>
      <c r="DN42" s="23">
        <v>0</v>
      </c>
      <c r="DO42" s="23">
        <v>3.6489919605152102E-3</v>
      </c>
      <c r="DP42" s="23">
        <v>0</v>
      </c>
      <c r="DQ42" s="23">
        <v>0</v>
      </c>
      <c r="DR42" s="23">
        <v>0</v>
      </c>
      <c r="DS42" s="23">
        <v>0</v>
      </c>
      <c r="DT42" s="23">
        <v>8.8707102740895696</v>
      </c>
      <c r="DU42" s="23">
        <v>459.462771760995</v>
      </c>
      <c r="DV42" s="23">
        <v>51.051581739116003</v>
      </c>
      <c r="DW42" s="23">
        <v>510.51435350011201</v>
      </c>
      <c r="DX42" s="23">
        <v>0</v>
      </c>
      <c r="DY42" s="23">
        <v>8.5961315222362993E-3</v>
      </c>
      <c r="DZ42" s="23">
        <v>0</v>
      </c>
      <c r="EA42" s="23">
        <v>0</v>
      </c>
      <c r="EB42" s="23">
        <v>0</v>
      </c>
      <c r="EC42" s="23">
        <v>0</v>
      </c>
      <c r="ED42" s="23">
        <v>0</v>
      </c>
      <c r="EE42" s="23">
        <v>0</v>
      </c>
      <c r="EF42" s="23">
        <v>0</v>
      </c>
      <c r="EG42" s="23">
        <v>0</v>
      </c>
      <c r="EH42" s="23">
        <v>0.94945802774517096</v>
      </c>
      <c r="EI42" s="23">
        <v>3.5841187187618799</v>
      </c>
      <c r="EJ42" s="23">
        <v>1.2809723198686001</v>
      </c>
      <c r="EK42" s="23">
        <v>3.3566517490919798</v>
      </c>
      <c r="EL42" s="23">
        <v>8.6282405286683694</v>
      </c>
      <c r="EM42" s="23">
        <v>1.8977350353015101</v>
      </c>
      <c r="EN42" s="23">
        <v>1.36611716463565</v>
      </c>
      <c r="EO42" s="23">
        <v>0</v>
      </c>
      <c r="EP42" s="23">
        <v>0.44680401527803099</v>
      </c>
      <c r="EQ42" s="23">
        <v>176.310412224077</v>
      </c>
      <c r="ER42" s="23">
        <v>176.26045275605301</v>
      </c>
      <c r="ES42" s="23">
        <v>4.99594680247138E-2</v>
      </c>
      <c r="ET42" s="23">
        <v>0</v>
      </c>
      <c r="EU42" s="23">
        <v>0</v>
      </c>
      <c r="EV42" s="23">
        <v>47.503399528210899</v>
      </c>
      <c r="EW42" s="23">
        <v>0</v>
      </c>
      <c r="EX42" s="23">
        <v>23.483336397757899</v>
      </c>
      <c r="EY42" s="23">
        <v>5.4204869436774299</v>
      </c>
      <c r="EZ42" s="23">
        <v>3.0771323776297002</v>
      </c>
      <c r="FA42" s="23">
        <v>58.696260354833797</v>
      </c>
      <c r="FB42" s="23">
        <v>0</v>
      </c>
      <c r="FC42" s="23">
        <v>0.44785471219387601</v>
      </c>
      <c r="FD42" s="23">
        <v>2.96525051009441</v>
      </c>
      <c r="FE42" s="23">
        <v>17.188607803259401</v>
      </c>
      <c r="FF42" s="23">
        <v>0</v>
      </c>
      <c r="FG42" s="23">
        <v>0</v>
      </c>
      <c r="FH42" s="23">
        <v>1.5987135589763899</v>
      </c>
      <c r="FI42" s="23">
        <v>0.21135368196412099</v>
      </c>
      <c r="FJ42" s="23">
        <v>0</v>
      </c>
      <c r="FK42" s="23">
        <v>0</v>
      </c>
      <c r="FL42" s="23">
        <v>0</v>
      </c>
      <c r="FM42" s="23">
        <v>1.2634681516413899</v>
      </c>
      <c r="FN42" s="23">
        <v>0.36494458320011702</v>
      </c>
      <c r="FO42" s="23">
        <v>0</v>
      </c>
      <c r="FP42" s="23">
        <v>0</v>
      </c>
      <c r="FQ42" s="23">
        <v>0.222228533691365</v>
      </c>
      <c r="FR42" s="23">
        <v>13.676521657655201</v>
      </c>
      <c r="FS42" s="23">
        <v>0.17966698787457899</v>
      </c>
      <c r="FT42" s="23">
        <v>0.33535721930207302</v>
      </c>
      <c r="FV42" s="32">
        <f t="shared" si="47"/>
        <v>0.64860865182956373</v>
      </c>
      <c r="FW42" s="46">
        <f t="shared" si="58"/>
        <v>-8.7768753345650094E-6</v>
      </c>
      <c r="FX42" s="46">
        <f t="shared" si="59"/>
        <v>0</v>
      </c>
      <c r="FY42" s="46">
        <f t="shared" si="60"/>
        <v>-3.734454781087408E-6</v>
      </c>
      <c r="FZ42" s="46">
        <f t="shared" si="61"/>
        <v>5.1424587972249354E-5</v>
      </c>
      <c r="GA42" s="46">
        <f t="shared" si="62"/>
        <v>5.1442183002273999E-5</v>
      </c>
      <c r="GB42" s="46">
        <f t="shared" si="63"/>
        <v>-4.0288628465438102E-6</v>
      </c>
      <c r="GC42" s="46">
        <f t="shared" si="64"/>
        <v>-2.0723314578589538E-6</v>
      </c>
      <c r="GD42" s="46">
        <f t="shared" si="65"/>
        <v>-4.8571912999426813E-6</v>
      </c>
      <c r="GE42" s="46">
        <f t="shared" si="66"/>
        <v>1.2333921452501459E-4</v>
      </c>
      <c r="GF42" s="46">
        <f t="shared" si="67"/>
        <v>0</v>
      </c>
      <c r="GG42" s="46">
        <f t="shared" si="68"/>
        <v>-9.2264423980432247E-5</v>
      </c>
      <c r="GH42" s="46">
        <f t="shared" si="69"/>
        <v>0</v>
      </c>
      <c r="GI42" s="46">
        <f t="shared" si="70"/>
        <v>0</v>
      </c>
      <c r="GJ42" s="46">
        <f t="shared" si="71"/>
        <v>0</v>
      </c>
      <c r="GK42" s="46">
        <f t="shared" si="72"/>
        <v>0</v>
      </c>
      <c r="GL42" s="46">
        <f t="shared" si="73"/>
        <v>0</v>
      </c>
      <c r="GM42" s="46">
        <f t="shared" si="74"/>
        <v>0</v>
      </c>
      <c r="GN42" s="46">
        <f t="shared" si="75"/>
        <v>0</v>
      </c>
      <c r="GO42" s="46">
        <f t="shared" si="76"/>
        <v>0</v>
      </c>
      <c r="GP42" s="46">
        <f t="shared" si="77"/>
        <v>0</v>
      </c>
      <c r="GQ42" s="46">
        <f t="shared" si="78"/>
        <v>0</v>
      </c>
      <c r="GR42" s="46">
        <f t="shared" si="79"/>
        <v>0</v>
      </c>
      <c r="GS42" s="46">
        <f t="shared" si="80"/>
        <v>0</v>
      </c>
      <c r="GT42" s="46">
        <f t="shared" si="81"/>
        <v>-4.293440448527979E-6</v>
      </c>
      <c r="GU42" s="46">
        <f t="shared" si="82"/>
        <v>0</v>
      </c>
      <c r="GV42" s="46">
        <f t="shared" si="83"/>
        <v>0</v>
      </c>
      <c r="GW42" s="46">
        <f t="shared" si="84"/>
        <v>0</v>
      </c>
      <c r="GX42" s="46">
        <f t="shared" si="85"/>
        <v>0</v>
      </c>
      <c r="GY42" s="46">
        <f t="shared" si="86"/>
        <v>0</v>
      </c>
      <c r="GZ42" s="46">
        <f t="shared" si="87"/>
        <v>0</v>
      </c>
      <c r="HA42" s="46">
        <f t="shared" si="88"/>
        <v>-5.1063409203595747E-5</v>
      </c>
      <c r="HB42" s="46">
        <f t="shared" si="89"/>
        <v>0</v>
      </c>
      <c r="HC42" s="46">
        <f t="shared" si="90"/>
        <v>0</v>
      </c>
      <c r="HD42" s="46">
        <f t="shared" si="91"/>
        <v>0</v>
      </c>
      <c r="HE42" s="46">
        <f t="shared" si="92"/>
        <v>-4.2365153616500556E-6</v>
      </c>
      <c r="HF42" s="46">
        <f t="shared" si="93"/>
        <v>0</v>
      </c>
      <c r="HG42" s="46">
        <f t="shared" si="94"/>
        <v>0</v>
      </c>
      <c r="HH42" s="46">
        <f t="shared" si="95"/>
        <v>6.9883920708069879E-6</v>
      </c>
      <c r="HI42" s="46">
        <f t="shared" si="48"/>
        <v>0</v>
      </c>
      <c r="HJ42" s="46">
        <f t="shared" si="49"/>
        <v>0</v>
      </c>
      <c r="HK42" s="46">
        <f t="shared" si="50"/>
        <v>0</v>
      </c>
      <c r="HL42" s="46">
        <f t="shared" si="51"/>
        <v>0</v>
      </c>
      <c r="HM42" s="46">
        <f t="shared" si="52"/>
        <v>0</v>
      </c>
      <c r="HN42" s="46">
        <f t="shared" si="53"/>
        <v>0</v>
      </c>
      <c r="HO42" s="46">
        <f t="shared" si="54"/>
        <v>0</v>
      </c>
      <c r="HP42" s="46">
        <f t="shared" si="55"/>
        <v>0</v>
      </c>
      <c r="HQ42" s="46">
        <f t="shared" si="96"/>
        <v>0</v>
      </c>
      <c r="HR42" s="46">
        <f t="shared" si="97"/>
        <v>-4.0561353241149493E-5</v>
      </c>
      <c r="HS42" s="46">
        <f t="shared" si="98"/>
        <v>0</v>
      </c>
      <c r="HT42" s="46">
        <f t="shared" si="99"/>
        <v>0</v>
      </c>
      <c r="HU42" s="46">
        <f t="shared" si="100"/>
        <v>0</v>
      </c>
      <c r="HV42" s="46">
        <f t="shared" si="101"/>
        <v>0</v>
      </c>
      <c r="HW42" s="46">
        <f t="shared" si="102"/>
        <v>0</v>
      </c>
      <c r="HX42" s="46">
        <f t="shared" si="103"/>
        <v>0</v>
      </c>
      <c r="HY42" s="46">
        <f t="shared" si="56"/>
        <v>0</v>
      </c>
      <c r="HZ42" s="46">
        <f t="shared" si="57"/>
        <v>0</v>
      </c>
    </row>
    <row r="43" spans="1:234" x14ac:dyDescent="0.3">
      <c r="A43" s="23" t="s">
        <v>40</v>
      </c>
      <c r="B43" s="21">
        <v>1280.5657815</v>
      </c>
      <c r="D43" s="21">
        <v>4968.9852602999999</v>
      </c>
      <c r="E43" s="21">
        <v>112.60220585</v>
      </c>
      <c r="F43" s="21">
        <v>112.60194485</v>
      </c>
      <c r="G43" s="21">
        <v>7.6182682703999998</v>
      </c>
      <c r="H43" s="21">
        <v>407.28514981000001</v>
      </c>
      <c r="I43" s="23">
        <v>16.254732024999999</v>
      </c>
      <c r="J43" s="23">
        <v>15.359096163</v>
      </c>
      <c r="K43" s="23">
        <v>1.51822E-5</v>
      </c>
      <c r="L43" s="23">
        <v>3.7747598413999999</v>
      </c>
      <c r="M43" s="6">
        <v>4.0357060000000001E-8</v>
      </c>
      <c r="N43" s="23">
        <v>1.5774407826000001</v>
      </c>
      <c r="O43" s="23">
        <v>8.3467799999999994E-5</v>
      </c>
      <c r="P43" s="23">
        <v>9.2283558099999996E-2</v>
      </c>
      <c r="Q43" s="23">
        <v>6.5250171800000006E-2</v>
      </c>
      <c r="S43" s="6">
        <v>4.2533945999999997E-6</v>
      </c>
      <c r="T43" s="23">
        <v>2.5400853899999999E-2</v>
      </c>
      <c r="W43" s="23">
        <v>6.1691230700000002E-2</v>
      </c>
      <c r="X43" s="23">
        <v>0.1153596841</v>
      </c>
      <c r="Y43" s="23">
        <v>117.7868507</v>
      </c>
      <c r="AB43" s="23">
        <v>3.7948899999999998E-5</v>
      </c>
      <c r="AC43" s="23">
        <v>2.8836600000000001E-5</v>
      </c>
      <c r="AD43" s="23">
        <v>0.2509904302</v>
      </c>
      <c r="AE43" s="23">
        <v>5.0104487254999999</v>
      </c>
      <c r="AF43" s="23">
        <v>0.20827563639999999</v>
      </c>
      <c r="AG43" s="23">
        <v>1.5936530000000001E-4</v>
      </c>
      <c r="AI43" s="23">
        <v>2.6594249E-2</v>
      </c>
      <c r="AJ43" s="23">
        <v>2.8584810890000001</v>
      </c>
      <c r="AK43" s="23">
        <v>0.1114740827</v>
      </c>
      <c r="AL43" s="23">
        <v>3.2565483999999999E-2</v>
      </c>
      <c r="AM43" s="23">
        <v>1.0091519740999999</v>
      </c>
      <c r="AN43" s="23">
        <v>5.7442168999999998E-3</v>
      </c>
      <c r="AS43" s="23">
        <v>1.843731E-4</v>
      </c>
      <c r="AT43" s="23">
        <v>3.2693119999999999E-4</v>
      </c>
      <c r="AU43" s="23">
        <v>0.18672783439999999</v>
      </c>
      <c r="AW43" s="23">
        <v>0.43142153430000002</v>
      </c>
      <c r="AX43" s="23">
        <v>1.1721678706000001</v>
      </c>
      <c r="AY43" s="23">
        <v>7.9186934599999995E-2</v>
      </c>
      <c r="BD43" s="6">
        <v>2.6111242999999999E-6</v>
      </c>
      <c r="BF43" s="21"/>
      <c r="BG43" s="23" t="s">
        <v>40</v>
      </c>
      <c r="BH43" s="23">
        <v>0</v>
      </c>
      <c r="BI43" s="23">
        <v>0</v>
      </c>
      <c r="BJ43" s="23">
        <v>0</v>
      </c>
      <c r="BK43" s="23">
        <v>15.359112203217199</v>
      </c>
      <c r="BL43" s="23">
        <v>0</v>
      </c>
      <c r="BM43" s="23">
        <v>16.254755498702899</v>
      </c>
      <c r="BN43" s="23">
        <v>16.254755498702899</v>
      </c>
      <c r="BO43" s="23">
        <v>0.502096037648604</v>
      </c>
      <c r="BP43" s="23">
        <v>0</v>
      </c>
      <c r="BQ43" s="6">
        <v>6.2247347564168302E-6</v>
      </c>
      <c r="BR43" s="6">
        <v>8.9569266467148696E-6</v>
      </c>
      <c r="BS43" s="6">
        <v>3.77474292286084</v>
      </c>
      <c r="BT43" s="6">
        <v>2.6111775197738099E-6</v>
      </c>
      <c r="BU43" s="6">
        <v>1.29152267729295E-8</v>
      </c>
      <c r="BV43" s="6">
        <v>2.7443851033692102E-8</v>
      </c>
      <c r="BW43" s="23">
        <v>0.115369535313083</v>
      </c>
      <c r="BX43" s="23">
        <v>1.5774416479340301</v>
      </c>
      <c r="BY43" s="6">
        <v>2.0032347316148302E-5</v>
      </c>
      <c r="BZ43" s="6">
        <v>6.34314941274381E-5</v>
      </c>
      <c r="CA43" s="23">
        <v>9.2283531153017198E-2</v>
      </c>
      <c r="CB43" s="23">
        <v>0</v>
      </c>
      <c r="CC43" s="23">
        <v>3223.3886570654199</v>
      </c>
      <c r="CD43" s="23">
        <v>6.5250326154246294E-2</v>
      </c>
      <c r="CE43" s="6">
        <v>1.23353119815693E-6</v>
      </c>
      <c r="CF43" s="6">
        <v>3.0199860006503599E-6</v>
      </c>
      <c r="CG43" s="23">
        <v>0</v>
      </c>
      <c r="CH43" s="23">
        <v>2.5401153348831699E-2</v>
      </c>
      <c r="CI43" s="23">
        <v>0.25098998520683502</v>
      </c>
      <c r="CJ43" s="23">
        <v>0</v>
      </c>
      <c r="CK43" s="23">
        <v>0.11147349239048</v>
      </c>
      <c r="CL43" s="23">
        <v>0</v>
      </c>
      <c r="CM43" s="23">
        <v>3.2566714961667E-2</v>
      </c>
      <c r="CN43" s="23">
        <v>1280.56164991264</v>
      </c>
      <c r="CO43" s="23">
        <v>0</v>
      </c>
      <c r="CP43" s="23">
        <v>6.1692456431158199E-2</v>
      </c>
      <c r="CQ43" s="23">
        <v>26.177311333057101</v>
      </c>
      <c r="CR43" s="23">
        <v>581.44039550219702</v>
      </c>
      <c r="CS43" s="23">
        <v>13.2930557644963</v>
      </c>
      <c r="CT43" s="23">
        <v>0.43142133783359898</v>
      </c>
      <c r="CU43" s="23">
        <v>0</v>
      </c>
      <c r="CV43" s="23">
        <v>0</v>
      </c>
      <c r="CW43" s="23">
        <v>117.787758625424</v>
      </c>
      <c r="CX43" s="23">
        <v>117.787758625424</v>
      </c>
      <c r="CY43" s="23">
        <v>0</v>
      </c>
      <c r="CZ43" s="23">
        <v>0</v>
      </c>
      <c r="DA43" s="23">
        <v>1.1721702777741001</v>
      </c>
      <c r="DB43" s="23">
        <v>0</v>
      </c>
      <c r="DC43" s="23">
        <v>0</v>
      </c>
      <c r="DD43" s="23">
        <v>0</v>
      </c>
      <c r="DE43" s="23">
        <v>12.9658285190095</v>
      </c>
      <c r="DF43" s="23">
        <v>0</v>
      </c>
      <c r="DG43" s="23">
        <v>0</v>
      </c>
      <c r="DH43" s="23">
        <v>0</v>
      </c>
      <c r="DI43" s="6">
        <v>9.8660416563325006E-6</v>
      </c>
      <c r="DJ43" s="6">
        <v>2.8082138703792301E-5</v>
      </c>
      <c r="DK43" s="6">
        <v>9.5157051759013092E-6</v>
      </c>
      <c r="DL43" s="6">
        <v>1.93203977138069E-5</v>
      </c>
      <c r="DM43" s="23">
        <v>5.0105160155484301</v>
      </c>
      <c r="DN43" s="23">
        <v>0</v>
      </c>
      <c r="DO43" s="23">
        <v>0.208275933402644</v>
      </c>
      <c r="DP43" s="23">
        <v>0</v>
      </c>
      <c r="DQ43" s="23">
        <v>0</v>
      </c>
      <c r="DR43" s="6">
        <v>6.5340702282334806E-5</v>
      </c>
      <c r="DS43" s="6">
        <v>9.4018695194475195E-5</v>
      </c>
      <c r="DT43" s="23">
        <v>1075.5050516267299</v>
      </c>
      <c r="DU43" s="23">
        <v>4472.0738503149696</v>
      </c>
      <c r="DV43" s="23">
        <v>496.89645453375101</v>
      </c>
      <c r="DW43" s="23">
        <v>4968.9703048487199</v>
      </c>
      <c r="DX43" s="23">
        <v>0</v>
      </c>
      <c r="DY43" s="23">
        <v>50.259156023268702</v>
      </c>
      <c r="DZ43" s="23">
        <v>5.7446156637069503E-3</v>
      </c>
      <c r="EA43" s="23">
        <v>0</v>
      </c>
      <c r="EB43" s="23">
        <v>0</v>
      </c>
      <c r="EC43" s="23">
        <v>0</v>
      </c>
      <c r="ED43" s="23">
        <v>0</v>
      </c>
      <c r="EE43" s="23">
        <v>1.84421584572055E-4</v>
      </c>
      <c r="EF43" s="23">
        <v>3.26888353974106E-4</v>
      </c>
      <c r="EG43" s="23">
        <v>0.186725766550174</v>
      </c>
      <c r="EH43" s="23">
        <v>0.89856059568886204</v>
      </c>
      <c r="EI43" s="23">
        <v>118.690346383848</v>
      </c>
      <c r="EJ43" s="23">
        <v>1.2125336937890201</v>
      </c>
      <c r="EK43" s="23">
        <v>3.1768230713691201</v>
      </c>
      <c r="EL43" s="23">
        <v>7.9465209428065702</v>
      </c>
      <c r="EM43" s="23">
        <v>1.79614439612648</v>
      </c>
      <c r="EN43" s="23">
        <v>0</v>
      </c>
      <c r="EO43" s="23">
        <v>0</v>
      </c>
      <c r="EP43" s="23">
        <v>0.42286758764750199</v>
      </c>
      <c r="EQ43" s="23">
        <v>112.60891866306</v>
      </c>
      <c r="ER43" s="23">
        <v>112.60865766039799</v>
      </c>
      <c r="ES43" s="23">
        <v>2.6100266208105202E-4</v>
      </c>
      <c r="ET43" s="23">
        <v>0</v>
      </c>
      <c r="EU43" s="23">
        <v>0</v>
      </c>
      <c r="EV43" s="23">
        <v>3.3465578382579002</v>
      </c>
      <c r="EW43" s="23">
        <v>0</v>
      </c>
      <c r="EX43" s="23">
        <v>20.636058407050399</v>
      </c>
      <c r="EY43" s="23">
        <v>5.1299622337229902</v>
      </c>
      <c r="EZ43" s="23">
        <v>2.7505666413135099</v>
      </c>
      <c r="FA43" s="23">
        <v>51.596234290690298</v>
      </c>
      <c r="FB43" s="23">
        <v>2.6571563859631501E-2</v>
      </c>
      <c r="FC43" s="23">
        <v>121.334586013915</v>
      </c>
      <c r="FD43" s="23">
        <v>2.8063085660587501</v>
      </c>
      <c r="FE43" s="23">
        <v>10.889518003494301</v>
      </c>
      <c r="FF43" s="6">
        <v>1.39238303102453E-6</v>
      </c>
      <c r="FG43" s="23">
        <v>0</v>
      </c>
      <c r="FH43" s="23">
        <v>7.6173541352646001</v>
      </c>
      <c r="FI43" s="23">
        <v>3.1965541623924798</v>
      </c>
      <c r="FJ43" s="23">
        <v>7.9185715071898005E-2</v>
      </c>
      <c r="FK43" s="23">
        <v>0</v>
      </c>
      <c r="FL43" s="23">
        <v>0</v>
      </c>
      <c r="FM43" s="23">
        <v>2.73586515474129</v>
      </c>
      <c r="FN43" s="23">
        <v>2.8584716620671702</v>
      </c>
      <c r="FO43" s="23">
        <v>0</v>
      </c>
      <c r="FP43" s="23">
        <v>0</v>
      </c>
      <c r="FQ43" s="23">
        <v>0.83242032003290201</v>
      </c>
      <c r="FR43" s="23">
        <v>407.284985631376</v>
      </c>
      <c r="FS43" s="23">
        <v>1.0091604546699799</v>
      </c>
      <c r="FT43" s="23">
        <v>4.29481504934797</v>
      </c>
      <c r="FV43" s="32">
        <f t="shared" si="47"/>
        <v>2.6406695301067251</v>
      </c>
      <c r="FW43" s="46">
        <f t="shared" si="58"/>
        <v>-3.226376512393917E-6</v>
      </c>
      <c r="FX43" s="46">
        <f t="shared" si="59"/>
        <v>0</v>
      </c>
      <c r="FY43" s="46">
        <f t="shared" si="60"/>
        <v>-3.0097596383490541E-6</v>
      </c>
      <c r="FZ43" s="46">
        <f t="shared" si="61"/>
        <v>5.9615289143921884E-5</v>
      </c>
      <c r="GA43" s="46">
        <f t="shared" si="62"/>
        <v>5.9615403685451058E-5</v>
      </c>
      <c r="GB43" s="46">
        <f t="shared" si="63"/>
        <v>-1.1999251049630228E-4</v>
      </c>
      <c r="GC43" s="46">
        <f t="shared" si="64"/>
        <v>-4.0310486174341838E-7</v>
      </c>
      <c r="GD43" s="46">
        <f t="shared" si="65"/>
        <v>1.4441150345373956E-6</v>
      </c>
      <c r="GE43" s="46">
        <f t="shared" si="66"/>
        <v>1.0443464269441372E-6</v>
      </c>
      <c r="GF43" s="46">
        <f t="shared" si="67"/>
        <v>-3.5475548227550855E-5</v>
      </c>
      <c r="GG43" s="46">
        <f t="shared" si="68"/>
        <v>-4.482017365530062E-6</v>
      </c>
      <c r="GH43" s="46">
        <f t="shared" si="69"/>
        <v>4.9998850798315627E-5</v>
      </c>
      <c r="GI43" s="46">
        <f t="shared" si="70"/>
        <v>5.4856831364573924E-7</v>
      </c>
      <c r="GJ43" s="46">
        <f t="shared" si="71"/>
        <v>-4.7426150127341036E-5</v>
      </c>
      <c r="GK43" s="46">
        <f t="shared" si="72"/>
        <v>-2.9200199204202866E-7</v>
      </c>
      <c r="GL43" s="46">
        <f t="shared" si="73"/>
        <v>2.3655760901351608E-6</v>
      </c>
      <c r="GM43" s="46">
        <f t="shared" si="74"/>
        <v>0</v>
      </c>
      <c r="GN43" s="46">
        <f t="shared" si="75"/>
        <v>2.882375580445894E-5</v>
      </c>
      <c r="GO43" s="46">
        <f t="shared" si="76"/>
        <v>1.1788927761192974E-5</v>
      </c>
      <c r="GP43" s="46">
        <f t="shared" si="77"/>
        <v>0</v>
      </c>
      <c r="GQ43" s="46">
        <f t="shared" si="78"/>
        <v>0</v>
      </c>
      <c r="GR43" s="46">
        <f t="shared" si="79"/>
        <v>1.9868807029602972E-5</v>
      </c>
      <c r="GS43" s="46">
        <f t="shared" si="80"/>
        <v>8.539563158357204E-5</v>
      </c>
      <c r="GT43" s="46">
        <f t="shared" si="81"/>
        <v>7.7082069739223214E-6</v>
      </c>
      <c r="GU43" s="46">
        <f t="shared" si="82"/>
        <v>0</v>
      </c>
      <c r="GV43" s="46">
        <f t="shared" si="83"/>
        <v>0</v>
      </c>
      <c r="GW43" s="46">
        <f t="shared" si="84"/>
        <v>-1.8963392224735171E-5</v>
      </c>
      <c r="GX43" s="46">
        <f t="shared" si="85"/>
        <v>-1.7238866294697537E-5</v>
      </c>
      <c r="GY43" s="46">
        <f t="shared" si="86"/>
        <v>-1.77294873206298E-6</v>
      </c>
      <c r="GZ43" s="46">
        <f t="shared" si="87"/>
        <v>1.3429944525275419E-5</v>
      </c>
      <c r="HA43" s="46">
        <f t="shared" si="88"/>
        <v>1.4260076173092847E-6</v>
      </c>
      <c r="HB43" s="46">
        <f t="shared" si="89"/>
        <v>-3.7037693839226218E-5</v>
      </c>
      <c r="HC43" s="46">
        <f t="shared" si="90"/>
        <v>0</v>
      </c>
      <c r="HD43" s="46">
        <f t="shared" si="91"/>
        <v>-8.5300924904852654E-4</v>
      </c>
      <c r="HE43" s="46">
        <f t="shared" si="92"/>
        <v>-3.2978818247845604E-6</v>
      </c>
      <c r="HF43" s="46">
        <f t="shared" si="93"/>
        <v>-5.2954866790898329E-6</v>
      </c>
      <c r="HG43" s="46">
        <f t="shared" si="94"/>
        <v>3.7799581514000339E-5</v>
      </c>
      <c r="HH43" s="46">
        <f t="shared" si="95"/>
        <v>8.4036599022697615E-6</v>
      </c>
      <c r="HI43" s="46">
        <f t="shared" si="48"/>
        <v>6.9420029551899809E-5</v>
      </c>
      <c r="HJ43" s="46">
        <f t="shared" si="49"/>
        <v>0</v>
      </c>
      <c r="HK43" s="46">
        <f t="shared" si="50"/>
        <v>0</v>
      </c>
      <c r="HL43" s="46">
        <f t="shared" si="51"/>
        <v>0</v>
      </c>
      <c r="HM43" s="46">
        <f t="shared" si="52"/>
        <v>0</v>
      </c>
      <c r="HN43" s="46">
        <f t="shared" si="53"/>
        <v>2.6296988039472467E-4</v>
      </c>
      <c r="HO43" s="46">
        <f t="shared" si="54"/>
        <v>-1.3105517581066549E-4</v>
      </c>
      <c r="HP43" s="46">
        <f t="shared" si="55"/>
        <v>-1.1074138103868296E-5</v>
      </c>
      <c r="HQ43" s="46">
        <f t="shared" si="96"/>
        <v>0</v>
      </c>
      <c r="HR43" s="46">
        <f t="shared" si="97"/>
        <v>-4.5539312578715101E-7</v>
      </c>
      <c r="HS43" s="46">
        <f t="shared" si="98"/>
        <v>2.0536086685413009E-6</v>
      </c>
      <c r="HT43" s="46">
        <f t="shared" si="99"/>
        <v>-1.5400622692994639E-5</v>
      </c>
      <c r="HU43" s="46">
        <f t="shared" si="100"/>
        <v>0</v>
      </c>
      <c r="HV43" s="46">
        <f t="shared" si="101"/>
        <v>0</v>
      </c>
      <c r="HW43" s="46">
        <f t="shared" si="102"/>
        <v>0</v>
      </c>
      <c r="HX43" s="46">
        <f t="shared" si="103"/>
        <v>0</v>
      </c>
      <c r="HY43" s="46">
        <f t="shared" si="56"/>
        <v>2.0381938083126695E-5</v>
      </c>
      <c r="HZ43" s="46">
        <f t="shared" si="57"/>
        <v>0</v>
      </c>
    </row>
    <row r="44" spans="1:234" x14ac:dyDescent="0.3">
      <c r="A44" s="23" t="s">
        <v>41</v>
      </c>
      <c r="B44" s="21">
        <v>29323.849268999998</v>
      </c>
      <c r="C44" s="21">
        <v>45.099299999999999</v>
      </c>
      <c r="D44" s="21">
        <v>53855.707776000003</v>
      </c>
      <c r="E44" s="21">
        <v>2589.2775136</v>
      </c>
      <c r="F44" s="21">
        <v>2559.2239829</v>
      </c>
      <c r="G44" s="21">
        <v>10170.740234000001</v>
      </c>
      <c r="H44" s="21">
        <v>22973.468152000001</v>
      </c>
      <c r="I44" s="23">
        <v>715.34235121999995</v>
      </c>
      <c r="J44" s="23">
        <v>519.94360533999998</v>
      </c>
      <c r="K44" s="23">
        <v>2.8703680999999999E-3</v>
      </c>
      <c r="L44" s="23">
        <v>261.81851174000002</v>
      </c>
      <c r="M44" s="6">
        <v>1.7700361000000001E-6</v>
      </c>
      <c r="N44" s="23">
        <v>46.243463533000003</v>
      </c>
      <c r="O44" s="23">
        <v>1.57019563E-2</v>
      </c>
      <c r="Q44" s="23">
        <v>0.49310413409999998</v>
      </c>
      <c r="S44" s="23">
        <v>8.4007319999999995E-4</v>
      </c>
      <c r="T44" s="23">
        <v>0.44184639520000002</v>
      </c>
      <c r="W44" s="23">
        <v>0.4585554946</v>
      </c>
      <c r="Y44" s="23">
        <v>2331.8554144</v>
      </c>
      <c r="Z44" s="23">
        <v>0.84499999999999997</v>
      </c>
      <c r="AA44" s="23">
        <v>2.9416559999999997E-4</v>
      </c>
      <c r="AB44" s="23">
        <v>1.92477037E-2</v>
      </c>
      <c r="AC44" s="23">
        <v>5.5254759000000001E-3</v>
      </c>
      <c r="AD44" s="23">
        <v>3.8961377411</v>
      </c>
      <c r="AE44" s="23">
        <v>324.16084063</v>
      </c>
      <c r="AF44" s="23">
        <v>5.4086478676</v>
      </c>
      <c r="AG44" s="23">
        <v>3.1263625900000001E-2</v>
      </c>
      <c r="AI44" s="23">
        <v>0.46697266549999999</v>
      </c>
      <c r="AJ44" s="23">
        <v>218.09904093</v>
      </c>
      <c r="AK44" s="23">
        <v>1.7170002930999999</v>
      </c>
      <c r="AL44" s="23">
        <v>0.97800549969999995</v>
      </c>
      <c r="AM44" s="23">
        <v>102.51108076</v>
      </c>
      <c r="AN44" s="23">
        <v>0.62002267150000001</v>
      </c>
      <c r="AS44" s="23">
        <v>1.0011706299999999E-2</v>
      </c>
      <c r="AT44" s="23">
        <v>3.58501528E-2</v>
      </c>
      <c r="AU44" s="23">
        <v>3.3884210839</v>
      </c>
      <c r="AV44" s="23">
        <v>2.0000000000000001E-4</v>
      </c>
      <c r="AW44" s="23">
        <v>24.324706268</v>
      </c>
      <c r="AX44" s="23">
        <v>511.71948387999998</v>
      </c>
      <c r="AY44" s="23">
        <v>0.57362393950000001</v>
      </c>
      <c r="BD44" s="23">
        <v>2.0514899999999999E-5</v>
      </c>
      <c r="BF44" s="21"/>
      <c r="BG44" s="23" t="s">
        <v>41</v>
      </c>
      <c r="BH44" s="23">
        <v>1.37877935646739</v>
      </c>
      <c r="BI44" s="23">
        <v>5.1893260879299099</v>
      </c>
      <c r="BJ44" s="23">
        <v>0</v>
      </c>
      <c r="BK44" s="23">
        <v>519.93150308971497</v>
      </c>
      <c r="BL44" s="23">
        <v>0</v>
      </c>
      <c r="BM44" s="23">
        <v>715.42726988976096</v>
      </c>
      <c r="BN44" s="23">
        <v>715.32608018110398</v>
      </c>
      <c r="BO44" s="23">
        <v>14.502332143934</v>
      </c>
      <c r="BP44" s="23">
        <v>0.66068433916533198</v>
      </c>
      <c r="BQ44" s="23">
        <v>1.17685498176226E-3</v>
      </c>
      <c r="BR44" s="23">
        <v>1.6935601779129799E-3</v>
      </c>
      <c r="BS44" s="6">
        <v>261.81441759803698</v>
      </c>
      <c r="BT44" s="6">
        <v>2.0515034939547501E-5</v>
      </c>
      <c r="BU44" s="6">
        <v>5.6641244068188896E-7</v>
      </c>
      <c r="BV44" s="6">
        <v>1.2036229104317201E-6</v>
      </c>
      <c r="BW44" s="23">
        <v>0</v>
      </c>
      <c r="BX44" s="23">
        <v>46.243502200277398</v>
      </c>
      <c r="BY44" s="23">
        <v>3.7684162445035998E-3</v>
      </c>
      <c r="BZ44" s="23">
        <v>1.19335393362324E-2</v>
      </c>
      <c r="CA44" s="23">
        <v>0</v>
      </c>
      <c r="CB44" s="23">
        <v>1.99996611771577E-4</v>
      </c>
      <c r="CC44" s="23">
        <v>96135.106479018606</v>
      </c>
      <c r="CD44" s="23">
        <v>0.493099129256105</v>
      </c>
      <c r="CE44" s="23">
        <v>2.4362882100122899E-4</v>
      </c>
      <c r="CF44" s="23">
        <v>5.9646348612466102E-4</v>
      </c>
      <c r="CG44" s="23">
        <v>0</v>
      </c>
      <c r="CH44" s="23">
        <v>0.441859358144366</v>
      </c>
      <c r="CI44" s="23">
        <v>3.8961628969870601</v>
      </c>
      <c r="CJ44" s="23">
        <v>0</v>
      </c>
      <c r="CK44" s="23">
        <v>1.71700556294981</v>
      </c>
      <c r="CL44" s="23">
        <v>0</v>
      </c>
      <c r="CM44" s="23">
        <v>0.978001500055804</v>
      </c>
      <c r="CN44" s="23">
        <v>29322.683205728001</v>
      </c>
      <c r="CO44" s="23">
        <v>0</v>
      </c>
      <c r="CP44" s="23">
        <v>0.45854969753827302</v>
      </c>
      <c r="CQ44" s="23">
        <v>690.82680745309403</v>
      </c>
      <c r="CR44" s="23">
        <v>16902.368219809799</v>
      </c>
      <c r="CS44" s="23">
        <v>374.83903222533701</v>
      </c>
      <c r="CT44" s="23">
        <v>24.3220541337162</v>
      </c>
      <c r="CU44" s="23">
        <v>11.8552417312002</v>
      </c>
      <c r="CV44" s="23">
        <v>0.794024426238498</v>
      </c>
      <c r="CW44" s="23">
        <v>2331.7653133286499</v>
      </c>
      <c r="CX44" s="23">
        <v>2331.7653133286499</v>
      </c>
      <c r="CY44" s="23">
        <v>0.84499227542342803</v>
      </c>
      <c r="CZ44" s="23">
        <v>0</v>
      </c>
      <c r="DA44" s="23">
        <v>511.72057151413901</v>
      </c>
      <c r="DB44" s="23">
        <v>1.17667160339212E-4</v>
      </c>
      <c r="DC44" s="23">
        <v>1.4708391690976299E-4</v>
      </c>
      <c r="DD44" s="23">
        <v>0</v>
      </c>
      <c r="DE44" s="23">
        <v>343.09162480024901</v>
      </c>
      <c r="DF44" s="23">
        <v>0.91851630545763496</v>
      </c>
      <c r="DG44" s="23">
        <v>24.160340984146</v>
      </c>
      <c r="DH44" s="23">
        <v>2.1775941382350599</v>
      </c>
      <c r="DI44" s="23">
        <v>5.0043990638072803E-3</v>
      </c>
      <c r="DJ44" s="23">
        <v>1.4243396375821799E-2</v>
      </c>
      <c r="DK44" s="23">
        <v>1.8234996903718501E-3</v>
      </c>
      <c r="DL44" s="23">
        <v>3.7019596325997398E-3</v>
      </c>
      <c r="DM44" s="23">
        <v>324.34868312293099</v>
      </c>
      <c r="DN44" s="23">
        <v>0</v>
      </c>
      <c r="DO44" s="23">
        <v>5.40852566513274</v>
      </c>
      <c r="DP44" s="23">
        <v>45.003115145532597</v>
      </c>
      <c r="DQ44" s="23">
        <v>0</v>
      </c>
      <c r="DR44" s="23">
        <v>1.2818185663508499E-2</v>
      </c>
      <c r="DS44" s="23">
        <v>1.8445353769936699E-2</v>
      </c>
      <c r="DT44" s="23">
        <v>41768.433515082303</v>
      </c>
      <c r="DU44" s="23">
        <v>48469.268148846102</v>
      </c>
      <c r="DV44" s="23">
        <v>5385.4761231762996</v>
      </c>
      <c r="DW44" s="23">
        <v>53854.744272022399</v>
      </c>
      <c r="DX44" s="23">
        <v>1.00725788715351E-2</v>
      </c>
      <c r="DY44" s="23">
        <v>1204.54243979279</v>
      </c>
      <c r="DZ44" s="23">
        <v>0.62001611598060102</v>
      </c>
      <c r="EA44" s="23">
        <v>0</v>
      </c>
      <c r="EB44" s="23">
        <v>0</v>
      </c>
      <c r="EC44" s="23">
        <v>0</v>
      </c>
      <c r="ED44" s="23">
        <v>0</v>
      </c>
      <c r="EE44" s="23">
        <v>1.00121143870254E-2</v>
      </c>
      <c r="EF44" s="23">
        <v>3.5850855675719197E-2</v>
      </c>
      <c r="EG44" s="23">
        <v>3.3884402398209099</v>
      </c>
      <c r="EH44" s="23">
        <v>19.673529743216601</v>
      </c>
      <c r="EI44" s="23">
        <v>11140.772210762299</v>
      </c>
      <c r="EJ44" s="23">
        <v>26.056442554236401</v>
      </c>
      <c r="EK44" s="23">
        <v>65.017044369641297</v>
      </c>
      <c r="EL44" s="23">
        <v>168.794966979061</v>
      </c>
      <c r="EM44" s="23">
        <v>37.051696628131999</v>
      </c>
      <c r="EN44" s="23">
        <v>5.2197485193339803</v>
      </c>
      <c r="EO44" s="6">
        <v>2.9416569872065699E-5</v>
      </c>
      <c r="EP44" s="23">
        <v>8.7486154985642397</v>
      </c>
      <c r="EQ44" s="23">
        <v>2589.2896651614701</v>
      </c>
      <c r="ER44" s="23">
        <v>2559.2150863459001</v>
      </c>
      <c r="ES44" s="23">
        <v>30.074578815566799</v>
      </c>
      <c r="ET44" s="23">
        <v>2.57014808831715E-2</v>
      </c>
      <c r="EU44" s="23">
        <v>6.3479967951410197E-3</v>
      </c>
      <c r="EV44" s="23">
        <v>237.726855996296</v>
      </c>
      <c r="EW44" s="23">
        <v>2.2688312818223401E-2</v>
      </c>
      <c r="EX44" s="23">
        <v>431.852704002601</v>
      </c>
      <c r="EY44" s="23">
        <v>106.45244799351801</v>
      </c>
      <c r="EZ44" s="23">
        <v>57.260268196839597</v>
      </c>
      <c r="FA44" s="23">
        <v>1079.8765094892401</v>
      </c>
      <c r="FB44" s="23">
        <v>0.466598831307446</v>
      </c>
      <c r="FC44" s="23">
        <v>6765.8607853774902</v>
      </c>
      <c r="FD44" s="23">
        <v>58.7911412815467</v>
      </c>
      <c r="FE44" s="23">
        <v>249.89874657191899</v>
      </c>
      <c r="FF44" s="23">
        <v>6.7396307312593997</v>
      </c>
      <c r="FG44" s="23">
        <v>0</v>
      </c>
      <c r="FH44" s="23">
        <v>10170.6883548774</v>
      </c>
      <c r="FI44" s="23">
        <v>437.19534620934201</v>
      </c>
      <c r="FJ44" s="23">
        <v>0.57362816878315903</v>
      </c>
      <c r="FK44" s="6">
        <v>3.8750069721170399E-5</v>
      </c>
      <c r="FL44" s="23">
        <v>0.63318851422798805</v>
      </c>
      <c r="FM44" s="23">
        <v>258.4614216489</v>
      </c>
      <c r="FN44" s="23">
        <v>218.091885855307</v>
      </c>
      <c r="FO44" s="23">
        <v>0</v>
      </c>
      <c r="FP44" s="23">
        <v>0</v>
      </c>
      <c r="FQ44" s="23">
        <v>250.736754772187</v>
      </c>
      <c r="FR44" s="23">
        <v>22973.059571597802</v>
      </c>
      <c r="FS44" s="23">
        <v>102.505868826343</v>
      </c>
      <c r="FT44" s="23">
        <v>175.03167894361701</v>
      </c>
      <c r="FV44" s="32">
        <f t="shared" si="47"/>
        <v>1.8181484875754954</v>
      </c>
      <c r="FW44" s="46">
        <f t="shared" si="58"/>
        <v>-3.9765013839107943E-5</v>
      </c>
      <c r="FX44" s="46">
        <f t="shared" si="59"/>
        <v>-2.1327349752080999E-3</v>
      </c>
      <c r="FY44" s="46">
        <f t="shared" si="60"/>
        <v>-1.7890470989842765E-5</v>
      </c>
      <c r="FZ44" s="46">
        <f t="shared" si="61"/>
        <v>4.6930317072101689E-6</v>
      </c>
      <c r="GA44" s="46">
        <f t="shared" si="62"/>
        <v>-3.4762702129098354E-6</v>
      </c>
      <c r="GB44" s="46">
        <f t="shared" si="63"/>
        <v>-5.1008207275820182E-6</v>
      </c>
      <c r="GC44" s="46">
        <f t="shared" si="64"/>
        <v>-1.778488121586301E-5</v>
      </c>
      <c r="GD44" s="46">
        <f t="shared" si="65"/>
        <v>-2.2745806771023119E-5</v>
      </c>
      <c r="GE44" s="46">
        <f t="shared" si="66"/>
        <v>-2.3276082561102234E-5</v>
      </c>
      <c r="GF44" s="46">
        <f t="shared" si="67"/>
        <v>1.6394996599910303E-5</v>
      </c>
      <c r="GG44" s="46">
        <f t="shared" si="68"/>
        <v>-1.5637328070609656E-5</v>
      </c>
      <c r="GH44" s="46">
        <f t="shared" si="69"/>
        <v>-4.2309102674738183E-7</v>
      </c>
      <c r="GI44" s="46">
        <f t="shared" si="70"/>
        <v>8.3616741567416146E-7</v>
      </c>
      <c r="GJ44" s="46">
        <f t="shared" si="71"/>
        <v>-4.5807285970119682E-8</v>
      </c>
      <c r="GK44" s="46">
        <f t="shared" si="72"/>
        <v>0</v>
      </c>
      <c r="GL44" s="46">
        <f t="shared" si="73"/>
        <v>-1.0149669306908713E-5</v>
      </c>
      <c r="GM44" s="46">
        <f t="shared" si="74"/>
        <v>0</v>
      </c>
      <c r="GN44" s="46">
        <f t="shared" si="75"/>
        <v>2.2744596411426174E-5</v>
      </c>
      <c r="GO44" s="46">
        <f t="shared" si="76"/>
        <v>2.9338124078418543E-5</v>
      </c>
      <c r="GP44" s="46">
        <f t="shared" si="77"/>
        <v>0</v>
      </c>
      <c r="GQ44" s="46">
        <f t="shared" si="78"/>
        <v>0</v>
      </c>
      <c r="GR44" s="46">
        <f t="shared" si="79"/>
        <v>-1.2642006900480531E-5</v>
      </c>
      <c r="GS44" s="46">
        <f t="shared" si="80"/>
        <v>0</v>
      </c>
      <c r="GT44" s="46">
        <f t="shared" si="81"/>
        <v>-3.8639218706994518E-5</v>
      </c>
      <c r="GU44" s="46">
        <f t="shared" si="82"/>
        <v>-9.1415107360279136E-6</v>
      </c>
      <c r="GV44" s="46">
        <f t="shared" si="83"/>
        <v>6.9590769305327523E-6</v>
      </c>
      <c r="GW44" s="46">
        <f t="shared" si="84"/>
        <v>4.7662635767236004E-6</v>
      </c>
      <c r="GX44" s="46">
        <f t="shared" si="85"/>
        <v>-3.0001087163697728E-6</v>
      </c>
      <c r="GY44" s="46">
        <f t="shared" si="86"/>
        <v>6.4566215908446535E-6</v>
      </c>
      <c r="GZ44" s="46">
        <f t="shared" si="87"/>
        <v>5.7947311762250229E-4</v>
      </c>
      <c r="HA44" s="46">
        <f t="shared" si="88"/>
        <v>-2.259390336576848E-5</v>
      </c>
      <c r="HB44" s="46">
        <f t="shared" si="89"/>
        <v>-2.7657238185236377E-6</v>
      </c>
      <c r="HC44" s="46">
        <f t="shared" si="90"/>
        <v>0</v>
      </c>
      <c r="HD44" s="46">
        <f t="shared" si="91"/>
        <v>-8.0054834077646899E-4</v>
      </c>
      <c r="HE44" s="46">
        <f t="shared" si="92"/>
        <v>-3.2806539003990276E-5</v>
      </c>
      <c r="HF44" s="46">
        <f t="shared" si="93"/>
        <v>3.0692189344773052E-6</v>
      </c>
      <c r="HG44" s="46">
        <f t="shared" si="94"/>
        <v>-4.0895927448035731E-6</v>
      </c>
      <c r="HH44" s="46">
        <f t="shared" si="95"/>
        <v>-5.0842636896948672E-5</v>
      </c>
      <c r="HI44" s="46">
        <f t="shared" si="48"/>
        <v>-1.0573031762093337E-5</v>
      </c>
      <c r="HJ44" s="46">
        <f t="shared" si="49"/>
        <v>0</v>
      </c>
      <c r="HK44" s="46">
        <f t="shared" si="50"/>
        <v>0</v>
      </c>
      <c r="HL44" s="46">
        <f t="shared" si="51"/>
        <v>0</v>
      </c>
      <c r="HM44" s="46">
        <f t="shared" si="52"/>
        <v>0</v>
      </c>
      <c r="HN44" s="46">
        <f t="shared" si="53"/>
        <v>4.0760986506478628E-5</v>
      </c>
      <c r="HO44" s="46">
        <f t="shared" si="54"/>
        <v>1.9605933707395661E-5</v>
      </c>
      <c r="HP44" s="46">
        <f t="shared" si="55"/>
        <v>5.6533472185529767E-6</v>
      </c>
      <c r="HQ44" s="46">
        <f t="shared" si="96"/>
        <v>-1.694114211504079E-5</v>
      </c>
      <c r="HR44" s="46">
        <f t="shared" si="97"/>
        <v>-1.0903047521229423E-4</v>
      </c>
      <c r="HS44" s="46">
        <f t="shared" si="98"/>
        <v>2.1254499257660648E-6</v>
      </c>
      <c r="HT44" s="46">
        <f t="shared" si="99"/>
        <v>7.3729195519715456E-6</v>
      </c>
      <c r="HU44" s="46">
        <f t="shared" si="100"/>
        <v>0</v>
      </c>
      <c r="HV44" s="46">
        <f t="shared" si="101"/>
        <v>0</v>
      </c>
      <c r="HW44" s="46">
        <f t="shared" si="102"/>
        <v>0</v>
      </c>
      <c r="HX44" s="46">
        <f t="shared" si="103"/>
        <v>0</v>
      </c>
      <c r="HY44" s="46">
        <f t="shared" si="56"/>
        <v>6.5776361328487843E-6</v>
      </c>
      <c r="HZ44" s="46">
        <f t="shared" si="57"/>
        <v>0</v>
      </c>
    </row>
    <row r="45" spans="1:234" x14ac:dyDescent="0.3">
      <c r="A45" s="23" t="s">
        <v>42</v>
      </c>
      <c r="B45" s="21">
        <v>263.64192860999998</v>
      </c>
      <c r="C45" s="21">
        <v>3.6275488618999998</v>
      </c>
      <c r="D45" s="21">
        <v>2211.3030211</v>
      </c>
      <c r="E45" s="21">
        <v>40.008008267999998</v>
      </c>
      <c r="F45" s="21">
        <v>39.163775225999998</v>
      </c>
      <c r="G45" s="21">
        <v>2.6220595583000001</v>
      </c>
      <c r="H45" s="21">
        <v>722.24312306000002</v>
      </c>
      <c r="I45" s="23">
        <v>3.3335756907</v>
      </c>
      <c r="J45" s="23">
        <v>4.1622832682000004</v>
      </c>
      <c r="K45" s="23">
        <v>2.0729100000000001E-5</v>
      </c>
      <c r="L45" s="23">
        <v>3.7836419604999998</v>
      </c>
      <c r="N45" s="23">
        <v>0.59475889370000001</v>
      </c>
      <c r="O45" s="23">
        <v>1.13961E-4</v>
      </c>
      <c r="Q45" s="23">
        <v>6.6159814000000001E-3</v>
      </c>
      <c r="S45" s="6">
        <v>5.8073045000000001E-6</v>
      </c>
      <c r="T45" s="23">
        <v>5.9282565000000004E-3</v>
      </c>
      <c r="W45" s="23">
        <v>6.1524413999999999E-3</v>
      </c>
      <c r="X45" s="23">
        <v>1.3472700000000001E-5</v>
      </c>
      <c r="Y45" s="23">
        <v>23.129609693999999</v>
      </c>
      <c r="AB45" s="23">
        <v>4.5561900000000002E-5</v>
      </c>
      <c r="AC45" s="23">
        <v>3.9371600000000001E-5</v>
      </c>
      <c r="AD45" s="23">
        <v>4.6442273800000003E-2</v>
      </c>
      <c r="AE45" s="23">
        <v>30.146478668</v>
      </c>
      <c r="AF45" s="23">
        <v>2.6436318699999999E-2</v>
      </c>
      <c r="AG45" s="23">
        <v>2.175868E-4</v>
      </c>
      <c r="AI45" s="23">
        <v>6.2653765999999998E-3</v>
      </c>
      <c r="AJ45" s="23">
        <v>3.3763830918000002</v>
      </c>
      <c r="AK45" s="23">
        <v>2.34363582E-2</v>
      </c>
      <c r="AL45" s="23">
        <v>5.5514798000000001E-3</v>
      </c>
      <c r="AM45" s="23">
        <v>3.7611258565000001</v>
      </c>
      <c r="AN45" s="23">
        <v>2.3240930000000002E-3</v>
      </c>
      <c r="AS45" s="23">
        <v>7.2822000000000002E-5</v>
      </c>
      <c r="AT45" s="23">
        <v>1.9178690000000001E-4</v>
      </c>
      <c r="AU45" s="23">
        <v>0.1083062956</v>
      </c>
      <c r="AW45" s="23">
        <v>0.34975215549999999</v>
      </c>
      <c r="AX45" s="23">
        <v>7.0260502682999997</v>
      </c>
      <c r="AY45" s="23">
        <v>7.6981367999999998E-3</v>
      </c>
      <c r="BD45" s="6">
        <v>5.3939214000000005E-7</v>
      </c>
      <c r="BF45" s="21"/>
      <c r="BG45" s="23" t="s">
        <v>42</v>
      </c>
      <c r="BH45" s="23">
        <v>2.30656234535402</v>
      </c>
      <c r="BI45" s="23">
        <v>4.6448916888065899</v>
      </c>
      <c r="BJ45" s="23">
        <v>0</v>
      </c>
      <c r="BK45" s="23">
        <v>4.1623042197149598</v>
      </c>
      <c r="BL45" s="23">
        <v>0</v>
      </c>
      <c r="BM45" s="23">
        <v>3.50108591473189</v>
      </c>
      <c r="BN45" s="23">
        <v>3.33357116470691</v>
      </c>
      <c r="BO45" s="23">
        <v>6.0359468090262398</v>
      </c>
      <c r="BP45" s="23">
        <v>1.1058695479664999</v>
      </c>
      <c r="BQ45" s="6">
        <v>8.49870401296318E-6</v>
      </c>
      <c r="BR45" s="6">
        <v>1.22297919387997E-5</v>
      </c>
      <c r="BS45" s="23">
        <v>3.7836527539791001</v>
      </c>
      <c r="BT45" s="6">
        <v>5.3938387483037798E-7</v>
      </c>
      <c r="BU45" s="23">
        <v>0</v>
      </c>
      <c r="BV45" s="23">
        <v>0</v>
      </c>
      <c r="BW45" s="6">
        <v>1.3469113775029401E-5</v>
      </c>
      <c r="BX45" s="23">
        <v>0.59474190837273599</v>
      </c>
      <c r="BY45" s="6">
        <v>2.7350012400998601E-5</v>
      </c>
      <c r="BZ45" s="6">
        <v>8.66083125272134E-5</v>
      </c>
      <c r="CA45" s="23">
        <v>0</v>
      </c>
      <c r="CB45" s="23">
        <v>0</v>
      </c>
      <c r="CC45" s="23">
        <v>1829.7227494807801</v>
      </c>
      <c r="CD45" s="23">
        <v>6.6157628022509296E-3</v>
      </c>
      <c r="CE45" s="6">
        <v>1.68404310035991E-6</v>
      </c>
      <c r="CF45" s="6">
        <v>4.1231925131036904E-6</v>
      </c>
      <c r="CG45" s="23">
        <v>0</v>
      </c>
      <c r="CH45" s="23">
        <v>5.9281435210238199E-3</v>
      </c>
      <c r="CI45" s="23">
        <v>4.6439662726185903E-2</v>
      </c>
      <c r="CJ45" s="23">
        <v>0</v>
      </c>
      <c r="CK45" s="23">
        <v>2.3434622484415999E-2</v>
      </c>
      <c r="CL45" s="23">
        <v>0</v>
      </c>
      <c r="CM45" s="23">
        <v>5.5518425817225898E-3</v>
      </c>
      <c r="CN45" s="23">
        <v>263.64008718398202</v>
      </c>
      <c r="CO45" s="23">
        <v>0</v>
      </c>
      <c r="CP45" s="23">
        <v>6.1547350237271996E-3</v>
      </c>
      <c r="CQ45" s="23">
        <v>16.091811717363001</v>
      </c>
      <c r="CR45" s="23">
        <v>201.44906043883901</v>
      </c>
      <c r="CS45" s="23">
        <v>8.5016086964864304</v>
      </c>
      <c r="CT45" s="23">
        <v>0.34975069992807301</v>
      </c>
      <c r="CU45" s="23">
        <v>92.664828918275205</v>
      </c>
      <c r="CV45" s="23">
        <v>1.3270035850047099</v>
      </c>
      <c r="CW45" s="23">
        <v>23.130081213498901</v>
      </c>
      <c r="CX45" s="23">
        <v>23.130081213498901</v>
      </c>
      <c r="CY45" s="23">
        <v>0</v>
      </c>
      <c r="CZ45" s="23">
        <v>0</v>
      </c>
      <c r="DA45" s="23">
        <v>7.0260200886010198</v>
      </c>
      <c r="DB45" s="23">
        <v>0</v>
      </c>
      <c r="DC45" s="23">
        <v>0</v>
      </c>
      <c r="DD45" s="23">
        <v>0</v>
      </c>
      <c r="DE45" s="23">
        <v>8.6507069320645193</v>
      </c>
      <c r="DF45" s="23">
        <v>1.31709609406812</v>
      </c>
      <c r="DG45" s="23">
        <v>35.402010581534498</v>
      </c>
      <c r="DH45" s="23">
        <v>3.0301390601696601</v>
      </c>
      <c r="DI45" s="6">
        <v>1.1844580653339699E-5</v>
      </c>
      <c r="DJ45" s="6">
        <v>3.3711558281937901E-5</v>
      </c>
      <c r="DK45" s="6">
        <v>1.29926330351581E-5</v>
      </c>
      <c r="DL45" s="6">
        <v>2.6378253608690601E-5</v>
      </c>
      <c r="DM45" s="23">
        <v>30.4622532036271</v>
      </c>
      <c r="DN45" s="23">
        <v>0</v>
      </c>
      <c r="DO45" s="23">
        <v>2.6438418902365399E-2</v>
      </c>
      <c r="DP45" s="23">
        <v>3.6275140946995501</v>
      </c>
      <c r="DQ45" s="23">
        <v>0</v>
      </c>
      <c r="DR45" s="6">
        <v>8.9209923003577302E-5</v>
      </c>
      <c r="DS45" s="23">
        <v>1.2836756560128301E-4</v>
      </c>
      <c r="DT45" s="23">
        <v>909.931355126021</v>
      </c>
      <c r="DU45" s="23">
        <v>1990.1652100420499</v>
      </c>
      <c r="DV45" s="23">
        <v>221.12934478303799</v>
      </c>
      <c r="DW45" s="23">
        <v>2211.29455482509</v>
      </c>
      <c r="DX45" s="23">
        <v>9.4332045510001003E-3</v>
      </c>
      <c r="DY45" s="23">
        <v>25.578496599646101</v>
      </c>
      <c r="DZ45" s="23">
        <v>2.3236731015315302E-3</v>
      </c>
      <c r="EA45" s="23">
        <v>0</v>
      </c>
      <c r="EB45" s="23">
        <v>0</v>
      </c>
      <c r="EC45" s="23">
        <v>0</v>
      </c>
      <c r="ED45" s="23">
        <v>0</v>
      </c>
      <c r="EE45" s="6">
        <v>7.2825854761443098E-5</v>
      </c>
      <c r="EF45" s="23">
        <v>1.9175392545908501E-4</v>
      </c>
      <c r="EG45" s="23">
        <v>0.10830380065299899</v>
      </c>
      <c r="EH45" s="23">
        <v>0.32225628333801798</v>
      </c>
      <c r="EI45" s="23">
        <v>231.01350173729699</v>
      </c>
      <c r="EJ45" s="23">
        <v>0.42538029072350197</v>
      </c>
      <c r="EK45" s="23">
        <v>1.10248640894635</v>
      </c>
      <c r="EL45" s="23">
        <v>2.6874677116574799</v>
      </c>
      <c r="EM45" s="23">
        <v>0.62651431114932399</v>
      </c>
      <c r="EN45" s="6">
        <v>8.9833782525063403E-5</v>
      </c>
      <c r="EO45" s="23">
        <v>0</v>
      </c>
      <c r="EP45" s="23">
        <v>0.14824333694891301</v>
      </c>
      <c r="EQ45" s="23">
        <v>40.010675833487902</v>
      </c>
      <c r="ER45" s="23">
        <v>39.166428610468401</v>
      </c>
      <c r="ES45" s="23">
        <v>0.84424722301956601</v>
      </c>
      <c r="ET45" s="23">
        <v>4.3103060566477598E-4</v>
      </c>
      <c r="EU45" s="23">
        <v>1.3107144628713899E-4</v>
      </c>
      <c r="EV45" s="23">
        <v>1.2469457250726099</v>
      </c>
      <c r="EW45" s="23">
        <v>4.9218279623229795E-4</v>
      </c>
      <c r="EX45" s="23">
        <v>7.1646903751715403</v>
      </c>
      <c r="EY45" s="23">
        <v>1.78272065234764</v>
      </c>
      <c r="EZ45" s="23">
        <v>0.95508570787656299</v>
      </c>
      <c r="FA45" s="23">
        <v>17.907351854362599</v>
      </c>
      <c r="FB45" s="23">
        <v>6.2617787165792698E-3</v>
      </c>
      <c r="FC45" s="23">
        <v>91.565672465219393</v>
      </c>
      <c r="FD45" s="23">
        <v>0.99453304452784796</v>
      </c>
      <c r="FE45" s="23">
        <v>3.7845606029640999</v>
      </c>
      <c r="FF45" s="23">
        <v>1.7048186751103599E-2</v>
      </c>
      <c r="FG45" s="23">
        <v>0</v>
      </c>
      <c r="FH45" s="23">
        <v>2.62197942338112</v>
      </c>
      <c r="FI45" s="23">
        <v>23.350986199854901</v>
      </c>
      <c r="FJ45" s="23">
        <v>7.6961027629425596E-3</v>
      </c>
      <c r="FK45" s="23">
        <v>0</v>
      </c>
      <c r="FL45" s="23">
        <v>0.98186602539062895</v>
      </c>
      <c r="FM45" s="23">
        <v>31.4054904653253</v>
      </c>
      <c r="FN45" s="23">
        <v>3.3763885067736101</v>
      </c>
      <c r="FO45" s="23">
        <v>0</v>
      </c>
      <c r="FP45" s="23">
        <v>0</v>
      </c>
      <c r="FQ45" s="23">
        <v>33.8039843040726</v>
      </c>
      <c r="FR45" s="23">
        <v>722.11249017565206</v>
      </c>
      <c r="FS45" s="23">
        <v>3.7611243647474102</v>
      </c>
      <c r="FT45" s="23">
        <v>25.461715524275</v>
      </c>
      <c r="FV45" s="32">
        <f t="shared" si="47"/>
        <v>1.2600964081159745</v>
      </c>
      <c r="FW45" s="46">
        <f t="shared" si="58"/>
        <v>-6.9845719444917847E-6</v>
      </c>
      <c r="FX45" s="46">
        <f t="shared" si="59"/>
        <v>-9.5842128592289986E-6</v>
      </c>
      <c r="FY45" s="46">
        <f t="shared" si="60"/>
        <v>-3.8286362516678867E-6</v>
      </c>
      <c r="FZ45" s="46">
        <f t="shared" si="61"/>
        <v>6.667578825806934E-5</v>
      </c>
      <c r="GA45" s="46">
        <f t="shared" si="62"/>
        <v>6.7750988077394E-5</v>
      </c>
      <c r="GB45" s="46">
        <f t="shared" si="63"/>
        <v>-3.0561822528586353E-5</v>
      </c>
      <c r="GC45" s="46">
        <f t="shared" si="64"/>
        <v>-1.8087106706464028E-4</v>
      </c>
      <c r="GD45" s="46">
        <f t="shared" si="65"/>
        <v>-1.3576992125045225E-6</v>
      </c>
      <c r="GE45" s="46">
        <f t="shared" si="66"/>
        <v>5.0336590782924574E-6</v>
      </c>
      <c r="GF45" s="46">
        <f t="shared" si="67"/>
        <v>-2.9140109175948612E-5</v>
      </c>
      <c r="GG45" s="46">
        <f t="shared" si="68"/>
        <v>2.8526692570144944E-6</v>
      </c>
      <c r="GH45" s="46">
        <f t="shared" si="69"/>
        <v>0</v>
      </c>
      <c r="GI45" s="46">
        <f t="shared" si="70"/>
        <v>-2.855834094107062E-5</v>
      </c>
      <c r="GJ45" s="46">
        <f t="shared" si="71"/>
        <v>-2.347357243265692E-5</v>
      </c>
      <c r="GK45" s="46">
        <f t="shared" si="72"/>
        <v>0</v>
      </c>
      <c r="GL45" s="46">
        <f t="shared" si="73"/>
        <v>-3.3040865119492817E-5</v>
      </c>
      <c r="GM45" s="46">
        <f t="shared" si="74"/>
        <v>0</v>
      </c>
      <c r="GN45" s="46">
        <f t="shared" si="75"/>
        <v>-1.1862050009591894E-5</v>
      </c>
      <c r="GO45" s="46">
        <f t="shared" si="76"/>
        <v>-1.905770713202641E-5</v>
      </c>
      <c r="GP45" s="46">
        <f t="shared" si="77"/>
        <v>0</v>
      </c>
      <c r="GQ45" s="46">
        <f t="shared" si="78"/>
        <v>0</v>
      </c>
      <c r="GR45" s="46">
        <f t="shared" si="79"/>
        <v>3.7279895541949626E-4</v>
      </c>
      <c r="GS45" s="46">
        <f t="shared" si="80"/>
        <v>-2.6618457848835649E-4</v>
      </c>
      <c r="GT45" s="46">
        <f t="shared" si="81"/>
        <v>2.0385968684292168E-5</v>
      </c>
      <c r="GU45" s="46">
        <f t="shared" si="82"/>
        <v>0</v>
      </c>
      <c r="GV45" s="46">
        <f t="shared" si="83"/>
        <v>0</v>
      </c>
      <c r="GW45" s="46">
        <f t="shared" si="84"/>
        <v>-1.2644478659589015E-4</v>
      </c>
      <c r="GX45" s="46">
        <f t="shared" si="85"/>
        <v>-1.8118546142483073E-5</v>
      </c>
      <c r="GY45" s="46">
        <f t="shared" si="86"/>
        <v>-5.622192025620095E-5</v>
      </c>
      <c r="GZ45" s="46">
        <f t="shared" si="87"/>
        <v>1.0474673977836387E-2</v>
      </c>
      <c r="HA45" s="46">
        <f t="shared" si="88"/>
        <v>7.9443828364807471E-5</v>
      </c>
      <c r="HB45" s="46">
        <f t="shared" si="89"/>
        <v>-4.2793933913673035E-5</v>
      </c>
      <c r="HC45" s="46">
        <f t="shared" si="90"/>
        <v>0</v>
      </c>
      <c r="HD45" s="46">
        <f t="shared" si="91"/>
        <v>-5.7424854887892091E-4</v>
      </c>
      <c r="HE45" s="46">
        <f t="shared" si="92"/>
        <v>1.6037793883942826E-6</v>
      </c>
      <c r="HF45" s="46">
        <f t="shared" si="93"/>
        <v>-7.4060806256196103E-5</v>
      </c>
      <c r="HG45" s="46">
        <f t="shared" si="94"/>
        <v>6.5348652189947039E-5</v>
      </c>
      <c r="HH45" s="46">
        <f t="shared" si="95"/>
        <v>-3.9662394900222875E-7</v>
      </c>
      <c r="HI45" s="46">
        <f t="shared" si="48"/>
        <v>-1.8067197331172316E-4</v>
      </c>
      <c r="HJ45" s="46">
        <f t="shared" si="49"/>
        <v>0</v>
      </c>
      <c r="HK45" s="46">
        <f t="shared" si="50"/>
        <v>0</v>
      </c>
      <c r="HL45" s="46">
        <f t="shared" si="51"/>
        <v>0</v>
      </c>
      <c r="HM45" s="46">
        <f t="shared" si="52"/>
        <v>0</v>
      </c>
      <c r="HN45" s="46">
        <f t="shared" si="53"/>
        <v>5.2934023277254939E-5</v>
      </c>
      <c r="HO45" s="46">
        <f t="shared" si="54"/>
        <v>-1.719332285729434E-4</v>
      </c>
      <c r="HP45" s="46">
        <f t="shared" si="55"/>
        <v>-2.3036029320266492E-5</v>
      </c>
      <c r="HQ45" s="46">
        <f t="shared" si="96"/>
        <v>0</v>
      </c>
      <c r="HR45" s="46">
        <f t="shared" si="97"/>
        <v>-4.1617239639551195E-6</v>
      </c>
      <c r="HS45" s="46">
        <f t="shared" si="98"/>
        <v>-4.2954003782263313E-6</v>
      </c>
      <c r="HT45" s="46">
        <f t="shared" si="99"/>
        <v>-2.6422459229877109E-4</v>
      </c>
      <c r="HU45" s="46">
        <f t="shared" si="100"/>
        <v>0</v>
      </c>
      <c r="HV45" s="46">
        <f t="shared" si="101"/>
        <v>0</v>
      </c>
      <c r="HW45" s="46">
        <f t="shared" si="102"/>
        <v>0</v>
      </c>
      <c r="HX45" s="46">
        <f t="shared" si="103"/>
        <v>0</v>
      </c>
      <c r="HY45" s="46">
        <f t="shared" si="56"/>
        <v>-1.5323118394107302E-5</v>
      </c>
      <c r="HZ45" s="46">
        <f t="shared" si="57"/>
        <v>0</v>
      </c>
    </row>
    <row r="46" spans="1:234" x14ac:dyDescent="0.3">
      <c r="A46" s="23" t="s">
        <v>43</v>
      </c>
      <c r="S46" s="6"/>
      <c r="BD46" s="6"/>
      <c r="BF46" s="21"/>
      <c r="BY46" s="6"/>
      <c r="DJ46" s="6"/>
      <c r="FV46" s="32" t="e">
        <f t="shared" si="47"/>
        <v>#DIV/0!</v>
      </c>
      <c r="FW46" s="46">
        <f t="shared" si="58"/>
        <v>0</v>
      </c>
      <c r="FX46" s="46">
        <f t="shared" si="59"/>
        <v>0</v>
      </c>
      <c r="FY46" s="46">
        <f t="shared" si="60"/>
        <v>0</v>
      </c>
      <c r="FZ46" s="46">
        <f t="shared" si="61"/>
        <v>0</v>
      </c>
      <c r="GA46" s="46">
        <f t="shared" si="62"/>
        <v>0</v>
      </c>
      <c r="GB46" s="46">
        <f t="shared" si="63"/>
        <v>0</v>
      </c>
      <c r="GC46" s="46">
        <f t="shared" si="64"/>
        <v>0</v>
      </c>
      <c r="GD46" s="46">
        <f t="shared" si="65"/>
        <v>0</v>
      </c>
      <c r="GE46" s="46">
        <f t="shared" si="66"/>
        <v>0</v>
      </c>
      <c r="GF46" s="46">
        <f t="shared" si="67"/>
        <v>0</v>
      </c>
      <c r="GG46" s="46">
        <f t="shared" si="68"/>
        <v>0</v>
      </c>
      <c r="GH46" s="46">
        <f t="shared" si="69"/>
        <v>0</v>
      </c>
      <c r="GI46" s="46">
        <f t="shared" si="70"/>
        <v>0</v>
      </c>
      <c r="GJ46" s="46">
        <f t="shared" si="71"/>
        <v>0</v>
      </c>
      <c r="GK46" s="46">
        <f t="shared" si="72"/>
        <v>0</v>
      </c>
      <c r="GL46" s="46">
        <f t="shared" si="73"/>
        <v>0</v>
      </c>
      <c r="GM46" s="46">
        <f t="shared" si="74"/>
        <v>0</v>
      </c>
      <c r="GN46" s="46">
        <f t="shared" si="75"/>
        <v>0</v>
      </c>
      <c r="GO46" s="46">
        <f t="shared" si="76"/>
        <v>0</v>
      </c>
      <c r="GP46" s="46">
        <f t="shared" si="77"/>
        <v>0</v>
      </c>
      <c r="GQ46" s="46">
        <f t="shared" si="78"/>
        <v>0</v>
      </c>
      <c r="GR46" s="46">
        <f t="shared" si="79"/>
        <v>0</v>
      </c>
      <c r="GS46" s="46">
        <f t="shared" si="80"/>
        <v>0</v>
      </c>
      <c r="GT46" s="46">
        <f t="shared" si="81"/>
        <v>0</v>
      </c>
      <c r="GU46" s="46">
        <f t="shared" si="82"/>
        <v>0</v>
      </c>
      <c r="GV46" s="46">
        <f t="shared" si="83"/>
        <v>0</v>
      </c>
      <c r="GW46" s="46">
        <f t="shared" si="84"/>
        <v>0</v>
      </c>
      <c r="GX46" s="46">
        <f t="shared" si="85"/>
        <v>0</v>
      </c>
      <c r="GY46" s="46">
        <f t="shared" si="86"/>
        <v>0</v>
      </c>
      <c r="GZ46" s="46">
        <f t="shared" si="87"/>
        <v>0</v>
      </c>
      <c r="HA46" s="46">
        <f t="shared" si="88"/>
        <v>0</v>
      </c>
      <c r="HB46" s="46">
        <f t="shared" si="89"/>
        <v>0</v>
      </c>
      <c r="HC46" s="46">
        <f t="shared" si="90"/>
        <v>0</v>
      </c>
      <c r="HD46" s="46">
        <f t="shared" si="91"/>
        <v>0</v>
      </c>
      <c r="HE46" s="46">
        <f t="shared" si="92"/>
        <v>0</v>
      </c>
      <c r="HF46" s="46">
        <f t="shared" si="93"/>
        <v>0</v>
      </c>
      <c r="HG46" s="46">
        <f t="shared" si="94"/>
        <v>0</v>
      </c>
      <c r="HH46" s="46">
        <f t="shared" si="95"/>
        <v>0</v>
      </c>
      <c r="HI46" s="46">
        <f t="shared" si="48"/>
        <v>0</v>
      </c>
      <c r="HJ46" s="46">
        <f t="shared" si="49"/>
        <v>0</v>
      </c>
      <c r="HK46" s="46">
        <f t="shared" si="50"/>
        <v>0</v>
      </c>
      <c r="HL46" s="46">
        <f t="shared" si="51"/>
        <v>0</v>
      </c>
      <c r="HM46" s="46">
        <f t="shared" si="52"/>
        <v>0</v>
      </c>
      <c r="HN46" s="46">
        <f t="shared" si="53"/>
        <v>0</v>
      </c>
      <c r="HO46" s="46">
        <f t="shared" si="54"/>
        <v>0</v>
      </c>
      <c r="HP46" s="46">
        <f t="shared" si="55"/>
        <v>0</v>
      </c>
      <c r="HQ46" s="46">
        <f t="shared" si="96"/>
        <v>0</v>
      </c>
      <c r="HR46" s="46">
        <f t="shared" si="97"/>
        <v>0</v>
      </c>
      <c r="HS46" s="46">
        <f t="shared" si="98"/>
        <v>0</v>
      </c>
      <c r="HT46" s="46">
        <f t="shared" si="99"/>
        <v>0</v>
      </c>
      <c r="HU46" s="46">
        <f t="shared" si="100"/>
        <v>0</v>
      </c>
      <c r="HV46" s="46">
        <f t="shared" si="101"/>
        <v>0</v>
      </c>
      <c r="HW46" s="46">
        <f t="shared" si="102"/>
        <v>0</v>
      </c>
      <c r="HX46" s="46">
        <f t="shared" si="103"/>
        <v>0</v>
      </c>
      <c r="HY46" s="46">
        <f t="shared" si="56"/>
        <v>0</v>
      </c>
      <c r="HZ46" s="46">
        <f t="shared" si="57"/>
        <v>0</v>
      </c>
    </row>
    <row r="47" spans="1:234" x14ac:dyDescent="0.3">
      <c r="A47" s="23" t="s">
        <v>44</v>
      </c>
      <c r="B47" s="21">
        <v>1485.3742397000001</v>
      </c>
      <c r="C47" s="21">
        <v>2.3677440000000001E-2</v>
      </c>
      <c r="D47" s="21">
        <v>4278.8169801000004</v>
      </c>
      <c r="E47" s="21">
        <v>102.78589258</v>
      </c>
      <c r="F47" s="21">
        <v>102.74421243</v>
      </c>
      <c r="G47" s="21">
        <v>7.4437006842000004</v>
      </c>
      <c r="H47" s="21">
        <v>414.36119418999999</v>
      </c>
      <c r="I47" s="23">
        <v>12.204654772</v>
      </c>
      <c r="J47" s="23">
        <v>12.878953756</v>
      </c>
      <c r="K47" s="6">
        <v>3.7837237999999998E-6</v>
      </c>
      <c r="L47" s="23">
        <v>3.0221370373999998</v>
      </c>
      <c r="N47" s="23">
        <v>1.2223708066000001</v>
      </c>
      <c r="O47" s="23">
        <v>2.0801500000000001E-5</v>
      </c>
      <c r="Q47" s="23">
        <v>7.0144788999999999E-2</v>
      </c>
      <c r="S47" s="6">
        <v>1.0600175999999999E-6</v>
      </c>
      <c r="T47" s="23">
        <v>6.2853305999999998E-2</v>
      </c>
      <c r="W47" s="23">
        <v>6.5230173000000002E-2</v>
      </c>
      <c r="Y47" s="23">
        <v>105.85112607000001</v>
      </c>
      <c r="AB47" s="23">
        <v>1.3534500000000001E-5</v>
      </c>
      <c r="AC47" s="6">
        <v>7.1865599999999997E-6</v>
      </c>
      <c r="AD47" s="23">
        <v>0.2598545659</v>
      </c>
      <c r="AE47" s="23">
        <v>3.7043653159000001</v>
      </c>
      <c r="AF47" s="23">
        <v>0.14792834739999999</v>
      </c>
      <c r="AG47" s="23">
        <v>3.9716599999999998E-5</v>
      </c>
      <c r="AI47" s="23">
        <v>6.6427585999999997E-2</v>
      </c>
      <c r="AJ47" s="23">
        <v>1.8560613388</v>
      </c>
      <c r="AK47" s="23">
        <v>9.8739006599999998E-2</v>
      </c>
      <c r="AL47" s="23">
        <v>3.6844338599999998E-2</v>
      </c>
      <c r="AM47" s="23">
        <v>0.60337240390000002</v>
      </c>
      <c r="AN47" s="23">
        <v>9.4980719999999995E-4</v>
      </c>
      <c r="AS47" s="23">
        <v>6.6392700000000006E-5</v>
      </c>
      <c r="AT47" s="23">
        <v>1.2865580000000001E-4</v>
      </c>
      <c r="AU47" s="23">
        <v>7.6142767000000004E-3</v>
      </c>
      <c r="AW47" s="23">
        <v>0.26273859510000003</v>
      </c>
      <c r="AX47" s="23">
        <v>0.82508884569999996</v>
      </c>
      <c r="AY47" s="23">
        <v>8.1618167000000005E-2</v>
      </c>
      <c r="BD47" s="6">
        <v>7.1376080000000005E-7</v>
      </c>
      <c r="BF47" s="21"/>
      <c r="BG47" s="23" t="s">
        <v>44</v>
      </c>
      <c r="BH47" s="23">
        <v>0</v>
      </c>
      <c r="BI47" s="23">
        <v>26.953870334585499</v>
      </c>
      <c r="BJ47" s="23">
        <v>0</v>
      </c>
      <c r="BK47" s="23">
        <v>12.8790123164622</v>
      </c>
      <c r="BL47" s="23">
        <v>0</v>
      </c>
      <c r="BM47" s="23">
        <v>12.2046230840844</v>
      </c>
      <c r="BN47" s="23">
        <v>12.2046230840844</v>
      </c>
      <c r="BO47" s="23">
        <v>0.28898548243366301</v>
      </c>
      <c r="BP47" s="23">
        <v>0</v>
      </c>
      <c r="BQ47" s="6">
        <v>1.55125239063697E-6</v>
      </c>
      <c r="BR47" s="6">
        <v>2.2323994554583598E-6</v>
      </c>
      <c r="BS47" s="23">
        <v>3.0221236293821501</v>
      </c>
      <c r="BT47" s="6">
        <v>7.1377098997447695E-7</v>
      </c>
      <c r="BU47" s="23">
        <v>0</v>
      </c>
      <c r="BV47" s="23">
        <v>0</v>
      </c>
      <c r="BW47" s="23">
        <v>0</v>
      </c>
      <c r="BX47" s="23">
        <v>1.2223767602825399</v>
      </c>
      <c r="BY47" s="6">
        <v>4.9923238369241198E-6</v>
      </c>
      <c r="BZ47" s="6">
        <v>1.5808420553690802E-5</v>
      </c>
      <c r="CA47" s="23">
        <v>0</v>
      </c>
      <c r="CB47" s="23">
        <v>0</v>
      </c>
      <c r="CC47" s="23">
        <v>1855.1401328613099</v>
      </c>
      <c r="CD47" s="23">
        <v>7.0144184669719903E-2</v>
      </c>
      <c r="CE47" s="6">
        <v>3.07399990079201E-7</v>
      </c>
      <c r="CF47" s="6">
        <v>7.5254873041330904E-7</v>
      </c>
      <c r="CG47" s="23">
        <v>0</v>
      </c>
      <c r="CH47" s="23">
        <v>6.2852893829593803E-2</v>
      </c>
      <c r="CI47" s="6">
        <v>0.25985595562897401</v>
      </c>
      <c r="CJ47" s="23">
        <v>0</v>
      </c>
      <c r="CK47" s="23">
        <v>9.8740649347558496E-2</v>
      </c>
      <c r="CL47" s="23">
        <v>0</v>
      </c>
      <c r="CM47" s="23">
        <v>3.68444815053003E-2</v>
      </c>
      <c r="CN47" s="23">
        <v>1485.3734076158601</v>
      </c>
      <c r="CO47" s="23">
        <v>0</v>
      </c>
      <c r="CP47" s="23">
        <v>6.5230815158980895E-2</v>
      </c>
      <c r="CQ47" s="23">
        <v>25.185738109597398</v>
      </c>
      <c r="CR47" s="23">
        <v>335.87222277221298</v>
      </c>
      <c r="CS47" s="23">
        <v>11.635111852770599</v>
      </c>
      <c r="CT47" s="23">
        <v>0.26273591701255899</v>
      </c>
      <c r="CU47" s="23">
        <v>0</v>
      </c>
      <c r="CV47" s="23">
        <v>0</v>
      </c>
      <c r="CW47" s="23">
        <v>105.851206548124</v>
      </c>
      <c r="CX47" s="23">
        <v>105.851206548124</v>
      </c>
      <c r="CY47" s="23">
        <v>0</v>
      </c>
      <c r="CZ47" s="23">
        <v>0</v>
      </c>
      <c r="DA47" s="23">
        <v>0.82507846540710605</v>
      </c>
      <c r="DB47" s="23">
        <v>0</v>
      </c>
      <c r="DC47" s="23">
        <v>0</v>
      </c>
      <c r="DD47" s="23">
        <v>0</v>
      </c>
      <c r="DE47" s="23">
        <v>10.0335050996632</v>
      </c>
      <c r="DF47" s="23">
        <v>0</v>
      </c>
      <c r="DG47" s="23">
        <v>6.5280237065614903</v>
      </c>
      <c r="DH47" s="23">
        <v>1.1218473495448</v>
      </c>
      <c r="DI47" s="6">
        <v>3.51891444413212E-6</v>
      </c>
      <c r="DJ47" s="6">
        <v>1.00163894905669E-5</v>
      </c>
      <c r="DK47" s="6">
        <v>2.3716288298417502E-6</v>
      </c>
      <c r="DL47" s="6">
        <v>4.8148708367091596E-6</v>
      </c>
      <c r="DM47" s="23">
        <v>3.7044858570894301</v>
      </c>
      <c r="DN47" s="23">
        <v>0</v>
      </c>
      <c r="DO47" s="23">
        <v>0.14792866757058101</v>
      </c>
      <c r="DP47" s="23">
        <v>2.36772089485607E-2</v>
      </c>
      <c r="DQ47" s="23">
        <v>0</v>
      </c>
      <c r="DR47" s="6">
        <v>1.62836654045206E-5</v>
      </c>
      <c r="DS47" s="6">
        <v>2.34330649206059E-5</v>
      </c>
      <c r="DT47" s="23">
        <v>855.949216642691</v>
      </c>
      <c r="DU47" s="23">
        <v>3850.93534735913</v>
      </c>
      <c r="DV47" s="23">
        <v>427.88096714958903</v>
      </c>
      <c r="DW47" s="23">
        <v>4278.8163145087201</v>
      </c>
      <c r="DX47" s="23">
        <v>0</v>
      </c>
      <c r="DY47" s="23">
        <v>35.663146591692801</v>
      </c>
      <c r="DZ47" s="23">
        <v>9.4974371198357698E-4</v>
      </c>
      <c r="EA47" s="23">
        <v>0</v>
      </c>
      <c r="EB47" s="23">
        <v>0</v>
      </c>
      <c r="EC47" s="23">
        <v>0</v>
      </c>
      <c r="ED47" s="23">
        <v>0</v>
      </c>
      <c r="EE47" s="6">
        <v>6.6392708596482798E-5</v>
      </c>
      <c r="EF47" s="23">
        <v>1.2861794031556999E-4</v>
      </c>
      <c r="EG47" s="23">
        <v>7.6144110458717497E-3</v>
      </c>
      <c r="EH47" s="23">
        <v>0.49183464059116799</v>
      </c>
      <c r="EI47" s="23">
        <v>110.857852859795</v>
      </c>
      <c r="EJ47" s="23">
        <v>0.66560245920181704</v>
      </c>
      <c r="EK47" s="23">
        <v>1.75694031302286</v>
      </c>
      <c r="EL47" s="23">
        <v>4.5781768492644801</v>
      </c>
      <c r="EM47" s="23">
        <v>0.98477524207851797</v>
      </c>
      <c r="EN47" s="23">
        <v>0.84191019858132199</v>
      </c>
      <c r="EO47" s="23">
        <v>0</v>
      </c>
      <c r="EP47" s="23">
        <v>0.231452727518553</v>
      </c>
      <c r="EQ47" s="23">
        <v>102.79038969319799</v>
      </c>
      <c r="ER47" s="23">
        <v>102.74871419217</v>
      </c>
      <c r="ES47" s="23">
        <v>4.1675501027905099E-2</v>
      </c>
      <c r="ET47" s="23">
        <v>0</v>
      </c>
      <c r="EU47" s="23">
        <v>2.1379991512205301E-4</v>
      </c>
      <c r="EV47" s="23">
        <v>31.9993765933738</v>
      </c>
      <c r="EW47" s="23">
        <v>0</v>
      </c>
      <c r="EX47" s="23">
        <v>12.3544609578531</v>
      </c>
      <c r="EY47" s="23">
        <v>2.8079030682778101</v>
      </c>
      <c r="EZ47" s="23">
        <v>1.6108418911398401</v>
      </c>
      <c r="FA47" s="23">
        <v>30.8805719819551</v>
      </c>
      <c r="FB47" s="23">
        <v>6.6374400149914803E-2</v>
      </c>
      <c r="FC47" s="23">
        <v>70.204592519673696</v>
      </c>
      <c r="FD47" s="23">
        <v>1.5360617937304899</v>
      </c>
      <c r="FE47" s="23">
        <v>12.004878089121799</v>
      </c>
      <c r="FF47" s="23">
        <v>3.7135865447786099E-3</v>
      </c>
      <c r="FG47" s="23">
        <v>0</v>
      </c>
      <c r="FH47" s="23">
        <v>7.4437078941120198</v>
      </c>
      <c r="FI47" s="23">
        <v>12.976136661445</v>
      </c>
      <c r="FJ47" s="23">
        <v>8.1620760980395807E-2</v>
      </c>
      <c r="FK47" s="23">
        <v>0</v>
      </c>
      <c r="FL47" s="23">
        <v>0</v>
      </c>
      <c r="FM47" s="23">
        <v>55.778242347959697</v>
      </c>
      <c r="FN47" s="23">
        <v>1.85607650926533</v>
      </c>
      <c r="FO47" s="23">
        <v>0</v>
      </c>
      <c r="FP47" s="23">
        <v>0</v>
      </c>
      <c r="FQ47" s="23">
        <v>11.8046561133682</v>
      </c>
      <c r="FR47" s="23">
        <v>414.36129824677499</v>
      </c>
      <c r="FS47" s="23">
        <v>0.60337216308313901</v>
      </c>
      <c r="FT47" s="23">
        <v>19.921953367102802</v>
      </c>
      <c r="FV47" s="32">
        <f t="shared" si="47"/>
        <v>2.065707440015129</v>
      </c>
      <c r="FW47" s="46">
        <f t="shared" si="58"/>
        <v>-5.6018484620896994E-7</v>
      </c>
      <c r="FX47" s="46">
        <f t="shared" si="59"/>
        <v>-9.7582947861161517E-6</v>
      </c>
      <c r="FY47" s="46">
        <f t="shared" si="60"/>
        <v>-1.5555497778069318E-7</v>
      </c>
      <c r="FZ47" s="46">
        <f t="shared" si="61"/>
        <v>4.375224152963395E-5</v>
      </c>
      <c r="GA47" s="46">
        <f t="shared" si="62"/>
        <v>4.3815238479356305E-5</v>
      </c>
      <c r="GB47" s="46">
        <f t="shared" si="63"/>
        <v>9.6859241461927885E-7</v>
      </c>
      <c r="GC47" s="46">
        <f t="shared" si="64"/>
        <v>2.5112577253871159E-7</v>
      </c>
      <c r="GD47" s="46">
        <f t="shared" si="65"/>
        <v>-2.5963795119080546E-6</v>
      </c>
      <c r="GE47" s="46">
        <f t="shared" si="66"/>
        <v>4.5469890885381057E-6</v>
      </c>
      <c r="GF47" s="46">
        <f t="shared" si="67"/>
        <v>-1.9016690560168451E-5</v>
      </c>
      <c r="GG47" s="46">
        <f t="shared" si="68"/>
        <v>-4.4366015451453229E-6</v>
      </c>
      <c r="GH47" s="46">
        <f t="shared" si="69"/>
        <v>0</v>
      </c>
      <c r="GI47" s="46">
        <f t="shared" si="70"/>
        <v>4.8706026908651381E-6</v>
      </c>
      <c r="GJ47" s="46">
        <f t="shared" si="71"/>
        <v>-3.6324754708999417E-5</v>
      </c>
      <c r="GK47" s="46">
        <f t="shared" si="72"/>
        <v>0</v>
      </c>
      <c r="GL47" s="46">
        <f t="shared" si="73"/>
        <v>-8.615469355766546E-6</v>
      </c>
      <c r="GM47" s="46">
        <f t="shared" si="74"/>
        <v>0</v>
      </c>
      <c r="GN47" s="46">
        <f t="shared" si="75"/>
        <v>-6.4979588536951666E-5</v>
      </c>
      <c r="GO47" s="46">
        <f t="shared" si="76"/>
        <v>-6.5576567475121422E-6</v>
      </c>
      <c r="GP47" s="46">
        <f t="shared" si="77"/>
        <v>0</v>
      </c>
      <c r="GQ47" s="46">
        <f t="shared" si="78"/>
        <v>0</v>
      </c>
      <c r="GR47" s="46">
        <f t="shared" si="79"/>
        <v>9.844508321218728E-6</v>
      </c>
      <c r="GS47" s="46">
        <f t="shared" si="80"/>
        <v>0</v>
      </c>
      <c r="GT47" s="46">
        <f t="shared" si="81"/>
        <v>7.6029539768411016E-7</v>
      </c>
      <c r="GU47" s="46">
        <f t="shared" si="82"/>
        <v>0</v>
      </c>
      <c r="GV47" s="46">
        <f t="shared" si="83"/>
        <v>0</v>
      </c>
      <c r="GW47" s="46">
        <f t="shared" si="84"/>
        <v>5.9398921202790261E-5</v>
      </c>
      <c r="GX47" s="46">
        <f t="shared" si="85"/>
        <v>-8.3953169653227089E-6</v>
      </c>
      <c r="GY47" s="46">
        <f t="shared" si="86"/>
        <v>5.3481029636607716E-6</v>
      </c>
      <c r="GZ47" s="46">
        <f t="shared" si="87"/>
        <v>3.2540308298608095E-5</v>
      </c>
      <c r="HA47" s="46">
        <f t="shared" si="88"/>
        <v>2.1643625893682485E-6</v>
      </c>
      <c r="HB47" s="46">
        <f t="shared" si="89"/>
        <v>3.2813767166467807E-6</v>
      </c>
      <c r="HC47" s="46">
        <f t="shared" si="90"/>
        <v>0</v>
      </c>
      <c r="HD47" s="46">
        <f t="shared" si="91"/>
        <v>-8.0065908288755132E-4</v>
      </c>
      <c r="HE47" s="46">
        <f t="shared" si="92"/>
        <v>8.1734719714372162E-6</v>
      </c>
      <c r="HF47" s="46">
        <f t="shared" si="93"/>
        <v>1.6637270467509033E-5</v>
      </c>
      <c r="HG47" s="46">
        <f t="shared" si="94"/>
        <v>3.8786230322394191E-6</v>
      </c>
      <c r="HH47" s="46">
        <f t="shared" si="95"/>
        <v>-3.991181224918533E-7</v>
      </c>
      <c r="HI47" s="46">
        <f t="shared" si="48"/>
        <v>-6.6843056593980543E-5</v>
      </c>
      <c r="HJ47" s="46">
        <f t="shared" si="49"/>
        <v>0</v>
      </c>
      <c r="HK47" s="46">
        <f t="shared" si="50"/>
        <v>0</v>
      </c>
      <c r="HL47" s="46">
        <f t="shared" si="51"/>
        <v>0</v>
      </c>
      <c r="HM47" s="46">
        <f t="shared" si="52"/>
        <v>0</v>
      </c>
      <c r="HN47" s="46">
        <f t="shared" si="53"/>
        <v>1.2947933721786444E-7</v>
      </c>
      <c r="HO47" s="46">
        <f t="shared" si="54"/>
        <v>-2.9427110499503949E-4</v>
      </c>
      <c r="HP47" s="46">
        <f t="shared" si="55"/>
        <v>1.7643944007100256E-5</v>
      </c>
      <c r="HQ47" s="46">
        <f t="shared" si="96"/>
        <v>0</v>
      </c>
      <c r="HR47" s="46">
        <f t="shared" si="97"/>
        <v>-1.0192973133670359E-5</v>
      </c>
      <c r="HS47" s="46">
        <f t="shared" si="98"/>
        <v>-1.2580818354296473E-5</v>
      </c>
      <c r="HT47" s="46">
        <f t="shared" si="99"/>
        <v>3.1781899681738593E-5</v>
      </c>
      <c r="HU47" s="46">
        <f t="shared" si="100"/>
        <v>0</v>
      </c>
      <c r="HV47" s="46">
        <f t="shared" si="101"/>
        <v>0</v>
      </c>
      <c r="HW47" s="46">
        <f t="shared" si="102"/>
        <v>0</v>
      </c>
      <c r="HX47" s="46">
        <f t="shared" si="103"/>
        <v>0</v>
      </c>
      <c r="HY47" s="46">
        <f t="shared" si="56"/>
        <v>1.4276455749458284E-5</v>
      </c>
      <c r="HZ47" s="46">
        <f t="shared" si="57"/>
        <v>0</v>
      </c>
    </row>
    <row r="48" spans="1:234" x14ac:dyDescent="0.3">
      <c r="A48" s="23" t="s">
        <v>45</v>
      </c>
      <c r="B48" s="21">
        <v>517.04899999999998</v>
      </c>
      <c r="D48" s="21">
        <v>741.45650000000001</v>
      </c>
      <c r="E48" s="21">
        <v>19.050280000000001</v>
      </c>
      <c r="F48" s="21">
        <v>19.050280000000001</v>
      </c>
      <c r="G48" s="21">
        <v>16.96022</v>
      </c>
      <c r="H48" s="21">
        <v>45.081099999999999</v>
      </c>
      <c r="I48" s="23">
        <v>1.650971483</v>
      </c>
      <c r="J48" s="23">
        <v>1.097314423</v>
      </c>
      <c r="L48" s="23">
        <v>0.36882490449999999</v>
      </c>
      <c r="N48" s="23">
        <v>3.5812269000000001E-2</v>
      </c>
      <c r="Q48" s="23">
        <v>2.0213750000000002E-3</v>
      </c>
      <c r="T48" s="23">
        <v>1.8112530000000001E-3</v>
      </c>
      <c r="W48" s="23">
        <v>1.8797499999999999E-3</v>
      </c>
      <c r="Y48" s="23">
        <v>15.377840709999999</v>
      </c>
      <c r="AA48" s="23">
        <v>4.8999999999999998E-4</v>
      </c>
      <c r="AD48" s="23">
        <v>6.3473239999999997E-3</v>
      </c>
      <c r="AE48" s="23">
        <v>0.109298612</v>
      </c>
      <c r="AF48" s="23">
        <v>2.0239255000000001E-2</v>
      </c>
      <c r="AI48" s="23">
        <v>1.9142530000000001E-3</v>
      </c>
      <c r="AJ48" s="23">
        <v>1.6840626299999999</v>
      </c>
      <c r="AK48" s="23">
        <v>2.8690629999999998E-3</v>
      </c>
      <c r="AL48" s="23">
        <v>1.0598719999999999E-3</v>
      </c>
      <c r="AM48" s="23">
        <v>0.79403184999999998</v>
      </c>
      <c r="AN48" s="23">
        <v>7.7492799999999998E-5</v>
      </c>
      <c r="AS48" s="6">
        <v>5.6671999999999997E-6</v>
      </c>
      <c r="AT48" s="23">
        <v>1.08416E-5</v>
      </c>
      <c r="AU48" s="23">
        <v>4.4918719999999999E-4</v>
      </c>
      <c r="AW48" s="23">
        <v>0.362273607</v>
      </c>
      <c r="AX48" s="23">
        <v>1.9097777E-2</v>
      </c>
      <c r="AY48" s="23">
        <v>2.3520030000000001E-3</v>
      </c>
      <c r="BD48" s="6">
        <v>6.1599999999999996E-8</v>
      </c>
      <c r="BF48" s="21"/>
      <c r="BG48" s="23" t="s">
        <v>45</v>
      </c>
      <c r="BH48" s="23">
        <v>5.1464064551331699E-3</v>
      </c>
      <c r="BI48" s="23">
        <v>1.03612421270192E-2</v>
      </c>
      <c r="BJ48" s="23">
        <v>0</v>
      </c>
      <c r="BK48" s="23">
        <v>1.0973160877532799</v>
      </c>
      <c r="BL48" s="23">
        <v>0</v>
      </c>
      <c r="BM48" s="23">
        <v>1.65132930295275</v>
      </c>
      <c r="BN48" s="23">
        <v>1.6509557577271401</v>
      </c>
      <c r="BO48" s="23">
        <v>3.54853272478877E-2</v>
      </c>
      <c r="BP48" s="23">
        <v>2.4671271064887501E-3</v>
      </c>
      <c r="BQ48" s="23">
        <v>0</v>
      </c>
      <c r="BR48" s="23">
        <v>0</v>
      </c>
      <c r="BS48" s="23">
        <v>0.36882300419979203</v>
      </c>
      <c r="BT48" s="6">
        <v>6.1600943922132598E-8</v>
      </c>
      <c r="BU48" s="23">
        <v>0</v>
      </c>
      <c r="BV48" s="23">
        <v>0</v>
      </c>
      <c r="BW48" s="23">
        <v>0</v>
      </c>
      <c r="BX48" s="23">
        <v>3.5812628469033103E-2</v>
      </c>
      <c r="BY48" s="23">
        <v>0</v>
      </c>
      <c r="BZ48" s="23">
        <v>0</v>
      </c>
      <c r="CA48" s="23">
        <v>0</v>
      </c>
      <c r="CB48" s="23">
        <v>0</v>
      </c>
      <c r="CC48" s="23">
        <v>211.92283883379801</v>
      </c>
      <c r="CD48" s="23">
        <v>2.0212802817418801E-3</v>
      </c>
      <c r="CE48" s="23">
        <v>0</v>
      </c>
      <c r="CF48" s="23">
        <v>0</v>
      </c>
      <c r="CG48" s="23">
        <v>0</v>
      </c>
      <c r="CH48" s="23">
        <v>1.8111316574943399E-3</v>
      </c>
      <c r="CI48" s="23">
        <v>6.3469279617718198E-3</v>
      </c>
      <c r="CJ48" s="23">
        <v>0</v>
      </c>
      <c r="CK48" s="23">
        <v>2.8691412371236401E-3</v>
      </c>
      <c r="CL48" s="23">
        <v>0</v>
      </c>
      <c r="CM48" s="23">
        <v>1.0597979601735001E-3</v>
      </c>
      <c r="CN48" s="23">
        <v>517.04498806748404</v>
      </c>
      <c r="CO48" s="23">
        <v>0</v>
      </c>
      <c r="CP48" s="23">
        <v>1.8798172557416501E-3</v>
      </c>
      <c r="CQ48" s="23">
        <v>1.2606451332636099</v>
      </c>
      <c r="CR48" s="23">
        <v>27.575904594756899</v>
      </c>
      <c r="CS48" s="23">
        <v>0.63615417977843602</v>
      </c>
      <c r="CT48" s="23">
        <v>0.36226223286100001</v>
      </c>
      <c r="CU48" s="23">
        <v>9.5864684879049204E-3</v>
      </c>
      <c r="CV48" s="23">
        <v>2.9610058450040499E-3</v>
      </c>
      <c r="CW48" s="23">
        <v>15.375356121929</v>
      </c>
      <c r="CX48" s="23">
        <v>15.375356121929</v>
      </c>
      <c r="CY48" s="6">
        <v>0</v>
      </c>
      <c r="CZ48" s="23">
        <v>0</v>
      </c>
      <c r="DA48" s="23">
        <v>1.9098004737181401E-2</v>
      </c>
      <c r="DB48" s="23">
        <v>1.96035081212763E-4</v>
      </c>
      <c r="DC48" s="23">
        <v>2.4502367499462701E-4</v>
      </c>
      <c r="DD48" s="23">
        <v>0</v>
      </c>
      <c r="DE48" s="23">
        <v>0.62339725032160098</v>
      </c>
      <c r="DF48" s="23">
        <v>2.8201219646488999E-3</v>
      </c>
      <c r="DG48" s="23">
        <v>7.8947457181280295E-2</v>
      </c>
      <c r="DH48" s="23">
        <v>6.7601998489833703E-3</v>
      </c>
      <c r="DI48" s="23">
        <v>0</v>
      </c>
      <c r="DJ48" s="6">
        <v>0</v>
      </c>
      <c r="DK48" s="23">
        <v>0</v>
      </c>
      <c r="DL48" s="23">
        <v>0</v>
      </c>
      <c r="DM48" s="23">
        <v>0.11000366839994</v>
      </c>
      <c r="DN48" s="23">
        <v>0</v>
      </c>
      <c r="DO48" s="23">
        <v>2.0242285652795101E-2</v>
      </c>
      <c r="DP48" s="23">
        <v>0</v>
      </c>
      <c r="DQ48" s="23">
        <v>0</v>
      </c>
      <c r="DR48" s="23">
        <v>0</v>
      </c>
      <c r="DS48" s="23">
        <v>0</v>
      </c>
      <c r="DT48" s="23">
        <v>62.251850284120799</v>
      </c>
      <c r="DU48" s="23">
        <v>667.27282578525796</v>
      </c>
      <c r="DV48" s="23">
        <v>74.141879984787806</v>
      </c>
      <c r="DW48" s="23">
        <v>741.414705770046</v>
      </c>
      <c r="DX48" s="6">
        <v>2.10366223206952E-5</v>
      </c>
      <c r="DY48" s="23">
        <v>2.4042123268407098</v>
      </c>
      <c r="DZ48" s="6">
        <v>7.7494498916979806E-5</v>
      </c>
      <c r="EA48" s="23">
        <v>0</v>
      </c>
      <c r="EB48" s="23">
        <v>0</v>
      </c>
      <c r="EC48" s="23">
        <v>0</v>
      </c>
      <c r="ED48" s="23">
        <v>0</v>
      </c>
      <c r="EE48" s="6">
        <v>5.6665738520808498E-6</v>
      </c>
      <c r="EF48" s="6">
        <v>1.0842079399460901E-5</v>
      </c>
      <c r="EG48" s="23">
        <v>4.4918273560519802E-4</v>
      </c>
      <c r="EH48" s="23">
        <v>0.15245975363349201</v>
      </c>
      <c r="EI48" s="23">
        <v>5.7907683131665397</v>
      </c>
      <c r="EJ48" s="23">
        <v>0.205697493124334</v>
      </c>
      <c r="EK48" s="23">
        <v>0.53900089066728296</v>
      </c>
      <c r="EL48" s="23">
        <v>1.30275060213738</v>
      </c>
      <c r="EM48" s="23">
        <v>0.30473757723066403</v>
      </c>
      <c r="EN48" s="23">
        <v>0</v>
      </c>
      <c r="EO48" s="6">
        <v>4.9005439904760401E-5</v>
      </c>
      <c r="EP48" s="23">
        <v>7.1746481037494994E-2</v>
      </c>
      <c r="EQ48" s="23">
        <v>19.0473116115236</v>
      </c>
      <c r="ER48" s="23">
        <v>19.0473116115236</v>
      </c>
      <c r="ES48" s="23">
        <v>0</v>
      </c>
      <c r="ET48" s="23">
        <v>0</v>
      </c>
      <c r="EU48" s="23">
        <v>0</v>
      </c>
      <c r="EV48" s="23">
        <v>0.56756934914047097</v>
      </c>
      <c r="EW48" s="23">
        <v>0</v>
      </c>
      <c r="EX48" s="23">
        <v>3.4987436961589999</v>
      </c>
      <c r="EY48" s="23">
        <v>0.87040402453744004</v>
      </c>
      <c r="EZ48" s="23">
        <v>0.466627471794615</v>
      </c>
      <c r="FA48" s="23">
        <v>8.7439938160353403</v>
      </c>
      <c r="FB48" s="23">
        <v>1.9125112027866299E-3</v>
      </c>
      <c r="FC48" s="23">
        <v>5.7585175242148097</v>
      </c>
      <c r="FD48" s="23">
        <v>0.476150736619322</v>
      </c>
      <c r="FE48" s="23">
        <v>1.8474297194067399</v>
      </c>
      <c r="FF48" s="23">
        <v>0</v>
      </c>
      <c r="FG48" s="23">
        <v>0</v>
      </c>
      <c r="FH48" s="23">
        <v>16.960020374234499</v>
      </c>
      <c r="FI48" s="23">
        <v>0.141155403329529</v>
      </c>
      <c r="FJ48" s="23">
        <v>2.3521177403175602E-3</v>
      </c>
      <c r="FK48" s="23">
        <v>0</v>
      </c>
      <c r="FL48" s="23">
        <v>2.1903221323103998E-3</v>
      </c>
      <c r="FM48" s="23">
        <v>0.14933006407768001</v>
      </c>
      <c r="FN48" s="23">
        <v>1.6840209464870599</v>
      </c>
      <c r="FO48" s="23">
        <v>0</v>
      </c>
      <c r="FP48" s="23">
        <v>0</v>
      </c>
      <c r="FQ48" s="23">
        <v>9.2834111853701703E-2</v>
      </c>
      <c r="FR48" s="23">
        <v>45.0802190071486</v>
      </c>
      <c r="FS48" s="23">
        <v>0.79400560727806302</v>
      </c>
      <c r="FT48" s="23">
        <v>0.22207400107759201</v>
      </c>
      <c r="FV48" s="32">
        <f t="shared" si="47"/>
        <v>1.3809127740539415</v>
      </c>
      <c r="FW48" s="46">
        <f t="shared" si="58"/>
        <v>-7.759288802292778E-6</v>
      </c>
      <c r="FX48" s="46">
        <f t="shared" si="59"/>
        <v>0</v>
      </c>
      <c r="FY48" s="46">
        <f t="shared" si="60"/>
        <v>-5.6367743696369615E-5</v>
      </c>
      <c r="FZ48" s="46">
        <f t="shared" si="61"/>
        <v>-1.5581862714881162E-4</v>
      </c>
      <c r="GA48" s="46">
        <f t="shared" si="62"/>
        <v>-1.5581862714881162E-4</v>
      </c>
      <c r="GB48" s="46">
        <f t="shared" si="63"/>
        <v>-1.1770234436825957E-5</v>
      </c>
      <c r="GC48" s="46">
        <f t="shared" si="64"/>
        <v>-1.9542399173927731E-5</v>
      </c>
      <c r="GD48" s="46">
        <f t="shared" si="65"/>
        <v>-9.5248603757184347E-6</v>
      </c>
      <c r="GE48" s="46">
        <f t="shared" si="66"/>
        <v>1.5171160106907999E-6</v>
      </c>
      <c r="GF48" s="46">
        <f t="shared" si="67"/>
        <v>0</v>
      </c>
      <c r="GG48" s="46">
        <f t="shared" si="68"/>
        <v>-5.1523099031093746E-6</v>
      </c>
      <c r="GH48" s="46">
        <f t="shared" si="69"/>
        <v>0</v>
      </c>
      <c r="GI48" s="46">
        <f t="shared" si="70"/>
        <v>1.0037594465249069E-5</v>
      </c>
      <c r="GJ48" s="46">
        <f t="shared" si="71"/>
        <v>0</v>
      </c>
      <c r="GK48" s="46">
        <f t="shared" si="72"/>
        <v>0</v>
      </c>
      <c r="GL48" s="46">
        <f t="shared" si="73"/>
        <v>-4.6858330651187072E-5</v>
      </c>
      <c r="GM48" s="46">
        <f t="shared" si="74"/>
        <v>0</v>
      </c>
      <c r="GN48" s="46">
        <f t="shared" si="75"/>
        <v>0</v>
      </c>
      <c r="GO48" s="46">
        <f t="shared" si="76"/>
        <v>-6.6993680982270492E-5</v>
      </c>
      <c r="GP48" s="46">
        <f t="shared" si="77"/>
        <v>0</v>
      </c>
      <c r="GQ48" s="46">
        <f t="shared" si="78"/>
        <v>0</v>
      </c>
      <c r="GR48" s="46">
        <f t="shared" si="79"/>
        <v>3.5779088522494162E-5</v>
      </c>
      <c r="GS48" s="46">
        <f t="shared" si="80"/>
        <v>0</v>
      </c>
      <c r="GT48" s="46">
        <f t="shared" si="81"/>
        <v>-1.6156937231006984E-4</v>
      </c>
      <c r="GU48" s="46">
        <f t="shared" si="82"/>
        <v>0</v>
      </c>
      <c r="GV48" s="46">
        <f t="shared" si="83"/>
        <v>1.3101247377637245E-4</v>
      </c>
      <c r="GW48" s="46">
        <f t="shared" si="84"/>
        <v>0</v>
      </c>
      <c r="GX48" s="46">
        <f t="shared" si="85"/>
        <v>0</v>
      </c>
      <c r="GY48" s="46">
        <f t="shared" si="86"/>
        <v>-6.2394519041394445E-5</v>
      </c>
      <c r="GZ48" s="46">
        <f t="shared" si="87"/>
        <v>6.4507351652369873E-3</v>
      </c>
      <c r="HA48" s="46">
        <f t="shared" si="88"/>
        <v>1.4974132175815333E-4</v>
      </c>
      <c r="HB48" s="46">
        <f t="shared" si="89"/>
        <v>0</v>
      </c>
      <c r="HC48" s="46">
        <f t="shared" si="90"/>
        <v>0</v>
      </c>
      <c r="HD48" s="46">
        <f t="shared" si="91"/>
        <v>-9.0990961663383588E-4</v>
      </c>
      <c r="HE48" s="46">
        <f t="shared" si="92"/>
        <v>-2.4751759345187092E-5</v>
      </c>
      <c r="HF48" s="46">
        <f t="shared" si="93"/>
        <v>2.7269224705177834E-5</v>
      </c>
      <c r="HG48" s="46">
        <f t="shared" si="94"/>
        <v>-6.9857328526291802E-5</v>
      </c>
      <c r="HH48" s="46">
        <f t="shared" si="95"/>
        <v>-3.3049961329591894E-5</v>
      </c>
      <c r="HI48" s="46">
        <f t="shared" si="48"/>
        <v>2.1923546185040697E-5</v>
      </c>
      <c r="HJ48" s="46">
        <f t="shared" si="49"/>
        <v>0</v>
      </c>
      <c r="HK48" s="46">
        <f t="shared" si="50"/>
        <v>0</v>
      </c>
      <c r="HL48" s="46">
        <f t="shared" si="51"/>
        <v>0</v>
      </c>
      <c r="HM48" s="46">
        <f t="shared" si="52"/>
        <v>0</v>
      </c>
      <c r="HN48" s="46">
        <f t="shared" si="53"/>
        <v>-1.1048629290476555E-4</v>
      </c>
      <c r="HO48" s="46">
        <f t="shared" si="54"/>
        <v>4.4218515800330245E-5</v>
      </c>
      <c r="HP48" s="46">
        <f t="shared" si="55"/>
        <v>-9.9388290716504439E-6</v>
      </c>
      <c r="HQ48" s="46">
        <f t="shared" si="96"/>
        <v>0</v>
      </c>
      <c r="HR48" s="46">
        <f t="shared" si="97"/>
        <v>-3.1396543331368404E-5</v>
      </c>
      <c r="HS48" s="46">
        <f t="shared" si="98"/>
        <v>1.1924800535748493E-5</v>
      </c>
      <c r="HT48" s="46">
        <f t="shared" si="99"/>
        <v>4.8784086397907016E-5</v>
      </c>
      <c r="HU48" s="46">
        <f t="shared" si="100"/>
        <v>0</v>
      </c>
      <c r="HV48" s="46">
        <f t="shared" si="101"/>
        <v>0</v>
      </c>
      <c r="HW48" s="46">
        <f t="shared" si="102"/>
        <v>0</v>
      </c>
      <c r="HX48" s="46">
        <f t="shared" si="103"/>
        <v>0</v>
      </c>
      <c r="HY48" s="46">
        <f t="shared" si="56"/>
        <v>1.532341124353545E-5</v>
      </c>
      <c r="HZ48" s="46">
        <f t="shared" si="57"/>
        <v>0</v>
      </c>
    </row>
    <row r="49" spans="1:234" x14ac:dyDescent="0.3">
      <c r="A49" s="23" t="s">
        <v>46</v>
      </c>
      <c r="B49" s="21">
        <v>2806.3294317</v>
      </c>
      <c r="C49" s="21">
        <v>0.19523892000000001</v>
      </c>
      <c r="D49" s="21">
        <v>8704.7424274000005</v>
      </c>
      <c r="E49" s="21">
        <v>274.71970721999998</v>
      </c>
      <c r="F49" s="21">
        <v>264.48933364999999</v>
      </c>
      <c r="G49" s="21">
        <v>11.650389689000001</v>
      </c>
      <c r="H49" s="21">
        <v>2722.5500277000001</v>
      </c>
      <c r="I49" s="23">
        <v>26.589544746000001</v>
      </c>
      <c r="J49" s="23">
        <v>20.873841031000001</v>
      </c>
      <c r="K49" s="23">
        <v>1.138316E-4</v>
      </c>
      <c r="L49" s="23">
        <v>10.351477902999999</v>
      </c>
      <c r="N49" s="23">
        <v>1.1566871263</v>
      </c>
      <c r="O49" s="23">
        <v>6.2580350000000003E-4</v>
      </c>
      <c r="P49" s="23">
        <v>9.2999999999999992E-3</v>
      </c>
      <c r="Q49" s="23">
        <v>4.1562797499999998E-2</v>
      </c>
      <c r="S49" s="23">
        <v>3.1890200000000002E-5</v>
      </c>
      <c r="T49" s="23">
        <v>3.4173143199999999E-2</v>
      </c>
      <c r="W49" s="23">
        <v>3.8562238899999997E-2</v>
      </c>
      <c r="X49" s="23">
        <v>1.1299999999999999E-2</v>
      </c>
      <c r="Y49" s="23">
        <v>159.73826474000001</v>
      </c>
      <c r="AB49" s="23">
        <v>2.8452499999999999E-4</v>
      </c>
      <c r="AC49" s="23">
        <v>2.1620440000000001E-4</v>
      </c>
      <c r="AD49" s="23">
        <v>0.15803483290000001</v>
      </c>
      <c r="AE49" s="23">
        <v>8.8622361273999992</v>
      </c>
      <c r="AF49" s="23">
        <v>0.22607732459999999</v>
      </c>
      <c r="AG49" s="23">
        <v>1.1948541E-3</v>
      </c>
      <c r="AI49" s="23">
        <v>3.6116448000000002E-2</v>
      </c>
      <c r="AJ49" s="23">
        <v>12.670383236999999</v>
      </c>
      <c r="AK49" s="23">
        <v>6.0015368700000002E-2</v>
      </c>
      <c r="AL49" s="23">
        <v>4.3461862900000002E-2</v>
      </c>
      <c r="AM49" s="23">
        <v>13.362728367000001</v>
      </c>
      <c r="AN49" s="23">
        <v>1.7291818600000002E-2</v>
      </c>
      <c r="AS49" s="23">
        <v>4.712804E-4</v>
      </c>
      <c r="AT49" s="23">
        <v>1.3329594E-3</v>
      </c>
      <c r="AU49" s="23">
        <v>0.2383096156</v>
      </c>
      <c r="AW49" s="23">
        <v>2.8587772537</v>
      </c>
      <c r="AX49" s="23">
        <v>29.104959523000002</v>
      </c>
      <c r="AY49" s="23">
        <v>4.7767086399999999E-2</v>
      </c>
      <c r="BD49" s="6">
        <v>3.0493416999999998E-6</v>
      </c>
      <c r="BF49" s="21"/>
      <c r="BG49" s="23" t="s">
        <v>46</v>
      </c>
      <c r="BH49" s="23">
        <v>0</v>
      </c>
      <c r="BI49" s="23">
        <v>0</v>
      </c>
      <c r="BJ49" s="23">
        <v>0</v>
      </c>
      <c r="BK49" s="23">
        <v>20.873864806351499</v>
      </c>
      <c r="BL49" s="23">
        <v>0</v>
      </c>
      <c r="BM49" s="23">
        <v>26.5894636975254</v>
      </c>
      <c r="BN49" s="23">
        <v>26.5894636975254</v>
      </c>
      <c r="BO49" s="23">
        <v>1.5314957744556701</v>
      </c>
      <c r="BP49" s="23">
        <v>0</v>
      </c>
      <c r="BQ49" s="6">
        <v>4.6671278250852902E-5</v>
      </c>
      <c r="BR49" s="6">
        <v>6.7163356388167899E-5</v>
      </c>
      <c r="BS49" s="23">
        <v>10.3514606021887</v>
      </c>
      <c r="BT49" s="6">
        <v>3.0493656105157299E-6</v>
      </c>
      <c r="BU49" s="23">
        <v>0</v>
      </c>
      <c r="BV49" s="23">
        <v>0</v>
      </c>
      <c r="BW49" s="23">
        <v>1.1299089889052399E-2</v>
      </c>
      <c r="BX49" s="23">
        <v>1.1566935658820401</v>
      </c>
      <c r="BY49" s="23">
        <v>1.50196748138472E-4</v>
      </c>
      <c r="BZ49" s="23">
        <v>4.7558043028709499E-4</v>
      </c>
      <c r="CA49" s="23">
        <v>9.3001450113097094E-3</v>
      </c>
      <c r="CB49" s="23">
        <v>0</v>
      </c>
      <c r="CC49" s="23">
        <v>11898.812212716501</v>
      </c>
      <c r="CD49" s="23">
        <v>4.1561773510799503E-2</v>
      </c>
      <c r="CE49" s="6">
        <v>9.2478900290459195E-6</v>
      </c>
      <c r="CF49" s="6">
        <v>2.2642677055947701E-5</v>
      </c>
      <c r="CG49" s="23">
        <v>0</v>
      </c>
      <c r="CH49" s="23">
        <v>3.4169333504956503E-2</v>
      </c>
      <c r="CI49" s="23">
        <v>0.15803455026744601</v>
      </c>
      <c r="CJ49" s="23">
        <v>0</v>
      </c>
      <c r="CK49" s="23">
        <v>6.0010544352295601E-2</v>
      </c>
      <c r="CL49" s="23">
        <v>0</v>
      </c>
      <c r="CM49" s="23">
        <v>4.3462511067546797E-2</v>
      </c>
      <c r="CN49" s="23">
        <v>2806.2902277705098</v>
      </c>
      <c r="CO49" s="23">
        <v>0</v>
      </c>
      <c r="CP49" s="23">
        <v>3.8561461412113703E-2</v>
      </c>
      <c r="CQ49" s="23">
        <v>88.662367120094302</v>
      </c>
      <c r="CR49" s="23">
        <v>2077.7519382411601</v>
      </c>
      <c r="CS49" s="23">
        <v>61.123539922119399</v>
      </c>
      <c r="CT49" s="23">
        <v>2.8587582870597399</v>
      </c>
      <c r="CU49" s="23">
        <v>1.67305320481381</v>
      </c>
      <c r="CV49" s="23">
        <v>0</v>
      </c>
      <c r="CW49" s="23">
        <v>159.73832807590901</v>
      </c>
      <c r="CX49" s="23">
        <v>159.73832807590901</v>
      </c>
      <c r="CY49" s="23">
        <v>0</v>
      </c>
      <c r="CZ49" s="23">
        <v>0</v>
      </c>
      <c r="DA49" s="23">
        <v>29.1048929529505</v>
      </c>
      <c r="DB49" s="23">
        <v>0</v>
      </c>
      <c r="DC49" s="23">
        <v>0</v>
      </c>
      <c r="DD49" s="23">
        <v>0</v>
      </c>
      <c r="DE49" s="23">
        <v>40.625751677121301</v>
      </c>
      <c r="DF49" s="23">
        <v>6.9412273079360503E-3</v>
      </c>
      <c r="DG49" s="23">
        <v>3.23370406128409E-2</v>
      </c>
      <c r="DH49" s="23">
        <v>0</v>
      </c>
      <c r="DI49" s="6">
        <v>7.3974689886847797E-5</v>
      </c>
      <c r="DJ49" s="6">
        <v>2.1054470041942801E-4</v>
      </c>
      <c r="DK49" s="6">
        <v>7.1344896878806398E-5</v>
      </c>
      <c r="DL49" s="23">
        <v>1.44853747014115E-4</v>
      </c>
      <c r="DM49" s="23">
        <v>8.8622725140796099</v>
      </c>
      <c r="DN49" s="23">
        <v>0</v>
      </c>
      <c r="DO49" s="23">
        <v>0.226076181782048</v>
      </c>
      <c r="DP49" s="23">
        <v>0.195239053555779</v>
      </c>
      <c r="DQ49" s="23">
        <v>0</v>
      </c>
      <c r="DR49" s="23">
        <v>4.8990907394853302E-4</v>
      </c>
      <c r="DS49" s="23">
        <v>7.0495302578856499E-4</v>
      </c>
      <c r="DT49" s="23">
        <v>4788.6543533568101</v>
      </c>
      <c r="DU49" s="23">
        <v>7834.2519660929102</v>
      </c>
      <c r="DV49" s="23">
        <v>870.47363067511105</v>
      </c>
      <c r="DW49" s="23">
        <v>8704.7255967680194</v>
      </c>
      <c r="DX49" s="23">
        <v>0</v>
      </c>
      <c r="DY49" s="23">
        <v>150.13080580719199</v>
      </c>
      <c r="DZ49" s="23">
        <v>1.7292488500888301E-2</v>
      </c>
      <c r="EA49" s="23">
        <v>0</v>
      </c>
      <c r="EB49" s="23">
        <v>0</v>
      </c>
      <c r="EC49" s="23">
        <v>0</v>
      </c>
      <c r="ED49" s="23">
        <v>0</v>
      </c>
      <c r="EE49" s="23">
        <v>4.71292418764991E-4</v>
      </c>
      <c r="EF49" s="23">
        <v>1.3329871047024599E-3</v>
      </c>
      <c r="EG49" s="23">
        <v>0.23829464242450499</v>
      </c>
      <c r="EH49" s="23">
        <v>2.1896520666677701</v>
      </c>
      <c r="EI49" s="23">
        <v>1394.5591707916701</v>
      </c>
      <c r="EJ49" s="23">
        <v>2.9244046645392001</v>
      </c>
      <c r="EK49" s="23">
        <v>7.4195593222992002</v>
      </c>
      <c r="EL49" s="23">
        <v>17.9497744336601</v>
      </c>
      <c r="EM49" s="23">
        <v>4.1925753732700599</v>
      </c>
      <c r="EN49" s="23">
        <v>0</v>
      </c>
      <c r="EO49" s="23">
        <v>0</v>
      </c>
      <c r="EP49" s="23">
        <v>0.99420637797141898</v>
      </c>
      <c r="EQ49" s="23">
        <v>274.73795508600602</v>
      </c>
      <c r="ER49" s="23">
        <v>264.50757318925901</v>
      </c>
      <c r="ES49" s="23">
        <v>10.230381896746501</v>
      </c>
      <c r="ET49" s="23">
        <v>0</v>
      </c>
      <c r="EU49" s="23">
        <v>0</v>
      </c>
      <c r="EV49" s="23">
        <v>8.6319651007236597</v>
      </c>
      <c r="EW49" s="23">
        <v>0</v>
      </c>
      <c r="EX49" s="23">
        <v>48.330984597408403</v>
      </c>
      <c r="EY49" s="23">
        <v>11.971429814646401</v>
      </c>
      <c r="EZ49" s="23">
        <v>6.4179629646654197</v>
      </c>
      <c r="FA49" s="23">
        <v>120.789623287422</v>
      </c>
      <c r="FB49" s="23">
        <v>3.60837933879413E-2</v>
      </c>
      <c r="FC49" s="23">
        <v>722.36219937368401</v>
      </c>
      <c r="FD49" s="23">
        <v>6.6446880822544401</v>
      </c>
      <c r="FE49" s="23">
        <v>25.409901246162502</v>
      </c>
      <c r="FF49" s="23">
        <v>0.64084585756890999</v>
      </c>
      <c r="FG49" s="23">
        <v>0</v>
      </c>
      <c r="FH49" s="23">
        <v>11.6501553724984</v>
      </c>
      <c r="FI49" s="23">
        <v>45.161026262865597</v>
      </c>
      <c r="FJ49" s="23">
        <v>4.7764154500397601E-2</v>
      </c>
      <c r="FK49" s="23">
        <v>0</v>
      </c>
      <c r="FL49" s="23">
        <v>0</v>
      </c>
      <c r="FM49" s="23">
        <v>13.636932011547</v>
      </c>
      <c r="FN49" s="23">
        <v>12.670311640741099</v>
      </c>
      <c r="FO49" s="23">
        <v>0</v>
      </c>
      <c r="FP49" s="23">
        <v>0</v>
      </c>
      <c r="FQ49" s="23">
        <v>37.314909984923901</v>
      </c>
      <c r="FR49" s="23">
        <v>2722.54472814254</v>
      </c>
      <c r="FS49" s="23">
        <v>13.362749347125099</v>
      </c>
      <c r="FT49" s="23">
        <v>15.0193706202228</v>
      </c>
      <c r="FV49" s="32">
        <f t="shared" si="47"/>
        <v>1.7588891392149419</v>
      </c>
      <c r="FW49" s="46">
        <f t="shared" si="58"/>
        <v>-1.3969824443050023E-5</v>
      </c>
      <c r="FX49" s="46">
        <f t="shared" si="59"/>
        <v>6.8406329532890457E-7</v>
      </c>
      <c r="FY49" s="46">
        <f t="shared" si="60"/>
        <v>-1.9335014357331748E-6</v>
      </c>
      <c r="FZ49" s="46">
        <f t="shared" si="61"/>
        <v>6.6423578383608556E-5</v>
      </c>
      <c r="GA49" s="46">
        <f t="shared" si="62"/>
        <v>6.8961341492697963E-5</v>
      </c>
      <c r="GB49" s="46">
        <f t="shared" si="63"/>
        <v>-2.0112331677798619E-5</v>
      </c>
      <c r="GC49" s="46">
        <f t="shared" si="64"/>
        <v>-1.9465418105191822E-6</v>
      </c>
      <c r="GD49" s="46">
        <f t="shared" si="65"/>
        <v>-3.0481332183800676E-6</v>
      </c>
      <c r="GE49" s="46">
        <f t="shared" si="66"/>
        <v>1.1390022306879613E-6</v>
      </c>
      <c r="GF49" s="46">
        <f t="shared" si="67"/>
        <v>2.6659021052131596E-5</v>
      </c>
      <c r="GG49" s="46">
        <f t="shared" si="68"/>
        <v>-1.6713373163964193E-6</v>
      </c>
      <c r="GH49" s="46">
        <f t="shared" si="69"/>
        <v>0</v>
      </c>
      <c r="GI49" s="46">
        <f t="shared" si="70"/>
        <v>5.5672635180534004E-6</v>
      </c>
      <c r="GJ49" s="46">
        <f t="shared" si="71"/>
        <v>-4.2060446183304042E-5</v>
      </c>
      <c r="GK49" s="46">
        <f t="shared" si="72"/>
        <v>1.5592613947324636E-5</v>
      </c>
      <c r="GL49" s="46">
        <f t="shared" si="73"/>
        <v>-2.4637157797068965E-5</v>
      </c>
      <c r="GM49" s="46">
        <f t="shared" si="74"/>
        <v>0</v>
      </c>
      <c r="GN49" s="46">
        <f t="shared" si="75"/>
        <v>1.1510902836010803E-5</v>
      </c>
      <c r="GO49" s="46">
        <f t="shared" si="76"/>
        <v>-1.1148213733805533E-4</v>
      </c>
      <c r="GP49" s="46">
        <f t="shared" si="77"/>
        <v>0</v>
      </c>
      <c r="GQ49" s="46">
        <f t="shared" si="78"/>
        <v>0</v>
      </c>
      <c r="GR49" s="46">
        <f t="shared" si="79"/>
        <v>-2.0161896935249819E-5</v>
      </c>
      <c r="GS49" s="46">
        <f t="shared" si="80"/>
        <v>-8.0540791822996939E-5</v>
      </c>
      <c r="GT49" s="46">
        <f t="shared" si="81"/>
        <v>3.9649804076453127E-7</v>
      </c>
      <c r="GU49" s="46">
        <f t="shared" si="82"/>
        <v>0</v>
      </c>
      <c r="GV49" s="46">
        <f t="shared" si="83"/>
        <v>0</v>
      </c>
      <c r="GW49" s="46">
        <f t="shared" si="84"/>
        <v>-1.9715995867458068E-5</v>
      </c>
      <c r="GX49" s="46">
        <f t="shared" si="85"/>
        <v>-2.6623450210128589E-5</v>
      </c>
      <c r="GY49" s="46">
        <f t="shared" si="86"/>
        <v>-1.7884193554870256E-6</v>
      </c>
      <c r="GZ49" s="46">
        <f t="shared" si="87"/>
        <v>4.1058124707601903E-6</v>
      </c>
      <c r="HA49" s="46">
        <f t="shared" si="88"/>
        <v>-5.0549870669933022E-6</v>
      </c>
      <c r="HB49" s="46">
        <f t="shared" si="89"/>
        <v>6.6951580933711387E-6</v>
      </c>
      <c r="HC49" s="46">
        <f t="shared" si="90"/>
        <v>0</v>
      </c>
      <c r="HD49" s="46">
        <f t="shared" si="91"/>
        <v>-9.0414793998297796E-4</v>
      </c>
      <c r="HE49" s="46">
        <f t="shared" si="92"/>
        <v>-5.6506782439785313E-6</v>
      </c>
      <c r="HF49" s="46">
        <f t="shared" si="93"/>
        <v>-8.0385204805056686E-5</v>
      </c>
      <c r="HG49" s="46">
        <f t="shared" si="94"/>
        <v>1.4913478243814738E-5</v>
      </c>
      <c r="HH49" s="46">
        <f t="shared" si="95"/>
        <v>1.5700480113296318E-6</v>
      </c>
      <c r="HI49" s="46">
        <f t="shared" si="48"/>
        <v>3.8740915793538359E-5</v>
      </c>
      <c r="HJ49" s="46">
        <f t="shared" si="49"/>
        <v>0</v>
      </c>
      <c r="HK49" s="46">
        <f t="shared" si="50"/>
        <v>0</v>
      </c>
      <c r="HL49" s="46">
        <f t="shared" si="51"/>
        <v>0</v>
      </c>
      <c r="HM49" s="46">
        <f t="shared" si="52"/>
        <v>0</v>
      </c>
      <c r="HN49" s="46">
        <f t="shared" si="53"/>
        <v>2.5502365451646173E-5</v>
      </c>
      <c r="HO49" s="46">
        <f t="shared" si="54"/>
        <v>2.0784355817512118E-5</v>
      </c>
      <c r="HP49" s="46">
        <f t="shared" si="55"/>
        <v>-6.2830765167869596E-5</v>
      </c>
      <c r="HQ49" s="46">
        <f t="shared" si="96"/>
        <v>0</v>
      </c>
      <c r="HR49" s="46">
        <f t="shared" si="97"/>
        <v>-6.6345288831384404E-6</v>
      </c>
      <c r="HS49" s="46">
        <f t="shared" si="98"/>
        <v>-2.2872407518269676E-6</v>
      </c>
      <c r="HT49" s="46">
        <f t="shared" si="99"/>
        <v>-6.137907549657882E-5</v>
      </c>
      <c r="HU49" s="46">
        <f t="shared" si="100"/>
        <v>0</v>
      </c>
      <c r="HV49" s="46">
        <f t="shared" si="101"/>
        <v>0</v>
      </c>
      <c r="HW49" s="46">
        <f t="shared" si="102"/>
        <v>0</v>
      </c>
      <c r="HX49" s="46">
        <f t="shared" si="103"/>
        <v>0</v>
      </c>
      <c r="HY49" s="46">
        <f t="shared" si="56"/>
        <v>7.841205769137069E-6</v>
      </c>
      <c r="HZ49" s="46">
        <f t="shared" si="57"/>
        <v>0</v>
      </c>
    </row>
    <row r="50" spans="1:234" x14ac:dyDescent="0.3">
      <c r="A50" s="23" t="s">
        <v>47</v>
      </c>
      <c r="B50" s="21">
        <v>55.621979500000002</v>
      </c>
      <c r="D50" s="21">
        <v>347.64375207000001</v>
      </c>
      <c r="G50" s="21">
        <v>129.66945000000001</v>
      </c>
      <c r="H50" s="21">
        <v>53.298363064999997</v>
      </c>
      <c r="I50" s="23">
        <v>0.49076289639999998</v>
      </c>
      <c r="J50" s="23">
        <v>0.55168439999999996</v>
      </c>
      <c r="L50" s="23">
        <v>0.1403669424</v>
      </c>
      <c r="N50" s="23">
        <v>5.0576660000000002E-2</v>
      </c>
      <c r="O50" s="23">
        <v>2.2167246E-3</v>
      </c>
      <c r="Q50" s="23">
        <v>1.4778275000000001E-3</v>
      </c>
      <c r="T50" s="23">
        <v>1.3242110000000001E-3</v>
      </c>
      <c r="W50" s="23">
        <v>1.3742870000000001E-3</v>
      </c>
      <c r="X50" s="23">
        <v>2.2993100000000002E-3</v>
      </c>
      <c r="Y50" s="23">
        <v>4.5996216695000003</v>
      </c>
      <c r="AD50" s="23">
        <v>4.6130876000000003E-3</v>
      </c>
      <c r="AE50" s="23">
        <v>7.7870236499999995E-2</v>
      </c>
      <c r="AF50" s="23">
        <v>3.0584021E-3</v>
      </c>
      <c r="AG50" s="23">
        <v>3.7704700700000003E-2</v>
      </c>
      <c r="AI50" s="23">
        <v>1.3995125000000001E-3</v>
      </c>
      <c r="AJ50" s="23">
        <v>3.0567492200000001E-2</v>
      </c>
      <c r="AK50" s="23">
        <v>2.0807178E-3</v>
      </c>
      <c r="AL50" s="23">
        <v>7.74871E-4</v>
      </c>
      <c r="AM50" s="23">
        <v>8.4961190999999995E-3</v>
      </c>
      <c r="AW50" s="23">
        <v>3.4248395E-3</v>
      </c>
      <c r="AX50" s="23">
        <v>0.10839386500000001</v>
      </c>
      <c r="AY50" s="23">
        <v>1.71955E-3</v>
      </c>
      <c r="BF50" s="21"/>
      <c r="BG50" s="23" t="s">
        <v>47</v>
      </c>
      <c r="BH50" s="23">
        <v>0</v>
      </c>
      <c r="BI50" s="23">
        <v>0</v>
      </c>
      <c r="BJ50" s="23">
        <v>0</v>
      </c>
      <c r="BK50" s="23">
        <v>0.55168963723005504</v>
      </c>
      <c r="BL50" s="23">
        <v>0</v>
      </c>
      <c r="BM50" s="23">
        <v>0.49076267668290102</v>
      </c>
      <c r="BN50" s="23">
        <v>0.49076267668290102</v>
      </c>
      <c r="BO50" s="23">
        <v>9.5012012434068007E-3</v>
      </c>
      <c r="BP50" s="23">
        <v>0</v>
      </c>
      <c r="BQ50" s="23">
        <v>0</v>
      </c>
      <c r="BR50" s="23">
        <v>0</v>
      </c>
      <c r="BS50" s="23">
        <v>0.14036677906110201</v>
      </c>
      <c r="BT50" s="23">
        <v>0</v>
      </c>
      <c r="BU50" s="23">
        <v>0</v>
      </c>
      <c r="BV50" s="23">
        <v>0</v>
      </c>
      <c r="BW50" s="23">
        <v>2.2992729575555099E-3</v>
      </c>
      <c r="BX50" s="23">
        <v>5.0577029717202099E-2</v>
      </c>
      <c r="BY50" s="23">
        <v>5.3163004238385495E-4</v>
      </c>
      <c r="BZ50" s="23">
        <v>1.6836043364914499E-3</v>
      </c>
      <c r="CA50" s="23">
        <v>0</v>
      </c>
      <c r="CB50" s="23">
        <v>0</v>
      </c>
      <c r="CC50" s="23">
        <v>62.970364723195097</v>
      </c>
      <c r="CD50" s="23">
        <v>1.4779078076467399E-3</v>
      </c>
      <c r="CE50" s="23">
        <v>0</v>
      </c>
      <c r="CF50" s="23">
        <v>0</v>
      </c>
      <c r="CG50" s="23">
        <v>0</v>
      </c>
      <c r="CH50" s="23">
        <v>1.3242665962069501E-3</v>
      </c>
      <c r="CI50" s="23">
        <v>4.61308966748788E-3</v>
      </c>
      <c r="CJ50" s="23">
        <v>0</v>
      </c>
      <c r="CK50" s="23">
        <v>2.08070278113064E-3</v>
      </c>
      <c r="CL50" s="23">
        <v>0</v>
      </c>
      <c r="CM50" s="23">
        <v>7.7476272755832795E-4</v>
      </c>
      <c r="CN50" s="23">
        <v>55.621781400706602</v>
      </c>
      <c r="CO50" s="23">
        <v>0</v>
      </c>
      <c r="CP50" s="23">
        <v>1.37426727624464E-3</v>
      </c>
      <c r="CQ50" s="23">
        <v>0.53478945561765501</v>
      </c>
      <c r="CR50" s="23">
        <v>17.604006780459301</v>
      </c>
      <c r="CS50" s="23">
        <v>0.26687850234229998</v>
      </c>
      <c r="CT50" s="23">
        <v>3.4247572599772698E-3</v>
      </c>
      <c r="CU50" s="23">
        <v>0</v>
      </c>
      <c r="CV50" s="23">
        <v>0</v>
      </c>
      <c r="CW50" s="23">
        <v>4.5994890503200399</v>
      </c>
      <c r="CX50" s="23">
        <v>4.5994890503200399</v>
      </c>
      <c r="CY50" s="23">
        <v>0</v>
      </c>
      <c r="CZ50" s="23">
        <v>0</v>
      </c>
      <c r="DA50" s="23">
        <v>0.108394971808396</v>
      </c>
      <c r="DB50" s="23">
        <v>0</v>
      </c>
      <c r="DC50" s="23">
        <v>0</v>
      </c>
      <c r="DD50" s="23">
        <v>0</v>
      </c>
      <c r="DE50" s="23">
        <v>0.25113992604264701</v>
      </c>
      <c r="DF50" s="23">
        <v>0</v>
      </c>
      <c r="DG50" s="23">
        <v>0</v>
      </c>
      <c r="DH50" s="23">
        <v>0</v>
      </c>
      <c r="DI50" s="23">
        <v>0</v>
      </c>
      <c r="DJ50" s="23">
        <v>0</v>
      </c>
      <c r="DK50" s="23">
        <v>0</v>
      </c>
      <c r="DL50" s="23">
        <v>0</v>
      </c>
      <c r="DM50" s="23">
        <v>7.7870888296212401E-2</v>
      </c>
      <c r="DN50" s="23">
        <v>0</v>
      </c>
      <c r="DO50" s="23">
        <v>3.05835052603805E-3</v>
      </c>
      <c r="DP50" s="23">
        <v>0</v>
      </c>
      <c r="DQ50" s="23">
        <v>0</v>
      </c>
      <c r="DR50" s="23">
        <v>1.54490452333315E-2</v>
      </c>
      <c r="DS50" s="23">
        <v>2.2231706983691299E-2</v>
      </c>
      <c r="DT50" s="23">
        <v>71.341377655053705</v>
      </c>
      <c r="DU50" s="23">
        <v>312.87896594410199</v>
      </c>
      <c r="DV50" s="23">
        <v>34.764335420008003</v>
      </c>
      <c r="DW50" s="23">
        <v>347.64330136411002</v>
      </c>
      <c r="DX50" s="23">
        <v>0</v>
      </c>
      <c r="DY50" s="23">
        <v>5.3277107548074598</v>
      </c>
      <c r="DZ50" s="23">
        <v>0</v>
      </c>
      <c r="EA50" s="23">
        <v>0</v>
      </c>
      <c r="EB50" s="23">
        <v>0</v>
      </c>
      <c r="EC50" s="23">
        <v>0</v>
      </c>
      <c r="ED50" s="23">
        <v>0</v>
      </c>
      <c r="EE50" s="23">
        <v>0</v>
      </c>
      <c r="EF50" s="23">
        <v>0</v>
      </c>
      <c r="EG50" s="23">
        <v>0</v>
      </c>
      <c r="EH50" s="23">
        <v>0</v>
      </c>
      <c r="EI50" s="23">
        <v>25.268555231071801</v>
      </c>
      <c r="EJ50" s="23">
        <v>0</v>
      </c>
      <c r="EK50" s="23">
        <v>0</v>
      </c>
      <c r="EL50" s="23">
        <v>0</v>
      </c>
      <c r="EM50" s="23">
        <v>0</v>
      </c>
      <c r="EN50" s="23">
        <v>0</v>
      </c>
      <c r="EO50" s="23">
        <v>0</v>
      </c>
      <c r="EP50" s="23">
        <v>0</v>
      </c>
      <c r="EQ50" s="23">
        <v>0</v>
      </c>
      <c r="ER50" s="23">
        <v>0</v>
      </c>
      <c r="ES50" s="23">
        <v>0</v>
      </c>
      <c r="ET50" s="23">
        <v>0</v>
      </c>
      <c r="EU50" s="23">
        <v>0</v>
      </c>
      <c r="EV50" s="23">
        <v>0</v>
      </c>
      <c r="EW50" s="23">
        <v>0</v>
      </c>
      <c r="EX50" s="23">
        <v>0</v>
      </c>
      <c r="EY50" s="23">
        <v>0</v>
      </c>
      <c r="EZ50" s="23">
        <v>0</v>
      </c>
      <c r="FA50" s="23">
        <v>0</v>
      </c>
      <c r="FB50" s="23">
        <v>1.3986228994086001E-3</v>
      </c>
      <c r="FC50" s="23">
        <v>10.7696478596978</v>
      </c>
      <c r="FD50" s="23">
        <v>0</v>
      </c>
      <c r="FE50" s="23">
        <v>0</v>
      </c>
      <c r="FF50" s="23">
        <v>0</v>
      </c>
      <c r="FG50" s="23">
        <v>0</v>
      </c>
      <c r="FH50" s="23">
        <v>129.66919867502099</v>
      </c>
      <c r="FI50" s="23">
        <v>5.2534734629385502</v>
      </c>
      <c r="FJ50" s="23">
        <v>1.71974331586171E-3</v>
      </c>
      <c r="FK50" s="23">
        <v>0</v>
      </c>
      <c r="FL50" s="23">
        <v>0</v>
      </c>
      <c r="FM50" s="23">
        <v>2.8539620803902102</v>
      </c>
      <c r="FN50" s="23">
        <v>3.0567100902176202E-2</v>
      </c>
      <c r="FO50" s="23">
        <v>0</v>
      </c>
      <c r="FP50" s="23">
        <v>0</v>
      </c>
      <c r="FQ50" s="23">
        <v>2.3019428848691401</v>
      </c>
      <c r="FR50" s="23">
        <v>53.2983296681493</v>
      </c>
      <c r="FS50" s="23">
        <v>8.4943346923063903E-3</v>
      </c>
      <c r="FT50" s="23">
        <v>0.71269484272502404</v>
      </c>
      <c r="FV50" s="32">
        <f t="shared" si="47"/>
        <v>1.3385293328936498</v>
      </c>
      <c r="FW50" s="46">
        <f t="shared" si="58"/>
        <v>-3.561529006701802E-6</v>
      </c>
      <c r="FX50" s="46">
        <f t="shared" si="59"/>
        <v>0</v>
      </c>
      <c r="FY50" s="46">
        <f t="shared" si="60"/>
        <v>-1.2964590541475198E-6</v>
      </c>
      <c r="FZ50" s="46">
        <f t="shared" si="61"/>
        <v>0</v>
      </c>
      <c r="GA50" s="46">
        <f t="shared" si="62"/>
        <v>0</v>
      </c>
      <c r="GB50" s="46">
        <f t="shared" si="63"/>
        <v>-1.9381973087598007E-6</v>
      </c>
      <c r="GC50" s="46">
        <f t="shared" si="64"/>
        <v>-6.2660180868495833E-7</v>
      </c>
      <c r="GD50" s="46">
        <f t="shared" si="65"/>
        <v>-4.4770519648292908E-7</v>
      </c>
      <c r="GE50" s="46">
        <f t="shared" si="66"/>
        <v>9.493163219908645E-6</v>
      </c>
      <c r="GF50" s="46">
        <f t="shared" si="67"/>
        <v>0</v>
      </c>
      <c r="GG50" s="46">
        <f t="shared" si="68"/>
        <v>-1.1636564507119494E-6</v>
      </c>
      <c r="GH50" s="46">
        <f t="shared" si="69"/>
        <v>0</v>
      </c>
      <c r="GI50" s="46">
        <f t="shared" si="70"/>
        <v>7.3100359354766957E-6</v>
      </c>
      <c r="GJ50" s="46">
        <f t="shared" si="71"/>
        <v>-6.7226263681794394E-4</v>
      </c>
      <c r="GK50" s="46">
        <f t="shared" si="72"/>
        <v>0</v>
      </c>
      <c r="GL50" s="46">
        <f t="shared" si="73"/>
        <v>5.4341691936207746E-5</v>
      </c>
      <c r="GM50" s="46">
        <f t="shared" si="74"/>
        <v>0</v>
      </c>
      <c r="GN50" s="46">
        <f t="shared" si="75"/>
        <v>0</v>
      </c>
      <c r="GO50" s="46">
        <f t="shared" si="76"/>
        <v>4.1984401994862897E-5</v>
      </c>
      <c r="GP50" s="46">
        <f t="shared" si="77"/>
        <v>0</v>
      </c>
      <c r="GQ50" s="46">
        <f t="shared" si="78"/>
        <v>0</v>
      </c>
      <c r="GR50" s="46">
        <f t="shared" si="79"/>
        <v>-1.4351991512753873E-5</v>
      </c>
      <c r="GS50" s="46">
        <f t="shared" si="80"/>
        <v>-1.6110243721045576E-5</v>
      </c>
      <c r="GT50" s="46">
        <f t="shared" si="81"/>
        <v>-2.8832627874555656E-5</v>
      </c>
      <c r="GU50" s="46">
        <f t="shared" si="82"/>
        <v>0</v>
      </c>
      <c r="GV50" s="46">
        <f t="shared" si="83"/>
        <v>0</v>
      </c>
      <c r="GW50" s="46">
        <f t="shared" si="84"/>
        <v>0</v>
      </c>
      <c r="GX50" s="46">
        <f t="shared" si="85"/>
        <v>0</v>
      </c>
      <c r="GY50" s="46">
        <f t="shared" si="86"/>
        <v>4.4817875985761205E-7</v>
      </c>
      <c r="GZ50" s="46">
        <f t="shared" si="87"/>
        <v>8.3702867963660674E-6</v>
      </c>
      <c r="HA50" s="46">
        <f t="shared" si="88"/>
        <v>-1.6863041635388778E-5</v>
      </c>
      <c r="HB50" s="46">
        <f t="shared" si="89"/>
        <v>-6.3515907917557608E-4</v>
      </c>
      <c r="HC50" s="46">
        <f t="shared" si="90"/>
        <v>0</v>
      </c>
      <c r="HD50" s="46">
        <f t="shared" si="91"/>
        <v>-6.3565033638497324E-4</v>
      </c>
      <c r="HE50" s="46">
        <f t="shared" si="92"/>
        <v>-1.2801109794647659E-5</v>
      </c>
      <c r="HF50" s="46">
        <f t="shared" si="93"/>
        <v>-7.218119324003681E-6</v>
      </c>
      <c r="HG50" s="46">
        <f t="shared" si="94"/>
        <v>-1.3972963457408089E-4</v>
      </c>
      <c r="HH50" s="46">
        <f t="shared" si="95"/>
        <v>-2.1002620992086155E-4</v>
      </c>
      <c r="HI50" s="46">
        <f t="shared" si="48"/>
        <v>0</v>
      </c>
      <c r="HJ50" s="46">
        <f t="shared" si="49"/>
        <v>0</v>
      </c>
      <c r="HK50" s="46">
        <f t="shared" si="50"/>
        <v>0</v>
      </c>
      <c r="HL50" s="46">
        <f t="shared" si="51"/>
        <v>0</v>
      </c>
      <c r="HM50" s="46">
        <f t="shared" si="52"/>
        <v>0</v>
      </c>
      <c r="HN50" s="46">
        <f t="shared" si="53"/>
        <v>0</v>
      </c>
      <c r="HO50" s="46">
        <f t="shared" si="54"/>
        <v>0</v>
      </c>
      <c r="HP50" s="46">
        <f t="shared" si="55"/>
        <v>0</v>
      </c>
      <c r="HQ50" s="46">
        <f t="shared" si="96"/>
        <v>0</v>
      </c>
      <c r="HR50" s="46">
        <f t="shared" si="97"/>
        <v>-2.4012810740531631E-5</v>
      </c>
      <c r="HS50" s="46">
        <f t="shared" si="98"/>
        <v>1.0210987457544351E-5</v>
      </c>
      <c r="HT50" s="46">
        <f t="shared" si="99"/>
        <v>1.1242235568023374E-4</v>
      </c>
      <c r="HU50" s="46">
        <f t="shared" si="100"/>
        <v>0</v>
      </c>
      <c r="HV50" s="46">
        <f t="shared" si="101"/>
        <v>0</v>
      </c>
      <c r="HW50" s="46">
        <f t="shared" si="102"/>
        <v>0</v>
      </c>
      <c r="HX50" s="46">
        <f t="shared" si="103"/>
        <v>0</v>
      </c>
      <c r="HY50" s="46">
        <f t="shared" si="56"/>
        <v>0</v>
      </c>
      <c r="HZ50" s="46">
        <f t="shared" si="57"/>
        <v>0</v>
      </c>
    </row>
    <row r="51" spans="1:234" x14ac:dyDescent="0.3">
      <c r="A51" s="23" t="s">
        <v>48</v>
      </c>
      <c r="B51" s="21">
        <v>7152.9068085999997</v>
      </c>
      <c r="C51" s="21">
        <v>24.178539317999999</v>
      </c>
      <c r="D51" s="21">
        <v>10010.441073</v>
      </c>
      <c r="E51" s="21">
        <v>1064.8643489999999</v>
      </c>
      <c r="F51" s="21">
        <v>992.43176719999997</v>
      </c>
      <c r="G51" s="21">
        <v>3030.6751239999999</v>
      </c>
      <c r="H51" s="21">
        <v>15887.804270000001</v>
      </c>
      <c r="I51" s="23">
        <v>488.48262750999999</v>
      </c>
      <c r="J51" s="23">
        <v>305.36449239000001</v>
      </c>
      <c r="K51" s="23">
        <v>2.4992456E-3</v>
      </c>
      <c r="L51" s="23">
        <v>80.959094372999999</v>
      </c>
      <c r="M51" s="23">
        <v>8.0469200000000005E-5</v>
      </c>
      <c r="N51" s="23">
        <v>17.657355205000002</v>
      </c>
      <c r="O51" s="23">
        <v>0.114497392</v>
      </c>
      <c r="P51" s="23">
        <v>1.1978207378000001</v>
      </c>
      <c r="Q51" s="23">
        <v>0.85355474249999996</v>
      </c>
      <c r="S51" s="23">
        <v>8.7981846999999995E-3</v>
      </c>
      <c r="T51" s="23">
        <v>0.70993226210000004</v>
      </c>
      <c r="U51" s="23">
        <v>3.43449106E-2</v>
      </c>
      <c r="V51" s="23">
        <v>5.622E-5</v>
      </c>
      <c r="W51" s="23">
        <v>0.85945406030000004</v>
      </c>
      <c r="X51" s="23">
        <v>1.3288241449</v>
      </c>
      <c r="Y51" s="23">
        <v>2832.6581062</v>
      </c>
      <c r="Z51" s="23">
        <v>4.0217300000000003E-3</v>
      </c>
      <c r="AA51" s="23">
        <v>0.1183378975</v>
      </c>
      <c r="AB51" s="23">
        <v>5.2174086E-3</v>
      </c>
      <c r="AC51" s="23">
        <v>1.2523439689</v>
      </c>
      <c r="AD51" s="23">
        <v>1.5271987319</v>
      </c>
      <c r="AE51" s="23">
        <v>233.26201306999999</v>
      </c>
      <c r="AF51" s="23">
        <v>4.4822321296999998</v>
      </c>
      <c r="AG51" s="23">
        <v>1.9952979082</v>
      </c>
      <c r="AH51" s="23">
        <v>0.24229971929999999</v>
      </c>
      <c r="AI51" s="23">
        <v>0.80346704290000004</v>
      </c>
      <c r="AJ51" s="23">
        <v>121.49804584</v>
      </c>
      <c r="AK51" s="23">
        <v>1.3812544933999999</v>
      </c>
      <c r="AL51" s="23">
        <v>0.86447313459999997</v>
      </c>
      <c r="AM51" s="23">
        <v>93.089524014000006</v>
      </c>
      <c r="AN51" s="23">
        <v>0.71233818670000004</v>
      </c>
      <c r="AO51" s="6">
        <v>5.8496453000000003E-6</v>
      </c>
      <c r="AP51" s="23">
        <v>5.2083399999999997E-5</v>
      </c>
      <c r="AR51" s="23">
        <v>9.3648500000000003E-5</v>
      </c>
      <c r="AS51" s="23">
        <v>5.8452515199999999E-2</v>
      </c>
      <c r="AT51" s="23">
        <v>4.2462011500000001E-2</v>
      </c>
      <c r="AU51" s="23">
        <v>5.2857508907000001</v>
      </c>
      <c r="AV51" s="23">
        <v>1625.31</v>
      </c>
      <c r="AW51" s="23">
        <v>47.863655471999998</v>
      </c>
      <c r="AX51" s="23">
        <v>177.68810216</v>
      </c>
      <c r="AY51" s="23">
        <v>0.75730301470000005</v>
      </c>
      <c r="AZ51" s="6">
        <v>4.4963999999999999E-7</v>
      </c>
      <c r="BD51" s="23">
        <v>6.3507920000000005E-4</v>
      </c>
      <c r="BF51" s="21"/>
      <c r="BG51" s="23" t="s">
        <v>48</v>
      </c>
      <c r="BH51" s="23">
        <v>0.26897396779763699</v>
      </c>
      <c r="BI51" s="23">
        <v>0.57328163694490897</v>
      </c>
      <c r="BJ51" s="23">
        <v>0</v>
      </c>
      <c r="BK51" s="23">
        <v>305.363475918132</v>
      </c>
      <c r="BL51" s="23">
        <v>0</v>
      </c>
      <c r="BM51" s="23">
        <v>488.50057277486098</v>
      </c>
      <c r="BN51" s="23">
        <v>488.48173497532702</v>
      </c>
      <c r="BO51" s="23">
        <v>11.7397331748734</v>
      </c>
      <c r="BP51" s="23">
        <v>0.124316258510127</v>
      </c>
      <c r="BQ51" s="23">
        <v>1.0246806610558999E-3</v>
      </c>
      <c r="BR51" s="23">
        <v>1.4745579083648801E-3</v>
      </c>
      <c r="BS51" s="23">
        <v>80.958430613103502</v>
      </c>
      <c r="BT51" s="23">
        <v>6.3507732448104604E-4</v>
      </c>
      <c r="BU51" s="6">
        <v>2.57512997635542E-5</v>
      </c>
      <c r="BV51" s="6">
        <v>5.4719223268682597E-5</v>
      </c>
      <c r="BW51" s="23">
        <v>1.3288359356581601</v>
      </c>
      <c r="BX51" s="23">
        <v>17.657342957499999</v>
      </c>
      <c r="BY51" s="23">
        <v>2.7479224092439698E-2</v>
      </c>
      <c r="BZ51" s="23">
        <v>8.7018048517116198E-2</v>
      </c>
      <c r="CA51" s="23">
        <v>1.19783451143803</v>
      </c>
      <c r="CB51" s="23">
        <v>1625.3102471507</v>
      </c>
      <c r="CC51" s="23">
        <v>85244.607865999496</v>
      </c>
      <c r="CD51" s="23">
        <v>0.85356435987622703</v>
      </c>
      <c r="CE51" s="23">
        <v>2.5514854174286299E-3</v>
      </c>
      <c r="CF51" s="23">
        <v>6.2467282753572804E-3</v>
      </c>
      <c r="CG51" s="23">
        <v>0</v>
      </c>
      <c r="CH51" s="23">
        <v>0.70993198938892699</v>
      </c>
      <c r="CI51" s="23">
        <v>1.5272148281207001</v>
      </c>
      <c r="CJ51" s="23">
        <v>3.4342756097007203E-2</v>
      </c>
      <c r="CK51" s="23">
        <v>1.3812721114033299</v>
      </c>
      <c r="CL51" s="23">
        <v>0.242297547150266</v>
      </c>
      <c r="CM51" s="23">
        <v>0.864466970804601</v>
      </c>
      <c r="CN51" s="23">
        <v>7152.7793200019796</v>
      </c>
      <c r="CO51" s="6">
        <v>5.6216790716712001E-5</v>
      </c>
      <c r="CP51" s="23">
        <v>0.85943891471227896</v>
      </c>
      <c r="CQ51" s="23">
        <v>616.19724054524295</v>
      </c>
      <c r="CR51" s="23">
        <v>14802.331144956301</v>
      </c>
      <c r="CS51" s="23">
        <v>364.96789333548401</v>
      </c>
      <c r="CT51" s="23">
        <v>47.863768844152503</v>
      </c>
      <c r="CU51" s="6">
        <v>3.7729683272775398</v>
      </c>
      <c r="CV51" s="23">
        <v>0.164620407380522</v>
      </c>
      <c r="CW51" s="23">
        <v>2832.6537771066801</v>
      </c>
      <c r="CX51" s="23">
        <v>2832.6537771066801</v>
      </c>
      <c r="CY51" s="23">
        <v>4.0223616792605301E-3</v>
      </c>
      <c r="CZ51" s="23">
        <v>0</v>
      </c>
      <c r="DA51" s="23">
        <v>177.68800248110799</v>
      </c>
      <c r="DB51" s="23">
        <v>4.73317786747414E-2</v>
      </c>
      <c r="DC51" s="23">
        <v>5.9169091975764601E-2</v>
      </c>
      <c r="DD51" s="23">
        <v>0</v>
      </c>
      <c r="DE51" s="23">
        <v>299.41037389940197</v>
      </c>
      <c r="DF51" s="6">
        <v>0.18540024450485501</v>
      </c>
      <c r="DG51" s="23">
        <v>5.2877028253779299</v>
      </c>
      <c r="DH51" s="23">
        <v>0.39723290438664699</v>
      </c>
      <c r="DI51" s="23">
        <v>1.3565085969234501E-3</v>
      </c>
      <c r="DJ51" s="23">
        <v>3.8609127019295802E-3</v>
      </c>
      <c r="DK51" s="23">
        <v>0.41327341962741898</v>
      </c>
      <c r="DL51" s="23">
        <v>0.83906880312802601</v>
      </c>
      <c r="DM51" s="23">
        <v>233.36616024283299</v>
      </c>
      <c r="DN51" s="6">
        <v>4.4955598968237299E-7</v>
      </c>
      <c r="DO51" s="23">
        <v>4.4822038655324397</v>
      </c>
      <c r="DP51" s="23">
        <v>24.178599102608501</v>
      </c>
      <c r="DQ51" s="23">
        <v>0</v>
      </c>
      <c r="DR51" s="23">
        <v>0.81805195509857298</v>
      </c>
      <c r="DS51" s="23">
        <v>1.1772069631482001</v>
      </c>
      <c r="DT51" s="23">
        <v>33012.161888148497</v>
      </c>
      <c r="DU51" s="23">
        <v>9009.31797107493</v>
      </c>
      <c r="DV51" s="23">
        <v>1001.0346282934501</v>
      </c>
      <c r="DW51" s="23">
        <v>10010.3525993683</v>
      </c>
      <c r="DX51" s="23">
        <v>2.7062519580570502E-3</v>
      </c>
      <c r="DY51" s="23">
        <v>1187.7305051614101</v>
      </c>
      <c r="DZ51" s="23">
        <v>0.71234894023644502</v>
      </c>
      <c r="EA51" s="6">
        <v>5.8495951039181697E-6</v>
      </c>
      <c r="EB51" s="6">
        <v>5.2083955023418498E-5</v>
      </c>
      <c r="EC51" s="23">
        <v>0</v>
      </c>
      <c r="ED51" s="6">
        <v>9.3648182532863995E-5</v>
      </c>
      <c r="EE51" s="23">
        <v>5.8452574002568897E-2</v>
      </c>
      <c r="EF51" s="23">
        <v>4.24620580569018E-2</v>
      </c>
      <c r="EG51" s="23">
        <v>5.2856948779838104</v>
      </c>
      <c r="EH51" s="23">
        <v>8.1553115833044298</v>
      </c>
      <c r="EI51" s="23">
        <v>6858.9546380232896</v>
      </c>
      <c r="EJ51" s="23">
        <v>10.738751058218501</v>
      </c>
      <c r="EK51" s="23">
        <v>27.897310081295402</v>
      </c>
      <c r="EL51" s="23">
        <v>68.0971653009032</v>
      </c>
      <c r="EM51" s="23">
        <v>15.8963148051389</v>
      </c>
      <c r="EN51" s="23">
        <v>2.45934561307782E-2</v>
      </c>
      <c r="EO51" s="23">
        <v>1.1833384614709201E-2</v>
      </c>
      <c r="EP51" s="23">
        <v>3.7540451891841302</v>
      </c>
      <c r="EQ51" s="23">
        <v>1064.9294507070399</v>
      </c>
      <c r="ER51" s="23">
        <v>992.49688974131402</v>
      </c>
      <c r="ES51" s="23">
        <v>72.432560965734595</v>
      </c>
      <c r="ET51" s="23">
        <v>1.45760739540446E-2</v>
      </c>
      <c r="EU51" s="23">
        <v>4.2693767533634403E-3</v>
      </c>
      <c r="EV51" s="23">
        <v>32.1928233778116</v>
      </c>
      <c r="EW51" s="23">
        <v>1.55103079305764E-2</v>
      </c>
      <c r="EX51" s="23">
        <v>181.40174781935201</v>
      </c>
      <c r="EY51" s="23">
        <v>45.262685567993302</v>
      </c>
      <c r="EZ51" s="23">
        <v>24.2169193420306</v>
      </c>
      <c r="FA51" s="23">
        <v>453.37761883849402</v>
      </c>
      <c r="FB51" s="23">
        <v>0.80282923490862002</v>
      </c>
      <c r="FC51" s="23">
        <v>4537.9155281245003</v>
      </c>
      <c r="FD51" s="23">
        <v>25.211990945727599</v>
      </c>
      <c r="FE51" s="23">
        <v>96.197960523487396</v>
      </c>
      <c r="FF51" s="23">
        <v>3.7296093602743802E-2</v>
      </c>
      <c r="FG51" s="23">
        <v>0</v>
      </c>
      <c r="FH51" s="23">
        <v>3030.6709575160899</v>
      </c>
      <c r="FI51" s="23">
        <v>545.28691811483498</v>
      </c>
      <c r="FJ51" s="23">
        <v>0.75732229678954399</v>
      </c>
      <c r="FK51" s="6">
        <v>4.5186395277699397E-5</v>
      </c>
      <c r="FL51" s="23">
        <v>0.112044272278574</v>
      </c>
      <c r="FM51" s="23">
        <v>293.04669534079198</v>
      </c>
      <c r="FN51" s="23">
        <v>121.497441441699</v>
      </c>
      <c r="FO51" s="23">
        <v>0</v>
      </c>
      <c r="FP51" s="23">
        <v>0</v>
      </c>
      <c r="FQ51" s="23">
        <v>236.92145958964301</v>
      </c>
      <c r="FR51" s="23">
        <v>15887.7596939984</v>
      </c>
      <c r="FS51" s="23">
        <v>93.089810084976804</v>
      </c>
      <c r="FT51" s="23">
        <v>179.108890611699</v>
      </c>
      <c r="FV51" s="32">
        <f t="shared" si="47"/>
        <v>2.0778361785405681</v>
      </c>
      <c r="FW51" s="46">
        <f t="shared" si="58"/>
        <v>-1.7823327135599685E-5</v>
      </c>
      <c r="FX51" s="46">
        <f t="shared" si="59"/>
        <v>2.4726311096203821E-6</v>
      </c>
      <c r="FY51" s="46">
        <f t="shared" si="60"/>
        <v>-8.8381352085357271E-6</v>
      </c>
      <c r="FZ51" s="46">
        <f t="shared" si="61"/>
        <v>6.1136150441221647E-5</v>
      </c>
      <c r="GA51" s="46">
        <f t="shared" si="62"/>
        <v>6.5619162411323617E-5</v>
      </c>
      <c r="GB51" s="46">
        <f t="shared" si="63"/>
        <v>-1.3747708809227602E-6</v>
      </c>
      <c r="GC51" s="46">
        <f t="shared" si="64"/>
        <v>-2.8056741412099759E-6</v>
      </c>
      <c r="GD51" s="46">
        <f t="shared" si="65"/>
        <v>-1.8271574518847185E-6</v>
      </c>
      <c r="GE51" s="46">
        <f t="shared" si="66"/>
        <v>-3.328716643043141E-6</v>
      </c>
      <c r="GF51" s="46">
        <f t="shared" si="67"/>
        <v>-2.8130805631629731E-6</v>
      </c>
      <c r="GG51" s="46">
        <f t="shared" si="68"/>
        <v>-8.1987070339376887E-6</v>
      </c>
      <c r="GH51" s="46">
        <f t="shared" si="69"/>
        <v>1.6441473716471903E-5</v>
      </c>
      <c r="GI51" s="46">
        <f t="shared" si="70"/>
        <v>-6.9362029932702202E-7</v>
      </c>
      <c r="GJ51" s="46">
        <f t="shared" si="71"/>
        <v>-1.042735052990145E-6</v>
      </c>
      <c r="GK51" s="46">
        <f t="shared" si="72"/>
        <v>1.1498914316009423E-5</v>
      </c>
      <c r="GL51" s="46">
        <f t="shared" si="73"/>
        <v>1.126743927272693E-5</v>
      </c>
      <c r="GM51" s="46">
        <f t="shared" si="74"/>
        <v>0</v>
      </c>
      <c r="GN51" s="46">
        <f t="shared" si="75"/>
        <v>3.2953145336499675E-6</v>
      </c>
      <c r="GO51" s="46">
        <f t="shared" si="76"/>
        <v>-3.8413675165355253E-7</v>
      </c>
      <c r="GP51" s="46">
        <f t="shared" si="77"/>
        <v>-6.2731361216513345E-5</v>
      </c>
      <c r="GQ51" s="46">
        <f t="shared" si="78"/>
        <v>-5.7084370117377526E-5</v>
      </c>
      <c r="GR51" s="46">
        <f t="shared" si="79"/>
        <v>-1.762233541115799E-5</v>
      </c>
      <c r="GS51" s="46">
        <f t="shared" si="80"/>
        <v>8.8730764001383905E-6</v>
      </c>
      <c r="GT51" s="46">
        <f t="shared" si="81"/>
        <v>-1.5282795020208616E-6</v>
      </c>
      <c r="GU51" s="46">
        <f t="shared" si="82"/>
        <v>1.57066551093643E-4</v>
      </c>
      <c r="GV51" s="46">
        <f t="shared" si="83"/>
        <v>-3.0778261754962983E-5</v>
      </c>
      <c r="GW51" s="46">
        <f t="shared" si="84"/>
        <v>2.4339387623878317E-6</v>
      </c>
      <c r="GX51" s="46">
        <f t="shared" si="85"/>
        <v>-1.3943010852537505E-6</v>
      </c>
      <c r="GY51" s="46">
        <f t="shared" si="86"/>
        <v>1.0539702766819927E-5</v>
      </c>
      <c r="GZ51" s="46">
        <f t="shared" si="87"/>
        <v>4.4648149718977832E-4</v>
      </c>
      <c r="HA51" s="46">
        <f t="shared" si="88"/>
        <v>-6.3058241390277491E-6</v>
      </c>
      <c r="HB51" s="46">
        <f t="shared" si="89"/>
        <v>-1.9540918209103301E-5</v>
      </c>
      <c r="HC51" s="46">
        <f t="shared" si="90"/>
        <v>-8.9647224531378486E-6</v>
      </c>
      <c r="HD51" s="46">
        <f t="shared" si="91"/>
        <v>-7.9381973039982653E-4</v>
      </c>
      <c r="HE51" s="46">
        <f t="shared" si="92"/>
        <v>-4.9745516220340234E-6</v>
      </c>
      <c r="HF51" s="46">
        <f t="shared" si="93"/>
        <v>1.2755074038986627E-5</v>
      </c>
      <c r="HG51" s="46">
        <f t="shared" si="94"/>
        <v>-7.1301179322645233E-6</v>
      </c>
      <c r="HH51" s="46">
        <f t="shared" si="95"/>
        <v>3.0730737945941808E-6</v>
      </c>
      <c r="HI51" s="46">
        <f t="shared" si="48"/>
        <v>1.5096111153034174E-5</v>
      </c>
      <c r="HJ51" s="46">
        <f t="shared" si="49"/>
        <v>-8.5810470987969268E-6</v>
      </c>
      <c r="HK51" s="46">
        <f t="shared" si="50"/>
        <v>1.0656435994977652E-5</v>
      </c>
      <c r="HL51" s="46">
        <f t="shared" si="51"/>
        <v>0</v>
      </c>
      <c r="HM51" s="46">
        <f t="shared" si="52"/>
        <v>-3.3899863426304847E-6</v>
      </c>
      <c r="HN51" s="46">
        <f t="shared" si="53"/>
        <v>1.0059886849394911E-6</v>
      </c>
      <c r="HO51" s="46">
        <f t="shared" si="54"/>
        <v>1.0964365595128543E-6</v>
      </c>
      <c r="HP51" s="46">
        <f t="shared" si="55"/>
        <v>-1.0596926973661252E-5</v>
      </c>
      <c r="HQ51" s="46">
        <f t="shared" si="96"/>
        <v>1.5206372940157353E-7</v>
      </c>
      <c r="HR51" s="46">
        <f t="shared" si="97"/>
        <v>2.3686480145961011E-6</v>
      </c>
      <c r="HS51" s="46">
        <f t="shared" si="98"/>
        <v>-5.6097673846270097E-7</v>
      </c>
      <c r="HT51" s="46">
        <f t="shared" si="99"/>
        <v>2.5461524871356324E-5</v>
      </c>
      <c r="HU51" s="46">
        <f t="shared" si="100"/>
        <v>-1.868390659794607E-4</v>
      </c>
      <c r="HV51" s="46">
        <f t="shared" si="101"/>
        <v>0</v>
      </c>
      <c r="HW51" s="46">
        <f t="shared" si="102"/>
        <v>0</v>
      </c>
      <c r="HX51" s="46">
        <f t="shared" si="103"/>
        <v>0</v>
      </c>
      <c r="HY51" s="46">
        <f t="shared" si="56"/>
        <v>-2.9532048191930174E-6</v>
      </c>
      <c r="HZ51" s="46">
        <f t="shared" si="57"/>
        <v>0</v>
      </c>
    </row>
    <row r="52" spans="1:234" x14ac:dyDescent="0.3">
      <c r="AO52" s="6"/>
      <c r="AZ52" s="6"/>
      <c r="BF52" s="21"/>
      <c r="CU52" s="6"/>
      <c r="DF52" s="6"/>
      <c r="HV52" s="46"/>
      <c r="HW52" s="46"/>
      <c r="HX52" s="46"/>
    </row>
    <row r="53" spans="1:234" x14ac:dyDescent="0.3">
      <c r="AO53" s="6"/>
      <c r="AZ53" s="6"/>
      <c r="BF53" s="21"/>
      <c r="CU53" s="6"/>
      <c r="DF53" s="6"/>
      <c r="HV53" s="46"/>
      <c r="HW53" s="46"/>
      <c r="HX53" s="46"/>
    </row>
    <row r="54" spans="1:234" x14ac:dyDescent="0.3">
      <c r="A54" s="23" t="s">
        <v>49</v>
      </c>
      <c r="B54" s="21">
        <v>5404.6649440000001</v>
      </c>
      <c r="D54" s="21">
        <v>7469.9054657999995</v>
      </c>
      <c r="E54" s="21">
        <v>161.00769149999999</v>
      </c>
      <c r="F54" s="21">
        <v>149.34477939000001</v>
      </c>
      <c r="G54" s="21">
        <v>77.438784699999999</v>
      </c>
      <c r="H54" s="21">
        <v>2046.7355468000001</v>
      </c>
      <c r="I54" s="23">
        <v>61.391972033000002</v>
      </c>
      <c r="J54" s="23">
        <v>42.343210624000001</v>
      </c>
      <c r="K54" s="23">
        <v>4.8016799999999997E-5</v>
      </c>
      <c r="L54" s="23">
        <v>20.230122899000001</v>
      </c>
      <c r="N54" s="23">
        <v>4.5925291526000001</v>
      </c>
      <c r="O54" s="23">
        <v>2.63978E-4</v>
      </c>
      <c r="Q54" s="23">
        <v>2.62971075E-2</v>
      </c>
      <c r="S54" s="23">
        <v>1.3451999999999999E-5</v>
      </c>
      <c r="T54" s="23">
        <v>2.3563548300000001E-2</v>
      </c>
      <c r="W54" s="23">
        <v>2.4454634999999999E-2</v>
      </c>
      <c r="Y54" s="23">
        <v>459.31113964000002</v>
      </c>
      <c r="AA54" s="6">
        <v>2.8174649999999998E-6</v>
      </c>
      <c r="AB54" s="23">
        <v>3.119633E-4</v>
      </c>
      <c r="AC54" s="23">
        <v>9.1199999999999994E-5</v>
      </c>
      <c r="AD54" s="23">
        <v>0.34171098259999999</v>
      </c>
      <c r="AE54" s="23">
        <v>29.316865794000002</v>
      </c>
      <c r="AF54" s="23">
        <v>0.33778122579999997</v>
      </c>
      <c r="AG54" s="23">
        <v>5.0401600000000003E-4</v>
      </c>
      <c r="AI54" s="23">
        <v>2.4903528300000002E-2</v>
      </c>
      <c r="AJ54" s="23">
        <v>35.582026726000002</v>
      </c>
      <c r="AK54" s="23">
        <v>0.15902483419999999</v>
      </c>
      <c r="AL54" s="23">
        <v>5.9209594900000002E-2</v>
      </c>
      <c r="AM54" s="23">
        <v>24.982336984</v>
      </c>
      <c r="AN54" s="23">
        <v>3.6559897299999998E-2</v>
      </c>
      <c r="AS54" s="23">
        <v>5.598294E-4</v>
      </c>
      <c r="AT54" s="23">
        <v>2.2113320999999999E-3</v>
      </c>
      <c r="AU54" s="23">
        <v>0.2581569393</v>
      </c>
      <c r="AW54" s="23">
        <v>3.6423263364</v>
      </c>
      <c r="AX54" s="23">
        <v>5.7354593317000004</v>
      </c>
      <c r="AY54" s="23">
        <v>3.05984433E-2</v>
      </c>
      <c r="BD54" s="6">
        <v>5.86465E-7</v>
      </c>
      <c r="BF54" s="21"/>
      <c r="BG54" s="23" t="s">
        <v>49</v>
      </c>
      <c r="BH54" s="23">
        <v>4.24518128716856E-4</v>
      </c>
      <c r="BI54" s="23">
        <v>2.1650182297436398E-3</v>
      </c>
      <c r="BJ54" s="23">
        <v>0</v>
      </c>
      <c r="BK54" s="23">
        <v>42.342557829837602</v>
      </c>
      <c r="BL54" s="23">
        <v>0</v>
      </c>
      <c r="BM54" s="23">
        <v>61.387869283063701</v>
      </c>
      <c r="BN54" s="23">
        <v>61.387869283063701</v>
      </c>
      <c r="BO54" s="23">
        <v>1.9629993000049599</v>
      </c>
      <c r="BP54" s="6">
        <v>1.02445246879081E-5</v>
      </c>
      <c r="BQ54" s="6">
        <v>1.96866680996709E-5</v>
      </c>
      <c r="BR54" s="6">
        <v>2.8329006762677799E-5</v>
      </c>
      <c r="BS54" s="23">
        <v>20.228258103901702</v>
      </c>
      <c r="BT54" s="6">
        <v>5.8646778681305395E-7</v>
      </c>
      <c r="BU54" s="23">
        <v>0</v>
      </c>
      <c r="BV54" s="23">
        <v>0</v>
      </c>
      <c r="BW54" s="23">
        <v>0</v>
      </c>
      <c r="BX54" s="23">
        <v>4.5925640491101598</v>
      </c>
      <c r="BY54" s="6">
        <v>6.3369103325120794E-5</v>
      </c>
      <c r="BZ54" s="23">
        <v>2.0060847566924099E-4</v>
      </c>
      <c r="CA54" s="23">
        <v>0</v>
      </c>
      <c r="CB54" s="23">
        <v>0</v>
      </c>
      <c r="CC54" s="23">
        <v>12279.0949620108</v>
      </c>
      <c r="CD54" s="23">
        <v>2.6296864630698399E-2</v>
      </c>
      <c r="CE54" s="6">
        <v>3.9011227037483897E-6</v>
      </c>
      <c r="CF54" s="6">
        <v>9.5516350027833597E-6</v>
      </c>
      <c r="CG54" s="6">
        <v>0</v>
      </c>
      <c r="CH54" s="23">
        <v>2.3562867457464699E-2</v>
      </c>
      <c r="CI54" s="23">
        <v>0.34171376284329802</v>
      </c>
      <c r="CJ54" s="23">
        <v>0</v>
      </c>
      <c r="CK54" s="23">
        <v>0.15902552703417699</v>
      </c>
      <c r="CL54" s="23">
        <v>0</v>
      </c>
      <c r="CM54" s="23">
        <v>5.9209877257670802E-2</v>
      </c>
      <c r="CN54" s="23">
        <v>5404.2296534885199</v>
      </c>
      <c r="CO54" s="23">
        <v>0</v>
      </c>
      <c r="CP54" s="23">
        <v>2.4453742274177698E-2</v>
      </c>
      <c r="CQ54" s="23">
        <v>82.849687758163896</v>
      </c>
      <c r="CR54" s="23">
        <v>2141.0026289768398</v>
      </c>
      <c r="CS54" s="23">
        <v>42.115642313231</v>
      </c>
      <c r="CT54" s="23">
        <v>3.6394724426550402</v>
      </c>
      <c r="CU54" s="23">
        <v>0.164304507471352</v>
      </c>
      <c r="CV54" s="23">
        <v>6.55717429465878E-4</v>
      </c>
      <c r="CW54" s="23">
        <v>459.29357260930101</v>
      </c>
      <c r="CX54" s="23">
        <v>459.29357260930101</v>
      </c>
      <c r="CY54" s="23">
        <v>0</v>
      </c>
      <c r="CZ54" s="23">
        <v>0</v>
      </c>
      <c r="DA54" s="23">
        <v>5.73539159460306</v>
      </c>
      <c r="DB54" s="6">
        <v>1.1232266106031301E-6</v>
      </c>
      <c r="DC54" s="6">
        <v>1.40384365923157E-6</v>
      </c>
      <c r="DD54" s="23">
        <v>0</v>
      </c>
      <c r="DE54" s="23">
        <v>41.1874538218444</v>
      </c>
      <c r="DF54" s="6">
        <v>3.4175822059447502E-5</v>
      </c>
      <c r="DG54" s="23">
        <v>0.277734924782155</v>
      </c>
      <c r="DH54" s="23">
        <v>2.3863621422311899E-3</v>
      </c>
      <c r="DI54" s="6">
        <v>8.0933657412765901E-5</v>
      </c>
      <c r="DJ54" s="6">
        <v>2.30376494320343E-4</v>
      </c>
      <c r="DK54" s="6">
        <v>3.0095294785517701E-5</v>
      </c>
      <c r="DL54" s="6">
        <v>6.1115979651338702E-5</v>
      </c>
      <c r="DM54" s="23">
        <v>29.3196128751357</v>
      </c>
      <c r="DN54" s="23">
        <v>0</v>
      </c>
      <c r="DO54" s="23">
        <v>0.33766538251971701</v>
      </c>
      <c r="DP54" s="23">
        <v>0</v>
      </c>
      <c r="DQ54" s="23">
        <v>0</v>
      </c>
      <c r="DR54" s="23">
        <v>2.0664362836686999E-4</v>
      </c>
      <c r="DS54" s="23">
        <v>2.9737209058791798E-4</v>
      </c>
      <c r="DT54" s="23">
        <v>4510.6533413801999</v>
      </c>
      <c r="DU54" s="23">
        <v>6722.4682890479899</v>
      </c>
      <c r="DV54" s="23">
        <v>746.90291474175604</v>
      </c>
      <c r="DW54" s="23">
        <v>7469.3712037897403</v>
      </c>
      <c r="DX54" s="6">
        <v>6.9692865071623001E-5</v>
      </c>
      <c r="DY54" s="23">
        <v>159.607139826771</v>
      </c>
      <c r="DZ54" s="23">
        <v>3.6566668320133298E-2</v>
      </c>
      <c r="EA54" s="23">
        <v>0</v>
      </c>
      <c r="EB54" s="23">
        <v>0</v>
      </c>
      <c r="EC54" s="23">
        <v>0</v>
      </c>
      <c r="ED54" s="23">
        <v>0</v>
      </c>
      <c r="EE54" s="23">
        <v>5.5987226420190102E-4</v>
      </c>
      <c r="EF54" s="23">
        <v>2.21171447940608E-3</v>
      </c>
      <c r="EG54" s="23">
        <v>0.25816336116668598</v>
      </c>
      <c r="EH54" s="23">
        <v>1.1269017201563001</v>
      </c>
      <c r="EI54" s="23">
        <v>779.32293904230903</v>
      </c>
      <c r="EJ54" s="23">
        <v>1.4544277010753</v>
      </c>
      <c r="EK54" s="23">
        <v>3.3040721903470498</v>
      </c>
      <c r="EL54" s="23">
        <v>7.99678598080874</v>
      </c>
      <c r="EM54" s="23">
        <v>1.8665450172787199</v>
      </c>
      <c r="EN54" s="23">
        <v>1.56447251663111</v>
      </c>
      <c r="EO54" s="6">
        <v>2.8079355368530099E-7</v>
      </c>
      <c r="EP54" s="23">
        <v>0.45377773386905601</v>
      </c>
      <c r="EQ54" s="23">
        <v>161.03979269870999</v>
      </c>
      <c r="ER54" s="23">
        <v>149.321083934787</v>
      </c>
      <c r="ES54" s="23">
        <v>11.7187087639235</v>
      </c>
      <c r="ET54" s="23">
        <v>0</v>
      </c>
      <c r="EU54" s="6">
        <v>3.01464199694659E-5</v>
      </c>
      <c r="EV54" s="23">
        <v>23.456943649861799</v>
      </c>
      <c r="EW54" s="23">
        <v>0</v>
      </c>
      <c r="EX54" s="23">
        <v>22.1819474473232</v>
      </c>
      <c r="EY54" s="23">
        <v>5.3153781092059296</v>
      </c>
      <c r="EZ54" s="23">
        <v>2.9258459299922199</v>
      </c>
      <c r="FA54" s="23">
        <v>55.439742169458398</v>
      </c>
      <c r="FB54" s="23">
        <v>2.4883586368822101E-2</v>
      </c>
      <c r="FC54" s="23">
        <v>639.45913036780803</v>
      </c>
      <c r="FD54" s="23">
        <v>3.1128645976289202</v>
      </c>
      <c r="FE54" s="23">
        <v>17.810892282169501</v>
      </c>
      <c r="FF54" s="23">
        <v>1.31045674256078</v>
      </c>
      <c r="FG54" s="23">
        <v>0</v>
      </c>
      <c r="FH54" s="23">
        <v>77.422090180062597</v>
      </c>
      <c r="FI54" s="23">
        <v>15.833068171732601</v>
      </c>
      <c r="FJ54" s="23">
        <v>3.0598356950346298E-2</v>
      </c>
      <c r="FK54" s="23">
        <v>0</v>
      </c>
      <c r="FL54" s="6">
        <v>7.8327585762551701E-5</v>
      </c>
      <c r="FM54" s="23">
        <v>19.580053005831399</v>
      </c>
      <c r="FN54" s="23">
        <v>35.578151512146697</v>
      </c>
      <c r="FO54" s="23">
        <v>0</v>
      </c>
      <c r="FP54" s="23">
        <v>0</v>
      </c>
      <c r="FQ54" s="23">
        <v>9.3106431834124397</v>
      </c>
      <c r="FR54" s="23">
        <v>2046.3319387996901</v>
      </c>
      <c r="FS54" s="23">
        <v>24.976977358319999</v>
      </c>
      <c r="FT54" s="23">
        <v>25.567141991250299</v>
      </c>
      <c r="FV54" s="32">
        <f t="shared" ref="FV54" si="104">DT54/FR54</f>
        <v>2.2042627864304354</v>
      </c>
      <c r="FW54" s="46">
        <f>(CN54-B54)/(B54+1E-50)</f>
        <v>-8.0539777394230541E-5</v>
      </c>
      <c r="FX54" s="46">
        <f>(DP54-C54)/(C54+1E-50)</f>
        <v>0</v>
      </c>
      <c r="FY54" s="46">
        <f>(DW54-D54)/(D54+1E-50)</f>
        <v>-7.1521923899208124E-5</v>
      </c>
      <c r="FZ54" s="46">
        <f>(EQ54-E54)/(E54+1E-50)</f>
        <v>1.9937680250508444E-4</v>
      </c>
      <c r="GA54" s="46">
        <f>(ER54-F54)/(F54+1E-50)</f>
        <v>-1.5866276216550744E-4</v>
      </c>
      <c r="GB54" s="46">
        <f>(FH54-G54)/(G54+1E-50)</f>
        <v>-2.1558344442100568E-4</v>
      </c>
      <c r="GC54" s="46">
        <f>(FR54-H54)/(H54+1E-50)</f>
        <v>-1.9719596942605213E-4</v>
      </c>
      <c r="GD54" s="46">
        <f>(BN54-I54)/(I54+1E-50)</f>
        <v>-6.6828769307097021E-5</v>
      </c>
      <c r="GE54" s="46">
        <f>(BK54-J54)/(J54+1E-50)</f>
        <v>-1.5416737483496468E-5</v>
      </c>
      <c r="GF54" s="46">
        <f>(BR54+BQ54-K54)/(K54+1E-50)</f>
        <v>-2.3432166477177033E-5</v>
      </c>
      <c r="GG54" s="46">
        <f>(BS54-L54)/(L54+1E-50)</f>
        <v>-9.2179128501077413E-5</v>
      </c>
      <c r="GH54" s="46">
        <f>(BU54+BV54-M54)/(M54+1E-50)</f>
        <v>0</v>
      </c>
      <c r="GI54" s="46">
        <f>(BX54-N54)/(N54+1E-50)</f>
        <v>7.5985386265861929E-6</v>
      </c>
      <c r="GJ54" s="46">
        <f>(BY54+BZ54-O54)/(O54+1E-50)</f>
        <v>-1.5948512308944233E-6</v>
      </c>
      <c r="GK54" s="46">
        <f>(CA54-P54)/(P54+1E-50)</f>
        <v>0</v>
      </c>
      <c r="GL54" s="46">
        <f>(CD54-Q54)/(Q54+1E-50)</f>
        <v>-9.235589944652495E-6</v>
      </c>
      <c r="GM54" s="46">
        <f>(CG54-R54)/(R54+1E-50)</f>
        <v>0</v>
      </c>
      <c r="GN54" s="46">
        <f>(CE54+CF54-S54)/(S54+1E-50)</f>
        <v>5.6326682407889591E-5</v>
      </c>
      <c r="GO54" s="46">
        <f>(CH54-T54)/(T54+1E-50)</f>
        <v>-2.8893888417534027E-5</v>
      </c>
      <c r="GP54" s="46">
        <f>(CJ54-U54)/(U54+1E-50)</f>
        <v>0</v>
      </c>
      <c r="GQ54" s="46">
        <f>(CO54-V54)/(V54+1E-50)</f>
        <v>0</v>
      </c>
      <c r="GR54" s="46">
        <f>(CP54-W54)/(W54+1E-50)</f>
        <v>-3.650538322491557E-5</v>
      </c>
      <c r="GS54" s="46">
        <f>(BW54-X54)/(X54+1E-50)</f>
        <v>0</v>
      </c>
      <c r="GT54" s="46">
        <f>(CX54-Y54)/(Y54+1E-50)</f>
        <v>-3.8246472125151385E-5</v>
      </c>
      <c r="GU54" s="46">
        <f>(CY54-Z54)/(Z54+1E-50)</f>
        <v>0</v>
      </c>
      <c r="GV54" s="46">
        <f>(DB54+DC54+EO54-AA54)/(AA54+1E-50)</f>
        <v>-3.4077358476498035E-3</v>
      </c>
      <c r="GW54" s="46">
        <f>(DI54+DJ54-AB54)/(AB54+1E-50)</f>
        <v>-2.0936702070118393E-3</v>
      </c>
      <c r="GX54" s="46">
        <f>(DL54+DK54-AC54)/(AC54+1E-50)</f>
        <v>1.2362321114490967E-4</v>
      </c>
      <c r="GY54" s="46">
        <f>(CI54-AD54)/(AD54+1E-50)</f>
        <v>8.1362421449675561E-6</v>
      </c>
      <c r="GZ54" s="46">
        <f>(DM54-AE54)/(AE54+1E-50)</f>
        <v>9.3703097561699639E-5</v>
      </c>
      <c r="HA54" s="46">
        <f>(DO54-AF54)/(AF54+1E-50)</f>
        <v>-3.4295357892850622E-4</v>
      </c>
      <c r="HB54" s="46">
        <f>(DR54+DS54-AG54)/(AG54+1E-50)</f>
        <v>-5.5761168704829994E-7</v>
      </c>
      <c r="HC54" s="46">
        <f>(CL54-AH54)/(AH54+1E-50)</f>
        <v>0</v>
      </c>
      <c r="HD54" s="46">
        <f>(FB54-AI54)/(AI54+1E-50)</f>
        <v>-8.007673024348586E-4</v>
      </c>
      <c r="HE54" s="46">
        <f>(FN54-AJ54)/(AJ54+1E-50)</f>
        <v>-1.0890930646381476E-4</v>
      </c>
      <c r="HF54" s="46">
        <f>(CK54-AK54)/(AK54+1E-50)</f>
        <v>4.3567671709091659E-6</v>
      </c>
      <c r="HG54" s="46">
        <f>(CM54-AL54)/(AL54+1E-50)</f>
        <v>4.7687823447679416E-6</v>
      </c>
      <c r="HH54" s="46">
        <f>(FS54-AM54)/(AM54+1E-50)</f>
        <v>-2.145366017371864E-4</v>
      </c>
      <c r="HI54" s="46">
        <f>(DZ54-AN54)/(AN54+1E-50)</f>
        <v>1.8520347794577757E-4</v>
      </c>
      <c r="HJ54" s="46">
        <f>(EA54-AO54)/(AO54+1E-50)</f>
        <v>0</v>
      </c>
      <c r="HK54" s="46">
        <f>(EB54-AP54)/(AP54+1E-50)</f>
        <v>0</v>
      </c>
      <c r="HL54" s="46">
        <f t="shared" ref="HL54" si="105">(EC54-AQ54)/(AQ54+1E-50)</f>
        <v>0</v>
      </c>
      <c r="HM54" s="46">
        <f>(ED54-AR54)/(AR54+1E-50)</f>
        <v>0</v>
      </c>
      <c r="HN54" s="46">
        <f>(EE54-AS54)/(AS54+1E-50)</f>
        <v>7.6566543130860529E-5</v>
      </c>
      <c r="HO54" s="46">
        <f>(EF54-AT54)/(AT54+1E-50)</f>
        <v>1.72918127530489E-4</v>
      </c>
      <c r="HP54" s="46">
        <f>(EG54-AU54)/(AU54+1E-50)</f>
        <v>2.4875824385710936E-5</v>
      </c>
      <c r="HQ54" s="46">
        <f>(CB54-AV54)/(AV54+1E-50)</f>
        <v>0</v>
      </c>
      <c r="HR54" s="46">
        <f>(CT54-AW54)/(AW54+1E-50)</f>
        <v>-7.8353598260515612E-4</v>
      </c>
      <c r="HS54" s="46">
        <f>(DA54-AX54)/(AX54+1E-50)</f>
        <v>-1.1810230536554934E-5</v>
      </c>
      <c r="HT54" s="46">
        <f>(FJ54-AY54)/(AY54+1E-50)</f>
        <v>-2.8220276716385014E-6</v>
      </c>
      <c r="HU54" s="46">
        <f>(DN54-AZ54)/(AZ54+1E-50)</f>
        <v>0</v>
      </c>
      <c r="HV54" s="46">
        <f>(BL54-BA54)/(BA54+1E-50)</f>
        <v>0</v>
      </c>
      <c r="HW54" s="46">
        <f>(BJ54-BB54)/(BB54+1E-50)</f>
        <v>0</v>
      </c>
      <c r="HX54" s="46">
        <f>(FG54-BC54)/(BC54+1E-50)</f>
        <v>0</v>
      </c>
      <c r="HY54" s="46">
        <f t="shared" ref="HY54" si="106">(BT54-BD54)/(BD54+1E-50)</f>
        <v>4.7518829835550615E-6</v>
      </c>
      <c r="HZ54" s="46">
        <f>(CZ54-BE54)/(BE54+1E-50)</f>
        <v>0</v>
      </c>
    </row>
    <row r="55" spans="1:234" x14ac:dyDescent="0.3">
      <c r="A55" s="23" t="s">
        <v>1</v>
      </c>
      <c r="B55" s="21">
        <v>7934.3082182999997</v>
      </c>
      <c r="D55" s="21">
        <v>38248.171135999997</v>
      </c>
      <c r="E55" s="21">
        <v>1254.3835543</v>
      </c>
      <c r="F55" s="21">
        <v>410.99739825</v>
      </c>
      <c r="G55" s="21">
        <v>1563.0241868000001</v>
      </c>
      <c r="H55" s="21">
        <v>1924.8560605</v>
      </c>
      <c r="I55" s="23">
        <v>12.452541102</v>
      </c>
      <c r="J55" s="23">
        <v>7.0667874382000004</v>
      </c>
      <c r="K55" s="23">
        <v>7.6032149999999995E-4</v>
      </c>
      <c r="L55" s="23">
        <v>3.7978014536</v>
      </c>
      <c r="N55" s="23">
        <v>0.61871355039999998</v>
      </c>
      <c r="O55" s="23">
        <v>4.3201513999999996E-3</v>
      </c>
      <c r="Q55" s="23">
        <v>3.3956782400000003E-2</v>
      </c>
      <c r="S55" s="23">
        <v>2.1300550000000001E-4</v>
      </c>
      <c r="T55" s="23">
        <v>3.0427007499999999E-2</v>
      </c>
      <c r="W55" s="23">
        <v>3.1577645500000001E-2</v>
      </c>
      <c r="Y55" s="23">
        <v>155.3489721</v>
      </c>
      <c r="AA55" s="23">
        <v>5.8321749999999998E-4</v>
      </c>
      <c r="AB55" s="23">
        <v>3.1259910699999997E-2</v>
      </c>
      <c r="AC55" s="23">
        <v>1.4441053999999999E-3</v>
      </c>
      <c r="AD55" s="23">
        <v>0.10800976130000001</v>
      </c>
      <c r="AE55" s="23">
        <v>2.03354787</v>
      </c>
      <c r="AF55" s="23">
        <v>0.60031368139999997</v>
      </c>
      <c r="AG55" s="23">
        <v>7.9808485000000002E-3</v>
      </c>
      <c r="AI55" s="23">
        <v>3.2157277900000003E-2</v>
      </c>
      <c r="AJ55" s="23">
        <v>20.394641531000001</v>
      </c>
      <c r="AK55" s="23">
        <v>4.7897505200000003E-2</v>
      </c>
      <c r="AL55" s="23">
        <v>1.9197664E-2</v>
      </c>
      <c r="AM55" s="23">
        <v>9.8903386399999995</v>
      </c>
      <c r="AN55" s="23">
        <v>4.3489818999999999E-3</v>
      </c>
      <c r="AS55" s="23">
        <v>2.337087E-4</v>
      </c>
      <c r="AT55" s="23">
        <v>3.8413919999999999E-4</v>
      </c>
      <c r="AU55" s="23">
        <v>1.8500280899999999E-2</v>
      </c>
      <c r="AW55" s="23">
        <v>4.9171438172000004</v>
      </c>
      <c r="AX55" s="23">
        <v>2.5732242873</v>
      </c>
      <c r="AY55" s="23">
        <v>3.9510997300000003E-2</v>
      </c>
      <c r="BD55" s="6">
        <v>2.9910903999999999E-6</v>
      </c>
      <c r="BF55" s="21"/>
      <c r="BG55" s="23" t="s">
        <v>1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6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  <c r="FS55" s="23">
        <v>0</v>
      </c>
      <c r="FT55" s="23">
        <v>0</v>
      </c>
      <c r="HZ55" s="46"/>
    </row>
    <row r="56" spans="1:234" x14ac:dyDescent="0.3">
      <c r="A56" s="23" t="s">
        <v>11</v>
      </c>
      <c r="BD56" s="6"/>
      <c r="BF56" s="21"/>
      <c r="DJ56" s="6"/>
      <c r="HZ56" s="46"/>
    </row>
    <row r="57" spans="1:234" x14ac:dyDescent="0.3">
      <c r="A57" s="23" t="s">
        <v>56</v>
      </c>
      <c r="BD57" s="6"/>
      <c r="BF57" s="21"/>
      <c r="DJ57" s="6"/>
      <c r="HZ57" s="46"/>
    </row>
    <row r="58" spans="1:234" x14ac:dyDescent="0.3">
      <c r="A58" s="23" t="s">
        <v>71</v>
      </c>
      <c r="BD58" s="6"/>
      <c r="DJ58" s="6"/>
      <c r="HZ58" s="46"/>
    </row>
    <row r="59" spans="1:234" x14ac:dyDescent="0.3">
      <c r="A59" s="23" t="s">
        <v>234</v>
      </c>
      <c r="B59" s="21">
        <v>51872.131500000003</v>
      </c>
      <c r="C59" s="21">
        <v>8.3935383252999998</v>
      </c>
      <c r="D59" s="21">
        <v>49962.026919999997</v>
      </c>
      <c r="E59" s="21">
        <v>636.25494702000003</v>
      </c>
      <c r="F59" s="21">
        <v>635.0949435</v>
      </c>
      <c r="G59" s="21">
        <v>462.05488945000002</v>
      </c>
      <c r="H59" s="21">
        <v>38832.768940000002</v>
      </c>
      <c r="AB59" s="23">
        <v>3.7905439999999999E-3</v>
      </c>
      <c r="BG59" s="23" t="s">
        <v>66</v>
      </c>
      <c r="BH59" s="23">
        <v>0</v>
      </c>
      <c r="BI59" s="23">
        <v>0</v>
      </c>
      <c r="BJ59" s="23">
        <v>0</v>
      </c>
      <c r="BK59" s="23">
        <v>0</v>
      </c>
      <c r="BL59" s="23">
        <v>0</v>
      </c>
      <c r="BM59" s="23">
        <v>0</v>
      </c>
      <c r="BN59" s="23">
        <v>0</v>
      </c>
      <c r="BO59" s="23">
        <v>1.3589352122224301</v>
      </c>
      <c r="BP59" s="23">
        <v>0</v>
      </c>
      <c r="BQ59" s="23">
        <v>0</v>
      </c>
      <c r="BR59" s="23">
        <v>0</v>
      </c>
      <c r="BS59" s="23">
        <v>0</v>
      </c>
      <c r="BT59" s="23">
        <v>0</v>
      </c>
      <c r="BU59" s="23">
        <v>0</v>
      </c>
      <c r="BV59" s="23">
        <v>0</v>
      </c>
      <c r="BW59" s="23">
        <v>0</v>
      </c>
      <c r="BX59" s="23">
        <v>0</v>
      </c>
      <c r="BY59" s="23">
        <v>0</v>
      </c>
      <c r="BZ59" s="23">
        <v>0</v>
      </c>
      <c r="CA59" s="23">
        <v>0</v>
      </c>
      <c r="CB59" s="23">
        <v>0</v>
      </c>
      <c r="CC59" s="23">
        <v>100435.810380989</v>
      </c>
      <c r="CD59" s="23">
        <v>0</v>
      </c>
      <c r="CE59" s="23">
        <v>0</v>
      </c>
      <c r="CF59" s="23">
        <v>0</v>
      </c>
      <c r="CG59" s="23">
        <v>0</v>
      </c>
      <c r="CH59" s="23">
        <v>0</v>
      </c>
      <c r="CI59" s="23">
        <v>0</v>
      </c>
      <c r="CJ59" s="23">
        <v>0</v>
      </c>
      <c r="CK59" s="23">
        <v>0</v>
      </c>
      <c r="CL59" s="23">
        <v>0</v>
      </c>
      <c r="CM59" s="23">
        <v>0</v>
      </c>
      <c r="CN59" s="23">
        <v>51866.346822312902</v>
      </c>
      <c r="CO59" s="23">
        <v>0</v>
      </c>
      <c r="CP59" s="23">
        <v>0</v>
      </c>
      <c r="CQ59" s="23">
        <v>238.876951613616</v>
      </c>
      <c r="CR59" s="23">
        <v>13996.4252068446</v>
      </c>
      <c r="CS59" s="23">
        <v>238.536727657863</v>
      </c>
      <c r="CT59" s="23">
        <v>0</v>
      </c>
      <c r="CU59" s="23">
        <v>0</v>
      </c>
      <c r="CV59" s="23">
        <v>0</v>
      </c>
      <c r="CW59" s="23">
        <v>0</v>
      </c>
      <c r="CX59" s="23">
        <v>0</v>
      </c>
      <c r="CY59" s="23">
        <v>0</v>
      </c>
      <c r="CZ59" s="23">
        <v>0</v>
      </c>
      <c r="DA59" s="23">
        <v>0</v>
      </c>
      <c r="DB59" s="23">
        <v>0</v>
      </c>
      <c r="DC59" s="23">
        <v>0</v>
      </c>
      <c r="DD59" s="23">
        <v>0</v>
      </c>
      <c r="DE59" s="23">
        <v>56.597030730226301</v>
      </c>
      <c r="DF59" s="23">
        <v>0</v>
      </c>
      <c r="DG59" s="23">
        <v>0</v>
      </c>
      <c r="DH59" s="23">
        <v>0</v>
      </c>
      <c r="DI59" s="23">
        <v>9.8553547512359309E-4</v>
      </c>
      <c r="DJ59" s="23">
        <v>2.8049956734293299E-3</v>
      </c>
      <c r="DK59" s="23">
        <v>0</v>
      </c>
      <c r="DL59" s="23">
        <v>0</v>
      </c>
      <c r="DM59" s="23">
        <v>0</v>
      </c>
      <c r="DN59" s="23">
        <v>0</v>
      </c>
      <c r="DO59" s="23">
        <v>0</v>
      </c>
      <c r="DP59" s="23">
        <v>8.3935496067505202</v>
      </c>
      <c r="DQ59" s="23">
        <v>0</v>
      </c>
      <c r="DR59" s="23">
        <v>0</v>
      </c>
      <c r="DS59" s="23">
        <v>0</v>
      </c>
      <c r="DT59" s="23">
        <v>52290.673359899003</v>
      </c>
      <c r="DU59" s="23">
        <v>44963.063896338899</v>
      </c>
      <c r="DV59" s="23">
        <v>4995.8389889603704</v>
      </c>
      <c r="DW59" s="23">
        <v>49958.9028852993</v>
      </c>
      <c r="DX59" s="23">
        <v>0</v>
      </c>
      <c r="DY59" s="23">
        <v>189.950478601387</v>
      </c>
      <c r="DZ59" s="23">
        <v>0</v>
      </c>
      <c r="EA59" s="23">
        <v>0</v>
      </c>
      <c r="EB59" s="23">
        <v>0</v>
      </c>
      <c r="EC59" s="23">
        <v>0</v>
      </c>
      <c r="ED59" s="23">
        <v>0</v>
      </c>
      <c r="EE59" s="23">
        <v>0</v>
      </c>
      <c r="EF59" s="23">
        <v>0</v>
      </c>
      <c r="EG59" s="23">
        <v>0</v>
      </c>
      <c r="EH59" s="23">
        <v>3.6291058604364199</v>
      </c>
      <c r="EI59" s="23">
        <v>22635.881591276298</v>
      </c>
      <c r="EJ59" s="23">
        <v>5.3825129383753199</v>
      </c>
      <c r="EK59" s="23">
        <v>11.735335019869099</v>
      </c>
      <c r="EL59" s="23">
        <v>192.366665784817</v>
      </c>
      <c r="EM59" s="23">
        <v>6.9719208320243196</v>
      </c>
      <c r="EN59" s="23">
        <v>2.3518587719153199E-2</v>
      </c>
      <c r="EO59" s="23">
        <v>0</v>
      </c>
      <c r="EP59" s="23">
        <v>1.6947168438631499</v>
      </c>
      <c r="EQ59" s="23">
        <v>636.254955224127</v>
      </c>
      <c r="ER59" s="23">
        <v>635.09496238914903</v>
      </c>
      <c r="ES59" s="23">
        <v>1.15999283497852</v>
      </c>
      <c r="ET59" s="23">
        <v>0</v>
      </c>
      <c r="EU59" s="23">
        <v>9.1834906882278192E-3</v>
      </c>
      <c r="EV59" s="23">
        <v>18.836493769187101</v>
      </c>
      <c r="EW59" s="23">
        <v>0</v>
      </c>
      <c r="EX59" s="23">
        <v>85.427518863296896</v>
      </c>
      <c r="EY59" s="23">
        <v>18.8815537073474</v>
      </c>
      <c r="EZ59" s="23">
        <v>10.364278950820401</v>
      </c>
      <c r="FA59" s="23">
        <v>227.51812011882899</v>
      </c>
      <c r="FB59" s="23">
        <v>0</v>
      </c>
      <c r="FC59" s="23">
        <v>14655.103881282101</v>
      </c>
      <c r="FD59" s="23">
        <v>11.3390437452118</v>
      </c>
      <c r="FE59" s="23">
        <v>40.883043370426101</v>
      </c>
      <c r="FF59" s="23">
        <v>3.1950506236324498E-2</v>
      </c>
      <c r="FG59" s="23">
        <v>0</v>
      </c>
      <c r="FH59" s="23">
        <v>462.035371396134</v>
      </c>
      <c r="FI59" s="23">
        <v>351.59178287108102</v>
      </c>
      <c r="FJ59" s="23">
        <v>0</v>
      </c>
      <c r="FK59" s="23">
        <v>3.4016976030247399E-2</v>
      </c>
      <c r="FL59" s="23">
        <v>0</v>
      </c>
      <c r="FM59" s="23">
        <v>47.685666753528601</v>
      </c>
      <c r="FN59" s="23">
        <v>0</v>
      </c>
      <c r="FO59" s="23">
        <v>0</v>
      </c>
      <c r="FP59" s="23">
        <v>0</v>
      </c>
      <c r="FQ59" s="23">
        <v>347.03305611534302</v>
      </c>
      <c r="FR59" s="23">
        <v>38803.193941698701</v>
      </c>
      <c r="FS59" s="23">
        <v>0</v>
      </c>
      <c r="FT59" s="23">
        <v>21.805388840037999</v>
      </c>
      <c r="FV59" s="32">
        <f t="shared" ref="FV59" si="107">DT59/FR59</f>
        <v>1.3475868362399515</v>
      </c>
      <c r="FW59" s="46">
        <f>(CN59-B59)/(B59+1E-50)</f>
        <v>-1.1151802557219123E-4</v>
      </c>
      <c r="FX59" s="46">
        <f>(DP59-C59)/(C59+1E-50)</f>
        <v>1.3440637408449761E-6</v>
      </c>
      <c r="FY59" s="46">
        <f>(DW59-D59)/(D59+1E-50)</f>
        <v>-6.2528181766908567E-5</v>
      </c>
      <c r="FZ59" s="46">
        <f>(EQ59-E59)/(E59+1E-50)</f>
        <v>1.2894401857452228E-8</v>
      </c>
      <c r="GA59" s="46">
        <f>(ER59-F59)/(F59+1E-50)</f>
        <v>2.9742244408965226E-8</v>
      </c>
      <c r="GB59" s="46">
        <f>(FH59-G59)/(G59+1E-50)</f>
        <v>-4.2241851155942688E-5</v>
      </c>
      <c r="GC59" s="46">
        <f>(FR59-H59)/(H59+1E-50)</f>
        <v>-7.6159900796662309E-4</v>
      </c>
      <c r="GW59" s="46">
        <f>(DI59+DJ59-AB59)/(AB59+1E-50)</f>
        <v>-3.390396491021246E-6</v>
      </c>
      <c r="HZ59" s="46"/>
    </row>
    <row r="61" spans="1:234" x14ac:dyDescent="0.3">
      <c r="A61" s="2" t="s">
        <v>53</v>
      </c>
      <c r="B61" s="1">
        <f>SUM(B3:B59)</f>
        <v>234232.12256548798</v>
      </c>
      <c r="C61" s="1">
        <f t="shared" ref="C61:BD61" si="108">SUM(C3:C59)</f>
        <v>3767.1021260251996</v>
      </c>
      <c r="D61" s="1">
        <f t="shared" si="108"/>
        <v>442842.15267938509</v>
      </c>
      <c r="E61" s="1">
        <f t="shared" si="108"/>
        <v>15404.604517602498</v>
      </c>
      <c r="F61" s="1">
        <f t="shared" si="108"/>
        <v>14236.420631864499</v>
      </c>
      <c r="G61" s="1">
        <f t="shared" si="108"/>
        <v>38959.381959301514</v>
      </c>
      <c r="H61" s="1">
        <f t="shared" si="108"/>
        <v>184092.229285685</v>
      </c>
      <c r="I61" s="1">
        <f t="shared" si="108"/>
        <v>2860.5582035525999</v>
      </c>
      <c r="J61" s="1">
        <f t="shared" si="108"/>
        <v>2100.3431038921008</v>
      </c>
      <c r="K61" s="1">
        <f t="shared" si="108"/>
        <v>2.0095792846999999E-2</v>
      </c>
      <c r="L61" s="1">
        <f t="shared" si="108"/>
        <v>1183.3241626919996</v>
      </c>
      <c r="M61" s="1">
        <f t="shared" si="108"/>
        <v>1.49267529591E-3</v>
      </c>
      <c r="N61" s="1">
        <f t="shared" si="108"/>
        <v>282.22647538270002</v>
      </c>
      <c r="O61" s="1">
        <f t="shared" si="108"/>
        <v>0.30545753845029999</v>
      </c>
      <c r="P61" s="1">
        <f t="shared" si="108"/>
        <v>2.8964680094420006</v>
      </c>
      <c r="Q61" s="1">
        <f t="shared" si="108"/>
        <v>4.7269813602509982</v>
      </c>
      <c r="R61" s="1">
        <f t="shared" si="108"/>
        <v>1.8457473299999999E-2</v>
      </c>
      <c r="S61" s="1">
        <f t="shared" si="108"/>
        <v>2.3924705246389996E-2</v>
      </c>
      <c r="T61" s="1">
        <f t="shared" si="108"/>
        <v>3.5710457661449997</v>
      </c>
      <c r="U61" s="1">
        <f t="shared" si="108"/>
        <v>8.4459512600000008E-2</v>
      </c>
      <c r="V61" s="1">
        <f t="shared" si="108"/>
        <v>2.5619546039999996E-2</v>
      </c>
      <c r="W61" s="1">
        <f t="shared" si="108"/>
        <v>4.0666021725319998</v>
      </c>
      <c r="X61" s="1">
        <f t="shared" si="108"/>
        <v>3.1829527979760002</v>
      </c>
      <c r="Y61" s="1">
        <f t="shared" si="108"/>
        <v>14199.267551107101</v>
      </c>
      <c r="Z61" s="1">
        <f t="shared" si="108"/>
        <v>10.720262330899999</v>
      </c>
      <c r="AA61" s="1">
        <f t="shared" si="108"/>
        <v>0.22823183378898701</v>
      </c>
      <c r="AB61" s="1">
        <f t="shared" si="108"/>
        <v>0.1172338777443</v>
      </c>
      <c r="AC61" s="1">
        <f t="shared" si="108"/>
        <v>2.5456356650111003</v>
      </c>
      <c r="AD61" s="1">
        <f t="shared" si="108"/>
        <v>25.748563764300002</v>
      </c>
      <c r="AE61" s="1">
        <f t="shared" si="108"/>
        <v>2055.8571334203998</v>
      </c>
      <c r="AF61" s="1">
        <f t="shared" si="108"/>
        <v>28.836526713599998</v>
      </c>
      <c r="AG61" s="1">
        <f t="shared" si="108"/>
        <v>6.1501836821958005</v>
      </c>
      <c r="AH61" s="1">
        <f t="shared" si="108"/>
        <v>0.57978289587199994</v>
      </c>
      <c r="AI61" s="1">
        <f t="shared" si="108"/>
        <v>3.8676621181900006</v>
      </c>
      <c r="AJ61" s="1">
        <f t="shared" si="108"/>
        <v>1319.0890959636999</v>
      </c>
      <c r="AK61" s="1">
        <f t="shared" si="108"/>
        <v>12.787829104568001</v>
      </c>
      <c r="AL61" s="1">
        <f t="shared" si="108"/>
        <v>5.2002111650751006</v>
      </c>
      <c r="AM61" s="1">
        <f t="shared" si="108"/>
        <v>810.45633679710011</v>
      </c>
      <c r="AN61" s="1">
        <f t="shared" si="108"/>
        <v>3.0752260881093005</v>
      </c>
      <c r="AO61" s="1">
        <f t="shared" si="108"/>
        <v>7.1709870993000015E-5</v>
      </c>
      <c r="AP61" s="1">
        <f t="shared" si="108"/>
        <v>1.5526970809999997E-4</v>
      </c>
      <c r="AQ61" s="1">
        <f t="shared" si="108"/>
        <v>1.8169080000000001E-4</v>
      </c>
      <c r="AR61" s="1">
        <f t="shared" si="108"/>
        <v>3.5061061717499997E-4</v>
      </c>
      <c r="AS61" s="1">
        <f t="shared" si="108"/>
        <v>0.14616515063714999</v>
      </c>
      <c r="AT61" s="1">
        <f t="shared" si="108"/>
        <v>0.18872073814097998</v>
      </c>
      <c r="AU61" s="1">
        <f t="shared" si="108"/>
        <v>49.983385054913015</v>
      </c>
      <c r="AV61" s="1">
        <f t="shared" si="108"/>
        <v>1627.07294</v>
      </c>
      <c r="AW61" s="1">
        <f t="shared" si="108"/>
        <v>204.02001403989996</v>
      </c>
      <c r="AX61" s="1">
        <f t="shared" si="108"/>
        <v>2241.0459134763009</v>
      </c>
      <c r="AY61" s="1">
        <f t="shared" si="108"/>
        <v>5.0371399566110009</v>
      </c>
      <c r="AZ61" s="1">
        <f t="shared" si="108"/>
        <v>0.14860723889000002</v>
      </c>
      <c r="BA61" s="1">
        <f t="shared" si="108"/>
        <v>3.1399999999999997E-2</v>
      </c>
      <c r="BB61" s="1">
        <f t="shared" si="108"/>
        <v>244.27600000000001</v>
      </c>
      <c r="BC61" s="1">
        <f t="shared" si="108"/>
        <v>1.296</v>
      </c>
      <c r="BD61" s="1">
        <f t="shared" si="108"/>
        <v>5.9869868500900002E-2</v>
      </c>
      <c r="BE61" s="1"/>
      <c r="BF61" s="1"/>
      <c r="BH61" s="1">
        <f t="shared" ref="BH61:DT61" si="109">SUM(BH3:BH59)</f>
        <v>12.096573774800433</v>
      </c>
      <c r="BI61" s="1">
        <f t="shared" si="109"/>
        <v>302.40475717418349</v>
      </c>
      <c r="BJ61" s="1">
        <f t="shared" si="109"/>
        <v>244.27626760252801</v>
      </c>
      <c r="BK61" s="1">
        <f t="shared" si="109"/>
        <v>2093.2607523765591</v>
      </c>
      <c r="BL61" s="1">
        <f t="shared" si="109"/>
        <v>3.1294600076059498E-2</v>
      </c>
      <c r="BM61" s="1">
        <f t="shared" si="109"/>
        <v>2848.9516556602607</v>
      </c>
      <c r="BN61" s="1">
        <f t="shared" si="109"/>
        <v>2848.0742357686099</v>
      </c>
      <c r="BO61" s="1">
        <f t="shared" si="109"/>
        <v>102.16338316118895</v>
      </c>
      <c r="BP61" s="1">
        <f t="shared" si="109"/>
        <v>5.790282800969921</v>
      </c>
      <c r="BQ61" s="1">
        <f t="shared" si="109"/>
        <v>7.9275020868092259E-3</v>
      </c>
      <c r="BR61" s="1">
        <f t="shared" si="109"/>
        <v>1.1408001897815684E-2</v>
      </c>
      <c r="BS61" s="1">
        <f t="shared" si="109"/>
        <v>1179.5154858416231</v>
      </c>
      <c r="BT61" s="1">
        <f t="shared" si="109"/>
        <v>5.9847300016677915E-2</v>
      </c>
      <c r="BU61" s="1">
        <f t="shared" si="109"/>
        <v>4.7764793823628932E-4</v>
      </c>
      <c r="BV61" s="1">
        <f t="shared" si="109"/>
        <v>1.0149846181497326E-3</v>
      </c>
      <c r="BW61" s="1">
        <f t="shared" si="109"/>
        <v>3.1829782307402836</v>
      </c>
      <c r="BX61" s="1">
        <f t="shared" si="109"/>
        <v>281.60709565529913</v>
      </c>
      <c r="BY61" s="1">
        <f t="shared" si="109"/>
        <v>7.226871295065819E-2</v>
      </c>
      <c r="BZ61" s="1">
        <f t="shared" si="109"/>
        <v>0.22885187212798055</v>
      </c>
      <c r="CA61" s="1">
        <f t="shared" si="109"/>
        <v>2.8964952574546441</v>
      </c>
      <c r="CB61" s="1">
        <f t="shared" si="109"/>
        <v>1627.0731726109625</v>
      </c>
      <c r="CC61" s="1">
        <f t="shared" si="109"/>
        <v>690714.76767854299</v>
      </c>
      <c r="CD61" s="1">
        <f t="shared" si="109"/>
        <v>4.6929822029717325</v>
      </c>
      <c r="CE61" s="1">
        <f t="shared" si="109"/>
        <v>6.8759969533268017E-3</v>
      </c>
      <c r="CF61" s="1">
        <f t="shared" si="109"/>
        <v>1.6834400621003175E-2</v>
      </c>
      <c r="CG61" s="1">
        <f t="shared" si="109"/>
        <v>1.8458768730358299E-2</v>
      </c>
      <c r="CH61" s="1">
        <f t="shared" si="109"/>
        <v>3.5406228739546606</v>
      </c>
      <c r="CI61" s="1">
        <f t="shared" si="109"/>
        <v>25.640390737876512</v>
      </c>
      <c r="CJ61" s="1">
        <f t="shared" si="109"/>
        <v>8.439784807104761E-2</v>
      </c>
      <c r="CK61" s="1">
        <f t="shared" si="109"/>
        <v>12.739949469587943</v>
      </c>
      <c r="CL61" s="1">
        <f t="shared" si="109"/>
        <v>0.57969413760186739</v>
      </c>
      <c r="CM61" s="1">
        <f t="shared" si="109"/>
        <v>5.1809225495419504</v>
      </c>
      <c r="CN61" s="1">
        <f t="shared" si="109"/>
        <v>226276.20134505181</v>
      </c>
      <c r="CO61" s="1">
        <f t="shared" si="109"/>
        <v>2.561929930934127E-2</v>
      </c>
      <c r="CP61" s="1">
        <f t="shared" si="109"/>
        <v>4.0350062640645952</v>
      </c>
      <c r="CQ61" s="1">
        <f t="shared" si="109"/>
        <v>4618.433828183166</v>
      </c>
      <c r="CR61" s="1">
        <f t="shared" si="109"/>
        <v>117442.7435331601</v>
      </c>
      <c r="CS61" s="1">
        <f t="shared" si="109"/>
        <v>3106.1199900197826</v>
      </c>
      <c r="CT61" s="1">
        <f t="shared" si="109"/>
        <v>199.09063754699352</v>
      </c>
      <c r="CU61" s="1">
        <f t="shared" si="109"/>
        <v>162.90991236337604</v>
      </c>
      <c r="CV61" s="1">
        <f t="shared" si="109"/>
        <v>6.9915390620550122</v>
      </c>
      <c r="CW61" s="1">
        <f t="shared" si="109"/>
        <v>14043.553457135626</v>
      </c>
      <c r="CX61" s="1">
        <f t="shared" si="109"/>
        <v>14043.553457135626</v>
      </c>
      <c r="CY61" s="1">
        <f t="shared" si="109"/>
        <v>10.709598397565758</v>
      </c>
      <c r="CZ61" s="1"/>
      <c r="DA61" s="1">
        <f t="shared" si="109"/>
        <v>2238.4763135479684</v>
      </c>
      <c r="DB61" s="1">
        <f t="shared" si="109"/>
        <v>9.0735701062420307E-2</v>
      </c>
      <c r="DC61" s="1">
        <f t="shared" si="109"/>
        <v>0.11423214998582921</v>
      </c>
      <c r="DD61" s="1">
        <f t="shared" si="109"/>
        <v>0</v>
      </c>
      <c r="DE61" s="1">
        <f t="shared" si="109"/>
        <v>2261.8321759232435</v>
      </c>
      <c r="DF61" s="1">
        <f t="shared" si="109"/>
        <v>7.7804107458534411</v>
      </c>
      <c r="DG61" s="1">
        <f t="shared" si="109"/>
        <v>267.67206589605996</v>
      </c>
      <c r="DH61" s="1">
        <f t="shared" si="109"/>
        <v>28.595627381111846</v>
      </c>
      <c r="DI61" s="1">
        <f t="shared" si="109"/>
        <v>2.23432092982217E-2</v>
      </c>
      <c r="DJ61" s="1">
        <f t="shared" si="109"/>
        <v>6.3592684439416153E-2</v>
      </c>
      <c r="DK61" s="1">
        <f t="shared" si="109"/>
        <v>0.83952581721471353</v>
      </c>
      <c r="DL61" s="1">
        <f t="shared" si="109"/>
        <v>1.704486473265225</v>
      </c>
      <c r="DM61" s="1">
        <f t="shared" si="109"/>
        <v>2055.6925124779232</v>
      </c>
      <c r="DN61" s="1">
        <f t="shared" si="109"/>
        <v>0.14859720949335595</v>
      </c>
      <c r="DO61" s="1">
        <f t="shared" si="109"/>
        <v>28.235643935194179</v>
      </c>
      <c r="DP61" s="1">
        <f t="shared" si="109"/>
        <v>3767.0048979835719</v>
      </c>
      <c r="DQ61" s="1">
        <f t="shared" si="109"/>
        <v>0</v>
      </c>
      <c r="DR61" s="1">
        <f t="shared" si="109"/>
        <v>2.5181705429364865</v>
      </c>
      <c r="DS61" s="1">
        <f t="shared" si="109"/>
        <v>3.623718102546587</v>
      </c>
      <c r="DT61" s="1">
        <f t="shared" si="109"/>
        <v>307965.01379895059</v>
      </c>
      <c r="DU61" s="1">
        <f t="shared" ref="DU61:FT61" si="110">SUM(DU3:DU59)</f>
        <v>364114.02186707163</v>
      </c>
      <c r="DV61" s="1">
        <f t="shared" si="110"/>
        <v>40457.024558592908</v>
      </c>
      <c r="DW61" s="1">
        <f t="shared" si="110"/>
        <v>404571.04642566462</v>
      </c>
      <c r="DX61" s="1">
        <f t="shared" si="110"/>
        <v>7.7416880942010477E-2</v>
      </c>
      <c r="DY61" s="1">
        <f t="shared" si="110"/>
        <v>7780.1579244878039</v>
      </c>
      <c r="DZ61" s="1">
        <f t="shared" si="110"/>
        <v>3.0708468026287186</v>
      </c>
      <c r="EA61" s="1">
        <f t="shared" si="110"/>
        <v>7.1713299878927689E-5</v>
      </c>
      <c r="EB61" s="1">
        <f t="shared" si="110"/>
        <v>1.5527002531528635E-4</v>
      </c>
      <c r="EC61" s="1">
        <f t="shared" si="110"/>
        <v>1.8165407276354999E-4</v>
      </c>
      <c r="ED61" s="1">
        <f t="shared" si="110"/>
        <v>3.5064405757044038E-4</v>
      </c>
      <c r="EE61" s="1">
        <f t="shared" si="110"/>
        <v>0.14592722510328376</v>
      </c>
      <c r="EF61" s="1">
        <f t="shared" si="110"/>
        <v>0.18833565663934146</v>
      </c>
      <c r="EG61" s="1">
        <f t="shared" si="110"/>
        <v>49.964244389751549</v>
      </c>
      <c r="EH61" s="1">
        <f t="shared" si="110"/>
        <v>110.13131463025252</v>
      </c>
      <c r="EI61" s="1">
        <f t="shared" si="110"/>
        <v>90923.267927546287</v>
      </c>
      <c r="EJ61" s="1">
        <f t="shared" si="110"/>
        <v>146.35008177656314</v>
      </c>
      <c r="EK61" s="1">
        <f t="shared" si="110"/>
        <v>360.79278934801471</v>
      </c>
      <c r="EL61" s="1">
        <f t="shared" si="110"/>
        <v>1107.3181863282</v>
      </c>
      <c r="EM61" s="1">
        <f t="shared" si="110"/>
        <v>204.90032211842603</v>
      </c>
      <c r="EN61" s="1">
        <f t="shared" si="110"/>
        <v>15.958493623083175</v>
      </c>
      <c r="EO61" s="1">
        <f t="shared" si="110"/>
        <v>2.2675599154713066E-2</v>
      </c>
      <c r="EP61" s="1">
        <f t="shared" si="110"/>
        <v>48.983077923783014</v>
      </c>
      <c r="EQ61" s="1">
        <f t="shared" si="110"/>
        <v>14157.75057463638</v>
      </c>
      <c r="ER61" s="1">
        <f t="shared" si="110"/>
        <v>13825.138333604806</v>
      </c>
      <c r="ES61" s="1">
        <f t="shared" si="110"/>
        <v>332.61224103157093</v>
      </c>
      <c r="ET61" s="1">
        <f t="shared" si="110"/>
        <v>0.17373503049543343</v>
      </c>
      <c r="EU61" s="1">
        <f t="shared" si="110"/>
        <v>6.8490721251552908E-2</v>
      </c>
      <c r="EV61" s="1">
        <f t="shared" si="110"/>
        <v>908.57259087661691</v>
      </c>
      <c r="EW61" s="1">
        <f t="shared" si="110"/>
        <v>0.30785392879456747</v>
      </c>
      <c r="EX61" s="1">
        <f t="shared" si="110"/>
        <v>2377.7545742857242</v>
      </c>
      <c r="EY61" s="1">
        <f t="shared" si="110"/>
        <v>583.97483927822691</v>
      </c>
      <c r="EZ61" s="1">
        <f t="shared" si="110"/>
        <v>313.84324616558274</v>
      </c>
      <c r="FA61" s="1">
        <f t="shared" si="110"/>
        <v>5961.4721315430188</v>
      </c>
      <c r="FB61" s="1">
        <f t="shared" si="110"/>
        <v>3.8324420592674282</v>
      </c>
      <c r="FC61" s="1">
        <f t="shared" si="110"/>
        <v>55147.705362519686</v>
      </c>
      <c r="FD61" s="1">
        <f t="shared" si="110"/>
        <v>329.0300170745686</v>
      </c>
      <c r="FE61" s="1">
        <f t="shared" si="110"/>
        <v>1314.1288722634883</v>
      </c>
      <c r="FF61" s="1">
        <f t="shared" si="110"/>
        <v>41.3777166887254</v>
      </c>
      <c r="FG61" s="1">
        <f t="shared" si="110"/>
        <v>1.29599723606541</v>
      </c>
      <c r="FH61" s="1">
        <f t="shared" si="110"/>
        <v>37396.11862654009</v>
      </c>
      <c r="FI61" s="1">
        <f t="shared" si="110"/>
        <v>3217.0106253501308</v>
      </c>
      <c r="FJ61" s="1">
        <f t="shared" si="110"/>
        <v>4.9976535326818521</v>
      </c>
      <c r="FK61" s="1">
        <f t="shared" si="110"/>
        <v>4.3249724777543706E-2</v>
      </c>
      <c r="FL61" s="1">
        <f t="shared" si="110"/>
        <v>6.9858981760122942</v>
      </c>
      <c r="FM61" s="1">
        <f t="shared" si="110"/>
        <v>2398.6618510749122</v>
      </c>
      <c r="FN61" s="1">
        <f t="shared" si="110"/>
        <v>1298.6579039466178</v>
      </c>
      <c r="FO61" s="1">
        <f t="shared" si="110"/>
        <v>0</v>
      </c>
      <c r="FP61" s="1">
        <f t="shared" si="110"/>
        <v>1.4174719687825501E-3</v>
      </c>
      <c r="FQ61" s="1">
        <f t="shared" si="110"/>
        <v>1937.6614316311529</v>
      </c>
      <c r="FR61" s="1">
        <f t="shared" si="110"/>
        <v>182135.89534493518</v>
      </c>
      <c r="FS61" s="1">
        <f t="shared" si="110"/>
        <v>800.54122559014718</v>
      </c>
      <c r="FT61" s="1">
        <f t="shared" si="110"/>
        <v>1415.1002363297023</v>
      </c>
      <c r="FV61" s="23" t="s">
        <v>660</v>
      </c>
      <c r="FW61" s="19">
        <f>MIN(FW3:FW51)</f>
        <v>-2.7935419580223161E-3</v>
      </c>
      <c r="FX61" s="19">
        <f t="shared" ref="FX61:HZ61" si="111">MIN(FX3:FX51)</f>
        <v>-2.1327349752080999E-3</v>
      </c>
      <c r="FY61" s="19">
        <f t="shared" si="111"/>
        <v>-2.9365840896643613E-3</v>
      </c>
      <c r="FZ61" s="19">
        <f t="shared" si="111"/>
        <v>-3.0246556776071703E-3</v>
      </c>
      <c r="GA61" s="19">
        <f t="shared" si="111"/>
        <v>-3.0246913735700121E-3</v>
      </c>
      <c r="GB61" s="19">
        <f t="shared" si="111"/>
        <v>-3.3673521471935652E-3</v>
      </c>
      <c r="GC61" s="19">
        <f t="shared" si="111"/>
        <v>-2.7464408533272185E-3</v>
      </c>
      <c r="GD61" s="19">
        <f t="shared" si="111"/>
        <v>-3.3606023317657224E-3</v>
      </c>
      <c r="GE61" s="19">
        <f t="shared" si="111"/>
        <v>-3.2475386329067699E-3</v>
      </c>
      <c r="GF61" s="19">
        <f t="shared" si="111"/>
        <v>-5.5313872392695582E-4</v>
      </c>
      <c r="GG61" s="19">
        <f t="shared" si="111"/>
        <v>-3.0718911111969104E-3</v>
      </c>
      <c r="GH61" s="19">
        <f t="shared" si="111"/>
        <v>-1.6362428832036695E-3</v>
      </c>
      <c r="GI61" s="19">
        <f t="shared" si="111"/>
        <v>-3.4160139401087359E-3</v>
      </c>
      <c r="GJ61" s="19">
        <f t="shared" si="111"/>
        <v>-6.7226263681794394E-4</v>
      </c>
      <c r="GK61" s="19">
        <f t="shared" si="111"/>
        <v>-3.338914822232115E-3</v>
      </c>
      <c r="GL61" s="19">
        <f t="shared" si="111"/>
        <v>-2.0375250569371452E-3</v>
      </c>
      <c r="GM61" s="19">
        <f t="shared" si="111"/>
        <v>0</v>
      </c>
      <c r="GN61" s="19">
        <f t="shared" si="111"/>
        <v>-1.0653580094445562E-3</v>
      </c>
      <c r="GO61" s="19">
        <f t="shared" si="111"/>
        <v>-2.1339218734041132E-4</v>
      </c>
      <c r="GP61" s="19">
        <f t="shared" si="111"/>
        <v>-3.1980611664650729E-3</v>
      </c>
      <c r="GQ61" s="19">
        <f t="shared" si="111"/>
        <v>-5.7084370117377526E-5</v>
      </c>
      <c r="GR61" s="19">
        <f t="shared" si="111"/>
        <v>-1.9866646083199317E-3</v>
      </c>
      <c r="GS61" s="19">
        <f t="shared" si="111"/>
        <v>-3.3646852626500402E-3</v>
      </c>
      <c r="GT61" s="19">
        <f t="shared" si="111"/>
        <v>-3.3691540839579232E-3</v>
      </c>
      <c r="GU61" s="19">
        <f t="shared" si="111"/>
        <v>-2.9045324605506614E-3</v>
      </c>
      <c r="GV61" s="19">
        <f t="shared" si="111"/>
        <v>-3.374325810061835E-3</v>
      </c>
      <c r="GW61" s="19">
        <f t="shared" si="111"/>
        <v>-3.3554127021614543E-3</v>
      </c>
      <c r="GX61" s="19">
        <f t="shared" si="111"/>
        <v>-5.1861201660174158E-4</v>
      </c>
      <c r="GY61" s="19">
        <f t="shared" si="111"/>
        <v>-1.3280469365168431E-3</v>
      </c>
      <c r="GZ61" s="19">
        <f t="shared" si="111"/>
        <v>-6.6113482877185024E-5</v>
      </c>
      <c r="HA61" s="19">
        <f t="shared" si="111"/>
        <v>-3.3821335037927201E-3</v>
      </c>
      <c r="HB61" s="19">
        <f t="shared" si="111"/>
        <v>-6.3515907917557608E-4</v>
      </c>
      <c r="HC61" s="19">
        <f t="shared" si="111"/>
        <v>-3.1871338421179179E-3</v>
      </c>
      <c r="HD61" s="19">
        <f t="shared" si="111"/>
        <v>-9.6063808130054766E-4</v>
      </c>
      <c r="HE61" s="19">
        <f t="shared" si="111"/>
        <v>-3.2944004790274196E-3</v>
      </c>
      <c r="HF61" s="19">
        <f t="shared" si="111"/>
        <v>-2.6673793460923703E-4</v>
      </c>
      <c r="HG61" s="19">
        <f t="shared" si="111"/>
        <v>-3.5089175852997213E-3</v>
      </c>
      <c r="HH61" s="19">
        <f t="shared" si="111"/>
        <v>-3.1388071893671534E-3</v>
      </c>
      <c r="HI61" s="19">
        <f t="shared" si="111"/>
        <v>-2.2668192738724337E-4</v>
      </c>
      <c r="HJ61" s="19">
        <f t="shared" si="111"/>
        <v>-1.0885487287897475E-4</v>
      </c>
      <c r="HK61" s="19">
        <f t="shared" si="111"/>
        <v>-2.295035556084334E-5</v>
      </c>
      <c r="HL61" s="19">
        <f t="shared" si="111"/>
        <v>-2.0214142075445005E-4</v>
      </c>
      <c r="HM61" s="19">
        <f t="shared" si="111"/>
        <v>-2.0600849927668114E-5</v>
      </c>
      <c r="HN61" s="19">
        <f t="shared" si="111"/>
        <v>-4.3427437831140955E-4</v>
      </c>
      <c r="HO61" s="19">
        <f t="shared" si="111"/>
        <v>-2.9427110499503949E-4</v>
      </c>
      <c r="HP61" s="19">
        <f t="shared" si="111"/>
        <v>-7.4482274078944098E-4</v>
      </c>
      <c r="HQ61" s="19">
        <f t="shared" si="111"/>
        <v>-3.2440562003248218E-3</v>
      </c>
      <c r="HR61" s="19">
        <f t="shared" si="111"/>
        <v>-3.3811366838653717E-3</v>
      </c>
      <c r="HS61" s="19">
        <f t="shared" si="111"/>
        <v>-7.3846384851508704E-4</v>
      </c>
      <c r="HT61" s="19">
        <f t="shared" si="111"/>
        <v>-1.9940527775799588E-3</v>
      </c>
      <c r="HU61" s="19">
        <f t="shared" si="111"/>
        <v>-3.1643461377715643E-3</v>
      </c>
      <c r="HV61" s="19">
        <f t="shared" si="111"/>
        <v>-3.3566854758120888E-3</v>
      </c>
      <c r="HW61" s="19">
        <f t="shared" si="111"/>
        <v>0</v>
      </c>
      <c r="HX61" s="19">
        <f t="shared" si="111"/>
        <v>-2.1326655787721631E-6</v>
      </c>
      <c r="HY61" s="19">
        <f t="shared" si="111"/>
        <v>-3.3898998514121578E-3</v>
      </c>
      <c r="HZ61" s="19">
        <f t="shared" si="111"/>
        <v>-1.2060360761426168E-4</v>
      </c>
    </row>
    <row r="62" spans="1:234" x14ac:dyDescent="0.3">
      <c r="A62" s="2" t="s">
        <v>54</v>
      </c>
      <c r="B62" s="1">
        <f>SUM(B2:B54)</f>
        <v>174425.682847188</v>
      </c>
      <c r="C62" s="1">
        <f t="shared" ref="C62:BD62" si="112">SUM(C2:C54)</f>
        <v>3758.7085876998995</v>
      </c>
      <c r="D62" s="1">
        <f t="shared" si="112"/>
        <v>354631.9546233851</v>
      </c>
      <c r="E62" s="1">
        <f t="shared" si="112"/>
        <v>13513.966016282498</v>
      </c>
      <c r="F62" s="1">
        <f t="shared" si="112"/>
        <v>13190.328290114499</v>
      </c>
      <c r="G62" s="1">
        <f t="shared" si="112"/>
        <v>36934.30288305151</v>
      </c>
      <c r="H62" s="1">
        <f t="shared" si="112"/>
        <v>143334.60428518499</v>
      </c>
      <c r="I62" s="1">
        <f t="shared" si="112"/>
        <v>2848.1056624506</v>
      </c>
      <c r="J62" s="1">
        <f t="shared" si="112"/>
        <v>2093.2763164539006</v>
      </c>
      <c r="K62" s="1">
        <f t="shared" si="112"/>
        <v>1.9335471346999998E-2</v>
      </c>
      <c r="L62" s="1">
        <f t="shared" si="112"/>
        <v>1179.5263612383997</v>
      </c>
      <c r="M62" s="1">
        <f t="shared" si="112"/>
        <v>1.49267529591E-3</v>
      </c>
      <c r="N62" s="1">
        <f t="shared" si="112"/>
        <v>281.60776183230001</v>
      </c>
      <c r="O62" s="1">
        <f t="shared" si="112"/>
        <v>0.30113738705029997</v>
      </c>
      <c r="P62" s="1">
        <f t="shared" si="112"/>
        <v>2.8964680094420006</v>
      </c>
      <c r="Q62" s="1">
        <f t="shared" si="112"/>
        <v>4.6930245778509985</v>
      </c>
      <c r="R62" s="1">
        <f t="shared" si="112"/>
        <v>1.8457473299999999E-2</v>
      </c>
      <c r="S62" s="1">
        <f t="shared" si="112"/>
        <v>2.3711699746389998E-2</v>
      </c>
      <c r="T62" s="1">
        <f t="shared" si="112"/>
        <v>3.5406187586449995</v>
      </c>
      <c r="U62" s="1">
        <f t="shared" si="112"/>
        <v>8.4459512600000008E-2</v>
      </c>
      <c r="V62" s="1">
        <f t="shared" si="112"/>
        <v>2.5619546039999996E-2</v>
      </c>
      <c r="W62" s="1">
        <f t="shared" si="112"/>
        <v>4.0350245270320002</v>
      </c>
      <c r="X62" s="1">
        <f t="shared" si="112"/>
        <v>3.1829527979760002</v>
      </c>
      <c r="Y62" s="1">
        <f t="shared" si="112"/>
        <v>14043.918579007101</v>
      </c>
      <c r="Z62" s="1">
        <f t="shared" si="112"/>
        <v>10.720262330899999</v>
      </c>
      <c r="AA62" s="1">
        <f t="shared" si="112"/>
        <v>0.227648616288987</v>
      </c>
      <c r="AB62" s="1">
        <f t="shared" si="112"/>
        <v>8.2183423044299986E-2</v>
      </c>
      <c r="AC62" s="1">
        <f t="shared" si="112"/>
        <v>2.5441915596111002</v>
      </c>
      <c r="AD62" s="1">
        <f t="shared" si="112"/>
        <v>25.640554003000002</v>
      </c>
      <c r="AE62" s="1">
        <f t="shared" si="112"/>
        <v>2053.8235855503999</v>
      </c>
      <c r="AF62" s="1">
        <f t="shared" si="112"/>
        <v>28.236213032199998</v>
      </c>
      <c r="AG62" s="1">
        <f t="shared" si="112"/>
        <v>6.1422028336958006</v>
      </c>
      <c r="AH62" s="1">
        <f t="shared" si="112"/>
        <v>0.57978289587199994</v>
      </c>
      <c r="AI62" s="1">
        <f t="shared" si="112"/>
        <v>3.8355048402900005</v>
      </c>
      <c r="AJ62" s="1">
        <f t="shared" si="112"/>
        <v>1298.6944544327</v>
      </c>
      <c r="AK62" s="1">
        <f t="shared" si="112"/>
        <v>12.739931599368001</v>
      </c>
      <c r="AL62" s="1">
        <f t="shared" si="112"/>
        <v>5.1810135010751006</v>
      </c>
      <c r="AM62" s="1">
        <f t="shared" si="112"/>
        <v>800.56599815710013</v>
      </c>
      <c r="AN62" s="1">
        <f t="shared" si="112"/>
        <v>3.0708771062093003</v>
      </c>
      <c r="AO62" s="1">
        <f t="shared" si="112"/>
        <v>7.1709870993000015E-5</v>
      </c>
      <c r="AP62" s="1">
        <f t="shared" si="112"/>
        <v>1.5526970809999997E-4</v>
      </c>
      <c r="AQ62" s="1">
        <f t="shared" si="112"/>
        <v>1.8169080000000001E-4</v>
      </c>
      <c r="AR62" s="1">
        <f t="shared" si="112"/>
        <v>3.5061061717499997E-4</v>
      </c>
      <c r="AS62" s="1">
        <f t="shared" si="112"/>
        <v>0.14593144193714999</v>
      </c>
      <c r="AT62" s="1">
        <f t="shared" si="112"/>
        <v>0.18833659894097998</v>
      </c>
      <c r="AU62" s="1">
        <f t="shared" si="112"/>
        <v>49.964884774013015</v>
      </c>
      <c r="AV62" s="1">
        <f t="shared" si="112"/>
        <v>1627.07294</v>
      </c>
      <c r="AW62" s="1">
        <f t="shared" si="112"/>
        <v>199.10287022269995</v>
      </c>
      <c r="AX62" s="1">
        <f t="shared" si="112"/>
        <v>2238.4726891890009</v>
      </c>
      <c r="AY62" s="1">
        <f t="shared" si="112"/>
        <v>4.997628959311001</v>
      </c>
      <c r="AZ62" s="1">
        <f t="shared" si="112"/>
        <v>0.14860723889000002</v>
      </c>
      <c r="BA62" s="1">
        <f t="shared" si="112"/>
        <v>3.1399999999999997E-2</v>
      </c>
      <c r="BB62" s="1">
        <f t="shared" si="112"/>
        <v>244.27600000000001</v>
      </c>
      <c r="BC62" s="1">
        <f t="shared" si="112"/>
        <v>1.296</v>
      </c>
      <c r="BD62" s="1">
        <f t="shared" si="112"/>
        <v>5.9866877410500001E-2</v>
      </c>
      <c r="BE62" s="1"/>
      <c r="BF62" s="1"/>
      <c r="BH62" s="1">
        <f t="shared" ref="BH62:DT62" si="113">SUM(BH2:BH54)</f>
        <v>12.096573774800433</v>
      </c>
      <c r="BI62" s="1">
        <f t="shared" si="113"/>
        <v>302.40475717418349</v>
      </c>
      <c r="BJ62" s="1">
        <f t="shared" si="113"/>
        <v>244.27626760252801</v>
      </c>
      <c r="BK62" s="1">
        <f t="shared" si="113"/>
        <v>2093.2607523765591</v>
      </c>
      <c r="BL62" s="1">
        <f t="shared" si="113"/>
        <v>3.1294600076059498E-2</v>
      </c>
      <c r="BM62" s="1">
        <f t="shared" si="113"/>
        <v>2848.9516556602607</v>
      </c>
      <c r="BN62" s="1">
        <f t="shared" si="113"/>
        <v>2848.0742357686099</v>
      </c>
      <c r="BO62" s="1">
        <f t="shared" si="113"/>
        <v>100.80444794896651</v>
      </c>
      <c r="BP62" s="1">
        <f t="shared" si="113"/>
        <v>5.790282800969921</v>
      </c>
      <c r="BQ62" s="1">
        <f t="shared" si="113"/>
        <v>7.9275020868092259E-3</v>
      </c>
      <c r="BR62" s="1">
        <f t="shared" si="113"/>
        <v>1.1408001897815684E-2</v>
      </c>
      <c r="BS62" s="1">
        <f t="shared" si="113"/>
        <v>1179.5154858416231</v>
      </c>
      <c r="BT62" s="1">
        <f t="shared" si="113"/>
        <v>5.9847300016677915E-2</v>
      </c>
      <c r="BU62" s="1">
        <f t="shared" si="113"/>
        <v>4.7764793823628932E-4</v>
      </c>
      <c r="BV62" s="1">
        <f t="shared" si="113"/>
        <v>1.0149846181497326E-3</v>
      </c>
      <c r="BW62" s="1">
        <f t="shared" si="113"/>
        <v>3.1829782307402836</v>
      </c>
      <c r="BX62" s="1">
        <f t="shared" si="113"/>
        <v>281.60709565529913</v>
      </c>
      <c r="BY62" s="1">
        <f t="shared" si="113"/>
        <v>7.226871295065819E-2</v>
      </c>
      <c r="BZ62" s="1">
        <f t="shared" si="113"/>
        <v>0.22885187212798055</v>
      </c>
      <c r="CA62" s="1">
        <f t="shared" si="113"/>
        <v>2.8964952574546441</v>
      </c>
      <c r="CB62" s="1">
        <f t="shared" si="113"/>
        <v>1627.0731726109625</v>
      </c>
      <c r="CC62" s="1">
        <f t="shared" si="113"/>
        <v>590278.95729755401</v>
      </c>
      <c r="CD62" s="1">
        <f t="shared" si="113"/>
        <v>4.6929822029717325</v>
      </c>
      <c r="CE62" s="1">
        <f t="shared" si="113"/>
        <v>6.8759969533268017E-3</v>
      </c>
      <c r="CF62" s="1">
        <f t="shared" si="113"/>
        <v>1.6834400621003175E-2</v>
      </c>
      <c r="CG62" s="1">
        <f t="shared" si="113"/>
        <v>1.8458768730358299E-2</v>
      </c>
      <c r="CH62" s="1">
        <f t="shared" si="113"/>
        <v>3.5406228739546606</v>
      </c>
      <c r="CI62" s="1">
        <f t="shared" si="113"/>
        <v>25.640390737876512</v>
      </c>
      <c r="CJ62" s="1">
        <f t="shared" si="113"/>
        <v>8.439784807104761E-2</v>
      </c>
      <c r="CK62" s="1">
        <f t="shared" si="113"/>
        <v>12.739949469587943</v>
      </c>
      <c r="CL62" s="1">
        <f t="shared" si="113"/>
        <v>0.57969413760186739</v>
      </c>
      <c r="CM62" s="1">
        <f t="shared" si="113"/>
        <v>5.1809225495419504</v>
      </c>
      <c r="CN62" s="1">
        <f t="shared" si="113"/>
        <v>174409.8545227389</v>
      </c>
      <c r="CO62" s="1">
        <f t="shared" si="113"/>
        <v>2.561929930934127E-2</v>
      </c>
      <c r="CP62" s="1">
        <f t="shared" si="113"/>
        <v>4.0350062640645952</v>
      </c>
      <c r="CQ62" s="1">
        <f t="shared" si="113"/>
        <v>4379.5568765695498</v>
      </c>
      <c r="CR62" s="1">
        <f t="shared" si="113"/>
        <v>103446.31832631551</v>
      </c>
      <c r="CS62" s="1">
        <f t="shared" si="113"/>
        <v>2867.5832623619194</v>
      </c>
      <c r="CT62" s="1">
        <f t="shared" si="113"/>
        <v>199.09063754699352</v>
      </c>
      <c r="CU62" s="1">
        <f t="shared" si="113"/>
        <v>162.90991236337604</v>
      </c>
      <c r="CV62" s="1">
        <f t="shared" si="113"/>
        <v>6.9915390620550122</v>
      </c>
      <c r="CW62" s="1">
        <f t="shared" si="113"/>
        <v>14043.553457135626</v>
      </c>
      <c r="CX62" s="1">
        <f t="shared" si="113"/>
        <v>14043.553457135626</v>
      </c>
      <c r="CY62" s="1">
        <f t="shared" si="113"/>
        <v>10.709598397565758</v>
      </c>
      <c r="CZ62" s="1"/>
      <c r="DA62" s="1">
        <f t="shared" si="113"/>
        <v>2238.4763135479684</v>
      </c>
      <c r="DB62" s="1">
        <f t="shared" si="113"/>
        <v>9.0735701062420307E-2</v>
      </c>
      <c r="DC62" s="1">
        <f t="shared" si="113"/>
        <v>0.11423214998582921</v>
      </c>
      <c r="DD62" s="1">
        <f t="shared" si="113"/>
        <v>0</v>
      </c>
      <c r="DE62" s="1">
        <f t="shared" si="113"/>
        <v>2205.2351451930172</v>
      </c>
      <c r="DF62" s="1">
        <f t="shared" si="113"/>
        <v>7.7804107458534411</v>
      </c>
      <c r="DG62" s="1">
        <f t="shared" si="113"/>
        <v>267.67206589605996</v>
      </c>
      <c r="DH62" s="1">
        <f t="shared" si="113"/>
        <v>28.595627381111846</v>
      </c>
      <c r="DI62" s="1">
        <f t="shared" si="113"/>
        <v>2.1357673823098108E-2</v>
      </c>
      <c r="DJ62" s="1">
        <f t="shared" si="113"/>
        <v>6.0787688765986822E-2</v>
      </c>
      <c r="DK62" s="1">
        <f t="shared" si="113"/>
        <v>0.83952581721471353</v>
      </c>
      <c r="DL62" s="1">
        <f t="shared" si="113"/>
        <v>1.704486473265225</v>
      </c>
      <c r="DM62" s="1">
        <f t="shared" si="113"/>
        <v>2055.6925124779232</v>
      </c>
      <c r="DN62" s="1">
        <f t="shared" si="113"/>
        <v>0.14859720949335595</v>
      </c>
      <c r="DO62" s="1">
        <f t="shared" si="113"/>
        <v>28.235643935194179</v>
      </c>
      <c r="DP62" s="1">
        <f t="shared" si="113"/>
        <v>3758.6113483768213</v>
      </c>
      <c r="DQ62" s="1">
        <f t="shared" si="113"/>
        <v>0</v>
      </c>
      <c r="DR62" s="1">
        <f t="shared" si="113"/>
        <v>2.5181705429364865</v>
      </c>
      <c r="DS62" s="1">
        <f t="shared" si="113"/>
        <v>3.623718102546587</v>
      </c>
      <c r="DT62" s="1">
        <f t="shared" si="113"/>
        <v>255674.34043905159</v>
      </c>
      <c r="DU62" s="1">
        <f t="shared" ref="DU62:FT62" si="114">SUM(DU2:DU54)</f>
        <v>319150.95797073271</v>
      </c>
      <c r="DV62" s="1">
        <f t="shared" si="114"/>
        <v>35461.185569632536</v>
      </c>
      <c r="DW62" s="1">
        <f t="shared" si="114"/>
        <v>354612.14354036533</v>
      </c>
      <c r="DX62" s="1">
        <f t="shared" si="114"/>
        <v>7.7416880942010477E-2</v>
      </c>
      <c r="DY62" s="1">
        <f t="shared" si="114"/>
        <v>7590.2074458864172</v>
      </c>
      <c r="DZ62" s="1">
        <f t="shared" si="114"/>
        <v>3.0708468026287186</v>
      </c>
      <c r="EA62" s="1">
        <f t="shared" si="114"/>
        <v>7.1713299878927689E-5</v>
      </c>
      <c r="EB62" s="1">
        <f t="shared" si="114"/>
        <v>1.5527002531528635E-4</v>
      </c>
      <c r="EC62" s="1">
        <f t="shared" si="114"/>
        <v>1.8165407276354999E-4</v>
      </c>
      <c r="ED62" s="1">
        <f t="shared" si="114"/>
        <v>3.5064405757044038E-4</v>
      </c>
      <c r="EE62" s="1">
        <f t="shared" si="114"/>
        <v>0.14592722510328376</v>
      </c>
      <c r="EF62" s="1">
        <f t="shared" si="114"/>
        <v>0.18833565663934146</v>
      </c>
      <c r="EG62" s="1">
        <f t="shared" si="114"/>
        <v>49.964244389751549</v>
      </c>
      <c r="EH62" s="1">
        <f t="shared" si="114"/>
        <v>106.50220876981609</v>
      </c>
      <c r="EI62" s="1">
        <f t="shared" si="114"/>
        <v>68287.386336269992</v>
      </c>
      <c r="EJ62" s="1">
        <f t="shared" si="114"/>
        <v>140.96756883818782</v>
      </c>
      <c r="EK62" s="1">
        <f t="shared" si="114"/>
        <v>349.05745432814558</v>
      </c>
      <c r="EL62" s="1">
        <f t="shared" si="114"/>
        <v>914.95152054338303</v>
      </c>
      <c r="EM62" s="1">
        <f t="shared" si="114"/>
        <v>197.92840128640171</v>
      </c>
      <c r="EN62" s="1">
        <f t="shared" si="114"/>
        <v>15.934975035364022</v>
      </c>
      <c r="EO62" s="1">
        <f t="shared" si="114"/>
        <v>2.2675599154713066E-2</v>
      </c>
      <c r="EP62" s="1">
        <f t="shared" si="114"/>
        <v>47.288361079919866</v>
      </c>
      <c r="EQ62" s="1">
        <f t="shared" si="114"/>
        <v>13521.495619412253</v>
      </c>
      <c r="ER62" s="1">
        <f t="shared" si="114"/>
        <v>13190.043371215657</v>
      </c>
      <c r="ES62" s="1">
        <f t="shared" si="114"/>
        <v>331.45224819659239</v>
      </c>
      <c r="ET62" s="1">
        <f t="shared" si="114"/>
        <v>0.17373503049543343</v>
      </c>
      <c r="EU62" s="1">
        <f t="shared" si="114"/>
        <v>5.9307230563325083E-2</v>
      </c>
      <c r="EV62" s="1">
        <f t="shared" si="114"/>
        <v>889.73609710742983</v>
      </c>
      <c r="EW62" s="1">
        <f t="shared" si="114"/>
        <v>0.30785392879456747</v>
      </c>
      <c r="EX62" s="1">
        <f t="shared" si="114"/>
        <v>2292.3270554224273</v>
      </c>
      <c r="EY62" s="1">
        <f t="shared" si="114"/>
        <v>565.09328557087952</v>
      </c>
      <c r="EZ62" s="1">
        <f t="shared" si="114"/>
        <v>303.47896721476235</v>
      </c>
      <c r="FA62" s="1">
        <f t="shared" si="114"/>
        <v>5733.95401142419</v>
      </c>
      <c r="FB62" s="1">
        <f t="shared" si="114"/>
        <v>3.8324420592674282</v>
      </c>
      <c r="FC62" s="1">
        <f t="shared" si="114"/>
        <v>40492.601481237587</v>
      </c>
      <c r="FD62" s="1">
        <f t="shared" si="114"/>
        <v>317.69097332935678</v>
      </c>
      <c r="FE62" s="1">
        <f t="shared" si="114"/>
        <v>1273.2458288930623</v>
      </c>
      <c r="FF62" s="1">
        <f t="shared" si="114"/>
        <v>41.345766182489072</v>
      </c>
      <c r="FG62" s="1">
        <f t="shared" si="114"/>
        <v>1.29599723606541</v>
      </c>
      <c r="FH62" s="1">
        <f t="shared" si="114"/>
        <v>36934.083255143953</v>
      </c>
      <c r="FI62" s="1">
        <f t="shared" si="114"/>
        <v>2865.4188424790495</v>
      </c>
      <c r="FJ62" s="1">
        <f t="shared" si="114"/>
        <v>4.9976535326818521</v>
      </c>
      <c r="FK62" s="1">
        <f t="shared" si="114"/>
        <v>9.2327487472963089E-3</v>
      </c>
      <c r="FL62" s="1">
        <f t="shared" si="114"/>
        <v>6.9858981760122942</v>
      </c>
      <c r="FM62" s="1">
        <f t="shared" si="114"/>
        <v>2350.9761843213837</v>
      </c>
      <c r="FN62" s="1">
        <f t="shared" si="114"/>
        <v>1298.6579039466178</v>
      </c>
      <c r="FO62" s="1">
        <f t="shared" si="114"/>
        <v>0</v>
      </c>
      <c r="FP62" s="1">
        <f t="shared" si="114"/>
        <v>1.4174719687825501E-3</v>
      </c>
      <c r="FQ62" s="1">
        <f t="shared" si="114"/>
        <v>1590.6283755158099</v>
      </c>
      <c r="FR62" s="1">
        <f t="shared" si="114"/>
        <v>143332.70140323648</v>
      </c>
      <c r="FS62" s="1">
        <f t="shared" si="114"/>
        <v>800.54122559014718</v>
      </c>
      <c r="FT62" s="1">
        <f t="shared" si="114"/>
        <v>1393.2948474896643</v>
      </c>
      <c r="FV62" s="23" t="s">
        <v>661</v>
      </c>
      <c r="FW62" s="19">
        <f>MAX(FW3:FW51)</f>
        <v>2.3781789429195796E-6</v>
      </c>
      <c r="FX62" s="19">
        <f t="shared" ref="FX62:HZ62" si="115">MAX(FX3:FX51)</f>
        <v>3.1827322673892331E-5</v>
      </c>
      <c r="FY62" s="19">
        <f t="shared" si="115"/>
        <v>5.387291113040857E-6</v>
      </c>
      <c r="FZ62" s="19">
        <f t="shared" si="115"/>
        <v>7.2916588317120265E-2</v>
      </c>
      <c r="GA62" s="19">
        <f t="shared" si="115"/>
        <v>7.3748525105585844E-5</v>
      </c>
      <c r="GB62" s="19">
        <f t="shared" si="115"/>
        <v>2.4618246952200036E-5</v>
      </c>
      <c r="GC62" s="19">
        <f t="shared" si="115"/>
        <v>2.3116032223479091E-6</v>
      </c>
      <c r="GD62" s="19">
        <f t="shared" si="115"/>
        <v>5.3614086242593572E-6</v>
      </c>
      <c r="GE62" s="19">
        <f t="shared" si="115"/>
        <v>1.2333921452501459E-4</v>
      </c>
      <c r="GF62" s="19">
        <f t="shared" si="115"/>
        <v>9.1993973798049804E-5</v>
      </c>
      <c r="GG62" s="19">
        <f t="shared" si="115"/>
        <v>2.0584709952097959E-5</v>
      </c>
      <c r="GH62" s="19">
        <f t="shared" si="115"/>
        <v>4.9998850798315627E-5</v>
      </c>
      <c r="GI62" s="19">
        <f t="shared" si="115"/>
        <v>4.0472185712861411E-5</v>
      </c>
      <c r="GJ62" s="19">
        <f t="shared" si="115"/>
        <v>6.633687048566716E-5</v>
      </c>
      <c r="GK62" s="19">
        <f t="shared" si="115"/>
        <v>1.3537886980000829E-4</v>
      </c>
      <c r="GL62" s="19">
        <f t="shared" si="115"/>
        <v>1.0660099088648052E-4</v>
      </c>
      <c r="GM62" s="19">
        <f t="shared" si="115"/>
        <v>7.0184598793349463E-5</v>
      </c>
      <c r="GN62" s="19">
        <f t="shared" si="115"/>
        <v>6.4924833949088582E-5</v>
      </c>
      <c r="GO62" s="19">
        <f t="shared" si="115"/>
        <v>1.0559862082787328E-4</v>
      </c>
      <c r="GP62" s="19">
        <f t="shared" si="115"/>
        <v>0</v>
      </c>
      <c r="GQ62" s="19">
        <f t="shared" si="115"/>
        <v>4.5673506507762159E-5</v>
      </c>
      <c r="GR62" s="19">
        <f t="shared" si="115"/>
        <v>3.7279895541949626E-4</v>
      </c>
      <c r="GS62" s="19">
        <f t="shared" si="115"/>
        <v>1.1708496863179814E-4</v>
      </c>
      <c r="GT62" s="19">
        <f t="shared" si="115"/>
        <v>2.0385968684292168E-5</v>
      </c>
      <c r="GU62" s="19">
        <f t="shared" si="115"/>
        <v>1.57066551093643E-4</v>
      </c>
      <c r="GV62" s="19">
        <f t="shared" si="115"/>
        <v>1.3544966888514847E-4</v>
      </c>
      <c r="GW62" s="19">
        <f t="shared" si="115"/>
        <v>1.2100176740622681E-4</v>
      </c>
      <c r="GX62" s="19">
        <f t="shared" si="115"/>
        <v>6.6257226483523761E-5</v>
      </c>
      <c r="GY62" s="19">
        <f t="shared" si="115"/>
        <v>1.0085864921682922E-4</v>
      </c>
      <c r="GZ62" s="19">
        <f t="shared" si="115"/>
        <v>17.085824745058972</v>
      </c>
      <c r="HA62" s="19">
        <f t="shared" si="115"/>
        <v>2.0381371277732952E-4</v>
      </c>
      <c r="HB62" s="19">
        <f t="shared" si="115"/>
        <v>8.0438132770361157E-5</v>
      </c>
      <c r="HC62" s="19">
        <f t="shared" si="115"/>
        <v>7.7935245633427679E-5</v>
      </c>
      <c r="HD62" s="19">
        <f t="shared" si="115"/>
        <v>0</v>
      </c>
      <c r="HE62" s="19">
        <f t="shared" si="115"/>
        <v>1.6133147526776097E-5</v>
      </c>
      <c r="HF62" s="19">
        <f t="shared" si="115"/>
        <v>2.4137713820715314E-4</v>
      </c>
      <c r="HG62" s="19">
        <f t="shared" si="115"/>
        <v>1.4096063574591403E-4</v>
      </c>
      <c r="HH62" s="19">
        <f t="shared" si="115"/>
        <v>1.2829104783644147E-5</v>
      </c>
      <c r="HI62" s="19">
        <f t="shared" si="115"/>
        <v>1.5598304932246097E-4</v>
      </c>
      <c r="HJ62" s="19">
        <f t="shared" si="115"/>
        <v>5.6451532419829171E-5</v>
      </c>
      <c r="HK62" s="19">
        <f t="shared" si="115"/>
        <v>1.1929292028811693E-4</v>
      </c>
      <c r="HL62" s="19">
        <f t="shared" si="115"/>
        <v>0</v>
      </c>
      <c r="HM62" s="19">
        <f t="shared" si="115"/>
        <v>1.3816110492392101E-4</v>
      </c>
      <c r="HN62" s="19">
        <f t="shared" si="115"/>
        <v>2.6296988039472467E-4</v>
      </c>
      <c r="HO62" s="19">
        <f t="shared" si="115"/>
        <v>1.4288349119137334E-4</v>
      </c>
      <c r="HP62" s="19">
        <f t="shared" si="115"/>
        <v>1.9015315162453498E-4</v>
      </c>
      <c r="HQ62" s="19">
        <f t="shared" si="115"/>
        <v>1.5206372940157353E-7</v>
      </c>
      <c r="HR62" s="19">
        <f t="shared" si="115"/>
        <v>4.7521858285068459E-5</v>
      </c>
      <c r="HS62" s="19">
        <f t="shared" si="115"/>
        <v>9.5473373688505865E-5</v>
      </c>
      <c r="HT62" s="19">
        <f t="shared" si="115"/>
        <v>1.6640991672559838E-4</v>
      </c>
      <c r="HU62" s="19">
        <f t="shared" si="115"/>
        <v>4.5149083618570683E-5</v>
      </c>
      <c r="HV62" s="19">
        <f t="shared" si="115"/>
        <v>0</v>
      </c>
      <c r="HW62" s="19">
        <f t="shared" si="115"/>
        <v>1.0954925084665649E-6</v>
      </c>
      <c r="HX62" s="19">
        <f t="shared" si="115"/>
        <v>0</v>
      </c>
      <c r="HY62" s="19">
        <f t="shared" si="115"/>
        <v>3.5356551175975655E-4</v>
      </c>
      <c r="HZ62" s="19">
        <f t="shared" si="115"/>
        <v>0</v>
      </c>
    </row>
    <row r="63" spans="1:234" x14ac:dyDescent="0.3">
      <c r="A63" s="23" t="s">
        <v>235</v>
      </c>
      <c r="B63" s="21">
        <f>+B3+B5+B8+B9+B11+B12+B14+B15+B16+B17+B18+B19+B20+B21+B22+B23+B24+B25+B26+B28+B30+B31+B33+B34+B35+B36+B37+B39+B40+B41+B42+B43+B44+B46+B47+B49+B50</f>
        <v>128846.51442722802</v>
      </c>
      <c r="C63" s="21">
        <f t="shared" ref="C63:BD63" si="116">+C3+C5+C8+C9+C11+C12+C14+C15+C16+C17+C18+C19+C20+C21+C22+C23+C24+C25+C26+C28+C30+C31+C33+C34+C35+C36+C37+C39+C40+C41+C42+C43+C44+C46+C47+C49+C50</f>
        <v>3548.7940180699998</v>
      </c>
      <c r="D63" s="21">
        <f t="shared" si="116"/>
        <v>291714.350201305</v>
      </c>
      <c r="E63" s="21">
        <f t="shared" si="116"/>
        <v>10201.3028946505</v>
      </c>
      <c r="F63" s="21">
        <f t="shared" si="116"/>
        <v>10036.4475905295</v>
      </c>
      <c r="G63" s="21">
        <f t="shared" si="116"/>
        <v>29062.600900561407</v>
      </c>
      <c r="H63" s="21">
        <f t="shared" si="116"/>
        <v>97396.924417116999</v>
      </c>
      <c r="I63" s="21">
        <f t="shared" si="116"/>
        <v>1849.6705404387001</v>
      </c>
      <c r="J63" s="21">
        <f t="shared" si="116"/>
        <v>1423.3678716995</v>
      </c>
      <c r="K63" s="21">
        <f t="shared" si="116"/>
        <v>1.1760457735899999E-2</v>
      </c>
      <c r="L63" s="21">
        <f t="shared" si="116"/>
        <v>699.88818146089989</v>
      </c>
      <c r="M63" s="21">
        <f t="shared" si="116"/>
        <v>1.2318517959100002E-3</v>
      </c>
      <c r="N63" s="21">
        <f t="shared" si="116"/>
        <v>203.20825874370001</v>
      </c>
      <c r="O63" s="21">
        <f t="shared" si="116"/>
        <v>0.16455867300539997</v>
      </c>
      <c r="P63" s="21">
        <f t="shared" si="116"/>
        <v>1.6100292038420005</v>
      </c>
      <c r="Q63" s="21">
        <f t="shared" si="116"/>
        <v>3.4890287101509996</v>
      </c>
      <c r="R63" s="21">
        <f t="shared" si="116"/>
        <v>0</v>
      </c>
      <c r="S63" s="21">
        <f t="shared" si="116"/>
        <v>1.3712957056170001E-2</v>
      </c>
      <c r="T63" s="21">
        <f t="shared" si="116"/>
        <v>2.5108352103449998</v>
      </c>
      <c r="U63" s="21">
        <f t="shared" si="116"/>
        <v>1.8190000000000001E-2</v>
      </c>
      <c r="V63" s="21">
        <f t="shared" si="116"/>
        <v>5.0615944000000003E-4</v>
      </c>
      <c r="W63" s="21">
        <f t="shared" si="116"/>
        <v>2.8728403275320007</v>
      </c>
      <c r="X63" s="21">
        <f t="shared" si="116"/>
        <v>1.7588367977760002</v>
      </c>
      <c r="Y63" s="21">
        <f t="shared" si="116"/>
        <v>9020.9887395192</v>
      </c>
      <c r="Z63" s="21">
        <f t="shared" si="116"/>
        <v>8.971441350000001</v>
      </c>
      <c r="AA63" s="21">
        <f t="shared" si="116"/>
        <v>0.10685410170432998</v>
      </c>
      <c r="AB63" s="21">
        <f t="shared" si="116"/>
        <v>6.0840403999800015E-2</v>
      </c>
      <c r="AC63" s="21">
        <f t="shared" si="116"/>
        <v>1.2818939916265</v>
      </c>
      <c r="AD63" s="21">
        <f t="shared" si="116"/>
        <v>19.483661806999997</v>
      </c>
      <c r="AE63" s="21">
        <f t="shared" si="116"/>
        <v>1296.4943472371001</v>
      </c>
      <c r="AF63" s="21">
        <f t="shared" si="116"/>
        <v>18.834029946299996</v>
      </c>
      <c r="AG63" s="21">
        <f t="shared" si="116"/>
        <v>4.1033382116958013</v>
      </c>
      <c r="AH63" s="21">
        <f t="shared" si="116"/>
        <v>6.437680337200001E-2</v>
      </c>
      <c r="AI63" s="21">
        <f t="shared" si="116"/>
        <v>2.7319693557900004</v>
      </c>
      <c r="AJ63" s="21">
        <f t="shared" si="116"/>
        <v>644.75187783880006</v>
      </c>
      <c r="AK63" s="21">
        <f t="shared" si="116"/>
        <v>9.2174888914680011</v>
      </c>
      <c r="AL63" s="21">
        <f t="shared" si="116"/>
        <v>3.5158975370750998</v>
      </c>
      <c r="AM63" s="21">
        <f t="shared" si="116"/>
        <v>366.39313606540003</v>
      </c>
      <c r="AN63" s="21">
        <f t="shared" si="116"/>
        <v>1.8470244305093</v>
      </c>
      <c r="AO63" s="21">
        <f t="shared" si="116"/>
        <v>6.4868283393000015E-5</v>
      </c>
      <c r="AP63" s="21">
        <f t="shared" si="116"/>
        <v>9.4363207099999995E-5</v>
      </c>
      <c r="AQ63" s="21">
        <f t="shared" si="116"/>
        <v>1.8169080000000001E-4</v>
      </c>
      <c r="AR63" s="21">
        <f t="shared" si="116"/>
        <v>2.47413874675E-4</v>
      </c>
      <c r="AS63" s="21">
        <f t="shared" si="116"/>
        <v>7.9609395193259991E-2</v>
      </c>
      <c r="AT63" s="21">
        <f t="shared" si="116"/>
        <v>0.11532149551818001</v>
      </c>
      <c r="AU63" s="21">
        <f t="shared" si="116"/>
        <v>41.081471013013001</v>
      </c>
      <c r="AV63" s="21">
        <f t="shared" si="116"/>
        <v>1.76294</v>
      </c>
      <c r="AW63" s="21">
        <f t="shared" si="116"/>
        <v>92.770220511399984</v>
      </c>
      <c r="AX63" s="21">
        <f t="shared" si="116"/>
        <v>1364.6317423276998</v>
      </c>
      <c r="AY63" s="21">
        <f t="shared" si="116"/>
        <v>3.4619243665109991</v>
      </c>
      <c r="AZ63" s="21">
        <f t="shared" si="116"/>
        <v>0.14860678925000001</v>
      </c>
      <c r="BA63" s="21">
        <f t="shared" si="116"/>
        <v>3.1399999999999997E-2</v>
      </c>
      <c r="BB63" s="21">
        <f t="shared" si="116"/>
        <v>244.27600000000001</v>
      </c>
      <c r="BC63" s="21">
        <f t="shared" si="116"/>
        <v>1.296</v>
      </c>
      <c r="BD63" s="21">
        <f t="shared" si="116"/>
        <v>5.781447599589E-2</v>
      </c>
      <c r="BE63" s="21"/>
      <c r="BF63" s="21"/>
      <c r="BH63" s="21">
        <f t="shared" ref="BH63:DT63" si="117">+BH3+BH5+BH8+BH9+BH11+BH12+BH14+BH15+BH16+BH17+BH18+BH19+BH20+BH21+BH22+BH23+BH24+BH25+BH26+BH28+BH30+BH31+BH33+BH34+BH35+BH36+BH37+BH39+BH40+BH41+BH42+BH43+BH44+BH46+BH47+BH49+BH50</f>
        <v>8.3768096139522452</v>
      </c>
      <c r="BI63" s="21">
        <f t="shared" si="117"/>
        <v>284.79649803263317</v>
      </c>
      <c r="BJ63" s="21">
        <f t="shared" si="117"/>
        <v>244.27626760252801</v>
      </c>
      <c r="BK63" s="21">
        <f t="shared" si="117"/>
        <v>1423.353866408678</v>
      </c>
      <c r="BL63" s="21">
        <f t="shared" si="117"/>
        <v>3.1294600076059498E-2</v>
      </c>
      <c r="BM63" s="21">
        <f t="shared" si="117"/>
        <v>1850.2544015603969</v>
      </c>
      <c r="BN63" s="21">
        <f t="shared" si="117"/>
        <v>1849.6463661123203</v>
      </c>
      <c r="BO63" s="21">
        <f t="shared" si="117"/>
        <v>67.408187705705814</v>
      </c>
      <c r="BP63" s="21">
        <f t="shared" si="117"/>
        <v>4.00632228279032</v>
      </c>
      <c r="BQ63" s="21">
        <f t="shared" si="117"/>
        <v>4.8217722349488089E-3</v>
      </c>
      <c r="BR63" s="21">
        <f t="shared" si="117"/>
        <v>6.938771514806724E-3</v>
      </c>
      <c r="BS63" s="21">
        <f t="shared" si="117"/>
        <v>699.88095515652208</v>
      </c>
      <c r="BT63" s="21">
        <f t="shared" si="117"/>
        <v>5.7799655932198518E-2</v>
      </c>
      <c r="BU63" s="21">
        <f t="shared" si="117"/>
        <v>3.9418356328299934E-4</v>
      </c>
      <c r="BV63" s="21">
        <f t="shared" si="117"/>
        <v>8.3763572037144087E-4</v>
      </c>
      <c r="BW63" s="21">
        <f t="shared" si="117"/>
        <v>1.7588503480295601</v>
      </c>
      <c r="BX63" s="21">
        <f t="shared" si="117"/>
        <v>203.20777150866937</v>
      </c>
      <c r="BY63" s="21">
        <f t="shared" si="117"/>
        <v>3.9490021318852223E-2</v>
      </c>
      <c r="BZ63" s="21">
        <f t="shared" si="117"/>
        <v>0.12505209413722893</v>
      </c>
      <c r="CA63" s="21">
        <f t="shared" si="117"/>
        <v>1.610044024103306</v>
      </c>
      <c r="CB63" s="21">
        <f t="shared" si="117"/>
        <v>1.7629254602625126</v>
      </c>
      <c r="CC63" s="21">
        <f t="shared" si="117"/>
        <v>393241.31444169604</v>
      </c>
      <c r="CD63" s="21">
        <f t="shared" si="117"/>
        <v>3.4889870078083738</v>
      </c>
      <c r="CE63" s="21">
        <f t="shared" si="117"/>
        <v>3.976347203277923E-3</v>
      </c>
      <c r="CF63" s="21">
        <f t="shared" si="117"/>
        <v>9.7352742973393219E-3</v>
      </c>
      <c r="CG63" s="21">
        <f t="shared" si="117"/>
        <v>0</v>
      </c>
      <c r="CH63" s="21">
        <f t="shared" si="117"/>
        <v>2.5108461088459522</v>
      </c>
      <c r="CI63" s="21">
        <f t="shared" si="117"/>
        <v>19.483486804525498</v>
      </c>
      <c r="CJ63" s="21">
        <f t="shared" si="117"/>
        <v>1.8131827267382002E-2</v>
      </c>
      <c r="CK63" s="21">
        <f t="shared" si="117"/>
        <v>9.2174894573212125</v>
      </c>
      <c r="CL63" s="21">
        <f t="shared" si="117"/>
        <v>6.4289843936999436E-2</v>
      </c>
      <c r="CM63" s="21">
        <f t="shared" si="117"/>
        <v>3.5158112293123436</v>
      </c>
      <c r="CN63" s="21">
        <f t="shared" si="117"/>
        <v>128833.17583058872</v>
      </c>
      <c r="CO63" s="21">
        <f t="shared" si="117"/>
        <v>5.0614555575395376E-4</v>
      </c>
      <c r="CP63" s="21">
        <f t="shared" si="117"/>
        <v>2.8728348068020981</v>
      </c>
      <c r="CQ63" s="21">
        <f t="shared" si="117"/>
        <v>2877.4719517034646</v>
      </c>
      <c r="CR63" s="21">
        <f t="shared" si="117"/>
        <v>69502.278165601383</v>
      </c>
      <c r="CS63" s="21">
        <f t="shared" si="117"/>
        <v>1752.7992554221421</v>
      </c>
      <c r="CT63" s="21">
        <f t="shared" si="117"/>
        <v>92.76109915100416</v>
      </c>
      <c r="CU63" s="21">
        <f t="shared" si="117"/>
        <v>55.668600156002945</v>
      </c>
      <c r="CV63" s="21">
        <f t="shared" si="117"/>
        <v>4.8402036608440584</v>
      </c>
      <c r="CW63" s="21">
        <f t="shared" si="117"/>
        <v>9020.6664223168027</v>
      </c>
      <c r="CX63" s="21">
        <f t="shared" si="117"/>
        <v>9020.6664223168027</v>
      </c>
      <c r="CY63" s="21">
        <f t="shared" si="117"/>
        <v>8.9608259707182576</v>
      </c>
      <c r="CZ63" s="21"/>
      <c r="DA63" s="21">
        <f t="shared" si="117"/>
        <v>1364.6319107915972</v>
      </c>
      <c r="DB63" s="21">
        <f t="shared" si="117"/>
        <v>4.2421517053843338E-2</v>
      </c>
      <c r="DC63" s="21">
        <f t="shared" si="117"/>
        <v>5.3834450771657771E-2</v>
      </c>
      <c r="DD63" s="21">
        <f t="shared" si="117"/>
        <v>0</v>
      </c>
      <c r="DE63" s="21">
        <f t="shared" si="117"/>
        <v>1531.6149110234251</v>
      </c>
      <c r="DF63" s="21">
        <f t="shared" si="117"/>
        <v>5.5176876997171114</v>
      </c>
      <c r="DG63" s="21">
        <f t="shared" si="117"/>
        <v>204.10877355046017</v>
      </c>
      <c r="DH63" s="21">
        <f t="shared" si="117"/>
        <v>22.52341430643007</v>
      </c>
      <c r="DI63" s="21">
        <f t="shared" si="117"/>
        <v>1.5808701012545692E-2</v>
      </c>
      <c r="DJ63" s="21">
        <f t="shared" si="117"/>
        <v>4.499430278609131E-2</v>
      </c>
      <c r="DK63" s="21">
        <f t="shared" si="117"/>
        <v>0.42296774202972914</v>
      </c>
      <c r="DL63" s="21">
        <f t="shared" si="117"/>
        <v>0.85874873172084487</v>
      </c>
      <c r="DM63" s="21">
        <f t="shared" si="117"/>
        <v>1297.7766961854325</v>
      </c>
      <c r="DN63" s="21">
        <f t="shared" si="117"/>
        <v>0.14859675993736626</v>
      </c>
      <c r="DO63" s="21">
        <f t="shared" si="117"/>
        <v>18.833588771916073</v>
      </c>
      <c r="DP63" s="21">
        <f t="shared" si="117"/>
        <v>3548.6971507420508</v>
      </c>
      <c r="DQ63" s="21">
        <f t="shared" si="117"/>
        <v>0</v>
      </c>
      <c r="DR63" s="21">
        <f t="shared" si="117"/>
        <v>1.6822562034125759</v>
      </c>
      <c r="DS63" s="21">
        <f t="shared" si="117"/>
        <v>2.4208069821415985</v>
      </c>
      <c r="DT63" s="21">
        <f t="shared" si="117"/>
        <v>172617.69767585231</v>
      </c>
      <c r="DU63" s="21">
        <f t="shared" ref="DU63:FT63" si="118">+DU3+DU5+DU8+DU9+DU11+DU12+DU14+DU15+DU16+DU17+DU18+DU19+DU20+DU21+DU22+DU23+DU24+DU25+DU26+DU28+DU30+DU31+DU33+DU34+DU35+DU36+DU37+DU39+DU40+DU41+DU42+DU43+DU44+DU46+DU47+DU49+DU50</f>
        <v>262527.57693744486</v>
      </c>
      <c r="DV63" s="21">
        <f t="shared" si="118"/>
        <v>29169.728558011084</v>
      </c>
      <c r="DW63" s="21">
        <f t="shared" si="118"/>
        <v>291697.30549545604</v>
      </c>
      <c r="DX63" s="21">
        <f t="shared" si="118"/>
        <v>5.5399412878505833E-2</v>
      </c>
      <c r="DY63" s="21">
        <f t="shared" si="118"/>
        <v>5058.0770094953059</v>
      </c>
      <c r="DZ63" s="21">
        <f t="shared" si="118"/>
        <v>1.8469758331391075</v>
      </c>
      <c r="EA63" s="21">
        <f t="shared" si="118"/>
        <v>6.4871762531696405E-5</v>
      </c>
      <c r="EB63" s="21">
        <f t="shared" si="118"/>
        <v>9.4363013649617329E-5</v>
      </c>
      <c r="EC63" s="21">
        <f t="shared" si="118"/>
        <v>1.8165407276354999E-4</v>
      </c>
      <c r="ED63" s="21">
        <f t="shared" si="118"/>
        <v>2.4744755418571043E-4</v>
      </c>
      <c r="EE63" s="21">
        <f t="shared" si="118"/>
        <v>7.9605212875855577E-2</v>
      </c>
      <c r="EF63" s="21">
        <f t="shared" si="118"/>
        <v>0.11532157621984425</v>
      </c>
      <c r="EG63" s="21">
        <f t="shared" si="118"/>
        <v>41.080857366924228</v>
      </c>
      <c r="EH63" s="21">
        <f t="shared" si="118"/>
        <v>80.32169981716585</v>
      </c>
      <c r="EI63" s="21">
        <f t="shared" si="118"/>
        <v>46930.966048551491</v>
      </c>
      <c r="EJ63" s="21">
        <f t="shared" si="118"/>
        <v>106.41076980207626</v>
      </c>
      <c r="EK63" s="21">
        <f t="shared" si="118"/>
        <v>262.93418367841826</v>
      </c>
      <c r="EL63" s="21">
        <f t="shared" si="118"/>
        <v>685.12721160904209</v>
      </c>
      <c r="EM63" s="21">
        <f t="shared" si="118"/>
        <v>148.66001985626923</v>
      </c>
      <c r="EN63" s="21">
        <f t="shared" si="118"/>
        <v>13.829268960352055</v>
      </c>
      <c r="EO63" s="21">
        <f t="shared" si="118"/>
        <v>1.059660901972994E-2</v>
      </c>
      <c r="EP63" s="21">
        <f t="shared" si="118"/>
        <v>35.446532372105708</v>
      </c>
      <c r="EQ63" s="21">
        <f t="shared" si="118"/>
        <v>10208.922398463839</v>
      </c>
      <c r="ER63" s="21">
        <f t="shared" si="118"/>
        <v>10036.176615658746</v>
      </c>
      <c r="ES63" s="21">
        <f t="shared" si="118"/>
        <v>172.74578280508999</v>
      </c>
      <c r="ET63" s="21">
        <f t="shared" si="118"/>
        <v>0.10180299373887344</v>
      </c>
      <c r="EU63" s="21">
        <f t="shared" si="118"/>
        <v>3.8424401201298558E-2</v>
      </c>
      <c r="EV63" s="21">
        <f t="shared" si="118"/>
        <v>752.0277267752067</v>
      </c>
      <c r="EW63" s="21">
        <f t="shared" si="118"/>
        <v>0.20836540570941947</v>
      </c>
      <c r="EX63" s="21">
        <f t="shared" si="118"/>
        <v>1729.2990718864521</v>
      </c>
      <c r="EY63" s="21">
        <f t="shared" si="118"/>
        <v>425.55565055470333</v>
      </c>
      <c r="EZ63" s="21">
        <f t="shared" si="118"/>
        <v>228.60661959065604</v>
      </c>
      <c r="FA63" s="21">
        <f t="shared" si="118"/>
        <v>4325.1028436026363</v>
      </c>
      <c r="FB63" s="21">
        <f t="shared" si="118"/>
        <v>2.7297932888244145</v>
      </c>
      <c r="FC63" s="21">
        <f t="shared" si="118"/>
        <v>27798.872273610195</v>
      </c>
      <c r="FD63" s="21">
        <f t="shared" si="118"/>
        <v>238.31129127082994</v>
      </c>
      <c r="FE63" s="21">
        <f t="shared" si="118"/>
        <v>968.15691741603405</v>
      </c>
      <c r="FF63" s="21">
        <f t="shared" si="118"/>
        <v>36.038215666158237</v>
      </c>
      <c r="FG63" s="21">
        <f t="shared" si="118"/>
        <v>1.29599723606541</v>
      </c>
      <c r="FH63" s="21">
        <f t="shared" si="118"/>
        <v>29062.426595647921</v>
      </c>
      <c r="FI63" s="21">
        <f t="shared" si="118"/>
        <v>1748.91741139278</v>
      </c>
      <c r="FJ63" s="21">
        <f t="shared" si="118"/>
        <v>3.4619322922342564</v>
      </c>
      <c r="FK63" s="21">
        <f t="shared" si="118"/>
        <v>4.45973366182199E-3</v>
      </c>
      <c r="FL63" s="21">
        <f t="shared" si="118"/>
        <v>3.6940379558112433</v>
      </c>
      <c r="FM63" s="21">
        <f t="shared" si="118"/>
        <v>1616.3325757294228</v>
      </c>
      <c r="FN63" s="21">
        <f t="shared" si="118"/>
        <v>644.71893937468099</v>
      </c>
      <c r="FO63" s="21">
        <f t="shared" si="118"/>
        <v>0</v>
      </c>
      <c r="FP63" s="21">
        <f t="shared" si="118"/>
        <v>0</v>
      </c>
      <c r="FQ63" s="21">
        <f t="shared" si="118"/>
        <v>1025.730560886363</v>
      </c>
      <c r="FR63" s="21">
        <f t="shared" si="118"/>
        <v>97395.860946350236</v>
      </c>
      <c r="FS63" s="21">
        <f t="shared" si="118"/>
        <v>366.37527996203164</v>
      </c>
      <c r="FT63" s="21">
        <f t="shared" si="118"/>
        <v>946.69033643022465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C63"/>
  <sheetViews>
    <sheetView zoomScale="85" zoomScaleNormal="85" workbookViewId="0">
      <pane xSplit="1" ySplit="2" topLeftCell="B25" activePane="bottomRight" state="frozen"/>
      <selection activeCell="AY55" sqref="AY55"/>
      <selection pane="topRight" activeCell="AY55" sqref="AY55"/>
      <selection pane="bottomLeft" activeCell="AY55" sqref="AY55"/>
      <selection pane="bottomRight" activeCell="G42" sqref="G42"/>
    </sheetView>
  </sheetViews>
  <sheetFormatPr defaultRowHeight="14.4" x14ac:dyDescent="0.3"/>
  <cols>
    <col min="1" max="1" width="19.5546875" bestFit="1" customWidth="1"/>
    <col min="2" max="8" width="9.109375" style="21"/>
    <col min="9" max="42" width="9.109375" style="23"/>
    <col min="43" max="43" width="17.5546875" customWidth="1"/>
    <col min="44" max="45" width="9.109375" style="23"/>
    <col min="50" max="52" width="9.109375" style="23"/>
    <col min="54" max="54" width="9.109375" style="23"/>
    <col min="61" max="62" width="9.109375" style="23"/>
    <col min="71" max="72" width="9.109375" style="23"/>
    <col min="74" max="74" width="9.109375" style="23"/>
    <col min="77" max="77" width="9.109375" style="23"/>
    <col min="83" max="84" width="9.109375" style="23"/>
    <col min="91" max="92" width="9.109375" style="23"/>
    <col min="95" max="95" width="9.109375" style="23"/>
    <col min="101" max="104" width="9.109375" style="23"/>
    <col min="127" max="127" width="9.109375" style="23"/>
    <col min="132" max="133" width="9.109375" style="23"/>
    <col min="138" max="138" width="9.109375" style="23"/>
    <col min="141" max="141" width="9.109375" style="23"/>
    <col min="144" max="144" width="9.109375" style="23"/>
    <col min="145" max="145" width="9" customWidth="1"/>
    <col min="154" max="154" width="9.109375" style="23"/>
    <col min="160" max="160" width="9.109375" style="23"/>
    <col min="176" max="176" width="9.109375" style="23"/>
  </cols>
  <sheetData>
    <row r="1" spans="1:185" s="23" customFormat="1" x14ac:dyDescent="0.3">
      <c r="B1" s="21" t="s">
        <v>646</v>
      </c>
      <c r="C1" s="21"/>
      <c r="D1" s="21"/>
      <c r="E1" s="21"/>
      <c r="F1" s="21"/>
      <c r="G1" s="21"/>
      <c r="H1" s="21"/>
      <c r="AQ1" s="23" t="s">
        <v>647</v>
      </c>
      <c r="EO1" s="23" t="s">
        <v>362</v>
      </c>
    </row>
    <row r="2" spans="1:185" x14ac:dyDescent="0.3">
      <c r="A2" s="21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406</v>
      </c>
      <c r="L2" s="23" t="s">
        <v>62</v>
      </c>
      <c r="M2" s="23" t="s">
        <v>311</v>
      </c>
      <c r="N2" s="23" t="s">
        <v>365</v>
      </c>
      <c r="O2" s="23" t="s">
        <v>367</v>
      </c>
      <c r="P2" s="23" t="s">
        <v>223</v>
      </c>
      <c r="Q2" s="23" t="s">
        <v>368</v>
      </c>
      <c r="R2" s="23" t="s">
        <v>372</v>
      </c>
      <c r="S2" s="23" t="s">
        <v>373</v>
      </c>
      <c r="T2" s="23" t="s">
        <v>63</v>
      </c>
      <c r="U2" s="23" t="s">
        <v>313</v>
      </c>
      <c r="V2" s="23" t="s">
        <v>374</v>
      </c>
      <c r="W2" s="23" t="s">
        <v>316</v>
      </c>
      <c r="X2" s="23" t="s">
        <v>375</v>
      </c>
      <c r="Y2" s="23" t="s">
        <v>65</v>
      </c>
      <c r="Z2" s="23" t="s">
        <v>312</v>
      </c>
      <c r="AA2" s="23" t="s">
        <v>317</v>
      </c>
      <c r="AB2" s="23" t="s">
        <v>378</v>
      </c>
      <c r="AC2" s="23" t="s">
        <v>314</v>
      </c>
      <c r="AD2" s="23" t="s">
        <v>379</v>
      </c>
      <c r="AE2" s="23" t="s">
        <v>380</v>
      </c>
      <c r="AF2" s="23" t="s">
        <v>318</v>
      </c>
      <c r="AG2" s="23" t="s">
        <v>319</v>
      </c>
      <c r="AH2" s="23" t="s">
        <v>320</v>
      </c>
      <c r="AI2" s="23" t="s">
        <v>321</v>
      </c>
      <c r="AJ2" s="23" t="s">
        <v>323</v>
      </c>
      <c r="AK2" s="23" t="s">
        <v>469</v>
      </c>
      <c r="AL2" s="23" t="s">
        <v>457</v>
      </c>
      <c r="AM2" s="23" t="s">
        <v>459</v>
      </c>
      <c r="AN2" s="23" t="s">
        <v>465</v>
      </c>
      <c r="AO2" s="23" t="s">
        <v>419</v>
      </c>
      <c r="AQ2" s="23" t="s">
        <v>224</v>
      </c>
      <c r="AR2" s="23" t="s">
        <v>552</v>
      </c>
      <c r="AS2" s="23" t="s">
        <v>454</v>
      </c>
      <c r="AT2" s="23" t="s">
        <v>175</v>
      </c>
      <c r="AU2" s="23" t="s">
        <v>127</v>
      </c>
      <c r="AV2" s="23" t="s">
        <v>128</v>
      </c>
      <c r="AW2" s="23" t="s">
        <v>129</v>
      </c>
      <c r="AX2" s="23" t="s">
        <v>513</v>
      </c>
      <c r="AY2" s="23" t="s">
        <v>407</v>
      </c>
      <c r="AZ2" s="23" t="s">
        <v>408</v>
      </c>
      <c r="BA2" s="23" t="s">
        <v>455</v>
      </c>
      <c r="BB2" s="23" t="s">
        <v>550</v>
      </c>
      <c r="BC2" s="23" t="s">
        <v>385</v>
      </c>
      <c r="BD2" s="23" t="s">
        <v>176</v>
      </c>
      <c r="BE2" s="23" t="s">
        <v>338</v>
      </c>
      <c r="BF2" s="23" t="s">
        <v>339</v>
      </c>
      <c r="BG2" s="23" t="s">
        <v>130</v>
      </c>
      <c r="BH2" s="23" t="s">
        <v>367</v>
      </c>
      <c r="BI2" s="23" t="s">
        <v>324</v>
      </c>
      <c r="BJ2" s="23" t="s">
        <v>325</v>
      </c>
      <c r="BK2" s="23" t="s">
        <v>131</v>
      </c>
      <c r="BL2" s="23" t="s">
        <v>386</v>
      </c>
      <c r="BM2" s="23" t="s">
        <v>387</v>
      </c>
      <c r="BN2" s="23" t="s">
        <v>389</v>
      </c>
      <c r="BO2" s="23" t="s">
        <v>57</v>
      </c>
      <c r="BP2" s="23" t="s">
        <v>391</v>
      </c>
      <c r="BQ2" s="23" t="s">
        <v>132</v>
      </c>
      <c r="BR2" s="23" t="s">
        <v>133</v>
      </c>
      <c r="BS2" s="23" t="s">
        <v>456</v>
      </c>
      <c r="BT2" s="23" t="s">
        <v>457</v>
      </c>
      <c r="BU2" s="23" t="s">
        <v>134</v>
      </c>
      <c r="BV2" s="23" t="s">
        <v>553</v>
      </c>
      <c r="BW2" s="23" t="s">
        <v>135</v>
      </c>
      <c r="BX2" s="23" t="s">
        <v>136</v>
      </c>
      <c r="BY2" s="23" t="s">
        <v>459</v>
      </c>
      <c r="BZ2" s="23" t="s">
        <v>328</v>
      </c>
      <c r="CA2" s="23" t="s">
        <v>329</v>
      </c>
      <c r="CB2" s="23" t="s">
        <v>137</v>
      </c>
      <c r="CC2" s="23" t="s">
        <v>138</v>
      </c>
      <c r="CD2" s="23" t="s">
        <v>139</v>
      </c>
      <c r="CE2" s="23" t="s">
        <v>551</v>
      </c>
      <c r="CF2" s="23" t="s">
        <v>461</v>
      </c>
      <c r="CG2" s="23" t="s">
        <v>340</v>
      </c>
      <c r="CH2" s="23" t="s">
        <v>341</v>
      </c>
      <c r="CI2" s="23" t="s">
        <v>330</v>
      </c>
      <c r="CJ2" s="23" t="s">
        <v>331</v>
      </c>
      <c r="CK2" s="23" t="s">
        <v>140</v>
      </c>
      <c r="CL2" s="23" t="s">
        <v>473</v>
      </c>
      <c r="CM2" s="23" t="s">
        <v>55</v>
      </c>
      <c r="CN2" s="23" t="s">
        <v>124</v>
      </c>
      <c r="CO2" s="23" t="s">
        <v>332</v>
      </c>
      <c r="CP2" s="23" t="s">
        <v>333</v>
      </c>
      <c r="CQ2" s="23" t="s">
        <v>587</v>
      </c>
      <c r="CR2" s="23" t="s">
        <v>141</v>
      </c>
      <c r="CS2" s="23" t="s">
        <v>142</v>
      </c>
      <c r="CT2" s="23" t="s">
        <v>58</v>
      </c>
      <c r="CU2" s="23" t="s">
        <v>143</v>
      </c>
      <c r="CV2" s="23" t="s">
        <v>144</v>
      </c>
      <c r="CW2" s="23" t="s">
        <v>318</v>
      </c>
      <c r="CX2" s="23" t="s">
        <v>319</v>
      </c>
      <c r="CY2" s="23" t="s">
        <v>320</v>
      </c>
      <c r="CZ2" s="23" t="s">
        <v>321</v>
      </c>
      <c r="DA2" s="23" t="s">
        <v>323</v>
      </c>
      <c r="DB2" s="23" t="s">
        <v>145</v>
      </c>
      <c r="DC2" s="23" t="s">
        <v>146</v>
      </c>
      <c r="DD2" s="23" t="s">
        <v>147</v>
      </c>
      <c r="DE2" s="23" t="s">
        <v>148</v>
      </c>
      <c r="DF2" s="23" t="s">
        <v>149</v>
      </c>
      <c r="DG2" s="23" t="s">
        <v>150</v>
      </c>
      <c r="DH2" s="23" t="s">
        <v>151</v>
      </c>
      <c r="DI2" s="23" t="s">
        <v>334</v>
      </c>
      <c r="DJ2" s="23" t="s">
        <v>152</v>
      </c>
      <c r="DK2" s="23" t="s">
        <v>52</v>
      </c>
      <c r="DL2" s="23" t="s">
        <v>51</v>
      </c>
      <c r="DM2" s="23" t="s">
        <v>153</v>
      </c>
      <c r="DN2" s="23" t="s">
        <v>155</v>
      </c>
      <c r="DO2" s="23" t="s">
        <v>156</v>
      </c>
      <c r="DP2" s="23" t="s">
        <v>157</v>
      </c>
      <c r="DQ2" s="23" t="s">
        <v>158</v>
      </c>
      <c r="DR2" s="23" t="s">
        <v>159</v>
      </c>
      <c r="DS2" s="23" t="s">
        <v>160</v>
      </c>
      <c r="DT2" s="23" t="s">
        <v>161</v>
      </c>
      <c r="DU2" s="23" t="s">
        <v>162</v>
      </c>
      <c r="DV2" s="23" t="s">
        <v>392</v>
      </c>
      <c r="DW2" s="23" t="s">
        <v>464</v>
      </c>
      <c r="DX2" s="23" t="s">
        <v>163</v>
      </c>
      <c r="DY2" s="23" t="s">
        <v>164</v>
      </c>
      <c r="DZ2" s="23" t="s">
        <v>165</v>
      </c>
      <c r="EA2" s="23" t="s">
        <v>59</v>
      </c>
      <c r="EB2" s="23" t="s">
        <v>474</v>
      </c>
      <c r="EC2" s="23" t="s">
        <v>465</v>
      </c>
      <c r="ED2" s="23" t="s">
        <v>166</v>
      </c>
      <c r="EE2" s="23" t="s">
        <v>167</v>
      </c>
      <c r="EF2" s="23" t="s">
        <v>168</v>
      </c>
      <c r="EG2" s="23" t="s">
        <v>335</v>
      </c>
      <c r="EH2" s="23" t="s">
        <v>169</v>
      </c>
      <c r="EI2" s="23" t="s">
        <v>170</v>
      </c>
      <c r="EJ2" s="23" t="s">
        <v>171</v>
      </c>
      <c r="EK2" s="23" t="s">
        <v>469</v>
      </c>
      <c r="EL2" s="23" t="s">
        <v>475</v>
      </c>
      <c r="EN2" s="23" t="s">
        <v>587</v>
      </c>
      <c r="EO2" s="23" t="s">
        <v>57</v>
      </c>
      <c r="EP2" s="23" t="s">
        <v>55</v>
      </c>
      <c r="EQ2" s="23" t="s">
        <v>58</v>
      </c>
      <c r="ER2" s="23" t="s">
        <v>52</v>
      </c>
      <c r="ES2" s="23" t="s">
        <v>51</v>
      </c>
      <c r="ET2" s="23" t="s">
        <v>59</v>
      </c>
      <c r="EU2" s="23" t="s">
        <v>60</v>
      </c>
      <c r="EV2" s="23" t="s">
        <v>61</v>
      </c>
      <c r="EW2" s="23" t="s">
        <v>310</v>
      </c>
      <c r="EX2" s="23" t="s">
        <v>406</v>
      </c>
      <c r="EY2" s="23" t="s">
        <v>62</v>
      </c>
      <c r="EZ2" s="23" t="s">
        <v>311</v>
      </c>
      <c r="FA2" s="23" t="s">
        <v>365</v>
      </c>
      <c r="FB2" s="23" t="s">
        <v>367</v>
      </c>
      <c r="FC2" s="23" t="s">
        <v>223</v>
      </c>
      <c r="FD2" s="23" t="s">
        <v>368</v>
      </c>
      <c r="FE2" s="23" t="s">
        <v>372</v>
      </c>
      <c r="FF2" s="23" t="s">
        <v>373</v>
      </c>
      <c r="FG2" s="23" t="s">
        <v>63</v>
      </c>
      <c r="FH2" s="23" t="s">
        <v>313</v>
      </c>
      <c r="FI2" s="23" t="s">
        <v>374</v>
      </c>
      <c r="FJ2" s="23" t="s">
        <v>316</v>
      </c>
      <c r="FK2" s="23" t="s">
        <v>375</v>
      </c>
      <c r="FL2" s="23" t="s">
        <v>65</v>
      </c>
      <c r="FM2" s="23" t="s">
        <v>312</v>
      </c>
      <c r="FN2" s="23" t="s">
        <v>317</v>
      </c>
      <c r="FO2" s="23" t="s">
        <v>378</v>
      </c>
      <c r="FP2" s="23" t="s">
        <v>314</v>
      </c>
      <c r="FQ2" s="23" t="s">
        <v>379</v>
      </c>
      <c r="FR2" s="23" t="s">
        <v>380</v>
      </c>
      <c r="FS2" s="23" t="s">
        <v>318</v>
      </c>
      <c r="FT2" s="23" t="s">
        <v>319</v>
      </c>
      <c r="FU2" s="23" t="s">
        <v>320</v>
      </c>
      <c r="FV2" s="23" t="s">
        <v>321</v>
      </c>
      <c r="FW2" s="23" t="s">
        <v>323</v>
      </c>
      <c r="FX2" s="23" t="s">
        <v>469</v>
      </c>
      <c r="FY2" s="23" t="s">
        <v>457</v>
      </c>
      <c r="FZ2" s="23" t="s">
        <v>459</v>
      </c>
      <c r="GA2" s="23" t="s">
        <v>465</v>
      </c>
      <c r="GB2" t="s">
        <v>419</v>
      </c>
    </row>
    <row r="3" spans="1:185" x14ac:dyDescent="0.3">
      <c r="A3" s="23" t="s">
        <v>0</v>
      </c>
      <c r="B3" s="21">
        <v>5815.3015843000003</v>
      </c>
      <c r="C3" s="21">
        <v>3.0431579999999998E-3</v>
      </c>
      <c r="D3" s="21">
        <v>4128.8576049000003</v>
      </c>
      <c r="E3" s="21">
        <v>80.236541770000002</v>
      </c>
      <c r="F3" s="21">
        <v>80.226954075999998</v>
      </c>
      <c r="G3" s="21">
        <v>110.347362</v>
      </c>
      <c r="H3" s="21">
        <v>10825.833161</v>
      </c>
      <c r="I3" s="23">
        <v>9.3153511530999999</v>
      </c>
      <c r="J3" s="23">
        <v>7.1061446047999999</v>
      </c>
      <c r="K3" s="6">
        <v>3.6759589E-6</v>
      </c>
      <c r="L3" s="23">
        <v>113.1967306</v>
      </c>
      <c r="M3" s="23">
        <v>1.1494531615000001</v>
      </c>
      <c r="N3" s="23">
        <v>1.2783600000000001E-5</v>
      </c>
      <c r="O3" s="23">
        <v>3.7580043799999997E-2</v>
      </c>
      <c r="P3" s="23">
        <v>1.099389E-4</v>
      </c>
      <c r="Q3" s="6">
        <v>2.8409810000000002E-9</v>
      </c>
      <c r="R3" s="23">
        <v>3.4825105100000003E-2</v>
      </c>
      <c r="S3" s="23">
        <v>5.8421214499999999E-2</v>
      </c>
      <c r="T3" s="23">
        <v>67.884500201999998</v>
      </c>
      <c r="U3" s="6">
        <v>4.8860682999999998E-8</v>
      </c>
      <c r="V3" s="23">
        <v>1.34228E-5</v>
      </c>
      <c r="W3" s="6">
        <v>5.6988205999999997E-6</v>
      </c>
      <c r="X3" s="23">
        <v>7.9205318900000002E-2</v>
      </c>
      <c r="Y3" s="23">
        <v>6.0652826392000003</v>
      </c>
      <c r="Z3" s="23">
        <v>0.19443482000000001</v>
      </c>
      <c r="AA3" s="6">
        <v>9.8194669999999995E-6</v>
      </c>
      <c r="AB3" s="23">
        <v>3.5573279300000003E-2</v>
      </c>
      <c r="AC3" s="23">
        <v>76.808428144999993</v>
      </c>
      <c r="AD3" s="23">
        <v>6.1790668700000002E-2</v>
      </c>
      <c r="AE3" s="23">
        <v>1.9673251199999998E-2</v>
      </c>
      <c r="AF3" s="23">
        <v>1.5738239999999999E-4</v>
      </c>
      <c r="AG3" s="6">
        <v>5.4547840000000002E-8</v>
      </c>
      <c r="AH3" s="6">
        <v>1.8075796999999999E-6</v>
      </c>
      <c r="AI3" s="6">
        <v>1.6624511E-6</v>
      </c>
      <c r="AJ3" s="23">
        <v>0.22653283599999999</v>
      </c>
      <c r="AK3" s="23">
        <v>120.6728866</v>
      </c>
      <c r="AL3" s="23">
        <v>7.1655650231000001</v>
      </c>
      <c r="AM3" s="23">
        <v>9.1969500430999993</v>
      </c>
      <c r="AN3" s="23">
        <v>3.1946554299999999E-2</v>
      </c>
      <c r="AO3" s="6">
        <v>3.0884380000000002E-7</v>
      </c>
      <c r="AQ3" s="23" t="s">
        <v>0</v>
      </c>
      <c r="AR3" s="23">
        <v>0</v>
      </c>
      <c r="AS3" s="23">
        <v>0</v>
      </c>
      <c r="AT3" s="23">
        <v>7.1061331348056198</v>
      </c>
      <c r="AU3" s="23">
        <v>9.3153375988752796</v>
      </c>
      <c r="AV3" s="23">
        <v>9.3153375988752796</v>
      </c>
      <c r="AW3" s="23">
        <v>88.6725180381912</v>
      </c>
      <c r="AX3" s="23">
        <v>0</v>
      </c>
      <c r="AY3" s="6">
        <v>1.5071582973704299E-6</v>
      </c>
      <c r="AZ3" s="6">
        <v>2.16894018309386E-6</v>
      </c>
      <c r="BA3" s="23">
        <v>113.196595701134</v>
      </c>
      <c r="BB3" s="6">
        <v>3.0883410536108798E-7</v>
      </c>
      <c r="BC3" s="23">
        <v>5.8422239984896603E-2</v>
      </c>
      <c r="BD3" s="23">
        <v>1.1494563487681899</v>
      </c>
      <c r="BE3" s="6">
        <v>3.0680269184344899E-6</v>
      </c>
      <c r="BF3" s="6">
        <v>9.7154758952143094E-6</v>
      </c>
      <c r="BG3" s="23">
        <v>297445.36804650701</v>
      </c>
      <c r="BH3" s="23">
        <v>3.7580687395715698E-2</v>
      </c>
      <c r="BI3" s="6">
        <v>8.2384188451087801E-10</v>
      </c>
      <c r="BJ3" s="6">
        <v>2.0171596752591801E-9</v>
      </c>
      <c r="BK3" s="23">
        <v>1.09929193129295E-4</v>
      </c>
      <c r="BL3" s="23">
        <v>7.9205096330580899E-2</v>
      </c>
      <c r="BM3" s="23">
        <v>6.1789772980401503E-2</v>
      </c>
      <c r="BN3" s="23">
        <v>1.9672957973704299E-2</v>
      </c>
      <c r="BO3" s="23">
        <v>5815.2971292514603</v>
      </c>
      <c r="BP3" s="23">
        <v>3.4825294112833798E-2</v>
      </c>
      <c r="BQ3" s="23">
        <v>7.2521187662610096</v>
      </c>
      <c r="BR3" s="23">
        <v>22416.598104665201</v>
      </c>
      <c r="BS3" s="23">
        <v>10.1343929229014</v>
      </c>
      <c r="BT3" s="23">
        <v>7.1655415068449804</v>
      </c>
      <c r="BU3" s="23">
        <v>36.458661550016501</v>
      </c>
      <c r="BV3" s="23">
        <v>0</v>
      </c>
      <c r="BW3" s="23">
        <v>67.884495934528502</v>
      </c>
      <c r="BX3" s="23">
        <v>67.884495934528502</v>
      </c>
      <c r="BY3" s="23">
        <v>9.19692547758806</v>
      </c>
      <c r="BZ3" s="6">
        <v>1.07488101215297E-8</v>
      </c>
      <c r="CA3" s="6">
        <v>3.5667437497753897E-8</v>
      </c>
      <c r="CB3" s="23">
        <v>0</v>
      </c>
      <c r="CC3" s="23">
        <v>3.97786647101861</v>
      </c>
      <c r="CD3" s="23">
        <v>6.1568045849435198E-2</v>
      </c>
      <c r="CE3" s="23">
        <v>0</v>
      </c>
      <c r="CF3" s="23">
        <v>0</v>
      </c>
      <c r="CG3" s="6">
        <v>3.4896994549072E-6</v>
      </c>
      <c r="CH3" s="6">
        <v>9.9329144551552406E-6</v>
      </c>
      <c r="CI3" s="6">
        <v>1.8806041766563499E-6</v>
      </c>
      <c r="CJ3" s="6">
        <v>3.8181837221735403E-6</v>
      </c>
      <c r="CK3" s="23">
        <v>6.0653057155310997</v>
      </c>
      <c r="CL3" s="23">
        <v>0.19443245684993399</v>
      </c>
      <c r="CM3" s="23">
        <v>3.0432733124996498E-3</v>
      </c>
      <c r="CN3" s="23">
        <v>0</v>
      </c>
      <c r="CO3" s="6">
        <v>4.02612256595954E-6</v>
      </c>
      <c r="CP3" s="6">
        <v>5.7935294344593404E-6</v>
      </c>
      <c r="CQ3" s="23">
        <v>33239.671589918202</v>
      </c>
      <c r="CR3" s="23">
        <v>3715.9624870913799</v>
      </c>
      <c r="CS3" s="23">
        <v>412.88429131059303</v>
      </c>
      <c r="CT3" s="23">
        <v>4128.8467784019704</v>
      </c>
      <c r="CU3" s="23">
        <v>0</v>
      </c>
      <c r="CV3" s="23">
        <v>35.1176282647112</v>
      </c>
      <c r="CW3" s="23">
        <v>1.5738485887663401E-4</v>
      </c>
      <c r="CX3" s="6">
        <v>5.4546655423094398E-8</v>
      </c>
      <c r="CY3" s="6">
        <v>1.8078574932345601E-6</v>
      </c>
      <c r="CZ3" s="6">
        <v>1.66229626812612E-6</v>
      </c>
      <c r="DA3" s="23">
        <v>0.22653087226309901</v>
      </c>
      <c r="DB3" s="23">
        <v>0.63085867401908102</v>
      </c>
      <c r="DC3" s="23">
        <v>4222.7776969731503</v>
      </c>
      <c r="DD3" s="23">
        <v>0.85114771999095995</v>
      </c>
      <c r="DE3" s="23">
        <v>2.2303207546420998</v>
      </c>
      <c r="DF3" s="23">
        <v>5.3905905669736596</v>
      </c>
      <c r="DG3" s="23">
        <v>1.26095419143835</v>
      </c>
      <c r="DH3" s="23">
        <v>7.9914256408560494E-2</v>
      </c>
      <c r="DI3" s="6">
        <v>2.44294713867623E-9</v>
      </c>
      <c r="DJ3" s="23">
        <v>0.29687840945341798</v>
      </c>
      <c r="DK3" s="23">
        <v>80.242223147527895</v>
      </c>
      <c r="DL3" s="23">
        <v>80.2326353713852</v>
      </c>
      <c r="DM3" s="23">
        <v>9.5877761426831198E-3</v>
      </c>
      <c r="DN3" s="23">
        <v>0</v>
      </c>
      <c r="DO3" s="23">
        <v>0</v>
      </c>
      <c r="DP3" s="23">
        <v>3.2793183913975601</v>
      </c>
      <c r="DQ3" s="23">
        <v>0</v>
      </c>
      <c r="DR3" s="23">
        <v>14.497225201474899</v>
      </c>
      <c r="DS3" s="23">
        <v>3.60162811455216</v>
      </c>
      <c r="DT3" s="23">
        <v>1.93474820968159</v>
      </c>
      <c r="DU3" s="23">
        <v>36.2312448202958</v>
      </c>
      <c r="DV3" s="23">
        <v>3.5544485265974403E-2</v>
      </c>
      <c r="DW3" s="23">
        <v>6036.5111739984804</v>
      </c>
      <c r="DX3" s="23">
        <v>1.97024984992036</v>
      </c>
      <c r="DY3" s="23">
        <v>7.9775562111366298</v>
      </c>
      <c r="DZ3" s="23">
        <v>0</v>
      </c>
      <c r="EA3" s="23">
        <v>110.347488932819</v>
      </c>
      <c r="EB3" s="23">
        <v>38.488633473066002</v>
      </c>
      <c r="EC3" s="23">
        <v>3.1946223102923797E-2</v>
      </c>
      <c r="ED3" s="23">
        <v>0</v>
      </c>
      <c r="EE3" s="23">
        <v>0</v>
      </c>
      <c r="EF3" s="23">
        <v>81.343367040446296</v>
      </c>
      <c r="EG3" s="23">
        <v>76.808280445138294</v>
      </c>
      <c r="EH3" s="23">
        <v>0</v>
      </c>
      <c r="EI3" s="23">
        <v>25.661719975283901</v>
      </c>
      <c r="EJ3" s="23">
        <v>10825.7960622144</v>
      </c>
      <c r="EK3" s="23">
        <v>120.672308690213</v>
      </c>
      <c r="EL3" s="23">
        <v>64.717761359883298</v>
      </c>
      <c r="EN3" s="32">
        <f>CQ3/EJ3</f>
        <v>3.0704136119777483</v>
      </c>
      <c r="EO3" s="46">
        <f t="shared" ref="EO3:EO34" si="0">(BO3-B3)/(B3+1E-50)</f>
        <v>-7.6609071350563043E-7</v>
      </c>
      <c r="EP3" s="46">
        <f t="shared" ref="EP3:EP34" si="1">(CM3-C3)/(C3+1E-50)</f>
        <v>3.7892380103182106E-5</v>
      </c>
      <c r="EQ3" s="46">
        <f t="shared" ref="EQ3:EQ34" si="2">(CT3-D3)/(D3+1E-50)</f>
        <v>-2.6221534056005315E-6</v>
      </c>
      <c r="ER3" s="46">
        <f t="shared" ref="ER3:ER34" si="3">(DK3-E3)/(E3+1E-50)</f>
        <v>7.0807856402614624E-5</v>
      </c>
      <c r="ES3" s="46">
        <f t="shared" ref="ES3:ES34" si="4">(DL3-F3)/(F3+1E-50)</f>
        <v>7.0815294568203562E-5</v>
      </c>
      <c r="ET3" s="46">
        <f t="shared" ref="ET3:ET34" si="5">(EA3-G3)/(G3+1E-50)</f>
        <v>1.150302251906648E-6</v>
      </c>
      <c r="EU3" s="46">
        <f t="shared" ref="EU3:EU34" si="6">(EJ3-H3)/(H3+1E-50)</f>
        <v>-3.4268757931759287E-6</v>
      </c>
      <c r="EV3" s="46">
        <f t="shared" ref="EV3:EV34" si="7">(AV3-I3)/(I3+1E-50)</f>
        <v>-1.4550417367647507E-6</v>
      </c>
      <c r="EW3" s="46">
        <f t="shared" ref="EW3:EW34" si="8">(AT3-J3)/(J3+1E-50)</f>
        <v>-1.6140952679624344E-6</v>
      </c>
      <c r="EX3" s="46">
        <f t="shared" ref="EX3:EX34" si="9">(AY3+AZ3-K3)/(K3+1E-50)</f>
        <v>3.797117108406693E-5</v>
      </c>
      <c r="EY3" s="46">
        <f t="shared" ref="EY3:EY34" si="10">(BA3-L3)/(L3+1E-50)</f>
        <v>-1.1917205141802893E-6</v>
      </c>
      <c r="EZ3" s="46">
        <f t="shared" ref="EZ3:EZ34" si="11">(BD3-M3)/(M3+1E-50)</f>
        <v>2.7728560819825036E-6</v>
      </c>
      <c r="FA3" s="46">
        <f t="shared" ref="FA3:FA34" si="12">(BE3+BF3-N3)/(N3+1E-50)</f>
        <v>-7.602424293704425E-6</v>
      </c>
      <c r="FB3" s="46">
        <f t="shared" ref="FB3:FB34" si="13">(BH3-O3)/(O3+1E-50)</f>
        <v>1.7125996955345518E-5</v>
      </c>
      <c r="FC3" s="46">
        <f t="shared" ref="FC3:FC34" si="14">(BK3-P3)/(P3+1E-50)</f>
        <v>-8.8293322063450063E-5</v>
      </c>
      <c r="FD3" s="46">
        <f t="shared" ref="FD3:FD34" si="15">(BI3+BJ3-Q3)/(Q3+1E-50)</f>
        <v>7.2368558811327585E-6</v>
      </c>
      <c r="FE3" s="46">
        <f t="shared" ref="FE3:FE34" si="16">(BP3-R3)/(R3+1E-50)</f>
        <v>5.4274878209682345E-6</v>
      </c>
      <c r="FF3" s="46">
        <f t="shared" ref="FF3:FF34" si="17">(BC3-S3)/(S3+1E-50)</f>
        <v>1.7553296441719072E-5</v>
      </c>
      <c r="FG3" s="46">
        <f t="shared" ref="FG3:FG34" si="18">(BX3-T3)/(T3+1E-50)</f>
        <v>-6.2863709439993041E-8</v>
      </c>
      <c r="FH3" s="46">
        <f t="shared" ref="FH3:FH34" si="19">(BZ3+CA3+DI3-U3)/(U3+1E-50)</f>
        <v>-3.0458887367008292E-5</v>
      </c>
      <c r="FI3" s="46">
        <f t="shared" ref="FI3:FI34" si="20">(CG3+CH3-V3)/(V3+1E-50)</f>
        <v>-1.3863719757354316E-5</v>
      </c>
      <c r="FJ3" s="46">
        <f t="shared" ref="FJ3:FJ34" si="21">(CJ3+CI3-W3)/(W3+1E-50)</f>
        <v>-5.7382346988706718E-6</v>
      </c>
      <c r="FK3" s="46">
        <f t="shared" ref="FK3:FK34" si="22">(BL3-X3)/(X3+1E-50)</f>
        <v>-2.8100312225781328E-6</v>
      </c>
      <c r="FL3" s="46">
        <f t="shared" ref="FL3:FL34" si="23">(CK3-Y3)/(Y3+1E-50)</f>
        <v>3.8046588216982272E-6</v>
      </c>
      <c r="FM3" s="46">
        <f t="shared" ref="FM3:FM34" si="24">(CL3-Z3)/(Z3+1E-50)</f>
        <v>-1.2153944782217464E-5</v>
      </c>
      <c r="FN3" s="46">
        <f t="shared" ref="FN3:FN34" si="25">(CO3+CP3-AA3)/(AA3+1E-50)</f>
        <v>1.884016911314011E-5</v>
      </c>
      <c r="FO3" s="46">
        <f t="shared" ref="FO3:FO34" si="26">(DV3-AB3)/(AB3+1E-50)</f>
        <v>-8.0942872268738048E-4</v>
      </c>
      <c r="FP3" s="46">
        <f t="shared" ref="FP3:FP34" si="27">(EG3-AC3)/(AC3+1E-50)</f>
        <v>-1.9229642536174526E-6</v>
      </c>
      <c r="FQ3" s="46">
        <f t="shared" ref="FQ3:FQ34" si="28">(BM3-AD3)/(AD3+1E-50)</f>
        <v>-1.4496033419680409E-5</v>
      </c>
      <c r="FR3" s="46">
        <f t="shared" ref="FR3:FR34" si="29">(BN3-AE3)/(AE3+1E-50)</f>
        <v>-1.490482141047238E-5</v>
      </c>
      <c r="FS3" s="46">
        <f t="shared" ref="FS3:FS34" si="30">(CW3-AF3)/(AF3+1E-50)</f>
        <v>1.562358074355868E-5</v>
      </c>
      <c r="FT3" s="46">
        <f t="shared" ref="FT3:FT34" si="31">(CX3-AG3)/(AG3+1E-50)</f>
        <v>-2.1716293543504228E-5</v>
      </c>
      <c r="FU3" s="46">
        <f t="shared" ref="FU3:FU34" si="32">(CY3-AH3)/(AH3+1E-50)</f>
        <v>1.5368242659518294E-4</v>
      </c>
      <c r="FV3" s="46">
        <f t="shared" ref="FV3:FV34" si="33">(CZ3-AI3)/(AI3+1E-50)</f>
        <v>-9.3134693634020142E-5</v>
      </c>
      <c r="FW3" s="46">
        <f t="shared" ref="FW3:FW34" si="34">(DA3-AJ3)/(AJ3+1E-50)</f>
        <v>-8.6686633851985896E-6</v>
      </c>
      <c r="FX3" s="46">
        <f t="shared" ref="FX3:FX34" si="35">(EK3-AK3)/(AK3+1E-50)</f>
        <v>-4.789060768167336E-6</v>
      </c>
      <c r="FY3" s="46">
        <f t="shared" ref="FY3:FY34" si="36">(BT3-AL3)/(AL3+1E-50)</f>
        <v>-3.2818423870159854E-6</v>
      </c>
      <c r="FZ3" s="46">
        <f t="shared" ref="FZ3:FZ34" si="37">(BY3-AM3)/(AM3+1E-50)</f>
        <v>-2.6710498398032426E-6</v>
      </c>
      <c r="GA3" s="46">
        <f t="shared" ref="GA3:GA34" si="38">(EC3-AN3)/(AN3+1E-50)</f>
        <v>-1.0367223741617353E-5</v>
      </c>
      <c r="GB3" s="46">
        <f t="shared" ref="GB3:GB34" si="39">(BB3-AO3)/(AO3+1E-50)</f>
        <v>-3.1390103709518501E-5</v>
      </c>
      <c r="GC3" s="46"/>
    </row>
    <row r="4" spans="1:185" x14ac:dyDescent="0.3">
      <c r="A4" s="23" t="s">
        <v>2</v>
      </c>
      <c r="B4" s="21">
        <v>16.420633851000002</v>
      </c>
      <c r="D4" s="21">
        <v>12.373301397000001</v>
      </c>
      <c r="E4" s="21">
        <v>0.26168519800000001</v>
      </c>
      <c r="F4" s="21">
        <v>0.25999892699999999</v>
      </c>
      <c r="G4" s="21">
        <v>8.7752709200000001E-2</v>
      </c>
      <c r="H4" s="21">
        <v>35.305583605000002</v>
      </c>
      <c r="I4" s="23">
        <v>2.90455794E-2</v>
      </c>
      <c r="J4" s="23">
        <v>1.7174440400000001E-2</v>
      </c>
      <c r="K4" s="6">
        <v>6.6411500000000001E-7</v>
      </c>
      <c r="L4" s="23">
        <v>0.19225536579999999</v>
      </c>
      <c r="M4" s="23">
        <v>3.1258038000000002E-3</v>
      </c>
      <c r="N4" s="6">
        <v>2.24837E-6</v>
      </c>
      <c r="O4" s="23">
        <v>9.0371799999999994E-5</v>
      </c>
      <c r="P4" s="23">
        <v>1.9335899999999999E-5</v>
      </c>
      <c r="R4" s="23">
        <v>8.3751000000000005E-5</v>
      </c>
      <c r="S4" s="23">
        <v>1.4049249999999999E-4</v>
      </c>
      <c r="T4" s="23">
        <v>0.17411564669999999</v>
      </c>
      <c r="U4" s="6">
        <v>8.8273700000000007E-9</v>
      </c>
      <c r="V4" s="6">
        <v>2.3607850000000001E-6</v>
      </c>
      <c r="W4" s="6">
        <v>9.54004E-7</v>
      </c>
      <c r="X4" s="23">
        <v>2.0592040000000001E-4</v>
      </c>
      <c r="Y4" s="23">
        <v>1.5418795799999999E-2</v>
      </c>
      <c r="Z4" s="23">
        <v>8.2575759999999998E-4</v>
      </c>
      <c r="AA4" s="6">
        <v>1.6369139999999999E-6</v>
      </c>
      <c r="AB4" s="23">
        <v>8.5576199999999996E-5</v>
      </c>
      <c r="AC4" s="23">
        <v>0.11648113340000001</v>
      </c>
      <c r="AD4" s="23">
        <v>1.5123879999999999E-4</v>
      </c>
      <c r="AE4" s="23">
        <v>4.7317600000000002E-5</v>
      </c>
      <c r="AJ4" s="23">
        <v>5.9996460000000002E-4</v>
      </c>
      <c r="AK4" s="23">
        <v>0.16932132050000001</v>
      </c>
      <c r="AL4" s="23">
        <v>2.1744576099999999E-2</v>
      </c>
      <c r="AM4" s="23">
        <v>2.4202107399999999E-2</v>
      </c>
      <c r="AN4" s="23">
        <v>7.7066399999999998E-5</v>
      </c>
      <c r="AQ4" s="23" t="s">
        <v>2</v>
      </c>
      <c r="AR4" s="23">
        <v>0</v>
      </c>
      <c r="AS4" s="23">
        <v>0</v>
      </c>
      <c r="AT4" s="23">
        <v>1.71748482873284E-2</v>
      </c>
      <c r="AU4" s="23">
        <v>2.9045546209031301E-2</v>
      </c>
      <c r="AV4" s="23">
        <v>2.9045546209031301E-2</v>
      </c>
      <c r="AW4" s="23">
        <v>3.2286565237520399E-3</v>
      </c>
      <c r="AX4" s="23">
        <v>0</v>
      </c>
      <c r="AY4" s="6">
        <v>2.7227963425321102E-7</v>
      </c>
      <c r="AZ4" s="6">
        <v>3.91846205569977E-7</v>
      </c>
      <c r="BA4" s="23">
        <v>0.19225479612079099</v>
      </c>
      <c r="BB4" s="23">
        <v>0</v>
      </c>
      <c r="BC4" s="23">
        <v>1.4048751804758699E-4</v>
      </c>
      <c r="BD4" s="23">
        <v>3.1252050250301601E-3</v>
      </c>
      <c r="BE4" s="6">
        <v>5.3970689550642895E-7</v>
      </c>
      <c r="BF4" s="6">
        <v>1.70858204225157E-6</v>
      </c>
      <c r="BG4" s="23">
        <v>122.910089274844</v>
      </c>
      <c r="BH4" s="6">
        <v>9.0375022066722501E-5</v>
      </c>
      <c r="BI4" s="23">
        <v>0</v>
      </c>
      <c r="BJ4" s="23">
        <v>0</v>
      </c>
      <c r="BK4" s="6">
        <v>1.9336426197523101E-5</v>
      </c>
      <c r="BL4" s="23">
        <v>2.05919803402834E-4</v>
      </c>
      <c r="BM4" s="23">
        <v>1.5124826518295601E-4</v>
      </c>
      <c r="BN4" s="6">
        <v>4.7315734938297899E-5</v>
      </c>
      <c r="BO4" s="23">
        <v>16.420577677099999</v>
      </c>
      <c r="BP4" s="6">
        <v>8.37569464772893E-5</v>
      </c>
      <c r="BQ4" s="23">
        <v>2.54055687650258E-2</v>
      </c>
      <c r="BR4" s="23">
        <v>18.232778163329399</v>
      </c>
      <c r="BS4" s="23">
        <v>1.7582237037980099E-2</v>
      </c>
      <c r="BT4" s="23">
        <v>2.1744688184879499E-2</v>
      </c>
      <c r="BU4" s="23">
        <v>1.37189261232935E-3</v>
      </c>
      <c r="BV4" s="23">
        <v>0</v>
      </c>
      <c r="BW4" s="23">
        <v>0.17411482248493901</v>
      </c>
      <c r="BX4" s="23">
        <v>0.17411482248493901</v>
      </c>
      <c r="BY4" s="23">
        <v>2.4202155444451701E-2</v>
      </c>
      <c r="BZ4" s="6">
        <v>1.9422195820036698E-9</v>
      </c>
      <c r="CA4" s="6">
        <v>6.4439055198222999E-9</v>
      </c>
      <c r="CB4" s="23">
        <v>0</v>
      </c>
      <c r="CC4" s="23">
        <v>6.9085590193841504E-3</v>
      </c>
      <c r="CD4" s="23">
        <v>0</v>
      </c>
      <c r="CE4" s="23">
        <v>0</v>
      </c>
      <c r="CF4" s="23">
        <v>0</v>
      </c>
      <c r="CG4" s="6">
        <v>6.1396187106268196E-7</v>
      </c>
      <c r="CH4" s="6">
        <v>1.74685427999801E-6</v>
      </c>
      <c r="CI4" s="6">
        <v>3.1482332710527599E-7</v>
      </c>
      <c r="CJ4" s="6">
        <v>6.3931722856969603E-7</v>
      </c>
      <c r="CK4" s="23">
        <v>1.5418485648880801E-2</v>
      </c>
      <c r="CL4" s="23">
        <v>8.2573175469832501E-4</v>
      </c>
      <c r="CM4" s="23">
        <v>0</v>
      </c>
      <c r="CN4" s="23">
        <v>0</v>
      </c>
      <c r="CO4" s="6">
        <v>6.7119936947811099E-7</v>
      </c>
      <c r="CP4" s="6">
        <v>9.659297717665081E-7</v>
      </c>
      <c r="CQ4" s="23">
        <v>53.536463565866001</v>
      </c>
      <c r="CR4" s="23">
        <v>11.135946471778</v>
      </c>
      <c r="CS4" s="23">
        <v>1.23732883369985</v>
      </c>
      <c r="CT4" s="23">
        <v>12.3732753054779</v>
      </c>
      <c r="CU4" s="23">
        <v>0</v>
      </c>
      <c r="CV4" s="23">
        <v>2.2457773254628301E-2</v>
      </c>
      <c r="CW4" s="23">
        <v>0</v>
      </c>
      <c r="CX4" s="23">
        <v>0</v>
      </c>
      <c r="CY4" s="23">
        <v>0</v>
      </c>
      <c r="CZ4" s="23">
        <v>0</v>
      </c>
      <c r="DA4" s="23">
        <v>5.9995939527219199E-4</v>
      </c>
      <c r="DB4" s="23">
        <v>1.26986943126264E-3</v>
      </c>
      <c r="DC4" s="23">
        <v>18.8978449180707</v>
      </c>
      <c r="DD4" s="23">
        <v>1.7132976184570999E-3</v>
      </c>
      <c r="DE4" s="23">
        <v>4.4895076527940803E-3</v>
      </c>
      <c r="DF4" s="23">
        <v>1.0850892596328101E-2</v>
      </c>
      <c r="DG4" s="23">
        <v>2.53821348457039E-3</v>
      </c>
      <c r="DH4" s="23">
        <v>5.7167489541824403E-3</v>
      </c>
      <c r="DI4" s="6">
        <v>4.4139508479527297E-10</v>
      </c>
      <c r="DJ4" s="23">
        <v>5.97593655097912E-4</v>
      </c>
      <c r="DK4" s="23">
        <v>0.26170121419556103</v>
      </c>
      <c r="DL4" s="23">
        <v>0.260014946234781</v>
      </c>
      <c r="DM4" s="23">
        <v>1.68626796077977E-3</v>
      </c>
      <c r="DN4" s="23">
        <v>0</v>
      </c>
      <c r="DO4" s="23">
        <v>0</v>
      </c>
      <c r="DP4" s="23">
        <v>7.1311098618253299E-2</v>
      </c>
      <c r="DQ4" s="23">
        <v>0</v>
      </c>
      <c r="DR4" s="23">
        <v>3.05609010290071E-2</v>
      </c>
      <c r="DS4" s="23">
        <v>7.2497770576012699E-3</v>
      </c>
      <c r="DT4" s="23">
        <v>4.1653606485997901E-3</v>
      </c>
      <c r="DU4" s="23">
        <v>7.6377978030941998E-2</v>
      </c>
      <c r="DV4" s="6">
        <v>8.5501385163996393E-5</v>
      </c>
      <c r="DW4" s="23">
        <v>15.573974587675</v>
      </c>
      <c r="DX4" s="23">
        <v>3.9659945876530196E-3</v>
      </c>
      <c r="DY4" s="23">
        <v>3.9207712870031997E-2</v>
      </c>
      <c r="DZ4" s="23">
        <v>0</v>
      </c>
      <c r="EA4" s="23">
        <v>8.7752681977766103E-2</v>
      </c>
      <c r="EB4" s="23">
        <v>1.4521231656078999E-2</v>
      </c>
      <c r="EC4" s="6">
        <v>7.7072733565920095E-5</v>
      </c>
      <c r="ED4" s="23">
        <v>0</v>
      </c>
      <c r="EE4" s="23">
        <v>0</v>
      </c>
      <c r="EF4" s="23">
        <v>0.14506388886500499</v>
      </c>
      <c r="EG4" s="23">
        <v>0.116481905911407</v>
      </c>
      <c r="EH4" s="23">
        <v>0</v>
      </c>
      <c r="EI4" s="23">
        <v>0.14394973904330399</v>
      </c>
      <c r="EJ4" s="23">
        <v>35.305538341132198</v>
      </c>
      <c r="EK4" s="23">
        <v>0.169320936917497</v>
      </c>
      <c r="EL4" s="23">
        <v>6.0198434445565101E-2</v>
      </c>
      <c r="EN4" s="32">
        <f t="shared" ref="EN4:EN51" si="40">CQ4/EJ4</f>
        <v>1.5163757892198497</v>
      </c>
      <c r="EO4" s="46">
        <f t="shared" si="0"/>
        <v>-3.4209337174432675E-6</v>
      </c>
      <c r="EP4" s="46">
        <f t="shared" si="1"/>
        <v>0</v>
      </c>
      <c r="EQ4" s="46">
        <f t="shared" si="2"/>
        <v>-2.108695267580595E-6</v>
      </c>
      <c r="ER4" s="46">
        <f t="shared" si="3"/>
        <v>6.1204056184405997E-5</v>
      </c>
      <c r="ES4" s="46">
        <f t="shared" si="4"/>
        <v>6.1612695736264314E-5</v>
      </c>
      <c r="ET4" s="46">
        <f t="shared" si="5"/>
        <v>-3.102153101116667E-7</v>
      </c>
      <c r="EU4" s="46">
        <f t="shared" si="6"/>
        <v>-1.2820597532259359E-6</v>
      </c>
      <c r="EV4" s="46">
        <f t="shared" si="7"/>
        <v>-1.1427201448480982E-6</v>
      </c>
      <c r="EW4" s="46">
        <f t="shared" si="8"/>
        <v>2.3749672123182359E-5</v>
      </c>
      <c r="EX4" s="46">
        <f t="shared" si="9"/>
        <v>1.6322208033328757E-5</v>
      </c>
      <c r="EY4" s="46">
        <f t="shared" si="10"/>
        <v>-2.9631381502924883E-6</v>
      </c>
      <c r="EZ4" s="46">
        <f t="shared" si="11"/>
        <v>-1.9155871838153377E-4</v>
      </c>
      <c r="FA4" s="46">
        <f t="shared" si="12"/>
        <v>-3.6053782073699782E-5</v>
      </c>
      <c r="FB4" s="46">
        <f t="shared" si="13"/>
        <v>3.5653452985409727E-5</v>
      </c>
      <c r="FC4" s="46">
        <f t="shared" si="14"/>
        <v>2.7213500437093459E-5</v>
      </c>
      <c r="FD4" s="46">
        <f t="shared" si="15"/>
        <v>0</v>
      </c>
      <c r="FE4" s="46">
        <f t="shared" si="16"/>
        <v>7.1001866118553173E-5</v>
      </c>
      <c r="FF4" s="46">
        <f t="shared" si="17"/>
        <v>-3.5460628951719254E-5</v>
      </c>
      <c r="FG4" s="46">
        <f t="shared" si="18"/>
        <v>-4.7337219635379577E-6</v>
      </c>
      <c r="FH4" s="46">
        <f t="shared" si="19"/>
        <v>1.7013744891387458E-5</v>
      </c>
      <c r="FI4" s="46">
        <f t="shared" si="20"/>
        <v>1.3195212902331967E-5</v>
      </c>
      <c r="FJ4" s="46">
        <f t="shared" si="21"/>
        <v>1.4313952034992759E-4</v>
      </c>
      <c r="FK4" s="46">
        <f t="shared" si="22"/>
        <v>-2.897222256807539E-6</v>
      </c>
      <c r="FL4" s="46">
        <f t="shared" si="23"/>
        <v>-2.0115132415116723E-5</v>
      </c>
      <c r="FM4" s="46">
        <f t="shared" si="24"/>
        <v>-3.1298896522382148E-5</v>
      </c>
      <c r="FN4" s="46">
        <f t="shared" si="25"/>
        <v>1.3143100041851889E-4</v>
      </c>
      <c r="FO4" s="46">
        <f t="shared" si="26"/>
        <v>-8.742481671726737E-4</v>
      </c>
      <c r="FP4" s="46">
        <f t="shared" si="27"/>
        <v>6.6320732332107462E-6</v>
      </c>
      <c r="FQ4" s="46">
        <f t="shared" si="28"/>
        <v>6.2584356368986711E-5</v>
      </c>
      <c r="FR4" s="46">
        <f t="shared" si="29"/>
        <v>-3.9415813610648209E-5</v>
      </c>
      <c r="FS4" s="46">
        <f t="shared" si="30"/>
        <v>0</v>
      </c>
      <c r="FT4" s="46">
        <f t="shared" si="31"/>
        <v>0</v>
      </c>
      <c r="FU4" s="46">
        <f t="shared" si="32"/>
        <v>0</v>
      </c>
      <c r="FV4" s="46">
        <f t="shared" si="33"/>
        <v>0</v>
      </c>
      <c r="FW4" s="46">
        <f t="shared" si="34"/>
        <v>-8.6750581751445984E-6</v>
      </c>
      <c r="FX4" s="46">
        <f t="shared" si="35"/>
        <v>-2.2654117147092388E-6</v>
      </c>
      <c r="FY4" s="46">
        <f t="shared" si="36"/>
        <v>5.1546132232622024E-6</v>
      </c>
      <c r="FZ4" s="46">
        <f t="shared" si="37"/>
        <v>1.9851350507500194E-6</v>
      </c>
      <c r="GA4" s="46">
        <f t="shared" si="38"/>
        <v>8.2183233161236313E-5</v>
      </c>
      <c r="GB4" s="46">
        <f t="shared" si="39"/>
        <v>0</v>
      </c>
      <c r="GC4" s="46"/>
    </row>
    <row r="5" spans="1:185" x14ac:dyDescent="0.3">
      <c r="A5" s="23" t="s">
        <v>3</v>
      </c>
      <c r="B5" s="21">
        <v>6373.4031590000004</v>
      </c>
      <c r="C5" s="21">
        <v>2.1487199999999998E-3</v>
      </c>
      <c r="D5" s="21">
        <v>6878.9067967999999</v>
      </c>
      <c r="E5" s="21">
        <v>100.92531065</v>
      </c>
      <c r="F5" s="21">
        <v>100.8571551</v>
      </c>
      <c r="G5" s="21">
        <v>14.076847226</v>
      </c>
      <c r="H5" s="21">
        <v>7820.6986761999997</v>
      </c>
      <c r="I5" s="23">
        <v>33.481205420000002</v>
      </c>
      <c r="J5" s="23">
        <v>21.761731944000001</v>
      </c>
      <c r="K5" s="23">
        <v>2.54228E-5</v>
      </c>
      <c r="L5" s="23">
        <v>57.800053902999998</v>
      </c>
      <c r="M5" s="23">
        <v>1.918352193</v>
      </c>
      <c r="N5" s="23">
        <v>9.0873100000000002E-5</v>
      </c>
      <c r="O5" s="23">
        <v>0.11915822600000001</v>
      </c>
      <c r="P5" s="23">
        <v>7.8150880000000004E-4</v>
      </c>
      <c r="Q5" s="6">
        <v>2.0059659999999998E-9</v>
      </c>
      <c r="R5" s="23">
        <v>0.1103922588</v>
      </c>
      <c r="S5" s="23">
        <v>0.18522522120000001</v>
      </c>
      <c r="T5" s="23">
        <v>218.05924517</v>
      </c>
      <c r="U5" s="6">
        <v>3.3791754000000002E-7</v>
      </c>
      <c r="V5" s="23">
        <v>9.5416599999999997E-5</v>
      </c>
      <c r="W5" s="23">
        <v>4.2925800000000002E-5</v>
      </c>
      <c r="X5" s="23">
        <v>0.13641051849999999</v>
      </c>
      <c r="Y5" s="23">
        <v>13.220000346999999</v>
      </c>
      <c r="Z5" s="23">
        <v>0.41809472479999998</v>
      </c>
      <c r="AA5" s="23">
        <v>7.4285100000000005E-5</v>
      </c>
      <c r="AB5" s="23">
        <v>0.1125715724</v>
      </c>
      <c r="AC5" s="23">
        <v>24.425980496000001</v>
      </c>
      <c r="AD5" s="23">
        <v>0.1762791742</v>
      </c>
      <c r="AE5" s="23">
        <v>6.2322890200000002E-2</v>
      </c>
      <c r="AF5" s="23">
        <v>1.111252E-4</v>
      </c>
      <c r="AG5" s="6">
        <v>3.8515300000000001E-8</v>
      </c>
      <c r="AH5" s="6">
        <v>1.2762979999999999E-6</v>
      </c>
      <c r="AI5" s="6">
        <v>1.1738252E-6</v>
      </c>
      <c r="AJ5" s="23">
        <v>0.30330559880000002</v>
      </c>
      <c r="AK5" s="23">
        <v>68.157397559000003</v>
      </c>
      <c r="AL5" s="23">
        <v>9.6736958629000007</v>
      </c>
      <c r="AM5" s="23">
        <v>6.0838231526</v>
      </c>
      <c r="AN5" s="23">
        <v>9.9498303900000001E-2</v>
      </c>
      <c r="AO5" s="6">
        <v>2.1806980000000001E-7</v>
      </c>
      <c r="AQ5" s="23" t="s">
        <v>3</v>
      </c>
      <c r="AR5" s="23">
        <v>0</v>
      </c>
      <c r="AS5" s="23">
        <v>0</v>
      </c>
      <c r="AT5" s="23">
        <v>21.761750824197701</v>
      </c>
      <c r="AU5" s="23">
        <v>33.4811420091483</v>
      </c>
      <c r="AV5" s="23">
        <v>33.4811420091483</v>
      </c>
      <c r="AW5" s="23">
        <v>4.9418777114137198</v>
      </c>
      <c r="AX5" s="23">
        <v>0</v>
      </c>
      <c r="AY5" s="6">
        <v>1.0423473161483E-5</v>
      </c>
      <c r="AZ5" s="6">
        <v>1.49990916957401E-5</v>
      </c>
      <c r="BA5" s="23">
        <v>57.799982544888401</v>
      </c>
      <c r="BB5" s="6">
        <v>2.1809535480855601E-7</v>
      </c>
      <c r="BC5" s="23">
        <v>0.185227296069263</v>
      </c>
      <c r="BD5" s="23">
        <v>1.91834811925671</v>
      </c>
      <c r="BE5" s="6">
        <v>2.18098513533623E-5</v>
      </c>
      <c r="BF5" s="6">
        <v>6.9057818416309698E-5</v>
      </c>
      <c r="BG5" s="23">
        <v>30358.211997764902</v>
      </c>
      <c r="BH5" s="23">
        <v>0.119158171472663</v>
      </c>
      <c r="BI5" s="6">
        <v>5.8174462761178703E-10</v>
      </c>
      <c r="BJ5" s="6">
        <v>1.4241836009193201E-9</v>
      </c>
      <c r="BK5" s="23">
        <v>7.8148834005301797E-4</v>
      </c>
      <c r="BL5" s="23">
        <v>0.13640950463784901</v>
      </c>
      <c r="BM5" s="23">
        <v>0.176281067592508</v>
      </c>
      <c r="BN5" s="23">
        <v>6.2323197729101498E-2</v>
      </c>
      <c r="BO5" s="23">
        <v>6373.39846862988</v>
      </c>
      <c r="BP5" s="23">
        <v>0.110391587817092</v>
      </c>
      <c r="BQ5" s="23">
        <v>17.9425785237732</v>
      </c>
      <c r="BR5" s="23">
        <v>4473.09066483075</v>
      </c>
      <c r="BS5" s="23">
        <v>13.1829355129946</v>
      </c>
      <c r="BT5" s="23">
        <v>9.6736697452973193</v>
      </c>
      <c r="BU5" s="23">
        <v>2.0587285314758401</v>
      </c>
      <c r="BV5" s="23">
        <v>0</v>
      </c>
      <c r="BW5" s="23">
        <v>218.058615399552</v>
      </c>
      <c r="BX5" s="23">
        <v>218.058615399552</v>
      </c>
      <c r="BY5" s="23">
        <v>6.0838284017783</v>
      </c>
      <c r="BZ5" s="6">
        <v>7.4343244075684701E-8</v>
      </c>
      <c r="CA5" s="6">
        <v>2.4666572321742501E-7</v>
      </c>
      <c r="CB5" s="23">
        <v>0</v>
      </c>
      <c r="CC5" s="23">
        <v>7.3753204080749404</v>
      </c>
      <c r="CD5" s="23">
        <v>0</v>
      </c>
      <c r="CE5" s="23">
        <v>0</v>
      </c>
      <c r="CF5" s="23">
        <v>0</v>
      </c>
      <c r="CG5" s="6">
        <v>2.4807341391226701E-5</v>
      </c>
      <c r="CH5" s="6">
        <v>7.0608307015658202E-5</v>
      </c>
      <c r="CI5" s="6">
        <v>1.4166070867573801E-5</v>
      </c>
      <c r="CJ5" s="6">
        <v>2.87599640646615E-5</v>
      </c>
      <c r="CK5" s="23">
        <v>13.219998441913299</v>
      </c>
      <c r="CL5" s="23">
        <v>0.41809507601998103</v>
      </c>
      <c r="CM5" s="23">
        <v>2.14868411624971E-3</v>
      </c>
      <c r="CN5" s="23">
        <v>0</v>
      </c>
      <c r="CO5" s="6">
        <v>3.0458279182305599E-5</v>
      </c>
      <c r="CP5" s="6">
        <v>4.3826691358432997E-5</v>
      </c>
      <c r="CQ5" s="23">
        <v>12269.135052427</v>
      </c>
      <c r="CR5" s="23">
        <v>6191.0126677396502</v>
      </c>
      <c r="CS5" s="23">
        <v>687.88955253316499</v>
      </c>
      <c r="CT5" s="23">
        <v>6878.9022202728202</v>
      </c>
      <c r="CU5" s="23">
        <v>0</v>
      </c>
      <c r="CV5" s="23">
        <v>29.745687351479202</v>
      </c>
      <c r="CW5" s="23">
        <v>1.11120902462011E-4</v>
      </c>
      <c r="CX5" s="6">
        <v>3.8518129378241397E-8</v>
      </c>
      <c r="CY5" s="6">
        <v>1.2763217204869899E-6</v>
      </c>
      <c r="CZ5" s="6">
        <v>1.17370419484449E-6</v>
      </c>
      <c r="DA5" s="23">
        <v>0.30330216669764098</v>
      </c>
      <c r="DB5" s="23">
        <v>0.76237453038795699</v>
      </c>
      <c r="DC5" s="23">
        <v>3982.9598678477901</v>
      </c>
      <c r="DD5" s="23">
        <v>1.0285866506280399</v>
      </c>
      <c r="DE5" s="23">
        <v>2.6952824325578502</v>
      </c>
      <c r="DF5" s="23">
        <v>6.5143918980141802</v>
      </c>
      <c r="DG5" s="23">
        <v>1.5238332434949799</v>
      </c>
      <c r="DH5" s="23">
        <v>0.31682927429355601</v>
      </c>
      <c r="DI5" s="6">
        <v>1.6895564851711601E-8</v>
      </c>
      <c r="DJ5" s="23">
        <v>0.35876831354133898</v>
      </c>
      <c r="DK5" s="23">
        <v>100.932418828</v>
      </c>
      <c r="DL5" s="23">
        <v>100.864263086669</v>
      </c>
      <c r="DM5" s="23">
        <v>6.8155741331701894E-2</v>
      </c>
      <c r="DN5" s="23">
        <v>0</v>
      </c>
      <c r="DO5" s="23">
        <v>0</v>
      </c>
      <c r="DP5" s="23">
        <v>6.5282979397807397</v>
      </c>
      <c r="DQ5" s="23">
        <v>0</v>
      </c>
      <c r="DR5" s="23">
        <v>17.574172169072401</v>
      </c>
      <c r="DS5" s="23">
        <v>4.3524425671720701</v>
      </c>
      <c r="DT5" s="23">
        <v>2.3488178895374099</v>
      </c>
      <c r="DU5" s="23">
        <v>43.921120811190598</v>
      </c>
      <c r="DV5" s="23">
        <v>0.11248195213494901</v>
      </c>
      <c r="DW5" s="23">
        <v>3244.7188414715802</v>
      </c>
      <c r="DX5" s="23">
        <v>2.3809894937195799</v>
      </c>
      <c r="DY5" s="23">
        <v>10.5583558732783</v>
      </c>
      <c r="DZ5" s="23">
        <v>0</v>
      </c>
      <c r="EA5" s="23">
        <v>14.0768264780392</v>
      </c>
      <c r="EB5" s="23">
        <v>22.183495011865201</v>
      </c>
      <c r="EC5" s="23">
        <v>9.9496439481194396E-2</v>
      </c>
      <c r="ED5" s="23">
        <v>0</v>
      </c>
      <c r="EE5" s="23">
        <v>0</v>
      </c>
      <c r="EF5" s="23">
        <v>75.2404337142667</v>
      </c>
      <c r="EG5" s="23">
        <v>24.4259491861547</v>
      </c>
      <c r="EH5" s="23">
        <v>0</v>
      </c>
      <c r="EI5" s="23">
        <v>36.634414449134503</v>
      </c>
      <c r="EJ5" s="23">
        <v>7820.6856807905797</v>
      </c>
      <c r="EK5" s="23">
        <v>68.157296617937703</v>
      </c>
      <c r="EL5" s="23">
        <v>65.032063567657104</v>
      </c>
      <c r="EN5" s="32">
        <f t="shared" si="40"/>
        <v>1.5688055438109276</v>
      </c>
      <c r="EO5" s="46">
        <f t="shared" si="0"/>
        <v>-7.3592867161078037E-7</v>
      </c>
      <c r="EP5" s="46">
        <f t="shared" si="1"/>
        <v>-1.6700058774411922E-5</v>
      </c>
      <c r="EQ5" s="46">
        <f t="shared" si="2"/>
        <v>-6.6529861720295923E-7</v>
      </c>
      <c r="ER5" s="46">
        <f t="shared" si="3"/>
        <v>7.0430082941694137E-5</v>
      </c>
      <c r="ES5" s="46">
        <f t="shared" si="4"/>
        <v>7.047577994789661E-5</v>
      </c>
      <c r="ET5" s="46">
        <f t="shared" si="5"/>
        <v>-1.4739067965284303E-6</v>
      </c>
      <c r="EU5" s="46">
        <f t="shared" si="6"/>
        <v>-1.6616685999612704E-6</v>
      </c>
      <c r="EV5" s="46">
        <f t="shared" si="7"/>
        <v>-1.8939237971413868E-6</v>
      </c>
      <c r="EW5" s="46">
        <f t="shared" si="8"/>
        <v>8.6758709044573566E-7</v>
      </c>
      <c r="EX5" s="46">
        <f t="shared" si="9"/>
        <v>-9.2492871320111072E-6</v>
      </c>
      <c r="EY5" s="46">
        <f t="shared" si="10"/>
        <v>-1.2345682534686294E-6</v>
      </c>
      <c r="EZ5" s="46">
        <f t="shared" si="11"/>
        <v>-2.123563809033037E-6</v>
      </c>
      <c r="FA5" s="46">
        <f t="shared" si="12"/>
        <v>-5.9756191084102746E-5</v>
      </c>
      <c r="FB5" s="46">
        <f t="shared" si="13"/>
        <v>-4.5760447127441071E-7</v>
      </c>
      <c r="FC5" s="46">
        <f t="shared" si="14"/>
        <v>-2.618005962578387E-5</v>
      </c>
      <c r="FD5" s="46">
        <f t="shared" si="15"/>
        <v>-1.8829565851350977E-5</v>
      </c>
      <c r="FE5" s="46">
        <f t="shared" si="16"/>
        <v>-6.0781699305103218E-6</v>
      </c>
      <c r="FF5" s="46">
        <f t="shared" si="17"/>
        <v>1.1201872237179563E-5</v>
      </c>
      <c r="FG5" s="46">
        <f t="shared" si="18"/>
        <v>-2.8880703843101336E-6</v>
      </c>
      <c r="FH5" s="46">
        <f t="shared" si="19"/>
        <v>-3.849416984604573E-5</v>
      </c>
      <c r="FI5" s="46">
        <f t="shared" si="20"/>
        <v>-9.9730352485530499E-6</v>
      </c>
      <c r="FJ5" s="46">
        <f t="shared" si="21"/>
        <v>5.4729844359417002E-6</v>
      </c>
      <c r="FK5" s="46">
        <f t="shared" si="22"/>
        <v>-7.4324338191240473E-6</v>
      </c>
      <c r="FL5" s="46">
        <f t="shared" si="23"/>
        <v>-1.4410640317279452E-7</v>
      </c>
      <c r="FM5" s="46">
        <f t="shared" si="24"/>
        <v>8.4004882197673526E-7</v>
      </c>
      <c r="FN5" s="46">
        <f t="shared" si="25"/>
        <v>-1.7427352377881505E-6</v>
      </c>
      <c r="FO5" s="46">
        <f t="shared" si="26"/>
        <v>-7.9611808861074088E-4</v>
      </c>
      <c r="FP5" s="46">
        <f t="shared" si="27"/>
        <v>-1.281825526162015E-6</v>
      </c>
      <c r="FQ5" s="46">
        <f t="shared" si="28"/>
        <v>1.0740874618875625E-5</v>
      </c>
      <c r="FR5" s="46">
        <f t="shared" si="29"/>
        <v>4.93444865136772E-6</v>
      </c>
      <c r="FS5" s="46">
        <f t="shared" si="30"/>
        <v>-3.8672938172499531E-5</v>
      </c>
      <c r="FT5" s="46">
        <f t="shared" si="31"/>
        <v>7.346115028044566E-5</v>
      </c>
      <c r="FU5" s="46">
        <f t="shared" si="32"/>
        <v>1.8585382872978435E-5</v>
      </c>
      <c r="FV5" s="46">
        <f t="shared" si="33"/>
        <v>-1.0308617970548859E-4</v>
      </c>
      <c r="FW5" s="46">
        <f t="shared" si="34"/>
        <v>-1.1315657780846646E-5</v>
      </c>
      <c r="FX5" s="46">
        <f t="shared" si="35"/>
        <v>-1.4809993619911035E-6</v>
      </c>
      <c r="FY5" s="46">
        <f t="shared" si="36"/>
        <v>-2.6998577432661686E-6</v>
      </c>
      <c r="FZ5" s="46">
        <f t="shared" si="37"/>
        <v>8.6280915279121059E-7</v>
      </c>
      <c r="GA5" s="46">
        <f t="shared" si="38"/>
        <v>-1.8738196858906511E-5</v>
      </c>
      <c r="GB5" s="46">
        <f t="shared" si="39"/>
        <v>1.1718637131780272E-4</v>
      </c>
      <c r="GC5" s="46"/>
    </row>
    <row r="6" spans="1:185" x14ac:dyDescent="0.3">
      <c r="A6" s="23" t="s">
        <v>4</v>
      </c>
      <c r="B6" s="21">
        <v>711.19613270000002</v>
      </c>
      <c r="C6" s="21">
        <v>3.4235530000000002E-3</v>
      </c>
      <c r="D6" s="21">
        <v>591.34084106</v>
      </c>
      <c r="E6" s="21">
        <v>22.114530240000001</v>
      </c>
      <c r="F6" s="21">
        <v>21.878762716000001</v>
      </c>
      <c r="G6" s="21">
        <v>226.04497137999999</v>
      </c>
      <c r="H6" s="21">
        <v>30606.772521999999</v>
      </c>
      <c r="I6" s="23">
        <v>1.5316927412000001</v>
      </c>
      <c r="J6" s="23">
        <v>0.4206308553</v>
      </c>
      <c r="K6" s="23">
        <v>9.1627500000000003E-5</v>
      </c>
      <c r="L6" s="23">
        <v>329.84142316999998</v>
      </c>
      <c r="M6" s="23">
        <v>0.10021093389999999</v>
      </c>
      <c r="N6" s="23">
        <v>3.1435799999999999E-4</v>
      </c>
      <c r="O6" s="23">
        <v>2.0649829999999998E-3</v>
      </c>
      <c r="P6" s="23">
        <v>2.7034746999999998E-3</v>
      </c>
      <c r="Q6" s="6">
        <v>3.1961000000000002E-9</v>
      </c>
      <c r="R6" s="23">
        <v>1.9139242000000001E-3</v>
      </c>
      <c r="S6" s="23">
        <v>3.2103493E-3</v>
      </c>
      <c r="T6" s="23">
        <v>24.701681915000002</v>
      </c>
      <c r="U6" s="6">
        <v>1.2179049E-6</v>
      </c>
      <c r="V6" s="23">
        <v>3.3007490000000001E-4</v>
      </c>
      <c r="W6" s="23">
        <v>1.369903E-4</v>
      </c>
      <c r="X6" s="23">
        <v>5.5583973000000002E-3</v>
      </c>
      <c r="Y6" s="23">
        <v>0.39990409090000001</v>
      </c>
      <c r="Z6" s="23">
        <v>6.1176620100000002E-2</v>
      </c>
      <c r="AA6" s="23">
        <v>2.355825E-4</v>
      </c>
      <c r="AB6" s="23">
        <v>1.9570653000000001E-3</v>
      </c>
      <c r="AC6" s="23">
        <v>247.72831145999999</v>
      </c>
      <c r="AD6" s="23">
        <v>3.6018684E-3</v>
      </c>
      <c r="AE6" s="23">
        <v>1.0816205000000001E-3</v>
      </c>
      <c r="AF6" s="23">
        <v>1.7705560000000001E-4</v>
      </c>
      <c r="AG6" s="6">
        <v>6.1366299999999998E-8</v>
      </c>
      <c r="AH6" s="6">
        <v>2.0335289999999998E-6</v>
      </c>
      <c r="AI6" s="6">
        <v>1.8702530000000001E-6</v>
      </c>
      <c r="AJ6" s="23">
        <v>1.70696818E-2</v>
      </c>
      <c r="AK6" s="23">
        <v>476.61055880999999</v>
      </c>
      <c r="AL6" s="23">
        <v>140.50767929</v>
      </c>
      <c r="AM6" s="23">
        <v>2.7295941454000001</v>
      </c>
      <c r="AN6" s="23">
        <v>1.7743183000000001E-3</v>
      </c>
      <c r="AO6" s="6">
        <v>3.4745E-7</v>
      </c>
      <c r="AQ6" s="23" t="s">
        <v>4</v>
      </c>
      <c r="AR6" s="23">
        <v>0</v>
      </c>
      <c r="AS6" s="23">
        <v>0</v>
      </c>
      <c r="AT6" s="23">
        <v>0.420626579565063</v>
      </c>
      <c r="AU6" s="23">
        <v>1.5316924787327</v>
      </c>
      <c r="AV6" s="23">
        <v>1.5316924787327</v>
      </c>
      <c r="AW6" s="23">
        <v>288.101710611393</v>
      </c>
      <c r="AX6" s="23">
        <v>0</v>
      </c>
      <c r="AY6" s="6">
        <v>3.7569256810904003E-5</v>
      </c>
      <c r="AZ6" s="6">
        <v>5.4060470356101799E-5</v>
      </c>
      <c r="BA6" s="23">
        <v>329.83321189209198</v>
      </c>
      <c r="BB6" s="6">
        <v>3.47441427968936E-7</v>
      </c>
      <c r="BC6" s="23">
        <v>3.2102838858654001E-3</v>
      </c>
      <c r="BD6" s="23">
        <v>0.10021134156932</v>
      </c>
      <c r="BE6" s="6">
        <v>7.5448447009154396E-5</v>
      </c>
      <c r="BF6" s="23">
        <v>2.3891391855023999E-4</v>
      </c>
      <c r="BG6" s="23">
        <v>168665.016767772</v>
      </c>
      <c r="BH6" s="23">
        <v>2.06505557959182E-3</v>
      </c>
      <c r="BI6" s="6">
        <v>9.2690355329949201E-10</v>
      </c>
      <c r="BJ6" s="6">
        <v>2.2691027739656098E-9</v>
      </c>
      <c r="BK6" s="23">
        <v>2.7032068693992901E-3</v>
      </c>
      <c r="BL6" s="23">
        <v>5.55862822966982E-3</v>
      </c>
      <c r="BM6" s="23">
        <v>3.6018055237093801E-3</v>
      </c>
      <c r="BN6" s="23">
        <v>1.0816045601572399E-3</v>
      </c>
      <c r="BO6" s="23">
        <v>711.19615957538997</v>
      </c>
      <c r="BP6" s="23">
        <v>1.91397189392407E-3</v>
      </c>
      <c r="BQ6" s="23">
        <v>17.657852332788298</v>
      </c>
      <c r="BR6" s="23">
        <v>8506.4736884172198</v>
      </c>
      <c r="BS6" s="23">
        <v>32.226326231469301</v>
      </c>
      <c r="BT6" s="23">
        <v>140.50383648512201</v>
      </c>
      <c r="BU6" s="23">
        <v>127.206344331369</v>
      </c>
      <c r="BV6" s="23">
        <v>0</v>
      </c>
      <c r="BW6" s="23">
        <v>24.701483011136801</v>
      </c>
      <c r="BX6" s="23">
        <v>24.701483011136801</v>
      </c>
      <c r="BY6" s="23">
        <v>2.7295941064537299</v>
      </c>
      <c r="BZ6" s="6">
        <v>2.6794739564523199E-7</v>
      </c>
      <c r="CA6" s="6">
        <v>8.8905827997376596E-7</v>
      </c>
      <c r="CB6" s="23">
        <v>0</v>
      </c>
      <c r="CC6" s="23">
        <v>0.66987942900042596</v>
      </c>
      <c r="CD6" s="23">
        <v>0</v>
      </c>
      <c r="CE6" s="23">
        <v>0</v>
      </c>
      <c r="CF6" s="23">
        <v>0</v>
      </c>
      <c r="CG6" s="6">
        <v>8.5821873818460505E-5</v>
      </c>
      <c r="CH6" s="23">
        <v>2.4426093839735E-4</v>
      </c>
      <c r="CI6" s="6">
        <v>4.5209132205669E-5</v>
      </c>
      <c r="CJ6" s="6">
        <v>9.1785507696886704E-5</v>
      </c>
      <c r="CK6" s="23">
        <v>0.39990394158221898</v>
      </c>
      <c r="CL6" s="23">
        <v>6.1176823614005997E-2</v>
      </c>
      <c r="CM6" s="23">
        <v>3.4235965100833901E-3</v>
      </c>
      <c r="CN6" s="23">
        <v>0</v>
      </c>
      <c r="CO6" s="6">
        <v>9.65858301228524E-5</v>
      </c>
      <c r="CP6" s="23">
        <v>1.38989580295088E-4</v>
      </c>
      <c r="CQ6" s="23">
        <v>39110.93598858</v>
      </c>
      <c r="CR6" s="23">
        <v>532.20476763306397</v>
      </c>
      <c r="CS6" s="23">
        <v>59.134040615089503</v>
      </c>
      <c r="CT6" s="23">
        <v>591.33880824815299</v>
      </c>
      <c r="CU6" s="23">
        <v>0</v>
      </c>
      <c r="CV6" s="23">
        <v>115.12739155842399</v>
      </c>
      <c r="CW6" s="23">
        <v>1.7704748006194999E-4</v>
      </c>
      <c r="CX6" s="6">
        <v>6.1367283630130498E-8</v>
      </c>
      <c r="CY6" s="6">
        <v>2.0336910332512102E-6</v>
      </c>
      <c r="CZ6" s="6">
        <v>1.8699174258833599E-6</v>
      </c>
      <c r="DA6" s="23">
        <v>1.70695753267084E-2</v>
      </c>
      <c r="DB6" s="23">
        <v>3.1619980678692802E-2</v>
      </c>
      <c r="DC6" s="23">
        <v>15786.787206561399</v>
      </c>
      <c r="DD6" s="23">
        <v>4.2661433308531199E-2</v>
      </c>
      <c r="DE6" s="23">
        <v>0.11178888844502401</v>
      </c>
      <c r="DF6" s="23">
        <v>0.27018766353059098</v>
      </c>
      <c r="DG6" s="23">
        <v>6.3202115952093602E-2</v>
      </c>
      <c r="DH6" s="23">
        <v>1.01117216976691</v>
      </c>
      <c r="DI6" s="6">
        <v>6.0891282042802801E-8</v>
      </c>
      <c r="DJ6" s="23">
        <v>1.4880111174126499E-2</v>
      </c>
      <c r="DK6" s="23">
        <v>22.115602375679099</v>
      </c>
      <c r="DL6" s="23">
        <v>21.8798349807156</v>
      </c>
      <c r="DM6" s="23">
        <v>0.23576739496354099</v>
      </c>
      <c r="DN6" s="23">
        <v>0</v>
      </c>
      <c r="DO6" s="23">
        <v>0</v>
      </c>
      <c r="DP6" s="23">
        <v>11.8949372539228</v>
      </c>
      <c r="DQ6" s="23">
        <v>0</v>
      </c>
      <c r="DR6" s="23">
        <v>0.97663922470058095</v>
      </c>
      <c r="DS6" s="23">
        <v>0.18052059420074101</v>
      </c>
      <c r="DT6" s="23">
        <v>0.14608164952573</v>
      </c>
      <c r="DU6" s="23">
        <v>2.44099175515468</v>
      </c>
      <c r="DV6" s="23">
        <v>1.95557201776809E-3</v>
      </c>
      <c r="DW6" s="23">
        <v>7301.1441095209102</v>
      </c>
      <c r="DX6" s="23">
        <v>9.8752980095570098E-2</v>
      </c>
      <c r="DY6" s="23">
        <v>4.5963991602594803</v>
      </c>
      <c r="DZ6" s="23">
        <v>0</v>
      </c>
      <c r="EA6" s="23">
        <v>226.04307390345201</v>
      </c>
      <c r="EB6" s="23">
        <v>1773.6108049797101</v>
      </c>
      <c r="EC6" s="23">
        <v>1.77436033512913E-3</v>
      </c>
      <c r="ED6" s="23">
        <v>0</v>
      </c>
      <c r="EE6" s="23">
        <v>0</v>
      </c>
      <c r="EF6" s="23">
        <v>2896.9925903937501</v>
      </c>
      <c r="EG6" s="23">
        <v>247.720069720212</v>
      </c>
      <c r="EH6" s="23">
        <v>0</v>
      </c>
      <c r="EI6" s="23">
        <v>68.690554502908597</v>
      </c>
      <c r="EJ6" s="23">
        <v>30605.747665911498</v>
      </c>
      <c r="EK6" s="23">
        <v>476.59880273634798</v>
      </c>
      <c r="EL6" s="23">
        <v>3647.1724165403998</v>
      </c>
      <c r="EN6" s="32">
        <f t="shared" si="40"/>
        <v>1.2778951331465602</v>
      </c>
      <c r="EO6" s="46">
        <f t="shared" si="0"/>
        <v>3.7788999002320935E-8</v>
      </c>
      <c r="EP6" s="46">
        <f t="shared" si="1"/>
        <v>1.2709043321350906E-5</v>
      </c>
      <c r="EQ6" s="46">
        <f t="shared" si="2"/>
        <v>-3.4376314062329981E-6</v>
      </c>
      <c r="ER6" s="46">
        <f t="shared" si="3"/>
        <v>4.8481051483497701E-5</v>
      </c>
      <c r="ES6" s="46">
        <f t="shared" si="4"/>
        <v>4.9009385472024537E-5</v>
      </c>
      <c r="ET6" s="46">
        <f t="shared" si="5"/>
        <v>-8.3942435719629509E-6</v>
      </c>
      <c r="EU6" s="46">
        <f t="shared" si="6"/>
        <v>-3.3484618078056048E-5</v>
      </c>
      <c r="EV6" s="46">
        <f t="shared" si="7"/>
        <v>-1.7135767054070739E-7</v>
      </c>
      <c r="EW6" s="46">
        <f t="shared" si="8"/>
        <v>-1.0165052998664734E-5</v>
      </c>
      <c r="EX6" s="46">
        <f t="shared" si="9"/>
        <v>2.430675294868113E-5</v>
      </c>
      <c r="EY6" s="46">
        <f t="shared" si="10"/>
        <v>-2.489462308611063E-5</v>
      </c>
      <c r="EZ6" s="46">
        <f t="shared" si="11"/>
        <v>4.0681121724384799E-6</v>
      </c>
      <c r="FA6" s="46">
        <f t="shared" si="12"/>
        <v>1.3887222193791538E-5</v>
      </c>
      <c r="FB6" s="46">
        <f t="shared" si="13"/>
        <v>3.5147791444344544E-5</v>
      </c>
      <c r="FC6" s="46">
        <f t="shared" si="14"/>
        <v>-9.9069024285566569E-5</v>
      </c>
      <c r="FD6" s="46">
        <f t="shared" si="15"/>
        <v>-2.9308449328345112E-5</v>
      </c>
      <c r="FE6" s="46">
        <f t="shared" si="16"/>
        <v>2.4919442509729139E-5</v>
      </c>
      <c r="FF6" s="46">
        <f t="shared" si="17"/>
        <v>-2.03760178370387E-5</v>
      </c>
      <c r="FG6" s="46">
        <f t="shared" si="18"/>
        <v>-8.0522396768312554E-6</v>
      </c>
      <c r="FH6" s="46">
        <f t="shared" si="19"/>
        <v>-6.5213122956498555E-6</v>
      </c>
      <c r="FI6" s="46">
        <f t="shared" si="20"/>
        <v>2.3970970862935489E-5</v>
      </c>
      <c r="FJ6" s="46">
        <f t="shared" si="21"/>
        <v>3.1680363906852496E-5</v>
      </c>
      <c r="FK6" s="46">
        <f t="shared" si="22"/>
        <v>4.1546089161311775E-5</v>
      </c>
      <c r="FL6" s="46">
        <f t="shared" si="23"/>
        <v>-3.7338397987505386E-7</v>
      </c>
      <c r="FM6" s="46">
        <f t="shared" si="24"/>
        <v>3.3266631216640304E-6</v>
      </c>
      <c r="FN6" s="46">
        <f t="shared" si="25"/>
        <v>-3.0093839990660556E-5</v>
      </c>
      <c r="FO6" s="46">
        <f t="shared" si="26"/>
        <v>-7.630211582158919E-4</v>
      </c>
      <c r="FP6" s="46">
        <f t="shared" si="27"/>
        <v>-3.326926881880265E-5</v>
      </c>
      <c r="FQ6" s="46">
        <f t="shared" si="28"/>
        <v>-1.7456576320173103E-5</v>
      </c>
      <c r="FR6" s="46">
        <f t="shared" si="29"/>
        <v>-1.4737001342123672E-5</v>
      </c>
      <c r="FS6" s="46">
        <f t="shared" si="30"/>
        <v>-4.5860950176186705E-5</v>
      </c>
      <c r="FT6" s="46">
        <f t="shared" si="31"/>
        <v>1.6028832282534625E-5</v>
      </c>
      <c r="FU6" s="46">
        <f t="shared" si="32"/>
        <v>7.968081655600552E-5</v>
      </c>
      <c r="FV6" s="46">
        <f t="shared" si="33"/>
        <v>-1.7942712383840206E-4</v>
      </c>
      <c r="FW6" s="46">
        <f t="shared" si="34"/>
        <v>-6.2375674513202259E-6</v>
      </c>
      <c r="FX6" s="46">
        <f t="shared" si="35"/>
        <v>-2.4665994982069993E-5</v>
      </c>
      <c r="FY6" s="46">
        <f t="shared" si="36"/>
        <v>-2.7349429564339095E-5</v>
      </c>
      <c r="FZ6" s="46">
        <f t="shared" si="37"/>
        <v>-1.4268154214234728E-8</v>
      </c>
      <c r="GA6" s="46">
        <f t="shared" si="38"/>
        <v>2.3690861515584632E-5</v>
      </c>
      <c r="GB6" s="46">
        <f t="shared" si="39"/>
        <v>-2.4671265114404325E-5</v>
      </c>
      <c r="GC6" s="46"/>
    </row>
    <row r="7" spans="1:185" x14ac:dyDescent="0.3">
      <c r="A7" s="23" t="s">
        <v>5</v>
      </c>
      <c r="B7" s="21">
        <v>36629.638942999998</v>
      </c>
      <c r="C7" s="21">
        <v>4.7117149800000001E-2</v>
      </c>
      <c r="D7" s="21">
        <v>31631.313580999999</v>
      </c>
      <c r="E7" s="21">
        <v>737.25084368</v>
      </c>
      <c r="F7" s="21">
        <v>728.23954886000001</v>
      </c>
      <c r="G7" s="21">
        <v>107.5835167</v>
      </c>
      <c r="H7" s="21">
        <v>74142.553287000002</v>
      </c>
      <c r="I7" s="23">
        <v>92.640258145999994</v>
      </c>
      <c r="J7" s="23">
        <v>39.989555277000001</v>
      </c>
      <c r="K7" s="23">
        <v>3.5452141000000001E-3</v>
      </c>
      <c r="L7" s="23">
        <v>1695.0870218</v>
      </c>
      <c r="M7" s="23">
        <v>7.2883377624000003</v>
      </c>
      <c r="N7" s="23">
        <v>1.20149694E-2</v>
      </c>
      <c r="O7" s="23">
        <v>0.21134597459999999</v>
      </c>
      <c r="P7" s="23">
        <v>0.10332873889999999</v>
      </c>
      <c r="Q7" s="6">
        <v>4.7543329E-8</v>
      </c>
      <c r="R7" s="23">
        <v>0.1958541416</v>
      </c>
      <c r="S7" s="23">
        <v>0.3285552544</v>
      </c>
      <c r="T7" s="23">
        <v>608.79538144000003</v>
      </c>
      <c r="U7" s="23">
        <v>4.7120699999999998E-5</v>
      </c>
      <c r="V7" s="23">
        <v>1.26157157E-2</v>
      </c>
      <c r="W7" s="23">
        <v>5.2922304000000003E-3</v>
      </c>
      <c r="X7" s="23">
        <v>0.45154249600000002</v>
      </c>
      <c r="Y7" s="23">
        <v>34.562894090999997</v>
      </c>
      <c r="Z7" s="23">
        <v>2.9579543755</v>
      </c>
      <c r="AA7" s="23">
        <v>9.1002783000000004E-3</v>
      </c>
      <c r="AB7" s="23">
        <v>0.20007206150000001</v>
      </c>
      <c r="AC7" s="23">
        <v>1077.3956264999999</v>
      </c>
      <c r="AD7" s="23">
        <v>0.34854896950000003</v>
      </c>
      <c r="AE7" s="23">
        <v>0.11064319810000001</v>
      </c>
      <c r="AF7" s="23">
        <v>2.4826607000000001E-3</v>
      </c>
      <c r="AG7" s="6">
        <v>8.1139884E-7</v>
      </c>
      <c r="AH7" s="23">
        <v>2.7208000000000001E-5</v>
      </c>
      <c r="AI7" s="23">
        <v>2.5066899999999999E-5</v>
      </c>
      <c r="AJ7" s="23">
        <v>1.2984960704999999</v>
      </c>
      <c r="AK7" s="23">
        <v>2722.661364</v>
      </c>
      <c r="AL7" s="23">
        <v>77.928345774999997</v>
      </c>
      <c r="AM7" s="23">
        <v>49.876325987000001</v>
      </c>
      <c r="AN7" s="23">
        <v>0.17975907050000001</v>
      </c>
      <c r="AO7" s="6">
        <v>4.5940537999999999E-6</v>
      </c>
      <c r="AQ7" s="23" t="s">
        <v>5</v>
      </c>
      <c r="AR7" s="23">
        <v>0</v>
      </c>
      <c r="AS7" s="23">
        <v>0</v>
      </c>
      <c r="AT7" s="23">
        <v>39.989487459184097</v>
      </c>
      <c r="AU7" s="23">
        <v>92.639790578588702</v>
      </c>
      <c r="AV7" s="23">
        <v>92.639790578588702</v>
      </c>
      <c r="AW7" s="23">
        <v>191.075762234698</v>
      </c>
      <c r="AX7" s="23">
        <v>0</v>
      </c>
      <c r="AY7" s="23">
        <v>1.45353087826628E-3</v>
      </c>
      <c r="AZ7" s="23">
        <v>2.0916717951685601E-3</v>
      </c>
      <c r="BA7" s="23">
        <v>1695.0417178002001</v>
      </c>
      <c r="BB7" s="6">
        <v>4.5942327301663699E-6</v>
      </c>
      <c r="BC7" s="23">
        <v>0.32855342141677502</v>
      </c>
      <c r="BD7" s="23">
        <v>7.2883403929063997</v>
      </c>
      <c r="BE7" s="23">
        <v>2.8835746990966498E-3</v>
      </c>
      <c r="BF7" s="23">
        <v>9.1313926751434293E-3</v>
      </c>
      <c r="BG7" s="23">
        <v>3739882.39167557</v>
      </c>
      <c r="BH7" s="23">
        <v>0.21134413294805299</v>
      </c>
      <c r="BI7" s="6">
        <v>1.37875059552351E-8</v>
      </c>
      <c r="BJ7" s="6">
        <v>3.3757169706289099E-8</v>
      </c>
      <c r="BK7" s="23">
        <v>0.103328760395827</v>
      </c>
      <c r="BL7" s="23">
        <v>0.45154132258996499</v>
      </c>
      <c r="BM7" s="23">
        <v>0.34854961850551403</v>
      </c>
      <c r="BN7" s="23">
        <v>0.110644018281827</v>
      </c>
      <c r="BO7" s="23">
        <v>36629.522114329397</v>
      </c>
      <c r="BP7" s="23">
        <v>0.195854481260926</v>
      </c>
      <c r="BQ7" s="23">
        <v>200.03414886861</v>
      </c>
      <c r="BR7" s="23">
        <v>84287.385445718799</v>
      </c>
      <c r="BS7" s="23">
        <v>244.39258919950601</v>
      </c>
      <c r="BT7" s="23">
        <v>77.9262738799723</v>
      </c>
      <c r="BU7" s="23">
        <v>79.106737569524597</v>
      </c>
      <c r="BV7" s="23">
        <v>0</v>
      </c>
      <c r="BW7" s="23">
        <v>608.79214405801895</v>
      </c>
      <c r="BX7" s="23">
        <v>608.79214405801895</v>
      </c>
      <c r="BY7" s="23">
        <v>49.876256854937999</v>
      </c>
      <c r="BZ7" s="6">
        <v>1.0366575687110099E-5</v>
      </c>
      <c r="CA7" s="6">
        <v>3.4398530742688498E-5</v>
      </c>
      <c r="CB7" s="23">
        <v>0</v>
      </c>
      <c r="CC7" s="23">
        <v>35.733145409116602</v>
      </c>
      <c r="CD7" s="23">
        <v>0.177388808616535</v>
      </c>
      <c r="CE7" s="23">
        <v>5.3364737000785603E-2</v>
      </c>
      <c r="CF7" s="23">
        <v>0</v>
      </c>
      <c r="CG7" s="23">
        <v>3.2800947956590902E-3</v>
      </c>
      <c r="CH7" s="23">
        <v>9.3356211346086997E-3</v>
      </c>
      <c r="CI7" s="23">
        <v>1.74643231821513E-3</v>
      </c>
      <c r="CJ7" s="23">
        <v>3.5457947051593598E-3</v>
      </c>
      <c r="CK7" s="23">
        <v>34.563026498546598</v>
      </c>
      <c r="CL7" s="23">
        <v>2.9579409929819298</v>
      </c>
      <c r="CM7" s="23">
        <v>4.7117240701730997E-2</v>
      </c>
      <c r="CN7" s="23">
        <v>0</v>
      </c>
      <c r="CO7" s="23">
        <v>3.73109509416492E-3</v>
      </c>
      <c r="CP7" s="23">
        <v>5.3691779637008996E-3</v>
      </c>
      <c r="CQ7" s="23">
        <v>158370.212587179</v>
      </c>
      <c r="CR7" s="23">
        <v>28468.044127327899</v>
      </c>
      <c r="CS7" s="23">
        <v>3163.11970870814</v>
      </c>
      <c r="CT7" s="23">
        <v>31631.163836036099</v>
      </c>
      <c r="CU7" s="23">
        <v>0</v>
      </c>
      <c r="CV7" s="23">
        <v>190.95482786448099</v>
      </c>
      <c r="CW7" s="23">
        <v>2.4827141638585101E-3</v>
      </c>
      <c r="CX7" s="6">
        <v>8.1144690134867705E-7</v>
      </c>
      <c r="CY7" s="6">
        <v>2.7206691447676002E-5</v>
      </c>
      <c r="CZ7" s="6">
        <v>2.5066513994212799E-5</v>
      </c>
      <c r="DA7" s="23">
        <v>1.29849431201706</v>
      </c>
      <c r="DB7" s="23">
        <v>3.2131204198702399</v>
      </c>
      <c r="DC7" s="23">
        <v>37462.7656674514</v>
      </c>
      <c r="DD7" s="23">
        <v>4.3350961012362399</v>
      </c>
      <c r="DE7" s="23">
        <v>11.359562560778601</v>
      </c>
      <c r="DF7" s="23">
        <v>27.4556348697343</v>
      </c>
      <c r="DG7" s="23">
        <v>6.42236490363047</v>
      </c>
      <c r="DH7" s="23">
        <v>18.4337790216989</v>
      </c>
      <c r="DI7" s="6">
        <v>2.35600374884945E-6</v>
      </c>
      <c r="DJ7" s="23">
        <v>1.5120699075712201</v>
      </c>
      <c r="DK7" s="23">
        <v>737.29209365608995</v>
      </c>
      <c r="DL7" s="23">
        <v>728.28080454681196</v>
      </c>
      <c r="DM7" s="23">
        <v>9.0112891092776</v>
      </c>
      <c r="DN7" s="23">
        <v>0</v>
      </c>
      <c r="DO7" s="23">
        <v>0</v>
      </c>
      <c r="DP7" s="23">
        <v>226.66067331767999</v>
      </c>
      <c r="DQ7" s="23">
        <v>0</v>
      </c>
      <c r="DR7" s="23">
        <v>78.312489105088801</v>
      </c>
      <c r="DS7" s="23">
        <v>18.343902077415301</v>
      </c>
      <c r="DT7" s="23">
        <v>10.733064171034499</v>
      </c>
      <c r="DU7" s="23">
        <v>195.72139535045201</v>
      </c>
      <c r="DV7" s="23">
        <v>0.199913907292217</v>
      </c>
      <c r="DW7" s="23">
        <v>30740.2544638254</v>
      </c>
      <c r="DX7" s="23">
        <v>10.034942094501099</v>
      </c>
      <c r="DY7" s="23">
        <v>115.74271064611899</v>
      </c>
      <c r="DZ7" s="23">
        <v>0</v>
      </c>
      <c r="EA7" s="23">
        <v>107.58342626409301</v>
      </c>
      <c r="EB7" s="23">
        <v>1155.8154737498901</v>
      </c>
      <c r="EC7" s="23">
        <v>0.179760352817633</v>
      </c>
      <c r="ED7" s="23">
        <v>0</v>
      </c>
      <c r="EE7" s="23">
        <v>0</v>
      </c>
      <c r="EF7" s="23">
        <v>1039.28351660304</v>
      </c>
      <c r="EG7" s="23">
        <v>1077.36578949617</v>
      </c>
      <c r="EH7" s="23">
        <v>0</v>
      </c>
      <c r="EI7" s="23">
        <v>699.58801234267696</v>
      </c>
      <c r="EJ7" s="23">
        <v>74140.962306916394</v>
      </c>
      <c r="EK7" s="23">
        <v>2722.5681567718202</v>
      </c>
      <c r="EL7" s="23">
        <v>837.81092261765002</v>
      </c>
      <c r="EN7" s="32">
        <f t="shared" si="40"/>
        <v>2.1360690185215616</v>
      </c>
      <c r="EO7" s="46">
        <f t="shared" si="0"/>
        <v>-3.1894573349012309E-6</v>
      </c>
      <c r="EP7" s="46">
        <f t="shared" si="1"/>
        <v>1.9292705815713134E-6</v>
      </c>
      <c r="EQ7" s="46">
        <f t="shared" si="2"/>
        <v>-4.7340735159694977E-6</v>
      </c>
      <c r="ER7" s="46">
        <f t="shared" si="3"/>
        <v>5.5951073428473378E-5</v>
      </c>
      <c r="ES7" s="46">
        <f t="shared" si="4"/>
        <v>5.6651258334614405E-5</v>
      </c>
      <c r="ET7" s="46">
        <f t="shared" si="5"/>
        <v>-8.4061118070659324E-7</v>
      </c>
      <c r="EU7" s="46">
        <f t="shared" si="6"/>
        <v>-2.1458393501102186E-5</v>
      </c>
      <c r="EV7" s="46">
        <f t="shared" si="7"/>
        <v>-5.0471298401915507E-6</v>
      </c>
      <c r="EW7" s="46">
        <f t="shared" si="8"/>
        <v>-1.6958882246556738E-6</v>
      </c>
      <c r="EX7" s="46">
        <f t="shared" si="9"/>
        <v>-3.2230959366353012E-6</v>
      </c>
      <c r="EY7" s="46">
        <f t="shared" si="10"/>
        <v>-2.6726651326603011E-5</v>
      </c>
      <c r="EZ7" s="46">
        <f t="shared" si="11"/>
        <v>3.6091993608486922E-7</v>
      </c>
      <c r="FA7" s="46">
        <f t="shared" si="12"/>
        <v>-1.6860300292737971E-7</v>
      </c>
      <c r="FB7" s="46">
        <f t="shared" si="13"/>
        <v>-8.7139201514690805E-6</v>
      </c>
      <c r="FC7" s="46">
        <f t="shared" si="14"/>
        <v>2.0803338196241625E-7</v>
      </c>
      <c r="FD7" s="46">
        <f t="shared" si="15"/>
        <v>2.8324931226436656E-5</v>
      </c>
      <c r="FE7" s="46">
        <f t="shared" si="16"/>
        <v>1.7342544978710093E-6</v>
      </c>
      <c r="FF7" s="46">
        <f t="shared" si="17"/>
        <v>-5.5789192241900788E-6</v>
      </c>
      <c r="FG7" s="46">
        <f t="shared" si="18"/>
        <v>-5.3176848573038904E-6</v>
      </c>
      <c r="FH7" s="46">
        <f t="shared" si="19"/>
        <v>8.7048504808400333E-6</v>
      </c>
      <c r="FI7" s="46">
        <f t="shared" si="20"/>
        <v>1.8252455483862373E-8</v>
      </c>
      <c r="FJ7" s="46">
        <f t="shared" si="21"/>
        <v>-6.3803448739653734E-7</v>
      </c>
      <c r="FK7" s="46">
        <f t="shared" si="22"/>
        <v>-2.5986702147009252E-6</v>
      </c>
      <c r="FL7" s="46">
        <f t="shared" si="23"/>
        <v>3.8309160758640473E-6</v>
      </c>
      <c r="FM7" s="46">
        <f t="shared" si="24"/>
        <v>-4.5242476290346569E-6</v>
      </c>
      <c r="FN7" s="46">
        <f t="shared" si="25"/>
        <v>-5.7604108454561344E-7</v>
      </c>
      <c r="FO7" s="46">
        <f t="shared" si="26"/>
        <v>-7.9048622080103226E-4</v>
      </c>
      <c r="FP7" s="46">
        <f t="shared" si="27"/>
        <v>-2.7693637412333955E-5</v>
      </c>
      <c r="FQ7" s="46">
        <f t="shared" si="28"/>
        <v>1.8620210380434949E-6</v>
      </c>
      <c r="FR7" s="46">
        <f t="shared" si="29"/>
        <v>7.4128535787190172E-6</v>
      </c>
      <c r="FS7" s="46">
        <f t="shared" si="30"/>
        <v>2.1534903464679982E-5</v>
      </c>
      <c r="FT7" s="46">
        <f t="shared" si="31"/>
        <v>5.92327056778235E-5</v>
      </c>
      <c r="FU7" s="46">
        <f t="shared" si="32"/>
        <v>-4.8094395912945132E-5</v>
      </c>
      <c r="FV7" s="46">
        <f t="shared" si="33"/>
        <v>-1.5399023700551974E-5</v>
      </c>
      <c r="FW7" s="46">
        <f t="shared" si="34"/>
        <v>-1.3542458694168536E-6</v>
      </c>
      <c r="FX7" s="46">
        <f t="shared" si="35"/>
        <v>-3.4233867425547199E-5</v>
      </c>
      <c r="FY7" s="46">
        <f t="shared" si="36"/>
        <v>-2.6587180917189485E-5</v>
      </c>
      <c r="FZ7" s="46">
        <f t="shared" si="37"/>
        <v>-1.3860696559749875E-6</v>
      </c>
      <c r="GA7" s="46">
        <f t="shared" si="38"/>
        <v>7.1335350668414725E-6</v>
      </c>
      <c r="GB7" s="46">
        <f t="shared" si="39"/>
        <v>3.8948208741048E-5</v>
      </c>
      <c r="GC7" s="46"/>
    </row>
    <row r="8" spans="1:185" x14ac:dyDescent="0.3">
      <c r="A8" s="23" t="s">
        <v>6</v>
      </c>
      <c r="Q8" s="6"/>
      <c r="AG8" s="6"/>
      <c r="AO8" s="6"/>
      <c r="AQ8" s="23"/>
      <c r="AT8" s="23"/>
      <c r="AU8" s="23"/>
      <c r="AV8" s="23"/>
      <c r="AW8" s="23"/>
      <c r="BA8" s="23"/>
      <c r="BC8" s="23"/>
      <c r="BD8" s="23"/>
      <c r="BE8" s="23"/>
      <c r="BF8" s="23"/>
      <c r="BG8" s="23"/>
      <c r="BH8" s="23"/>
      <c r="BK8" s="23"/>
      <c r="BL8" s="23"/>
      <c r="BM8" s="23"/>
      <c r="BN8" s="23"/>
      <c r="BO8" s="23"/>
      <c r="BP8" s="23"/>
      <c r="BQ8" s="23"/>
      <c r="BR8" s="23"/>
      <c r="BU8" s="23"/>
      <c r="BW8" s="23"/>
      <c r="BX8" s="23"/>
      <c r="BZ8" s="23"/>
      <c r="CA8" s="23"/>
      <c r="CB8" s="23"/>
      <c r="CC8" s="23"/>
      <c r="CD8" s="23"/>
      <c r="CG8" s="23"/>
      <c r="CH8" s="23"/>
      <c r="CI8" s="23"/>
      <c r="CJ8" s="23"/>
      <c r="CK8" s="23"/>
      <c r="CL8" s="23"/>
      <c r="CO8" s="23"/>
      <c r="CP8" s="23"/>
      <c r="CR8" s="23"/>
      <c r="CS8" s="23"/>
      <c r="CT8" s="23"/>
      <c r="CU8" s="23"/>
      <c r="CV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X8" s="23"/>
      <c r="DY8" s="23"/>
      <c r="DZ8" s="23"/>
      <c r="EA8" s="23"/>
      <c r="ED8" s="23"/>
      <c r="EE8" s="23"/>
      <c r="EF8" s="23"/>
      <c r="EG8" s="23"/>
      <c r="EI8" s="23"/>
      <c r="EJ8" s="23"/>
      <c r="EL8" s="23"/>
      <c r="EN8" s="32" t="e">
        <f t="shared" si="40"/>
        <v>#DIV/0!</v>
      </c>
      <c r="EO8" s="46">
        <f t="shared" si="0"/>
        <v>0</v>
      </c>
      <c r="EP8" s="46">
        <f t="shared" si="1"/>
        <v>0</v>
      </c>
      <c r="EQ8" s="46">
        <f t="shared" si="2"/>
        <v>0</v>
      </c>
      <c r="ER8" s="46">
        <f t="shared" si="3"/>
        <v>0</v>
      </c>
      <c r="ES8" s="46">
        <f t="shared" si="4"/>
        <v>0</v>
      </c>
      <c r="ET8" s="46">
        <f t="shared" si="5"/>
        <v>0</v>
      </c>
      <c r="EU8" s="46">
        <f t="shared" si="6"/>
        <v>0</v>
      </c>
      <c r="EV8" s="46">
        <f t="shared" si="7"/>
        <v>0</v>
      </c>
      <c r="EW8" s="46">
        <f t="shared" si="8"/>
        <v>0</v>
      </c>
      <c r="EX8" s="46">
        <f t="shared" si="9"/>
        <v>0</v>
      </c>
      <c r="EY8" s="46">
        <f t="shared" si="10"/>
        <v>0</v>
      </c>
      <c r="EZ8" s="46">
        <f t="shared" si="11"/>
        <v>0</v>
      </c>
      <c r="FA8" s="46">
        <f t="shared" si="12"/>
        <v>0</v>
      </c>
      <c r="FB8" s="46">
        <f t="shared" si="13"/>
        <v>0</v>
      </c>
      <c r="FC8" s="46">
        <f t="shared" si="14"/>
        <v>0</v>
      </c>
      <c r="FD8" s="46">
        <f t="shared" si="15"/>
        <v>0</v>
      </c>
      <c r="FE8" s="46">
        <f t="shared" si="16"/>
        <v>0</v>
      </c>
      <c r="FF8" s="46">
        <f t="shared" si="17"/>
        <v>0</v>
      </c>
      <c r="FG8" s="46">
        <f t="shared" si="18"/>
        <v>0</v>
      </c>
      <c r="FH8" s="46">
        <f t="shared" si="19"/>
        <v>0</v>
      </c>
      <c r="FI8" s="46">
        <f t="shared" si="20"/>
        <v>0</v>
      </c>
      <c r="FJ8" s="46">
        <f t="shared" si="21"/>
        <v>0</v>
      </c>
      <c r="FK8" s="46">
        <f t="shared" si="22"/>
        <v>0</v>
      </c>
      <c r="FL8" s="46">
        <f t="shared" si="23"/>
        <v>0</v>
      </c>
      <c r="FM8" s="46">
        <f t="shared" si="24"/>
        <v>0</v>
      </c>
      <c r="FN8" s="46">
        <f t="shared" si="25"/>
        <v>0</v>
      </c>
      <c r="FO8" s="46">
        <f t="shared" si="26"/>
        <v>0</v>
      </c>
      <c r="FP8" s="46">
        <f t="shared" si="27"/>
        <v>0</v>
      </c>
      <c r="FQ8" s="46">
        <f t="shared" si="28"/>
        <v>0</v>
      </c>
      <c r="FR8" s="46">
        <f t="shared" si="29"/>
        <v>0</v>
      </c>
      <c r="FS8" s="46">
        <f t="shared" si="30"/>
        <v>0</v>
      </c>
      <c r="FT8" s="46">
        <f t="shared" si="31"/>
        <v>0</v>
      </c>
      <c r="FU8" s="46">
        <f t="shared" si="32"/>
        <v>0</v>
      </c>
      <c r="FV8" s="46">
        <f t="shared" si="33"/>
        <v>0</v>
      </c>
      <c r="FW8" s="46">
        <f t="shared" si="34"/>
        <v>0</v>
      </c>
      <c r="FX8" s="46">
        <f t="shared" si="35"/>
        <v>0</v>
      </c>
      <c r="FY8" s="46">
        <f t="shared" si="36"/>
        <v>0</v>
      </c>
      <c r="FZ8" s="46">
        <f t="shared" si="37"/>
        <v>0</v>
      </c>
      <c r="GA8" s="46">
        <f t="shared" si="38"/>
        <v>0</v>
      </c>
      <c r="GB8" s="46">
        <f t="shared" si="39"/>
        <v>0</v>
      </c>
      <c r="GC8" s="46"/>
    </row>
    <row r="9" spans="1:185" x14ac:dyDescent="0.3">
      <c r="A9" s="23" t="s">
        <v>7</v>
      </c>
      <c r="Q9" s="6"/>
      <c r="AG9" s="6"/>
      <c r="AO9" s="6"/>
      <c r="AQ9" s="23"/>
      <c r="AT9" s="23"/>
      <c r="AU9" s="23"/>
      <c r="AV9" s="23"/>
      <c r="AW9" s="23"/>
      <c r="BA9" s="23"/>
      <c r="BC9" s="23"/>
      <c r="BD9" s="23"/>
      <c r="BE9" s="23"/>
      <c r="BF9" s="23"/>
      <c r="BG9" s="23"/>
      <c r="BH9" s="23"/>
      <c r="BK9" s="23"/>
      <c r="BL9" s="23"/>
      <c r="BM9" s="23"/>
      <c r="BN9" s="23"/>
      <c r="BO9" s="23"/>
      <c r="BP9" s="23"/>
      <c r="BQ9" s="23"/>
      <c r="BR9" s="23"/>
      <c r="BU9" s="23"/>
      <c r="BW9" s="23"/>
      <c r="BX9" s="23"/>
      <c r="BZ9" s="23"/>
      <c r="CA9" s="23"/>
      <c r="CB9" s="23"/>
      <c r="CC9" s="23"/>
      <c r="CD9" s="23"/>
      <c r="CG9" s="23"/>
      <c r="CH9" s="23"/>
      <c r="CI9" s="23"/>
      <c r="CJ9" s="23"/>
      <c r="CK9" s="23"/>
      <c r="CL9" s="23"/>
      <c r="CO9" s="23"/>
      <c r="CP9" s="23"/>
      <c r="CR9" s="23"/>
      <c r="CS9" s="23"/>
      <c r="CT9" s="23"/>
      <c r="CU9" s="23"/>
      <c r="CV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X9" s="23"/>
      <c r="DY9" s="23"/>
      <c r="DZ9" s="23"/>
      <c r="EA9" s="23"/>
      <c r="ED9" s="23"/>
      <c r="EE9" s="23"/>
      <c r="EF9" s="23"/>
      <c r="EG9" s="23"/>
      <c r="EI9" s="23"/>
      <c r="EJ9" s="23"/>
      <c r="EL9" s="23"/>
      <c r="EN9" s="32" t="e">
        <f t="shared" si="40"/>
        <v>#DIV/0!</v>
      </c>
      <c r="EO9" s="46">
        <f t="shared" si="0"/>
        <v>0</v>
      </c>
      <c r="EP9" s="46">
        <f t="shared" si="1"/>
        <v>0</v>
      </c>
      <c r="EQ9" s="46">
        <f t="shared" si="2"/>
        <v>0</v>
      </c>
      <c r="ER9" s="46">
        <f t="shared" si="3"/>
        <v>0</v>
      </c>
      <c r="ES9" s="46">
        <f t="shared" si="4"/>
        <v>0</v>
      </c>
      <c r="ET9" s="46">
        <f t="shared" si="5"/>
        <v>0</v>
      </c>
      <c r="EU9" s="46">
        <f t="shared" si="6"/>
        <v>0</v>
      </c>
      <c r="EV9" s="46">
        <f t="shared" si="7"/>
        <v>0</v>
      </c>
      <c r="EW9" s="46">
        <f t="shared" si="8"/>
        <v>0</v>
      </c>
      <c r="EX9" s="46">
        <f t="shared" si="9"/>
        <v>0</v>
      </c>
      <c r="EY9" s="46">
        <f t="shared" si="10"/>
        <v>0</v>
      </c>
      <c r="EZ9" s="46">
        <f t="shared" si="11"/>
        <v>0</v>
      </c>
      <c r="FA9" s="46">
        <f t="shared" si="12"/>
        <v>0</v>
      </c>
      <c r="FB9" s="46">
        <f t="shared" si="13"/>
        <v>0</v>
      </c>
      <c r="FC9" s="46">
        <f t="shared" si="14"/>
        <v>0</v>
      </c>
      <c r="FD9" s="46">
        <f t="shared" si="15"/>
        <v>0</v>
      </c>
      <c r="FE9" s="46">
        <f t="shared" si="16"/>
        <v>0</v>
      </c>
      <c r="FF9" s="46">
        <f t="shared" si="17"/>
        <v>0</v>
      </c>
      <c r="FG9" s="46">
        <f t="shared" si="18"/>
        <v>0</v>
      </c>
      <c r="FH9" s="46">
        <f t="shared" si="19"/>
        <v>0</v>
      </c>
      <c r="FI9" s="46">
        <f t="shared" si="20"/>
        <v>0</v>
      </c>
      <c r="FJ9" s="46">
        <f t="shared" si="21"/>
        <v>0</v>
      </c>
      <c r="FK9" s="46">
        <f t="shared" si="22"/>
        <v>0</v>
      </c>
      <c r="FL9" s="46">
        <f t="shared" si="23"/>
        <v>0</v>
      </c>
      <c r="FM9" s="46">
        <f t="shared" si="24"/>
        <v>0</v>
      </c>
      <c r="FN9" s="46">
        <f t="shared" si="25"/>
        <v>0</v>
      </c>
      <c r="FO9" s="46">
        <f t="shared" si="26"/>
        <v>0</v>
      </c>
      <c r="FP9" s="46">
        <f t="shared" si="27"/>
        <v>0</v>
      </c>
      <c r="FQ9" s="46">
        <f t="shared" si="28"/>
        <v>0</v>
      </c>
      <c r="FR9" s="46">
        <f t="shared" si="29"/>
        <v>0</v>
      </c>
      <c r="FS9" s="46">
        <f t="shared" si="30"/>
        <v>0</v>
      </c>
      <c r="FT9" s="46">
        <f t="shared" si="31"/>
        <v>0</v>
      </c>
      <c r="FU9" s="46">
        <f t="shared" si="32"/>
        <v>0</v>
      </c>
      <c r="FV9" s="46">
        <f t="shared" si="33"/>
        <v>0</v>
      </c>
      <c r="FW9" s="46">
        <f t="shared" si="34"/>
        <v>0</v>
      </c>
      <c r="FX9" s="46">
        <f t="shared" si="35"/>
        <v>0</v>
      </c>
      <c r="FY9" s="46">
        <f t="shared" si="36"/>
        <v>0</v>
      </c>
      <c r="FZ9" s="46">
        <f t="shared" si="37"/>
        <v>0</v>
      </c>
      <c r="GA9" s="46">
        <f t="shared" si="38"/>
        <v>0</v>
      </c>
      <c r="GB9" s="46">
        <f t="shared" si="39"/>
        <v>0</v>
      </c>
      <c r="GC9" s="46"/>
    </row>
    <row r="10" spans="1:185" x14ac:dyDescent="0.3">
      <c r="A10" s="23" t="s">
        <v>8</v>
      </c>
      <c r="Q10" s="6"/>
      <c r="AG10" s="6"/>
      <c r="AO10" s="6"/>
      <c r="AQ10" s="23"/>
      <c r="AT10" s="23"/>
      <c r="AU10" s="23"/>
      <c r="AV10" s="23"/>
      <c r="AW10" s="23"/>
      <c r="BA10" s="23"/>
      <c r="BC10" s="23"/>
      <c r="BD10" s="23"/>
      <c r="BE10" s="23"/>
      <c r="BF10" s="23"/>
      <c r="BG10" s="23"/>
      <c r="BH10" s="23"/>
      <c r="BK10" s="23"/>
      <c r="BL10" s="23"/>
      <c r="BM10" s="23"/>
      <c r="BN10" s="23"/>
      <c r="BO10" s="23"/>
      <c r="BP10" s="23"/>
      <c r="BQ10" s="23"/>
      <c r="BR10" s="23"/>
      <c r="BU10" s="23"/>
      <c r="BW10" s="23"/>
      <c r="BX10" s="23"/>
      <c r="BZ10" s="23"/>
      <c r="CA10" s="23"/>
      <c r="CB10" s="23"/>
      <c r="CC10" s="23"/>
      <c r="CD10" s="23"/>
      <c r="CG10" s="23"/>
      <c r="CH10" s="23"/>
      <c r="CI10" s="23"/>
      <c r="CJ10" s="23"/>
      <c r="CK10" s="23"/>
      <c r="CL10" s="23"/>
      <c r="CO10" s="23"/>
      <c r="CP10" s="23"/>
      <c r="CR10" s="23"/>
      <c r="CS10" s="23"/>
      <c r="CT10" s="23"/>
      <c r="CU10" s="23"/>
      <c r="CV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X10" s="23"/>
      <c r="DY10" s="23"/>
      <c r="DZ10" s="23"/>
      <c r="EA10" s="23"/>
      <c r="ED10" s="23"/>
      <c r="EE10" s="23"/>
      <c r="EF10" s="23"/>
      <c r="EG10" s="23"/>
      <c r="EI10" s="23"/>
      <c r="EJ10" s="23"/>
      <c r="EL10" s="23"/>
      <c r="EN10" s="32" t="e">
        <f t="shared" si="40"/>
        <v>#DIV/0!</v>
      </c>
      <c r="EO10" s="46">
        <f t="shared" si="0"/>
        <v>0</v>
      </c>
      <c r="EP10" s="46">
        <f t="shared" si="1"/>
        <v>0</v>
      </c>
      <c r="EQ10" s="46">
        <f t="shared" si="2"/>
        <v>0</v>
      </c>
      <c r="ER10" s="46">
        <f t="shared" si="3"/>
        <v>0</v>
      </c>
      <c r="ES10" s="46">
        <f t="shared" si="4"/>
        <v>0</v>
      </c>
      <c r="ET10" s="46">
        <f t="shared" si="5"/>
        <v>0</v>
      </c>
      <c r="EU10" s="46">
        <f t="shared" si="6"/>
        <v>0</v>
      </c>
      <c r="EV10" s="46">
        <f t="shared" si="7"/>
        <v>0</v>
      </c>
      <c r="EW10" s="46">
        <f t="shared" si="8"/>
        <v>0</v>
      </c>
      <c r="EX10" s="46">
        <f t="shared" si="9"/>
        <v>0</v>
      </c>
      <c r="EY10" s="46">
        <f t="shared" si="10"/>
        <v>0</v>
      </c>
      <c r="EZ10" s="46">
        <f t="shared" si="11"/>
        <v>0</v>
      </c>
      <c r="FA10" s="46">
        <f t="shared" si="12"/>
        <v>0</v>
      </c>
      <c r="FB10" s="46">
        <f t="shared" si="13"/>
        <v>0</v>
      </c>
      <c r="FC10" s="46">
        <f t="shared" si="14"/>
        <v>0</v>
      </c>
      <c r="FD10" s="46">
        <f t="shared" si="15"/>
        <v>0</v>
      </c>
      <c r="FE10" s="46">
        <f t="shared" si="16"/>
        <v>0</v>
      </c>
      <c r="FF10" s="46">
        <f t="shared" si="17"/>
        <v>0</v>
      </c>
      <c r="FG10" s="46">
        <f t="shared" si="18"/>
        <v>0</v>
      </c>
      <c r="FH10" s="46">
        <f t="shared" si="19"/>
        <v>0</v>
      </c>
      <c r="FI10" s="46">
        <f t="shared" si="20"/>
        <v>0</v>
      </c>
      <c r="FJ10" s="46">
        <f t="shared" si="21"/>
        <v>0</v>
      </c>
      <c r="FK10" s="46">
        <f t="shared" si="22"/>
        <v>0</v>
      </c>
      <c r="FL10" s="46">
        <f t="shared" si="23"/>
        <v>0</v>
      </c>
      <c r="FM10" s="46">
        <f t="shared" si="24"/>
        <v>0</v>
      </c>
      <c r="FN10" s="46">
        <f t="shared" si="25"/>
        <v>0</v>
      </c>
      <c r="FO10" s="46">
        <f t="shared" si="26"/>
        <v>0</v>
      </c>
      <c r="FP10" s="46">
        <f t="shared" si="27"/>
        <v>0</v>
      </c>
      <c r="FQ10" s="46">
        <f t="shared" si="28"/>
        <v>0</v>
      </c>
      <c r="FR10" s="46">
        <f t="shared" si="29"/>
        <v>0</v>
      </c>
      <c r="FS10" s="46">
        <f t="shared" si="30"/>
        <v>0</v>
      </c>
      <c r="FT10" s="46">
        <f t="shared" si="31"/>
        <v>0</v>
      </c>
      <c r="FU10" s="46">
        <f t="shared" si="32"/>
        <v>0</v>
      </c>
      <c r="FV10" s="46">
        <f t="shared" si="33"/>
        <v>0</v>
      </c>
      <c r="FW10" s="46">
        <f t="shared" si="34"/>
        <v>0</v>
      </c>
      <c r="FX10" s="46">
        <f t="shared" si="35"/>
        <v>0</v>
      </c>
      <c r="FY10" s="46">
        <f t="shared" si="36"/>
        <v>0</v>
      </c>
      <c r="FZ10" s="46">
        <f t="shared" si="37"/>
        <v>0</v>
      </c>
      <c r="GA10" s="46">
        <f t="shared" si="38"/>
        <v>0</v>
      </c>
      <c r="GB10" s="46">
        <f t="shared" si="39"/>
        <v>0</v>
      </c>
      <c r="GC10" s="46"/>
    </row>
    <row r="11" spans="1:185" x14ac:dyDescent="0.3">
      <c r="A11" s="23" t="s">
        <v>9</v>
      </c>
      <c r="B11" s="21">
        <v>26.259730232999999</v>
      </c>
      <c r="D11" s="21">
        <v>23.266309621000001</v>
      </c>
      <c r="E11" s="21">
        <v>0.65633492100000002</v>
      </c>
      <c r="F11" s="21">
        <v>0.64303668400000003</v>
      </c>
      <c r="G11" s="21">
        <v>12.295527179</v>
      </c>
      <c r="H11" s="21">
        <v>673.34271455999999</v>
      </c>
      <c r="I11" s="23">
        <v>7.0329170600000004E-2</v>
      </c>
      <c r="J11" s="23">
        <v>1.2330858700000001E-2</v>
      </c>
      <c r="K11" s="6">
        <v>5.2373480000000003E-6</v>
      </c>
      <c r="L11" s="23">
        <v>7.2933960519000003</v>
      </c>
      <c r="M11" s="23">
        <v>4.0677639999999998E-3</v>
      </c>
      <c r="N11" s="23">
        <v>1.77311E-5</v>
      </c>
      <c r="O11" s="23">
        <v>6.2776300000000004E-5</v>
      </c>
      <c r="P11" s="23">
        <v>1.5248780000000001E-4</v>
      </c>
      <c r="R11" s="23">
        <v>5.8194199999999999E-5</v>
      </c>
      <c r="S11" s="23">
        <v>9.7601200000000003E-5</v>
      </c>
      <c r="T11" s="23">
        <v>1.0277427195</v>
      </c>
      <c r="U11" s="6">
        <v>6.9614529999999994E-8</v>
      </c>
      <c r="V11" s="23">
        <v>1.86177E-5</v>
      </c>
      <c r="W11" s="6">
        <v>7.5234739999999998E-6</v>
      </c>
      <c r="X11" s="23">
        <v>2.0653880000000001E-4</v>
      </c>
      <c r="Y11" s="23">
        <v>1.42091783E-2</v>
      </c>
      <c r="Z11" s="23">
        <v>3.1001283999999999E-3</v>
      </c>
      <c r="AA11" s="23">
        <v>1.29091E-5</v>
      </c>
      <c r="AB11" s="23">
        <v>5.9568799999999998E-5</v>
      </c>
      <c r="AC11" s="23">
        <v>5.1985316083999997</v>
      </c>
      <c r="AD11" s="23">
        <v>1.1593E-4</v>
      </c>
      <c r="AE11" s="23">
        <v>3.2900300000000001E-5</v>
      </c>
      <c r="AJ11" s="23">
        <v>6.4609249999999997E-4</v>
      </c>
      <c r="AK11" s="23">
        <v>3.0571130564</v>
      </c>
      <c r="AL11" s="23">
        <v>0.86430796450000003</v>
      </c>
      <c r="AM11" s="23">
        <v>2.75614003E-2</v>
      </c>
      <c r="AN11" s="23">
        <v>5.4528399999999998E-5</v>
      </c>
      <c r="AQ11" s="23" t="s">
        <v>9</v>
      </c>
      <c r="AR11" s="23">
        <v>0</v>
      </c>
      <c r="AS11" s="23">
        <v>0</v>
      </c>
      <c r="AT11" s="23">
        <v>1.23305140666093E-2</v>
      </c>
      <c r="AU11" s="23">
        <v>7.0329196881568704E-2</v>
      </c>
      <c r="AV11" s="23">
        <v>7.0329196881568704E-2</v>
      </c>
      <c r="AW11" s="23">
        <v>4.7130167873311404</v>
      </c>
      <c r="AX11" s="23">
        <v>0</v>
      </c>
      <c r="AY11" s="6">
        <v>2.14740323087351E-6</v>
      </c>
      <c r="AZ11" s="6">
        <v>3.0900532967365899E-6</v>
      </c>
      <c r="BA11" s="23">
        <v>7.2933667059634901</v>
      </c>
      <c r="BB11" s="23">
        <v>0</v>
      </c>
      <c r="BC11" s="6">
        <v>9.7597907042113504E-5</v>
      </c>
      <c r="BD11" s="23">
        <v>4.0676377898788002E-3</v>
      </c>
      <c r="BE11" s="6">
        <v>4.2560425932968599E-6</v>
      </c>
      <c r="BF11" s="6">
        <v>1.3475762936997401E-5</v>
      </c>
      <c r="BG11" s="23">
        <v>3782.1075534542601</v>
      </c>
      <c r="BH11" s="6">
        <v>6.2773989543918896E-5</v>
      </c>
      <c r="BI11" s="23">
        <v>0</v>
      </c>
      <c r="BJ11" s="23">
        <v>0</v>
      </c>
      <c r="BK11" s="23">
        <v>1.5248403357639301E-4</v>
      </c>
      <c r="BL11" s="23">
        <v>2.0654342946477199E-4</v>
      </c>
      <c r="BM11" s="23">
        <v>1.159291974487E-4</v>
      </c>
      <c r="BN11" s="6">
        <v>3.2900455805596297E-5</v>
      </c>
      <c r="BO11" s="23">
        <v>26.259803017025199</v>
      </c>
      <c r="BP11" s="6">
        <v>5.8192629590436298E-5</v>
      </c>
      <c r="BQ11" s="23">
        <v>0.76544193996196996</v>
      </c>
      <c r="BR11" s="23">
        <v>311.22371691944198</v>
      </c>
      <c r="BS11" s="23">
        <v>1.36254099463747</v>
      </c>
      <c r="BT11" s="23">
        <v>0.86429846272502397</v>
      </c>
      <c r="BU11" s="23">
        <v>2.0809398913564001</v>
      </c>
      <c r="BV11" s="23">
        <v>0</v>
      </c>
      <c r="BW11" s="23">
        <v>1.02774166520919</v>
      </c>
      <c r="BX11" s="23">
        <v>1.02774166520919</v>
      </c>
      <c r="BY11" s="23">
        <v>2.7560258933679398E-2</v>
      </c>
      <c r="BZ11" s="6">
        <v>1.53161642792813E-8</v>
      </c>
      <c r="CA11" s="6">
        <v>5.0816465002176897E-8</v>
      </c>
      <c r="CB11" s="23">
        <v>0</v>
      </c>
      <c r="CC11" s="23">
        <v>3.0514070872236801E-2</v>
      </c>
      <c r="CD11" s="23">
        <v>0</v>
      </c>
      <c r="CE11" s="23">
        <v>0</v>
      </c>
      <c r="CF11" s="23">
        <v>0</v>
      </c>
      <c r="CG11" s="6">
        <v>4.8407414143752201E-6</v>
      </c>
      <c r="CH11" s="6">
        <v>1.3777069726681901E-5</v>
      </c>
      <c r="CI11" s="6">
        <v>2.4828463874512699E-6</v>
      </c>
      <c r="CJ11" s="6">
        <v>5.0403115130871796E-6</v>
      </c>
      <c r="CK11" s="23">
        <v>1.4209607039512301E-2</v>
      </c>
      <c r="CL11" s="23">
        <v>3.10021827742009E-3</v>
      </c>
      <c r="CM11" s="23">
        <v>0</v>
      </c>
      <c r="CN11" s="23">
        <v>0</v>
      </c>
      <c r="CO11" s="6">
        <v>5.2926172721109697E-6</v>
      </c>
      <c r="CP11" s="6">
        <v>7.6167782756548799E-6</v>
      </c>
      <c r="CQ11" s="23">
        <v>984.57496144667095</v>
      </c>
      <c r="CR11" s="23">
        <v>20.939698138747801</v>
      </c>
      <c r="CS11" s="23">
        <v>2.3266223520009599</v>
      </c>
      <c r="CT11" s="23">
        <v>23.2663204907488</v>
      </c>
      <c r="CU11" s="23">
        <v>0</v>
      </c>
      <c r="CV11" s="23">
        <v>1.57267483682489</v>
      </c>
      <c r="CW11" s="23">
        <v>0</v>
      </c>
      <c r="CX11" s="23">
        <v>0</v>
      </c>
      <c r="CY11" s="23">
        <v>0</v>
      </c>
      <c r="CZ11" s="23">
        <v>0</v>
      </c>
      <c r="DA11" s="23">
        <v>6.4609776308029501E-4</v>
      </c>
      <c r="DB11" s="23">
        <v>7.7892822301955998E-4</v>
      </c>
      <c r="DC11" s="23">
        <v>323.58225570760101</v>
      </c>
      <c r="DD11" s="23">
        <v>1.0509046115180401E-3</v>
      </c>
      <c r="DE11" s="23">
        <v>2.7537548570578199E-3</v>
      </c>
      <c r="DF11" s="23">
        <v>6.6557188445576197E-3</v>
      </c>
      <c r="DG11" s="23">
        <v>1.55693204803871E-3</v>
      </c>
      <c r="DH11" s="23">
        <v>3.0779242712346298E-2</v>
      </c>
      <c r="DI11" s="6">
        <v>3.48126457117344E-9</v>
      </c>
      <c r="DJ11" s="23">
        <v>3.6656897986628902E-4</v>
      </c>
      <c r="DK11" s="23">
        <v>0.65637164016159899</v>
      </c>
      <c r="DL11" s="23">
        <v>0.64307332427233699</v>
      </c>
      <c r="DM11" s="23">
        <v>1.3298315889261701E-2</v>
      </c>
      <c r="DN11" s="23">
        <v>0</v>
      </c>
      <c r="DO11" s="23">
        <v>0</v>
      </c>
      <c r="DP11" s="23">
        <v>0.36139219508699999</v>
      </c>
      <c r="DQ11" s="23">
        <v>0</v>
      </c>
      <c r="DR11" s="23">
        <v>2.5515472367819099E-2</v>
      </c>
      <c r="DS11" s="23">
        <v>4.4468799638441997E-3</v>
      </c>
      <c r="DT11" s="23">
        <v>3.8847497478463602E-3</v>
      </c>
      <c r="DU11" s="23">
        <v>6.3773831357440802E-2</v>
      </c>
      <c r="DV11" s="6">
        <v>5.9520019795300699E-5</v>
      </c>
      <c r="DW11" s="23">
        <v>226.13454977355099</v>
      </c>
      <c r="DX11" s="23">
        <v>2.4326277440654301E-3</v>
      </c>
      <c r="DY11" s="23">
        <v>0.13768551772791601</v>
      </c>
      <c r="DZ11" s="23">
        <v>0</v>
      </c>
      <c r="EA11" s="23">
        <v>12.2955019794198</v>
      </c>
      <c r="EB11" s="23">
        <v>20.893725769412899</v>
      </c>
      <c r="EC11" s="6">
        <v>5.4527657101363002E-5</v>
      </c>
      <c r="ED11" s="23">
        <v>0</v>
      </c>
      <c r="EE11" s="23">
        <v>0</v>
      </c>
      <c r="EF11" s="23">
        <v>45.875754818653199</v>
      </c>
      <c r="EG11" s="23">
        <v>5.1985640888519802</v>
      </c>
      <c r="EH11" s="23">
        <v>0</v>
      </c>
      <c r="EI11" s="23">
        <v>0.404054983779494</v>
      </c>
      <c r="EJ11" s="23">
        <v>673.34200256838506</v>
      </c>
      <c r="EK11" s="23">
        <v>3.0571099076809101</v>
      </c>
      <c r="EL11" s="23">
        <v>57.9615443261903</v>
      </c>
      <c r="EN11" s="32">
        <f t="shared" si="40"/>
        <v>1.4622212155058258</v>
      </c>
      <c r="EO11" s="46">
        <f t="shared" si="0"/>
        <v>2.7716973690863581E-6</v>
      </c>
      <c r="EP11" s="46">
        <f t="shared" si="1"/>
        <v>0</v>
      </c>
      <c r="EQ11" s="46">
        <f t="shared" si="2"/>
        <v>4.6718834984531578E-7</v>
      </c>
      <c r="ER11" s="46">
        <f t="shared" si="3"/>
        <v>5.5945768576550893E-5</v>
      </c>
      <c r="ES11" s="46">
        <f t="shared" si="4"/>
        <v>5.6980065443611589E-5</v>
      </c>
      <c r="ET11" s="46">
        <f t="shared" si="5"/>
        <v>-2.0494916430543387E-6</v>
      </c>
      <c r="EU11" s="46">
        <f t="shared" si="6"/>
        <v>-1.0573985572862618E-6</v>
      </c>
      <c r="EV11" s="46">
        <f t="shared" si="7"/>
        <v>3.7369371023273084E-7</v>
      </c>
      <c r="EW11" s="46">
        <f t="shared" si="8"/>
        <v>-2.7948855719216376E-5</v>
      </c>
      <c r="EX11" s="46">
        <f t="shared" si="9"/>
        <v>2.0721863450650457E-5</v>
      </c>
      <c r="EY11" s="46">
        <f t="shared" si="10"/>
        <v>-4.0236312825101896E-6</v>
      </c>
      <c r="EZ11" s="46">
        <f t="shared" si="11"/>
        <v>-3.1026903527233145E-5</v>
      </c>
      <c r="FA11" s="46">
        <f t="shared" si="12"/>
        <v>3.9790554125722951E-5</v>
      </c>
      <c r="FB11" s="46">
        <f t="shared" si="13"/>
        <v>-3.6804591559366517E-5</v>
      </c>
      <c r="FC11" s="46">
        <f t="shared" si="14"/>
        <v>-2.4699835704886686E-5</v>
      </c>
      <c r="FD11" s="46">
        <f t="shared" si="15"/>
        <v>0</v>
      </c>
      <c r="FE11" s="46">
        <f t="shared" si="16"/>
        <v>-2.6985671487899074E-5</v>
      </c>
      <c r="FF11" s="46">
        <f t="shared" si="17"/>
        <v>-3.3738907784934708E-5</v>
      </c>
      <c r="FG11" s="46">
        <f t="shared" si="18"/>
        <v>-1.0258314556589129E-6</v>
      </c>
      <c r="FH11" s="46">
        <f t="shared" si="19"/>
        <v>-9.1381406777880353E-6</v>
      </c>
      <c r="FI11" s="46">
        <f t="shared" si="20"/>
        <v>5.9696448606475356E-6</v>
      </c>
      <c r="FJ11" s="46">
        <f t="shared" si="21"/>
        <v>-4.2015093233500567E-5</v>
      </c>
      <c r="FK11" s="46">
        <f t="shared" si="22"/>
        <v>2.2414504064038667E-5</v>
      </c>
      <c r="FL11" s="46">
        <f t="shared" si="23"/>
        <v>3.0173420534851636E-5</v>
      </c>
      <c r="FM11" s="46">
        <f t="shared" si="24"/>
        <v>2.8991515348246517E-5</v>
      </c>
      <c r="FN11" s="46">
        <f t="shared" si="25"/>
        <v>2.2894529118976421E-5</v>
      </c>
      <c r="FO11" s="46">
        <f t="shared" si="26"/>
        <v>-8.1888849027172929E-4</v>
      </c>
      <c r="FP11" s="46">
        <f t="shared" si="27"/>
        <v>6.248005095895006E-6</v>
      </c>
      <c r="FQ11" s="46">
        <f t="shared" si="28"/>
        <v>-6.9227231949740166E-6</v>
      </c>
      <c r="FR11" s="46">
        <f t="shared" si="29"/>
        <v>4.7356892276378355E-6</v>
      </c>
      <c r="FS11" s="46">
        <f t="shared" si="30"/>
        <v>0</v>
      </c>
      <c r="FT11" s="46">
        <f t="shared" si="31"/>
        <v>0</v>
      </c>
      <c r="FU11" s="46">
        <f t="shared" si="32"/>
        <v>0</v>
      </c>
      <c r="FV11" s="46">
        <f t="shared" si="33"/>
        <v>0</v>
      </c>
      <c r="FW11" s="46">
        <f t="shared" si="34"/>
        <v>8.1460167004580987E-6</v>
      </c>
      <c r="FX11" s="46">
        <f t="shared" si="35"/>
        <v>-1.029964882494394E-6</v>
      </c>
      <c r="FY11" s="46">
        <f t="shared" si="36"/>
        <v>-1.099350621111932E-5</v>
      </c>
      <c r="FZ11" s="46">
        <f t="shared" si="37"/>
        <v>-4.1411768204025776E-5</v>
      </c>
      <c r="GA11" s="46">
        <f t="shared" si="38"/>
        <v>-1.3624068136899592E-5</v>
      </c>
      <c r="GB11" s="46">
        <f t="shared" si="39"/>
        <v>0</v>
      </c>
      <c r="GC11" s="46"/>
    </row>
    <row r="12" spans="1:185" x14ac:dyDescent="0.3">
      <c r="A12" s="23" t="s">
        <v>10</v>
      </c>
      <c r="K12" s="6"/>
      <c r="U12" s="6"/>
      <c r="W12" s="6"/>
      <c r="AQ12" s="23"/>
      <c r="AT12" s="23"/>
      <c r="AU12" s="23"/>
      <c r="AV12" s="23"/>
      <c r="AW12" s="23"/>
      <c r="BA12" s="23"/>
      <c r="BC12" s="23"/>
      <c r="BD12" s="23"/>
      <c r="BE12" s="23"/>
      <c r="BF12" s="23"/>
      <c r="BG12" s="23"/>
      <c r="BH12" s="23"/>
      <c r="BK12" s="23"/>
      <c r="BL12" s="23"/>
      <c r="BM12" s="23"/>
      <c r="BN12" s="23"/>
      <c r="BO12" s="23"/>
      <c r="BP12" s="23"/>
      <c r="BQ12" s="23"/>
      <c r="BR12" s="23"/>
      <c r="BU12" s="23"/>
      <c r="BW12" s="23"/>
      <c r="BX12" s="23"/>
      <c r="BZ12" s="23"/>
      <c r="CA12" s="23"/>
      <c r="CB12" s="23"/>
      <c r="CC12" s="23"/>
      <c r="CD12" s="23"/>
      <c r="CG12" s="23"/>
      <c r="CH12" s="23"/>
      <c r="CI12" s="23"/>
      <c r="CJ12" s="23"/>
      <c r="CK12" s="23"/>
      <c r="CL12" s="23"/>
      <c r="CO12" s="23"/>
      <c r="CP12" s="23"/>
      <c r="CR12" s="23"/>
      <c r="CS12" s="23"/>
      <c r="CT12" s="23"/>
      <c r="CU12" s="23"/>
      <c r="CV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X12" s="23"/>
      <c r="DY12" s="23"/>
      <c r="DZ12" s="23"/>
      <c r="EA12" s="23"/>
      <c r="ED12" s="23"/>
      <c r="EE12" s="23"/>
      <c r="EF12" s="23"/>
      <c r="EG12" s="23"/>
      <c r="EI12" s="23"/>
      <c r="EJ12" s="23"/>
      <c r="EL12" s="23"/>
      <c r="EN12" s="32" t="e">
        <f t="shared" si="40"/>
        <v>#DIV/0!</v>
      </c>
      <c r="EO12" s="46">
        <f t="shared" si="0"/>
        <v>0</v>
      </c>
      <c r="EP12" s="46">
        <f t="shared" si="1"/>
        <v>0</v>
      </c>
      <c r="EQ12" s="46">
        <f t="shared" si="2"/>
        <v>0</v>
      </c>
      <c r="ER12" s="46">
        <f t="shared" si="3"/>
        <v>0</v>
      </c>
      <c r="ES12" s="46">
        <f t="shared" si="4"/>
        <v>0</v>
      </c>
      <c r="ET12" s="46">
        <f t="shared" si="5"/>
        <v>0</v>
      </c>
      <c r="EU12" s="46">
        <f t="shared" si="6"/>
        <v>0</v>
      </c>
      <c r="EV12" s="46">
        <f t="shared" si="7"/>
        <v>0</v>
      </c>
      <c r="EW12" s="46">
        <f t="shared" si="8"/>
        <v>0</v>
      </c>
      <c r="EX12" s="46">
        <f t="shared" si="9"/>
        <v>0</v>
      </c>
      <c r="EY12" s="46">
        <f t="shared" si="10"/>
        <v>0</v>
      </c>
      <c r="EZ12" s="46">
        <f t="shared" si="11"/>
        <v>0</v>
      </c>
      <c r="FA12" s="46">
        <f t="shared" si="12"/>
        <v>0</v>
      </c>
      <c r="FB12" s="46">
        <f t="shared" si="13"/>
        <v>0</v>
      </c>
      <c r="FC12" s="46">
        <f t="shared" si="14"/>
        <v>0</v>
      </c>
      <c r="FD12" s="46">
        <f t="shared" si="15"/>
        <v>0</v>
      </c>
      <c r="FE12" s="46">
        <f t="shared" si="16"/>
        <v>0</v>
      </c>
      <c r="FF12" s="46">
        <f t="shared" si="17"/>
        <v>0</v>
      </c>
      <c r="FG12" s="46">
        <f t="shared" si="18"/>
        <v>0</v>
      </c>
      <c r="FH12" s="46">
        <f t="shared" si="19"/>
        <v>0</v>
      </c>
      <c r="FI12" s="46">
        <f t="shared" si="20"/>
        <v>0</v>
      </c>
      <c r="FJ12" s="46">
        <f t="shared" si="21"/>
        <v>0</v>
      </c>
      <c r="FK12" s="46">
        <f t="shared" si="22"/>
        <v>0</v>
      </c>
      <c r="FL12" s="46">
        <f t="shared" si="23"/>
        <v>0</v>
      </c>
      <c r="FM12" s="46">
        <f t="shared" si="24"/>
        <v>0</v>
      </c>
      <c r="FN12" s="46">
        <f t="shared" si="25"/>
        <v>0</v>
      </c>
      <c r="FO12" s="46">
        <f t="shared" si="26"/>
        <v>0</v>
      </c>
      <c r="FP12" s="46">
        <f t="shared" si="27"/>
        <v>0</v>
      </c>
      <c r="FQ12" s="46">
        <f t="shared" si="28"/>
        <v>0</v>
      </c>
      <c r="FR12" s="46">
        <f t="shared" si="29"/>
        <v>0</v>
      </c>
      <c r="FS12" s="46">
        <f t="shared" si="30"/>
        <v>0</v>
      </c>
      <c r="FT12" s="46">
        <f t="shared" si="31"/>
        <v>0</v>
      </c>
      <c r="FU12" s="46">
        <f t="shared" si="32"/>
        <v>0</v>
      </c>
      <c r="FV12" s="46">
        <f t="shared" si="33"/>
        <v>0</v>
      </c>
      <c r="FW12" s="46">
        <f t="shared" si="34"/>
        <v>0</v>
      </c>
      <c r="FX12" s="46">
        <f t="shared" si="35"/>
        <v>0</v>
      </c>
      <c r="FY12" s="46">
        <f t="shared" si="36"/>
        <v>0</v>
      </c>
      <c r="FZ12" s="46">
        <f t="shared" si="37"/>
        <v>0</v>
      </c>
      <c r="GA12" s="46">
        <f t="shared" si="38"/>
        <v>0</v>
      </c>
      <c r="GB12" s="46">
        <f t="shared" si="39"/>
        <v>0</v>
      </c>
      <c r="GC12" s="46"/>
    </row>
    <row r="13" spans="1:185" x14ac:dyDescent="0.3">
      <c r="A13" s="23" t="s">
        <v>12</v>
      </c>
      <c r="B13" s="21">
        <v>8.7025234919999992</v>
      </c>
      <c r="D13" s="21">
        <v>5.6224712050000001</v>
      </c>
      <c r="E13" s="21">
        <v>9.9510666999999997E-2</v>
      </c>
      <c r="F13" s="21">
        <v>9.9292077000000006E-2</v>
      </c>
      <c r="G13" s="21">
        <v>2.5525509961999999</v>
      </c>
      <c r="H13" s="21">
        <v>57.750342109000002</v>
      </c>
      <c r="I13" s="23">
        <v>1.3656872699999999E-2</v>
      </c>
      <c r="J13" s="23">
        <v>9.5748100999999992E-3</v>
      </c>
      <c r="K13" s="6">
        <v>8.6088999999999998E-8</v>
      </c>
      <c r="L13" s="23">
        <v>1.0801745431000001</v>
      </c>
      <c r="M13" s="23">
        <v>1.4979562E-3</v>
      </c>
      <c r="N13" s="6">
        <v>2.9145500000000001E-7</v>
      </c>
      <c r="O13" s="23">
        <v>5.0946000000000003E-5</v>
      </c>
      <c r="P13" s="6">
        <v>2.5065099999999999E-6</v>
      </c>
      <c r="R13" s="23">
        <v>4.7209899999999997E-5</v>
      </c>
      <c r="S13" s="23">
        <v>7.9199100000000005E-5</v>
      </c>
      <c r="T13" s="23">
        <v>0.41694031329999998</v>
      </c>
      <c r="U13" s="6">
        <v>1.14429E-9</v>
      </c>
      <c r="V13" s="6">
        <v>3.0602799999999999E-7</v>
      </c>
      <c r="W13" s="6">
        <v>1.2366699999999999E-7</v>
      </c>
      <c r="X13" s="23">
        <v>1.023235E-4</v>
      </c>
      <c r="Y13" s="23">
        <v>7.9606656999999994E-3</v>
      </c>
      <c r="Z13" s="23">
        <v>2.9455550000000001E-4</v>
      </c>
      <c r="AA13" s="6">
        <v>2.12192E-7</v>
      </c>
      <c r="AB13" s="23">
        <v>4.82157E-5</v>
      </c>
      <c r="AC13" s="23">
        <v>0.65379036810000002</v>
      </c>
      <c r="AD13" s="23">
        <v>8.2902499999999994E-5</v>
      </c>
      <c r="AE13" s="23">
        <v>2.6667899999999999E-5</v>
      </c>
      <c r="AJ13" s="23">
        <v>2.8852080000000001E-4</v>
      </c>
      <c r="AK13" s="23">
        <v>1.9411993157</v>
      </c>
      <c r="AL13" s="23">
        <v>6.2503826999999998E-2</v>
      </c>
      <c r="AM13" s="23">
        <v>9.3526900000000003E-3</v>
      </c>
      <c r="AN13" s="23">
        <v>4.3229699999999997E-5</v>
      </c>
      <c r="AQ13" s="23" t="s">
        <v>12</v>
      </c>
      <c r="AR13" s="23">
        <v>0</v>
      </c>
      <c r="AS13" s="23">
        <v>0</v>
      </c>
      <c r="AT13" s="23">
        <v>9.5746971355567499E-3</v>
      </c>
      <c r="AU13" s="23">
        <v>1.36568862880007E-2</v>
      </c>
      <c r="AV13" s="23">
        <v>1.36568862880007E-2</v>
      </c>
      <c r="AW13" s="23">
        <v>1.5692790522330001E-3</v>
      </c>
      <c r="AX13" s="23">
        <v>0</v>
      </c>
      <c r="AY13" s="6">
        <v>3.5299304992917599E-8</v>
      </c>
      <c r="AZ13" s="6">
        <v>5.0779058295716903E-8</v>
      </c>
      <c r="BA13" s="23">
        <v>1.08017385907396</v>
      </c>
      <c r="BB13" s="23">
        <v>0</v>
      </c>
      <c r="BC13" s="6">
        <v>7.9205877015162097E-5</v>
      </c>
      <c r="BD13" s="23">
        <v>1.4979375983632799E-3</v>
      </c>
      <c r="BE13" s="6">
        <v>6.9949348809779702E-8</v>
      </c>
      <c r="BF13" s="6">
        <v>2.21500575957494E-7</v>
      </c>
      <c r="BG13" s="23">
        <v>81.965427350540494</v>
      </c>
      <c r="BH13" s="6">
        <v>5.0950023069605598E-5</v>
      </c>
      <c r="BI13" s="23">
        <v>0</v>
      </c>
      <c r="BJ13" s="23">
        <v>0</v>
      </c>
      <c r="BK13" s="6">
        <v>2.5054968281001099E-6</v>
      </c>
      <c r="BL13" s="23">
        <v>1.02320341639246E-4</v>
      </c>
      <c r="BM13" s="6">
        <v>8.2892109657898002E-5</v>
      </c>
      <c r="BN13" s="6">
        <v>2.6663456185893699E-5</v>
      </c>
      <c r="BO13" s="23">
        <v>8.7024938287119102</v>
      </c>
      <c r="BP13" s="6">
        <v>4.7203641197771197E-5</v>
      </c>
      <c r="BQ13" s="23">
        <v>0.282323420959671</v>
      </c>
      <c r="BR13" s="23">
        <v>14.257083511566</v>
      </c>
      <c r="BS13" s="23">
        <v>0.56488627687924897</v>
      </c>
      <c r="BT13" s="23">
        <v>6.2504662620579104E-2</v>
      </c>
      <c r="BU13" s="23">
        <v>6.5730263220401398E-4</v>
      </c>
      <c r="BV13" s="23">
        <v>0</v>
      </c>
      <c r="BW13" s="23">
        <v>0.41693964224364299</v>
      </c>
      <c r="BX13" s="23">
        <v>0.41693964224364299</v>
      </c>
      <c r="BY13" s="23">
        <v>9.3525701899750194E-3</v>
      </c>
      <c r="BZ13" s="6">
        <v>2.51765397024862E-10</v>
      </c>
      <c r="CA13" s="6">
        <v>8.3556226238308604E-10</v>
      </c>
      <c r="CB13" s="23">
        <v>0</v>
      </c>
      <c r="CC13" s="23">
        <v>6.28128808016003E-3</v>
      </c>
      <c r="CD13" s="23">
        <v>0</v>
      </c>
      <c r="CE13" s="23">
        <v>0</v>
      </c>
      <c r="CF13" s="23">
        <v>0</v>
      </c>
      <c r="CG13" s="6">
        <v>7.9551579887233506E-8</v>
      </c>
      <c r="CH13" s="6">
        <v>2.2645546388002399E-7</v>
      </c>
      <c r="CI13" s="6">
        <v>4.08009391689677E-8</v>
      </c>
      <c r="CJ13" s="6">
        <v>8.2866229049201503E-8</v>
      </c>
      <c r="CK13" s="23">
        <v>7.9609331874226693E-3</v>
      </c>
      <c r="CL13" s="23">
        <v>2.9455712447957002E-4</v>
      </c>
      <c r="CM13" s="23">
        <v>0</v>
      </c>
      <c r="CN13" s="23">
        <v>0</v>
      </c>
      <c r="CO13" s="6">
        <v>8.7000997591450498E-8</v>
      </c>
      <c r="CP13" s="6">
        <v>1.2520489205619499E-7</v>
      </c>
      <c r="CQ13" s="23">
        <v>72.006058080766394</v>
      </c>
      <c r="CR13" s="23">
        <v>5.0602239697525704</v>
      </c>
      <c r="CS13" s="23">
        <v>0.56224470201778098</v>
      </c>
      <c r="CT13" s="23">
        <v>5.6224686717703598</v>
      </c>
      <c r="CU13" s="23">
        <v>0</v>
      </c>
      <c r="CV13" s="23">
        <v>0.222369603366457</v>
      </c>
      <c r="CW13" s="23">
        <v>0</v>
      </c>
      <c r="CX13" s="23">
        <v>0</v>
      </c>
      <c r="CY13" s="23">
        <v>0</v>
      </c>
      <c r="CZ13" s="23">
        <v>0</v>
      </c>
      <c r="DA13" s="23">
        <v>2.88546715388811E-4</v>
      </c>
      <c r="DB13" s="23">
        <v>7.3823641263909702E-4</v>
      </c>
      <c r="DC13" s="23">
        <v>35.918284300335699</v>
      </c>
      <c r="DD13" s="23">
        <v>9.9602330285443398E-4</v>
      </c>
      <c r="DE13" s="23">
        <v>2.60994835672988E-3</v>
      </c>
      <c r="DF13" s="23">
        <v>6.3081036392797201E-3</v>
      </c>
      <c r="DG13" s="23">
        <v>1.47558998440229E-3</v>
      </c>
      <c r="DH13" s="23">
        <v>3.9861219045729301E-4</v>
      </c>
      <c r="DI13" s="6">
        <v>5.7203326774582803E-11</v>
      </c>
      <c r="DJ13" s="23">
        <v>3.4740378202902501E-4</v>
      </c>
      <c r="DK13" s="23">
        <v>9.9517267591505601E-2</v>
      </c>
      <c r="DL13" s="23">
        <v>9.9298678439348101E-2</v>
      </c>
      <c r="DM13" s="23">
        <v>2.1858915215749799E-4</v>
      </c>
      <c r="DN13" s="23">
        <v>0</v>
      </c>
      <c r="DO13" s="23">
        <v>0</v>
      </c>
      <c r="DP13" s="23">
        <v>7.3911876849815598E-3</v>
      </c>
      <c r="DQ13" s="23">
        <v>0</v>
      </c>
      <c r="DR13" s="23">
        <v>1.7040517204318699E-2</v>
      </c>
      <c r="DS13" s="23">
        <v>4.2146606260024203E-3</v>
      </c>
      <c r="DT13" s="23">
        <v>2.2789239240066802E-3</v>
      </c>
      <c r="DU13" s="23">
        <v>4.2587266213616901E-2</v>
      </c>
      <c r="DV13" s="6">
        <v>4.8166360665134401E-5</v>
      </c>
      <c r="DW13" s="23">
        <v>16.068020302804801</v>
      </c>
      <c r="DX13" s="23">
        <v>2.3056077867248601E-3</v>
      </c>
      <c r="DY13" s="23">
        <v>1.0606597331305E-2</v>
      </c>
      <c r="DZ13" s="23">
        <v>0</v>
      </c>
      <c r="EA13" s="23">
        <v>2.5525521294113198</v>
      </c>
      <c r="EB13" s="23">
        <v>3.8141338831488598</v>
      </c>
      <c r="EC13" s="6">
        <v>4.3242137215672801E-5</v>
      </c>
      <c r="ED13" s="23">
        <v>0</v>
      </c>
      <c r="EE13" s="23">
        <v>0</v>
      </c>
      <c r="EF13" s="23">
        <v>0.78027557152598503</v>
      </c>
      <c r="EG13" s="23">
        <v>0.65379316803730303</v>
      </c>
      <c r="EH13" s="23">
        <v>0</v>
      </c>
      <c r="EI13" s="23">
        <v>1.9318066572793799</v>
      </c>
      <c r="EJ13" s="23">
        <v>57.750305064567897</v>
      </c>
      <c r="EK13" s="23">
        <v>1.9411990877659899</v>
      </c>
      <c r="EL13" s="23">
        <v>0.37439588095647602</v>
      </c>
      <c r="EN13" s="32">
        <f t="shared" si="40"/>
        <v>1.2468515620871581</v>
      </c>
      <c r="EO13" s="46">
        <f t="shared" si="0"/>
        <v>-3.4085846612449098E-6</v>
      </c>
      <c r="EP13" s="46">
        <f t="shared" si="1"/>
        <v>0</v>
      </c>
      <c r="EQ13" s="46">
        <f t="shared" si="2"/>
        <v>-4.5055448892744003E-7</v>
      </c>
      <c r="ER13" s="46">
        <f t="shared" si="3"/>
        <v>6.6330492042665954E-5</v>
      </c>
      <c r="ES13" s="46">
        <f t="shared" si="4"/>
        <v>6.6485056487382573E-5</v>
      </c>
      <c r="ET13" s="46">
        <f t="shared" si="5"/>
        <v>4.4395247012872361E-7</v>
      </c>
      <c r="EU13" s="46">
        <f t="shared" si="6"/>
        <v>-6.4145822781499827E-7</v>
      </c>
      <c r="EV13" s="46">
        <f t="shared" si="7"/>
        <v>9.9495697139431806E-7</v>
      </c>
      <c r="EW13" s="46">
        <f t="shared" si="8"/>
        <v>-1.1798087071121122E-5</v>
      </c>
      <c r="EX13" s="46">
        <f t="shared" si="9"/>
        <v>-1.2355482541899189E-4</v>
      </c>
      <c r="EY13" s="46">
        <f t="shared" si="10"/>
        <v>-6.332551015958464E-7</v>
      </c>
      <c r="EZ13" s="46">
        <f t="shared" si="11"/>
        <v>-1.2418011100799007E-5</v>
      </c>
      <c r="FA13" s="46">
        <f t="shared" si="12"/>
        <v>-1.7413435097398324E-5</v>
      </c>
      <c r="FB13" s="46">
        <f t="shared" si="13"/>
        <v>7.8967330224054811E-5</v>
      </c>
      <c r="FC13" s="46">
        <f t="shared" si="14"/>
        <v>-4.0421618102063115E-4</v>
      </c>
      <c r="FD13" s="46">
        <f t="shared" si="15"/>
        <v>0</v>
      </c>
      <c r="FE13" s="46">
        <f t="shared" si="16"/>
        <v>-1.3257393531440175E-4</v>
      </c>
      <c r="FF13" s="46">
        <f t="shared" si="17"/>
        <v>8.556934563765796E-5</v>
      </c>
      <c r="FG13" s="46">
        <f t="shared" si="18"/>
        <v>-1.6094782288404835E-6</v>
      </c>
      <c r="FH13" s="46">
        <f t="shared" si="19"/>
        <v>2.1059887137956786E-4</v>
      </c>
      <c r="FI13" s="46">
        <f t="shared" si="20"/>
        <v>-6.847815475207753E-5</v>
      </c>
      <c r="FJ13" s="46">
        <f t="shared" si="21"/>
        <v>1.3602510711673053E-6</v>
      </c>
      <c r="FK13" s="46">
        <f t="shared" si="22"/>
        <v>-3.0866426128902366E-5</v>
      </c>
      <c r="FL13" s="46">
        <f t="shared" si="23"/>
        <v>3.3601137486518215E-5</v>
      </c>
      <c r="FM13" s="46">
        <f t="shared" si="24"/>
        <v>5.5150203272830567E-6</v>
      </c>
      <c r="FN13" s="46">
        <f t="shared" si="25"/>
        <v>6.5457923227570111E-5</v>
      </c>
      <c r="FO13" s="46">
        <f t="shared" si="26"/>
        <v>-1.0233043358407841E-3</v>
      </c>
      <c r="FP13" s="46">
        <f t="shared" si="27"/>
        <v>4.2826224423399509E-6</v>
      </c>
      <c r="FQ13" s="46">
        <f t="shared" si="28"/>
        <v>-1.2533207203634114E-4</v>
      </c>
      <c r="FR13" s="46">
        <f t="shared" si="29"/>
        <v>-1.6663532210261508E-4</v>
      </c>
      <c r="FS13" s="46">
        <f t="shared" si="30"/>
        <v>0</v>
      </c>
      <c r="FT13" s="46">
        <f t="shared" si="31"/>
        <v>0</v>
      </c>
      <c r="FU13" s="46">
        <f t="shared" si="32"/>
        <v>0</v>
      </c>
      <c r="FV13" s="46">
        <f t="shared" si="33"/>
        <v>0</v>
      </c>
      <c r="FW13" s="46">
        <f t="shared" si="34"/>
        <v>8.9821561603147958E-5</v>
      </c>
      <c r="FX13" s="46">
        <f t="shared" si="35"/>
        <v>-1.1741916879287219E-7</v>
      </c>
      <c r="FY13" s="46">
        <f t="shared" si="36"/>
        <v>1.3369110648322021E-5</v>
      </c>
      <c r="FZ13" s="46">
        <f t="shared" si="37"/>
        <v>-1.2810220907667416E-5</v>
      </c>
      <c r="GA13" s="46">
        <f t="shared" si="38"/>
        <v>2.8770071670181118E-4</v>
      </c>
      <c r="GB13" s="46">
        <f t="shared" si="39"/>
        <v>0</v>
      </c>
      <c r="GC13" s="46"/>
    </row>
    <row r="14" spans="1:185" x14ac:dyDescent="0.3">
      <c r="A14" s="23" t="s">
        <v>13</v>
      </c>
      <c r="B14" s="21">
        <v>20242.966919999999</v>
      </c>
      <c r="D14" s="21">
        <v>13492.003882000001</v>
      </c>
      <c r="E14" s="21">
        <v>244.87407377</v>
      </c>
      <c r="F14" s="21">
        <v>244.53751406999999</v>
      </c>
      <c r="G14" s="21">
        <v>215.68148113999999</v>
      </c>
      <c r="H14" s="21">
        <v>56595.701193000001</v>
      </c>
      <c r="I14" s="23">
        <v>16.943431823000001</v>
      </c>
      <c r="J14" s="23">
        <v>14.100644769000001</v>
      </c>
      <c r="K14" s="23">
        <v>1.3448170000000001E-4</v>
      </c>
      <c r="L14" s="23">
        <v>77.719034325999999</v>
      </c>
      <c r="M14" s="23">
        <v>3.3094353328000001</v>
      </c>
      <c r="N14" s="23">
        <v>4.4874299999999998E-4</v>
      </c>
      <c r="O14" s="23">
        <v>7.2181044E-2</v>
      </c>
      <c r="P14" s="23">
        <v>3.8591898000000001E-3</v>
      </c>
      <c r="R14" s="23">
        <v>6.6908622000000001E-2</v>
      </c>
      <c r="S14" s="23">
        <v>0.1122211407</v>
      </c>
      <c r="T14" s="23">
        <v>128.96905251000001</v>
      </c>
      <c r="U14" s="6">
        <v>1.7875222000000001E-6</v>
      </c>
      <c r="V14" s="23">
        <v>4.711804E-4</v>
      </c>
      <c r="W14" s="23">
        <v>1.9318380000000001E-4</v>
      </c>
      <c r="X14" s="23">
        <v>0.2235248383</v>
      </c>
      <c r="Y14" s="23">
        <v>15.395695176</v>
      </c>
      <c r="Z14" s="23">
        <v>0.56645832250000006</v>
      </c>
      <c r="AA14" s="23">
        <v>3.3147189999999999E-4</v>
      </c>
      <c r="AB14" s="23">
        <v>6.8465757799999999E-2</v>
      </c>
      <c r="AC14" s="23">
        <v>53.336709436</v>
      </c>
      <c r="AD14" s="23">
        <v>0.13090808279999999</v>
      </c>
      <c r="AE14" s="23">
        <v>3.7822284400000003E-2</v>
      </c>
      <c r="AJ14" s="23">
        <v>0.6924804309</v>
      </c>
      <c r="AK14" s="23">
        <v>6.8871426960999997</v>
      </c>
      <c r="AL14" s="23">
        <v>1.0464837231999999</v>
      </c>
      <c r="AM14" s="23">
        <v>30.196924617000001</v>
      </c>
      <c r="AN14" s="23">
        <v>6.2478797000000003E-2</v>
      </c>
      <c r="AQ14" s="23" t="s">
        <v>13</v>
      </c>
      <c r="AR14" s="23">
        <v>0</v>
      </c>
      <c r="AS14" s="23">
        <v>0</v>
      </c>
      <c r="AT14" s="23">
        <v>14.100630043727801</v>
      </c>
      <c r="AU14" s="23">
        <v>16.943409532011302</v>
      </c>
      <c r="AV14" s="23">
        <v>16.943409532011302</v>
      </c>
      <c r="AW14" s="23">
        <v>0.66472652247854602</v>
      </c>
      <c r="AX14" s="23">
        <v>0</v>
      </c>
      <c r="AY14" s="6">
        <v>5.5136890490914197E-5</v>
      </c>
      <c r="AZ14" s="6">
        <v>7.9344858215248194E-5</v>
      </c>
      <c r="BA14" s="23">
        <v>77.718971274821499</v>
      </c>
      <c r="BB14" s="23">
        <v>0</v>
      </c>
      <c r="BC14" s="23">
        <v>0.11221853644468301</v>
      </c>
      <c r="BD14" s="23">
        <v>3.30943145450258</v>
      </c>
      <c r="BE14" s="23">
        <v>1.07698541091398E-4</v>
      </c>
      <c r="BF14" s="23">
        <v>3.4104049339440099E-4</v>
      </c>
      <c r="BG14" s="23">
        <v>207575.95040188701</v>
      </c>
      <c r="BH14" s="23">
        <v>7.2178338062003106E-2</v>
      </c>
      <c r="BI14" s="23">
        <v>0</v>
      </c>
      <c r="BJ14" s="23">
        <v>0</v>
      </c>
      <c r="BK14" s="23">
        <v>3.85920059982692E-3</v>
      </c>
      <c r="BL14" s="23">
        <v>0.22352645176337199</v>
      </c>
      <c r="BM14" s="23">
        <v>0.13091534911804001</v>
      </c>
      <c r="BN14" s="23">
        <v>3.7822196685350799E-2</v>
      </c>
      <c r="BO14" s="23">
        <v>20242.9420657175</v>
      </c>
      <c r="BP14" s="23">
        <v>6.6907099219514099E-2</v>
      </c>
      <c r="BQ14" s="23">
        <v>16.680160296034799</v>
      </c>
      <c r="BR14" s="23">
        <v>31533.056784587501</v>
      </c>
      <c r="BS14" s="23">
        <v>25.337126610995501</v>
      </c>
      <c r="BT14" s="23">
        <v>1.0464849937076599</v>
      </c>
      <c r="BU14" s="23">
        <v>0.26299942359756101</v>
      </c>
      <c r="BV14" s="23">
        <v>0</v>
      </c>
      <c r="BW14" s="23">
        <v>128.96869303600599</v>
      </c>
      <c r="BX14" s="23">
        <v>128.96869303600599</v>
      </c>
      <c r="BY14" s="23">
        <v>30.196996669727401</v>
      </c>
      <c r="BZ14" s="6">
        <v>3.9325089908695501E-7</v>
      </c>
      <c r="CA14" s="6">
        <v>1.30489731761746E-6</v>
      </c>
      <c r="CB14" s="23">
        <v>0</v>
      </c>
      <c r="CC14" s="23">
        <v>1.9519647907290101</v>
      </c>
      <c r="CD14" s="23">
        <v>2.4097388390261E-4</v>
      </c>
      <c r="CE14" s="23">
        <v>0</v>
      </c>
      <c r="CF14" s="23">
        <v>0</v>
      </c>
      <c r="CG14" s="23">
        <v>1.2250797577120399E-4</v>
      </c>
      <c r="CH14" s="23">
        <v>3.4867455259952499E-4</v>
      </c>
      <c r="CI14" s="6">
        <v>6.3749923113807998E-5</v>
      </c>
      <c r="CJ14" s="23">
        <v>1.2943502703417699E-4</v>
      </c>
      <c r="CK14" s="23">
        <v>15.3957489379912</v>
      </c>
      <c r="CL14" s="23">
        <v>0.56645229201832503</v>
      </c>
      <c r="CM14" s="23">
        <v>0</v>
      </c>
      <c r="CN14" s="23">
        <v>0</v>
      </c>
      <c r="CO14" s="23">
        <v>1.35902662632208E-4</v>
      </c>
      <c r="CP14" s="23">
        <v>1.9556371192204399E-4</v>
      </c>
      <c r="CQ14" s="23">
        <v>87911.281774500196</v>
      </c>
      <c r="CR14" s="23">
        <v>12142.783863917501</v>
      </c>
      <c r="CS14" s="23">
        <v>1349.1982928119301</v>
      </c>
      <c r="CT14" s="23">
        <v>13491.9821567294</v>
      </c>
      <c r="CU14" s="23">
        <v>0</v>
      </c>
      <c r="CV14" s="23">
        <v>6.6469464813406196</v>
      </c>
      <c r="CW14" s="23">
        <v>0</v>
      </c>
      <c r="CX14" s="23">
        <v>0</v>
      </c>
      <c r="CY14" s="23">
        <v>0</v>
      </c>
      <c r="CZ14" s="23">
        <v>0</v>
      </c>
      <c r="DA14" s="23">
        <v>0.69247518991826296</v>
      </c>
      <c r="DB14" s="23">
        <v>0.89879314472792105</v>
      </c>
      <c r="DC14" s="23">
        <v>30468.741823544799</v>
      </c>
      <c r="DD14" s="23">
        <v>1.2126453380512201</v>
      </c>
      <c r="DE14" s="23">
        <v>3.1775631689236401</v>
      </c>
      <c r="DF14" s="23">
        <v>7.6800801682126503</v>
      </c>
      <c r="DG14" s="23">
        <v>1.79650602710582</v>
      </c>
      <c r="DH14" s="23">
        <v>7.4592274122698203</v>
      </c>
      <c r="DI14" s="6">
        <v>8.9379799930554402E-8</v>
      </c>
      <c r="DJ14" s="23">
        <v>0.42296562817947803</v>
      </c>
      <c r="DK14" s="23">
        <v>244.888678375083</v>
      </c>
      <c r="DL14" s="23">
        <v>244.55211881721999</v>
      </c>
      <c r="DM14" s="23">
        <v>0.33655955786305902</v>
      </c>
      <c r="DN14" s="23">
        <v>0</v>
      </c>
      <c r="DO14" s="23">
        <v>0</v>
      </c>
      <c r="DP14" s="23">
        <v>90.224674848790301</v>
      </c>
      <c r="DQ14" s="23">
        <v>0</v>
      </c>
      <c r="DR14" s="23">
        <v>22.477749192722499</v>
      </c>
      <c r="DS14" s="23">
        <v>5.1312825110644402</v>
      </c>
      <c r="DT14" s="23">
        <v>3.11460524005577</v>
      </c>
      <c r="DU14" s="23">
        <v>56.177584695514199</v>
      </c>
      <c r="DV14" s="23">
        <v>6.8413089580460495E-2</v>
      </c>
      <c r="DW14" s="23">
        <v>25120.168399230199</v>
      </c>
      <c r="DX14" s="23">
        <v>2.8070525315123098</v>
      </c>
      <c r="DY14" s="23">
        <v>41.971388910089999</v>
      </c>
      <c r="DZ14" s="23">
        <v>0</v>
      </c>
      <c r="EA14" s="23">
        <v>215.681326834636</v>
      </c>
      <c r="EB14" s="23">
        <v>1.74441712491756</v>
      </c>
      <c r="EC14" s="23">
        <v>6.2478935601613703E-2</v>
      </c>
      <c r="ED14" s="23">
        <v>0</v>
      </c>
      <c r="EE14" s="23">
        <v>0</v>
      </c>
      <c r="EF14" s="23">
        <v>219.68432892721901</v>
      </c>
      <c r="EG14" s="23">
        <v>53.336727925709397</v>
      </c>
      <c r="EH14" s="23">
        <v>0</v>
      </c>
      <c r="EI14" s="23">
        <v>272.57904119009902</v>
      </c>
      <c r="EJ14" s="23">
        <v>56595.474034844003</v>
      </c>
      <c r="EK14" s="23">
        <v>6.8871368171509904</v>
      </c>
      <c r="EL14" s="23">
        <v>44.231336879074597</v>
      </c>
      <c r="EN14" s="32">
        <f t="shared" si="40"/>
        <v>1.5533270685280605</v>
      </c>
      <c r="EO14" s="46">
        <f t="shared" si="0"/>
        <v>-1.2277984051208934E-6</v>
      </c>
      <c r="EP14" s="46">
        <f t="shared" si="1"/>
        <v>0</v>
      </c>
      <c r="EQ14" s="46">
        <f t="shared" si="2"/>
        <v>-1.6102330529002411E-6</v>
      </c>
      <c r="ER14" s="46">
        <f t="shared" si="3"/>
        <v>5.9641287695999531E-5</v>
      </c>
      <c r="ES14" s="46">
        <f t="shared" si="4"/>
        <v>5.9723953911728196E-5</v>
      </c>
      <c r="ET14" s="46">
        <f t="shared" si="5"/>
        <v>-7.1543167812316494E-7</v>
      </c>
      <c r="EU14" s="46">
        <f t="shared" si="6"/>
        <v>-4.0136998254230717E-6</v>
      </c>
      <c r="EV14" s="46">
        <f t="shared" si="7"/>
        <v>-1.3156123819653769E-6</v>
      </c>
      <c r="EW14" s="46">
        <f t="shared" si="8"/>
        <v>-1.0442977921254131E-6</v>
      </c>
      <c r="EX14" s="46">
        <f t="shared" si="9"/>
        <v>3.6217687884065059E-7</v>
      </c>
      <c r="EY14" s="46">
        <f t="shared" si="10"/>
        <v>-8.1127074013810514E-7</v>
      </c>
      <c r="EZ14" s="46">
        <f t="shared" si="11"/>
        <v>-1.1718909814200743E-6</v>
      </c>
      <c r="FA14" s="46">
        <f t="shared" si="12"/>
        <v>-8.8369382942407372E-6</v>
      </c>
      <c r="FB14" s="46">
        <f t="shared" si="13"/>
        <v>-3.7488208079868092E-5</v>
      </c>
      <c r="FC14" s="46">
        <f t="shared" si="14"/>
        <v>2.7984700104445041E-6</v>
      </c>
      <c r="FD14" s="46">
        <f t="shared" si="15"/>
        <v>0</v>
      </c>
      <c r="FE14" s="46">
        <f t="shared" si="16"/>
        <v>-2.2759106978797606E-5</v>
      </c>
      <c r="FF14" s="46">
        <f t="shared" si="17"/>
        <v>-2.3206459146186906E-5</v>
      </c>
      <c r="FG14" s="46">
        <f t="shared" si="18"/>
        <v>-2.7872887877202623E-6</v>
      </c>
      <c r="FH14" s="46">
        <f t="shared" si="19"/>
        <v>3.2540211076968681E-6</v>
      </c>
      <c r="FI14" s="46">
        <f t="shared" si="20"/>
        <v>4.51710370170067E-6</v>
      </c>
      <c r="FJ14" s="46">
        <f t="shared" si="21"/>
        <v>5.9536461388725036E-6</v>
      </c>
      <c r="FK14" s="46">
        <f t="shared" si="22"/>
        <v>7.2182732991203615E-6</v>
      </c>
      <c r="FL14" s="46">
        <f t="shared" si="23"/>
        <v>3.4920145265039322E-6</v>
      </c>
      <c r="FM14" s="46">
        <f t="shared" si="24"/>
        <v>-1.0645940637624583E-5</v>
      </c>
      <c r="FN14" s="46">
        <f t="shared" si="25"/>
        <v>-1.6669424310253382E-5</v>
      </c>
      <c r="FO14" s="46">
        <f t="shared" si="26"/>
        <v>-7.6926366160082736E-4</v>
      </c>
      <c r="FP14" s="46">
        <f t="shared" si="27"/>
        <v>3.4666010694782973E-7</v>
      </c>
      <c r="FQ14" s="46">
        <f t="shared" si="28"/>
        <v>5.5507023589354424E-5</v>
      </c>
      <c r="FR14" s="46">
        <f t="shared" si="29"/>
        <v>-2.319126160547492E-6</v>
      </c>
      <c r="FS14" s="46">
        <f t="shared" si="30"/>
        <v>0</v>
      </c>
      <c r="FT14" s="46">
        <f t="shared" si="31"/>
        <v>0</v>
      </c>
      <c r="FU14" s="46">
        <f t="shared" si="32"/>
        <v>0</v>
      </c>
      <c r="FV14" s="46">
        <f t="shared" si="33"/>
        <v>0</v>
      </c>
      <c r="FW14" s="46">
        <f t="shared" si="34"/>
        <v>-7.5684185475550318E-6</v>
      </c>
      <c r="FX14" s="46">
        <f t="shared" si="35"/>
        <v>-8.5361219722002852E-7</v>
      </c>
      <c r="FY14" s="46">
        <f t="shared" si="36"/>
        <v>1.2140730255051131E-6</v>
      </c>
      <c r="FZ14" s="46">
        <f t="shared" si="37"/>
        <v>2.3860948859657784E-6</v>
      </c>
      <c r="GA14" s="46">
        <f t="shared" si="38"/>
        <v>2.218378399636139E-6</v>
      </c>
      <c r="GB14" s="46">
        <f t="shared" si="39"/>
        <v>0</v>
      </c>
      <c r="GC14" s="46"/>
    </row>
    <row r="15" spans="1:185" x14ac:dyDescent="0.3">
      <c r="A15" s="23" t="s">
        <v>14</v>
      </c>
      <c r="B15" s="21">
        <v>3676.2855703999999</v>
      </c>
      <c r="C15" s="21">
        <v>1.711775E-3</v>
      </c>
      <c r="D15" s="21">
        <v>2607.642738</v>
      </c>
      <c r="E15" s="21">
        <v>54.833892374999998</v>
      </c>
      <c r="F15" s="21">
        <v>54.676984785999998</v>
      </c>
      <c r="G15" s="21">
        <v>40.752095150999999</v>
      </c>
      <c r="H15" s="21">
        <v>11996.480799999999</v>
      </c>
      <c r="I15" s="23">
        <v>4.4787471792</v>
      </c>
      <c r="J15" s="23">
        <v>3.1509999180000001</v>
      </c>
      <c r="K15" s="23">
        <v>6.2590100000000002E-5</v>
      </c>
      <c r="L15" s="23">
        <v>16.749841161999999</v>
      </c>
      <c r="M15" s="23">
        <v>0.62871500650000001</v>
      </c>
      <c r="N15" s="23">
        <v>2.0920760000000001E-4</v>
      </c>
      <c r="O15" s="23">
        <v>1.6318083899999999E-2</v>
      </c>
      <c r="P15" s="23">
        <v>1.7991888E-3</v>
      </c>
      <c r="Q15" s="6">
        <v>1.598051E-9</v>
      </c>
      <c r="R15" s="23">
        <v>1.5123911800000001E-2</v>
      </c>
      <c r="S15" s="23">
        <v>2.5368859899999999E-2</v>
      </c>
      <c r="T15" s="23">
        <v>30.781698694999999</v>
      </c>
      <c r="U15" s="6">
        <v>8.3194279999999996E-7</v>
      </c>
      <c r="V15" s="23">
        <v>2.1966840000000001E-4</v>
      </c>
      <c r="W15" s="23">
        <v>9.0289299999999996E-5</v>
      </c>
      <c r="X15" s="23">
        <v>4.2181845000000003E-2</v>
      </c>
      <c r="Y15" s="23">
        <v>3.0440901876000002</v>
      </c>
      <c r="Z15" s="23">
        <v>0.13017322549999999</v>
      </c>
      <c r="AA15" s="23">
        <v>1.5495879999999999E-4</v>
      </c>
      <c r="AB15" s="23">
        <v>1.5461888599999999E-2</v>
      </c>
      <c r="AC15" s="23">
        <v>11.350312901000001</v>
      </c>
      <c r="AD15" s="23">
        <v>2.8164673099999999E-2</v>
      </c>
      <c r="AE15" s="23">
        <v>8.5464136999999999E-3</v>
      </c>
      <c r="AF15" s="23">
        <v>8.8527800000000003E-5</v>
      </c>
      <c r="AG15" s="6">
        <v>3.0683180000000002E-8</v>
      </c>
      <c r="AH15" s="6">
        <v>1.016763E-6</v>
      </c>
      <c r="AI15" s="6">
        <v>9.3512819999999997E-7</v>
      </c>
      <c r="AJ15" s="23">
        <v>0.1265297192</v>
      </c>
      <c r="AK15" s="23">
        <v>3.3207225839999999</v>
      </c>
      <c r="AL15" s="23">
        <v>0.50616939729999999</v>
      </c>
      <c r="AM15" s="23">
        <v>6.8797079276000002</v>
      </c>
      <c r="AN15" s="23">
        <v>1.39938797E-2</v>
      </c>
      <c r="AO15" s="6">
        <v>1.73725E-7</v>
      </c>
      <c r="AQ15" s="23" t="s">
        <v>14</v>
      </c>
      <c r="AR15" s="23">
        <v>0</v>
      </c>
      <c r="AS15" s="23">
        <v>0</v>
      </c>
      <c r="AT15" s="23">
        <v>3.1510075273404801</v>
      </c>
      <c r="AU15" s="23">
        <v>4.4787473859184797</v>
      </c>
      <c r="AV15" s="23">
        <v>4.4787473859184797</v>
      </c>
      <c r="AW15" s="23">
        <v>4.1144545323632903E-2</v>
      </c>
      <c r="AX15" s="23">
        <v>0</v>
      </c>
      <c r="AY15" s="6">
        <v>2.5663338128386101E-5</v>
      </c>
      <c r="AZ15" s="6">
        <v>3.6929355313414702E-5</v>
      </c>
      <c r="BA15" s="23">
        <v>16.749760972232</v>
      </c>
      <c r="BB15" s="6">
        <v>1.73714316978345E-7</v>
      </c>
      <c r="BC15" s="23">
        <v>2.5368523512524901E-2</v>
      </c>
      <c r="BD15" s="23">
        <v>0.62871596647206396</v>
      </c>
      <c r="BE15" s="6">
        <v>5.0209630891163401E-5</v>
      </c>
      <c r="BF15" s="23">
        <v>1.58991896911876E-4</v>
      </c>
      <c r="BG15" s="23">
        <v>45247.829086396297</v>
      </c>
      <c r="BH15" s="23">
        <v>1.6318048490090799E-2</v>
      </c>
      <c r="BI15" s="6">
        <v>4.6341154229842798E-10</v>
      </c>
      <c r="BJ15" s="6">
        <v>1.13456461471474E-9</v>
      </c>
      <c r="BK15" s="23">
        <v>1.7991204674548101E-3</v>
      </c>
      <c r="BL15" s="23">
        <v>4.2181939226475097E-2</v>
      </c>
      <c r="BM15" s="23">
        <v>2.8165242553803801E-2</v>
      </c>
      <c r="BN15" s="23">
        <v>8.5465163321152803E-3</v>
      </c>
      <c r="BO15" s="23">
        <v>3676.28196514712</v>
      </c>
      <c r="BP15" s="23">
        <v>1.51236935714727E-2</v>
      </c>
      <c r="BQ15" s="23">
        <v>4.4495612459217204</v>
      </c>
      <c r="BR15" s="23">
        <v>6671.4497737046304</v>
      </c>
      <c r="BS15" s="23">
        <v>5.3206879537888403</v>
      </c>
      <c r="BT15" s="23">
        <v>0.506168297678533</v>
      </c>
      <c r="BU15" s="23">
        <v>1.03906523170809E-2</v>
      </c>
      <c r="BV15" s="23">
        <v>0</v>
      </c>
      <c r="BW15" s="23">
        <v>30.781668664762901</v>
      </c>
      <c r="BX15" s="23">
        <v>30.781668664762901</v>
      </c>
      <c r="BY15" s="23">
        <v>6.8797023667580399</v>
      </c>
      <c r="BZ15" s="6">
        <v>1.8301957899495599E-7</v>
      </c>
      <c r="CA15" s="6">
        <v>6.0731587453628703E-7</v>
      </c>
      <c r="CB15" s="23">
        <v>0</v>
      </c>
      <c r="CC15" s="23">
        <v>0.813960011295635</v>
      </c>
      <c r="CD15" s="6">
        <v>5.29933508287063E-8</v>
      </c>
      <c r="CE15" s="23">
        <v>0</v>
      </c>
      <c r="CF15" s="23">
        <v>0</v>
      </c>
      <c r="CG15" s="6">
        <v>5.7112801688740402E-5</v>
      </c>
      <c r="CH15" s="23">
        <v>1.6255726670965601E-4</v>
      </c>
      <c r="CI15" s="6">
        <v>2.97955148067925E-5</v>
      </c>
      <c r="CJ15" s="6">
        <v>6.0495523845742699E-5</v>
      </c>
      <c r="CK15" s="23">
        <v>3.0441078760326699</v>
      </c>
      <c r="CL15" s="23">
        <v>0.13017273228169501</v>
      </c>
      <c r="CM15" s="23">
        <v>1.7116951889636601E-3</v>
      </c>
      <c r="CN15" s="23">
        <v>0</v>
      </c>
      <c r="CO15" s="6">
        <v>6.3534005081653596E-5</v>
      </c>
      <c r="CP15" s="6">
        <v>9.1424735197341195E-5</v>
      </c>
      <c r="CQ15" s="23">
        <v>18625.149924656998</v>
      </c>
      <c r="CR15" s="23">
        <v>2346.8751182261599</v>
      </c>
      <c r="CS15" s="23">
        <v>260.76374673875699</v>
      </c>
      <c r="CT15" s="23">
        <v>2607.6388649649198</v>
      </c>
      <c r="CU15" s="23">
        <v>0</v>
      </c>
      <c r="CV15" s="23">
        <v>2.6553581589610098</v>
      </c>
      <c r="CW15" s="6">
        <v>8.8525954243070599E-5</v>
      </c>
      <c r="CX15" s="6">
        <v>3.0682296995651302E-8</v>
      </c>
      <c r="CY15" s="6">
        <v>1.0168988243853201E-6</v>
      </c>
      <c r="CZ15" s="6">
        <v>9.35119562162072E-7</v>
      </c>
      <c r="DA15" s="23">
        <v>0.12653697323037699</v>
      </c>
      <c r="DB15" s="23">
        <v>0.20635831423579501</v>
      </c>
      <c r="DC15" s="23">
        <v>6445.2008068761097</v>
      </c>
      <c r="DD15" s="23">
        <v>0.27841745840153798</v>
      </c>
      <c r="DE15" s="23">
        <v>0.72955619239736003</v>
      </c>
      <c r="DF15" s="23">
        <v>1.7633040620160101</v>
      </c>
      <c r="DG15" s="23">
        <v>0.41246918225058798</v>
      </c>
      <c r="DH15" s="23">
        <v>1.62983055561985</v>
      </c>
      <c r="DI15" s="6">
        <v>4.1599199501755499E-8</v>
      </c>
      <c r="DJ15" s="23">
        <v>9.7110681669119195E-2</v>
      </c>
      <c r="DK15" s="23">
        <v>54.837188700595703</v>
      </c>
      <c r="DL15" s="23">
        <v>54.680281835843701</v>
      </c>
      <c r="DM15" s="23">
        <v>0.15690686475195201</v>
      </c>
      <c r="DN15" s="23">
        <v>0</v>
      </c>
      <c r="DO15" s="23">
        <v>0</v>
      </c>
      <c r="DP15" s="23">
        <v>19.7510706856925</v>
      </c>
      <c r="DQ15" s="23">
        <v>0</v>
      </c>
      <c r="DR15" s="23">
        <v>5.1402481742974002</v>
      </c>
      <c r="DS15" s="23">
        <v>1.1781151639412</v>
      </c>
      <c r="DT15" s="23">
        <v>0.71106312516189996</v>
      </c>
      <c r="DU15" s="23">
        <v>12.846705217788999</v>
      </c>
      <c r="DV15" s="23">
        <v>1.54497201762705E-2</v>
      </c>
      <c r="DW15" s="23">
        <v>5338.5920425567401</v>
      </c>
      <c r="DX15" s="23">
        <v>0.64448286942574995</v>
      </c>
      <c r="DY15" s="23">
        <v>9.2915501529456392</v>
      </c>
      <c r="DZ15" s="23">
        <v>0</v>
      </c>
      <c r="EA15" s="23">
        <v>40.751992262305798</v>
      </c>
      <c r="EB15" s="23">
        <v>0.23460744557527999</v>
      </c>
      <c r="EC15" s="23">
        <v>1.39935117589438E-2</v>
      </c>
      <c r="ED15" s="23">
        <v>0</v>
      </c>
      <c r="EE15" s="23">
        <v>0</v>
      </c>
      <c r="EF15" s="23">
        <v>44.1102045908153</v>
      </c>
      <c r="EG15" s="23">
        <v>11.3502856461487</v>
      </c>
      <c r="EH15" s="23">
        <v>0</v>
      </c>
      <c r="EI15" s="23">
        <v>54.919860794490603</v>
      </c>
      <c r="EJ15" s="23">
        <v>11996.472074273701</v>
      </c>
      <c r="EK15" s="23">
        <v>3.3207167068403902</v>
      </c>
      <c r="EL15" s="23">
        <v>8.5492373330895504</v>
      </c>
      <c r="EN15" s="32">
        <f t="shared" si="40"/>
        <v>1.552552267812003</v>
      </c>
      <c r="EO15" s="46">
        <f t="shared" si="0"/>
        <v>-9.8067813580837963E-7</v>
      </c>
      <c r="EP15" s="46">
        <f t="shared" si="1"/>
        <v>-4.6624723658143154E-5</v>
      </c>
      <c r="EQ15" s="46">
        <f t="shared" si="2"/>
        <v>-1.4852629249369635E-6</v>
      </c>
      <c r="ER15" s="46">
        <f t="shared" si="3"/>
        <v>6.0114747520797277E-5</v>
      </c>
      <c r="ES15" s="46">
        <f t="shared" si="4"/>
        <v>6.0300505900365398E-5</v>
      </c>
      <c r="ET15" s="46">
        <f t="shared" si="5"/>
        <v>-2.524746122124654E-6</v>
      </c>
      <c r="EU15" s="46">
        <f t="shared" si="6"/>
        <v>-7.2735716782105409E-7</v>
      </c>
      <c r="EV15" s="46">
        <f t="shared" si="7"/>
        <v>4.6155425032088849E-8</v>
      </c>
      <c r="EW15" s="46">
        <f t="shared" si="8"/>
        <v>2.4148970732983532E-6</v>
      </c>
      <c r="EX15" s="46">
        <f t="shared" si="9"/>
        <v>4.1435335633022533E-5</v>
      </c>
      <c r="EY15" s="46">
        <f t="shared" si="10"/>
        <v>-4.7874942349362293E-6</v>
      </c>
      <c r="EZ15" s="46">
        <f t="shared" si="11"/>
        <v>1.5268795146087077E-6</v>
      </c>
      <c r="FA15" s="46">
        <f t="shared" si="12"/>
        <v>-2.9024743654668337E-5</v>
      </c>
      <c r="FB15" s="46">
        <f t="shared" si="13"/>
        <v>-2.1699796015424145E-6</v>
      </c>
      <c r="FC15" s="46">
        <f t="shared" si="14"/>
        <v>-3.7979641263851322E-5</v>
      </c>
      <c r="FD15" s="46">
        <f t="shared" si="15"/>
        <v>-4.6833916334317937E-5</v>
      </c>
      <c r="FE15" s="46">
        <f t="shared" si="16"/>
        <v>-1.4429370535009031E-5</v>
      </c>
      <c r="FF15" s="46">
        <f t="shared" si="17"/>
        <v>-1.3259857810844424E-5</v>
      </c>
      <c r="FG15" s="46">
        <f t="shared" si="18"/>
        <v>-9.7558739029815795E-7</v>
      </c>
      <c r="FH15" s="46">
        <f t="shared" si="19"/>
        <v>-9.7927008941110354E-6</v>
      </c>
      <c r="FI15" s="46">
        <f t="shared" si="20"/>
        <v>7.5950769268889E-6</v>
      </c>
      <c r="FJ15" s="46">
        <f t="shared" si="21"/>
        <v>1.9256462672799717E-5</v>
      </c>
      <c r="FK15" s="46">
        <f t="shared" si="22"/>
        <v>2.2338158772978367E-6</v>
      </c>
      <c r="FL15" s="46">
        <f t="shared" si="23"/>
        <v>5.8107452734964277E-6</v>
      </c>
      <c r="FM15" s="46">
        <f t="shared" si="24"/>
        <v>-3.7889381866435109E-6</v>
      </c>
      <c r="FN15" s="46">
        <f t="shared" si="25"/>
        <v>-3.8539924926172309E-7</v>
      </c>
      <c r="FO15" s="46">
        <f t="shared" si="26"/>
        <v>-7.8699465791645315E-4</v>
      </c>
      <c r="FP15" s="46">
        <f t="shared" si="27"/>
        <v>-2.4012422862706591E-6</v>
      </c>
      <c r="FQ15" s="46">
        <f t="shared" si="28"/>
        <v>2.0218725840721327E-5</v>
      </c>
      <c r="FR15" s="46">
        <f t="shared" si="29"/>
        <v>1.2008793264986236E-5</v>
      </c>
      <c r="FS15" s="46">
        <f t="shared" si="30"/>
        <v>-2.0849461179476464E-5</v>
      </c>
      <c r="FT15" s="46">
        <f t="shared" si="31"/>
        <v>-2.8778123672333572E-5</v>
      </c>
      <c r="FU15" s="46">
        <f t="shared" si="32"/>
        <v>1.335850983170094E-4</v>
      </c>
      <c r="FV15" s="46">
        <f t="shared" si="33"/>
        <v>-9.2370628198024519E-6</v>
      </c>
      <c r="FW15" s="46">
        <f t="shared" si="34"/>
        <v>5.7330644712209192E-5</v>
      </c>
      <c r="FX15" s="46">
        <f t="shared" si="35"/>
        <v>-1.7698435990900886E-6</v>
      </c>
      <c r="FY15" s="46">
        <f t="shared" si="36"/>
        <v>-2.1724376717734522E-6</v>
      </c>
      <c r="FZ15" s="46">
        <f t="shared" si="37"/>
        <v>-8.0829622692706753E-7</v>
      </c>
      <c r="GA15" s="46">
        <f t="shared" si="38"/>
        <v>-2.6292998374093587E-5</v>
      </c>
      <c r="GB15" s="46">
        <f t="shared" si="39"/>
        <v>-6.1493864757558559E-5</v>
      </c>
      <c r="GC15" s="46"/>
    </row>
    <row r="16" spans="1:185" x14ac:dyDescent="0.3">
      <c r="A16" s="23" t="s">
        <v>15</v>
      </c>
      <c r="Q16" s="6"/>
      <c r="U16" s="6"/>
      <c r="AG16" s="6"/>
      <c r="AH16" s="6"/>
      <c r="AI16" s="6"/>
      <c r="AO16" s="6"/>
      <c r="AQ16" s="23"/>
      <c r="AT16" s="23"/>
      <c r="AU16" s="23"/>
      <c r="AV16" s="23"/>
      <c r="AW16" s="23"/>
      <c r="BA16" s="23"/>
      <c r="BC16" s="23"/>
      <c r="BD16" s="23"/>
      <c r="BE16" s="23"/>
      <c r="BF16" s="23"/>
      <c r="BG16" s="23"/>
      <c r="BH16" s="23"/>
      <c r="BK16" s="23"/>
      <c r="BL16" s="23"/>
      <c r="BM16" s="23"/>
      <c r="BN16" s="23"/>
      <c r="BO16" s="23"/>
      <c r="BP16" s="23"/>
      <c r="BQ16" s="23"/>
      <c r="BR16" s="23"/>
      <c r="BU16" s="23"/>
      <c r="BW16" s="23"/>
      <c r="BX16" s="23"/>
      <c r="BZ16" s="23"/>
      <c r="CA16" s="23"/>
      <c r="CB16" s="23"/>
      <c r="CC16" s="23"/>
      <c r="CD16" s="23"/>
      <c r="CG16" s="23"/>
      <c r="CH16" s="23"/>
      <c r="CI16" s="23"/>
      <c r="CJ16" s="23"/>
      <c r="CK16" s="23"/>
      <c r="CL16" s="23"/>
      <c r="CO16" s="23"/>
      <c r="CP16" s="23"/>
      <c r="CR16" s="23"/>
      <c r="CS16" s="23"/>
      <c r="CT16" s="23"/>
      <c r="CU16" s="23"/>
      <c r="CV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X16" s="23"/>
      <c r="DY16" s="23"/>
      <c r="DZ16" s="23"/>
      <c r="EA16" s="23"/>
      <c r="ED16" s="23"/>
      <c r="EE16" s="23"/>
      <c r="EF16" s="23"/>
      <c r="EG16" s="23"/>
      <c r="EI16" s="23"/>
      <c r="EJ16" s="23"/>
      <c r="EL16" s="23"/>
      <c r="EN16" s="32" t="e">
        <f t="shared" si="40"/>
        <v>#DIV/0!</v>
      </c>
      <c r="EO16" s="46">
        <f t="shared" si="0"/>
        <v>0</v>
      </c>
      <c r="EP16" s="46">
        <f t="shared" si="1"/>
        <v>0</v>
      </c>
      <c r="EQ16" s="46">
        <f t="shared" si="2"/>
        <v>0</v>
      </c>
      <c r="ER16" s="46">
        <f t="shared" si="3"/>
        <v>0</v>
      </c>
      <c r="ES16" s="46">
        <f t="shared" si="4"/>
        <v>0</v>
      </c>
      <c r="ET16" s="46">
        <f t="shared" si="5"/>
        <v>0</v>
      </c>
      <c r="EU16" s="46">
        <f t="shared" si="6"/>
        <v>0</v>
      </c>
      <c r="EV16" s="46">
        <f t="shared" si="7"/>
        <v>0</v>
      </c>
      <c r="EW16" s="46">
        <f t="shared" si="8"/>
        <v>0</v>
      </c>
      <c r="EX16" s="46">
        <f t="shared" si="9"/>
        <v>0</v>
      </c>
      <c r="EY16" s="46">
        <f t="shared" si="10"/>
        <v>0</v>
      </c>
      <c r="EZ16" s="46">
        <f t="shared" si="11"/>
        <v>0</v>
      </c>
      <c r="FA16" s="46">
        <f t="shared" si="12"/>
        <v>0</v>
      </c>
      <c r="FB16" s="46">
        <f t="shared" si="13"/>
        <v>0</v>
      </c>
      <c r="FC16" s="46">
        <f t="shared" si="14"/>
        <v>0</v>
      </c>
      <c r="FD16" s="46">
        <f t="shared" si="15"/>
        <v>0</v>
      </c>
      <c r="FE16" s="46">
        <f t="shared" si="16"/>
        <v>0</v>
      </c>
      <c r="FF16" s="46">
        <f t="shared" si="17"/>
        <v>0</v>
      </c>
      <c r="FG16" s="46">
        <f t="shared" si="18"/>
        <v>0</v>
      </c>
      <c r="FH16" s="46">
        <f t="shared" si="19"/>
        <v>0</v>
      </c>
      <c r="FI16" s="46">
        <f t="shared" si="20"/>
        <v>0</v>
      </c>
      <c r="FJ16" s="46">
        <f t="shared" si="21"/>
        <v>0</v>
      </c>
      <c r="FK16" s="46">
        <f t="shared" si="22"/>
        <v>0</v>
      </c>
      <c r="FL16" s="46">
        <f t="shared" si="23"/>
        <v>0</v>
      </c>
      <c r="FM16" s="46">
        <f t="shared" si="24"/>
        <v>0</v>
      </c>
      <c r="FN16" s="46">
        <f t="shared" si="25"/>
        <v>0</v>
      </c>
      <c r="FO16" s="46">
        <f t="shared" si="26"/>
        <v>0</v>
      </c>
      <c r="FP16" s="46">
        <f t="shared" si="27"/>
        <v>0</v>
      </c>
      <c r="FQ16" s="46">
        <f t="shared" si="28"/>
        <v>0</v>
      </c>
      <c r="FR16" s="46">
        <f t="shared" si="29"/>
        <v>0</v>
      </c>
      <c r="FS16" s="46">
        <f t="shared" si="30"/>
        <v>0</v>
      </c>
      <c r="FT16" s="46">
        <f t="shared" si="31"/>
        <v>0</v>
      </c>
      <c r="FU16" s="46">
        <f t="shared" si="32"/>
        <v>0</v>
      </c>
      <c r="FV16" s="46">
        <f t="shared" si="33"/>
        <v>0</v>
      </c>
      <c r="FW16" s="46">
        <f t="shared" si="34"/>
        <v>0</v>
      </c>
      <c r="FX16" s="46">
        <f t="shared" si="35"/>
        <v>0</v>
      </c>
      <c r="FY16" s="46">
        <f t="shared" si="36"/>
        <v>0</v>
      </c>
      <c r="FZ16" s="46">
        <f t="shared" si="37"/>
        <v>0</v>
      </c>
      <c r="GA16" s="46">
        <f t="shared" si="38"/>
        <v>0</v>
      </c>
      <c r="GB16" s="46">
        <f t="shared" si="39"/>
        <v>0</v>
      </c>
      <c r="GC16" s="46"/>
    </row>
    <row r="17" spans="1:185" x14ac:dyDescent="0.3">
      <c r="A17" s="23" t="s">
        <v>16</v>
      </c>
      <c r="B17" s="21">
        <v>48768.23691</v>
      </c>
      <c r="D17" s="21">
        <v>33116.877426999999</v>
      </c>
      <c r="E17" s="21">
        <v>770.99044011000001</v>
      </c>
      <c r="F17" s="21">
        <v>770.85697471000003</v>
      </c>
      <c r="G17" s="21">
        <v>35.654376716000002</v>
      </c>
      <c r="H17" s="21">
        <v>69657.843674000003</v>
      </c>
      <c r="I17" s="23">
        <v>57.725931674000002</v>
      </c>
      <c r="J17" s="23">
        <v>48.130592223999997</v>
      </c>
      <c r="K17" s="23">
        <v>5.2535399999999998E-5</v>
      </c>
      <c r="L17" s="23">
        <v>249.75665817000001</v>
      </c>
      <c r="M17" s="23">
        <v>9.7046748082000001</v>
      </c>
      <c r="N17" s="23">
        <v>1.7795279999999999E-4</v>
      </c>
      <c r="O17" s="23">
        <v>0.24958935530000001</v>
      </c>
      <c r="P17" s="23">
        <v>1.5303933E-3</v>
      </c>
      <c r="R17" s="23">
        <v>0.2313288999</v>
      </c>
      <c r="S17" s="23">
        <v>0.38802578059999998</v>
      </c>
      <c r="T17" s="23">
        <v>428.76810788</v>
      </c>
      <c r="U17" s="6">
        <v>6.9829615999999999E-7</v>
      </c>
      <c r="V17" s="23">
        <v>1.868502E-4</v>
      </c>
      <c r="W17" s="23">
        <v>7.7859600000000002E-5</v>
      </c>
      <c r="X17" s="23">
        <v>0.66299992210000003</v>
      </c>
      <c r="Y17" s="23">
        <v>47.461026089000001</v>
      </c>
      <c r="Z17" s="23">
        <v>1.5536247434999999</v>
      </c>
      <c r="AA17" s="23">
        <v>1.338302E-4</v>
      </c>
      <c r="AB17" s="23">
        <v>0.23652832730000001</v>
      </c>
      <c r="AC17" s="23">
        <v>142.38763169000001</v>
      </c>
      <c r="AD17" s="23">
        <v>0.43383694740000001</v>
      </c>
      <c r="AE17" s="23">
        <v>0.13072844119999999</v>
      </c>
      <c r="AJ17" s="23">
        <v>1.9975200305</v>
      </c>
      <c r="AK17" s="23">
        <v>471.57522481000001</v>
      </c>
      <c r="AL17" s="23">
        <v>22.910283497999998</v>
      </c>
      <c r="AM17" s="23">
        <v>92.397846792999999</v>
      </c>
      <c r="AN17" s="23">
        <v>0.21431912189999999</v>
      </c>
      <c r="AQ17" s="23" t="s">
        <v>16</v>
      </c>
      <c r="AR17" s="23">
        <v>0</v>
      </c>
      <c r="AS17" s="23">
        <v>0</v>
      </c>
      <c r="AT17" s="23">
        <v>48.1305915351575</v>
      </c>
      <c r="AU17" s="23">
        <v>57.725849463875001</v>
      </c>
      <c r="AV17" s="23">
        <v>57.725849463875001</v>
      </c>
      <c r="AW17" s="23">
        <v>177.09698887539099</v>
      </c>
      <c r="AX17" s="23">
        <v>0</v>
      </c>
      <c r="AY17" s="6">
        <v>2.1539660267751299E-5</v>
      </c>
      <c r="AZ17" s="6">
        <v>3.0995876585261E-5</v>
      </c>
      <c r="BA17" s="23">
        <v>249.755040248694</v>
      </c>
      <c r="BB17" s="23">
        <v>0</v>
      </c>
      <c r="BC17" s="23">
        <v>0.38802181588473</v>
      </c>
      <c r="BD17" s="23">
        <v>9.7046726686383504</v>
      </c>
      <c r="BE17" s="6">
        <v>4.2708990338244101E-5</v>
      </c>
      <c r="BF17" s="23">
        <v>1.3524381135049599E-4</v>
      </c>
      <c r="BG17" s="23">
        <v>268826.37757026602</v>
      </c>
      <c r="BH17" s="23">
        <v>0.24959056700347201</v>
      </c>
      <c r="BI17" s="23">
        <v>0</v>
      </c>
      <c r="BJ17" s="23">
        <v>0</v>
      </c>
      <c r="BK17" s="23">
        <v>1.5303850469871E-3</v>
      </c>
      <c r="BL17" s="23">
        <v>0.66299901769490899</v>
      </c>
      <c r="BM17" s="23">
        <v>0.43384181665020199</v>
      </c>
      <c r="BN17" s="23">
        <v>0.13072884885090899</v>
      </c>
      <c r="BO17" s="23">
        <v>48768.136669182102</v>
      </c>
      <c r="BP17" s="23">
        <v>0.231329389074032</v>
      </c>
      <c r="BQ17" s="23">
        <v>36.673415502528002</v>
      </c>
      <c r="BR17" s="23">
        <v>35510.634111533604</v>
      </c>
      <c r="BS17" s="23">
        <v>52.441109860603397</v>
      </c>
      <c r="BT17" s="23">
        <v>22.9102466540275</v>
      </c>
      <c r="BU17" s="23">
        <v>76.028421302035298</v>
      </c>
      <c r="BV17" s="23">
        <v>0</v>
      </c>
      <c r="BW17" s="23">
        <v>428.76737747492001</v>
      </c>
      <c r="BX17" s="23">
        <v>428.76737747492001</v>
      </c>
      <c r="BY17" s="23">
        <v>92.397844556057507</v>
      </c>
      <c r="BZ17" s="6">
        <v>1.53622874974773E-7</v>
      </c>
      <c r="CA17" s="6">
        <v>5.0975173629491095E-7</v>
      </c>
      <c r="CB17" s="23">
        <v>0</v>
      </c>
      <c r="CC17" s="23">
        <v>8.7962079694808093</v>
      </c>
      <c r="CD17" s="23">
        <v>4.7456360523434597E-2</v>
      </c>
      <c r="CE17" s="23">
        <v>0</v>
      </c>
      <c r="CF17" s="23">
        <v>0</v>
      </c>
      <c r="CG17" s="6">
        <v>4.85812135341744E-5</v>
      </c>
      <c r="CH17" s="23">
        <v>1.38267809763168E-4</v>
      </c>
      <c r="CI17" s="6">
        <v>2.5693428021847799E-5</v>
      </c>
      <c r="CJ17" s="6">
        <v>5.2165787242954798E-5</v>
      </c>
      <c r="CK17" s="23">
        <v>47.4610595138479</v>
      </c>
      <c r="CL17" s="23">
        <v>1.5536216657208199</v>
      </c>
      <c r="CM17" s="23">
        <v>0</v>
      </c>
      <c r="CN17" s="23">
        <v>0</v>
      </c>
      <c r="CO17" s="6">
        <v>5.4870315977446697E-5</v>
      </c>
      <c r="CP17" s="6">
        <v>7.8958827802487906E-5</v>
      </c>
      <c r="CQ17" s="23">
        <v>104911.971485749</v>
      </c>
      <c r="CR17" s="23">
        <v>29805.126947725501</v>
      </c>
      <c r="CS17" s="23">
        <v>3311.6802237656002</v>
      </c>
      <c r="CT17" s="23">
        <v>33116.807171491098</v>
      </c>
      <c r="CU17" s="23">
        <v>0</v>
      </c>
      <c r="CV17" s="23">
        <v>83.873101521490696</v>
      </c>
      <c r="CW17" s="23">
        <v>0</v>
      </c>
      <c r="CX17" s="23">
        <v>0</v>
      </c>
      <c r="CY17" s="23">
        <v>0</v>
      </c>
      <c r="CZ17" s="23">
        <v>0</v>
      </c>
      <c r="DA17" s="23">
        <v>1.9975239350024001</v>
      </c>
      <c r="DB17" s="23">
        <v>4.2292869500708203</v>
      </c>
      <c r="DC17" s="23">
        <v>36546.775871136102</v>
      </c>
      <c r="DD17" s="23">
        <v>5.7060933156412403</v>
      </c>
      <c r="DE17" s="23">
        <v>14.952102844943401</v>
      </c>
      <c r="DF17" s="23">
        <v>36.138656032044103</v>
      </c>
      <c r="DG17" s="23">
        <v>8.45348943983862</v>
      </c>
      <c r="DH17" s="23">
        <v>13.677753057535099</v>
      </c>
      <c r="DI17" s="6">
        <v>3.4915203734629598E-8</v>
      </c>
      <c r="DJ17" s="23">
        <v>1.99026721151363</v>
      </c>
      <c r="DK17" s="23">
        <v>771.04005100788299</v>
      </c>
      <c r="DL17" s="23">
        <v>770.90658557789902</v>
      </c>
      <c r="DM17" s="23">
        <v>0.13346542998396099</v>
      </c>
      <c r="DN17" s="23">
        <v>0</v>
      </c>
      <c r="DO17" s="23">
        <v>0</v>
      </c>
      <c r="DP17" s="23">
        <v>175.051777898664</v>
      </c>
      <c r="DQ17" s="23">
        <v>0</v>
      </c>
      <c r="DR17" s="23">
        <v>100.45179680462</v>
      </c>
      <c r="DS17" s="23">
        <v>24.1452816669367</v>
      </c>
      <c r="DT17" s="23">
        <v>13.611309854660201</v>
      </c>
      <c r="DU17" s="23">
        <v>251.05024063702501</v>
      </c>
      <c r="DV17" s="23">
        <v>0.23633956896203701</v>
      </c>
      <c r="DW17" s="23">
        <v>28622.646043004101</v>
      </c>
      <c r="DX17" s="23">
        <v>13.2085846474974</v>
      </c>
      <c r="DY17" s="23">
        <v>108.239945216907</v>
      </c>
      <c r="DZ17" s="23">
        <v>0</v>
      </c>
      <c r="EA17" s="23">
        <v>35.654247258532699</v>
      </c>
      <c r="EB17" s="23">
        <v>523.70295124135396</v>
      </c>
      <c r="EC17" s="23">
        <v>0.21431896421720201</v>
      </c>
      <c r="ED17" s="23">
        <v>0</v>
      </c>
      <c r="EE17" s="23">
        <v>0</v>
      </c>
      <c r="EF17" s="23">
        <v>1326.49932105837</v>
      </c>
      <c r="EG17" s="23">
        <v>142.38716919085101</v>
      </c>
      <c r="EH17" s="23">
        <v>0</v>
      </c>
      <c r="EI17" s="23">
        <v>298.28159757626202</v>
      </c>
      <c r="EJ17" s="23">
        <v>69657.782796562999</v>
      </c>
      <c r="EK17" s="23">
        <v>471.57163172506603</v>
      </c>
      <c r="EL17" s="23">
        <v>1423.9907828487201</v>
      </c>
      <c r="EN17" s="32">
        <f t="shared" si="40"/>
        <v>1.5061055243768897</v>
      </c>
      <c r="EO17" s="46">
        <f t="shared" si="0"/>
        <v>-2.0554529802342454E-6</v>
      </c>
      <c r="EP17" s="46">
        <f t="shared" si="1"/>
        <v>0</v>
      </c>
      <c r="EQ17" s="46">
        <f t="shared" si="2"/>
        <v>-2.1214412215008104E-6</v>
      </c>
      <c r="ER17" s="46">
        <f t="shared" si="3"/>
        <v>6.4346968914305949E-5</v>
      </c>
      <c r="ES17" s="46">
        <f t="shared" si="4"/>
        <v>6.4358070986715932E-5</v>
      </c>
      <c r="ET17" s="46">
        <f t="shared" si="5"/>
        <v>-3.6308997443344757E-6</v>
      </c>
      <c r="EU17" s="46">
        <f t="shared" si="6"/>
        <v>-8.7394949073828701E-7</v>
      </c>
      <c r="EV17" s="46">
        <f t="shared" si="7"/>
        <v>-1.4241454856916197E-6</v>
      </c>
      <c r="EW17" s="46">
        <f t="shared" si="8"/>
        <v>-1.431194726429499E-8</v>
      </c>
      <c r="EX17" s="46">
        <f t="shared" si="9"/>
        <v>2.6049675514144496E-6</v>
      </c>
      <c r="EY17" s="46">
        <f t="shared" si="10"/>
        <v>-6.4779906884634928E-6</v>
      </c>
      <c r="EZ17" s="46">
        <f t="shared" si="11"/>
        <v>-2.2046711424271298E-7</v>
      </c>
      <c r="FA17" s="46">
        <f t="shared" si="12"/>
        <v>9.4898203551839119E-9</v>
      </c>
      <c r="FB17" s="46">
        <f t="shared" si="13"/>
        <v>4.8547882602901747E-6</v>
      </c>
      <c r="FC17" s="46">
        <f t="shared" si="14"/>
        <v>-5.3927398270997879E-6</v>
      </c>
      <c r="FD17" s="46">
        <f t="shared" si="15"/>
        <v>0</v>
      </c>
      <c r="FE17" s="46">
        <f t="shared" si="16"/>
        <v>2.1146256789138717E-6</v>
      </c>
      <c r="FF17" s="46">
        <f t="shared" si="17"/>
        <v>-1.0217659413884125E-5</v>
      </c>
      <c r="FG17" s="46">
        <f t="shared" si="18"/>
        <v>-1.7034967539985253E-6</v>
      </c>
      <c r="FH17" s="46">
        <f t="shared" si="19"/>
        <v>-9.0863963599907465E-6</v>
      </c>
      <c r="FI17" s="46">
        <f t="shared" si="20"/>
        <v>-6.2975723739900758E-6</v>
      </c>
      <c r="FJ17" s="46">
        <f t="shared" si="21"/>
        <v>-4.941397045565281E-6</v>
      </c>
      <c r="FK17" s="46">
        <f t="shared" si="22"/>
        <v>-1.3641104031738488E-6</v>
      </c>
      <c r="FL17" s="46">
        <f t="shared" si="23"/>
        <v>7.0425885518311149E-7</v>
      </c>
      <c r="FM17" s="46">
        <f t="shared" si="24"/>
        <v>-1.9810312579260047E-6</v>
      </c>
      <c r="FN17" s="46">
        <f t="shared" si="25"/>
        <v>-7.8922400579441702E-6</v>
      </c>
      <c r="FO17" s="46">
        <f t="shared" si="26"/>
        <v>-7.9803692064160637E-4</v>
      </c>
      <c r="FP17" s="46">
        <f t="shared" si="27"/>
        <v>-3.2481694056243492E-6</v>
      </c>
      <c r="FQ17" s="46">
        <f t="shared" si="28"/>
        <v>1.1223687219749913E-5</v>
      </c>
      <c r="FR17" s="46">
        <f t="shared" si="29"/>
        <v>3.1183031424472406E-6</v>
      </c>
      <c r="FS17" s="46">
        <f t="shared" si="30"/>
        <v>0</v>
      </c>
      <c r="FT17" s="46">
        <f t="shared" si="31"/>
        <v>0</v>
      </c>
      <c r="FU17" s="46">
        <f t="shared" si="32"/>
        <v>0</v>
      </c>
      <c r="FV17" s="46">
        <f t="shared" si="33"/>
        <v>0</v>
      </c>
      <c r="FW17" s="46">
        <f t="shared" si="34"/>
        <v>1.9546749671830201E-6</v>
      </c>
      <c r="FX17" s="46">
        <f t="shared" si="35"/>
        <v>-7.6193250725368338E-6</v>
      </c>
      <c r="FY17" s="46">
        <f t="shared" si="36"/>
        <v>-1.6081849228062882E-6</v>
      </c>
      <c r="FZ17" s="46">
        <f t="shared" si="37"/>
        <v>-2.4209898501035732E-8</v>
      </c>
      <c r="GA17" s="46">
        <f t="shared" si="38"/>
        <v>-7.3573835403740435E-7</v>
      </c>
      <c r="GB17" s="46">
        <f t="shared" si="39"/>
        <v>0</v>
      </c>
      <c r="GC17" s="46"/>
    </row>
    <row r="18" spans="1:185" x14ac:dyDescent="0.3">
      <c r="A18" s="23" t="s">
        <v>17</v>
      </c>
      <c r="B18" s="21">
        <v>18672.201248000001</v>
      </c>
      <c r="D18" s="21">
        <v>12801.517503999999</v>
      </c>
      <c r="E18" s="21">
        <v>182.15179891</v>
      </c>
      <c r="F18" s="21">
        <v>182.12316675</v>
      </c>
      <c r="G18" s="21">
        <v>45.312293234000002</v>
      </c>
      <c r="H18" s="21">
        <v>36515.081782000001</v>
      </c>
      <c r="I18" s="23">
        <v>23.316841136000001</v>
      </c>
      <c r="J18" s="23">
        <v>18.759960725999999</v>
      </c>
      <c r="K18" s="23">
        <v>1.13276E-5</v>
      </c>
      <c r="L18" s="23">
        <v>211.52649478999999</v>
      </c>
      <c r="M18" s="23">
        <v>3.5241895854999998</v>
      </c>
      <c r="N18" s="23">
        <v>3.8176000000000002E-5</v>
      </c>
      <c r="O18" s="23">
        <v>9.8973250299999996E-2</v>
      </c>
      <c r="P18" s="23">
        <v>3.2831340000000003E-4</v>
      </c>
      <c r="R18" s="23">
        <v>9.1726525599999997E-2</v>
      </c>
      <c r="S18" s="23">
        <v>0.15386653880000001</v>
      </c>
      <c r="T18" s="23">
        <v>163.22561683000001</v>
      </c>
      <c r="U18" s="6">
        <v>1.5056558000000001E-7</v>
      </c>
      <c r="V18" s="23">
        <v>4.0084799999999999E-5</v>
      </c>
      <c r="W18" s="23">
        <v>1.6599499999999999E-5</v>
      </c>
      <c r="X18" s="23">
        <v>0.24157552709999999</v>
      </c>
      <c r="Y18" s="23">
        <v>17.699219007</v>
      </c>
      <c r="Z18" s="23">
        <v>0.56645595790000003</v>
      </c>
      <c r="AA18" s="23">
        <v>2.8514299999999999E-5</v>
      </c>
      <c r="AB18" s="23">
        <v>9.3752353100000005E-2</v>
      </c>
      <c r="AC18" s="23">
        <v>132.28833422</v>
      </c>
      <c r="AD18" s="23">
        <v>0.1683753358</v>
      </c>
      <c r="AE18" s="23">
        <v>5.1829076000000002E-2</v>
      </c>
      <c r="AJ18" s="23">
        <v>0.71493535750000003</v>
      </c>
      <c r="AK18" s="23">
        <v>215.28979135</v>
      </c>
      <c r="AL18" s="23">
        <v>18.704057569</v>
      </c>
      <c r="AM18" s="23">
        <v>13.882642595</v>
      </c>
      <c r="AN18" s="23">
        <v>8.4658152200000003E-2</v>
      </c>
      <c r="AQ18" s="23" t="s">
        <v>17</v>
      </c>
      <c r="AR18" s="23">
        <v>0</v>
      </c>
      <c r="AS18" s="23">
        <v>0</v>
      </c>
      <c r="AT18" s="23">
        <v>18.759987872170001</v>
      </c>
      <c r="AU18" s="23">
        <v>23.316813284634598</v>
      </c>
      <c r="AV18" s="23">
        <v>23.316813284634598</v>
      </c>
      <c r="AW18" s="23">
        <v>3.6640543665087</v>
      </c>
      <c r="AX18" s="23">
        <v>0</v>
      </c>
      <c r="AY18" s="6">
        <v>4.6443238699934297E-6</v>
      </c>
      <c r="AZ18" s="6">
        <v>6.6835108605190699E-6</v>
      </c>
      <c r="BA18" s="23">
        <v>211.525434648665</v>
      </c>
      <c r="BB18" s="23">
        <v>0</v>
      </c>
      <c r="BC18" s="23">
        <v>0.153862524789801</v>
      </c>
      <c r="BD18" s="23">
        <v>3.5241810339402599</v>
      </c>
      <c r="BE18" s="6">
        <v>9.1625113951399102E-6</v>
      </c>
      <c r="BF18" s="6">
        <v>2.90137712814916E-5</v>
      </c>
      <c r="BG18" s="23">
        <v>131390.02431776901</v>
      </c>
      <c r="BH18" s="23">
        <v>9.8969087740893497E-2</v>
      </c>
      <c r="BI18" s="23">
        <v>0</v>
      </c>
      <c r="BJ18" s="23">
        <v>0</v>
      </c>
      <c r="BK18" s="23">
        <v>3.2831208140963498E-4</v>
      </c>
      <c r="BL18" s="23">
        <v>0.24157276564418001</v>
      </c>
      <c r="BM18" s="23">
        <v>0.16837155309826499</v>
      </c>
      <c r="BN18" s="23">
        <v>5.18273963827664E-2</v>
      </c>
      <c r="BO18" s="23">
        <v>18672.181877054802</v>
      </c>
      <c r="BP18" s="23">
        <v>9.1725927001676602E-2</v>
      </c>
      <c r="BQ18" s="23">
        <v>8.6723693684691092</v>
      </c>
      <c r="BR18" s="23">
        <v>20311.711917595701</v>
      </c>
      <c r="BS18" s="23">
        <v>7.7324553012695603</v>
      </c>
      <c r="BT18" s="23">
        <v>18.704046171848901</v>
      </c>
      <c r="BU18" s="23">
        <v>1.56520072050306</v>
      </c>
      <c r="BV18" s="23">
        <v>0</v>
      </c>
      <c r="BW18" s="23">
        <v>163.22505486367001</v>
      </c>
      <c r="BX18" s="23">
        <v>163.22505486367001</v>
      </c>
      <c r="BY18" s="23">
        <v>13.882664934535301</v>
      </c>
      <c r="BZ18" s="6">
        <v>3.3122945105783202E-8</v>
      </c>
      <c r="CA18" s="6">
        <v>1.09912046354888E-7</v>
      </c>
      <c r="CB18" s="23">
        <v>0</v>
      </c>
      <c r="CC18" s="23">
        <v>3.1438849434375502</v>
      </c>
      <c r="CD18" s="23">
        <v>0</v>
      </c>
      <c r="CE18" s="23">
        <v>0</v>
      </c>
      <c r="CF18" s="23">
        <v>0</v>
      </c>
      <c r="CG18" s="6">
        <v>1.0422410754146001E-5</v>
      </c>
      <c r="CH18" s="6">
        <v>2.9663266367940299E-5</v>
      </c>
      <c r="CI18" s="6">
        <v>5.4776601795664496E-6</v>
      </c>
      <c r="CJ18" s="6">
        <v>1.1121324647122599E-5</v>
      </c>
      <c r="CK18" s="23">
        <v>17.699216327205601</v>
      </c>
      <c r="CL18" s="23">
        <v>0.56646909770642295</v>
      </c>
      <c r="CM18" s="23">
        <v>0</v>
      </c>
      <c r="CN18" s="23">
        <v>0</v>
      </c>
      <c r="CO18" s="6">
        <v>1.16907291236076E-5</v>
      </c>
      <c r="CP18" s="6">
        <v>1.6824385103369201E-5</v>
      </c>
      <c r="CQ18" s="23">
        <v>56780.212378070602</v>
      </c>
      <c r="CR18" s="23">
        <v>11521.3504709967</v>
      </c>
      <c r="CS18" s="23">
        <v>1280.1526885138001</v>
      </c>
      <c r="CT18" s="23">
        <v>12801.503159510499</v>
      </c>
      <c r="CU18" s="23">
        <v>0</v>
      </c>
      <c r="CV18" s="23">
        <v>13.183896489076099</v>
      </c>
      <c r="CW18" s="23">
        <v>0</v>
      </c>
      <c r="CX18" s="23">
        <v>0</v>
      </c>
      <c r="CY18" s="23">
        <v>0</v>
      </c>
      <c r="CZ18" s="23">
        <v>0</v>
      </c>
      <c r="DA18" s="23">
        <v>0.71495293296295603</v>
      </c>
      <c r="DB18" s="23">
        <v>1.1362078862635501</v>
      </c>
      <c r="DC18" s="23">
        <v>19572.725626453801</v>
      </c>
      <c r="DD18" s="23">
        <v>1.53295675534758</v>
      </c>
      <c r="DE18" s="23">
        <v>4.01694897226034</v>
      </c>
      <c r="DF18" s="23">
        <v>9.7087347655659908</v>
      </c>
      <c r="DG18" s="23">
        <v>2.2710498233546601</v>
      </c>
      <c r="DH18" s="23">
        <v>2.26627197539641</v>
      </c>
      <c r="DI18" s="6">
        <v>7.5282191614720199E-9</v>
      </c>
      <c r="DJ18" s="23">
        <v>0.534690869227335</v>
      </c>
      <c r="DK18" s="23">
        <v>182.16388715095599</v>
      </c>
      <c r="DL18" s="23">
        <v>182.13525505474601</v>
      </c>
      <c r="DM18" s="23">
        <v>2.8632096209703601E-2</v>
      </c>
      <c r="DN18" s="23">
        <v>0</v>
      </c>
      <c r="DO18" s="23">
        <v>0</v>
      </c>
      <c r="DP18" s="23">
        <v>30.625525774897</v>
      </c>
      <c r="DQ18" s="23">
        <v>0</v>
      </c>
      <c r="DR18" s="23">
        <v>26.637057708626099</v>
      </c>
      <c r="DS18" s="23">
        <v>6.4867228947789002</v>
      </c>
      <c r="DT18" s="23">
        <v>3.5880454692703201</v>
      </c>
      <c r="DU18" s="23">
        <v>66.571527619945201</v>
      </c>
      <c r="DV18" s="23">
        <v>9.3677165631927295E-2</v>
      </c>
      <c r="DW18" s="23">
        <v>16037.7589759681</v>
      </c>
      <c r="DX18" s="23">
        <v>3.54851752442997</v>
      </c>
      <c r="DY18" s="23">
        <v>23.210997015382699</v>
      </c>
      <c r="DZ18" s="23">
        <v>0</v>
      </c>
      <c r="EA18" s="23">
        <v>45.312235032457501</v>
      </c>
      <c r="EB18" s="23">
        <v>16.319715613119602</v>
      </c>
      <c r="EC18" s="23">
        <v>8.4661336608800597E-2</v>
      </c>
      <c r="ED18" s="23">
        <v>0</v>
      </c>
      <c r="EE18" s="23">
        <v>0</v>
      </c>
      <c r="EF18" s="23">
        <v>179.83048878917199</v>
      </c>
      <c r="EG18" s="23">
        <v>132.28771432353099</v>
      </c>
      <c r="EH18" s="23">
        <v>0</v>
      </c>
      <c r="EI18" s="23">
        <v>183.802066335799</v>
      </c>
      <c r="EJ18" s="23">
        <v>36515.008952308497</v>
      </c>
      <c r="EK18" s="23">
        <v>215.28903036859199</v>
      </c>
      <c r="EL18" s="23">
        <v>71.719657259091207</v>
      </c>
      <c r="EN18" s="32">
        <f t="shared" si="40"/>
        <v>1.5549828415003286</v>
      </c>
      <c r="EO18" s="46">
        <f t="shared" si="0"/>
        <v>-1.0374216163560474E-6</v>
      </c>
      <c r="EP18" s="46">
        <f t="shared" si="1"/>
        <v>0</v>
      </c>
      <c r="EQ18" s="46">
        <f t="shared" si="2"/>
        <v>-1.1205303977231984E-6</v>
      </c>
      <c r="ER18" s="46">
        <f t="shared" si="3"/>
        <v>6.6363555168414361E-5</v>
      </c>
      <c r="ES18" s="46">
        <f t="shared" si="4"/>
        <v>6.6374338650771405E-5</v>
      </c>
      <c r="ET18" s="46">
        <f t="shared" si="5"/>
        <v>-1.2844536956110758E-6</v>
      </c>
      <c r="EU18" s="46">
        <f t="shared" si="6"/>
        <v>-1.9945098833083548E-6</v>
      </c>
      <c r="EV18" s="46">
        <f t="shared" si="7"/>
        <v>-1.1944742102907377E-6</v>
      </c>
      <c r="EW18" s="46">
        <f t="shared" si="8"/>
        <v>1.4470270166415972E-6</v>
      </c>
      <c r="EX18" s="46">
        <f t="shared" si="9"/>
        <v>2.0721998702269464E-5</v>
      </c>
      <c r="EY18" s="46">
        <f t="shared" si="10"/>
        <v>-5.0118607413287649E-6</v>
      </c>
      <c r="EZ18" s="46">
        <f t="shared" si="11"/>
        <v>-2.4265322657650364E-6</v>
      </c>
      <c r="FA18" s="46">
        <f t="shared" si="12"/>
        <v>7.4045639017252233E-6</v>
      </c>
      <c r="FB18" s="46">
        <f t="shared" si="13"/>
        <v>-4.2057415451972975E-5</v>
      </c>
      <c r="FC18" s="46">
        <f t="shared" si="14"/>
        <v>-4.0162550935861735E-6</v>
      </c>
      <c r="FD18" s="46">
        <f t="shared" si="15"/>
        <v>0</v>
      </c>
      <c r="FE18" s="46">
        <f t="shared" si="16"/>
        <v>-6.525902071180823E-6</v>
      </c>
      <c r="FF18" s="46">
        <f t="shared" si="17"/>
        <v>-2.6087609627863649E-5</v>
      </c>
      <c r="FG18" s="46">
        <f t="shared" si="18"/>
        <v>-3.4428807249171627E-6</v>
      </c>
      <c r="FH18" s="46">
        <f t="shared" si="19"/>
        <v>-1.5736517315464015E-5</v>
      </c>
      <c r="FI18" s="46">
        <f t="shared" si="20"/>
        <v>2.1881663031873399E-5</v>
      </c>
      <c r="FJ18" s="46">
        <f t="shared" si="21"/>
        <v>-3.1035471607536935E-5</v>
      </c>
      <c r="FK18" s="46">
        <f t="shared" si="22"/>
        <v>-1.1431024711537857E-5</v>
      </c>
      <c r="FL18" s="46">
        <f t="shared" si="23"/>
        <v>-1.5140749418209212E-7</v>
      </c>
      <c r="FM18" s="46">
        <f t="shared" si="24"/>
        <v>2.3196519057962552E-5</v>
      </c>
      <c r="FN18" s="46">
        <f t="shared" si="25"/>
        <v>2.8555039990575291E-5</v>
      </c>
      <c r="FO18" s="46">
        <f t="shared" si="26"/>
        <v>-8.0197952996989813E-4</v>
      </c>
      <c r="FP18" s="46">
        <f t="shared" si="27"/>
        <v>-4.6859496164898382E-6</v>
      </c>
      <c r="FQ18" s="46">
        <f t="shared" si="28"/>
        <v>-2.2465889775592431E-5</v>
      </c>
      <c r="FR18" s="46">
        <f t="shared" si="29"/>
        <v>-3.2406852740380574E-5</v>
      </c>
      <c r="FS18" s="46">
        <f t="shared" si="30"/>
        <v>0</v>
      </c>
      <c r="FT18" s="46">
        <f t="shared" si="31"/>
        <v>0</v>
      </c>
      <c r="FU18" s="46">
        <f t="shared" si="32"/>
        <v>0</v>
      </c>
      <c r="FV18" s="46">
        <f t="shared" si="33"/>
        <v>0</v>
      </c>
      <c r="FW18" s="46">
        <f t="shared" si="34"/>
        <v>2.4583289624193424E-5</v>
      </c>
      <c r="FX18" s="46">
        <f t="shared" si="35"/>
        <v>-3.5346841261498368E-6</v>
      </c>
      <c r="FY18" s="46">
        <f t="shared" si="36"/>
        <v>-6.0934110453793819E-7</v>
      </c>
      <c r="FZ18" s="46">
        <f t="shared" si="37"/>
        <v>1.6091702388691018E-6</v>
      </c>
      <c r="GA18" s="46">
        <f t="shared" si="38"/>
        <v>3.7614910293233359E-5</v>
      </c>
      <c r="GB18" s="46">
        <f t="shared" si="39"/>
        <v>0</v>
      </c>
      <c r="GC18" s="46"/>
    </row>
    <row r="19" spans="1:185" x14ac:dyDescent="0.3">
      <c r="A19" s="23" t="s">
        <v>18</v>
      </c>
      <c r="B19" s="21">
        <v>27889.607246</v>
      </c>
      <c r="C19" s="21">
        <v>6.1023642000000003E-2</v>
      </c>
      <c r="D19" s="21">
        <v>20982.467427</v>
      </c>
      <c r="E19" s="21">
        <v>376.86391887000002</v>
      </c>
      <c r="F19" s="21">
        <v>374.79400922999997</v>
      </c>
      <c r="G19" s="21">
        <v>456.94972690999998</v>
      </c>
      <c r="H19" s="21">
        <v>55831.562898999997</v>
      </c>
      <c r="I19" s="23">
        <v>41.422606938999998</v>
      </c>
      <c r="J19" s="23">
        <v>24.948732222</v>
      </c>
      <c r="K19" s="23">
        <v>7.0354939999999996E-4</v>
      </c>
      <c r="L19" s="23">
        <v>1906.0688324</v>
      </c>
      <c r="M19" s="23">
        <v>5.0658158206000001</v>
      </c>
      <c r="N19" s="23">
        <v>2.7598135E-3</v>
      </c>
      <c r="O19" s="23">
        <v>0.13025391010000001</v>
      </c>
      <c r="P19" s="23">
        <v>2.37344094E-2</v>
      </c>
      <c r="Q19" s="6">
        <v>5.696944E-8</v>
      </c>
      <c r="R19" s="23">
        <v>0.1207205823</v>
      </c>
      <c r="S19" s="23">
        <v>0.2024982129</v>
      </c>
      <c r="T19" s="23">
        <v>358.81722592</v>
      </c>
      <c r="U19" s="6">
        <v>9.3515187000000007E-6</v>
      </c>
      <c r="V19" s="23">
        <v>2.8978062999999998E-3</v>
      </c>
      <c r="W19" s="23">
        <v>1.4778818E-3</v>
      </c>
      <c r="X19" s="23">
        <v>0.33218155579999997</v>
      </c>
      <c r="Y19" s="23">
        <v>24.080638436000001</v>
      </c>
      <c r="Z19" s="23">
        <v>1.2486571257000001</v>
      </c>
      <c r="AA19" s="23">
        <v>2.5818769000000002E-3</v>
      </c>
      <c r="AB19" s="23">
        <v>0.12341078129999999</v>
      </c>
      <c r="AC19" s="23">
        <v>894.09545621999996</v>
      </c>
      <c r="AD19" s="23">
        <v>0.22404127660000001</v>
      </c>
      <c r="AE19" s="23">
        <v>6.8216791600000007E-2</v>
      </c>
      <c r="AF19" s="23">
        <v>3.1559543E-3</v>
      </c>
      <c r="AG19" s="6">
        <v>1.0938339E-6</v>
      </c>
      <c r="AH19" s="23">
        <v>3.62469E-5</v>
      </c>
      <c r="AI19" s="23">
        <v>3.3336600000000002E-5</v>
      </c>
      <c r="AJ19" s="23">
        <v>0.99751674020000003</v>
      </c>
      <c r="AK19" s="23">
        <v>2963.7730388</v>
      </c>
      <c r="AL19" s="23">
        <v>159.12147173</v>
      </c>
      <c r="AM19" s="23">
        <v>34.861343386999998</v>
      </c>
      <c r="AN19" s="23">
        <v>0.11163085659999999</v>
      </c>
      <c r="AO19" s="6">
        <v>6.1931738000000001E-6</v>
      </c>
      <c r="AQ19" s="23" t="s">
        <v>18</v>
      </c>
      <c r="AR19" s="23">
        <v>0</v>
      </c>
      <c r="AS19" s="23">
        <v>0</v>
      </c>
      <c r="AT19" s="23">
        <v>24.9486780232142</v>
      </c>
      <c r="AU19" s="23">
        <v>41.422577240708698</v>
      </c>
      <c r="AV19" s="23">
        <v>41.422577240708698</v>
      </c>
      <c r="AW19" s="23">
        <v>76.381956683987497</v>
      </c>
      <c r="AX19" s="23">
        <v>0</v>
      </c>
      <c r="AY19" s="23">
        <v>2.8845562261280698E-4</v>
      </c>
      <c r="AZ19" s="23">
        <v>4.1509083086691201E-4</v>
      </c>
      <c r="BA19" s="23">
        <v>1906.0540573870301</v>
      </c>
      <c r="BB19" s="6">
        <v>6.19317080770073E-6</v>
      </c>
      <c r="BC19" s="23">
        <v>0.20250027169138701</v>
      </c>
      <c r="BD19" s="23">
        <v>5.0658115937431196</v>
      </c>
      <c r="BE19" s="23">
        <v>6.6235369059232602E-4</v>
      </c>
      <c r="BF19" s="23">
        <v>2.0974636633101298E-3</v>
      </c>
      <c r="BG19" s="23">
        <v>208528.94430743699</v>
      </c>
      <c r="BH19" s="23">
        <v>0.13025352703969201</v>
      </c>
      <c r="BI19" s="6">
        <v>1.65207846249662E-8</v>
      </c>
      <c r="BJ19" s="6">
        <v>4.0447849115670899E-8</v>
      </c>
      <c r="BK19" s="23">
        <v>2.37343068019665E-2</v>
      </c>
      <c r="BL19" s="23">
        <v>0.33217998008668098</v>
      </c>
      <c r="BM19" s="23">
        <v>0.22404122430777701</v>
      </c>
      <c r="BN19" s="23">
        <v>6.8217372981392896E-2</v>
      </c>
      <c r="BO19" s="23">
        <v>27889.550580854</v>
      </c>
      <c r="BP19" s="23">
        <v>0.120720658801897</v>
      </c>
      <c r="BQ19" s="23">
        <v>128.41502918001399</v>
      </c>
      <c r="BR19" s="23">
        <v>27711.3192156609</v>
      </c>
      <c r="BS19" s="23">
        <v>209.16063455692401</v>
      </c>
      <c r="BT19" s="23">
        <v>159.120662480188</v>
      </c>
      <c r="BU19" s="23">
        <v>33.659906257002099</v>
      </c>
      <c r="BV19" s="23">
        <v>0</v>
      </c>
      <c r="BW19" s="23">
        <v>358.81604618261201</v>
      </c>
      <c r="BX19" s="23">
        <v>358.81604618261201</v>
      </c>
      <c r="BY19" s="23">
        <v>34.861273066609897</v>
      </c>
      <c r="BZ19" s="6">
        <v>2.0573510080850702E-6</v>
      </c>
      <c r="CA19" s="6">
        <v>6.8264566537652197E-6</v>
      </c>
      <c r="CB19" s="23">
        <v>0</v>
      </c>
      <c r="CC19" s="23">
        <v>10.1616416931088</v>
      </c>
      <c r="CD19" s="6">
        <v>3.9611480344626397E-5</v>
      </c>
      <c r="CE19" s="23">
        <v>0</v>
      </c>
      <c r="CF19" s="23">
        <v>0</v>
      </c>
      <c r="CG19" s="23">
        <v>7.5343371572501698E-4</v>
      </c>
      <c r="CH19" s="23">
        <v>2.1443766464392501E-3</v>
      </c>
      <c r="CI19" s="23">
        <v>4.87699084310254E-4</v>
      </c>
      <c r="CJ19" s="23">
        <v>9.9019715780133098E-4</v>
      </c>
      <c r="CK19" s="23">
        <v>24.080713657417402</v>
      </c>
      <c r="CL19" s="23">
        <v>1.2486564834471601</v>
      </c>
      <c r="CM19" s="23">
        <v>6.1023695166917399E-2</v>
      </c>
      <c r="CN19" s="23">
        <v>0</v>
      </c>
      <c r="CO19" s="23">
        <v>1.05857911605681E-3</v>
      </c>
      <c r="CP19" s="23">
        <v>1.52330667239868E-3</v>
      </c>
      <c r="CQ19" s="23">
        <v>83538.124584511403</v>
      </c>
      <c r="CR19" s="23">
        <v>18884.169609345299</v>
      </c>
      <c r="CS19" s="23">
        <v>2098.2419419172502</v>
      </c>
      <c r="CT19" s="23">
        <v>20982.411551262601</v>
      </c>
      <c r="CU19" s="23">
        <v>0</v>
      </c>
      <c r="CV19" s="23">
        <v>63.545597101879899</v>
      </c>
      <c r="CW19" s="23">
        <v>3.1558641944035501E-3</v>
      </c>
      <c r="CX19" s="6">
        <v>1.09384784316319E-6</v>
      </c>
      <c r="CY19" s="6">
        <v>3.6246548344604401E-5</v>
      </c>
      <c r="CZ19" s="6">
        <v>3.3336307544767702E-5</v>
      </c>
      <c r="DA19" s="23">
        <v>0.99751764495532902</v>
      </c>
      <c r="DB19" s="23">
        <v>1.86551471228029</v>
      </c>
      <c r="DC19" s="23">
        <v>28560.306668662801</v>
      </c>
      <c r="DD19" s="23">
        <v>2.5169313170742398</v>
      </c>
      <c r="DE19" s="23">
        <v>6.5953190128805002</v>
      </c>
      <c r="DF19" s="23">
        <v>15.9405828694257</v>
      </c>
      <c r="DG19" s="23">
        <v>3.7287894949762102</v>
      </c>
      <c r="DH19" s="23">
        <v>7.9943762820152404</v>
      </c>
      <c r="DI19" s="6">
        <v>4.6757653951509302E-7</v>
      </c>
      <c r="DJ19" s="23">
        <v>0.87789790182818195</v>
      </c>
      <c r="DK19" s="23">
        <v>376.88745399054199</v>
      </c>
      <c r="DL19" s="23">
        <v>374.81754498642499</v>
      </c>
      <c r="DM19" s="23">
        <v>2.0699090041171302</v>
      </c>
      <c r="DN19" s="23">
        <v>0</v>
      </c>
      <c r="DO19" s="23">
        <v>0</v>
      </c>
      <c r="DP19" s="23">
        <v>100.05664372063001</v>
      </c>
      <c r="DQ19" s="23">
        <v>0</v>
      </c>
      <c r="DR19" s="23">
        <v>44.795609123166699</v>
      </c>
      <c r="DS19" s="23">
        <v>10.6503684444738</v>
      </c>
      <c r="DT19" s="23">
        <v>6.0995133258376102</v>
      </c>
      <c r="DU19" s="23">
        <v>111.954059927798</v>
      </c>
      <c r="DV19" s="23">
        <v>0.12331221595501</v>
      </c>
      <c r="DW19" s="23">
        <v>22235.176006874801</v>
      </c>
      <c r="DX19" s="23">
        <v>5.8262358184934699</v>
      </c>
      <c r="DY19" s="23">
        <v>55.915703035544098</v>
      </c>
      <c r="DZ19" s="23">
        <v>0</v>
      </c>
      <c r="EA19" s="23">
        <v>456.94891956486902</v>
      </c>
      <c r="EB19" s="23">
        <v>507.216989444798</v>
      </c>
      <c r="EC19" s="23">
        <v>0.11163267031716199</v>
      </c>
      <c r="ED19" s="23">
        <v>0</v>
      </c>
      <c r="EE19" s="23">
        <v>0</v>
      </c>
      <c r="EF19" s="23">
        <v>930.04713900027605</v>
      </c>
      <c r="EG19" s="23">
        <v>894.08623827532904</v>
      </c>
      <c r="EH19" s="23">
        <v>0</v>
      </c>
      <c r="EI19" s="23">
        <v>283.67933870585102</v>
      </c>
      <c r="EJ19" s="23">
        <v>55831.320060516802</v>
      </c>
      <c r="EK19" s="23">
        <v>2963.7285087243399</v>
      </c>
      <c r="EL19" s="23">
        <v>982.07241703488296</v>
      </c>
      <c r="EN19" s="32">
        <f t="shared" si="40"/>
        <v>1.496259169476247</v>
      </c>
      <c r="EO19" s="46">
        <f t="shared" si="0"/>
        <v>-2.0317656501799215E-6</v>
      </c>
      <c r="EP19" s="46">
        <f t="shared" si="1"/>
        <v>8.7125113568983603E-7</v>
      </c>
      <c r="EQ19" s="46">
        <f t="shared" si="2"/>
        <v>-2.6629726743390342E-6</v>
      </c>
      <c r="ER19" s="46">
        <f t="shared" si="3"/>
        <v>6.2449917234138846E-5</v>
      </c>
      <c r="ES19" s="46">
        <f t="shared" si="4"/>
        <v>6.2796511804905016E-5</v>
      </c>
      <c r="ET19" s="46">
        <f t="shared" si="5"/>
        <v>-1.76681390407002E-6</v>
      </c>
      <c r="EU19" s="46">
        <f t="shared" si="6"/>
        <v>-4.3494838866313638E-6</v>
      </c>
      <c r="EV19" s="46">
        <f t="shared" si="7"/>
        <v>-7.1695852807346295E-7</v>
      </c>
      <c r="EW19" s="46">
        <f t="shared" si="8"/>
        <v>-2.1724064100104709E-6</v>
      </c>
      <c r="EX19" s="46">
        <f t="shared" si="9"/>
        <v>-4.1880787346463081E-6</v>
      </c>
      <c r="EY19" s="46">
        <f t="shared" si="10"/>
        <v>-7.7515631748435458E-6</v>
      </c>
      <c r="EZ19" s="46">
        <f t="shared" si="11"/>
        <v>-8.3438818745021488E-7</v>
      </c>
      <c r="FA19" s="46">
        <f t="shared" si="12"/>
        <v>1.3964358301183291E-6</v>
      </c>
      <c r="FB19" s="46">
        <f t="shared" si="13"/>
        <v>-2.9408737726736523E-6</v>
      </c>
      <c r="FC19" s="46">
        <f t="shared" si="14"/>
        <v>-4.3227548564804719E-6</v>
      </c>
      <c r="FD19" s="46">
        <f t="shared" si="15"/>
        <v>-1.4152488823776647E-5</v>
      </c>
      <c r="FE19" s="46">
        <f t="shared" si="16"/>
        <v>6.3371047041259963E-7</v>
      </c>
      <c r="FF19" s="46">
        <f t="shared" si="17"/>
        <v>1.0166960772278032E-5</v>
      </c>
      <c r="FG19" s="46">
        <f t="shared" si="18"/>
        <v>-3.2878504786413243E-6</v>
      </c>
      <c r="FH19" s="46">
        <f t="shared" si="19"/>
        <v>-1.4382544582629965E-5</v>
      </c>
      <c r="FI19" s="46">
        <f t="shared" si="20"/>
        <v>1.4018066933205282E-6</v>
      </c>
      <c r="FJ19" s="46">
        <f t="shared" si="21"/>
        <v>9.7721695909480461E-6</v>
      </c>
      <c r="FK19" s="46">
        <f t="shared" si="22"/>
        <v>-4.7435304323144727E-6</v>
      </c>
      <c r="FL19" s="46">
        <f t="shared" si="23"/>
        <v>3.1237301951359181E-6</v>
      </c>
      <c r="FM19" s="46">
        <f t="shared" si="24"/>
        <v>-5.1435484313741552E-7</v>
      </c>
      <c r="FN19" s="46">
        <f t="shared" si="25"/>
        <v>3.442633337731814E-6</v>
      </c>
      <c r="FO19" s="46">
        <f t="shared" si="26"/>
        <v>-7.9867693852765371E-4</v>
      </c>
      <c r="FP19" s="46">
        <f t="shared" si="27"/>
        <v>-1.0309799257781097E-5</v>
      </c>
      <c r="FQ19" s="46">
        <f t="shared" si="28"/>
        <v>-2.3340441453361372E-7</v>
      </c>
      <c r="FR19" s="46">
        <f t="shared" si="29"/>
        <v>8.5225555065388185E-6</v>
      </c>
      <c r="FS19" s="46">
        <f t="shared" si="30"/>
        <v>-2.8550982645688519E-5</v>
      </c>
      <c r="FT19" s="46">
        <f t="shared" si="31"/>
        <v>1.2747057108100872E-5</v>
      </c>
      <c r="FU19" s="46">
        <f t="shared" si="32"/>
        <v>-9.7016681591747649E-6</v>
      </c>
      <c r="FV19" s="46">
        <f t="shared" si="33"/>
        <v>-8.7727972348622414E-6</v>
      </c>
      <c r="FW19" s="46">
        <f t="shared" si="34"/>
        <v>9.0700766466176113E-7</v>
      </c>
      <c r="FX19" s="46">
        <f t="shared" si="35"/>
        <v>-1.5024792747999024E-5</v>
      </c>
      <c r="FY19" s="46">
        <f t="shared" si="36"/>
        <v>-5.0857360932831502E-6</v>
      </c>
      <c r="FZ19" s="46">
        <f t="shared" si="37"/>
        <v>-2.017145160486086E-6</v>
      </c>
      <c r="GA19" s="46">
        <f t="shared" si="38"/>
        <v>1.6247453591606135E-5</v>
      </c>
      <c r="GB19" s="46">
        <f t="shared" si="39"/>
        <v>-4.8316087466087664E-7</v>
      </c>
      <c r="GC19" s="46"/>
    </row>
    <row r="20" spans="1:185" x14ac:dyDescent="0.3">
      <c r="A20" s="23" t="s">
        <v>19</v>
      </c>
      <c r="Q20" s="6"/>
      <c r="U20" s="6"/>
      <c r="AG20" s="6"/>
      <c r="AO20" s="6"/>
      <c r="AQ20" s="23"/>
      <c r="AT20" s="23"/>
      <c r="AU20" s="23"/>
      <c r="AV20" s="23"/>
      <c r="AW20" s="23"/>
      <c r="BA20" s="23"/>
      <c r="BC20" s="23"/>
      <c r="BD20" s="23"/>
      <c r="BE20" s="23"/>
      <c r="BF20" s="23"/>
      <c r="BG20" s="23"/>
      <c r="BH20" s="23"/>
      <c r="BK20" s="23"/>
      <c r="BL20" s="23"/>
      <c r="BM20" s="23"/>
      <c r="BN20" s="23"/>
      <c r="BO20" s="23"/>
      <c r="BP20" s="23"/>
      <c r="BQ20" s="23"/>
      <c r="BR20" s="23"/>
      <c r="BU20" s="23"/>
      <c r="BW20" s="23"/>
      <c r="BX20" s="23"/>
      <c r="BZ20" s="23"/>
      <c r="CA20" s="23"/>
      <c r="CB20" s="23"/>
      <c r="CC20" s="23"/>
      <c r="CD20" s="23"/>
      <c r="CG20" s="23"/>
      <c r="CH20" s="23"/>
      <c r="CI20" s="23"/>
      <c r="CJ20" s="23"/>
      <c r="CK20" s="23"/>
      <c r="CL20" s="23"/>
      <c r="CO20" s="23"/>
      <c r="CP20" s="23"/>
      <c r="CR20" s="23"/>
      <c r="CS20" s="23"/>
      <c r="CT20" s="23"/>
      <c r="CU20" s="23"/>
      <c r="CV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X20" s="23"/>
      <c r="DY20" s="23"/>
      <c r="DZ20" s="23"/>
      <c r="EA20" s="23"/>
      <c r="ED20" s="23"/>
      <c r="EE20" s="23"/>
      <c r="EF20" s="23"/>
      <c r="EG20" s="23"/>
      <c r="EI20" s="23"/>
      <c r="EJ20" s="23"/>
      <c r="EL20" s="23"/>
      <c r="EN20" s="32" t="e">
        <f t="shared" si="40"/>
        <v>#DIV/0!</v>
      </c>
      <c r="EO20" s="46">
        <f t="shared" si="0"/>
        <v>0</v>
      </c>
      <c r="EP20" s="46">
        <f t="shared" si="1"/>
        <v>0</v>
      </c>
      <c r="EQ20" s="46">
        <f t="shared" si="2"/>
        <v>0</v>
      </c>
      <c r="ER20" s="46">
        <f t="shared" si="3"/>
        <v>0</v>
      </c>
      <c r="ES20" s="46">
        <f t="shared" si="4"/>
        <v>0</v>
      </c>
      <c r="ET20" s="46">
        <f t="shared" si="5"/>
        <v>0</v>
      </c>
      <c r="EU20" s="46">
        <f t="shared" si="6"/>
        <v>0</v>
      </c>
      <c r="EV20" s="46">
        <f t="shared" si="7"/>
        <v>0</v>
      </c>
      <c r="EW20" s="46">
        <f t="shared" si="8"/>
        <v>0</v>
      </c>
      <c r="EX20" s="46">
        <f t="shared" si="9"/>
        <v>0</v>
      </c>
      <c r="EY20" s="46">
        <f t="shared" si="10"/>
        <v>0</v>
      </c>
      <c r="EZ20" s="46">
        <f t="shared" si="11"/>
        <v>0</v>
      </c>
      <c r="FA20" s="46">
        <f t="shared" si="12"/>
        <v>0</v>
      </c>
      <c r="FB20" s="46">
        <f t="shared" si="13"/>
        <v>0</v>
      </c>
      <c r="FC20" s="46">
        <f t="shared" si="14"/>
        <v>0</v>
      </c>
      <c r="FD20" s="46">
        <f t="shared" si="15"/>
        <v>0</v>
      </c>
      <c r="FE20" s="46">
        <f t="shared" si="16"/>
        <v>0</v>
      </c>
      <c r="FF20" s="46">
        <f t="shared" si="17"/>
        <v>0</v>
      </c>
      <c r="FG20" s="46">
        <f t="shared" si="18"/>
        <v>0</v>
      </c>
      <c r="FH20" s="46">
        <f t="shared" si="19"/>
        <v>0</v>
      </c>
      <c r="FI20" s="46">
        <f t="shared" si="20"/>
        <v>0</v>
      </c>
      <c r="FJ20" s="46">
        <f t="shared" si="21"/>
        <v>0</v>
      </c>
      <c r="FK20" s="46">
        <f t="shared" si="22"/>
        <v>0</v>
      </c>
      <c r="FL20" s="46">
        <f t="shared" si="23"/>
        <v>0</v>
      </c>
      <c r="FM20" s="46">
        <f t="shared" si="24"/>
        <v>0</v>
      </c>
      <c r="FN20" s="46">
        <f t="shared" si="25"/>
        <v>0</v>
      </c>
      <c r="FO20" s="46">
        <f t="shared" si="26"/>
        <v>0</v>
      </c>
      <c r="FP20" s="46">
        <f t="shared" si="27"/>
        <v>0</v>
      </c>
      <c r="FQ20" s="46">
        <f t="shared" si="28"/>
        <v>0</v>
      </c>
      <c r="FR20" s="46">
        <f t="shared" si="29"/>
        <v>0</v>
      </c>
      <c r="FS20" s="46">
        <f t="shared" si="30"/>
        <v>0</v>
      </c>
      <c r="FT20" s="46">
        <f t="shared" si="31"/>
        <v>0</v>
      </c>
      <c r="FU20" s="46">
        <f t="shared" si="32"/>
        <v>0</v>
      </c>
      <c r="FV20" s="46">
        <f t="shared" si="33"/>
        <v>0</v>
      </c>
      <c r="FW20" s="46">
        <f t="shared" si="34"/>
        <v>0</v>
      </c>
      <c r="FX20" s="46">
        <f t="shared" si="35"/>
        <v>0</v>
      </c>
      <c r="FY20" s="46">
        <f t="shared" si="36"/>
        <v>0</v>
      </c>
      <c r="FZ20" s="46">
        <f t="shared" si="37"/>
        <v>0</v>
      </c>
      <c r="GA20" s="46">
        <f t="shared" si="38"/>
        <v>0</v>
      </c>
      <c r="GB20" s="46">
        <f t="shared" si="39"/>
        <v>0</v>
      </c>
      <c r="GC20" s="46"/>
    </row>
    <row r="21" spans="1:185" x14ac:dyDescent="0.3">
      <c r="A21" s="23" t="s">
        <v>20</v>
      </c>
      <c r="B21" s="21">
        <v>0.660514139</v>
      </c>
      <c r="D21" s="21">
        <v>0.46475125299999998</v>
      </c>
      <c r="E21" s="21">
        <v>9.2855786000000003E-3</v>
      </c>
      <c r="F21" s="21">
        <v>9.2855786000000003E-3</v>
      </c>
      <c r="G21" s="21">
        <v>1.6302250000000001E-4</v>
      </c>
      <c r="H21" s="21">
        <v>1.324513619</v>
      </c>
      <c r="I21" s="23">
        <v>9.7917909999999998E-4</v>
      </c>
      <c r="J21" s="23">
        <v>7.6010699999999999E-4</v>
      </c>
      <c r="L21" s="23">
        <v>1.48703051E-2</v>
      </c>
      <c r="M21" s="23">
        <v>1.2694259999999999E-4</v>
      </c>
      <c r="O21" s="6">
        <v>4.0050319999999998E-6</v>
      </c>
      <c r="R21" s="6">
        <v>3.7115119999999999E-6</v>
      </c>
      <c r="S21" s="6">
        <v>6.2261880000000003E-6</v>
      </c>
      <c r="T21" s="23">
        <v>6.6491891000000003E-3</v>
      </c>
      <c r="X21" s="6">
        <v>8.7413030000000004E-6</v>
      </c>
      <c r="Y21" s="23">
        <v>6.6211350000000004E-4</v>
      </c>
      <c r="Z21" s="23">
        <v>2.1084899999999999E-5</v>
      </c>
      <c r="AB21" s="6">
        <v>3.7917550000000001E-6</v>
      </c>
      <c r="AC21" s="23">
        <v>9.6620269000000005E-3</v>
      </c>
      <c r="AD21" s="6">
        <v>6.636642E-6</v>
      </c>
      <c r="AE21" s="6">
        <v>2.096793E-6</v>
      </c>
      <c r="AJ21" s="23">
        <v>2.5199999999999999E-5</v>
      </c>
      <c r="AK21" s="23">
        <v>1.9829968399999998E-2</v>
      </c>
      <c r="AL21" s="23">
        <v>7.3312370000000004E-4</v>
      </c>
      <c r="AM21" s="23">
        <v>1.1151096E-3</v>
      </c>
      <c r="AN21" s="6">
        <v>3.4093499999999998E-6</v>
      </c>
      <c r="AQ21" s="23" t="s">
        <v>20</v>
      </c>
      <c r="AR21" s="23">
        <v>0</v>
      </c>
      <c r="AS21" s="23">
        <v>0</v>
      </c>
      <c r="AT21" s="23">
        <v>7.6016096127029704E-4</v>
      </c>
      <c r="AU21" s="23">
        <v>9.7926635113014093E-4</v>
      </c>
      <c r="AV21" s="23">
        <v>9.7926635113014093E-4</v>
      </c>
      <c r="AW21" s="6">
        <v>5.7376015641792899E-6</v>
      </c>
      <c r="AX21" s="23">
        <v>0</v>
      </c>
      <c r="AY21" s="23">
        <v>0</v>
      </c>
      <c r="AZ21" s="23">
        <v>0</v>
      </c>
      <c r="BA21" s="23">
        <v>1.48716236185562E-2</v>
      </c>
      <c r="BB21" s="23">
        <v>0</v>
      </c>
      <c r="BC21" s="6">
        <v>6.2258748689627104E-6</v>
      </c>
      <c r="BD21" s="23">
        <v>1.2694312148900101E-4</v>
      </c>
      <c r="BE21" s="23">
        <v>0</v>
      </c>
      <c r="BF21" s="23">
        <v>0</v>
      </c>
      <c r="BG21" s="23">
        <v>4.7129344209835997</v>
      </c>
      <c r="BH21" s="6">
        <v>4.0048083523427002E-6</v>
      </c>
      <c r="BI21" s="23">
        <v>0</v>
      </c>
      <c r="BJ21" s="23">
        <v>0</v>
      </c>
      <c r="BK21" s="23">
        <v>0</v>
      </c>
      <c r="BL21" s="6">
        <v>8.7409506440252093E-6</v>
      </c>
      <c r="BM21" s="6">
        <v>6.6365031581209899E-6</v>
      </c>
      <c r="BN21" s="6">
        <v>2.0967126330351601E-6</v>
      </c>
      <c r="BO21" s="23">
        <v>0.66051447058758805</v>
      </c>
      <c r="BP21" s="6">
        <v>3.7115931992923299E-6</v>
      </c>
      <c r="BQ21" s="23">
        <v>2.9853963111162499E-4</v>
      </c>
      <c r="BR21" s="23">
        <v>0.76024356392466896</v>
      </c>
      <c r="BS21" s="23">
        <v>1.5168984540088099E-4</v>
      </c>
      <c r="BT21" s="23">
        <v>7.3298595214867503E-4</v>
      </c>
      <c r="BU21" s="23">
        <v>0</v>
      </c>
      <c r="BV21" s="23">
        <v>0</v>
      </c>
      <c r="BW21" s="23">
        <v>6.6492537861626601E-3</v>
      </c>
      <c r="BX21" s="23">
        <v>6.6492537861626601E-3</v>
      </c>
      <c r="BY21" s="23">
        <v>1.1150499842920601E-3</v>
      </c>
      <c r="BZ21" s="23">
        <v>0</v>
      </c>
      <c r="CA21" s="23">
        <v>0</v>
      </c>
      <c r="CB21" s="23">
        <v>0</v>
      </c>
      <c r="CC21" s="23">
        <v>1.4791464012301701E-4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6.6212751401313E-4</v>
      </c>
      <c r="CL21" s="6">
        <v>2.1086387968551001E-5</v>
      </c>
      <c r="CM21" s="23">
        <v>0</v>
      </c>
      <c r="CN21" s="23">
        <v>0</v>
      </c>
      <c r="CO21" s="23">
        <v>0</v>
      </c>
      <c r="CP21" s="23">
        <v>0</v>
      </c>
      <c r="CQ21" s="23">
        <v>2.0846624448155602</v>
      </c>
      <c r="CR21" s="23">
        <v>0.41827631629711898</v>
      </c>
      <c r="CS21" s="23">
        <v>4.6474940612995501E-2</v>
      </c>
      <c r="CT21" s="23">
        <v>0.46475125691011498</v>
      </c>
      <c r="CU21" s="23">
        <v>0</v>
      </c>
      <c r="CV21" s="23">
        <v>5.7159212839718698E-4</v>
      </c>
      <c r="CW21" s="23">
        <v>0</v>
      </c>
      <c r="CX21" s="23">
        <v>0</v>
      </c>
      <c r="CY21" s="23">
        <v>0</v>
      </c>
      <c r="CZ21" s="23">
        <v>0</v>
      </c>
      <c r="DA21" s="6">
        <v>2.5203441414926501E-5</v>
      </c>
      <c r="DB21" s="6">
        <v>7.4312846883491099E-5</v>
      </c>
      <c r="DC21" s="23">
        <v>0.70929665007687903</v>
      </c>
      <c r="DD21" s="23">
        <v>1.0030423783461999E-4</v>
      </c>
      <c r="DE21" s="23">
        <v>2.6277054845483402E-4</v>
      </c>
      <c r="DF21" s="23">
        <v>6.3513946989864295E-4</v>
      </c>
      <c r="DG21" s="23">
        <v>1.48585459415664E-4</v>
      </c>
      <c r="DH21" s="23">
        <v>0</v>
      </c>
      <c r="DI21" s="23">
        <v>0</v>
      </c>
      <c r="DJ21" s="6">
        <v>3.4979745035466499E-5</v>
      </c>
      <c r="DK21" s="23">
        <v>9.2860641434767792E-3</v>
      </c>
      <c r="DL21" s="23">
        <v>9.2860641434767792E-3</v>
      </c>
      <c r="DM21" s="23">
        <v>0</v>
      </c>
      <c r="DN21" s="23">
        <v>0</v>
      </c>
      <c r="DO21" s="23">
        <v>0</v>
      </c>
      <c r="DP21" s="23">
        <v>2.7669163401070502E-4</v>
      </c>
      <c r="DQ21" s="23">
        <v>0</v>
      </c>
      <c r="DR21" s="23">
        <v>1.70577555845832E-3</v>
      </c>
      <c r="DS21" s="23">
        <v>4.2435170334606699E-4</v>
      </c>
      <c r="DT21" s="23">
        <v>2.2748502234935599E-4</v>
      </c>
      <c r="DU21" s="23">
        <v>4.2628295220930304E-3</v>
      </c>
      <c r="DV21" s="6">
        <v>3.7888644377938201E-6</v>
      </c>
      <c r="DW21" s="23">
        <v>0.577671039975307</v>
      </c>
      <c r="DX21" s="23">
        <v>2.32152207102189E-4</v>
      </c>
      <c r="DY21" s="23">
        <v>9.0068618859439297E-4</v>
      </c>
      <c r="DZ21" s="23">
        <v>0</v>
      </c>
      <c r="EA21" s="23">
        <v>1.6302315404245001E-4</v>
      </c>
      <c r="EB21" s="6">
        <v>2.7755003148200099E-5</v>
      </c>
      <c r="EC21" s="6">
        <v>3.4093156963573999E-6</v>
      </c>
      <c r="ED21" s="23">
        <v>0</v>
      </c>
      <c r="EE21" s="23">
        <v>0</v>
      </c>
      <c r="EF21" s="23">
        <v>6.10561455381212E-3</v>
      </c>
      <c r="EG21" s="23">
        <v>9.6607775366655407E-3</v>
      </c>
      <c r="EH21" s="23">
        <v>0</v>
      </c>
      <c r="EI21" s="23">
        <v>7.5440784735197001E-3</v>
      </c>
      <c r="EJ21" s="23">
        <v>1.32451484537332</v>
      </c>
      <c r="EK21" s="23">
        <v>1.9828572514426601E-2</v>
      </c>
      <c r="EL21" s="23">
        <v>1.1678226067450401E-3</v>
      </c>
      <c r="EN21" s="32">
        <f t="shared" si="40"/>
        <v>1.5739064398542015</v>
      </c>
      <c r="EO21" s="46">
        <f t="shared" si="0"/>
        <v>5.0201436801317268E-7</v>
      </c>
      <c r="EP21" s="46">
        <f t="shared" si="1"/>
        <v>0</v>
      </c>
      <c r="EQ21" s="46">
        <f t="shared" si="2"/>
        <v>8.4133501186134396E-9</v>
      </c>
      <c r="ER21" s="46">
        <f t="shared" si="3"/>
        <v>5.2290061577738069E-5</v>
      </c>
      <c r="ES21" s="46">
        <f t="shared" si="4"/>
        <v>5.2290061577738069E-5</v>
      </c>
      <c r="ET21" s="46">
        <f t="shared" si="5"/>
        <v>4.0119765676543729E-6</v>
      </c>
      <c r="EU21" s="46">
        <f t="shared" si="6"/>
        <v>9.259046508957468E-7</v>
      </c>
      <c r="EV21" s="46">
        <f t="shared" si="7"/>
        <v>8.9106405703459526E-5</v>
      </c>
      <c r="EW21" s="46">
        <f t="shared" si="8"/>
        <v>7.0991676562711452E-5</v>
      </c>
      <c r="EX21" s="46">
        <f t="shared" si="9"/>
        <v>0</v>
      </c>
      <c r="EY21" s="46">
        <f t="shared" si="10"/>
        <v>8.8667888609754786E-5</v>
      </c>
      <c r="EZ21" s="46">
        <f t="shared" si="11"/>
        <v>4.1080693243732499E-6</v>
      </c>
      <c r="FA21" s="46">
        <f t="shared" si="12"/>
        <v>0</v>
      </c>
      <c r="FB21" s="46">
        <f t="shared" si="13"/>
        <v>-5.5841665509691575E-5</v>
      </c>
      <c r="FC21" s="46">
        <f t="shared" si="14"/>
        <v>0</v>
      </c>
      <c r="FD21" s="46">
        <f t="shared" si="15"/>
        <v>0</v>
      </c>
      <c r="FE21" s="46">
        <f t="shared" si="16"/>
        <v>2.1877685517389037E-5</v>
      </c>
      <c r="FF21" s="46">
        <f t="shared" si="17"/>
        <v>-5.0292576660051686E-5</v>
      </c>
      <c r="FG21" s="46">
        <f t="shared" si="18"/>
        <v>9.7284287883792426E-6</v>
      </c>
      <c r="FH21" s="46">
        <f t="shared" si="19"/>
        <v>0</v>
      </c>
      <c r="FI21" s="46">
        <f t="shared" si="20"/>
        <v>0</v>
      </c>
      <c r="FJ21" s="46">
        <f t="shared" si="21"/>
        <v>0</v>
      </c>
      <c r="FK21" s="46">
        <f t="shared" si="22"/>
        <v>-4.0309319421947209E-5</v>
      </c>
      <c r="FL21" s="46">
        <f t="shared" si="23"/>
        <v>2.1165575282729048E-5</v>
      </c>
      <c r="FM21" s="46">
        <f t="shared" si="24"/>
        <v>7.0570339484750191E-5</v>
      </c>
      <c r="FN21" s="46">
        <f t="shared" si="25"/>
        <v>0</v>
      </c>
      <c r="FO21" s="46">
        <f t="shared" si="26"/>
        <v>-7.6232831661854849E-4</v>
      </c>
      <c r="FP21" s="46">
        <f t="shared" si="27"/>
        <v>-1.2930654689646771E-4</v>
      </c>
      <c r="FQ21" s="46">
        <f t="shared" si="28"/>
        <v>-2.0920501514186387E-5</v>
      </c>
      <c r="FR21" s="46">
        <f t="shared" si="29"/>
        <v>-3.8328516377114811E-5</v>
      </c>
      <c r="FS21" s="46">
        <f t="shared" si="30"/>
        <v>0</v>
      </c>
      <c r="FT21" s="46">
        <f t="shared" si="31"/>
        <v>0</v>
      </c>
      <c r="FU21" s="46">
        <f t="shared" si="32"/>
        <v>0</v>
      </c>
      <c r="FV21" s="46">
        <f t="shared" si="33"/>
        <v>0</v>
      </c>
      <c r="FW21" s="46">
        <f t="shared" si="34"/>
        <v>1.3656408438499708E-4</v>
      </c>
      <c r="FX21" s="46">
        <f t="shared" si="35"/>
        <v>-7.0392728079038248E-5</v>
      </c>
      <c r="FY21" s="46">
        <f t="shared" si="36"/>
        <v>-1.8789169048145352E-4</v>
      </c>
      <c r="FZ21" s="46">
        <f t="shared" si="37"/>
        <v>-5.34617475626441E-5</v>
      </c>
      <c r="GA21" s="46">
        <f t="shared" si="38"/>
        <v>-1.0061637144874338E-5</v>
      </c>
      <c r="GB21" s="46">
        <f t="shared" si="39"/>
        <v>0</v>
      </c>
      <c r="GC21" s="46"/>
    </row>
    <row r="22" spans="1:185" x14ac:dyDescent="0.3">
      <c r="A22" s="23" t="s">
        <v>125</v>
      </c>
      <c r="O22" s="6"/>
      <c r="R22" s="6"/>
      <c r="S22" s="6"/>
      <c r="X22" s="6"/>
      <c r="AB22" s="6"/>
      <c r="AD22" s="6"/>
      <c r="AE22" s="6"/>
      <c r="AN22" s="6"/>
      <c r="AQ22" s="23"/>
      <c r="AT22" s="23"/>
      <c r="AU22" s="23"/>
      <c r="AV22" s="23"/>
      <c r="AW22" s="23"/>
      <c r="BA22" s="23"/>
      <c r="BC22" s="23"/>
      <c r="BD22" s="23"/>
      <c r="BE22" s="23"/>
      <c r="BF22" s="23"/>
      <c r="BG22" s="23"/>
      <c r="BH22" s="23"/>
      <c r="BK22" s="23"/>
      <c r="BL22" s="23"/>
      <c r="BM22" s="23"/>
      <c r="BN22" s="23"/>
      <c r="BO22" s="23"/>
      <c r="BP22" s="23"/>
      <c r="BQ22" s="23"/>
      <c r="BR22" s="23"/>
      <c r="BU22" s="23"/>
      <c r="BW22" s="23"/>
      <c r="BX22" s="23"/>
      <c r="BZ22" s="23"/>
      <c r="CA22" s="23"/>
      <c r="CB22" s="23"/>
      <c r="CC22" s="23"/>
      <c r="CD22" s="23"/>
      <c r="CG22" s="23"/>
      <c r="CH22" s="23"/>
      <c r="CI22" s="23"/>
      <c r="CJ22" s="23"/>
      <c r="CK22" s="23"/>
      <c r="CL22" s="23"/>
      <c r="CO22" s="23"/>
      <c r="CP22" s="23"/>
      <c r="CR22" s="23"/>
      <c r="CS22" s="23"/>
      <c r="CT22" s="23"/>
      <c r="CU22" s="23"/>
      <c r="CV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X22" s="23"/>
      <c r="DY22" s="23"/>
      <c r="DZ22" s="23"/>
      <c r="EA22" s="23"/>
      <c r="ED22" s="23"/>
      <c r="EE22" s="23"/>
      <c r="EF22" s="23"/>
      <c r="EG22" s="23"/>
      <c r="EI22" s="23"/>
      <c r="EJ22" s="23"/>
      <c r="EL22" s="23"/>
      <c r="EN22" s="32" t="e">
        <f t="shared" si="40"/>
        <v>#DIV/0!</v>
      </c>
      <c r="EO22" s="46">
        <f t="shared" si="0"/>
        <v>0</v>
      </c>
      <c r="EP22" s="46">
        <f t="shared" si="1"/>
        <v>0</v>
      </c>
      <c r="EQ22" s="46">
        <f t="shared" si="2"/>
        <v>0</v>
      </c>
      <c r="ER22" s="46">
        <f t="shared" si="3"/>
        <v>0</v>
      </c>
      <c r="ES22" s="46">
        <f t="shared" si="4"/>
        <v>0</v>
      </c>
      <c r="ET22" s="46">
        <f t="shared" si="5"/>
        <v>0</v>
      </c>
      <c r="EU22" s="46">
        <f t="shared" si="6"/>
        <v>0</v>
      </c>
      <c r="EV22" s="46">
        <f t="shared" si="7"/>
        <v>0</v>
      </c>
      <c r="EW22" s="46">
        <f t="shared" si="8"/>
        <v>0</v>
      </c>
      <c r="EX22" s="46">
        <f t="shared" si="9"/>
        <v>0</v>
      </c>
      <c r="EY22" s="46">
        <f t="shared" si="10"/>
        <v>0</v>
      </c>
      <c r="EZ22" s="46">
        <f t="shared" si="11"/>
        <v>0</v>
      </c>
      <c r="FA22" s="46">
        <f t="shared" si="12"/>
        <v>0</v>
      </c>
      <c r="FB22" s="46">
        <f t="shared" si="13"/>
        <v>0</v>
      </c>
      <c r="FC22" s="46">
        <f t="shared" si="14"/>
        <v>0</v>
      </c>
      <c r="FD22" s="46">
        <f t="shared" si="15"/>
        <v>0</v>
      </c>
      <c r="FE22" s="46">
        <f t="shared" si="16"/>
        <v>0</v>
      </c>
      <c r="FF22" s="46">
        <f t="shared" si="17"/>
        <v>0</v>
      </c>
      <c r="FG22" s="46">
        <f t="shared" si="18"/>
        <v>0</v>
      </c>
      <c r="FH22" s="46">
        <f t="shared" si="19"/>
        <v>0</v>
      </c>
      <c r="FI22" s="46">
        <f t="shared" si="20"/>
        <v>0</v>
      </c>
      <c r="FJ22" s="46">
        <f t="shared" si="21"/>
        <v>0</v>
      </c>
      <c r="FK22" s="46">
        <f t="shared" si="22"/>
        <v>0</v>
      </c>
      <c r="FL22" s="46">
        <f t="shared" si="23"/>
        <v>0</v>
      </c>
      <c r="FM22" s="46">
        <f t="shared" si="24"/>
        <v>0</v>
      </c>
      <c r="FN22" s="46">
        <f t="shared" si="25"/>
        <v>0</v>
      </c>
      <c r="FO22" s="46">
        <f t="shared" si="26"/>
        <v>0</v>
      </c>
      <c r="FP22" s="46">
        <f t="shared" si="27"/>
        <v>0</v>
      </c>
      <c r="FQ22" s="46">
        <f t="shared" si="28"/>
        <v>0</v>
      </c>
      <c r="FR22" s="46">
        <f t="shared" si="29"/>
        <v>0</v>
      </c>
      <c r="FS22" s="46">
        <f t="shared" si="30"/>
        <v>0</v>
      </c>
      <c r="FT22" s="46">
        <f t="shared" si="31"/>
        <v>0</v>
      </c>
      <c r="FU22" s="46">
        <f t="shared" si="32"/>
        <v>0</v>
      </c>
      <c r="FV22" s="46">
        <f t="shared" si="33"/>
        <v>0</v>
      </c>
      <c r="FW22" s="46">
        <f t="shared" si="34"/>
        <v>0</v>
      </c>
      <c r="FX22" s="46">
        <f t="shared" si="35"/>
        <v>0</v>
      </c>
      <c r="FY22" s="46">
        <f t="shared" si="36"/>
        <v>0</v>
      </c>
      <c r="FZ22" s="46">
        <f t="shared" si="37"/>
        <v>0</v>
      </c>
      <c r="GA22" s="46">
        <f t="shared" si="38"/>
        <v>0</v>
      </c>
      <c r="GB22" s="46">
        <f t="shared" si="39"/>
        <v>0</v>
      </c>
      <c r="GC22" s="46"/>
    </row>
    <row r="23" spans="1:185" x14ac:dyDescent="0.3">
      <c r="A23" s="23" t="s">
        <v>21</v>
      </c>
      <c r="B23" s="21">
        <v>11492.455592</v>
      </c>
      <c r="C23" s="21">
        <v>1.90197E-4</v>
      </c>
      <c r="D23" s="21">
        <v>8119.1021552000002</v>
      </c>
      <c r="E23" s="21">
        <v>115.38444435</v>
      </c>
      <c r="F23" s="21">
        <v>115.32243194</v>
      </c>
      <c r="G23" s="21">
        <v>48.545722757999997</v>
      </c>
      <c r="H23" s="21">
        <v>14936.562314000001</v>
      </c>
      <c r="I23" s="23">
        <v>18.038888746000001</v>
      </c>
      <c r="J23" s="23">
        <v>13.760022159</v>
      </c>
      <c r="K23" s="23">
        <v>2.4352600000000001E-5</v>
      </c>
      <c r="L23" s="23">
        <v>144.89684285000001</v>
      </c>
      <c r="M23" s="23">
        <v>2.329588598</v>
      </c>
      <c r="N23" s="23">
        <v>8.2683599999999996E-5</v>
      </c>
      <c r="O23" s="23">
        <v>7.3216145499999996E-2</v>
      </c>
      <c r="P23" s="23">
        <v>7.1107899999999999E-4</v>
      </c>
      <c r="Q23" s="6">
        <v>1.7756099999999999E-10</v>
      </c>
      <c r="R23" s="23">
        <v>6.7850315300000005E-2</v>
      </c>
      <c r="S23" s="23">
        <v>0.113821223</v>
      </c>
      <c r="T23" s="23">
        <v>124.57546170000001</v>
      </c>
      <c r="U23" s="6">
        <v>3.2369355000000002E-7</v>
      </c>
      <c r="V23" s="23">
        <v>8.6817799999999994E-5</v>
      </c>
      <c r="W23" s="23">
        <v>3.5289800000000002E-5</v>
      </c>
      <c r="X23" s="23">
        <v>0.16007253220000001</v>
      </c>
      <c r="Y23" s="23">
        <v>12.119286238999999</v>
      </c>
      <c r="Z23" s="23">
        <v>0.39376512139999997</v>
      </c>
      <c r="AA23" s="23">
        <v>6.0581700000000003E-5</v>
      </c>
      <c r="AB23" s="23">
        <v>6.9317654100000001E-2</v>
      </c>
      <c r="AC23" s="23">
        <v>91.366394606</v>
      </c>
      <c r="AD23" s="23">
        <v>0.1213713439</v>
      </c>
      <c r="AE23" s="23">
        <v>3.8331699900000002E-2</v>
      </c>
      <c r="AF23" s="6">
        <v>9.8364199999999992E-6</v>
      </c>
      <c r="AG23" s="6">
        <v>3.4092400000000001E-9</v>
      </c>
      <c r="AH23" s="6">
        <v>1.129737E-7</v>
      </c>
      <c r="AI23" s="6">
        <v>1.0390310000000001E-7</v>
      </c>
      <c r="AJ23" s="23">
        <v>0.46168180409999998</v>
      </c>
      <c r="AK23" s="23">
        <v>168.84748592</v>
      </c>
      <c r="AL23" s="23">
        <v>8.7664449624999996</v>
      </c>
      <c r="AM23" s="23">
        <v>7.5101580020999998</v>
      </c>
      <c r="AN23" s="23">
        <v>6.2330664199999997E-2</v>
      </c>
      <c r="AO23" s="6">
        <v>1.93028E-8</v>
      </c>
      <c r="AQ23" s="23" t="s">
        <v>21</v>
      </c>
      <c r="AR23" s="23">
        <v>0</v>
      </c>
      <c r="AS23" s="23">
        <v>0</v>
      </c>
      <c r="AT23" s="23">
        <v>13.760032629945</v>
      </c>
      <c r="AU23" s="23">
        <v>18.038908235939001</v>
      </c>
      <c r="AV23" s="23">
        <v>18.038908235939001</v>
      </c>
      <c r="AW23" s="23">
        <v>12.6116441577771</v>
      </c>
      <c r="AX23" s="23">
        <v>0</v>
      </c>
      <c r="AY23" s="6">
        <v>9.9848862139475306E-6</v>
      </c>
      <c r="AZ23" s="6">
        <v>1.4368279898807801E-5</v>
      </c>
      <c r="BA23" s="23">
        <v>144.896312791659</v>
      </c>
      <c r="BB23" s="6">
        <v>1.9299489343408399E-8</v>
      </c>
      <c r="BC23" s="23">
        <v>0.113819659644514</v>
      </c>
      <c r="BD23" s="23">
        <v>2.3295848313349898</v>
      </c>
      <c r="BE23" s="6">
        <v>1.9844609423656699E-5</v>
      </c>
      <c r="BF23" s="6">
        <v>6.2837464243787098E-5</v>
      </c>
      <c r="BG23" s="23">
        <v>56363.8935262296</v>
      </c>
      <c r="BH23" s="23">
        <v>7.3214625422602306E-2</v>
      </c>
      <c r="BI23" s="6">
        <v>5.1488946576497602E-11</v>
      </c>
      <c r="BJ23" s="6">
        <v>1.2606028538831599E-10</v>
      </c>
      <c r="BK23" s="23">
        <v>7.1106670636088504E-4</v>
      </c>
      <c r="BL23" s="23">
        <v>0.16007298524595601</v>
      </c>
      <c r="BM23" s="23">
        <v>0.12137222124052</v>
      </c>
      <c r="BN23" s="23">
        <v>3.8331937172406801E-2</v>
      </c>
      <c r="BO23" s="23">
        <v>11492.4442022696</v>
      </c>
      <c r="BP23" s="23">
        <v>6.7851197221305601E-2</v>
      </c>
      <c r="BQ23" s="23">
        <v>8.3965386350594002</v>
      </c>
      <c r="BR23" s="23">
        <v>8138.8094734306796</v>
      </c>
      <c r="BS23" s="23">
        <v>7.8650764524706798</v>
      </c>
      <c r="BT23" s="23">
        <v>8.7664457695572402</v>
      </c>
      <c r="BU23" s="23">
        <v>5.5222782300837698</v>
      </c>
      <c r="BV23" s="23">
        <v>0</v>
      </c>
      <c r="BW23" s="23">
        <v>124.57509934254701</v>
      </c>
      <c r="BX23" s="23">
        <v>124.57509934254701</v>
      </c>
      <c r="BY23" s="23">
        <v>7.5101559644355902</v>
      </c>
      <c r="BZ23" s="6">
        <v>7.1210833059078395E-8</v>
      </c>
      <c r="CA23" s="6">
        <v>2.3629377513627301E-7</v>
      </c>
      <c r="CB23" s="23">
        <v>0</v>
      </c>
      <c r="CC23" s="23">
        <v>2.83883423560422</v>
      </c>
      <c r="CD23" s="23">
        <v>0</v>
      </c>
      <c r="CE23" s="23">
        <v>0</v>
      </c>
      <c r="CF23" s="23">
        <v>0</v>
      </c>
      <c r="CG23" s="6">
        <v>2.2572522693827599E-5</v>
      </c>
      <c r="CH23" s="6">
        <v>6.4243556716656405E-5</v>
      </c>
      <c r="CI23" s="6">
        <v>1.1645652209857899E-5</v>
      </c>
      <c r="CJ23" s="6">
        <v>2.3644474941715201E-5</v>
      </c>
      <c r="CK23" s="23">
        <v>12.1192931929313</v>
      </c>
      <c r="CL23" s="23">
        <v>0.393763605016406</v>
      </c>
      <c r="CM23" s="23">
        <v>1.9018502290050999E-4</v>
      </c>
      <c r="CN23" s="23">
        <v>0</v>
      </c>
      <c r="CO23" s="6">
        <v>2.4838790323914001E-5</v>
      </c>
      <c r="CP23" s="6">
        <v>3.5743958509014103E-5</v>
      </c>
      <c r="CQ23" s="23">
        <v>23073.311313630002</v>
      </c>
      <c r="CR23" s="23">
        <v>7307.1853420085199</v>
      </c>
      <c r="CS23" s="23">
        <v>811.90972755347696</v>
      </c>
      <c r="CT23" s="23">
        <v>8119.0950695620004</v>
      </c>
      <c r="CU23" s="23">
        <v>0</v>
      </c>
      <c r="CV23" s="23">
        <v>14.803279605644599</v>
      </c>
      <c r="CW23" s="6">
        <v>9.8361150151292095E-6</v>
      </c>
      <c r="CX23" s="6">
        <v>3.4091172142396498E-9</v>
      </c>
      <c r="CY23" s="6">
        <v>1.13012450602688E-7</v>
      </c>
      <c r="CZ23" s="6">
        <v>1.0389854329602E-7</v>
      </c>
      <c r="DA23" s="23">
        <v>0.46168792676907</v>
      </c>
      <c r="DB23" s="23">
        <v>0.856060373782635</v>
      </c>
      <c r="DC23" s="23">
        <v>7854.8675561701803</v>
      </c>
      <c r="DD23" s="23">
        <v>1.15498988817054</v>
      </c>
      <c r="DE23" s="23">
        <v>3.0265032265745</v>
      </c>
      <c r="DF23" s="23">
        <v>7.3149402907896297</v>
      </c>
      <c r="DG23" s="23">
        <v>1.7110882457271599</v>
      </c>
      <c r="DH23" s="23">
        <v>0.47257121568367999</v>
      </c>
      <c r="DI23" s="6">
        <v>1.6184838814574701E-8</v>
      </c>
      <c r="DJ23" s="23">
        <v>0.40285563780265399</v>
      </c>
      <c r="DK23" s="23">
        <v>115.39244936090201</v>
      </c>
      <c r="DL23" s="23">
        <v>115.33043694436</v>
      </c>
      <c r="DM23" s="23">
        <v>6.20124165412788E-2</v>
      </c>
      <c r="DN23" s="23">
        <v>0</v>
      </c>
      <c r="DO23" s="23">
        <v>0</v>
      </c>
      <c r="DP23" s="23">
        <v>8.6910295802950799</v>
      </c>
      <c r="DQ23" s="23">
        <v>0</v>
      </c>
      <c r="DR23" s="23">
        <v>19.762796963684298</v>
      </c>
      <c r="DS23" s="23">
        <v>4.88730770713802</v>
      </c>
      <c r="DT23" s="23">
        <v>2.64315699862762</v>
      </c>
      <c r="DU23" s="23">
        <v>49.390974444903598</v>
      </c>
      <c r="DV23" s="23">
        <v>6.9260906097391203E-2</v>
      </c>
      <c r="DW23" s="23">
        <v>6328.7776627625799</v>
      </c>
      <c r="DX23" s="23">
        <v>2.67359058196508</v>
      </c>
      <c r="DY23" s="23">
        <v>12.342571789216001</v>
      </c>
      <c r="DZ23" s="23">
        <v>0</v>
      </c>
      <c r="EA23" s="23">
        <v>48.5457065058174</v>
      </c>
      <c r="EB23" s="23">
        <v>57.0413266340692</v>
      </c>
      <c r="EC23" s="23">
        <v>6.2330141839613197E-2</v>
      </c>
      <c r="ED23" s="23">
        <v>0</v>
      </c>
      <c r="EE23" s="23">
        <v>0</v>
      </c>
      <c r="EF23" s="23">
        <v>176.10020826922801</v>
      </c>
      <c r="EG23" s="23">
        <v>91.366173823024894</v>
      </c>
      <c r="EH23" s="23">
        <v>0</v>
      </c>
      <c r="EI23" s="23">
        <v>69.312096626590304</v>
      </c>
      <c r="EJ23" s="23">
        <v>14936.5421951147</v>
      </c>
      <c r="EK23" s="23">
        <v>168.84725044830299</v>
      </c>
      <c r="EL23" s="23">
        <v>164.793227546152</v>
      </c>
      <c r="EN23" s="32">
        <f t="shared" si="40"/>
        <v>1.5447558753709809</v>
      </c>
      <c r="EO23" s="46">
        <f t="shared" si="0"/>
        <v>-9.9106151063988094E-7</v>
      </c>
      <c r="EP23" s="46">
        <f t="shared" si="1"/>
        <v>-6.2972073639469163E-5</v>
      </c>
      <c r="EQ23" s="46">
        <f t="shared" si="2"/>
        <v>-8.7271201474778301E-7</v>
      </c>
      <c r="ER23" s="46">
        <f t="shared" si="3"/>
        <v>6.9376863988084616E-5</v>
      </c>
      <c r="ES23" s="46">
        <f t="shared" si="4"/>
        <v>6.9414113328497218E-5</v>
      </c>
      <c r="ET23" s="46">
        <f t="shared" si="5"/>
        <v>-3.3478093792237811E-7</v>
      </c>
      <c r="EU23" s="46">
        <f t="shared" si="6"/>
        <v>-1.3469555362034239E-6</v>
      </c>
      <c r="EV23" s="46">
        <f t="shared" si="7"/>
        <v>1.080440113247315E-6</v>
      </c>
      <c r="EW23" s="46">
        <f t="shared" si="8"/>
        <v>7.6096861465467247E-7</v>
      </c>
      <c r="EX23" s="46">
        <f t="shared" si="9"/>
        <v>2.3246501619134387E-5</v>
      </c>
      <c r="EY23" s="46">
        <f t="shared" si="10"/>
        <v>-3.6581772976378765E-6</v>
      </c>
      <c r="EZ23" s="46">
        <f t="shared" si="11"/>
        <v>-1.616879913196882E-6</v>
      </c>
      <c r="FA23" s="46">
        <f t="shared" si="12"/>
        <v>-1.8459918970569696E-5</v>
      </c>
      <c r="FB23" s="46">
        <f t="shared" si="13"/>
        <v>-2.0761505366194588E-5</v>
      </c>
      <c r="FC23" s="46">
        <f t="shared" si="14"/>
        <v>-1.7288710698738803E-5</v>
      </c>
      <c r="FD23" s="46">
        <f t="shared" si="15"/>
        <v>-6.6276013237123962E-5</v>
      </c>
      <c r="FE23" s="46">
        <f t="shared" si="16"/>
        <v>1.2998042849117033E-5</v>
      </c>
      <c r="FF23" s="46">
        <f t="shared" si="17"/>
        <v>-1.3735184395249747E-5</v>
      </c>
      <c r="FG23" s="46">
        <f t="shared" si="18"/>
        <v>-2.9087385914911492E-6</v>
      </c>
      <c r="FH23" s="46">
        <f t="shared" si="19"/>
        <v>-1.267553855766721E-5</v>
      </c>
      <c r="FI23" s="46">
        <f t="shared" si="20"/>
        <v>-1.9818395720655892E-5</v>
      </c>
      <c r="FJ23" s="46">
        <f t="shared" si="21"/>
        <v>9.2704286535481742E-6</v>
      </c>
      <c r="FK23" s="46">
        <f t="shared" si="22"/>
        <v>2.8302541964809077E-6</v>
      </c>
      <c r="FL23" s="46">
        <f t="shared" si="23"/>
        <v>5.7379049919909379E-7</v>
      </c>
      <c r="FM23" s="46">
        <f t="shared" si="24"/>
        <v>-3.8509850455462565E-6</v>
      </c>
      <c r="FN23" s="46">
        <f t="shared" si="25"/>
        <v>1.7312702154289762E-5</v>
      </c>
      <c r="FO23" s="46">
        <f t="shared" si="26"/>
        <v>-8.1866594225665551E-4</v>
      </c>
      <c r="FP23" s="46">
        <f t="shared" si="27"/>
        <v>-2.416457123626613E-6</v>
      </c>
      <c r="FQ23" s="46">
        <f t="shared" si="28"/>
        <v>7.2285639410921793E-6</v>
      </c>
      <c r="FR23" s="46">
        <f t="shared" si="29"/>
        <v>6.1899787230323406E-6</v>
      </c>
      <c r="FS23" s="46">
        <f t="shared" si="30"/>
        <v>-3.1005677959032134E-5</v>
      </c>
      <c r="FT23" s="46">
        <f t="shared" si="31"/>
        <v>-3.6015581288001647E-5</v>
      </c>
      <c r="FU23" s="46">
        <f t="shared" si="32"/>
        <v>3.4300551976256969E-4</v>
      </c>
      <c r="FV23" s="46">
        <f t="shared" si="33"/>
        <v>-4.3855322699813248E-5</v>
      </c>
      <c r="FW23" s="46">
        <f t="shared" si="34"/>
        <v>1.3261664236376833E-5</v>
      </c>
      <c r="FX23" s="46">
        <f t="shared" si="35"/>
        <v>-1.3945821918953062E-6</v>
      </c>
      <c r="FY23" s="46">
        <f t="shared" si="36"/>
        <v>9.2062089483826198E-8</v>
      </c>
      <c r="FZ23" s="46">
        <f t="shared" si="37"/>
        <v>-2.7132111056504062E-7</v>
      </c>
      <c r="GA23" s="46">
        <f t="shared" si="38"/>
        <v>-8.3804720117131669E-6</v>
      </c>
      <c r="GB23" s="46">
        <f t="shared" si="39"/>
        <v>-1.7151172843324046E-4</v>
      </c>
      <c r="GC23" s="46"/>
    </row>
    <row r="24" spans="1:185" x14ac:dyDescent="0.3">
      <c r="A24" s="23" t="s">
        <v>22</v>
      </c>
      <c r="Q24" s="6"/>
      <c r="U24" s="6"/>
      <c r="AF24" s="6"/>
      <c r="AG24" s="6"/>
      <c r="AH24" s="6"/>
      <c r="AI24" s="6"/>
      <c r="AO24" s="6"/>
      <c r="AQ24" s="23"/>
      <c r="AT24" s="23"/>
      <c r="AU24" s="23"/>
      <c r="AV24" s="23"/>
      <c r="AW24" s="23"/>
      <c r="BA24" s="23"/>
      <c r="BC24" s="23"/>
      <c r="BD24" s="23"/>
      <c r="BE24" s="23"/>
      <c r="BF24" s="23"/>
      <c r="BG24" s="23"/>
      <c r="BH24" s="23"/>
      <c r="BK24" s="23"/>
      <c r="BL24" s="23"/>
      <c r="BM24" s="23"/>
      <c r="BN24" s="23"/>
      <c r="BO24" s="23"/>
      <c r="BP24" s="23"/>
      <c r="BQ24" s="23"/>
      <c r="BR24" s="23"/>
      <c r="BU24" s="23"/>
      <c r="BW24" s="23"/>
      <c r="BX24" s="23"/>
      <c r="BZ24" s="23"/>
      <c r="CA24" s="23"/>
      <c r="CB24" s="23"/>
      <c r="CC24" s="23"/>
      <c r="CD24" s="23"/>
      <c r="CG24" s="23"/>
      <c r="CH24" s="23"/>
      <c r="CI24" s="23"/>
      <c r="CJ24" s="23"/>
      <c r="CK24" s="23"/>
      <c r="CL24" s="23"/>
      <c r="CO24" s="23"/>
      <c r="CP24" s="23"/>
      <c r="CR24" s="23"/>
      <c r="CS24" s="23"/>
      <c r="CT24" s="23"/>
      <c r="CU24" s="23"/>
      <c r="CV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X24" s="23"/>
      <c r="DY24" s="23"/>
      <c r="DZ24" s="23"/>
      <c r="EA24" s="23"/>
      <c r="ED24" s="23"/>
      <c r="EE24" s="23"/>
      <c r="EF24" s="23"/>
      <c r="EG24" s="23"/>
      <c r="EI24" s="23"/>
      <c r="EJ24" s="23"/>
      <c r="EL24" s="23"/>
      <c r="EN24" s="32" t="e">
        <f t="shared" si="40"/>
        <v>#DIV/0!</v>
      </c>
      <c r="EO24" s="46">
        <f t="shared" si="0"/>
        <v>0</v>
      </c>
      <c r="EP24" s="46">
        <f t="shared" si="1"/>
        <v>0</v>
      </c>
      <c r="EQ24" s="46">
        <f t="shared" si="2"/>
        <v>0</v>
      </c>
      <c r="ER24" s="46">
        <f t="shared" si="3"/>
        <v>0</v>
      </c>
      <c r="ES24" s="46">
        <f t="shared" si="4"/>
        <v>0</v>
      </c>
      <c r="ET24" s="46">
        <f t="shared" si="5"/>
        <v>0</v>
      </c>
      <c r="EU24" s="46">
        <f t="shared" si="6"/>
        <v>0</v>
      </c>
      <c r="EV24" s="46">
        <f t="shared" si="7"/>
        <v>0</v>
      </c>
      <c r="EW24" s="46">
        <f t="shared" si="8"/>
        <v>0</v>
      </c>
      <c r="EX24" s="46">
        <f t="shared" si="9"/>
        <v>0</v>
      </c>
      <c r="EY24" s="46">
        <f t="shared" si="10"/>
        <v>0</v>
      </c>
      <c r="EZ24" s="46">
        <f t="shared" si="11"/>
        <v>0</v>
      </c>
      <c r="FA24" s="46">
        <f t="shared" si="12"/>
        <v>0</v>
      </c>
      <c r="FB24" s="46">
        <f t="shared" si="13"/>
        <v>0</v>
      </c>
      <c r="FC24" s="46">
        <f t="shared" si="14"/>
        <v>0</v>
      </c>
      <c r="FD24" s="46">
        <f t="shared" si="15"/>
        <v>0</v>
      </c>
      <c r="FE24" s="46">
        <f t="shared" si="16"/>
        <v>0</v>
      </c>
      <c r="FF24" s="46">
        <f t="shared" si="17"/>
        <v>0</v>
      </c>
      <c r="FG24" s="46">
        <f t="shared" si="18"/>
        <v>0</v>
      </c>
      <c r="FH24" s="46">
        <f t="shared" si="19"/>
        <v>0</v>
      </c>
      <c r="FI24" s="46">
        <f t="shared" si="20"/>
        <v>0</v>
      </c>
      <c r="FJ24" s="46">
        <f t="shared" si="21"/>
        <v>0</v>
      </c>
      <c r="FK24" s="46">
        <f t="shared" si="22"/>
        <v>0</v>
      </c>
      <c r="FL24" s="46">
        <f t="shared" si="23"/>
        <v>0</v>
      </c>
      <c r="FM24" s="46">
        <f t="shared" si="24"/>
        <v>0</v>
      </c>
      <c r="FN24" s="46">
        <f t="shared" si="25"/>
        <v>0</v>
      </c>
      <c r="FO24" s="46">
        <f t="shared" si="26"/>
        <v>0</v>
      </c>
      <c r="FP24" s="46">
        <f t="shared" si="27"/>
        <v>0</v>
      </c>
      <c r="FQ24" s="46">
        <f t="shared" si="28"/>
        <v>0</v>
      </c>
      <c r="FR24" s="46">
        <f t="shared" si="29"/>
        <v>0</v>
      </c>
      <c r="FS24" s="46">
        <f t="shared" si="30"/>
        <v>0</v>
      </c>
      <c r="FT24" s="46">
        <f t="shared" si="31"/>
        <v>0</v>
      </c>
      <c r="FU24" s="46">
        <f t="shared" si="32"/>
        <v>0</v>
      </c>
      <c r="FV24" s="46">
        <f t="shared" si="33"/>
        <v>0</v>
      </c>
      <c r="FW24" s="46">
        <f t="shared" si="34"/>
        <v>0</v>
      </c>
      <c r="FX24" s="46">
        <f t="shared" si="35"/>
        <v>0</v>
      </c>
      <c r="FY24" s="46">
        <f t="shared" si="36"/>
        <v>0</v>
      </c>
      <c r="FZ24" s="46">
        <f t="shared" si="37"/>
        <v>0</v>
      </c>
      <c r="GA24" s="46">
        <f t="shared" si="38"/>
        <v>0</v>
      </c>
      <c r="GB24" s="46">
        <f t="shared" si="39"/>
        <v>0</v>
      </c>
      <c r="GC24" s="46"/>
    </row>
    <row r="25" spans="1:185" x14ac:dyDescent="0.3">
      <c r="A25" s="23" t="s">
        <v>23</v>
      </c>
      <c r="B25" s="21">
        <v>2202.9844066999999</v>
      </c>
      <c r="C25" s="21">
        <v>1.141183E-3</v>
      </c>
      <c r="D25" s="21">
        <v>1578.5353296999999</v>
      </c>
      <c r="E25" s="21">
        <v>24.329702385000001</v>
      </c>
      <c r="F25" s="21">
        <v>24.265743745000002</v>
      </c>
      <c r="G25" s="21">
        <v>158.31557856000001</v>
      </c>
      <c r="H25" s="21">
        <v>9099.1557210999999</v>
      </c>
      <c r="I25" s="23">
        <v>3.7259666951999999</v>
      </c>
      <c r="J25" s="23">
        <v>2.6450935175999999</v>
      </c>
      <c r="K25" s="23">
        <v>2.4701800000000001E-5</v>
      </c>
      <c r="L25" s="23">
        <v>73.664471413000001</v>
      </c>
      <c r="M25" s="23">
        <v>0.44297209230000001</v>
      </c>
      <c r="N25" s="23">
        <v>8.5278400000000007E-5</v>
      </c>
      <c r="O25" s="23">
        <v>1.40775057E-2</v>
      </c>
      <c r="P25" s="23">
        <v>7.3339469999999997E-4</v>
      </c>
      <c r="Q25" s="6">
        <v>1.0653670000000001E-9</v>
      </c>
      <c r="R25" s="23">
        <v>1.30456324E-2</v>
      </c>
      <c r="S25" s="23">
        <v>2.1884686099999998E-2</v>
      </c>
      <c r="T25" s="23">
        <v>34.359724491000001</v>
      </c>
      <c r="U25" s="6">
        <v>3.2833433000000001E-7</v>
      </c>
      <c r="V25" s="23">
        <v>8.9542299999999998E-5</v>
      </c>
      <c r="W25" s="23">
        <v>3.7619200000000001E-5</v>
      </c>
      <c r="X25" s="23">
        <v>3.01657325E-2</v>
      </c>
      <c r="Y25" s="23">
        <v>2.2989180729999998</v>
      </c>
      <c r="Z25" s="23">
        <v>8.5383053700000003E-2</v>
      </c>
      <c r="AA25" s="23">
        <v>6.4758700000000001E-5</v>
      </c>
      <c r="AB25" s="23">
        <v>1.3326736400000001E-2</v>
      </c>
      <c r="AC25" s="23">
        <v>45.868839815999998</v>
      </c>
      <c r="AD25" s="23">
        <v>2.3231674300000001E-2</v>
      </c>
      <c r="AE25" s="23">
        <v>7.3698571999999997E-3</v>
      </c>
      <c r="AF25" s="23">
        <v>5.9018499999999997E-5</v>
      </c>
      <c r="AG25" s="6">
        <v>2.0455480000000001E-8</v>
      </c>
      <c r="AH25" s="6">
        <v>6.7784169999999996E-7</v>
      </c>
      <c r="AI25" s="6">
        <v>6.2341859999999996E-7</v>
      </c>
      <c r="AJ25" s="23">
        <v>8.6649106000000004E-2</v>
      </c>
      <c r="AK25" s="23">
        <v>17.853551477</v>
      </c>
      <c r="AL25" s="23">
        <v>6.1964135718</v>
      </c>
      <c r="AM25" s="23">
        <v>1.6043683948</v>
      </c>
      <c r="AN25" s="23">
        <v>1.1974929800000001E-2</v>
      </c>
      <c r="AO25" s="6">
        <v>1.1581669999999999E-7</v>
      </c>
      <c r="AQ25" s="23" t="s">
        <v>23</v>
      </c>
      <c r="AR25" s="23">
        <v>0</v>
      </c>
      <c r="AS25" s="23">
        <v>0</v>
      </c>
      <c r="AT25" s="23">
        <v>2.64509539593712</v>
      </c>
      <c r="AU25" s="23">
        <v>3.7259620376328599</v>
      </c>
      <c r="AV25" s="23">
        <v>3.7259620376328599</v>
      </c>
      <c r="AW25" s="23">
        <v>14.143763038475401</v>
      </c>
      <c r="AX25" s="23">
        <v>0</v>
      </c>
      <c r="AY25" s="6">
        <v>1.0128081923753101E-5</v>
      </c>
      <c r="AZ25" s="6">
        <v>1.45742191504489E-5</v>
      </c>
      <c r="BA25" s="23">
        <v>73.664197327028802</v>
      </c>
      <c r="BB25" s="6">
        <v>1.1581112072620201E-7</v>
      </c>
      <c r="BC25" s="23">
        <v>2.1884751695020001E-2</v>
      </c>
      <c r="BD25" s="23">
        <v>0.44297185834457697</v>
      </c>
      <c r="BE25" s="6">
        <v>2.0466638006580699E-5</v>
      </c>
      <c r="BF25" s="6">
        <v>6.4813243164293799E-5</v>
      </c>
      <c r="BG25" s="23">
        <v>46827.916927427999</v>
      </c>
      <c r="BH25" s="23">
        <v>1.40776143145648E-2</v>
      </c>
      <c r="BI25" s="6">
        <v>3.0893698639197E-10</v>
      </c>
      <c r="BJ25" s="6">
        <v>7.5642785098959999E-10</v>
      </c>
      <c r="BK25" s="23">
        <v>7.3340896273637701E-4</v>
      </c>
      <c r="BL25" s="23">
        <v>3.0165871164304199E-2</v>
      </c>
      <c r="BM25" s="23">
        <v>2.3231637523718901E-2</v>
      </c>
      <c r="BN25" s="23">
        <v>7.3698102102933696E-3</v>
      </c>
      <c r="BO25" s="23">
        <v>2202.9817327402902</v>
      </c>
      <c r="BP25" s="23">
        <v>1.30456892363729E-2</v>
      </c>
      <c r="BQ25" s="23">
        <v>10.2164455168611</v>
      </c>
      <c r="BR25" s="23">
        <v>5226.0929196899797</v>
      </c>
      <c r="BS25" s="23">
        <v>18.1703540596076</v>
      </c>
      <c r="BT25" s="23">
        <v>6.1964074655886003</v>
      </c>
      <c r="BU25" s="23">
        <v>6.2358500552888598</v>
      </c>
      <c r="BV25" s="23">
        <v>0</v>
      </c>
      <c r="BW25" s="23">
        <v>34.359739930560103</v>
      </c>
      <c r="BX25" s="23">
        <v>34.359739930560103</v>
      </c>
      <c r="BY25" s="23">
        <v>1.6043676698325</v>
      </c>
      <c r="BZ25" s="6">
        <v>7.2230321173189404E-8</v>
      </c>
      <c r="CA25" s="6">
        <v>2.3967896424544001E-7</v>
      </c>
      <c r="CB25" s="23">
        <v>0</v>
      </c>
      <c r="CC25" s="23">
        <v>0.70437427941064301</v>
      </c>
      <c r="CD25" s="23">
        <v>0</v>
      </c>
      <c r="CE25" s="23">
        <v>0</v>
      </c>
      <c r="CF25" s="23">
        <v>0</v>
      </c>
      <c r="CG25" s="6">
        <v>2.3279941797979398E-5</v>
      </c>
      <c r="CH25" s="6">
        <v>6.6261964207962003E-5</v>
      </c>
      <c r="CI25" s="6">
        <v>1.24138009336574E-5</v>
      </c>
      <c r="CJ25" s="6">
        <v>2.52043629469181E-5</v>
      </c>
      <c r="CK25" s="23">
        <v>2.2989238918221302</v>
      </c>
      <c r="CL25" s="23">
        <v>8.5382448458519694E-2</v>
      </c>
      <c r="CM25" s="23">
        <v>1.1412150774097801E-3</v>
      </c>
      <c r="CN25" s="23">
        <v>0</v>
      </c>
      <c r="CO25" s="6">
        <v>2.6550656150619801E-5</v>
      </c>
      <c r="CP25" s="6">
        <v>3.8207134156759502E-5</v>
      </c>
      <c r="CQ25" s="23">
        <v>14325.0093984137</v>
      </c>
      <c r="CR25" s="23">
        <v>1420.6807990802299</v>
      </c>
      <c r="CS25" s="23">
        <v>157.85320548972899</v>
      </c>
      <c r="CT25" s="23">
        <v>1578.53400456996</v>
      </c>
      <c r="CU25" s="23">
        <v>0</v>
      </c>
      <c r="CV25" s="23">
        <v>8.11851579441905</v>
      </c>
      <c r="CW25" s="6">
        <v>5.9020032297712099E-5</v>
      </c>
      <c r="CX25" s="6">
        <v>2.0455563969862801E-8</v>
      </c>
      <c r="CY25" s="6">
        <v>6.7793801705274998E-7</v>
      </c>
      <c r="CZ25" s="6">
        <v>6.2341890573587396E-7</v>
      </c>
      <c r="DA25" s="23">
        <v>8.6650505626966995E-2</v>
      </c>
      <c r="DB25" s="23">
        <v>0.15483194302154399</v>
      </c>
      <c r="DC25" s="23">
        <v>4687.7584968008696</v>
      </c>
      <c r="DD25" s="23">
        <v>0.20889719796954301</v>
      </c>
      <c r="DE25" s="23">
        <v>0.54738930633773597</v>
      </c>
      <c r="DF25" s="23">
        <v>1.3230151553431699</v>
      </c>
      <c r="DG25" s="23">
        <v>0.30947787312400399</v>
      </c>
      <c r="DH25" s="23">
        <v>0.27767832514867402</v>
      </c>
      <c r="DI25" s="6">
        <v>1.6417408797544E-8</v>
      </c>
      <c r="DJ25" s="23">
        <v>7.2862819656409603E-2</v>
      </c>
      <c r="DK25" s="23">
        <v>24.331315388481901</v>
      </c>
      <c r="DL25" s="23">
        <v>24.2673566166768</v>
      </c>
      <c r="DM25" s="23">
        <v>6.3958771805089201E-2</v>
      </c>
      <c r="DN25" s="23">
        <v>0</v>
      </c>
      <c r="DO25" s="23">
        <v>0</v>
      </c>
      <c r="DP25" s="23">
        <v>3.81056142661089</v>
      </c>
      <c r="DQ25" s="23">
        <v>0</v>
      </c>
      <c r="DR25" s="23">
        <v>3.6221223009639698</v>
      </c>
      <c r="DS25" s="23">
        <v>0.88394570964026098</v>
      </c>
      <c r="DT25" s="23">
        <v>0.48742640363321699</v>
      </c>
      <c r="DU25" s="23">
        <v>9.0523892479483106</v>
      </c>
      <c r="DV25" s="23">
        <v>1.33160514940139E-2</v>
      </c>
      <c r="DW25" s="23">
        <v>3874.1207745042998</v>
      </c>
      <c r="DX25" s="23">
        <v>0.48355904914653502</v>
      </c>
      <c r="DY25" s="23">
        <v>3.0331998581325701</v>
      </c>
      <c r="DZ25" s="23">
        <v>0</v>
      </c>
      <c r="EA25" s="23">
        <v>158.31516668692601</v>
      </c>
      <c r="EB25" s="23">
        <v>84.263734741866301</v>
      </c>
      <c r="EC25" s="23">
        <v>1.1974700539888699E-2</v>
      </c>
      <c r="ED25" s="23">
        <v>0</v>
      </c>
      <c r="EE25" s="23">
        <v>0</v>
      </c>
      <c r="EF25" s="23">
        <v>151.86128176397</v>
      </c>
      <c r="EG25" s="23">
        <v>45.868607374765098</v>
      </c>
      <c r="EH25" s="23">
        <v>0</v>
      </c>
      <c r="EI25" s="23">
        <v>24.965167153736001</v>
      </c>
      <c r="EJ25" s="23">
        <v>9099.1495170224407</v>
      </c>
      <c r="EK25" s="23">
        <v>17.8535330203025</v>
      </c>
      <c r="EL25" s="23">
        <v>177.72875513721601</v>
      </c>
      <c r="EN25" s="32">
        <f t="shared" si="40"/>
        <v>1.5743239927660122</v>
      </c>
      <c r="EO25" s="46">
        <f t="shared" si="0"/>
        <v>-1.2137896671214302E-6</v>
      </c>
      <c r="EP25" s="46">
        <f t="shared" si="1"/>
        <v>2.8108909596484622E-5</v>
      </c>
      <c r="EQ25" s="46">
        <f t="shared" si="2"/>
        <v>-8.3946809110104759E-7</v>
      </c>
      <c r="ER25" s="46">
        <f t="shared" si="3"/>
        <v>6.6297707073245243E-5</v>
      </c>
      <c r="ES25" s="46">
        <f t="shared" si="4"/>
        <v>6.6467020081770921E-5</v>
      </c>
      <c r="ET25" s="46">
        <f t="shared" si="5"/>
        <v>-2.6015953562287788E-6</v>
      </c>
      <c r="EU25" s="46">
        <f t="shared" si="6"/>
        <v>-6.8183002350928368E-7</v>
      </c>
      <c r="EV25" s="46">
        <f t="shared" si="7"/>
        <v>-1.2500291926831402E-6</v>
      </c>
      <c r="EW25" s="46">
        <f t="shared" si="8"/>
        <v>7.1012125188265184E-7</v>
      </c>
      <c r="EX25" s="46">
        <f t="shared" si="9"/>
        <v>2.028492668554367E-5</v>
      </c>
      <c r="EY25" s="46">
        <f t="shared" si="10"/>
        <v>-3.7207349206714941E-6</v>
      </c>
      <c r="EZ25" s="46">
        <f t="shared" si="11"/>
        <v>-5.2814935094414575E-7</v>
      </c>
      <c r="FA25" s="46">
        <f t="shared" si="12"/>
        <v>1.736865225538287E-5</v>
      </c>
      <c r="FB25" s="46">
        <f t="shared" si="13"/>
        <v>7.7154694244230372E-6</v>
      </c>
      <c r="FC25" s="46">
        <f t="shared" si="14"/>
        <v>1.9447558561628003E-5</v>
      </c>
      <c r="FD25" s="46">
        <f t="shared" si="15"/>
        <v>-2.0299281188600675E-6</v>
      </c>
      <c r="FE25" s="46">
        <f t="shared" si="16"/>
        <v>4.3567357378375289E-6</v>
      </c>
      <c r="FF25" s="46">
        <f t="shared" si="17"/>
        <v>2.9973023009227119E-6</v>
      </c>
      <c r="FG25" s="46">
        <f t="shared" si="18"/>
        <v>4.4935052100231041E-7</v>
      </c>
      <c r="FH25" s="46">
        <f t="shared" si="19"/>
        <v>-2.3256123801053948E-5</v>
      </c>
      <c r="FI25" s="46">
        <f t="shared" si="20"/>
        <v>-4.4000886575054104E-6</v>
      </c>
      <c r="FJ25" s="46">
        <f t="shared" si="21"/>
        <v>-2.7542303517991514E-5</v>
      </c>
      <c r="FK25" s="46">
        <f t="shared" si="22"/>
        <v>4.5967491158610792E-6</v>
      </c>
      <c r="FL25" s="46">
        <f t="shared" si="23"/>
        <v>2.5311133087753852E-6</v>
      </c>
      <c r="FM25" s="46">
        <f t="shared" si="24"/>
        <v>-7.0885433828037919E-6</v>
      </c>
      <c r="FN25" s="46">
        <f t="shared" si="25"/>
        <v>-1.404741943086502E-5</v>
      </c>
      <c r="FO25" s="46">
        <f t="shared" si="26"/>
        <v>-8.0176463804752416E-4</v>
      </c>
      <c r="FP25" s="46">
        <f t="shared" si="27"/>
        <v>-5.0675193842303847E-6</v>
      </c>
      <c r="FQ25" s="46">
        <f t="shared" si="28"/>
        <v>-1.5830232735441744E-6</v>
      </c>
      <c r="FR25" s="46">
        <f t="shared" si="29"/>
        <v>-6.3759317656917423E-6</v>
      </c>
      <c r="FS25" s="46">
        <f t="shared" si="30"/>
        <v>2.5963006719959521E-5</v>
      </c>
      <c r="FT25" s="46">
        <f t="shared" si="31"/>
        <v>4.105005739276432E-6</v>
      </c>
      <c r="FU25" s="46">
        <f t="shared" si="32"/>
        <v>1.4209372593929203E-4</v>
      </c>
      <c r="FV25" s="46">
        <f t="shared" si="33"/>
        <v>4.9041827433837283E-7</v>
      </c>
      <c r="FW25" s="46">
        <f t="shared" si="34"/>
        <v>1.6152814859871294E-5</v>
      </c>
      <c r="FX25" s="46">
        <f t="shared" si="35"/>
        <v>-1.0337829716339776E-6</v>
      </c>
      <c r="FY25" s="46">
        <f t="shared" si="36"/>
        <v>-9.8544284187473177E-7</v>
      </c>
      <c r="FZ25" s="46">
        <f t="shared" si="37"/>
        <v>-4.5187096827746396E-7</v>
      </c>
      <c r="GA25" s="46">
        <f t="shared" si="38"/>
        <v>-1.9145006704043408E-5</v>
      </c>
      <c r="GB25" s="46">
        <f t="shared" si="39"/>
        <v>-4.8173310049317337E-5</v>
      </c>
      <c r="GC25" s="46"/>
    </row>
    <row r="26" spans="1:185" x14ac:dyDescent="0.3">
      <c r="A26" s="23" t="s">
        <v>24</v>
      </c>
      <c r="B26" s="21">
        <v>701.09270398000001</v>
      </c>
      <c r="D26" s="21">
        <v>457.13805372000002</v>
      </c>
      <c r="E26" s="21">
        <v>9.9353069170000001</v>
      </c>
      <c r="F26" s="21">
        <v>9.9351846360000007</v>
      </c>
      <c r="G26" s="21">
        <v>0.23665570280000001</v>
      </c>
      <c r="H26" s="21">
        <v>1031.8514256000001</v>
      </c>
      <c r="I26" s="23">
        <v>0.47845928630000001</v>
      </c>
      <c r="J26" s="23">
        <v>0.45083202080000001</v>
      </c>
      <c r="K26" s="6">
        <v>4.88607E-8</v>
      </c>
      <c r="L26" s="23">
        <v>1.6794317057999999</v>
      </c>
      <c r="M26" s="23">
        <v>0.1088797477</v>
      </c>
      <c r="N26" s="6">
        <v>1.630401E-7</v>
      </c>
      <c r="O26" s="23">
        <v>2.2687978000000002E-3</v>
      </c>
      <c r="P26" s="6">
        <v>1.402143E-6</v>
      </c>
      <c r="R26" s="23">
        <v>2.1031747E-3</v>
      </c>
      <c r="S26" s="23">
        <v>3.5273932999999999E-3</v>
      </c>
      <c r="T26" s="23">
        <v>3.4904224892000002</v>
      </c>
      <c r="U26" s="6">
        <v>6.4945299999999999E-10</v>
      </c>
      <c r="V26" s="6">
        <v>1.7119199999999999E-7</v>
      </c>
      <c r="W26" s="6">
        <v>7.0188599999999999E-8</v>
      </c>
      <c r="X26" s="23">
        <v>7.4030624000000003E-3</v>
      </c>
      <c r="Y26" s="23">
        <v>0.50353483259999998</v>
      </c>
      <c r="Z26" s="23">
        <v>1.6516159799999999E-2</v>
      </c>
      <c r="AA26" s="6">
        <v>1.2043219999999999E-7</v>
      </c>
      <c r="AB26" s="23">
        <v>2.1527548000000001E-3</v>
      </c>
      <c r="AC26" s="23">
        <v>0.60606254479999999</v>
      </c>
      <c r="AD26" s="23">
        <v>4.1793014E-3</v>
      </c>
      <c r="AE26" s="23">
        <v>1.1890195000000001E-3</v>
      </c>
      <c r="AJ26" s="23">
        <v>2.3128466600000001E-2</v>
      </c>
      <c r="AK26" s="23">
        <v>0.40669592139999999</v>
      </c>
      <c r="AL26" s="23">
        <v>0.4998557535</v>
      </c>
      <c r="AM26" s="23">
        <v>1.5262285741999999</v>
      </c>
      <c r="AN26" s="23">
        <v>1.9697457E-3</v>
      </c>
      <c r="AQ26" s="23" t="s">
        <v>24</v>
      </c>
      <c r="AR26" s="23">
        <v>0</v>
      </c>
      <c r="AS26" s="23">
        <v>0</v>
      </c>
      <c r="AT26" s="23">
        <v>0.45083483287688803</v>
      </c>
      <c r="AU26" s="23">
        <v>0.47845396364953102</v>
      </c>
      <c r="AV26" s="23">
        <v>0.47845396364953102</v>
      </c>
      <c r="AW26" s="23">
        <v>8.5019661516724798E-2</v>
      </c>
      <c r="AX26" s="23">
        <v>0</v>
      </c>
      <c r="AY26" s="6">
        <v>2.00305891301112E-8</v>
      </c>
      <c r="AZ26" s="6">
        <v>2.8830877935592001E-8</v>
      </c>
      <c r="BA26" s="23">
        <v>1.6794386149676099</v>
      </c>
      <c r="BB26" s="23">
        <v>0</v>
      </c>
      <c r="BC26" s="23">
        <v>3.52744137102134E-3</v>
      </c>
      <c r="BD26" s="23">
        <v>0.108878070293322</v>
      </c>
      <c r="BE26" s="6">
        <v>3.9132701709133103E-8</v>
      </c>
      <c r="BF26" s="6">
        <v>1.23884433715284E-7</v>
      </c>
      <c r="BG26" s="23">
        <v>3452.5603947177301</v>
      </c>
      <c r="BH26" s="23">
        <v>2.2687268858254902E-3</v>
      </c>
      <c r="BI26" s="23">
        <v>0</v>
      </c>
      <c r="BJ26" s="23">
        <v>0</v>
      </c>
      <c r="BK26" s="6">
        <v>1.4019346716491101E-6</v>
      </c>
      <c r="BL26" s="23">
        <v>7.4020790486284396E-3</v>
      </c>
      <c r="BM26" s="23">
        <v>4.1796874900378502E-3</v>
      </c>
      <c r="BN26" s="23">
        <v>1.1890497459173101E-3</v>
      </c>
      <c r="BO26" s="23">
        <v>701.09246466817501</v>
      </c>
      <c r="BP26" s="23">
        <v>2.10319632998231E-3</v>
      </c>
      <c r="BQ26" s="23">
        <v>7.6584577130574094E-2</v>
      </c>
      <c r="BR26" s="23">
        <v>511.66422295590201</v>
      </c>
      <c r="BS26" s="23">
        <v>6.6729850271003199E-2</v>
      </c>
      <c r="BT26" s="23">
        <v>0.49985662672668801</v>
      </c>
      <c r="BU26" s="23">
        <v>3.7054473386782201E-2</v>
      </c>
      <c r="BV26" s="23">
        <v>0</v>
      </c>
      <c r="BW26" s="23">
        <v>3.4904169058278001</v>
      </c>
      <c r="BX26" s="23">
        <v>3.4904169058278001</v>
      </c>
      <c r="BY26" s="23">
        <v>1.5262250174688701</v>
      </c>
      <c r="BZ26" s="6">
        <v>1.4287077668832599E-10</v>
      </c>
      <c r="CA26" s="6">
        <v>4.74088329679173E-10</v>
      </c>
      <c r="CB26" s="23">
        <v>0</v>
      </c>
      <c r="CC26" s="23">
        <v>2.86049149248499E-2</v>
      </c>
      <c r="CD26" s="23">
        <v>0</v>
      </c>
      <c r="CE26" s="23">
        <v>0</v>
      </c>
      <c r="CF26" s="23">
        <v>0</v>
      </c>
      <c r="CG26" s="6">
        <v>4.4511317978141199E-8</v>
      </c>
      <c r="CH26" s="6">
        <v>1.26673060070437E-7</v>
      </c>
      <c r="CI26" s="6">
        <v>2.3161009055484802E-8</v>
      </c>
      <c r="CJ26" s="6">
        <v>4.7026350744335403E-8</v>
      </c>
      <c r="CK26" s="23">
        <v>0.50353550989114404</v>
      </c>
      <c r="CL26" s="23">
        <v>1.6515029275632798E-2</v>
      </c>
      <c r="CM26" s="23">
        <v>0</v>
      </c>
      <c r="CN26" s="23">
        <v>0</v>
      </c>
      <c r="CO26" s="6">
        <v>4.9371958310598101E-8</v>
      </c>
      <c r="CP26" s="6">
        <v>7.1059155519546605E-8</v>
      </c>
      <c r="CQ26" s="23">
        <v>1543.5223904716199</v>
      </c>
      <c r="CR26" s="23">
        <v>411.42421296648303</v>
      </c>
      <c r="CS26" s="23">
        <v>45.713541317371899</v>
      </c>
      <c r="CT26" s="23">
        <v>457.13775428385497</v>
      </c>
      <c r="CU26" s="23">
        <v>0</v>
      </c>
      <c r="CV26" s="23">
        <v>0.136784114304138</v>
      </c>
      <c r="CW26" s="23">
        <v>0</v>
      </c>
      <c r="CX26" s="23">
        <v>0</v>
      </c>
      <c r="CY26" s="23">
        <v>0</v>
      </c>
      <c r="CZ26" s="23">
        <v>0</v>
      </c>
      <c r="DA26" s="23">
        <v>2.3131548021627198E-2</v>
      </c>
      <c r="DB26" s="23">
        <v>2.84033305224402E-2</v>
      </c>
      <c r="DC26" s="23">
        <v>557.71916676201704</v>
      </c>
      <c r="DD26" s="23">
        <v>3.8321566714617103E-2</v>
      </c>
      <c r="DE26" s="23">
        <v>0.10041719373666901</v>
      </c>
      <c r="DF26" s="23">
        <v>0.24270160220903</v>
      </c>
      <c r="DG26" s="23">
        <v>5.67725261109914E-2</v>
      </c>
      <c r="DH26" s="23">
        <v>0.36022014363112098</v>
      </c>
      <c r="DI26" s="6">
        <v>3.2473751219431499E-11</v>
      </c>
      <c r="DJ26" s="23">
        <v>1.33664695734607E-2</v>
      </c>
      <c r="DK26" s="23">
        <v>9.9358907050932306</v>
      </c>
      <c r="DL26" s="23">
        <v>9.9357684170262992</v>
      </c>
      <c r="DM26" s="23">
        <v>1.2228806693232301E-4</v>
      </c>
      <c r="DN26" s="23">
        <v>0</v>
      </c>
      <c r="DO26" s="23">
        <v>0</v>
      </c>
      <c r="DP26" s="23">
        <v>4.3013046066678902</v>
      </c>
      <c r="DQ26" s="23">
        <v>0</v>
      </c>
      <c r="DR26" s="23">
        <v>0.74124538104135496</v>
      </c>
      <c r="DS26" s="23">
        <v>0.16215703908243601</v>
      </c>
      <c r="DT26" s="23">
        <v>0.104498298252285</v>
      </c>
      <c r="DU26" s="23">
        <v>1.8525619305874701</v>
      </c>
      <c r="DV26" s="23">
        <v>2.1511773113532498E-3</v>
      </c>
      <c r="DW26" s="23">
        <v>457.77800154773303</v>
      </c>
      <c r="DX26" s="23">
        <v>8.8707219585861294E-2</v>
      </c>
      <c r="DY26" s="23">
        <v>1.8450911093106599</v>
      </c>
      <c r="DZ26" s="23">
        <v>0</v>
      </c>
      <c r="EA26" s="23">
        <v>0.23665530554407299</v>
      </c>
      <c r="EB26" s="23">
        <v>0.37710387800658002</v>
      </c>
      <c r="EC26" s="23">
        <v>1.9697185276156401E-3</v>
      </c>
      <c r="ED26" s="23">
        <v>0</v>
      </c>
      <c r="EE26" s="23">
        <v>0</v>
      </c>
      <c r="EF26" s="23">
        <v>4.1456627286063901</v>
      </c>
      <c r="EG26" s="23">
        <v>0.60606044225175704</v>
      </c>
      <c r="EH26" s="23">
        <v>0</v>
      </c>
      <c r="EI26" s="23">
        <v>4.0008262731724997</v>
      </c>
      <c r="EJ26" s="23">
        <v>1031.85108770537</v>
      </c>
      <c r="EK26" s="23">
        <v>0.40669618709458299</v>
      </c>
      <c r="EL26" s="23">
        <v>1.6202956050430699</v>
      </c>
      <c r="EN26" s="32">
        <f t="shared" si="40"/>
        <v>1.495877078449473</v>
      </c>
      <c r="EO26" s="46">
        <f t="shared" si="0"/>
        <v>-3.4134120015773842E-7</v>
      </c>
      <c r="EP26" s="46">
        <f t="shared" si="1"/>
        <v>0</v>
      </c>
      <c r="EQ26" s="46">
        <f t="shared" si="2"/>
        <v>-6.5502344992988867E-7</v>
      </c>
      <c r="ER26" s="46">
        <f t="shared" si="3"/>
        <v>5.8758939014913666E-5</v>
      </c>
      <c r="ES26" s="46">
        <f t="shared" si="4"/>
        <v>5.8758950908994892E-5</v>
      </c>
      <c r="ET26" s="46">
        <f t="shared" si="5"/>
        <v>-1.6786239347488672E-6</v>
      </c>
      <c r="EU26" s="46">
        <f t="shared" si="6"/>
        <v>-3.2746442143666835E-7</v>
      </c>
      <c r="EV26" s="46">
        <f t="shared" si="7"/>
        <v>-1.1124562990818219E-5</v>
      </c>
      <c r="EW26" s="46">
        <f t="shared" si="8"/>
        <v>6.237526968525077E-6</v>
      </c>
      <c r="EX26" s="46">
        <f t="shared" si="9"/>
        <v>1.5699032211925821E-5</v>
      </c>
      <c r="EY26" s="46">
        <f t="shared" si="10"/>
        <v>4.1139914092220594E-6</v>
      </c>
      <c r="EZ26" s="46">
        <f t="shared" si="11"/>
        <v>-1.5406048539202423E-5</v>
      </c>
      <c r="FA26" s="46">
        <f t="shared" si="12"/>
        <v>-1.4085231536841008E-4</v>
      </c>
      <c r="FB26" s="46">
        <f t="shared" si="13"/>
        <v>-3.1256277888660312E-5</v>
      </c>
      <c r="FC26" s="46">
        <f t="shared" si="14"/>
        <v>-1.4857853363737242E-4</v>
      </c>
      <c r="FD26" s="46">
        <f t="shared" si="15"/>
        <v>0</v>
      </c>
      <c r="FE26" s="46">
        <f t="shared" si="16"/>
        <v>1.028444394563639E-5</v>
      </c>
      <c r="FF26" s="46">
        <f t="shared" si="17"/>
        <v>1.3627916495779733E-5</v>
      </c>
      <c r="FG26" s="46">
        <f t="shared" si="18"/>
        <v>-1.5996264685467843E-6</v>
      </c>
      <c r="FH26" s="46">
        <f t="shared" si="19"/>
        <v>-3.1014427633027111E-5</v>
      </c>
      <c r="FI26" s="46">
        <f t="shared" si="20"/>
        <v>-4.4522824791899213E-5</v>
      </c>
      <c r="FJ26" s="46">
        <f t="shared" si="21"/>
        <v>-1.7669538640143559E-5</v>
      </c>
      <c r="FK26" s="46">
        <f t="shared" si="22"/>
        <v>-1.3283035025623004E-4</v>
      </c>
      <c r="FL26" s="46">
        <f t="shared" si="23"/>
        <v>1.345073071828219E-6</v>
      </c>
      <c r="FM26" s="46">
        <f t="shared" si="24"/>
        <v>-6.8449590031269267E-5</v>
      </c>
      <c r="FN26" s="46">
        <f t="shared" si="25"/>
        <v>-9.0189322728817218E-6</v>
      </c>
      <c r="FO26" s="46">
        <f t="shared" si="26"/>
        <v>-7.3277674110875757E-4</v>
      </c>
      <c r="FP26" s="46">
        <f t="shared" si="27"/>
        <v>-3.4691935032030385E-6</v>
      </c>
      <c r="FQ26" s="46">
        <f t="shared" si="28"/>
        <v>9.2381477404388342E-5</v>
      </c>
      <c r="FR26" s="46">
        <f t="shared" si="29"/>
        <v>2.5437696614724801E-5</v>
      </c>
      <c r="FS26" s="46">
        <f t="shared" si="30"/>
        <v>0</v>
      </c>
      <c r="FT26" s="46">
        <f t="shared" si="31"/>
        <v>0</v>
      </c>
      <c r="FU26" s="46">
        <f t="shared" si="32"/>
        <v>0</v>
      </c>
      <c r="FV26" s="46">
        <f t="shared" si="33"/>
        <v>0</v>
      </c>
      <c r="FW26" s="46">
        <f t="shared" si="34"/>
        <v>1.3323069274281078E-4</v>
      </c>
      <c r="FX26" s="46">
        <f t="shared" si="35"/>
        <v>6.5330033821558494E-7</v>
      </c>
      <c r="FY26" s="46">
        <f t="shared" si="36"/>
        <v>1.7469573609980251E-6</v>
      </c>
      <c r="FZ26" s="46">
        <f t="shared" si="37"/>
        <v>-2.3304052813343063E-6</v>
      </c>
      <c r="GA26" s="46">
        <f t="shared" si="38"/>
        <v>-1.3794869236127664E-5</v>
      </c>
      <c r="GB26" s="46">
        <f t="shared" si="39"/>
        <v>0</v>
      </c>
      <c r="GC26" s="46"/>
    </row>
    <row r="27" spans="1:185" x14ac:dyDescent="0.3">
      <c r="A27" s="23" t="s">
        <v>25</v>
      </c>
      <c r="B27" s="21">
        <v>3840.1724390999998</v>
      </c>
      <c r="C27" s="21">
        <v>5.2147867000000001E-2</v>
      </c>
      <c r="D27" s="21">
        <v>2683.8750734</v>
      </c>
      <c r="E27" s="21">
        <v>94.834463655999997</v>
      </c>
      <c r="F27" s="21">
        <v>94.622219036999994</v>
      </c>
      <c r="G27" s="21">
        <v>148.06041536999999</v>
      </c>
      <c r="H27" s="21">
        <v>32793.488208000002</v>
      </c>
      <c r="I27" s="23">
        <v>6.1209991920000002</v>
      </c>
      <c r="J27" s="23">
        <v>3.6729197922000001</v>
      </c>
      <c r="K27" s="23">
        <v>7.1460599999999998E-5</v>
      </c>
      <c r="L27" s="23">
        <v>472.40190254999999</v>
      </c>
      <c r="M27" s="23">
        <v>0.50053169129999997</v>
      </c>
      <c r="N27" s="23">
        <v>2.829862E-4</v>
      </c>
      <c r="O27" s="23">
        <v>1.8732762900000002E-2</v>
      </c>
      <c r="P27" s="23">
        <v>2.433677E-3</v>
      </c>
      <c r="Q27" s="6">
        <v>4.8683400000000002E-8</v>
      </c>
      <c r="R27" s="23">
        <v>1.7357815499999998E-2</v>
      </c>
      <c r="S27" s="23">
        <v>2.91207271E-2</v>
      </c>
      <c r="T27" s="23">
        <v>175.86739679999999</v>
      </c>
      <c r="U27" s="6">
        <v>9.4984800999999998E-7</v>
      </c>
      <c r="V27" s="23">
        <v>2.971351E-4</v>
      </c>
      <c r="W27" s="23">
        <v>1.533804E-4</v>
      </c>
      <c r="X27" s="23">
        <v>3.32177705E-2</v>
      </c>
      <c r="Y27" s="23">
        <v>2.6989460775</v>
      </c>
      <c r="Z27" s="23">
        <v>0.1391023109</v>
      </c>
      <c r="AA27" s="23">
        <v>2.6817779999999998E-4</v>
      </c>
      <c r="AB27" s="23">
        <v>1.77202292E-2</v>
      </c>
      <c r="AC27" s="23">
        <v>270.15944069</v>
      </c>
      <c r="AD27" s="23">
        <v>2.97285906E-2</v>
      </c>
      <c r="AE27" s="23">
        <v>9.8035508999999993E-3</v>
      </c>
      <c r="AF27" s="23">
        <v>2.6969288000000002E-3</v>
      </c>
      <c r="AG27" s="6">
        <v>9.3473699999999999E-7</v>
      </c>
      <c r="AH27" s="23">
        <v>3.09748E-5</v>
      </c>
      <c r="AI27" s="23">
        <v>2.8487899999999999E-5</v>
      </c>
      <c r="AJ27" s="23">
        <v>9.4428598899999994E-2</v>
      </c>
      <c r="AK27" s="23">
        <v>533.16961543000002</v>
      </c>
      <c r="AL27" s="23">
        <v>32.374795089999999</v>
      </c>
      <c r="AM27" s="23">
        <v>17.110088636</v>
      </c>
      <c r="AN27" s="23">
        <v>1.58264485E-2</v>
      </c>
      <c r="AO27" s="6">
        <v>5.2923899999999997E-6</v>
      </c>
      <c r="AQ27" s="23" t="s">
        <v>25</v>
      </c>
      <c r="AR27" s="23">
        <v>0</v>
      </c>
      <c r="AS27" s="23">
        <v>0</v>
      </c>
      <c r="AT27" s="23">
        <v>3.6729125481065199</v>
      </c>
      <c r="AU27" s="23">
        <v>6.1209935347092097</v>
      </c>
      <c r="AV27" s="23">
        <v>6.1209935347092097</v>
      </c>
      <c r="AW27" s="23">
        <v>42.335827167137502</v>
      </c>
      <c r="AX27" s="23">
        <v>0</v>
      </c>
      <c r="AY27" s="6">
        <v>2.9302721826308799E-5</v>
      </c>
      <c r="AZ27" s="6">
        <v>4.2161161174402002E-5</v>
      </c>
      <c r="BA27" s="23">
        <v>472.40077862218499</v>
      </c>
      <c r="BB27" s="6">
        <v>5.2927716141691102E-6</v>
      </c>
      <c r="BC27" s="23">
        <v>2.9120737915805699E-2</v>
      </c>
      <c r="BD27" s="23">
        <v>0.50052960984456096</v>
      </c>
      <c r="BE27" s="6">
        <v>6.7914877340343794E-5</v>
      </c>
      <c r="BF27" s="23">
        <v>2.15069662747951E-4</v>
      </c>
      <c r="BG27" s="23">
        <v>88200.448802016996</v>
      </c>
      <c r="BH27" s="23">
        <v>1.87330455475157E-2</v>
      </c>
      <c r="BI27" s="6">
        <v>1.4118432293302899E-8</v>
      </c>
      <c r="BJ27" s="6">
        <v>3.4566025672822997E-8</v>
      </c>
      <c r="BK27" s="23">
        <v>2.4337873968650202E-3</v>
      </c>
      <c r="BL27" s="23">
        <v>3.3218266118350201E-2</v>
      </c>
      <c r="BM27" s="23">
        <v>2.9728420773955901E-2</v>
      </c>
      <c r="BN27" s="23">
        <v>9.8034809331889305E-3</v>
      </c>
      <c r="BO27" s="23">
        <v>3840.1648666351398</v>
      </c>
      <c r="BP27" s="23">
        <v>1.73580113328476E-2</v>
      </c>
      <c r="BQ27" s="23">
        <v>119.234645755974</v>
      </c>
      <c r="BR27" s="23">
        <v>15262.9500849546</v>
      </c>
      <c r="BS27" s="23">
        <v>235.71882748853201</v>
      </c>
      <c r="BT27" s="23">
        <v>32.3746058102275</v>
      </c>
      <c r="BU27" s="23">
        <v>18.618483548347701</v>
      </c>
      <c r="BV27" s="23">
        <v>0</v>
      </c>
      <c r="BW27" s="23">
        <v>175.86707626700999</v>
      </c>
      <c r="BX27" s="23">
        <v>175.86707626700999</v>
      </c>
      <c r="BY27" s="23">
        <v>17.1101109478629</v>
      </c>
      <c r="BZ27" s="6">
        <v>2.08975740365967E-7</v>
      </c>
      <c r="CA27" s="6">
        <v>6.93374000474764E-7</v>
      </c>
      <c r="CB27" s="23">
        <v>0</v>
      </c>
      <c r="CC27" s="23">
        <v>1.5864686377413599</v>
      </c>
      <c r="CD27" s="23">
        <v>1.37200891450696E-3</v>
      </c>
      <c r="CE27" s="23">
        <v>0</v>
      </c>
      <c r="CF27" s="23">
        <v>0</v>
      </c>
      <c r="CG27" s="6">
        <v>7.7255532223305702E-5</v>
      </c>
      <c r="CH27" s="23">
        <v>2.1988200973340499E-4</v>
      </c>
      <c r="CI27" s="6">
        <v>5.06168231397123E-5</v>
      </c>
      <c r="CJ27" s="23">
        <v>1.0276347051593601E-4</v>
      </c>
      <c r="CK27" s="23">
        <v>2.6989557443965602</v>
      </c>
      <c r="CL27" s="23">
        <v>0.13910275709997699</v>
      </c>
      <c r="CM27" s="23">
        <v>5.21479537249845E-2</v>
      </c>
      <c r="CN27" s="23">
        <v>0</v>
      </c>
      <c r="CO27" s="23">
        <v>1.09953130838803E-4</v>
      </c>
      <c r="CP27" s="23">
        <v>1.5822758753727099E-4</v>
      </c>
      <c r="CQ27" s="23">
        <v>48055.380589736298</v>
      </c>
      <c r="CR27" s="23">
        <v>2415.4814820002498</v>
      </c>
      <c r="CS27" s="23">
        <v>268.38657331150699</v>
      </c>
      <c r="CT27" s="23">
        <v>2683.8680553117601</v>
      </c>
      <c r="CU27" s="23">
        <v>0</v>
      </c>
      <c r="CV27" s="23">
        <v>19.120680082695898</v>
      </c>
      <c r="CW27" s="23">
        <v>2.6969813544095102E-3</v>
      </c>
      <c r="CX27" s="6">
        <v>9.3471458192099701E-7</v>
      </c>
      <c r="CY27" s="6">
        <v>3.0970824253046401E-5</v>
      </c>
      <c r="CZ27" s="6">
        <v>2.8488608607946499E-5</v>
      </c>
      <c r="DA27" s="23">
        <v>9.4429945255576395E-2</v>
      </c>
      <c r="DB27" s="23">
        <v>0.45242296750387001</v>
      </c>
      <c r="DC27" s="23">
        <v>15531.623396421301</v>
      </c>
      <c r="DD27" s="23">
        <v>0.61040316980549603</v>
      </c>
      <c r="DE27" s="23">
        <v>1.59948353011788</v>
      </c>
      <c r="DF27" s="23">
        <v>3.8658876101787301</v>
      </c>
      <c r="DG27" s="23">
        <v>0.90430042404801703</v>
      </c>
      <c r="DH27" s="23">
        <v>2.1490200468482201</v>
      </c>
      <c r="DI27" s="6">
        <v>4.7494686309848598E-8</v>
      </c>
      <c r="DJ27" s="23">
        <v>0.21290706701058701</v>
      </c>
      <c r="DK27" s="23">
        <v>94.840378356995402</v>
      </c>
      <c r="DL27" s="23">
        <v>94.628134367291096</v>
      </c>
      <c r="DM27" s="23">
        <v>0.21224398970441499</v>
      </c>
      <c r="DN27" s="23">
        <v>0</v>
      </c>
      <c r="DO27" s="23">
        <v>0</v>
      </c>
      <c r="DP27" s="23">
        <v>26.714271223620301</v>
      </c>
      <c r="DQ27" s="23">
        <v>0</v>
      </c>
      <c r="DR27" s="23">
        <v>10.915972127846</v>
      </c>
      <c r="DS27" s="23">
        <v>2.5829135835909902</v>
      </c>
      <c r="DT27" s="23">
        <v>1.48950053570109</v>
      </c>
      <c r="DU27" s="23">
        <v>27.281462185772401</v>
      </c>
      <c r="DV27" s="23">
        <v>1.7705983871379598E-2</v>
      </c>
      <c r="DW27" s="23">
        <v>14959.901330295899</v>
      </c>
      <c r="DX27" s="23">
        <v>1.41297481938083</v>
      </c>
      <c r="DY27" s="23">
        <v>14.4366150758665</v>
      </c>
      <c r="DZ27" s="23">
        <v>0</v>
      </c>
      <c r="EA27" s="23">
        <v>148.060515487239</v>
      </c>
      <c r="EB27" s="23">
        <v>214.811173365608</v>
      </c>
      <c r="EC27" s="23">
        <v>1.58262905927604E-2</v>
      </c>
      <c r="ED27" s="23">
        <v>0</v>
      </c>
      <c r="EE27" s="23">
        <v>0</v>
      </c>
      <c r="EF27" s="23">
        <v>542.26400480027405</v>
      </c>
      <c r="EG27" s="23">
        <v>270.15843411879598</v>
      </c>
      <c r="EH27" s="23">
        <v>0</v>
      </c>
      <c r="EI27" s="23">
        <v>115.130739769936</v>
      </c>
      <c r="EJ27" s="23">
        <v>32793.329305599102</v>
      </c>
      <c r="EK27" s="23">
        <v>533.16714823152995</v>
      </c>
      <c r="EL27" s="23">
        <v>564.04621106239495</v>
      </c>
      <c r="EN27" s="32">
        <f t="shared" si="40"/>
        <v>1.4654010924572811</v>
      </c>
      <c r="EO27" s="46">
        <f t="shared" si="0"/>
        <v>-1.9719075067835026E-6</v>
      </c>
      <c r="EP27" s="46">
        <f t="shared" si="1"/>
        <v>1.6630590950029345E-6</v>
      </c>
      <c r="EQ27" s="46">
        <f t="shared" si="2"/>
        <v>-2.6149086853673101E-6</v>
      </c>
      <c r="ER27" s="46">
        <f t="shared" si="3"/>
        <v>6.2368687156384578E-5</v>
      </c>
      <c r="ES27" s="46">
        <f t="shared" si="4"/>
        <v>6.2515235335896543E-5</v>
      </c>
      <c r="ET27" s="46">
        <f t="shared" si="5"/>
        <v>6.7619180160015513E-7</v>
      </c>
      <c r="EU27" s="46">
        <f t="shared" si="6"/>
        <v>-4.8455473810217673E-6</v>
      </c>
      <c r="EV27" s="46">
        <f t="shared" si="7"/>
        <v>-9.2424302193814762E-7</v>
      </c>
      <c r="EW27" s="46">
        <f t="shared" si="8"/>
        <v>-1.9722983048988234E-6</v>
      </c>
      <c r="EX27" s="46">
        <f t="shared" si="9"/>
        <v>4.5941409823085311E-5</v>
      </c>
      <c r="EY27" s="46">
        <f t="shared" si="10"/>
        <v>-2.379177156007582E-6</v>
      </c>
      <c r="EZ27" s="46">
        <f t="shared" si="11"/>
        <v>-4.1584888133674743E-6</v>
      </c>
      <c r="FA27" s="46">
        <f t="shared" si="12"/>
        <v>-5.8656984164315029E-6</v>
      </c>
      <c r="FB27" s="46">
        <f t="shared" si="13"/>
        <v>1.5088405122453374E-5</v>
      </c>
      <c r="FC27" s="46">
        <f t="shared" si="14"/>
        <v>4.5362168036361346E-5</v>
      </c>
      <c r="FD27" s="46">
        <f t="shared" si="15"/>
        <v>2.1731557900534783E-5</v>
      </c>
      <c r="FE27" s="46">
        <f t="shared" si="16"/>
        <v>1.1282113673886965E-5</v>
      </c>
      <c r="FF27" s="46">
        <f t="shared" si="17"/>
        <v>3.7141262516680462E-7</v>
      </c>
      <c r="FG27" s="46">
        <f t="shared" si="18"/>
        <v>-1.8225833544758276E-6</v>
      </c>
      <c r="FH27" s="46">
        <f t="shared" si="19"/>
        <v>-3.7720239265229046E-6</v>
      </c>
      <c r="FI27" s="46">
        <f t="shared" si="20"/>
        <v>8.2183380915969125E-6</v>
      </c>
      <c r="FJ27" s="46">
        <f t="shared" si="21"/>
        <v>-6.9333729537998572E-7</v>
      </c>
      <c r="FK27" s="46">
        <f t="shared" si="22"/>
        <v>1.4920277391902813E-5</v>
      </c>
      <c r="FL27" s="46">
        <f t="shared" si="23"/>
        <v>3.5817301578242465E-6</v>
      </c>
      <c r="FM27" s="46">
        <f t="shared" si="24"/>
        <v>3.2077107426003647E-6</v>
      </c>
      <c r="FN27" s="46">
        <f t="shared" si="25"/>
        <v>1.0882243325154412E-5</v>
      </c>
      <c r="FO27" s="46">
        <f t="shared" si="26"/>
        <v>-8.0390205226020777E-4</v>
      </c>
      <c r="FP27" s="46">
        <f t="shared" si="27"/>
        <v>-3.725841308543934E-6</v>
      </c>
      <c r="FQ27" s="46">
        <f t="shared" si="28"/>
        <v>-5.7125494573213475E-6</v>
      </c>
      <c r="FR27" s="46">
        <f t="shared" si="29"/>
        <v>-7.1368845617779147E-6</v>
      </c>
      <c r="FS27" s="46">
        <f t="shared" si="30"/>
        <v>1.9486761945664104E-5</v>
      </c>
      <c r="FT27" s="46">
        <f t="shared" si="31"/>
        <v>-2.3983301188442033E-5</v>
      </c>
      <c r="FU27" s="46">
        <f t="shared" si="32"/>
        <v>-1.2835424130581014E-4</v>
      </c>
      <c r="FV27" s="46">
        <f t="shared" si="33"/>
        <v>2.4873997258494944E-5</v>
      </c>
      <c r="FW27" s="46">
        <f t="shared" si="34"/>
        <v>1.4257921774596492E-5</v>
      </c>
      <c r="FX27" s="46">
        <f t="shared" si="35"/>
        <v>-4.6274176147151928E-6</v>
      </c>
      <c r="FY27" s="46">
        <f t="shared" si="36"/>
        <v>-5.8465164635938514E-6</v>
      </c>
      <c r="FZ27" s="46">
        <f t="shared" si="37"/>
        <v>1.3040179612235633E-6</v>
      </c>
      <c r="GA27" s="46">
        <f t="shared" si="38"/>
        <v>-9.9774273173192919E-6</v>
      </c>
      <c r="GB27" s="46">
        <f t="shared" si="39"/>
        <v>7.2106207046455437E-5</v>
      </c>
      <c r="GC27" s="46"/>
    </row>
    <row r="28" spans="1:185" x14ac:dyDescent="0.3">
      <c r="A28" s="23" t="s">
        <v>26</v>
      </c>
      <c r="B28" s="21">
        <v>555.28836106000006</v>
      </c>
      <c r="D28" s="21">
        <v>378.32816396999999</v>
      </c>
      <c r="E28" s="21">
        <v>19.481219477</v>
      </c>
      <c r="F28" s="21">
        <v>19.474719743000001</v>
      </c>
      <c r="G28" s="21">
        <v>8.0793086900000005E-2</v>
      </c>
      <c r="H28" s="21">
        <v>2382.6951970999999</v>
      </c>
      <c r="I28" s="23">
        <v>0.44568291059999998</v>
      </c>
      <c r="J28" s="23">
        <v>0.35960144659999999</v>
      </c>
      <c r="K28" s="6">
        <v>2.5971500000000002E-6</v>
      </c>
      <c r="L28" s="23">
        <v>2.5306238495</v>
      </c>
      <c r="M28" s="23">
        <v>6.5573306400000003E-2</v>
      </c>
      <c r="N28" s="6">
        <v>8.6662339999999998E-6</v>
      </c>
      <c r="O28" s="23">
        <v>1.6826655E-3</v>
      </c>
      <c r="P28" s="23">
        <v>7.4529600000000006E-5</v>
      </c>
      <c r="R28" s="23">
        <v>1.5595532E-3</v>
      </c>
      <c r="S28" s="23">
        <v>2.6159637E-3</v>
      </c>
      <c r="T28" s="23">
        <v>3.3535299372999998</v>
      </c>
      <c r="U28" s="6">
        <v>3.4521100000000001E-8</v>
      </c>
      <c r="V28" s="6">
        <v>9.0995460000000007E-6</v>
      </c>
      <c r="W28" s="6">
        <v>3.7308119999999998E-6</v>
      </c>
      <c r="X28" s="23">
        <v>4.4501221000000004E-3</v>
      </c>
      <c r="Y28" s="23">
        <v>0.3190208128</v>
      </c>
      <c r="Z28" s="23">
        <v>1.275399E-2</v>
      </c>
      <c r="AA28" s="6">
        <v>6.4014619999999998E-6</v>
      </c>
      <c r="AB28" s="23">
        <v>1.5945731E-3</v>
      </c>
      <c r="AC28" s="23">
        <v>2.0985389034000002</v>
      </c>
      <c r="AD28" s="23">
        <v>2.9214505000000001E-3</v>
      </c>
      <c r="AE28" s="23">
        <v>8.8132620000000005E-4</v>
      </c>
      <c r="AJ28" s="23">
        <v>1.3395789E-2</v>
      </c>
      <c r="AK28" s="23">
        <v>0.85767365019999997</v>
      </c>
      <c r="AL28" s="23">
        <v>0.15214977430000001</v>
      </c>
      <c r="AM28" s="23">
        <v>4.0698755758000003</v>
      </c>
      <c r="AN28" s="23">
        <v>1.4445736E-3</v>
      </c>
      <c r="AQ28" s="23" t="s">
        <v>26</v>
      </c>
      <c r="AR28" s="23">
        <v>0</v>
      </c>
      <c r="AS28" s="23">
        <v>0</v>
      </c>
      <c r="AT28" s="23">
        <v>0.35960105447414897</v>
      </c>
      <c r="AU28" s="23">
        <v>0.44568327585808498</v>
      </c>
      <c r="AV28" s="23">
        <v>0.44568327585808498</v>
      </c>
      <c r="AW28" s="23">
        <v>2.33660009150804</v>
      </c>
      <c r="AX28" s="23">
        <v>0</v>
      </c>
      <c r="AY28" s="6">
        <v>1.064804753165E-6</v>
      </c>
      <c r="AZ28" s="6">
        <v>1.5323111603476699E-6</v>
      </c>
      <c r="BA28" s="23">
        <v>2.5306266954402399</v>
      </c>
      <c r="BB28" s="23">
        <v>0</v>
      </c>
      <c r="BC28" s="23">
        <v>2.6159993007137E-3</v>
      </c>
      <c r="BD28" s="23">
        <v>6.5573528630386194E-2</v>
      </c>
      <c r="BE28" s="6">
        <v>2.0799243814657398E-6</v>
      </c>
      <c r="BF28" s="6">
        <v>6.5862508749593701E-6</v>
      </c>
      <c r="BG28" s="23">
        <v>8631.3818076932694</v>
      </c>
      <c r="BH28" s="23">
        <v>1.6826473163726E-3</v>
      </c>
      <c r="BI28" s="23">
        <v>0</v>
      </c>
      <c r="BJ28" s="23">
        <v>0</v>
      </c>
      <c r="BK28" s="6">
        <v>7.4528846008256006E-5</v>
      </c>
      <c r="BL28" s="23">
        <v>4.4500918515861599E-3</v>
      </c>
      <c r="BM28" s="23">
        <v>2.9214636448320801E-3</v>
      </c>
      <c r="BN28" s="23">
        <v>8.8133595524892804E-4</v>
      </c>
      <c r="BO28" s="23">
        <v>555.28801854087101</v>
      </c>
      <c r="BP28" s="23">
        <v>1.5596179676260801E-3</v>
      </c>
      <c r="BQ28" s="23">
        <v>0.51435674348846305</v>
      </c>
      <c r="BR28" s="23">
        <v>1223.6907847126199</v>
      </c>
      <c r="BS28" s="23">
        <v>0.81295930174640396</v>
      </c>
      <c r="BT28" s="23">
        <v>0.15215132558432501</v>
      </c>
      <c r="BU28" s="23">
        <v>1.0310643170823</v>
      </c>
      <c r="BV28" s="23">
        <v>0</v>
      </c>
      <c r="BW28" s="23">
        <v>3.35352490200003</v>
      </c>
      <c r="BX28" s="23">
        <v>3.35352490200003</v>
      </c>
      <c r="BY28" s="23">
        <v>4.0698743218635096</v>
      </c>
      <c r="BZ28" s="6">
        <v>7.5945045389860103E-9</v>
      </c>
      <c r="CA28" s="6">
        <v>2.5199683554401701E-8</v>
      </c>
      <c r="CB28" s="23">
        <v>0</v>
      </c>
      <c r="CC28" s="23">
        <v>5.94191637360846E-2</v>
      </c>
      <c r="CD28" s="23">
        <v>0</v>
      </c>
      <c r="CE28" s="23">
        <v>0</v>
      </c>
      <c r="CF28" s="23">
        <v>0</v>
      </c>
      <c r="CG28" s="6">
        <v>2.3658020139221799E-6</v>
      </c>
      <c r="CH28" s="6">
        <v>6.7332418415207701E-6</v>
      </c>
      <c r="CI28" s="6">
        <v>1.23121336882775E-6</v>
      </c>
      <c r="CJ28" s="6">
        <v>2.4995936881672299E-6</v>
      </c>
      <c r="CK28" s="23">
        <v>0.31902230915903101</v>
      </c>
      <c r="CL28" s="23">
        <v>1.27542879330837E-2</v>
      </c>
      <c r="CM28" s="23">
        <v>0</v>
      </c>
      <c r="CN28" s="23">
        <v>0</v>
      </c>
      <c r="CO28" s="6">
        <v>2.6246148249805802E-6</v>
      </c>
      <c r="CP28" s="6">
        <v>3.7769352447405801E-6</v>
      </c>
      <c r="CQ28" s="23">
        <v>3589.6200777129202</v>
      </c>
      <c r="CR28" s="23">
        <v>340.49494270496098</v>
      </c>
      <c r="CS28" s="23">
        <v>37.832696686342899</v>
      </c>
      <c r="CT28" s="23">
        <v>378.32763939130399</v>
      </c>
      <c r="CU28" s="23">
        <v>0</v>
      </c>
      <c r="CV28" s="23">
        <v>0.94910783253509301</v>
      </c>
      <c r="CW28" s="23">
        <v>0</v>
      </c>
      <c r="CX28" s="23">
        <v>0</v>
      </c>
      <c r="CY28" s="23">
        <v>0</v>
      </c>
      <c r="CZ28" s="23">
        <v>0</v>
      </c>
      <c r="DA28" s="23">
        <v>1.3395951311805101E-2</v>
      </c>
      <c r="DB28" s="23">
        <v>3.2135366523917297E-2</v>
      </c>
      <c r="DC28" s="23">
        <v>1269.8555778815701</v>
      </c>
      <c r="DD28" s="23">
        <v>4.3356770383108097E-2</v>
      </c>
      <c r="DE28" s="23">
        <v>0.11361134608707101</v>
      </c>
      <c r="DF28" s="23">
        <v>0.27459248287835403</v>
      </c>
      <c r="DG28" s="23">
        <v>6.4232188043232594E-2</v>
      </c>
      <c r="DH28" s="23">
        <v>0.87195593335427701</v>
      </c>
      <c r="DI28" s="6">
        <v>1.72608078837282E-9</v>
      </c>
      <c r="DJ28" s="23">
        <v>1.5122688389909499E-2</v>
      </c>
      <c r="DK28" s="23">
        <v>19.482267532528599</v>
      </c>
      <c r="DL28" s="23">
        <v>19.475767832247001</v>
      </c>
      <c r="DM28" s="23">
        <v>6.4997002816404503E-3</v>
      </c>
      <c r="DN28" s="23">
        <v>0</v>
      </c>
      <c r="DO28" s="23">
        <v>0</v>
      </c>
      <c r="DP28" s="23">
        <v>10.275429540832301</v>
      </c>
      <c r="DQ28" s="23">
        <v>0</v>
      </c>
      <c r="DR28" s="23">
        <v>0.953911506693782</v>
      </c>
      <c r="DS28" s="23">
        <v>0.183463357187343</v>
      </c>
      <c r="DT28" s="23">
        <v>0.14087113444336</v>
      </c>
      <c r="DU28" s="23">
        <v>2.3841626307754198</v>
      </c>
      <c r="DV28" s="23">
        <v>1.59329708020998E-3</v>
      </c>
      <c r="DW28" s="23">
        <v>1013.37188878267</v>
      </c>
      <c r="DX28" s="23">
        <v>0.100363132359992</v>
      </c>
      <c r="DY28" s="23">
        <v>4.0225597542948703</v>
      </c>
      <c r="DZ28" s="23">
        <v>0</v>
      </c>
      <c r="EA28" s="23">
        <v>8.0793401584020999E-2</v>
      </c>
      <c r="EB28" s="23">
        <v>10.3404472107791</v>
      </c>
      <c r="EC28" s="23">
        <v>1.44456852262162E-3</v>
      </c>
      <c r="ED28" s="23">
        <v>0</v>
      </c>
      <c r="EE28" s="23">
        <v>0</v>
      </c>
      <c r="EF28" s="23">
        <v>31.194394246640499</v>
      </c>
      <c r="EG28" s="23">
        <v>2.0985406529629902</v>
      </c>
      <c r="EH28" s="23">
        <v>0</v>
      </c>
      <c r="EI28" s="23">
        <v>10.192979346405201</v>
      </c>
      <c r="EJ28" s="23">
        <v>2382.6913107028799</v>
      </c>
      <c r="EK28" s="23">
        <v>0.85767504196657296</v>
      </c>
      <c r="EL28" s="23">
        <v>30.1969845377543</v>
      </c>
      <c r="EN28" s="32">
        <f t="shared" si="40"/>
        <v>1.5065401303092021</v>
      </c>
      <c r="EO28" s="46">
        <f t="shared" si="0"/>
        <v>-6.1683109726103894E-7</v>
      </c>
      <c r="EP28" s="46">
        <f t="shared" si="1"/>
        <v>0</v>
      </c>
      <c r="EQ28" s="46">
        <f t="shared" si="2"/>
        <v>-1.3865705648161873E-6</v>
      </c>
      <c r="ER28" s="46">
        <f t="shared" si="3"/>
        <v>5.3798250660683435E-5</v>
      </c>
      <c r="ES28" s="46">
        <f t="shared" si="4"/>
        <v>5.3817937348067657E-5</v>
      </c>
      <c r="ET28" s="46">
        <f t="shared" si="5"/>
        <v>3.8949374639364447E-6</v>
      </c>
      <c r="EU28" s="46">
        <f t="shared" si="6"/>
        <v>-1.6310928584754037E-6</v>
      </c>
      <c r="EV28" s="46">
        <f t="shared" si="7"/>
        <v>8.1954698354545006E-7</v>
      </c>
      <c r="EW28" s="46">
        <f t="shared" si="8"/>
        <v>-1.0904456995919217E-6</v>
      </c>
      <c r="EX28" s="46">
        <f t="shared" si="9"/>
        <v>-1.3124573987037138E-5</v>
      </c>
      <c r="EY28" s="46">
        <f t="shared" si="10"/>
        <v>1.1246002603181518E-6</v>
      </c>
      <c r="EZ28" s="46">
        <f t="shared" si="11"/>
        <v>3.3890373749767619E-6</v>
      </c>
      <c r="FA28" s="46">
        <f t="shared" si="12"/>
        <v>-6.7784431957293778E-6</v>
      </c>
      <c r="FB28" s="46">
        <f t="shared" si="13"/>
        <v>-1.0806442159792012E-5</v>
      </c>
      <c r="FC28" s="46">
        <f t="shared" si="14"/>
        <v>-1.0116675039173296E-5</v>
      </c>
      <c r="FD28" s="46">
        <f t="shared" si="15"/>
        <v>0</v>
      </c>
      <c r="FE28" s="46">
        <f t="shared" si="16"/>
        <v>4.1529603530054886E-5</v>
      </c>
      <c r="FF28" s="46">
        <f t="shared" si="17"/>
        <v>1.3609024353024942E-5</v>
      </c>
      <c r="FG28" s="46">
        <f t="shared" si="18"/>
        <v>-1.5014924762898866E-6</v>
      </c>
      <c r="FH28" s="46">
        <f t="shared" si="19"/>
        <v>-2.4075659218954041E-5</v>
      </c>
      <c r="FI28" s="46">
        <f t="shared" si="20"/>
        <v>-5.5183473664502277E-5</v>
      </c>
      <c r="FJ28" s="46">
        <f t="shared" si="21"/>
        <v>-1.3249139918511398E-6</v>
      </c>
      <c r="FK28" s="46">
        <f t="shared" si="22"/>
        <v>-6.7972098654405092E-6</v>
      </c>
      <c r="FL28" s="46">
        <f t="shared" si="23"/>
        <v>4.6904746366969897E-6</v>
      </c>
      <c r="FM28" s="46">
        <f t="shared" si="24"/>
        <v>2.3359990379511055E-5</v>
      </c>
      <c r="FN28" s="46">
        <f t="shared" si="25"/>
        <v>1.3757751145050242E-5</v>
      </c>
      <c r="FO28" s="46">
        <f t="shared" si="26"/>
        <v>-8.0022658730416615E-4</v>
      </c>
      <c r="FP28" s="46">
        <f t="shared" si="27"/>
        <v>8.3370529238424547E-7</v>
      </c>
      <c r="FQ28" s="46">
        <f t="shared" si="28"/>
        <v>4.4994197505722329E-6</v>
      </c>
      <c r="FR28" s="46">
        <f t="shared" si="29"/>
        <v>1.1068828917138869E-5</v>
      </c>
      <c r="FS28" s="46">
        <f t="shared" si="30"/>
        <v>0</v>
      </c>
      <c r="FT28" s="46">
        <f t="shared" si="31"/>
        <v>0</v>
      </c>
      <c r="FU28" s="46">
        <f t="shared" si="32"/>
        <v>0</v>
      </c>
      <c r="FV28" s="46">
        <f t="shared" si="33"/>
        <v>0</v>
      </c>
      <c r="FW28" s="46">
        <f t="shared" si="34"/>
        <v>1.2116628972027543E-5</v>
      </c>
      <c r="FX28" s="46">
        <f t="shared" si="35"/>
        <v>1.6227227835021649E-6</v>
      </c>
      <c r="FY28" s="46">
        <f t="shared" si="36"/>
        <v>1.0195771450424792E-5</v>
      </c>
      <c r="FZ28" s="46">
        <f t="shared" si="37"/>
        <v>-3.0810192284445156E-7</v>
      </c>
      <c r="GA28" s="46">
        <f t="shared" si="38"/>
        <v>-3.5147938325416262E-6</v>
      </c>
      <c r="GB28" s="46">
        <f t="shared" si="39"/>
        <v>0</v>
      </c>
      <c r="GC28" s="46"/>
    </row>
    <row r="29" spans="1:185" x14ac:dyDescent="0.3">
      <c r="A29" s="23" t="s">
        <v>27</v>
      </c>
      <c r="B29" s="21">
        <v>2.7904209130000002</v>
      </c>
      <c r="D29" s="21">
        <v>1.864232584</v>
      </c>
      <c r="E29" s="21">
        <v>0.1707685051</v>
      </c>
      <c r="F29" s="21">
        <v>0.17014396009999999</v>
      </c>
      <c r="G29" s="21">
        <v>2.9709899199000001</v>
      </c>
      <c r="H29" s="21">
        <v>148.08248651</v>
      </c>
      <c r="I29" s="23">
        <v>3.0956276999999999E-3</v>
      </c>
      <c r="J29" s="23">
        <v>4.41817E-4</v>
      </c>
      <c r="K29" s="6">
        <v>2.45969E-7</v>
      </c>
      <c r="L29" s="23">
        <v>0.80305967339999995</v>
      </c>
      <c r="M29" s="23">
        <v>6.8819500000000001E-5</v>
      </c>
      <c r="N29" s="6">
        <v>8.3272900000000004E-7</v>
      </c>
      <c r="O29" s="6">
        <v>4.2272989999999998E-7</v>
      </c>
      <c r="P29" s="6">
        <v>7.1614700000000004E-6</v>
      </c>
      <c r="R29" s="6">
        <v>3.9187379999999999E-7</v>
      </c>
      <c r="S29" s="6">
        <v>6.57237E-7</v>
      </c>
      <c r="T29" s="23">
        <v>0.19737168350000001</v>
      </c>
      <c r="U29" s="6">
        <v>3.2693999999999999E-9</v>
      </c>
      <c r="V29" s="6">
        <v>8.7436500000000003E-7</v>
      </c>
      <c r="W29" s="6">
        <v>3.5333499999999998E-7</v>
      </c>
      <c r="X29" s="6">
        <v>1.3908150000000001E-6</v>
      </c>
      <c r="Y29" s="23">
        <v>1.032306E-4</v>
      </c>
      <c r="Z29" s="23">
        <v>1.3924200000000001E-4</v>
      </c>
      <c r="AA29" s="6">
        <v>6.0626299999999995E-7</v>
      </c>
      <c r="AB29" s="6">
        <v>4.0113079999999998E-7</v>
      </c>
      <c r="AC29" s="23">
        <v>0.4633892657</v>
      </c>
      <c r="AD29" s="6">
        <v>7.8066160000000004E-7</v>
      </c>
      <c r="AE29" s="6">
        <v>2.2154739999999999E-7</v>
      </c>
      <c r="AJ29" s="6">
        <v>4.3507200000000002E-6</v>
      </c>
      <c r="AK29" s="23">
        <v>0.15172814130000001</v>
      </c>
      <c r="AL29" s="23">
        <v>0.1188551499</v>
      </c>
      <c r="AM29" s="23">
        <v>3.5366233699999999E-2</v>
      </c>
      <c r="AN29" s="6">
        <v>3.6718869999999999E-7</v>
      </c>
      <c r="AP29" s="6"/>
      <c r="AQ29" s="23" t="s">
        <v>27</v>
      </c>
      <c r="AR29" s="23">
        <v>0</v>
      </c>
      <c r="AS29" s="23">
        <v>0</v>
      </c>
      <c r="AT29" s="23">
        <v>4.4183091307870199E-4</v>
      </c>
      <c r="AU29" s="23">
        <v>3.0958232760052201E-3</v>
      </c>
      <c r="AV29" s="23">
        <v>3.0958232760052201E-3</v>
      </c>
      <c r="AW29" s="23">
        <v>0.53333470913870795</v>
      </c>
      <c r="AX29" s="23">
        <v>0</v>
      </c>
      <c r="AY29" s="6">
        <v>1.00861456042593E-7</v>
      </c>
      <c r="AZ29" s="6">
        <v>1.4510601475994301E-7</v>
      </c>
      <c r="BA29" s="23">
        <v>0.80306116597774002</v>
      </c>
      <c r="BB29" s="23">
        <v>0</v>
      </c>
      <c r="BC29" s="6">
        <v>6.5723725474296803E-7</v>
      </c>
      <c r="BD29" s="6">
        <v>6.8803369203944406E-5</v>
      </c>
      <c r="BE29" s="6">
        <v>1.99840164905724E-7</v>
      </c>
      <c r="BF29" s="6">
        <v>6.3287201618192397E-7</v>
      </c>
      <c r="BG29" s="23">
        <v>678.13650400700999</v>
      </c>
      <c r="BH29" s="6">
        <v>4.2272804521767802E-7</v>
      </c>
      <c r="BI29" s="23">
        <v>0</v>
      </c>
      <c r="BJ29" s="23">
        <v>0</v>
      </c>
      <c r="BK29" s="6">
        <v>7.1616219624442696E-6</v>
      </c>
      <c r="BL29" s="6">
        <v>1.39082448740884E-6</v>
      </c>
      <c r="BM29" s="6">
        <v>7.8064732667537604E-7</v>
      </c>
      <c r="BN29" s="6">
        <v>2.21546528547099E-7</v>
      </c>
      <c r="BO29" s="23">
        <v>2.7904179588507301</v>
      </c>
      <c r="BP29" s="6">
        <v>3.9188690639725998E-7</v>
      </c>
      <c r="BQ29" s="23">
        <v>0.162510128982291</v>
      </c>
      <c r="BR29" s="23">
        <v>73.259970599513693</v>
      </c>
      <c r="BS29" s="23">
        <v>0.32160524065113499</v>
      </c>
      <c r="BT29" s="23">
        <v>0.118855449778711</v>
      </c>
      <c r="BU29" s="23">
        <v>0.23548654714930201</v>
      </c>
      <c r="BV29" s="23">
        <v>0</v>
      </c>
      <c r="BW29" s="23">
        <v>0.19737068491013399</v>
      </c>
      <c r="BX29" s="23">
        <v>0.19737068491013399</v>
      </c>
      <c r="BY29" s="23">
        <v>3.5366388705170199E-2</v>
      </c>
      <c r="BZ29" s="6">
        <v>7.1930791040416103E-10</v>
      </c>
      <c r="CA29" s="6">
        <v>2.3860035505437101E-9</v>
      </c>
      <c r="CB29" s="23">
        <v>0</v>
      </c>
      <c r="CC29" s="23">
        <v>1.4068754891648301E-3</v>
      </c>
      <c r="CD29" s="23">
        <v>0</v>
      </c>
      <c r="CE29" s="23">
        <v>0</v>
      </c>
      <c r="CF29" s="23">
        <v>0</v>
      </c>
      <c r="CG29" s="6">
        <v>2.2734172192000501E-7</v>
      </c>
      <c r="CH29" s="6">
        <v>6.4705986099858302E-7</v>
      </c>
      <c r="CI29" s="6">
        <v>1.1659584318523699E-7</v>
      </c>
      <c r="CJ29" s="6">
        <v>2.3675545781731299E-7</v>
      </c>
      <c r="CK29" s="23">
        <v>1.0323126851083299E-4</v>
      </c>
      <c r="CL29" s="23">
        <v>1.39226603451114E-4</v>
      </c>
      <c r="CM29" s="23">
        <v>0</v>
      </c>
      <c r="CN29" s="23">
        <v>0</v>
      </c>
      <c r="CO29" s="6">
        <v>2.4858986865964499E-7</v>
      </c>
      <c r="CP29" s="6">
        <v>3.5772196409773001E-7</v>
      </c>
      <c r="CQ29" s="23">
        <v>221.34398231893201</v>
      </c>
      <c r="CR29" s="23">
        <v>1.67780648004541</v>
      </c>
      <c r="CS29" s="23">
        <v>0.18642404030048901</v>
      </c>
      <c r="CT29" s="23">
        <v>1.8642305203459</v>
      </c>
      <c r="CU29" s="23">
        <v>0</v>
      </c>
      <c r="CV29" s="23">
        <v>0.17278246456896801</v>
      </c>
      <c r="CW29" s="23">
        <v>0</v>
      </c>
      <c r="CX29" s="23">
        <v>0</v>
      </c>
      <c r="CY29" s="23">
        <v>0</v>
      </c>
      <c r="CZ29" s="23">
        <v>0</v>
      </c>
      <c r="DA29" s="6">
        <v>4.3507672459310904E-6</v>
      </c>
      <c r="DB29" s="6">
        <v>5.2451848299960804E-6</v>
      </c>
      <c r="DC29" s="23">
        <v>75.548155763157496</v>
      </c>
      <c r="DD29" s="6">
        <v>7.0764750299001901E-6</v>
      </c>
      <c r="DE29" s="6">
        <v>1.8543762297657E-5</v>
      </c>
      <c r="DF29" s="6">
        <v>4.4824142815412399E-5</v>
      </c>
      <c r="DG29" s="6">
        <v>1.0484001609374001E-5</v>
      </c>
      <c r="DH29" s="23">
        <v>9.5591598185595893E-3</v>
      </c>
      <c r="DI29" s="6">
        <v>1.63462799759696E-10</v>
      </c>
      <c r="DJ29" s="6">
        <v>2.46831517275969E-6</v>
      </c>
      <c r="DK29" s="23">
        <v>0.170777079791332</v>
      </c>
      <c r="DL29" s="23">
        <v>0.17015253220732199</v>
      </c>
      <c r="DM29" s="23">
        <v>6.2454758400987598E-4</v>
      </c>
      <c r="DN29" s="23">
        <v>0</v>
      </c>
      <c r="DO29" s="23">
        <v>0</v>
      </c>
      <c r="DP29" s="23">
        <v>0.111356700121805</v>
      </c>
      <c r="DQ29" s="23">
        <v>0</v>
      </c>
      <c r="DR29" s="23">
        <v>2.4932099847329902E-3</v>
      </c>
      <c r="DS29" s="6">
        <v>2.99449428727325E-5</v>
      </c>
      <c r="DT29" s="23">
        <v>4.82139695872395E-4</v>
      </c>
      <c r="DU29" s="23">
        <v>6.2329573350529298E-3</v>
      </c>
      <c r="DV29" s="6">
        <v>4.0079938689462501E-7</v>
      </c>
      <c r="DW29" s="23">
        <v>57.663300238870796</v>
      </c>
      <c r="DX29" s="6">
        <v>1.6380718376075401E-5</v>
      </c>
      <c r="DY29" s="23">
        <v>3.9893397708295503E-2</v>
      </c>
      <c r="DZ29" s="23">
        <v>0</v>
      </c>
      <c r="EA29" s="23">
        <v>2.9709690455640301</v>
      </c>
      <c r="EB29" s="23">
        <v>2.3641767214993599</v>
      </c>
      <c r="EC29" s="6">
        <v>3.6719922634302802E-7</v>
      </c>
      <c r="ED29" s="23">
        <v>0</v>
      </c>
      <c r="EE29" s="23">
        <v>0</v>
      </c>
      <c r="EF29" s="23">
        <v>5.4449863582929696</v>
      </c>
      <c r="EG29" s="23">
        <v>0.46339322729806998</v>
      </c>
      <c r="EH29" s="23">
        <v>0</v>
      </c>
      <c r="EI29" s="23">
        <v>0.36740471640073202</v>
      </c>
      <c r="EJ29" s="23">
        <v>148.08241009275901</v>
      </c>
      <c r="EK29" s="23">
        <v>0.151727881446452</v>
      </c>
      <c r="EL29" s="23">
        <v>6.6062682505442396</v>
      </c>
      <c r="EN29" s="32">
        <f t="shared" si="40"/>
        <v>1.4947351422784236</v>
      </c>
      <c r="EO29" s="46">
        <f t="shared" si="0"/>
        <v>-1.0586751469403643E-6</v>
      </c>
      <c r="EP29" s="46">
        <f t="shared" si="1"/>
        <v>0</v>
      </c>
      <c r="EQ29" s="46">
        <f t="shared" si="2"/>
        <v>-1.1069724441896652E-6</v>
      </c>
      <c r="ER29" s="46">
        <f t="shared" si="3"/>
        <v>5.0212369821833367E-5</v>
      </c>
      <c r="ES29" s="46">
        <f t="shared" si="4"/>
        <v>5.0381496451350492E-5</v>
      </c>
      <c r="ET29" s="46">
        <f t="shared" si="5"/>
        <v>-7.0260541209378204E-6</v>
      </c>
      <c r="EU29" s="46">
        <f t="shared" si="6"/>
        <v>-5.1604509615664182E-7</v>
      </c>
      <c r="EV29" s="46">
        <f t="shared" si="7"/>
        <v>6.3178141615746118E-5</v>
      </c>
      <c r="EW29" s="46">
        <f t="shared" si="8"/>
        <v>3.1490591584277237E-5</v>
      </c>
      <c r="EX29" s="46">
        <f t="shared" si="9"/>
        <v>-6.2170333010022289E-6</v>
      </c>
      <c r="EY29" s="46">
        <f t="shared" si="10"/>
        <v>1.8586137363249074E-6</v>
      </c>
      <c r="EZ29" s="46">
        <f t="shared" si="11"/>
        <v>-2.3439281098517448E-4</v>
      </c>
      <c r="FA29" s="46">
        <f t="shared" si="12"/>
        <v>-2.0197341934921875E-5</v>
      </c>
      <c r="FB29" s="46">
        <f t="shared" si="13"/>
        <v>-4.3876298363599877E-6</v>
      </c>
      <c r="FC29" s="46">
        <f t="shared" si="14"/>
        <v>2.1219448558639337E-5</v>
      </c>
      <c r="FD29" s="46">
        <f t="shared" si="15"/>
        <v>0</v>
      </c>
      <c r="FE29" s="46">
        <f t="shared" si="16"/>
        <v>3.3445454276324974E-5</v>
      </c>
      <c r="FF29" s="46">
        <f t="shared" si="17"/>
        <v>3.8759681520671044E-7</v>
      </c>
      <c r="FG29" s="46">
        <f t="shared" si="18"/>
        <v>-5.0594383566637359E-6</v>
      </c>
      <c r="FH29" s="46">
        <f t="shared" si="19"/>
        <v>-1.9139269971030833E-4</v>
      </c>
      <c r="FI29" s="46">
        <f t="shared" si="20"/>
        <v>4.1839413274771674E-5</v>
      </c>
      <c r="FJ29" s="46">
        <f t="shared" si="21"/>
        <v>4.6134695260845873E-5</v>
      </c>
      <c r="FK29" s="46">
        <f t="shared" si="22"/>
        <v>6.8214743441342445E-6</v>
      </c>
      <c r="FL29" s="46">
        <f t="shared" si="23"/>
        <v>6.4758979701212182E-6</v>
      </c>
      <c r="FM29" s="46">
        <f t="shared" si="24"/>
        <v>-1.1057402856900522E-4</v>
      </c>
      <c r="FN29" s="46">
        <f t="shared" si="25"/>
        <v>8.0547150947758971E-5</v>
      </c>
      <c r="FO29" s="46">
        <f t="shared" si="26"/>
        <v>-8.2619710422378214E-4</v>
      </c>
      <c r="FP29" s="46">
        <f t="shared" si="27"/>
        <v>8.5491796276177735E-6</v>
      </c>
      <c r="FQ29" s="46">
        <f t="shared" si="28"/>
        <v>-1.8283625868111017E-5</v>
      </c>
      <c r="FR29" s="46">
        <f t="shared" si="29"/>
        <v>-3.9334828618284534E-6</v>
      </c>
      <c r="FS29" s="46">
        <f t="shared" si="30"/>
        <v>0</v>
      </c>
      <c r="FT29" s="46">
        <f t="shared" si="31"/>
        <v>0</v>
      </c>
      <c r="FU29" s="46">
        <f t="shared" si="32"/>
        <v>0</v>
      </c>
      <c r="FV29" s="46">
        <f t="shared" si="33"/>
        <v>0</v>
      </c>
      <c r="FW29" s="46">
        <f t="shared" si="34"/>
        <v>1.0859336176570831E-5</v>
      </c>
      <c r="FX29" s="46">
        <f t="shared" si="35"/>
        <v>-1.7126259228254371E-6</v>
      </c>
      <c r="FY29" s="46">
        <f t="shared" si="36"/>
        <v>2.5230603070570919E-6</v>
      </c>
      <c r="FZ29" s="46">
        <f t="shared" si="37"/>
        <v>4.3828577143425068E-6</v>
      </c>
      <c r="GA29" s="46">
        <f t="shared" si="38"/>
        <v>2.8667393707999252E-5</v>
      </c>
      <c r="GB29" s="46">
        <f t="shared" si="39"/>
        <v>0</v>
      </c>
      <c r="GC29" s="46"/>
    </row>
    <row r="30" spans="1:185" x14ac:dyDescent="0.3">
      <c r="K30" s="6"/>
      <c r="N30" s="6"/>
      <c r="O30" s="6"/>
      <c r="P30" s="6"/>
      <c r="R30" s="6"/>
      <c r="S30" s="6"/>
      <c r="U30" s="6"/>
      <c r="V30" s="6"/>
      <c r="W30" s="6"/>
      <c r="X30" s="6"/>
      <c r="AA30" s="6"/>
      <c r="AB30" s="6"/>
      <c r="AD30" s="6"/>
      <c r="AE30" s="6"/>
      <c r="AJ30" s="6"/>
      <c r="AN30" s="6"/>
      <c r="AP30" s="6"/>
      <c r="AQ30" s="23"/>
      <c r="AT30" s="23"/>
      <c r="AU30" s="23"/>
      <c r="AV30" s="23"/>
      <c r="AW30" s="23"/>
      <c r="BA30" s="23"/>
      <c r="BC30" s="23"/>
      <c r="BD30" s="23"/>
      <c r="BE30" s="23"/>
      <c r="BF30" s="23"/>
      <c r="BG30" s="23"/>
      <c r="BH30" s="23"/>
      <c r="BK30" s="23"/>
      <c r="BL30" s="23"/>
      <c r="BM30" s="23"/>
      <c r="BN30" s="23"/>
      <c r="BO30" s="23"/>
      <c r="BP30" s="23"/>
      <c r="BQ30" s="23"/>
      <c r="BR30" s="23"/>
      <c r="BU30" s="23"/>
      <c r="BW30" s="23"/>
      <c r="BX30" s="23"/>
      <c r="BZ30" s="23"/>
      <c r="CA30" s="23"/>
      <c r="CB30" s="23"/>
      <c r="CC30" s="23"/>
      <c r="CD30" s="23"/>
      <c r="CG30" s="23"/>
      <c r="CH30" s="23"/>
      <c r="CI30" s="23"/>
      <c r="CJ30" s="23"/>
      <c r="CK30" s="23"/>
      <c r="CL30" s="23"/>
      <c r="CO30" s="23"/>
      <c r="CP30" s="23"/>
      <c r="CR30" s="23"/>
      <c r="CS30" s="23"/>
      <c r="CT30" s="23"/>
      <c r="CU30" s="23"/>
      <c r="CV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X30" s="23"/>
      <c r="DY30" s="23"/>
      <c r="DZ30" s="23"/>
      <c r="EA30" s="23"/>
      <c r="ED30" s="23"/>
      <c r="EE30" s="23"/>
      <c r="EF30" s="23"/>
      <c r="EG30" s="23"/>
      <c r="EI30" s="23"/>
      <c r="EJ30" s="23"/>
      <c r="EL30" s="23"/>
      <c r="EN30" s="32" t="e">
        <f t="shared" si="40"/>
        <v>#DIV/0!</v>
      </c>
      <c r="EO30" s="46">
        <f t="shared" si="0"/>
        <v>0</v>
      </c>
      <c r="EP30" s="46">
        <f t="shared" si="1"/>
        <v>0</v>
      </c>
      <c r="EQ30" s="46">
        <f t="shared" si="2"/>
        <v>0</v>
      </c>
      <c r="ER30" s="46">
        <f t="shared" si="3"/>
        <v>0</v>
      </c>
      <c r="ES30" s="46">
        <f t="shared" si="4"/>
        <v>0</v>
      </c>
      <c r="ET30" s="46">
        <f t="shared" si="5"/>
        <v>0</v>
      </c>
      <c r="EU30" s="46">
        <f t="shared" si="6"/>
        <v>0</v>
      </c>
      <c r="EV30" s="46">
        <f t="shared" si="7"/>
        <v>0</v>
      </c>
      <c r="EW30" s="46">
        <f t="shared" si="8"/>
        <v>0</v>
      </c>
      <c r="EX30" s="46">
        <f t="shared" si="9"/>
        <v>0</v>
      </c>
      <c r="EY30" s="46">
        <f t="shared" si="10"/>
        <v>0</v>
      </c>
      <c r="EZ30" s="46">
        <f t="shared" si="11"/>
        <v>0</v>
      </c>
      <c r="FA30" s="46">
        <f t="shared" si="12"/>
        <v>0</v>
      </c>
      <c r="FB30" s="46">
        <f t="shared" si="13"/>
        <v>0</v>
      </c>
      <c r="FC30" s="46">
        <f t="shared" si="14"/>
        <v>0</v>
      </c>
      <c r="FD30" s="46">
        <f t="shared" si="15"/>
        <v>0</v>
      </c>
      <c r="FE30" s="46">
        <f t="shared" si="16"/>
        <v>0</v>
      </c>
      <c r="FF30" s="46">
        <f t="shared" si="17"/>
        <v>0</v>
      </c>
      <c r="FG30" s="46">
        <f t="shared" si="18"/>
        <v>0</v>
      </c>
      <c r="FH30" s="46">
        <f t="shared" si="19"/>
        <v>0</v>
      </c>
      <c r="FI30" s="46">
        <f t="shared" si="20"/>
        <v>0</v>
      </c>
      <c r="FJ30" s="46">
        <f t="shared" si="21"/>
        <v>0</v>
      </c>
      <c r="FK30" s="46">
        <f t="shared" si="22"/>
        <v>0</v>
      </c>
      <c r="FL30" s="46">
        <f t="shared" si="23"/>
        <v>0</v>
      </c>
      <c r="FM30" s="46">
        <f t="shared" si="24"/>
        <v>0</v>
      </c>
      <c r="FN30" s="46">
        <f t="shared" si="25"/>
        <v>0</v>
      </c>
      <c r="FO30" s="46">
        <f t="shared" si="26"/>
        <v>0</v>
      </c>
      <c r="FP30" s="46">
        <f t="shared" si="27"/>
        <v>0</v>
      </c>
      <c r="FQ30" s="46">
        <f t="shared" si="28"/>
        <v>0</v>
      </c>
      <c r="FR30" s="46">
        <f t="shared" si="29"/>
        <v>0</v>
      </c>
      <c r="FS30" s="46">
        <f t="shared" si="30"/>
        <v>0</v>
      </c>
      <c r="FT30" s="46">
        <f t="shared" si="31"/>
        <v>0</v>
      </c>
      <c r="FU30" s="46">
        <f t="shared" si="32"/>
        <v>0</v>
      </c>
      <c r="FV30" s="46">
        <f t="shared" si="33"/>
        <v>0</v>
      </c>
      <c r="FW30" s="46">
        <f t="shared" si="34"/>
        <v>0</v>
      </c>
      <c r="FX30" s="46">
        <f t="shared" si="35"/>
        <v>0</v>
      </c>
      <c r="FY30" s="46">
        <f t="shared" si="36"/>
        <v>0</v>
      </c>
      <c r="FZ30" s="46">
        <f t="shared" si="37"/>
        <v>0</v>
      </c>
      <c r="GA30" s="46">
        <f t="shared" si="38"/>
        <v>0</v>
      </c>
      <c r="GB30" s="46">
        <f t="shared" si="39"/>
        <v>0</v>
      </c>
      <c r="GC30" s="46"/>
    </row>
    <row r="31" spans="1:185" x14ac:dyDescent="0.3">
      <c r="A31" s="23"/>
      <c r="K31" s="6"/>
      <c r="N31" s="6"/>
      <c r="O31" s="6"/>
      <c r="P31" s="6"/>
      <c r="R31" s="6"/>
      <c r="S31" s="6"/>
      <c r="U31" s="6"/>
      <c r="V31" s="6"/>
      <c r="W31" s="6"/>
      <c r="X31" s="6"/>
      <c r="AA31" s="6"/>
      <c r="AB31" s="6"/>
      <c r="AD31" s="6"/>
      <c r="AE31" s="6"/>
      <c r="AJ31" s="6"/>
      <c r="AN31" s="6"/>
      <c r="AP31" s="6"/>
      <c r="AQ31" s="23"/>
      <c r="AT31" s="23"/>
      <c r="AU31" s="23"/>
      <c r="AV31" s="23"/>
      <c r="AW31" s="23"/>
      <c r="BA31" s="23"/>
      <c r="BC31" s="23"/>
      <c r="BD31" s="23"/>
      <c r="BE31" s="23"/>
      <c r="BF31" s="23"/>
      <c r="BG31" s="23"/>
      <c r="BH31" s="23"/>
      <c r="BK31" s="23"/>
      <c r="BL31" s="23"/>
      <c r="BM31" s="23"/>
      <c r="BN31" s="23"/>
      <c r="BO31" s="23"/>
      <c r="BP31" s="23"/>
      <c r="BQ31" s="23"/>
      <c r="BR31" s="23"/>
      <c r="BU31" s="23"/>
      <c r="BW31" s="23"/>
      <c r="BX31" s="23"/>
      <c r="BZ31" s="23"/>
      <c r="CA31" s="23"/>
      <c r="CB31" s="23"/>
      <c r="CC31" s="23"/>
      <c r="CD31" s="23"/>
      <c r="CG31" s="23"/>
      <c r="CH31" s="23"/>
      <c r="CI31" s="23"/>
      <c r="CJ31" s="23"/>
      <c r="CK31" s="23"/>
      <c r="CL31" s="23"/>
      <c r="CO31" s="23"/>
      <c r="CP31" s="23"/>
      <c r="CR31" s="23"/>
      <c r="CS31" s="23"/>
      <c r="CT31" s="23"/>
      <c r="CU31" s="23"/>
      <c r="CV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X31" s="23"/>
      <c r="DY31" s="23"/>
      <c r="DZ31" s="23"/>
      <c r="EA31" s="23"/>
      <c r="ED31" s="23"/>
      <c r="EE31" s="23"/>
      <c r="EF31" s="23"/>
      <c r="EG31" s="23"/>
      <c r="EI31" s="23"/>
      <c r="EJ31" s="23"/>
      <c r="EL31" s="23"/>
      <c r="EN31" s="32" t="e">
        <f t="shared" si="40"/>
        <v>#DIV/0!</v>
      </c>
      <c r="EO31" s="46">
        <f t="shared" si="0"/>
        <v>0</v>
      </c>
      <c r="EP31" s="46">
        <f t="shared" si="1"/>
        <v>0</v>
      </c>
      <c r="EQ31" s="46">
        <f t="shared" si="2"/>
        <v>0</v>
      </c>
      <c r="ER31" s="46">
        <f t="shared" si="3"/>
        <v>0</v>
      </c>
      <c r="ES31" s="46">
        <f t="shared" si="4"/>
        <v>0</v>
      </c>
      <c r="ET31" s="46">
        <f t="shared" si="5"/>
        <v>0</v>
      </c>
      <c r="EU31" s="46">
        <f t="shared" si="6"/>
        <v>0</v>
      </c>
      <c r="EV31" s="46">
        <f t="shared" si="7"/>
        <v>0</v>
      </c>
      <c r="EW31" s="46">
        <f t="shared" si="8"/>
        <v>0</v>
      </c>
      <c r="EX31" s="46">
        <f t="shared" si="9"/>
        <v>0</v>
      </c>
      <c r="EY31" s="46">
        <f t="shared" si="10"/>
        <v>0</v>
      </c>
      <c r="EZ31" s="46">
        <f t="shared" si="11"/>
        <v>0</v>
      </c>
      <c r="FA31" s="46">
        <f t="shared" si="12"/>
        <v>0</v>
      </c>
      <c r="FB31" s="46">
        <f t="shared" si="13"/>
        <v>0</v>
      </c>
      <c r="FC31" s="46">
        <f t="shared" si="14"/>
        <v>0</v>
      </c>
      <c r="FD31" s="46">
        <f t="shared" si="15"/>
        <v>0</v>
      </c>
      <c r="FE31" s="46">
        <f t="shared" si="16"/>
        <v>0</v>
      </c>
      <c r="FF31" s="46">
        <f t="shared" si="17"/>
        <v>0</v>
      </c>
      <c r="FG31" s="46">
        <f t="shared" si="18"/>
        <v>0</v>
      </c>
      <c r="FH31" s="46">
        <f t="shared" si="19"/>
        <v>0</v>
      </c>
      <c r="FI31" s="46">
        <f t="shared" si="20"/>
        <v>0</v>
      </c>
      <c r="FJ31" s="46">
        <f t="shared" si="21"/>
        <v>0</v>
      </c>
      <c r="FK31" s="46">
        <f t="shared" si="22"/>
        <v>0</v>
      </c>
      <c r="FL31" s="46">
        <f t="shared" si="23"/>
        <v>0</v>
      </c>
      <c r="FM31" s="46">
        <f t="shared" si="24"/>
        <v>0</v>
      </c>
      <c r="FN31" s="46">
        <f t="shared" si="25"/>
        <v>0</v>
      </c>
      <c r="FO31" s="46">
        <f t="shared" si="26"/>
        <v>0</v>
      </c>
      <c r="FP31" s="46">
        <f t="shared" si="27"/>
        <v>0</v>
      </c>
      <c r="FQ31" s="46">
        <f t="shared" si="28"/>
        <v>0</v>
      </c>
      <c r="FR31" s="46">
        <f t="shared" si="29"/>
        <v>0</v>
      </c>
      <c r="FS31" s="46">
        <f t="shared" si="30"/>
        <v>0</v>
      </c>
      <c r="FT31" s="46">
        <f t="shared" si="31"/>
        <v>0</v>
      </c>
      <c r="FU31" s="46">
        <f t="shared" si="32"/>
        <v>0</v>
      </c>
      <c r="FV31" s="46">
        <f t="shared" si="33"/>
        <v>0</v>
      </c>
      <c r="FW31" s="46">
        <f t="shared" si="34"/>
        <v>0</v>
      </c>
      <c r="FX31" s="46">
        <f t="shared" si="35"/>
        <v>0</v>
      </c>
      <c r="FY31" s="46">
        <f t="shared" si="36"/>
        <v>0</v>
      </c>
      <c r="FZ31" s="46">
        <f t="shared" si="37"/>
        <v>0</v>
      </c>
      <c r="GA31" s="46">
        <f t="shared" si="38"/>
        <v>0</v>
      </c>
      <c r="GB31" s="46">
        <f t="shared" si="39"/>
        <v>0</v>
      </c>
      <c r="GC31" s="46"/>
    </row>
    <row r="32" spans="1:185" x14ac:dyDescent="0.3">
      <c r="A32" s="23" t="s">
        <v>30</v>
      </c>
      <c r="B32" s="21">
        <v>54271.172140000002</v>
      </c>
      <c r="C32" s="21">
        <v>1.0465927180000001</v>
      </c>
      <c r="D32" s="21">
        <v>43058.816215999999</v>
      </c>
      <c r="E32" s="21">
        <v>663.39699051000002</v>
      </c>
      <c r="F32" s="21">
        <v>657.61079658000006</v>
      </c>
      <c r="G32" s="21">
        <v>4295.5325820999997</v>
      </c>
      <c r="H32" s="21">
        <v>209577.50846000001</v>
      </c>
      <c r="I32" s="23">
        <v>90.131912546999999</v>
      </c>
      <c r="J32" s="23">
        <v>48.860773272000003</v>
      </c>
      <c r="K32" s="23">
        <v>1.9493112000000001E-3</v>
      </c>
      <c r="L32" s="23">
        <v>1916.7829571</v>
      </c>
      <c r="M32" s="23">
        <v>10.141620490999999</v>
      </c>
      <c r="N32" s="23">
        <v>7.7147352000000004E-3</v>
      </c>
      <c r="O32" s="23">
        <v>0.2537717297</v>
      </c>
      <c r="P32" s="23">
        <v>6.6346722299999994E-2</v>
      </c>
      <c r="Q32" s="6">
        <v>9.7705981000000004E-7</v>
      </c>
      <c r="R32" s="23">
        <v>0.2351995382</v>
      </c>
      <c r="S32" s="23">
        <v>0.39452495910000002</v>
      </c>
      <c r="T32" s="23">
        <v>793.63308847999997</v>
      </c>
      <c r="U32" s="23">
        <v>2.5910100000000001E-5</v>
      </c>
      <c r="V32" s="23">
        <v>8.1004725000000007E-3</v>
      </c>
      <c r="W32" s="23">
        <v>4.1786860999999996E-3</v>
      </c>
      <c r="X32" s="23">
        <v>0.65256760199999997</v>
      </c>
      <c r="Y32" s="23">
        <v>47.230864541999999</v>
      </c>
      <c r="Z32" s="23">
        <v>2.8494217384999998</v>
      </c>
      <c r="AA32" s="23">
        <v>7.3058771000000002E-3</v>
      </c>
      <c r="AB32" s="23">
        <v>0.24044984150000001</v>
      </c>
      <c r="AC32" s="23">
        <v>1080.6480137000001</v>
      </c>
      <c r="AD32" s="23">
        <v>0.4374180299</v>
      </c>
      <c r="AE32" s="23">
        <v>0.13290840979999999</v>
      </c>
      <c r="AF32" s="23">
        <v>5.4126553500000001E-2</v>
      </c>
      <c r="AG32" s="23">
        <v>1.87599E-5</v>
      </c>
      <c r="AH32" s="23">
        <v>6.2165579999999998E-4</v>
      </c>
      <c r="AI32" s="23">
        <v>5.7174350000000005E-4</v>
      </c>
      <c r="AJ32" s="23">
        <v>2.0385764693000001</v>
      </c>
      <c r="AK32" s="23">
        <v>364.10128218</v>
      </c>
      <c r="AL32" s="23">
        <v>56.724930123999997</v>
      </c>
      <c r="AM32" s="23">
        <v>35.947762802</v>
      </c>
      <c r="AN32" s="23">
        <v>0.21757303750000001</v>
      </c>
      <c r="AO32" s="23">
        <v>1.062166E-4</v>
      </c>
      <c r="AQ32" s="23" t="s">
        <v>30</v>
      </c>
      <c r="AR32" s="23">
        <v>0</v>
      </c>
      <c r="AS32" s="23">
        <v>0</v>
      </c>
      <c r="AT32" s="23">
        <v>48.860565676979299</v>
      </c>
      <c r="AU32" s="23">
        <v>90.130934350282502</v>
      </c>
      <c r="AV32" s="23">
        <v>90.130934350282502</v>
      </c>
      <c r="AW32" s="23">
        <v>160.092224057176</v>
      </c>
      <c r="AX32" s="23">
        <v>0</v>
      </c>
      <c r="AY32" s="23">
        <v>7.9921903239140997E-4</v>
      </c>
      <c r="AZ32" s="23">
        <v>1.15009483776737E-3</v>
      </c>
      <c r="BA32" s="23">
        <v>1916.71492243375</v>
      </c>
      <c r="BB32" s="23">
        <v>1.0621718437031E-4</v>
      </c>
      <c r="BC32" s="23">
        <v>0.39452435372019901</v>
      </c>
      <c r="BD32" s="23">
        <v>10.141577704980101</v>
      </c>
      <c r="BE32" s="23">
        <v>1.8515301476545499E-3</v>
      </c>
      <c r="BF32" s="23">
        <v>5.8631973665790402E-3</v>
      </c>
      <c r="BG32" s="23">
        <v>2669577.9904269599</v>
      </c>
      <c r="BH32" s="23">
        <v>0.25377154353202702</v>
      </c>
      <c r="BI32" s="6">
        <v>2.83340723226243E-7</v>
      </c>
      <c r="BJ32" s="6">
        <v>6.9372100618947501E-7</v>
      </c>
      <c r="BK32" s="23">
        <v>6.6346739369547394E-2</v>
      </c>
      <c r="BL32" s="23">
        <v>0.65257135305580305</v>
      </c>
      <c r="BM32" s="23">
        <v>0.437418679910547</v>
      </c>
      <c r="BN32" s="23">
        <v>0.13290868187029101</v>
      </c>
      <c r="BO32" s="23">
        <v>54270.909715482398</v>
      </c>
      <c r="BP32" s="23">
        <v>0.23520021781749001</v>
      </c>
      <c r="BQ32" s="23">
        <v>333.41062633458398</v>
      </c>
      <c r="BR32" s="23">
        <v>155419.11553332899</v>
      </c>
      <c r="BS32" s="23">
        <v>541.12775289496903</v>
      </c>
      <c r="BT32" s="23">
        <v>56.723698237564598</v>
      </c>
      <c r="BU32" s="23">
        <v>67.114173825683906</v>
      </c>
      <c r="BV32" s="23">
        <v>0</v>
      </c>
      <c r="BW32" s="23">
        <v>793.62880100036602</v>
      </c>
      <c r="BX32" s="23">
        <v>793.62880100036602</v>
      </c>
      <c r="BY32" s="23">
        <v>35.947648279826701</v>
      </c>
      <c r="BZ32" s="6">
        <v>5.7002866855975302E-6</v>
      </c>
      <c r="CA32" s="6">
        <v>1.8913771468887999E-5</v>
      </c>
      <c r="CB32" s="23">
        <v>0</v>
      </c>
      <c r="CC32" s="23">
        <v>28.378297014320101</v>
      </c>
      <c r="CD32" s="23">
        <v>8.0541703586703803E-2</v>
      </c>
      <c r="CE32" s="23">
        <v>7.3827004101773095E-4</v>
      </c>
      <c r="CF32" s="23">
        <v>0</v>
      </c>
      <c r="CG32" s="23">
        <v>2.1061173729724301E-3</v>
      </c>
      <c r="CH32" s="23">
        <v>5.9943460176259504E-3</v>
      </c>
      <c r="CI32" s="23">
        <v>1.3789683592652E-3</v>
      </c>
      <c r="CJ32" s="23">
        <v>2.7997224722630899E-3</v>
      </c>
      <c r="CK32" s="23">
        <v>47.230945918008501</v>
      </c>
      <c r="CL32" s="23">
        <v>2.8494089676261001</v>
      </c>
      <c r="CM32" s="23">
        <v>1.04659235613463</v>
      </c>
      <c r="CN32" s="23">
        <v>0</v>
      </c>
      <c r="CO32" s="23">
        <v>2.9954128782993502E-3</v>
      </c>
      <c r="CP32" s="23">
        <v>4.31046226734348E-3</v>
      </c>
      <c r="CQ32" s="23">
        <v>364629.30618793197</v>
      </c>
      <c r="CR32" s="23">
        <v>38752.677331745901</v>
      </c>
      <c r="CS32" s="23">
        <v>4305.8420475140101</v>
      </c>
      <c r="CT32" s="23">
        <v>43058.519379259902</v>
      </c>
      <c r="CU32" s="23">
        <v>0</v>
      </c>
      <c r="CV32" s="23">
        <v>136.09162120700199</v>
      </c>
      <c r="CW32" s="23">
        <v>5.4127216808038003E-2</v>
      </c>
      <c r="CX32" s="6">
        <v>1.8759385201474899E-5</v>
      </c>
      <c r="CY32" s="23">
        <v>6.2163423275296797E-4</v>
      </c>
      <c r="CZ32" s="23">
        <v>5.7173426372790503E-4</v>
      </c>
      <c r="DA32" s="23">
        <v>2.0385762680996602</v>
      </c>
      <c r="DB32" s="23">
        <v>3.37929559483457</v>
      </c>
      <c r="DC32" s="23">
        <v>109113.014528368</v>
      </c>
      <c r="DD32" s="23">
        <v>4.55928779675589</v>
      </c>
      <c r="DE32" s="23">
        <v>11.947025242811501</v>
      </c>
      <c r="DF32" s="23">
        <v>28.875569038288798</v>
      </c>
      <c r="DG32" s="23">
        <v>6.7545033676702904</v>
      </c>
      <c r="DH32" s="23">
        <v>13.2795504392158</v>
      </c>
      <c r="DI32" s="6">
        <v>1.2955206016413399E-6</v>
      </c>
      <c r="DJ32" s="23">
        <v>1.5902617429741399</v>
      </c>
      <c r="DK32" s="23">
        <v>663.43673616638205</v>
      </c>
      <c r="DL32" s="23">
        <v>657.65055115031601</v>
      </c>
      <c r="DM32" s="23">
        <v>5.7861850160661801</v>
      </c>
      <c r="DN32" s="23">
        <v>0</v>
      </c>
      <c r="DO32" s="23">
        <v>0</v>
      </c>
      <c r="DP32" s="23">
        <v>167.247885853491</v>
      </c>
      <c r="DQ32" s="23">
        <v>0</v>
      </c>
      <c r="DR32" s="23">
        <v>80.846506751103703</v>
      </c>
      <c r="DS32" s="23">
        <v>19.2925732601398</v>
      </c>
      <c r="DT32" s="23">
        <v>10.990352362528</v>
      </c>
      <c r="DU32" s="23">
        <v>202.05338025650701</v>
      </c>
      <c r="DV32" s="23">
        <v>0.240259082845174</v>
      </c>
      <c r="DW32" s="23">
        <v>94015.252490813495</v>
      </c>
      <c r="DX32" s="23">
        <v>10.553920868621001</v>
      </c>
      <c r="DY32" s="23">
        <v>96.280438575373296</v>
      </c>
      <c r="DZ32" s="23">
        <v>0</v>
      </c>
      <c r="EA32" s="23">
        <v>4295.4142530592899</v>
      </c>
      <c r="EB32" s="23">
        <v>466.25506322882399</v>
      </c>
      <c r="EC32" s="23">
        <v>0.21757329816768201</v>
      </c>
      <c r="ED32" s="23">
        <v>0</v>
      </c>
      <c r="EE32" s="23">
        <v>0</v>
      </c>
      <c r="EF32" s="23">
        <v>559.422534724554</v>
      </c>
      <c r="EG32" s="23">
        <v>1080.6067388479</v>
      </c>
      <c r="EH32" s="23">
        <v>0</v>
      </c>
      <c r="EI32" s="23">
        <v>678.51611937856103</v>
      </c>
      <c r="EJ32" s="23">
        <v>209567.54835485501</v>
      </c>
      <c r="EK32" s="23">
        <v>364.096744026002</v>
      </c>
      <c r="EL32" s="23">
        <v>654.49359701304297</v>
      </c>
      <c r="EN32" s="32">
        <f t="shared" si="40"/>
        <v>1.7399130211253657</v>
      </c>
      <c r="EO32" s="46">
        <f t="shared" si="0"/>
        <v>-4.8354311738072112E-6</v>
      </c>
      <c r="EP32" s="46">
        <f t="shared" si="1"/>
        <v>-3.4575567351996337E-7</v>
      </c>
      <c r="EQ32" s="46">
        <f t="shared" si="2"/>
        <v>-6.8937505993698366E-6</v>
      </c>
      <c r="ER32" s="46">
        <f t="shared" si="3"/>
        <v>5.9912325425939781E-5</v>
      </c>
      <c r="ES32" s="46">
        <f t="shared" si="4"/>
        <v>6.0453037758350088E-5</v>
      </c>
      <c r="ET32" s="46">
        <f t="shared" si="5"/>
        <v>-2.7547001087335943E-5</v>
      </c>
      <c r="EU32" s="46">
        <f t="shared" si="6"/>
        <v>-4.7524685345239897E-5</v>
      </c>
      <c r="EV32" s="46">
        <f t="shared" si="7"/>
        <v>-1.0852945309323571E-5</v>
      </c>
      <c r="EW32" s="46">
        <f t="shared" si="8"/>
        <v>-4.248705184191093E-6</v>
      </c>
      <c r="EX32" s="46">
        <f t="shared" si="9"/>
        <v>1.3697960489052057E-6</v>
      </c>
      <c r="EY32" s="46">
        <f t="shared" si="10"/>
        <v>-3.5494194059898863E-5</v>
      </c>
      <c r="EZ32" s="46">
        <f t="shared" si="11"/>
        <v>-4.2188543671664053E-6</v>
      </c>
      <c r="FA32" s="46">
        <f t="shared" si="12"/>
        <v>-9.9624500533164937E-7</v>
      </c>
      <c r="FB32" s="46">
        <f t="shared" si="13"/>
        <v>-7.3360406693869661E-7</v>
      </c>
      <c r="FC32" s="46">
        <f t="shared" si="14"/>
        <v>2.5727793037562009E-7</v>
      </c>
      <c r="FD32" s="46">
        <f t="shared" si="15"/>
        <v>1.964481292010465E-6</v>
      </c>
      <c r="FE32" s="46">
        <f t="shared" si="16"/>
        <v>2.8895358180044276E-6</v>
      </c>
      <c r="FF32" s="46">
        <f t="shared" si="17"/>
        <v>-1.5344524777135454E-6</v>
      </c>
      <c r="FG32" s="46">
        <f t="shared" si="18"/>
        <v>-5.4023448570626977E-6</v>
      </c>
      <c r="FH32" s="46">
        <f t="shared" si="19"/>
        <v>-2.0117401057261627E-5</v>
      </c>
      <c r="FI32" s="46">
        <f t="shared" si="20"/>
        <v>-1.1245518851122347E-6</v>
      </c>
      <c r="FJ32" s="46">
        <f t="shared" si="21"/>
        <v>1.1323004831182279E-6</v>
      </c>
      <c r="FK32" s="46">
        <f t="shared" si="22"/>
        <v>5.7481489911303639E-6</v>
      </c>
      <c r="FL32" s="46">
        <f t="shared" si="23"/>
        <v>1.7229413285451996E-6</v>
      </c>
      <c r="FM32" s="46">
        <f t="shared" si="24"/>
        <v>-4.4819177614783413E-6</v>
      </c>
      <c r="FN32" s="46">
        <f t="shared" si="25"/>
        <v>-2.6750479692865099E-7</v>
      </c>
      <c r="FO32" s="46">
        <f t="shared" si="26"/>
        <v>-7.9334073849248951E-4</v>
      </c>
      <c r="FP32" s="46">
        <f t="shared" si="27"/>
        <v>-3.8194538440634006E-5</v>
      </c>
      <c r="FQ32" s="46">
        <f t="shared" si="28"/>
        <v>1.4860168135896202E-6</v>
      </c>
      <c r="FR32" s="46">
        <f t="shared" si="29"/>
        <v>2.0470509836662816E-6</v>
      </c>
      <c r="FS32" s="46">
        <f t="shared" si="30"/>
        <v>1.2254762128957586E-5</v>
      </c>
      <c r="FT32" s="46">
        <f t="shared" si="31"/>
        <v>-2.7441432262488906E-5</v>
      </c>
      <c r="FU32" s="46">
        <f t="shared" si="32"/>
        <v>-3.4693229005523876E-5</v>
      </c>
      <c r="FV32" s="46">
        <f t="shared" si="33"/>
        <v>-1.6154572977254894E-5</v>
      </c>
      <c r="FW32" s="46">
        <f t="shared" si="34"/>
        <v>-9.8696488934454803E-8</v>
      </c>
      <c r="FX32" s="46">
        <f t="shared" si="35"/>
        <v>-1.2463987961885256E-5</v>
      </c>
      <c r="FY32" s="46">
        <f t="shared" si="36"/>
        <v>-2.1716843594266806E-5</v>
      </c>
      <c r="FZ32" s="46">
        <f t="shared" si="37"/>
        <v>-3.1857941738714914E-6</v>
      </c>
      <c r="GA32" s="46">
        <f t="shared" si="38"/>
        <v>1.1980697837844577E-6</v>
      </c>
      <c r="GB32" s="46">
        <f t="shared" si="39"/>
        <v>5.5016853297402405E-6</v>
      </c>
      <c r="GC32" s="46"/>
    </row>
    <row r="33" spans="1:185" x14ac:dyDescent="0.3">
      <c r="A33" s="23" t="s">
        <v>31</v>
      </c>
      <c r="B33" s="21">
        <v>931.03883143999997</v>
      </c>
      <c r="C33" s="21">
        <v>1.7307961E-2</v>
      </c>
      <c r="D33" s="21">
        <v>665.57750407000003</v>
      </c>
      <c r="E33" s="21">
        <v>35.510398252999998</v>
      </c>
      <c r="F33" s="21">
        <v>35.477971529999998</v>
      </c>
      <c r="G33" s="21">
        <v>50.857540583999999</v>
      </c>
      <c r="H33" s="21">
        <v>6302.5967529</v>
      </c>
      <c r="I33" s="23">
        <v>1.0740982526</v>
      </c>
      <c r="J33" s="23">
        <v>0.75435348739999997</v>
      </c>
      <c r="K33" s="23">
        <v>1.2201899999999999E-5</v>
      </c>
      <c r="L33" s="23">
        <v>33.315190498</v>
      </c>
      <c r="M33" s="23">
        <v>0.1203510347</v>
      </c>
      <c r="N33" s="23">
        <v>4.3235500000000003E-5</v>
      </c>
      <c r="O33" s="23">
        <v>3.5834485000000001E-3</v>
      </c>
      <c r="P33" s="23">
        <v>3.7182460000000002E-4</v>
      </c>
      <c r="Q33" s="6">
        <v>1.6158021999999999E-8</v>
      </c>
      <c r="R33" s="23">
        <v>3.3208931000000001E-3</v>
      </c>
      <c r="S33" s="23">
        <v>5.5708321E-3</v>
      </c>
      <c r="T33" s="23">
        <v>9.9135186900000001</v>
      </c>
      <c r="U33" s="6">
        <v>1.6218726000000001E-7</v>
      </c>
      <c r="V33" s="23">
        <v>4.53973E-5</v>
      </c>
      <c r="W33" s="23">
        <v>1.9907100000000001E-5</v>
      </c>
      <c r="X33" s="23">
        <v>8.0851533E-3</v>
      </c>
      <c r="Y33" s="23">
        <v>0.60675003080000001</v>
      </c>
      <c r="Z33" s="23">
        <v>2.8213234899999998E-2</v>
      </c>
      <c r="AA33" s="23">
        <v>3.4391899999999998E-5</v>
      </c>
      <c r="AB33" s="23">
        <v>3.3931317E-3</v>
      </c>
      <c r="AC33" s="23">
        <v>24.093813682</v>
      </c>
      <c r="AD33" s="23">
        <v>5.9832480999999996E-3</v>
      </c>
      <c r="AE33" s="23">
        <v>1.8762079000000001E-3</v>
      </c>
      <c r="AF33" s="23">
        <v>8.9511449999999998E-4</v>
      </c>
      <c r="AG33" s="6">
        <v>3.1024048E-7</v>
      </c>
      <c r="AH33" s="23">
        <v>1.0280599999999999E-5</v>
      </c>
      <c r="AI33" s="6">
        <v>9.4551757000000001E-6</v>
      </c>
      <c r="AJ33" s="23">
        <v>2.4912889699999999E-2</v>
      </c>
      <c r="AK33" s="23">
        <v>26.880290710000001</v>
      </c>
      <c r="AL33" s="23">
        <v>2.3761464665999998</v>
      </c>
      <c r="AM33" s="23">
        <v>7.1465680976000003</v>
      </c>
      <c r="AN33" s="23">
        <v>3.054602E-3</v>
      </c>
      <c r="AO33" s="6">
        <v>1.7565555E-6</v>
      </c>
      <c r="AQ33" s="23" t="s">
        <v>31</v>
      </c>
      <c r="AR33" s="23">
        <v>0</v>
      </c>
      <c r="AS33" s="23">
        <v>0</v>
      </c>
      <c r="AT33" s="23">
        <v>0.754354969513783</v>
      </c>
      <c r="AU33" s="23">
        <v>1.07409211387883</v>
      </c>
      <c r="AV33" s="23">
        <v>1.07409211387883</v>
      </c>
      <c r="AW33" s="23">
        <v>4.0234571146265601E-2</v>
      </c>
      <c r="AX33" s="23">
        <v>0</v>
      </c>
      <c r="AY33" s="6">
        <v>5.0024765621124397E-6</v>
      </c>
      <c r="AZ33" s="6">
        <v>7.1987775371065302E-6</v>
      </c>
      <c r="BA33" s="23">
        <v>33.314879808122903</v>
      </c>
      <c r="BB33" s="6">
        <v>1.75657393681774E-6</v>
      </c>
      <c r="BC33" s="23">
        <v>5.5708899421088197E-3</v>
      </c>
      <c r="BD33" s="23">
        <v>0.120350272762481</v>
      </c>
      <c r="BE33" s="6">
        <v>1.0376083158341401E-5</v>
      </c>
      <c r="BF33" s="6">
        <v>3.2859242602115302E-5</v>
      </c>
      <c r="BG33" s="23">
        <v>21176.562367061899</v>
      </c>
      <c r="BH33" s="23">
        <v>3.58341278029305E-3</v>
      </c>
      <c r="BI33" s="6">
        <v>4.6857443630571404E-9</v>
      </c>
      <c r="BJ33" s="6">
        <v>1.1472595997508701E-8</v>
      </c>
      <c r="BK33" s="23">
        <v>3.7182300643969803E-4</v>
      </c>
      <c r="BL33" s="23">
        <v>8.0846263144215297E-3</v>
      </c>
      <c r="BM33" s="23">
        <v>5.9833073022702004E-3</v>
      </c>
      <c r="BN33" s="23">
        <v>1.87622217353682E-3</v>
      </c>
      <c r="BO33" s="23">
        <v>931.03687719924801</v>
      </c>
      <c r="BP33" s="23">
        <v>3.3209029832172998E-3</v>
      </c>
      <c r="BQ33" s="23">
        <v>3.3721908515420198</v>
      </c>
      <c r="BR33" s="23">
        <v>3182.8307728720602</v>
      </c>
      <c r="BS33" s="23">
        <v>5.9481371201019897</v>
      </c>
      <c r="BT33" s="23">
        <v>2.3761240215642299</v>
      </c>
      <c r="BU33" s="23">
        <v>1.5600033121493001E-2</v>
      </c>
      <c r="BV33" s="23">
        <v>0</v>
      </c>
      <c r="BW33" s="23">
        <v>9.9134640436536099</v>
      </c>
      <c r="BX33" s="23">
        <v>9.9134640436536099</v>
      </c>
      <c r="BY33" s="23">
        <v>7.1465401175862597</v>
      </c>
      <c r="BZ33" s="6">
        <v>3.5680410171795101E-8</v>
      </c>
      <c r="CA33" s="6">
        <v>1.18394697261418E-7</v>
      </c>
      <c r="CB33" s="23">
        <v>0</v>
      </c>
      <c r="CC33" s="23">
        <v>0.207187008252225</v>
      </c>
      <c r="CD33" s="23">
        <v>0</v>
      </c>
      <c r="CE33" s="23">
        <v>0</v>
      </c>
      <c r="CF33" s="23">
        <v>0</v>
      </c>
      <c r="CG33" s="6">
        <v>1.1803642035527399E-5</v>
      </c>
      <c r="CH33" s="6">
        <v>3.35931943319169E-5</v>
      </c>
      <c r="CI33" s="6">
        <v>6.5696679288127396E-6</v>
      </c>
      <c r="CJ33" s="6">
        <v>1.3337931072493401E-5</v>
      </c>
      <c r="CK33" s="23">
        <v>0.60675107095749004</v>
      </c>
      <c r="CL33" s="23">
        <v>2.8214339240100101E-2</v>
      </c>
      <c r="CM33" s="23">
        <v>1.7307920214730099E-2</v>
      </c>
      <c r="CN33" s="23">
        <v>0</v>
      </c>
      <c r="CO33" s="6">
        <v>1.41007898058279E-5</v>
      </c>
      <c r="CP33" s="6">
        <v>2.0291661568478401E-5</v>
      </c>
      <c r="CQ33" s="23">
        <v>9484.3773176364193</v>
      </c>
      <c r="CR33" s="23">
        <v>599.019200194007</v>
      </c>
      <c r="CS33" s="23">
        <v>66.557885056520803</v>
      </c>
      <c r="CT33" s="23">
        <v>665.57708525052794</v>
      </c>
      <c r="CU33" s="23">
        <v>0</v>
      </c>
      <c r="CV33" s="23">
        <v>0.70015834395299703</v>
      </c>
      <c r="CW33" s="23">
        <v>8.9505053765218795E-4</v>
      </c>
      <c r="CX33" s="6">
        <v>3.1024494364434801E-7</v>
      </c>
      <c r="CY33" s="6">
        <v>1.02804233315145E-5</v>
      </c>
      <c r="CZ33" s="6">
        <v>9.4547020949420595E-6</v>
      </c>
      <c r="DA33" s="23">
        <v>2.4913068393105999E-2</v>
      </c>
      <c r="DB33" s="23">
        <v>0.18476042797224401</v>
      </c>
      <c r="DC33" s="23">
        <v>3399.7849475135099</v>
      </c>
      <c r="DD33" s="23">
        <v>0.249275741662394</v>
      </c>
      <c r="DE33" s="23">
        <v>0.65319562426627298</v>
      </c>
      <c r="DF33" s="23">
        <v>1.5787485478706</v>
      </c>
      <c r="DG33" s="23">
        <v>0.369297483203536</v>
      </c>
      <c r="DH33" s="23">
        <v>0.69918214250676303</v>
      </c>
      <c r="DI33" s="6">
        <v>8.1089678510998496E-9</v>
      </c>
      <c r="DJ33" s="23">
        <v>8.69474040300489E-2</v>
      </c>
      <c r="DK33" s="23">
        <v>35.512581348484503</v>
      </c>
      <c r="DL33" s="23">
        <v>35.480154414948402</v>
      </c>
      <c r="DM33" s="23">
        <v>3.24269335361584E-2</v>
      </c>
      <c r="DN33" s="23">
        <v>0</v>
      </c>
      <c r="DO33" s="23">
        <v>0</v>
      </c>
      <c r="DP33" s="23">
        <v>8.8312203095840207</v>
      </c>
      <c r="DQ33" s="23">
        <v>0</v>
      </c>
      <c r="DR33" s="23">
        <v>4.4135558886004302</v>
      </c>
      <c r="DS33" s="23">
        <v>1.05480628521194</v>
      </c>
      <c r="DT33" s="23">
        <v>0.59958013040338998</v>
      </c>
      <c r="DU33" s="23">
        <v>11.030451151639401</v>
      </c>
      <c r="DV33" s="23">
        <v>3.3904485347531002E-3</v>
      </c>
      <c r="DW33" s="23">
        <v>2796.4250629872299</v>
      </c>
      <c r="DX33" s="23">
        <v>0.57702734723347404</v>
      </c>
      <c r="DY33" s="23">
        <v>5.1521059307638497</v>
      </c>
      <c r="DZ33" s="23">
        <v>0</v>
      </c>
      <c r="EA33" s="23">
        <v>50.857336524497299</v>
      </c>
      <c r="EB33" s="23">
        <v>0.19097562997036999</v>
      </c>
      <c r="EC33" s="23">
        <v>3.0545886559549601E-3</v>
      </c>
      <c r="ED33" s="23">
        <v>0</v>
      </c>
      <c r="EE33" s="23">
        <v>0</v>
      </c>
      <c r="EF33" s="23">
        <v>21.336279667586901</v>
      </c>
      <c r="EG33" s="23">
        <v>24.093669758149399</v>
      </c>
      <c r="EH33" s="23">
        <v>0</v>
      </c>
      <c r="EI33" s="23">
        <v>25.712291729453199</v>
      </c>
      <c r="EJ33" s="23">
        <v>6302.5454149925299</v>
      </c>
      <c r="EK33" s="23">
        <v>26.880065787431899</v>
      </c>
      <c r="EL33" s="23">
        <v>4.2184560848873103</v>
      </c>
      <c r="EN33" s="32">
        <f t="shared" si="40"/>
        <v>1.5048487068534135</v>
      </c>
      <c r="EO33" s="46">
        <f t="shared" si="0"/>
        <v>-2.0989895222029131E-6</v>
      </c>
      <c r="EP33" s="46">
        <f t="shared" si="1"/>
        <v>-2.3564456784337756E-6</v>
      </c>
      <c r="EQ33" s="46">
        <f t="shared" si="2"/>
        <v>-6.2925725332833443E-7</v>
      </c>
      <c r="ER33" s="46">
        <f t="shared" si="3"/>
        <v>6.1477640125309389E-5</v>
      </c>
      <c r="ES33" s="46">
        <f t="shared" si="4"/>
        <v>6.1527896163904392E-5</v>
      </c>
      <c r="ET33" s="46">
        <f t="shared" si="5"/>
        <v>-4.0123745732987205E-6</v>
      </c>
      <c r="EU33" s="46">
        <f t="shared" si="6"/>
        <v>-8.1455167580601463E-6</v>
      </c>
      <c r="EV33" s="46">
        <f t="shared" si="7"/>
        <v>-5.7152324335295931E-6</v>
      </c>
      <c r="EW33" s="46">
        <f t="shared" si="8"/>
        <v>1.964747042058473E-6</v>
      </c>
      <c r="EX33" s="46">
        <f t="shared" si="9"/>
        <v>-5.2934443080936617E-5</v>
      </c>
      <c r="EY33" s="46">
        <f t="shared" si="10"/>
        <v>-9.325772191374509E-6</v>
      </c>
      <c r="EZ33" s="46">
        <f t="shared" si="11"/>
        <v>-6.3309594378991485E-6</v>
      </c>
      <c r="FA33" s="46">
        <f t="shared" si="12"/>
        <v>-4.0300110626368951E-6</v>
      </c>
      <c r="FB33" s="46">
        <f t="shared" si="13"/>
        <v>-9.9679699457319862E-6</v>
      </c>
      <c r="FC33" s="46">
        <f t="shared" si="14"/>
        <v>-4.2857850233660225E-6</v>
      </c>
      <c r="FD33" s="46">
        <f t="shared" si="15"/>
        <v>1.970294172397743E-5</v>
      </c>
      <c r="FE33" s="46">
        <f t="shared" si="16"/>
        <v>2.9760720993027379E-6</v>
      </c>
      <c r="FF33" s="46">
        <f t="shared" si="17"/>
        <v>1.0383028564020805E-5</v>
      </c>
      <c r="FG33" s="46">
        <f t="shared" si="18"/>
        <v>-5.5123057815293069E-6</v>
      </c>
      <c r="FH33" s="46">
        <f t="shared" si="19"/>
        <v>-1.9636041000247E-5</v>
      </c>
      <c r="FI33" s="46">
        <f t="shared" si="20"/>
        <v>-1.0212778198277475E-5</v>
      </c>
      <c r="FJ33" s="46">
        <f t="shared" si="21"/>
        <v>2.5066499195767399E-5</v>
      </c>
      <c r="FK33" s="46">
        <f t="shared" si="22"/>
        <v>-6.5179417002547585E-5</v>
      </c>
      <c r="FL33" s="46">
        <f t="shared" si="23"/>
        <v>1.7143097440922713E-6</v>
      </c>
      <c r="FM33" s="46">
        <f t="shared" si="24"/>
        <v>3.914262593484556E-5</v>
      </c>
      <c r="FN33" s="46">
        <f t="shared" si="25"/>
        <v>1.6032097857525206E-5</v>
      </c>
      <c r="FO33" s="46">
        <f t="shared" si="26"/>
        <v>-7.9076366145758011E-4</v>
      </c>
      <c r="FP33" s="46">
        <f t="shared" si="27"/>
        <v>-5.973477362300509E-6</v>
      </c>
      <c r="FQ33" s="46">
        <f t="shared" si="28"/>
        <v>9.8946707893926143E-6</v>
      </c>
      <c r="FR33" s="46">
        <f t="shared" si="29"/>
        <v>7.6076520197651873E-6</v>
      </c>
      <c r="FS33" s="46">
        <f t="shared" si="30"/>
        <v>-7.1457168677329934E-5</v>
      </c>
      <c r="FT33" s="46">
        <f t="shared" si="31"/>
        <v>1.4387691599792175E-5</v>
      </c>
      <c r="FU33" s="46">
        <f t="shared" si="32"/>
        <v>-1.718464734547451E-5</v>
      </c>
      <c r="FV33" s="46">
        <f t="shared" si="33"/>
        <v>-5.0089503671576635E-5</v>
      </c>
      <c r="FW33" s="46">
        <f t="shared" si="34"/>
        <v>7.1727169409681544E-6</v>
      </c>
      <c r="FX33" s="46">
        <f t="shared" si="35"/>
        <v>-8.3675645672080974E-6</v>
      </c>
      <c r="FY33" s="46">
        <f t="shared" si="36"/>
        <v>-9.4459815863524934E-6</v>
      </c>
      <c r="FZ33" s="46">
        <f t="shared" si="37"/>
        <v>-3.9151678621797742E-6</v>
      </c>
      <c r="GA33" s="46">
        <f t="shared" si="38"/>
        <v>-4.3685053044388117E-6</v>
      </c>
      <c r="GB33" s="46">
        <f t="shared" si="39"/>
        <v>1.0496006382928243E-5</v>
      </c>
      <c r="GC33" s="46"/>
    </row>
    <row r="34" spans="1:185" x14ac:dyDescent="0.3">
      <c r="Q34" s="6"/>
      <c r="U34" s="6"/>
      <c r="AG34" s="6"/>
      <c r="AI34" s="6"/>
      <c r="AO34" s="6"/>
      <c r="AQ34" s="23"/>
      <c r="AT34" s="23"/>
      <c r="AU34" s="23"/>
      <c r="AV34" s="23"/>
      <c r="AW34" s="23"/>
      <c r="BA34" s="23"/>
      <c r="BC34" s="23"/>
      <c r="BD34" s="23"/>
      <c r="BE34" s="23"/>
      <c r="BF34" s="23"/>
      <c r="BG34" s="23"/>
      <c r="BH34" s="23"/>
      <c r="BK34" s="23"/>
      <c r="BL34" s="23"/>
      <c r="BM34" s="23"/>
      <c r="BN34" s="23"/>
      <c r="BO34" s="23"/>
      <c r="BP34" s="23"/>
      <c r="BQ34" s="23"/>
      <c r="BR34" s="23"/>
      <c r="BU34" s="23"/>
      <c r="BW34" s="23"/>
      <c r="BX34" s="23"/>
      <c r="BZ34" s="23"/>
      <c r="CA34" s="23"/>
      <c r="CB34" s="23"/>
      <c r="CC34" s="23"/>
      <c r="CD34" s="23"/>
      <c r="CG34" s="23"/>
      <c r="CH34" s="23"/>
      <c r="CI34" s="23"/>
      <c r="CJ34" s="23"/>
      <c r="CK34" s="23"/>
      <c r="CL34" s="23"/>
      <c r="CO34" s="23"/>
      <c r="CP34" s="23"/>
      <c r="CR34" s="23"/>
      <c r="CS34" s="23"/>
      <c r="CT34" s="23"/>
      <c r="CU34" s="23"/>
      <c r="CV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X34" s="23"/>
      <c r="DY34" s="23"/>
      <c r="DZ34" s="23"/>
      <c r="EA34" s="23"/>
      <c r="ED34" s="23"/>
      <c r="EE34" s="23"/>
      <c r="EF34" s="23"/>
      <c r="EG34" s="23"/>
      <c r="EI34" s="23"/>
      <c r="EJ34" s="23"/>
      <c r="EL34" s="23"/>
      <c r="EN34" s="32" t="e">
        <f t="shared" si="40"/>
        <v>#DIV/0!</v>
      </c>
      <c r="EO34" s="46">
        <f t="shared" si="0"/>
        <v>0</v>
      </c>
      <c r="EP34" s="46">
        <f t="shared" si="1"/>
        <v>0</v>
      </c>
      <c r="EQ34" s="46">
        <f t="shared" si="2"/>
        <v>0</v>
      </c>
      <c r="ER34" s="46">
        <f t="shared" si="3"/>
        <v>0</v>
      </c>
      <c r="ES34" s="46">
        <f t="shared" si="4"/>
        <v>0</v>
      </c>
      <c r="ET34" s="46">
        <f t="shared" si="5"/>
        <v>0</v>
      </c>
      <c r="EU34" s="46">
        <f t="shared" si="6"/>
        <v>0</v>
      </c>
      <c r="EV34" s="46">
        <f t="shared" si="7"/>
        <v>0</v>
      </c>
      <c r="EW34" s="46">
        <f t="shared" si="8"/>
        <v>0</v>
      </c>
      <c r="EX34" s="46">
        <f t="shared" si="9"/>
        <v>0</v>
      </c>
      <c r="EY34" s="46">
        <f t="shared" si="10"/>
        <v>0</v>
      </c>
      <c r="EZ34" s="46">
        <f t="shared" si="11"/>
        <v>0</v>
      </c>
      <c r="FA34" s="46">
        <f t="shared" si="12"/>
        <v>0</v>
      </c>
      <c r="FB34" s="46">
        <f t="shared" si="13"/>
        <v>0</v>
      </c>
      <c r="FC34" s="46">
        <f t="shared" si="14"/>
        <v>0</v>
      </c>
      <c r="FD34" s="46">
        <f t="shared" si="15"/>
        <v>0</v>
      </c>
      <c r="FE34" s="46">
        <f t="shared" si="16"/>
        <v>0</v>
      </c>
      <c r="FF34" s="46">
        <f t="shared" si="17"/>
        <v>0</v>
      </c>
      <c r="FG34" s="46">
        <f t="shared" si="18"/>
        <v>0</v>
      </c>
      <c r="FH34" s="46">
        <f t="shared" si="19"/>
        <v>0</v>
      </c>
      <c r="FI34" s="46">
        <f t="shared" si="20"/>
        <v>0</v>
      </c>
      <c r="FJ34" s="46">
        <f t="shared" si="21"/>
        <v>0</v>
      </c>
      <c r="FK34" s="46">
        <f t="shared" si="22"/>
        <v>0</v>
      </c>
      <c r="FL34" s="46">
        <f t="shared" si="23"/>
        <v>0</v>
      </c>
      <c r="FM34" s="46">
        <f t="shared" si="24"/>
        <v>0</v>
      </c>
      <c r="FN34" s="46">
        <f t="shared" si="25"/>
        <v>0</v>
      </c>
      <c r="FO34" s="46">
        <f t="shared" si="26"/>
        <v>0</v>
      </c>
      <c r="FP34" s="46">
        <f t="shared" si="27"/>
        <v>0</v>
      </c>
      <c r="FQ34" s="46">
        <f t="shared" si="28"/>
        <v>0</v>
      </c>
      <c r="FR34" s="46">
        <f t="shared" si="29"/>
        <v>0</v>
      </c>
      <c r="FS34" s="46">
        <f t="shared" si="30"/>
        <v>0</v>
      </c>
      <c r="FT34" s="46">
        <f t="shared" si="31"/>
        <v>0</v>
      </c>
      <c r="FU34" s="46">
        <f t="shared" si="32"/>
        <v>0</v>
      </c>
      <c r="FV34" s="46">
        <f t="shared" si="33"/>
        <v>0</v>
      </c>
      <c r="FW34" s="46">
        <f t="shared" si="34"/>
        <v>0</v>
      </c>
      <c r="FX34" s="46">
        <f t="shared" si="35"/>
        <v>0</v>
      </c>
      <c r="FY34" s="46">
        <f t="shared" si="36"/>
        <v>0</v>
      </c>
      <c r="FZ34" s="46">
        <f t="shared" si="37"/>
        <v>0</v>
      </c>
      <c r="GA34" s="46">
        <f t="shared" si="38"/>
        <v>0</v>
      </c>
      <c r="GB34" s="46">
        <f t="shared" si="39"/>
        <v>0</v>
      </c>
      <c r="GC34" s="46"/>
    </row>
    <row r="35" spans="1:185" x14ac:dyDescent="0.3">
      <c r="A35" s="23" t="s">
        <v>33</v>
      </c>
      <c r="B35" s="21">
        <v>31316.668872999999</v>
      </c>
      <c r="C35" s="21">
        <v>2.8915993210000002</v>
      </c>
      <c r="D35" s="21">
        <v>26248.070288999999</v>
      </c>
      <c r="E35" s="21">
        <v>624.21414718000005</v>
      </c>
      <c r="F35" s="21">
        <v>613.99991050000006</v>
      </c>
      <c r="G35" s="21">
        <v>3308.1694914</v>
      </c>
      <c r="H35" s="21">
        <v>469426.10550000001</v>
      </c>
      <c r="I35" s="23">
        <v>65.791157683999998</v>
      </c>
      <c r="J35" s="23">
        <v>10.772332499999999</v>
      </c>
      <c r="K35" s="23">
        <v>3.4380483000000001E-3</v>
      </c>
      <c r="L35" s="23">
        <v>5686.3327472999999</v>
      </c>
      <c r="M35" s="23">
        <v>3.2224957716999998</v>
      </c>
      <c r="N35" s="23">
        <v>1.36186481E-2</v>
      </c>
      <c r="O35" s="23">
        <v>4.4534781199999998E-2</v>
      </c>
      <c r="P35" s="23">
        <v>0.11712036169999999</v>
      </c>
      <c r="Q35" s="6">
        <v>2.6994899999999999E-6</v>
      </c>
      <c r="R35" s="23">
        <v>4.1283872399999998E-2</v>
      </c>
      <c r="S35" s="23">
        <v>6.9240101100000007E-2</v>
      </c>
      <c r="T35" s="23">
        <v>3501.2707144999999</v>
      </c>
      <c r="U35" s="23">
        <v>4.5698200000000002E-5</v>
      </c>
      <c r="V35" s="23">
        <v>1.4299580500000001E-2</v>
      </c>
      <c r="W35" s="23">
        <v>7.3837254E-3</v>
      </c>
      <c r="X35" s="23">
        <v>0.14579261590000001</v>
      </c>
      <c r="Y35" s="23">
        <v>10.095200670000001</v>
      </c>
      <c r="Z35" s="23">
        <v>2.7246161284000001</v>
      </c>
      <c r="AA35" s="23">
        <v>1.2910361699999999E-2</v>
      </c>
      <c r="AB35" s="23">
        <v>4.2257861399999999E-2</v>
      </c>
      <c r="AC35" s="23">
        <v>3531.0062158000001</v>
      </c>
      <c r="AD35" s="23">
        <v>8.2118044500000001E-2</v>
      </c>
      <c r="AE35" s="23">
        <v>2.33397659E-2</v>
      </c>
      <c r="AF35" s="23">
        <v>0.1495446185</v>
      </c>
      <c r="AG35" s="23">
        <v>5.1831099999999999E-5</v>
      </c>
      <c r="AH35" s="23">
        <v>1.7175566000000001E-3</v>
      </c>
      <c r="AI35" s="23">
        <v>1.5796543000000001E-3</v>
      </c>
      <c r="AJ35" s="23">
        <v>0.69162677439999998</v>
      </c>
      <c r="AK35" s="23">
        <v>2957.3592155000001</v>
      </c>
      <c r="AL35" s="23">
        <v>276.88723319000002</v>
      </c>
      <c r="AM35" s="23">
        <v>51.380125493000001</v>
      </c>
      <c r="AN35" s="23">
        <v>3.8672060899999999E-2</v>
      </c>
      <c r="AO35" s="23">
        <v>2.9346310000000003E-4</v>
      </c>
      <c r="AQ35" s="23" t="s">
        <v>33</v>
      </c>
      <c r="AR35" s="23">
        <v>0</v>
      </c>
      <c r="AS35" s="23">
        <v>0</v>
      </c>
      <c r="AT35" s="23">
        <v>10.7723219885423</v>
      </c>
      <c r="AU35" s="23">
        <v>65.791202760892602</v>
      </c>
      <c r="AV35" s="23">
        <v>65.791202760892602</v>
      </c>
      <c r="AW35" s="23">
        <v>135.36808035542899</v>
      </c>
      <c r="AX35" s="23">
        <v>0</v>
      </c>
      <c r="AY35" s="23">
        <v>1.4096074648500499E-3</v>
      </c>
      <c r="AZ35" s="23">
        <v>2.0284434023931102E-3</v>
      </c>
      <c r="BA35" s="23">
        <v>5686.2089231571699</v>
      </c>
      <c r="BB35" s="23">
        <v>2.93450824228089E-4</v>
      </c>
      <c r="BC35" s="23">
        <v>6.9240051321622295E-2</v>
      </c>
      <c r="BD35" s="23">
        <v>3.2224917322132201</v>
      </c>
      <c r="BE35" s="23">
        <v>3.26846505398569E-3</v>
      </c>
      <c r="BF35" s="23">
        <v>1.0350186323627501E-2</v>
      </c>
      <c r="BG35" s="23">
        <v>215153.451224463</v>
      </c>
      <c r="BH35" s="23">
        <v>4.4535393992111399E-2</v>
      </c>
      <c r="BI35" s="6">
        <v>7.8283969642354998E-7</v>
      </c>
      <c r="BJ35" s="6">
        <v>1.9166108125685402E-6</v>
      </c>
      <c r="BK35" s="23">
        <v>0.117120185464475</v>
      </c>
      <c r="BL35" s="23">
        <v>0.14579219117296899</v>
      </c>
      <c r="BM35" s="23">
        <v>8.2116854305593706E-2</v>
      </c>
      <c r="BN35" s="23">
        <v>2.33402874827074E-2</v>
      </c>
      <c r="BO35" s="23">
        <v>31316.582086432099</v>
      </c>
      <c r="BP35" s="23">
        <v>4.1282708148210098E-2</v>
      </c>
      <c r="BQ35" s="23">
        <v>2852.3592564829801</v>
      </c>
      <c r="BR35" s="23">
        <v>166814.10091737899</v>
      </c>
      <c r="BS35" s="23">
        <v>5598.5349648220899</v>
      </c>
      <c r="BT35" s="23">
        <v>276.885190868525</v>
      </c>
      <c r="BU35" s="23">
        <v>59.760666033466499</v>
      </c>
      <c r="BV35" s="23">
        <v>0</v>
      </c>
      <c r="BW35" s="23">
        <v>3501.2573914423301</v>
      </c>
      <c r="BX35" s="23">
        <v>3501.2573914423301</v>
      </c>
      <c r="BY35" s="23">
        <v>51.380037697506602</v>
      </c>
      <c r="BZ35" s="6">
        <v>1.0053830567460599E-5</v>
      </c>
      <c r="CA35" s="6">
        <v>3.3358996895331097E-5</v>
      </c>
      <c r="CB35" s="23">
        <v>0</v>
      </c>
      <c r="CC35" s="23">
        <v>31.960597927945201</v>
      </c>
      <c r="CD35" s="23">
        <v>0</v>
      </c>
      <c r="CE35" s="23">
        <v>0</v>
      </c>
      <c r="CF35" s="23">
        <v>0</v>
      </c>
      <c r="CG35" s="23">
        <v>3.7178865898355902E-3</v>
      </c>
      <c r="CH35" s="23">
        <v>1.05816631227368E-2</v>
      </c>
      <c r="CI35" s="23">
        <v>2.4366284120658898E-3</v>
      </c>
      <c r="CJ35" s="23">
        <v>4.9471079967151098E-3</v>
      </c>
      <c r="CK35" s="23">
        <v>10.095233018379201</v>
      </c>
      <c r="CL35" s="23">
        <v>2.72461538084826</v>
      </c>
      <c r="CM35" s="23">
        <v>2.8915835334578901</v>
      </c>
      <c r="CN35" s="23">
        <v>0</v>
      </c>
      <c r="CO35" s="23">
        <v>5.2932380253200798E-3</v>
      </c>
      <c r="CP35" s="23">
        <v>7.6171189228216698E-3</v>
      </c>
      <c r="CQ35" s="23">
        <v>636203.59886737505</v>
      </c>
      <c r="CR35" s="23">
        <v>23623.174284363198</v>
      </c>
      <c r="CS35" s="23">
        <v>2624.8020448574398</v>
      </c>
      <c r="CT35" s="23">
        <v>26247.976329220699</v>
      </c>
      <c r="CU35" s="23">
        <v>0</v>
      </c>
      <c r="CV35" s="23">
        <v>122.771698926249</v>
      </c>
      <c r="CW35" s="23">
        <v>0.14953982604430099</v>
      </c>
      <c r="CX35" s="6">
        <v>5.1830039786813103E-5</v>
      </c>
      <c r="CY35" s="23">
        <v>1.7175175982848E-3</v>
      </c>
      <c r="CZ35" s="23">
        <v>1.5796495259511501E-3</v>
      </c>
      <c r="DA35" s="23">
        <v>0.69162800361117105</v>
      </c>
      <c r="DB35" s="23">
        <v>1.0097607862784299</v>
      </c>
      <c r="DC35" s="23">
        <v>233266.12147175</v>
      </c>
      <c r="DD35" s="23">
        <v>1.3623567147825399</v>
      </c>
      <c r="DE35" s="23">
        <v>3.5698756447692599</v>
      </c>
      <c r="DF35" s="23">
        <v>8.6282751524771601</v>
      </c>
      <c r="DG35" s="23">
        <v>2.0183044759337898</v>
      </c>
      <c r="DH35" s="23">
        <v>27.515064500735701</v>
      </c>
      <c r="DI35" s="6">
        <v>2.2849753699631201E-6</v>
      </c>
      <c r="DJ35" s="23">
        <v>0.47518561594382602</v>
      </c>
      <c r="DK35" s="23">
        <v>624.24693568841894</v>
      </c>
      <c r="DL35" s="23">
        <v>614.03271542684104</v>
      </c>
      <c r="DM35" s="23">
        <v>10.2142202615783</v>
      </c>
      <c r="DN35" s="23">
        <v>0</v>
      </c>
      <c r="DO35" s="23">
        <v>0</v>
      </c>
      <c r="DP35" s="23">
        <v>324.23101178149898</v>
      </c>
      <c r="DQ35" s="23">
        <v>0</v>
      </c>
      <c r="DR35" s="23">
        <v>30.002670583177601</v>
      </c>
      <c r="DS35" s="23">
        <v>5.7647886137888102</v>
      </c>
      <c r="DT35" s="23">
        <v>4.4321327553916703</v>
      </c>
      <c r="DU35" s="23">
        <v>74.987697129030906</v>
      </c>
      <c r="DV35" s="23">
        <v>4.2224452164762297E-2</v>
      </c>
      <c r="DW35" s="23">
        <v>211192.04119399801</v>
      </c>
      <c r="DX35" s="23">
        <v>3.1536066258811601</v>
      </c>
      <c r="DY35" s="23">
        <v>126.88198504715101</v>
      </c>
      <c r="DZ35" s="23">
        <v>0</v>
      </c>
      <c r="EA35" s="23">
        <v>3308.1635680166601</v>
      </c>
      <c r="EB35" s="23">
        <v>1150.72846748756</v>
      </c>
      <c r="EC35" s="23">
        <v>3.867129832387E-2</v>
      </c>
      <c r="ED35" s="23">
        <v>0</v>
      </c>
      <c r="EE35" s="23">
        <v>0</v>
      </c>
      <c r="EF35" s="23">
        <v>2814.30208821308</v>
      </c>
      <c r="EG35" s="23">
        <v>3530.9287901918201</v>
      </c>
      <c r="EH35" s="23">
        <v>0</v>
      </c>
      <c r="EI35" s="23">
        <v>1520.8027473311699</v>
      </c>
      <c r="EJ35" s="23">
        <v>469420.132560723</v>
      </c>
      <c r="EK35" s="23">
        <v>2957.2918037487302</v>
      </c>
      <c r="EL35" s="23">
        <v>2652.0770159274002</v>
      </c>
      <c r="EN35" s="32">
        <f t="shared" si="40"/>
        <v>1.3552967900989576</v>
      </c>
      <c r="EO35" s="46">
        <f t="shared" ref="EO35:EO51" si="41">(BO35-B35)/(B35+1E-50)</f>
        <v>-2.7712579601362698E-6</v>
      </c>
      <c r="EP35" s="46">
        <f t="shared" ref="EP35:EP51" si="42">(CM35-C35)/(C35+1E-50)</f>
        <v>-5.4597958975203345E-6</v>
      </c>
      <c r="EQ35" s="46">
        <f t="shared" ref="EQ35:EQ51" si="43">(CT35-D35)/(D35+1E-50)</f>
        <v>-3.5796833163665034E-6</v>
      </c>
      <c r="ER35" s="46">
        <f t="shared" ref="ER35:ER51" si="44">(DK35-E35)/(E35+1E-50)</f>
        <v>5.2527659885661434E-5</v>
      </c>
      <c r="ES35" s="46">
        <f t="shared" ref="ES35:ES51" si="45">(DL35-F35)/(F35+1E-50)</f>
        <v>5.3428227398709615E-5</v>
      </c>
      <c r="ET35" s="46">
        <f t="shared" ref="ET35:ET51" si="46">(EA35-G35)/(G35+1E-50)</f>
        <v>-1.790532001248245E-6</v>
      </c>
      <c r="EU35" s="46">
        <f t="shared" ref="EU35:EU51" si="47">(EJ35-H35)/(H35+1E-50)</f>
        <v>-1.2723918007601248E-5</v>
      </c>
      <c r="EV35" s="46">
        <f t="shared" ref="EV35:EV51" si="48">(AV35-I35)/(I35+1E-50)</f>
        <v>6.8515122990941028E-7</v>
      </c>
      <c r="EW35" s="46">
        <f t="shared" ref="EW35:EW51" si="49">(AT35-J35)/(J35+1E-50)</f>
        <v>-9.7578288628996014E-7</v>
      </c>
      <c r="EX35" s="46">
        <f t="shared" ref="EX35:EX51" si="50">(AY35+AZ35-K35)/(K35+1E-50)</f>
        <v>7.4671526860462947E-7</v>
      </c>
      <c r="EY35" s="46">
        <f t="shared" ref="EY35:EY51" si="51">(BA35-L35)/(L35+1E-50)</f>
        <v>-2.1775746923852037E-5</v>
      </c>
      <c r="EZ35" s="46">
        <f t="shared" ref="EZ35:EZ51" si="52">(BD35-M35)/(M35+1E-50)</f>
        <v>-1.2535274104045974E-6</v>
      </c>
      <c r="FA35" s="46">
        <f t="shared" ref="FA35:FA51" si="53">(BE35+BF35-N35)/(N35+1E-50)</f>
        <v>2.4067096568394242E-7</v>
      </c>
      <c r="FB35" s="46">
        <f t="shared" ref="FB35:FB51" si="54">(BH35-O35)/(O35+1E-50)</f>
        <v>1.3759854542662618E-5</v>
      </c>
      <c r="FC35" s="46">
        <f t="shared" ref="FC35:FC51" si="55">(BK35-P35)/(P35+1E-50)</f>
        <v>-1.5047385649672825E-6</v>
      </c>
      <c r="FD35" s="46">
        <f t="shared" ref="FD35:FD51" si="56">(BI35+BJ35-Q35)/(Q35+1E-50)</f>
        <v>-1.4629062493213285E-5</v>
      </c>
      <c r="FE35" s="46">
        <f t="shared" ref="FE35:FE51" si="57">(BP35-R35)/(R35+1E-50)</f>
        <v>-2.8201128484724538E-5</v>
      </c>
      <c r="FF35" s="46">
        <f t="shared" ref="FF35:FF51" si="58">(BC35-S35)/(S35+1E-50)</f>
        <v>-7.1892410497178671E-7</v>
      </c>
      <c r="FG35" s="46">
        <f t="shared" ref="FG35:FG51" si="59">(BX35-T35)/(T35+1E-50)</f>
        <v>-3.8052063825419025E-6</v>
      </c>
      <c r="FH35" s="46">
        <f t="shared" ref="FH35:FH51" si="60">(BZ35+CA35+DI35-U35)/(U35+1E-50)</f>
        <v>-8.691091666286595E-6</v>
      </c>
      <c r="FI35" s="46">
        <f t="shared" ref="FI35:FI51" si="61">(CG35+CH35-V35)/(V35+1E-50)</f>
        <v>-2.1530301263582142E-6</v>
      </c>
      <c r="FJ35" s="46">
        <f t="shared" ref="FJ35:FJ51" si="62">(CJ35+CI35-W35)/(W35+1E-50)</f>
        <v>1.4909521147206734E-6</v>
      </c>
      <c r="FK35" s="46">
        <f t="shared" ref="FK35:FK51" si="63">(BL35-X35)/(X35+1E-50)</f>
        <v>-2.9132273153594672E-6</v>
      </c>
      <c r="FL35" s="46">
        <f t="shared" ref="FL35:FL51" si="64">(CK35-Y35)/(Y35+1E-50)</f>
        <v>3.2043324603062718E-6</v>
      </c>
      <c r="FM35" s="46">
        <f t="shared" ref="FM35:FM51" si="65">(CL35-Z35)/(Z35+1E-50)</f>
        <v>-2.7436956431168144E-7</v>
      </c>
      <c r="FN35" s="46">
        <f t="shared" ref="FN35:FN51" si="66">(CO35+CP35-AA35)/(AA35+1E-50)</f>
        <v>-3.6806546240294627E-7</v>
      </c>
      <c r="FO35" s="46">
        <f t="shared" ref="FO35:FO51" si="67">(DV35-AB35)/(AB35+1E-50)</f>
        <v>-7.9060402327180829E-4</v>
      </c>
      <c r="FP35" s="46">
        <f t="shared" ref="FP35:FP51" si="68">(EG35-AC35)/(AC35+1E-50)</f>
        <v>-2.1927349726407385E-5</v>
      </c>
      <c r="FQ35" s="46">
        <f t="shared" ref="FQ35:FQ51" si="69">(BM35-AD35)/(AD35+1E-50)</f>
        <v>-1.4493701275299527E-5</v>
      </c>
      <c r="FR35" s="46">
        <f t="shared" ref="FR35:FR51" si="70">(BN35-AE35)/(AE35+1E-50)</f>
        <v>2.2347383844134796E-5</v>
      </c>
      <c r="FS35" s="46">
        <f t="shared" ref="FS35:FS51" si="71">(CW35-AF35)/(AF35+1E-50)</f>
        <v>-3.2046995385593012E-5</v>
      </c>
      <c r="FT35" s="46">
        <f t="shared" ref="FT35:FT51" si="72">(CX35-AG35)/(AG35+1E-50)</f>
        <v>-2.0455155049698083E-5</v>
      </c>
      <c r="FU35" s="46">
        <f t="shared" ref="FU35:FU51" si="73">(CY35-AH35)/(AH35+1E-50)</f>
        <v>-2.2707673913105734E-5</v>
      </c>
      <c r="FV35" s="46">
        <f t="shared" ref="FV35:FV51" si="74">(CZ35-AI35)/(AI35+1E-50)</f>
        <v>-3.0222111572360606E-6</v>
      </c>
      <c r="FW35" s="46">
        <f t="shared" ref="FW35:FW51" si="75">(DA35-AJ35)/(AJ35+1E-50)</f>
        <v>1.7772752828119963E-6</v>
      </c>
      <c r="FX35" s="46">
        <f t="shared" ref="FX35:FX51" si="76">(EK35-AK35)/(AK35+1E-50)</f>
        <v>-2.2794576633296808E-5</v>
      </c>
      <c r="FY35" s="46">
        <f t="shared" ref="FY35:FY51" si="77">(BT35-AL35)/(AL35+1E-50)</f>
        <v>-7.3760044892184149E-6</v>
      </c>
      <c r="FZ35" s="46">
        <f t="shared" ref="FZ35:FZ51" si="78">(BY35-AM35)/(AM35+1E-50)</f>
        <v>-1.7087442383091944E-6</v>
      </c>
      <c r="GA35" s="46">
        <f t="shared" ref="GA35:GA51" si="79">(EC35-AN35)/(AN35+1E-50)</f>
        <v>-1.9719045539650781E-5</v>
      </c>
      <c r="GB35" s="46">
        <f t="shared" ref="GB35:GB51" si="80">(BB35-AO35)/(AO35+1E-50)</f>
        <v>-4.1830717085145784E-5</v>
      </c>
      <c r="GC35" s="46"/>
    </row>
    <row r="36" spans="1:185" x14ac:dyDescent="0.3">
      <c r="A36" s="23" t="s">
        <v>34</v>
      </c>
      <c r="B36" s="21">
        <v>1173.1217569999999</v>
      </c>
      <c r="C36" s="21">
        <v>3.8419867000000003E-2</v>
      </c>
      <c r="D36" s="21">
        <v>1813.0133249</v>
      </c>
      <c r="E36" s="21">
        <v>89.638637213999999</v>
      </c>
      <c r="F36" s="21">
        <v>88.581754466999996</v>
      </c>
      <c r="G36" s="21">
        <v>739.10619729999996</v>
      </c>
      <c r="H36" s="21">
        <v>16130.205615000001</v>
      </c>
      <c r="I36" s="23">
        <v>5.7964106006999998</v>
      </c>
      <c r="J36" s="23">
        <v>0.36467112530000001</v>
      </c>
      <c r="K36" s="23">
        <v>3.7819729999999998E-4</v>
      </c>
      <c r="L36" s="23">
        <v>141.23271890999999</v>
      </c>
      <c r="M36" s="23">
        <v>0.14561619170000001</v>
      </c>
      <c r="N36" s="23">
        <v>1.4091473E-3</v>
      </c>
      <c r="O36" s="23">
        <v>1.1331361999999999E-3</v>
      </c>
      <c r="P36" s="23">
        <v>1.2118670200000001E-2</v>
      </c>
      <c r="Q36" s="6">
        <v>3.5867373000000003E-8</v>
      </c>
      <c r="R36" s="23">
        <v>1.0502248E-3</v>
      </c>
      <c r="S36" s="23">
        <v>1.7616334E-3</v>
      </c>
      <c r="T36" s="23">
        <v>49.677991685000002</v>
      </c>
      <c r="U36" s="6">
        <v>5.0269749000000003E-6</v>
      </c>
      <c r="V36" s="23">
        <v>1.4796058E-3</v>
      </c>
      <c r="W36" s="23">
        <v>7.1020930000000005E-4</v>
      </c>
      <c r="X36" s="23">
        <v>2.9773738E-3</v>
      </c>
      <c r="Y36" s="23">
        <v>0.23165987939999999</v>
      </c>
      <c r="Z36" s="23">
        <v>0.24769408209999999</v>
      </c>
      <c r="AA36" s="23">
        <v>1.2350637E-3</v>
      </c>
      <c r="AB36" s="23">
        <v>1.0737755000000001E-3</v>
      </c>
      <c r="AC36" s="23">
        <v>94.061386241999998</v>
      </c>
      <c r="AD36" s="23">
        <v>1.9640304E-3</v>
      </c>
      <c r="AE36" s="23">
        <v>5.9349109999999995E-4</v>
      </c>
      <c r="AF36" s="23">
        <v>1.9869576999999999E-3</v>
      </c>
      <c r="AG36" s="6">
        <v>6.8866605999999999E-7</v>
      </c>
      <c r="AH36" s="23">
        <v>2.28207E-5</v>
      </c>
      <c r="AI36" s="23">
        <v>2.0988400000000001E-5</v>
      </c>
      <c r="AJ36" s="23">
        <v>1.20853435E-2</v>
      </c>
      <c r="AK36" s="23">
        <v>22.160808490000001</v>
      </c>
      <c r="AL36" s="23">
        <v>6.8600617152999996</v>
      </c>
      <c r="AM36" s="23">
        <v>12.577596126</v>
      </c>
      <c r="AN36" s="23">
        <v>9.7249740000000004E-4</v>
      </c>
      <c r="AO36" s="6">
        <v>3.8991594E-6</v>
      </c>
      <c r="AQ36" s="23" t="s">
        <v>34</v>
      </c>
      <c r="AR36" s="23">
        <v>0</v>
      </c>
      <c r="AS36" s="23">
        <v>0</v>
      </c>
      <c r="AT36" s="23">
        <v>0.36467074987404102</v>
      </c>
      <c r="AU36" s="23">
        <v>5.7963779086541596</v>
      </c>
      <c r="AV36" s="23">
        <v>5.7963779086541596</v>
      </c>
      <c r="AW36" s="23">
        <v>8.7916730296956604</v>
      </c>
      <c r="AX36" s="23">
        <v>0</v>
      </c>
      <c r="AY36" s="23">
        <v>1.5505648373815699E-4</v>
      </c>
      <c r="AZ36" s="23">
        <v>2.23134873812949E-4</v>
      </c>
      <c r="BA36" s="23">
        <v>141.23166870625101</v>
      </c>
      <c r="BB36" s="6">
        <v>3.8991838302000098E-6</v>
      </c>
      <c r="BC36" s="23">
        <v>1.76163054964441E-3</v>
      </c>
      <c r="BD36" s="23">
        <v>0.14561675223012399</v>
      </c>
      <c r="BE36" s="23">
        <v>3.3820290525085801E-4</v>
      </c>
      <c r="BF36" s="23">
        <v>1.0709684683939799E-3</v>
      </c>
      <c r="BG36" s="23">
        <v>86396.967016990893</v>
      </c>
      <c r="BH36" s="23">
        <v>1.1331430949961E-3</v>
      </c>
      <c r="BI36" s="6">
        <v>1.04017052751092E-8</v>
      </c>
      <c r="BJ36" s="6">
        <v>2.5466008587002601E-8</v>
      </c>
      <c r="BK36" s="23">
        <v>1.21186122897755E-2</v>
      </c>
      <c r="BL36" s="23">
        <v>2.9773894069571902E-3</v>
      </c>
      <c r="BM36" s="23">
        <v>1.96400342484093E-3</v>
      </c>
      <c r="BN36" s="23">
        <v>5.9348542187508601E-4</v>
      </c>
      <c r="BO36" s="23">
        <v>1173.11971368794</v>
      </c>
      <c r="BP36" s="23">
        <v>1.05024076855305E-3</v>
      </c>
      <c r="BQ36" s="23">
        <v>38.676489629483498</v>
      </c>
      <c r="BR36" s="23">
        <v>9796.0186625486094</v>
      </c>
      <c r="BS36" s="23">
        <v>59.374294657175902</v>
      </c>
      <c r="BT36" s="23">
        <v>6.8599701006090399</v>
      </c>
      <c r="BU36" s="23">
        <v>3.8813197663987702</v>
      </c>
      <c r="BV36" s="23">
        <v>0</v>
      </c>
      <c r="BW36" s="23">
        <v>49.677892510383998</v>
      </c>
      <c r="BX36" s="23">
        <v>49.677892510383998</v>
      </c>
      <c r="BY36" s="23">
        <v>12.577594402167</v>
      </c>
      <c r="BZ36" s="6">
        <v>1.1059149762034101E-6</v>
      </c>
      <c r="CA36" s="6">
        <v>3.6696537750847799E-6</v>
      </c>
      <c r="CB36" s="23">
        <v>0</v>
      </c>
      <c r="CC36" s="23">
        <v>3.1170298012467001</v>
      </c>
      <c r="CD36" s="23">
        <v>0</v>
      </c>
      <c r="CE36" s="23">
        <v>0</v>
      </c>
      <c r="CF36" s="23">
        <v>0</v>
      </c>
      <c r="CG36" s="23">
        <v>3.8469500807442801E-4</v>
      </c>
      <c r="CH36" s="23">
        <v>1.0949104460501399E-3</v>
      </c>
      <c r="CI36" s="23">
        <v>2.34372231463263E-4</v>
      </c>
      <c r="CJ36" s="23">
        <v>4.7584565882372298E-4</v>
      </c>
      <c r="CK36" s="23">
        <v>0.23166075941992301</v>
      </c>
      <c r="CL36" s="23">
        <v>0.24769455474506799</v>
      </c>
      <c r="CM36" s="23">
        <v>3.8419600853188698E-2</v>
      </c>
      <c r="CN36" s="23">
        <v>0</v>
      </c>
      <c r="CO36" s="23">
        <v>5.0636810385974002E-4</v>
      </c>
      <c r="CP36" s="23">
        <v>7.2869970292718605E-4</v>
      </c>
      <c r="CQ36" s="23">
        <v>25925.8551392384</v>
      </c>
      <c r="CR36" s="23">
        <v>1631.71075639742</v>
      </c>
      <c r="CS36" s="23">
        <v>181.301043872837</v>
      </c>
      <c r="CT36" s="23">
        <v>1813.01180027026</v>
      </c>
      <c r="CU36" s="23">
        <v>0</v>
      </c>
      <c r="CV36" s="23">
        <v>17.2170459606672</v>
      </c>
      <c r="CW36" s="23">
        <v>1.9870109987488701E-3</v>
      </c>
      <c r="CX36" s="6">
        <v>6.8867666947755901E-7</v>
      </c>
      <c r="CY36" s="6">
        <v>2.2821284302540302E-5</v>
      </c>
      <c r="CZ36" s="6">
        <v>2.0988375336893801E-5</v>
      </c>
      <c r="DA36" s="23">
        <v>1.20852918035329E-2</v>
      </c>
      <c r="DB36" s="23">
        <v>0.283756691568533</v>
      </c>
      <c r="DC36" s="23">
        <v>8465.9732520504294</v>
      </c>
      <c r="DD36" s="23">
        <v>0.38284306082111103</v>
      </c>
      <c r="DE36" s="23">
        <v>1.00318748372823</v>
      </c>
      <c r="DF36" s="23">
        <v>2.4246629272739302</v>
      </c>
      <c r="DG36" s="23">
        <v>0.56717341457475501</v>
      </c>
      <c r="DH36" s="23">
        <v>2.99673108462992</v>
      </c>
      <c r="DI36" s="6">
        <v>2.51349141795775E-7</v>
      </c>
      <c r="DJ36" s="23">
        <v>0.13353385463185499</v>
      </c>
      <c r="DK36" s="23">
        <v>89.643734920793094</v>
      </c>
      <c r="DL36" s="23">
        <v>88.586852206242099</v>
      </c>
      <c r="DM36" s="23">
        <v>1.05688271455105</v>
      </c>
      <c r="DN36" s="23">
        <v>0</v>
      </c>
      <c r="DO36" s="23">
        <v>0</v>
      </c>
      <c r="DP36" s="23">
        <v>35.9596224490042</v>
      </c>
      <c r="DQ36" s="23">
        <v>0</v>
      </c>
      <c r="DR36" s="23">
        <v>7.2557246587079902</v>
      </c>
      <c r="DS36" s="23">
        <v>1.61998889971725</v>
      </c>
      <c r="DT36" s="23">
        <v>1.01460077589355</v>
      </c>
      <c r="DU36" s="23">
        <v>18.1339901109476</v>
      </c>
      <c r="DV36" s="23">
        <v>1.0729177431962899E-3</v>
      </c>
      <c r="DW36" s="23">
        <v>6981.9244619338597</v>
      </c>
      <c r="DX36" s="23">
        <v>0.88620838256695</v>
      </c>
      <c r="DY36" s="23">
        <v>15.924828412176099</v>
      </c>
      <c r="DZ36" s="23">
        <v>0</v>
      </c>
      <c r="EA36" s="23">
        <v>739.10346990523203</v>
      </c>
      <c r="EB36" s="23">
        <v>163.781940076848</v>
      </c>
      <c r="EC36" s="23">
        <v>9.7251787678217204E-4</v>
      </c>
      <c r="ED36" s="23">
        <v>0</v>
      </c>
      <c r="EE36" s="23">
        <v>0</v>
      </c>
      <c r="EF36" s="23">
        <v>125.28063925584701</v>
      </c>
      <c r="EG36" s="23">
        <v>94.059931832047994</v>
      </c>
      <c r="EH36" s="23">
        <v>0</v>
      </c>
      <c r="EI36" s="23">
        <v>80.299762238451606</v>
      </c>
      <c r="EJ36" s="23">
        <v>16129.991618743599</v>
      </c>
      <c r="EK36" s="23">
        <v>22.160589071165202</v>
      </c>
      <c r="EL36" s="23">
        <v>122.118497477365</v>
      </c>
      <c r="EN36" s="32">
        <f t="shared" si="40"/>
        <v>1.6073074154057014</v>
      </c>
      <c r="EO36" s="46">
        <f t="shared" si="41"/>
        <v>-1.741773219766638E-6</v>
      </c>
      <c r="EP36" s="46">
        <f t="shared" si="42"/>
        <v>-6.9273225569712349E-6</v>
      </c>
      <c r="EQ36" s="46">
        <f t="shared" si="43"/>
        <v>-8.4093686412643393E-7</v>
      </c>
      <c r="ER36" s="46">
        <f t="shared" si="44"/>
        <v>5.6869525815350415E-5</v>
      </c>
      <c r="ES36" s="46">
        <f t="shared" si="45"/>
        <v>5.7548411326649823E-5</v>
      </c>
      <c r="ET36" s="46">
        <f t="shared" si="46"/>
        <v>-3.6901256922128789E-6</v>
      </c>
      <c r="EU36" s="46">
        <f t="shared" si="47"/>
        <v>-1.3266802761801929E-5</v>
      </c>
      <c r="EV36" s="46">
        <f t="shared" si="48"/>
        <v>-5.6400500399804848E-6</v>
      </c>
      <c r="EW36" s="46">
        <f t="shared" si="49"/>
        <v>-1.0294918707324584E-6</v>
      </c>
      <c r="EX36" s="46">
        <f t="shared" si="50"/>
        <v>-1.5712562977089935E-5</v>
      </c>
      <c r="EY36" s="46">
        <f t="shared" si="51"/>
        <v>-7.4359805368017634E-6</v>
      </c>
      <c r="EZ36" s="46">
        <f t="shared" si="52"/>
        <v>3.8493667320860822E-6</v>
      </c>
      <c r="FA36" s="46">
        <f t="shared" si="53"/>
        <v>1.7083838458904824E-5</v>
      </c>
      <c r="FB36" s="46">
        <f t="shared" si="54"/>
        <v>6.0848784992593657E-6</v>
      </c>
      <c r="FC36" s="46">
        <f t="shared" si="55"/>
        <v>-4.7785956334682669E-6</v>
      </c>
      <c r="FD36" s="46">
        <f t="shared" si="56"/>
        <v>9.5034033241630828E-6</v>
      </c>
      <c r="FE36" s="46">
        <f t="shared" si="57"/>
        <v>1.5204890467218456E-5</v>
      </c>
      <c r="FF36" s="46">
        <f t="shared" si="58"/>
        <v>-1.6180185900261561E-6</v>
      </c>
      <c r="FG36" s="46">
        <f t="shared" si="59"/>
        <v>-1.9963491405369141E-6</v>
      </c>
      <c r="FH36" s="46">
        <f t="shared" si="60"/>
        <v>-1.1340203038603572E-5</v>
      </c>
      <c r="FI36" s="46">
        <f t="shared" si="61"/>
        <v>-2.3376187902735319E-7</v>
      </c>
      <c r="FJ36" s="46">
        <f t="shared" si="62"/>
        <v>1.2095430158370321E-5</v>
      </c>
      <c r="FK36" s="46">
        <f t="shared" si="63"/>
        <v>5.2418534717232781E-6</v>
      </c>
      <c r="FL36" s="46">
        <f t="shared" si="64"/>
        <v>3.7987584440413022E-6</v>
      </c>
      <c r="FM36" s="46">
        <f t="shared" si="65"/>
        <v>1.9081807041702304E-6</v>
      </c>
      <c r="FN36" s="46">
        <f t="shared" si="66"/>
        <v>3.3251620350860941E-6</v>
      </c>
      <c r="FO36" s="46">
        <f t="shared" si="67"/>
        <v>-7.9882322115762188E-4</v>
      </c>
      <c r="FP36" s="46">
        <f t="shared" si="68"/>
        <v>-1.5462348686440312E-5</v>
      </c>
      <c r="FQ36" s="46">
        <f t="shared" si="69"/>
        <v>-1.3734593451305893E-5</v>
      </c>
      <c r="FR36" s="46">
        <f t="shared" si="70"/>
        <v>-9.5673295082937482E-6</v>
      </c>
      <c r="FS36" s="46">
        <f t="shared" si="71"/>
        <v>2.6824299717160022E-5</v>
      </c>
      <c r="FT36" s="46">
        <f t="shared" si="72"/>
        <v>1.5405837713311394E-5</v>
      </c>
      <c r="FU36" s="46">
        <f t="shared" si="73"/>
        <v>2.5604058609141192E-5</v>
      </c>
      <c r="FV36" s="46">
        <f t="shared" si="74"/>
        <v>-1.1750827218609157E-6</v>
      </c>
      <c r="FW36" s="46">
        <f t="shared" si="75"/>
        <v>-4.2776166933262456E-6</v>
      </c>
      <c r="FX36" s="46">
        <f t="shared" si="76"/>
        <v>-9.9012107296657785E-6</v>
      </c>
      <c r="FY36" s="46">
        <f t="shared" si="77"/>
        <v>-1.335479107358804E-5</v>
      </c>
      <c r="FZ36" s="46">
        <f t="shared" si="78"/>
        <v>-1.3705583981480038E-7</v>
      </c>
      <c r="GA36" s="46">
        <f t="shared" si="79"/>
        <v>2.1055873436783434E-5</v>
      </c>
      <c r="GB36" s="46">
        <f t="shared" si="80"/>
        <v>6.265504305821097E-6</v>
      </c>
      <c r="GC36" s="46"/>
    </row>
    <row r="37" spans="1:185" x14ac:dyDescent="0.3">
      <c r="A37" s="23" t="s">
        <v>35</v>
      </c>
      <c r="B37" s="21">
        <v>44022.638086999999</v>
      </c>
      <c r="C37" s="21">
        <v>0.77932330179999998</v>
      </c>
      <c r="D37" s="21">
        <v>43680.591419999997</v>
      </c>
      <c r="E37" s="21">
        <v>1055.4195982000001</v>
      </c>
      <c r="F37" s="21">
        <v>1046.4907522999999</v>
      </c>
      <c r="G37" s="21">
        <v>237.98115103000001</v>
      </c>
      <c r="H37" s="21">
        <v>177367.65648999999</v>
      </c>
      <c r="I37" s="23">
        <v>135.92572347999999</v>
      </c>
      <c r="J37" s="23">
        <v>66.110576381000001</v>
      </c>
      <c r="K37" s="23">
        <v>3.0097568E-3</v>
      </c>
      <c r="L37" s="23">
        <v>721.05346641999995</v>
      </c>
      <c r="M37" s="23">
        <v>11.174212387000001</v>
      </c>
      <c r="N37" s="23">
        <v>1.19048265E-2</v>
      </c>
      <c r="O37" s="23">
        <v>0.34846080559999998</v>
      </c>
      <c r="P37" s="23">
        <v>0.1023814951</v>
      </c>
      <c r="Q37" s="6">
        <v>7.2772740000000001E-7</v>
      </c>
      <c r="R37" s="23">
        <v>0.32290824829999998</v>
      </c>
      <c r="S37" s="23">
        <v>0.54170667429999997</v>
      </c>
      <c r="T37" s="23">
        <v>915.46883433000005</v>
      </c>
      <c r="U37" s="23">
        <v>4.0005300000000001E-5</v>
      </c>
      <c r="V37" s="23">
        <v>1.25000684E-2</v>
      </c>
      <c r="W37" s="23">
        <v>6.4436818E-3</v>
      </c>
      <c r="X37" s="23">
        <v>0.70674243780000001</v>
      </c>
      <c r="Y37" s="23">
        <v>54.950876006000001</v>
      </c>
      <c r="Z37" s="23">
        <v>3.8230438194</v>
      </c>
      <c r="AA37" s="23">
        <v>1.1265369900000001E-2</v>
      </c>
      <c r="AB37" s="23">
        <v>0.32979913859999999</v>
      </c>
      <c r="AC37" s="23">
        <v>585.27888124000003</v>
      </c>
      <c r="AD37" s="23">
        <v>0.56821337620000001</v>
      </c>
      <c r="AE37" s="23">
        <v>0.1824064567</v>
      </c>
      <c r="AF37" s="23">
        <v>4.0306525599999997E-2</v>
      </c>
      <c r="AG37" s="23">
        <v>1.39675E-5</v>
      </c>
      <c r="AH37" s="23">
        <v>4.6286409999999999E-4</v>
      </c>
      <c r="AI37" s="23">
        <v>4.2570310000000002E-4</v>
      </c>
      <c r="AJ37" s="23">
        <v>2.0618167161000001</v>
      </c>
      <c r="AK37" s="23">
        <v>3796.6120986999999</v>
      </c>
      <c r="AL37" s="23">
        <v>73.953782059000005</v>
      </c>
      <c r="AM37" s="23">
        <v>76.709136803000007</v>
      </c>
      <c r="AN37" s="23">
        <v>0.29579001319999998</v>
      </c>
      <c r="AO37" s="23">
        <v>7.9082499999999994E-5</v>
      </c>
      <c r="AQ37" s="23" t="s">
        <v>35</v>
      </c>
      <c r="AR37" s="23">
        <v>0</v>
      </c>
      <c r="AS37" s="23">
        <v>0</v>
      </c>
      <c r="AT37" s="23">
        <v>66.110403808591101</v>
      </c>
      <c r="AU37" s="23">
        <v>135.92535707769301</v>
      </c>
      <c r="AV37" s="23">
        <v>135.92535707769301</v>
      </c>
      <c r="AW37" s="23">
        <v>770.02096336058298</v>
      </c>
      <c r="AX37" s="23">
        <v>0</v>
      </c>
      <c r="AY37" s="23">
        <v>1.23400929272419E-3</v>
      </c>
      <c r="AZ37" s="23">
        <v>1.7757590739595501E-3</v>
      </c>
      <c r="BA37" s="23">
        <v>721.04719642190105</v>
      </c>
      <c r="BB37" s="6">
        <v>7.9082282971555299E-5</v>
      </c>
      <c r="BC37" s="23">
        <v>0.54171119969257697</v>
      </c>
      <c r="BD37" s="23">
        <v>11.1742108827181</v>
      </c>
      <c r="BE37" s="23">
        <v>2.85712207884831E-3</v>
      </c>
      <c r="BF37" s="23">
        <v>9.0476560869062004E-3</v>
      </c>
      <c r="BG37" s="23">
        <v>828655.48859965405</v>
      </c>
      <c r="BH37" s="23">
        <v>0.34846041368703201</v>
      </c>
      <c r="BI37" s="6">
        <v>2.1104111728037801E-7</v>
      </c>
      <c r="BJ37" s="6">
        <v>5.1667133903227997E-7</v>
      </c>
      <c r="BK37" s="23">
        <v>0.102380928035679</v>
      </c>
      <c r="BL37" s="23">
        <v>0.70674372997613</v>
      </c>
      <c r="BM37" s="23">
        <v>0.56820357721160697</v>
      </c>
      <c r="BN37" s="23">
        <v>0.182408530883998</v>
      </c>
      <c r="BO37" s="23">
        <v>44022.540277645603</v>
      </c>
      <c r="BP37" s="23">
        <v>0.32291057755272301</v>
      </c>
      <c r="BQ37" s="23">
        <v>293.08924531042999</v>
      </c>
      <c r="BR37" s="23">
        <v>86567.497262030796</v>
      </c>
      <c r="BS37" s="23">
        <v>375.21835293123598</v>
      </c>
      <c r="BT37" s="23">
        <v>73.953707909271799</v>
      </c>
      <c r="BU37" s="23">
        <v>339.38907906608102</v>
      </c>
      <c r="BV37" s="23">
        <v>0</v>
      </c>
      <c r="BW37" s="23">
        <v>915.46671727138801</v>
      </c>
      <c r="BX37" s="23">
        <v>915.46671727138801</v>
      </c>
      <c r="BY37" s="23">
        <v>76.7090365780263</v>
      </c>
      <c r="BZ37" s="6">
        <v>8.8009526496602907E-6</v>
      </c>
      <c r="CA37" s="6">
        <v>2.9203292056557501E-5</v>
      </c>
      <c r="CB37" s="23">
        <v>0</v>
      </c>
      <c r="CC37" s="23">
        <v>42.184101524691798</v>
      </c>
      <c r="CD37" s="23">
        <v>8.7280813128488705E-3</v>
      </c>
      <c r="CE37" s="23">
        <v>0</v>
      </c>
      <c r="CF37" s="23">
        <v>0</v>
      </c>
      <c r="CG37" s="23">
        <v>3.2500274519530101E-3</v>
      </c>
      <c r="CH37" s="23">
        <v>9.2500367156644007E-3</v>
      </c>
      <c r="CI37" s="23">
        <v>2.1264306364633398E-3</v>
      </c>
      <c r="CJ37" s="23">
        <v>4.3172750155701404E-3</v>
      </c>
      <c r="CK37" s="23">
        <v>54.951037916018699</v>
      </c>
      <c r="CL37" s="23">
        <v>3.8230279659204398</v>
      </c>
      <c r="CM37" s="23">
        <v>0.77932285614951702</v>
      </c>
      <c r="CN37" s="23">
        <v>0</v>
      </c>
      <c r="CO37" s="23">
        <v>4.6188060063823803E-3</v>
      </c>
      <c r="CP37" s="23">
        <v>6.6465581745729797E-3</v>
      </c>
      <c r="CQ37" s="23">
        <v>262805.54038878501</v>
      </c>
      <c r="CR37" s="23">
        <v>39312.391820493001</v>
      </c>
      <c r="CS37" s="23">
        <v>4368.0475278411704</v>
      </c>
      <c r="CT37" s="23">
        <v>43680.439348334199</v>
      </c>
      <c r="CU37" s="23">
        <v>0</v>
      </c>
      <c r="CV37" s="23">
        <v>385.60462170199401</v>
      </c>
      <c r="CW37" s="23">
        <v>4.0305215048518202E-2</v>
      </c>
      <c r="CX37" s="6">
        <v>1.39668312877307E-5</v>
      </c>
      <c r="CY37" s="23">
        <v>4.6285685924048599E-4</v>
      </c>
      <c r="CZ37" s="23">
        <v>4.2571492024352201E-4</v>
      </c>
      <c r="DA37" s="23">
        <v>2.0618242175308001</v>
      </c>
      <c r="DB37" s="23">
        <v>5.0872028018981803</v>
      </c>
      <c r="DC37" s="23">
        <v>89331.146280096495</v>
      </c>
      <c r="DD37" s="23">
        <v>6.8636029650291803</v>
      </c>
      <c r="DE37" s="23">
        <v>17.985205685676</v>
      </c>
      <c r="DF37" s="23">
        <v>43.469488794678</v>
      </c>
      <c r="DG37" s="23">
        <v>10.1683019775459</v>
      </c>
      <c r="DH37" s="23">
        <v>23.178797942315999</v>
      </c>
      <c r="DI37" s="6">
        <v>2.0002618101048799E-6</v>
      </c>
      <c r="DJ37" s="23">
        <v>2.3940012777327602</v>
      </c>
      <c r="DK37" s="23">
        <v>1055.4849783604</v>
      </c>
      <c r="DL37" s="23">
        <v>1046.5561441801599</v>
      </c>
      <c r="DM37" s="23">
        <v>8.9288341802388498</v>
      </c>
      <c r="DN37" s="23">
        <v>0</v>
      </c>
      <c r="DO37" s="23">
        <v>0</v>
      </c>
      <c r="DP37" s="23">
        <v>288.90519794430003</v>
      </c>
      <c r="DQ37" s="23">
        <v>0</v>
      </c>
      <c r="DR37" s="23">
        <v>122.49840551816899</v>
      </c>
      <c r="DS37" s="23">
        <v>29.0432100489977</v>
      </c>
      <c r="DT37" s="23">
        <v>16.700391806081399</v>
      </c>
      <c r="DU37" s="23">
        <v>306.15073838963298</v>
      </c>
      <c r="DV37" s="23">
        <v>0.32953485659697301</v>
      </c>
      <c r="DW37" s="23">
        <v>65074.598974999899</v>
      </c>
      <c r="DX37" s="23">
        <v>15.8879534130414</v>
      </c>
      <c r="DY37" s="23">
        <v>158.223645615061</v>
      </c>
      <c r="DZ37" s="23">
        <v>0</v>
      </c>
      <c r="EA37" s="23">
        <v>237.980305656024</v>
      </c>
      <c r="EB37" s="23">
        <v>3701.55479929271</v>
      </c>
      <c r="EC37" s="23">
        <v>0.29578922873552999</v>
      </c>
      <c r="ED37" s="23">
        <v>0</v>
      </c>
      <c r="EE37" s="23">
        <v>0</v>
      </c>
      <c r="EF37" s="23">
        <v>7782.9880192003902</v>
      </c>
      <c r="EG37" s="23">
        <v>585.27386582803399</v>
      </c>
      <c r="EH37" s="23">
        <v>0</v>
      </c>
      <c r="EI37" s="23">
        <v>652.21801657601395</v>
      </c>
      <c r="EJ37" s="23">
        <v>177366.97445978399</v>
      </c>
      <c r="EK37" s="23">
        <v>3796.5584364439501</v>
      </c>
      <c r="EL37" s="23">
        <v>9415.4495548101004</v>
      </c>
      <c r="EN37" s="32">
        <f t="shared" si="40"/>
        <v>1.481705042267456</v>
      </c>
      <c r="EO37" s="46">
        <f t="shared" si="41"/>
        <v>-2.2217967538203366E-6</v>
      </c>
      <c r="EP37" s="46">
        <f t="shared" si="42"/>
        <v>-5.7184288206388861E-7</v>
      </c>
      <c r="EQ37" s="46">
        <f t="shared" si="43"/>
        <v>-3.4814470421345834E-6</v>
      </c>
      <c r="ER37" s="46">
        <f t="shared" si="44"/>
        <v>6.1947078215488172E-5</v>
      </c>
      <c r="ES37" s="46">
        <f t="shared" si="45"/>
        <v>6.2486820849807367E-5</v>
      </c>
      <c r="ET37" s="46">
        <f t="shared" si="46"/>
        <v>-3.5522728264270606E-6</v>
      </c>
      <c r="EU37" s="46">
        <f t="shared" si="47"/>
        <v>-3.845290790338571E-6</v>
      </c>
      <c r="EV37" s="46">
        <f t="shared" si="48"/>
        <v>-2.6956068181912207E-6</v>
      </c>
      <c r="EW37" s="46">
        <f t="shared" si="49"/>
        <v>-2.6103600716676362E-6</v>
      </c>
      <c r="EX37" s="46">
        <f t="shared" si="50"/>
        <v>3.843062582380547E-6</v>
      </c>
      <c r="EY37" s="46">
        <f t="shared" si="51"/>
        <v>-8.695607733544667E-6</v>
      </c>
      <c r="EZ37" s="46">
        <f t="shared" si="52"/>
        <v>-1.3462084384323994E-7</v>
      </c>
      <c r="FA37" s="46">
        <f t="shared" si="53"/>
        <v>-4.0600545912770116E-6</v>
      </c>
      <c r="FB37" s="46">
        <f t="shared" si="54"/>
        <v>-1.1246974169524167E-6</v>
      </c>
      <c r="FC37" s="46">
        <f t="shared" si="55"/>
        <v>-5.5387384257865158E-6</v>
      </c>
      <c r="FD37" s="46">
        <f t="shared" si="56"/>
        <v>-2.0534732294033447E-5</v>
      </c>
      <c r="FE37" s="46">
        <f t="shared" si="57"/>
        <v>7.213357773593623E-6</v>
      </c>
      <c r="FF37" s="46">
        <f t="shared" si="58"/>
        <v>8.3539538863014266E-6</v>
      </c>
      <c r="FG37" s="46">
        <f t="shared" si="59"/>
        <v>-2.3125403428864593E-6</v>
      </c>
      <c r="FH37" s="46">
        <f t="shared" si="60"/>
        <v>-1.9834463866791119E-5</v>
      </c>
      <c r="FI37" s="46">
        <f t="shared" si="61"/>
        <v>-3.3858875432197262E-7</v>
      </c>
      <c r="FJ37" s="46">
        <f t="shared" si="62"/>
        <v>3.701615663309909E-6</v>
      </c>
      <c r="FK37" s="46">
        <f t="shared" si="63"/>
        <v>1.8283550850688085E-6</v>
      </c>
      <c r="FL37" s="46">
        <f t="shared" si="64"/>
        <v>2.9464501836051452E-6</v>
      </c>
      <c r="FM37" s="46">
        <f t="shared" si="65"/>
        <v>-4.1468213049996023E-6</v>
      </c>
      <c r="FN37" s="46">
        <f t="shared" si="66"/>
        <v>-5.0766594363134569E-7</v>
      </c>
      <c r="FO37" s="46">
        <f t="shared" si="67"/>
        <v>-8.0134230837852207E-4</v>
      </c>
      <c r="FP37" s="46">
        <f t="shared" si="68"/>
        <v>-8.5692686457711328E-6</v>
      </c>
      <c r="FQ37" s="46">
        <f t="shared" si="69"/>
        <v>-1.724526173349065E-5</v>
      </c>
      <c r="FR37" s="46">
        <f t="shared" si="70"/>
        <v>1.13712202710754E-5</v>
      </c>
      <c r="FS37" s="46">
        <f t="shared" si="71"/>
        <v>-3.2514622937263351E-5</v>
      </c>
      <c r="FT37" s="46">
        <f t="shared" si="72"/>
        <v>-4.7876303511693019E-5</v>
      </c>
      <c r="FU37" s="46">
        <f t="shared" si="73"/>
        <v>-1.5643381100409543E-5</v>
      </c>
      <c r="FV37" s="46">
        <f t="shared" si="74"/>
        <v>2.7766402269530232E-5</v>
      </c>
      <c r="FW37" s="46">
        <f t="shared" si="75"/>
        <v>3.6382626746146311E-6</v>
      </c>
      <c r="FX37" s="46">
        <f t="shared" si="76"/>
        <v>-1.4134247759527955E-5</v>
      </c>
      <c r="FY37" s="46">
        <f t="shared" si="77"/>
        <v>-1.0026495757478783E-6</v>
      </c>
      <c r="FZ37" s="46">
        <f t="shared" si="78"/>
        <v>-1.3065584868250837E-6</v>
      </c>
      <c r="GA37" s="46">
        <f t="shared" si="79"/>
        <v>-2.6520992426593444E-6</v>
      </c>
      <c r="GB37" s="46">
        <f t="shared" si="80"/>
        <v>-2.7443295886547466E-6</v>
      </c>
      <c r="GC37" s="46"/>
    </row>
    <row r="38" spans="1:185" x14ac:dyDescent="0.3">
      <c r="A38" s="23" t="s">
        <v>36</v>
      </c>
      <c r="B38" s="21">
        <v>15.88458164</v>
      </c>
      <c r="D38" s="21">
        <v>11.660222795999999</v>
      </c>
      <c r="E38" s="21">
        <v>0.21466407700000001</v>
      </c>
      <c r="F38" s="21">
        <v>0.21431095999999999</v>
      </c>
      <c r="G38" s="21">
        <v>5.3005752999999997E-3</v>
      </c>
      <c r="H38" s="21">
        <v>21.493070298999999</v>
      </c>
      <c r="I38" s="23">
        <v>2.9494553600000001E-2</v>
      </c>
      <c r="J38" s="23">
        <v>2.1064586400000002E-2</v>
      </c>
      <c r="K38" s="6">
        <v>1.3907099999999999E-7</v>
      </c>
      <c r="L38" s="23">
        <v>0.45349814510000003</v>
      </c>
      <c r="M38" s="23">
        <v>3.2856088E-3</v>
      </c>
      <c r="N38" s="6">
        <v>4.7082500000000001E-7</v>
      </c>
      <c r="O38" s="23">
        <v>1.120812E-4</v>
      </c>
      <c r="P38" s="6">
        <v>4.0490900000000001E-6</v>
      </c>
      <c r="R38" s="23">
        <v>1.038618E-4</v>
      </c>
      <c r="S38" s="23">
        <v>1.742379E-4</v>
      </c>
      <c r="T38" s="23">
        <v>0.19253570540000001</v>
      </c>
      <c r="U38" s="6">
        <v>1.8485199999999999E-9</v>
      </c>
      <c r="V38" s="6">
        <v>4.9436599999999999E-7</v>
      </c>
      <c r="W38" s="6">
        <v>1.99776E-7</v>
      </c>
      <c r="X38" s="23">
        <v>2.251117E-4</v>
      </c>
      <c r="Y38" s="23">
        <v>1.7511664600000001E-2</v>
      </c>
      <c r="Z38" s="23">
        <v>6.2259719999999998E-4</v>
      </c>
      <c r="AA38" s="6">
        <v>3.4278099999999998E-7</v>
      </c>
      <c r="AB38" s="23">
        <v>1.060746E-4</v>
      </c>
      <c r="AC38" s="23">
        <v>0.26410856290000001</v>
      </c>
      <c r="AD38" s="23">
        <v>1.8238560000000001E-4</v>
      </c>
      <c r="AE38" s="23">
        <v>5.8669399999999998E-5</v>
      </c>
      <c r="AJ38" s="23">
        <v>6.3474449999999997E-4</v>
      </c>
      <c r="AK38" s="23">
        <v>0.75594326680000001</v>
      </c>
      <c r="AL38" s="23">
        <v>2.0912581999999999E-2</v>
      </c>
      <c r="AM38" s="23">
        <v>2.0574509500000001E-2</v>
      </c>
      <c r="AN38" s="23">
        <v>9.5105299999999999E-5</v>
      </c>
      <c r="AQ38" s="23" t="s">
        <v>36</v>
      </c>
      <c r="AR38" s="23">
        <v>0</v>
      </c>
      <c r="AS38" s="23">
        <v>0</v>
      </c>
      <c r="AT38" s="23">
        <v>2.1064718089198999E-2</v>
      </c>
      <c r="AU38" s="23">
        <v>2.9494747393243901E-2</v>
      </c>
      <c r="AV38" s="23">
        <v>2.9494747393243901E-2</v>
      </c>
      <c r="AW38" s="23">
        <v>1.7770106813935399E-4</v>
      </c>
      <c r="AX38" s="23">
        <v>0</v>
      </c>
      <c r="AY38" s="6">
        <v>5.7032468570357703E-8</v>
      </c>
      <c r="AZ38" s="6">
        <v>8.2046109668920795E-8</v>
      </c>
      <c r="BA38" s="23">
        <v>0.453497245862442</v>
      </c>
      <c r="BB38" s="23">
        <v>0</v>
      </c>
      <c r="BC38" s="23">
        <v>1.7423329823575099E-4</v>
      </c>
      <c r="BD38" s="23">
        <v>3.2861296069930501E-3</v>
      </c>
      <c r="BE38" s="6">
        <v>1.1300561627451899E-7</v>
      </c>
      <c r="BF38" s="6">
        <v>3.5777707964747999E-7</v>
      </c>
      <c r="BG38" s="23">
        <v>75.615263228117499</v>
      </c>
      <c r="BH38" s="23">
        <v>1.12090735027584E-4</v>
      </c>
      <c r="BI38" s="23">
        <v>0</v>
      </c>
      <c r="BJ38" s="23">
        <v>0</v>
      </c>
      <c r="BK38" s="6">
        <v>4.0490185684286996E-6</v>
      </c>
      <c r="BL38" s="23">
        <v>2.2511634167231599E-4</v>
      </c>
      <c r="BM38" s="23">
        <v>1.82384658972537E-4</v>
      </c>
      <c r="BN38" s="6">
        <v>5.8659824071165197E-5</v>
      </c>
      <c r="BO38" s="23">
        <v>15.8845898025209</v>
      </c>
      <c r="BP38" s="23">
        <v>1.03857869905256E-4</v>
      </c>
      <c r="BQ38" s="23">
        <v>1.23640044818861E-2</v>
      </c>
      <c r="BR38" s="23">
        <v>12.208098189288799</v>
      </c>
      <c r="BS38" s="23">
        <v>5.92433054647073E-3</v>
      </c>
      <c r="BT38" s="23">
        <v>2.0911644278730299E-2</v>
      </c>
      <c r="BU38" s="23">
        <v>0</v>
      </c>
      <c r="BV38" s="23">
        <v>0</v>
      </c>
      <c r="BW38" s="23">
        <v>0.19253537639180399</v>
      </c>
      <c r="BX38" s="23">
        <v>0.19253537639180399</v>
      </c>
      <c r="BY38" s="23">
        <v>2.0574355462226499E-2</v>
      </c>
      <c r="BZ38" s="6">
        <v>4.0667685830343298E-10</v>
      </c>
      <c r="CA38" s="6">
        <v>1.34964897016595E-9</v>
      </c>
      <c r="CB38" s="23">
        <v>0</v>
      </c>
      <c r="CC38" s="23">
        <v>5.3694112832553898E-3</v>
      </c>
      <c r="CD38" s="23">
        <v>0</v>
      </c>
      <c r="CE38" s="23">
        <v>0</v>
      </c>
      <c r="CF38" s="23">
        <v>0</v>
      </c>
      <c r="CG38" s="6">
        <v>1.2851954121816299E-7</v>
      </c>
      <c r="CH38" s="6">
        <v>3.6597827345028799E-7</v>
      </c>
      <c r="CI38" s="6">
        <v>6.5917095190065903E-8</v>
      </c>
      <c r="CJ38" s="6">
        <v>1.3385031718998799E-7</v>
      </c>
      <c r="CK38" s="23">
        <v>1.75119383466436E-2</v>
      </c>
      <c r="CL38" s="23">
        <v>6.22597650334828E-4</v>
      </c>
      <c r="CM38" s="23">
        <v>0</v>
      </c>
      <c r="CN38" s="23">
        <v>0</v>
      </c>
      <c r="CO38" s="6">
        <v>1.4054795879561501E-7</v>
      </c>
      <c r="CP38" s="6">
        <v>2.0222777052089701E-7</v>
      </c>
      <c r="CQ38" s="23">
        <v>33.697687682225698</v>
      </c>
      <c r="CR38" s="23">
        <v>10.494185662240801</v>
      </c>
      <c r="CS38" s="23">
        <v>1.16602009953868</v>
      </c>
      <c r="CT38" s="23">
        <v>11.660205761779499</v>
      </c>
      <c r="CU38" s="23">
        <v>0</v>
      </c>
      <c r="CV38" s="23">
        <v>1.96559669361819E-2</v>
      </c>
      <c r="CW38" s="23">
        <v>0</v>
      </c>
      <c r="CX38" s="23">
        <v>0</v>
      </c>
      <c r="CY38" s="23">
        <v>0</v>
      </c>
      <c r="CZ38" s="23">
        <v>0</v>
      </c>
      <c r="DA38" s="23">
        <v>6.3472598863517399E-4</v>
      </c>
      <c r="DB38" s="23">
        <v>1.62411492694433E-3</v>
      </c>
      <c r="DC38" s="23">
        <v>11.3212602324773</v>
      </c>
      <c r="DD38" s="23">
        <v>2.1912488632417799E-3</v>
      </c>
      <c r="DE38" s="23">
        <v>5.7418552996356797E-3</v>
      </c>
      <c r="DF38" s="23">
        <v>1.3877914648059601E-2</v>
      </c>
      <c r="DG38" s="23">
        <v>3.2462959594790502E-3</v>
      </c>
      <c r="DH38" s="23">
        <v>6.4393040008377505E-4</v>
      </c>
      <c r="DI38" s="6">
        <v>9.2434288485810403E-11</v>
      </c>
      <c r="DJ38" s="23">
        <v>7.6429945380489901E-4</v>
      </c>
      <c r="DK38" s="23">
        <v>0.21467866069214001</v>
      </c>
      <c r="DL38" s="23">
        <v>0.21432553095564799</v>
      </c>
      <c r="DM38" s="23">
        <v>3.53129736492556E-4</v>
      </c>
      <c r="DN38" s="23">
        <v>0</v>
      </c>
      <c r="DO38" s="23">
        <v>0</v>
      </c>
      <c r="DP38" s="23">
        <v>1.3546293203701499E-2</v>
      </c>
      <c r="DQ38" s="23">
        <v>0</v>
      </c>
      <c r="DR38" s="23">
        <v>3.7431122648632797E-2</v>
      </c>
      <c r="DS38" s="23">
        <v>9.2722311325694005E-3</v>
      </c>
      <c r="DT38" s="23">
        <v>5.0022950114915902E-3</v>
      </c>
      <c r="DU38" s="23">
        <v>9.3547732821861004E-2</v>
      </c>
      <c r="DV38" s="23">
        <v>1.06008530784789E-4</v>
      </c>
      <c r="DW38" s="23">
        <v>9.2214032914564896</v>
      </c>
      <c r="DX38" s="23">
        <v>5.0723733306877799E-3</v>
      </c>
      <c r="DY38" s="23">
        <v>2.2363823255454902E-2</v>
      </c>
      <c r="DZ38" s="23">
        <v>0</v>
      </c>
      <c r="EA38" s="23">
        <v>5.3005532498884003E-3</v>
      </c>
      <c r="EB38" s="23">
        <v>8.5957108200863095E-4</v>
      </c>
      <c r="EC38" s="6">
        <v>9.5101359921074006E-5</v>
      </c>
      <c r="ED38" s="23">
        <v>0</v>
      </c>
      <c r="EE38" s="23">
        <v>0</v>
      </c>
      <c r="EF38" s="23">
        <v>9.7896659278095793E-2</v>
      </c>
      <c r="EG38" s="23">
        <v>0.26410857865321902</v>
      </c>
      <c r="EH38" s="23">
        <v>0</v>
      </c>
      <c r="EI38" s="23">
        <v>0.120246475153358</v>
      </c>
      <c r="EJ38" s="23">
        <v>21.493056432811301</v>
      </c>
      <c r="EK38" s="23">
        <v>0.75594252354811398</v>
      </c>
      <c r="EL38" s="23">
        <v>1.93256496403711E-2</v>
      </c>
      <c r="EN38" s="32">
        <f t="shared" si="40"/>
        <v>1.5678406553096287</v>
      </c>
      <c r="EO38" s="46">
        <f t="shared" si="41"/>
        <v>5.1386439279183273E-7</v>
      </c>
      <c r="EP38" s="46">
        <f t="shared" si="42"/>
        <v>0</v>
      </c>
      <c r="EQ38" s="46">
        <f t="shared" si="43"/>
        <v>-1.4608829349098298E-6</v>
      </c>
      <c r="ER38" s="46">
        <f t="shared" si="44"/>
        <v>6.7937273640790213E-5</v>
      </c>
      <c r="ES38" s="46">
        <f t="shared" si="45"/>
        <v>6.7989782921026108E-5</v>
      </c>
      <c r="ET38" s="46">
        <f t="shared" si="46"/>
        <v>-4.1599468645340182E-6</v>
      </c>
      <c r="EU38" s="46">
        <f t="shared" si="47"/>
        <v>-6.4514694762948547E-7</v>
      </c>
      <c r="EV38" s="46">
        <f t="shared" si="48"/>
        <v>6.570475570789711E-6</v>
      </c>
      <c r="EW38" s="46">
        <f t="shared" si="49"/>
        <v>6.2516869069368688E-6</v>
      </c>
      <c r="EX38" s="46">
        <f t="shared" si="50"/>
        <v>5.4491873061311171E-5</v>
      </c>
      <c r="EY38" s="46">
        <f t="shared" si="51"/>
        <v>-1.9828913695538173E-6</v>
      </c>
      <c r="EZ38" s="46">
        <f t="shared" si="52"/>
        <v>1.5851156505607814E-4</v>
      </c>
      <c r="FA38" s="46">
        <f t="shared" si="53"/>
        <v>-8.9850959488188529E-5</v>
      </c>
      <c r="FB38" s="46">
        <f t="shared" si="54"/>
        <v>8.5072497296574228E-5</v>
      </c>
      <c r="FC38" s="46">
        <f t="shared" si="55"/>
        <v>-1.7641388880083875E-5</v>
      </c>
      <c r="FD38" s="46">
        <f t="shared" si="56"/>
        <v>0</v>
      </c>
      <c r="FE38" s="46">
        <f t="shared" si="57"/>
        <v>-3.7839655619294593E-5</v>
      </c>
      <c r="FF38" s="46">
        <f t="shared" si="58"/>
        <v>-2.6410811017626893E-5</v>
      </c>
      <c r="FG38" s="46">
        <f t="shared" si="59"/>
        <v>-1.7088165300925666E-6</v>
      </c>
      <c r="FH38" s="46">
        <f t="shared" si="60"/>
        <v>1.2989686624627551E-4</v>
      </c>
      <c r="FI38" s="46">
        <f t="shared" si="61"/>
        <v>2.6663376617927536E-4</v>
      </c>
      <c r="FJ38" s="46">
        <f t="shared" si="62"/>
        <v>-4.2986244324184939E-5</v>
      </c>
      <c r="FK38" s="46">
        <f t="shared" si="63"/>
        <v>2.0619418342028022E-5</v>
      </c>
      <c r="FL38" s="46">
        <f t="shared" si="64"/>
        <v>1.5632245697514382E-5</v>
      </c>
      <c r="FM38" s="46">
        <f t="shared" si="65"/>
        <v>7.233165006556547E-7</v>
      </c>
      <c r="FN38" s="46">
        <f t="shared" si="66"/>
        <v>-1.5376241646816448E-5</v>
      </c>
      <c r="FO38" s="46">
        <f t="shared" si="67"/>
        <v>-6.2285613342878633E-4</v>
      </c>
      <c r="FP38" s="46">
        <f t="shared" si="68"/>
        <v>5.9646755993317181E-8</v>
      </c>
      <c r="FQ38" s="46">
        <f t="shared" si="69"/>
        <v>-5.159549125650333E-6</v>
      </c>
      <c r="FR38" s="46">
        <f t="shared" si="70"/>
        <v>-1.6321845518789594E-4</v>
      </c>
      <c r="FS38" s="46">
        <f t="shared" si="71"/>
        <v>0</v>
      </c>
      <c r="FT38" s="46">
        <f t="shared" si="72"/>
        <v>0</v>
      </c>
      <c r="FU38" s="46">
        <f t="shared" si="73"/>
        <v>0</v>
      </c>
      <c r="FV38" s="46">
        <f t="shared" si="74"/>
        <v>0</v>
      </c>
      <c r="FW38" s="46">
        <f t="shared" si="75"/>
        <v>-2.9163489917571919E-5</v>
      </c>
      <c r="FX38" s="46">
        <f t="shared" si="76"/>
        <v>-9.8321119941126693E-7</v>
      </c>
      <c r="FY38" s="46">
        <f t="shared" si="77"/>
        <v>-4.4840052256564098E-5</v>
      </c>
      <c r="FZ38" s="46">
        <f t="shared" si="78"/>
        <v>-7.4868260408256103E-6</v>
      </c>
      <c r="GA38" s="46">
        <f t="shared" si="79"/>
        <v>-4.1428594683918744E-5</v>
      </c>
      <c r="GB38" s="46">
        <f t="shared" si="80"/>
        <v>0</v>
      </c>
      <c r="GC38" s="46"/>
    </row>
    <row r="39" spans="1:185" x14ac:dyDescent="0.3">
      <c r="A39" s="23" t="s">
        <v>126</v>
      </c>
      <c r="B39" s="21">
        <v>55869.340238999997</v>
      </c>
      <c r="C39" s="21">
        <v>0.15634224699999999</v>
      </c>
      <c r="D39" s="21">
        <v>48685.186866999997</v>
      </c>
      <c r="E39" s="21">
        <v>1053.2155330000001</v>
      </c>
      <c r="F39" s="21">
        <v>1041.2961858000001</v>
      </c>
      <c r="G39" s="21">
        <v>1897.810475</v>
      </c>
      <c r="H39" s="21">
        <v>136551.6537</v>
      </c>
      <c r="I39" s="23">
        <v>69.188367600000007</v>
      </c>
      <c r="J39" s="23">
        <v>51.288641941000002</v>
      </c>
      <c r="K39" s="23">
        <v>3.6500429999999998E-4</v>
      </c>
      <c r="L39" s="23">
        <v>6727.5032106999997</v>
      </c>
      <c r="M39" s="23">
        <v>9.3753329371999996</v>
      </c>
      <c r="N39" s="23">
        <v>1.3640652000000001E-3</v>
      </c>
      <c r="O39" s="23">
        <v>0.26865307090000001</v>
      </c>
      <c r="P39" s="23">
        <v>1.1730956000000001E-2</v>
      </c>
      <c r="Q39" s="6">
        <v>1.4595521999999999E-7</v>
      </c>
      <c r="R39" s="23">
        <v>0.24897735570000001</v>
      </c>
      <c r="S39" s="23">
        <v>0.41765267519999999</v>
      </c>
      <c r="T39" s="23">
        <v>600.62943025000004</v>
      </c>
      <c r="U39" s="6">
        <v>4.8516116E-6</v>
      </c>
      <c r="V39" s="23">
        <v>1.4322689000000001E-3</v>
      </c>
      <c r="W39" s="23">
        <v>6.8988670000000004E-4</v>
      </c>
      <c r="X39" s="23">
        <v>0.63682355710000005</v>
      </c>
      <c r="Y39" s="23">
        <v>47.075908626999997</v>
      </c>
      <c r="Z39" s="23">
        <v>1.7306580072</v>
      </c>
      <c r="AA39" s="23">
        <v>1.2000578999999999E-3</v>
      </c>
      <c r="AB39" s="23">
        <v>0.25444469959999999</v>
      </c>
      <c r="AC39" s="23">
        <v>3582.0493861</v>
      </c>
      <c r="AD39" s="23">
        <v>0.4538200248</v>
      </c>
      <c r="AE39" s="23">
        <v>0.14067552959999999</v>
      </c>
      <c r="AF39" s="23">
        <v>8.0855427000000001E-3</v>
      </c>
      <c r="AG39" s="6">
        <v>2.8023958000000001E-6</v>
      </c>
      <c r="AH39" s="23">
        <v>9.2864399999999998E-5</v>
      </c>
      <c r="AI39" s="23">
        <v>8.54083E-5</v>
      </c>
      <c r="AJ39" s="23">
        <v>1.8854121263000001</v>
      </c>
      <c r="AK39" s="23">
        <v>12763.002079</v>
      </c>
      <c r="AL39" s="23">
        <v>344.06805928</v>
      </c>
      <c r="AM39" s="23">
        <v>169.58411928999999</v>
      </c>
      <c r="AN39" s="23">
        <v>0.22948563869999999</v>
      </c>
      <c r="AO39" s="23">
        <v>1.5866899999999999E-5</v>
      </c>
      <c r="AQ39" s="23" t="s">
        <v>126</v>
      </c>
      <c r="AR39" s="23">
        <v>0</v>
      </c>
      <c r="AS39" s="23">
        <v>0</v>
      </c>
      <c r="AT39" s="23">
        <v>51.288519317602699</v>
      </c>
      <c r="AU39" s="23">
        <v>69.188236833584995</v>
      </c>
      <c r="AV39" s="23">
        <v>69.188236833584995</v>
      </c>
      <c r="AW39" s="23">
        <v>15.794199451802999</v>
      </c>
      <c r="AX39" s="23">
        <v>0</v>
      </c>
      <c r="AY39" s="23">
        <v>1.4965329750822601E-4</v>
      </c>
      <c r="AZ39" s="23">
        <v>2.1535069407011801E-4</v>
      </c>
      <c r="BA39" s="23">
        <v>6727.3762502130103</v>
      </c>
      <c r="BB39" s="6">
        <v>1.5867228274634098E-5</v>
      </c>
      <c r="BC39" s="23">
        <v>0.41764902741186199</v>
      </c>
      <c r="BD39" s="23">
        <v>9.3753081344222302</v>
      </c>
      <c r="BE39" s="23">
        <v>3.2736928851336802E-4</v>
      </c>
      <c r="BF39" s="23">
        <v>1.0366847588970201E-3</v>
      </c>
      <c r="BG39" s="23">
        <v>528815.68942981004</v>
      </c>
      <c r="BH39" s="23">
        <v>0.26865419950875202</v>
      </c>
      <c r="BI39" s="6">
        <v>4.2326817573041801E-8</v>
      </c>
      <c r="BJ39" s="6">
        <v>1.03628016336248E-7</v>
      </c>
      <c r="BK39" s="23">
        <v>1.1731088532043601E-2</v>
      </c>
      <c r="BL39" s="23">
        <v>0.63682188436865605</v>
      </c>
      <c r="BM39" s="23">
        <v>0.45381915588253802</v>
      </c>
      <c r="BN39" s="23">
        <v>0.14067561288491301</v>
      </c>
      <c r="BO39" s="23">
        <v>55869.135926056901</v>
      </c>
      <c r="BP39" s="23">
        <v>0.248976584329899</v>
      </c>
      <c r="BQ39" s="23">
        <v>187.347941379003</v>
      </c>
      <c r="BR39" s="23">
        <v>88726.6258528506</v>
      </c>
      <c r="BS39" s="23">
        <v>242.75664575997601</v>
      </c>
      <c r="BT39" s="23">
        <v>344.062742959216</v>
      </c>
      <c r="BU39" s="23">
        <v>6.6782306698771503</v>
      </c>
      <c r="BV39" s="23">
        <v>0</v>
      </c>
      <c r="BW39" s="23">
        <v>600.62746120994495</v>
      </c>
      <c r="BX39" s="23">
        <v>600.62746120994495</v>
      </c>
      <c r="BY39" s="23">
        <v>169.58357176387301</v>
      </c>
      <c r="BZ39" s="6">
        <v>1.0673667825298E-6</v>
      </c>
      <c r="CA39" s="6">
        <v>3.5416576097329598E-6</v>
      </c>
      <c r="CB39" s="23">
        <v>0</v>
      </c>
      <c r="CC39" s="23">
        <v>28.666635331083501</v>
      </c>
      <c r="CD39" s="23">
        <v>1.48247342562005E-3</v>
      </c>
      <c r="CE39" s="23">
        <v>0</v>
      </c>
      <c r="CF39" s="23">
        <v>0</v>
      </c>
      <c r="CG39" s="23">
        <v>3.7239591814238501E-4</v>
      </c>
      <c r="CH39" s="23">
        <v>1.05988042020095E-3</v>
      </c>
      <c r="CI39" s="23">
        <v>2.27662822467302E-4</v>
      </c>
      <c r="CJ39" s="23">
        <v>4.6221489552847398E-4</v>
      </c>
      <c r="CK39" s="23">
        <v>47.076029370069101</v>
      </c>
      <c r="CL39" s="23">
        <v>1.7306593941341299</v>
      </c>
      <c r="CM39" s="23">
        <v>0.15634243103666801</v>
      </c>
      <c r="CN39" s="23">
        <v>0</v>
      </c>
      <c r="CO39" s="23">
        <v>4.9202930714242396E-4</v>
      </c>
      <c r="CP39" s="23">
        <v>7.0801505867050399E-4</v>
      </c>
      <c r="CQ39" s="23">
        <v>225263.04611925801</v>
      </c>
      <c r="CR39" s="23">
        <v>43816.480073356601</v>
      </c>
      <c r="CS39" s="23">
        <v>4868.4986264790496</v>
      </c>
      <c r="CT39" s="23">
        <v>48684.978699835599</v>
      </c>
      <c r="CU39" s="23">
        <v>0</v>
      </c>
      <c r="CV39" s="23">
        <v>103.88787261925</v>
      </c>
      <c r="CW39" s="23">
        <v>8.0856460803474597E-3</v>
      </c>
      <c r="CX39" s="6">
        <v>2.8024347761481901E-6</v>
      </c>
      <c r="CY39" s="6">
        <v>9.2862964885883194E-5</v>
      </c>
      <c r="CZ39" s="6">
        <v>8.5408488103308605E-5</v>
      </c>
      <c r="DA39" s="23">
        <v>1.88541337581419</v>
      </c>
      <c r="DB39" s="23">
        <v>7.0777671871779102</v>
      </c>
      <c r="DC39" s="23">
        <v>68830.851304731405</v>
      </c>
      <c r="DD39" s="23">
        <v>9.5492769763609395</v>
      </c>
      <c r="DE39" s="23">
        <v>25.022601033636999</v>
      </c>
      <c r="DF39" s="23">
        <v>60.478677622425302</v>
      </c>
      <c r="DG39" s="23">
        <v>14.1470724504924</v>
      </c>
      <c r="DH39" s="23">
        <v>8.8606608687312995</v>
      </c>
      <c r="DI39" s="6">
        <v>2.4258278300456898E-7</v>
      </c>
      <c r="DJ39" s="23">
        <v>3.33074627964527</v>
      </c>
      <c r="DK39" s="23">
        <v>1053.28524882135</v>
      </c>
      <c r="DL39" s="23">
        <v>1041.36591361309</v>
      </c>
      <c r="DM39" s="23">
        <v>11.9193352082541</v>
      </c>
      <c r="DN39" s="23">
        <v>0</v>
      </c>
      <c r="DO39" s="23">
        <v>0</v>
      </c>
      <c r="DP39" s="23">
        <v>129.550357568191</v>
      </c>
      <c r="DQ39" s="23">
        <v>0</v>
      </c>
      <c r="DR39" s="23">
        <v>164.625321719384</v>
      </c>
      <c r="DS39" s="23">
        <v>40.407545668854702</v>
      </c>
      <c r="DT39" s="23">
        <v>22.094725678003901</v>
      </c>
      <c r="DU39" s="23">
        <v>411.43049394224897</v>
      </c>
      <c r="DV39" s="23">
        <v>0.25424138479075298</v>
      </c>
      <c r="DW39" s="23">
        <v>58113.660716879298</v>
      </c>
      <c r="DX39" s="23">
        <v>22.104798444749399</v>
      </c>
      <c r="DY39" s="23">
        <v>122.685868173194</v>
      </c>
      <c r="DZ39" s="23">
        <v>0</v>
      </c>
      <c r="EA39" s="23">
        <v>1897.7985890239299</v>
      </c>
      <c r="EB39" s="23">
        <v>347.94868465424298</v>
      </c>
      <c r="EC39" s="23">
        <v>0.22948463517862899</v>
      </c>
      <c r="ED39" s="23">
        <v>0</v>
      </c>
      <c r="EE39" s="23">
        <v>0</v>
      </c>
      <c r="EF39" s="23">
        <v>684.60574743176005</v>
      </c>
      <c r="EG39" s="23">
        <v>3581.98559681797</v>
      </c>
      <c r="EH39" s="23">
        <v>0</v>
      </c>
      <c r="EI39" s="23">
        <v>724.01593324497298</v>
      </c>
      <c r="EJ39" s="23">
        <v>136550.144520136</v>
      </c>
      <c r="EK39" s="23">
        <v>12762.6577812089</v>
      </c>
      <c r="EL39" s="23">
        <v>285.94398458215301</v>
      </c>
      <c r="EN39" s="32">
        <f t="shared" si="40"/>
        <v>1.6496727038325485</v>
      </c>
      <c r="EO39" s="46">
        <f t="shared" si="41"/>
        <v>-3.6569779099363014E-6</v>
      </c>
      <c r="EP39" s="46">
        <f t="shared" si="42"/>
        <v>1.1771397146168748E-6</v>
      </c>
      <c r="EQ39" s="46">
        <f t="shared" si="43"/>
        <v>-4.2757803305960048E-6</v>
      </c>
      <c r="ER39" s="46">
        <f t="shared" si="44"/>
        <v>6.6193309123910668E-5</v>
      </c>
      <c r="ES39" s="46">
        <f t="shared" si="45"/>
        <v>6.6962516564239734E-5</v>
      </c>
      <c r="ET39" s="46">
        <f t="shared" si="46"/>
        <v>-6.2629942381689022E-6</v>
      </c>
      <c r="EU39" s="46">
        <f t="shared" si="47"/>
        <v>-1.1052080462585044E-5</v>
      </c>
      <c r="EV39" s="46">
        <f t="shared" si="48"/>
        <v>-1.8900057849010818E-6</v>
      </c>
      <c r="EW39" s="46">
        <f t="shared" si="49"/>
        <v>-2.3908489806360195E-6</v>
      </c>
      <c r="EX39" s="46">
        <f t="shared" si="50"/>
        <v>-8.4498088378362783E-7</v>
      </c>
      <c r="EY39" s="46">
        <f t="shared" si="51"/>
        <v>-1.8871858253076361E-5</v>
      </c>
      <c r="EZ39" s="46">
        <f t="shared" si="52"/>
        <v>-2.6455356770297673E-6</v>
      </c>
      <c r="FA39" s="46">
        <f t="shared" si="53"/>
        <v>-8.1759945287201658E-6</v>
      </c>
      <c r="FB39" s="46">
        <f t="shared" si="54"/>
        <v>4.200989581951403E-6</v>
      </c>
      <c r="FC39" s="46">
        <f t="shared" si="55"/>
        <v>1.1297633679647145E-5</v>
      </c>
      <c r="FD39" s="46">
        <f t="shared" si="56"/>
        <v>-2.6452682554622153E-6</v>
      </c>
      <c r="FE39" s="46">
        <f t="shared" si="57"/>
        <v>-3.0981536407084238E-6</v>
      </c>
      <c r="FF39" s="46">
        <f t="shared" si="58"/>
        <v>-8.7340231599091725E-6</v>
      </c>
      <c r="FG39" s="46">
        <f t="shared" si="59"/>
        <v>-3.2782943291133115E-6</v>
      </c>
      <c r="FH39" s="46">
        <f t="shared" si="60"/>
        <v>-9.1201296319666647E-7</v>
      </c>
      <c r="FI39" s="46">
        <f t="shared" si="61"/>
        <v>5.1933986243357234E-6</v>
      </c>
      <c r="FJ39" s="46">
        <f t="shared" si="62"/>
        <v>-1.3019535271586558E-5</v>
      </c>
      <c r="FK39" s="46">
        <f t="shared" si="63"/>
        <v>-2.6266794394523557E-6</v>
      </c>
      <c r="FL39" s="46">
        <f t="shared" si="64"/>
        <v>2.5648590250400889E-6</v>
      </c>
      <c r="FM39" s="46">
        <f t="shared" si="65"/>
        <v>8.0139121895699601E-7</v>
      </c>
      <c r="FN39" s="46">
        <f t="shared" si="66"/>
        <v>-1.1277945065686582E-5</v>
      </c>
      <c r="FO39" s="46">
        <f t="shared" si="67"/>
        <v>-7.990530341824135E-4</v>
      </c>
      <c r="FP39" s="46">
        <f t="shared" si="68"/>
        <v>-1.7808040915784466E-5</v>
      </c>
      <c r="FQ39" s="46">
        <f t="shared" si="69"/>
        <v>-1.9146741318111991E-6</v>
      </c>
      <c r="FR39" s="46">
        <f t="shared" si="70"/>
        <v>5.9203553921914697E-7</v>
      </c>
      <c r="FS39" s="46">
        <f t="shared" si="71"/>
        <v>1.2785826665622107E-5</v>
      </c>
      <c r="FT39" s="46">
        <f t="shared" si="72"/>
        <v>1.3908152513659519E-5</v>
      </c>
      <c r="FU39" s="46">
        <f t="shared" si="73"/>
        <v>-1.5453867324873044E-5</v>
      </c>
      <c r="FV39" s="46">
        <f t="shared" si="74"/>
        <v>2.2024008041930255E-6</v>
      </c>
      <c r="FW39" s="46">
        <f t="shared" si="75"/>
        <v>6.6272735412279388E-7</v>
      </c>
      <c r="FX39" s="46">
        <f t="shared" si="76"/>
        <v>-2.6976238738255995E-5</v>
      </c>
      <c r="FY39" s="46">
        <f t="shared" si="77"/>
        <v>-1.5451363881696339E-5</v>
      </c>
      <c r="FZ39" s="46">
        <f t="shared" si="78"/>
        <v>-3.2286403306614233E-6</v>
      </c>
      <c r="GA39" s="46">
        <f t="shared" si="79"/>
        <v>-4.372915781075184E-6</v>
      </c>
      <c r="GB39" s="46">
        <f t="shared" si="80"/>
        <v>2.0689273525360816E-5</v>
      </c>
      <c r="GC39" s="46"/>
    </row>
    <row r="40" spans="1:185" x14ac:dyDescent="0.3">
      <c r="A40" s="23"/>
      <c r="Q40" s="6"/>
      <c r="U40" s="6"/>
      <c r="AG40" s="6"/>
      <c r="AQ40" s="23"/>
      <c r="AT40" s="23"/>
      <c r="AU40" s="23"/>
      <c r="AV40" s="23"/>
      <c r="AW40" s="23"/>
      <c r="BA40" s="23"/>
      <c r="BC40" s="23"/>
      <c r="BD40" s="23"/>
      <c r="BE40" s="23"/>
      <c r="BF40" s="23"/>
      <c r="BG40" s="23"/>
      <c r="BH40" s="23"/>
      <c r="BK40" s="23"/>
      <c r="BL40" s="23"/>
      <c r="BM40" s="23"/>
      <c r="BN40" s="23"/>
      <c r="BO40" s="23"/>
      <c r="BP40" s="23"/>
      <c r="BQ40" s="23"/>
      <c r="BR40" s="23"/>
      <c r="BU40" s="23"/>
      <c r="BW40" s="23"/>
      <c r="BX40" s="23"/>
      <c r="BZ40" s="23"/>
      <c r="CA40" s="23"/>
      <c r="CB40" s="23"/>
      <c r="CC40" s="23"/>
      <c r="CD40" s="23"/>
      <c r="CG40" s="23"/>
      <c r="CH40" s="23"/>
      <c r="CI40" s="23"/>
      <c r="CJ40" s="23"/>
      <c r="CK40" s="23"/>
      <c r="CL40" s="23"/>
      <c r="CO40" s="23"/>
      <c r="CP40" s="23"/>
      <c r="CR40" s="23"/>
      <c r="CS40" s="23"/>
      <c r="CT40" s="23"/>
      <c r="CU40" s="23"/>
      <c r="CV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X40" s="23"/>
      <c r="DY40" s="23"/>
      <c r="DZ40" s="23"/>
      <c r="EA40" s="23"/>
      <c r="ED40" s="23"/>
      <c r="EE40" s="23"/>
      <c r="EF40" s="23"/>
      <c r="EG40" s="23"/>
      <c r="EI40" s="23"/>
      <c r="EJ40" s="23"/>
      <c r="EL40" s="23"/>
      <c r="EN40" s="32" t="e">
        <f t="shared" si="40"/>
        <v>#DIV/0!</v>
      </c>
      <c r="EO40" s="46">
        <f t="shared" si="41"/>
        <v>0</v>
      </c>
      <c r="EP40" s="46">
        <f t="shared" si="42"/>
        <v>0</v>
      </c>
      <c r="EQ40" s="46">
        <f t="shared" si="43"/>
        <v>0</v>
      </c>
      <c r="ER40" s="46">
        <f t="shared" si="44"/>
        <v>0</v>
      </c>
      <c r="ES40" s="46">
        <f t="shared" si="45"/>
        <v>0</v>
      </c>
      <c r="ET40" s="46">
        <f t="shared" si="46"/>
        <v>0</v>
      </c>
      <c r="EU40" s="46">
        <f t="shared" si="47"/>
        <v>0</v>
      </c>
      <c r="EV40" s="46">
        <f t="shared" si="48"/>
        <v>0</v>
      </c>
      <c r="EW40" s="46">
        <f t="shared" si="49"/>
        <v>0</v>
      </c>
      <c r="EX40" s="46">
        <f t="shared" si="50"/>
        <v>0</v>
      </c>
      <c r="EY40" s="46">
        <f t="shared" si="51"/>
        <v>0</v>
      </c>
      <c r="EZ40" s="46">
        <f t="shared" si="52"/>
        <v>0</v>
      </c>
      <c r="FA40" s="46">
        <f t="shared" si="53"/>
        <v>0</v>
      </c>
      <c r="FB40" s="46">
        <f t="shared" si="54"/>
        <v>0</v>
      </c>
      <c r="FC40" s="46">
        <f t="shared" si="55"/>
        <v>0</v>
      </c>
      <c r="FD40" s="46">
        <f t="shared" si="56"/>
        <v>0</v>
      </c>
      <c r="FE40" s="46">
        <f t="shared" si="57"/>
        <v>0</v>
      </c>
      <c r="FF40" s="46">
        <f t="shared" si="58"/>
        <v>0</v>
      </c>
      <c r="FG40" s="46">
        <f t="shared" si="59"/>
        <v>0</v>
      </c>
      <c r="FH40" s="46">
        <f t="shared" si="60"/>
        <v>0</v>
      </c>
      <c r="FI40" s="46">
        <f t="shared" si="61"/>
        <v>0</v>
      </c>
      <c r="FJ40" s="46">
        <f t="shared" si="62"/>
        <v>0</v>
      </c>
      <c r="FK40" s="46">
        <f t="shared" si="63"/>
        <v>0</v>
      </c>
      <c r="FL40" s="46">
        <f t="shared" si="64"/>
        <v>0</v>
      </c>
      <c r="FM40" s="46">
        <f t="shared" si="65"/>
        <v>0</v>
      </c>
      <c r="FN40" s="46">
        <f t="shared" si="66"/>
        <v>0</v>
      </c>
      <c r="FO40" s="46">
        <f t="shared" si="67"/>
        <v>0</v>
      </c>
      <c r="FP40" s="46">
        <f t="shared" si="68"/>
        <v>0</v>
      </c>
      <c r="FQ40" s="46">
        <f t="shared" si="69"/>
        <v>0</v>
      </c>
      <c r="FR40" s="46">
        <f t="shared" si="70"/>
        <v>0</v>
      </c>
      <c r="FS40" s="46">
        <f t="shared" si="71"/>
        <v>0</v>
      </c>
      <c r="FT40" s="46">
        <f t="shared" si="72"/>
        <v>0</v>
      </c>
      <c r="FU40" s="46">
        <f t="shared" si="73"/>
        <v>0</v>
      </c>
      <c r="FV40" s="46">
        <f t="shared" si="74"/>
        <v>0</v>
      </c>
      <c r="FW40" s="46">
        <f t="shared" si="75"/>
        <v>0</v>
      </c>
      <c r="FX40" s="46">
        <f t="shared" si="76"/>
        <v>0</v>
      </c>
      <c r="FY40" s="46">
        <f t="shared" si="77"/>
        <v>0</v>
      </c>
      <c r="FZ40" s="46">
        <f t="shared" si="78"/>
        <v>0</v>
      </c>
      <c r="GA40" s="46">
        <f t="shared" si="79"/>
        <v>0</v>
      </c>
      <c r="GB40" s="46">
        <f t="shared" si="80"/>
        <v>0</v>
      </c>
      <c r="GC40" s="46"/>
    </row>
    <row r="41" spans="1:185" x14ac:dyDescent="0.3">
      <c r="Q41" s="6"/>
      <c r="U41" s="6"/>
      <c r="AG41" s="6"/>
      <c r="AQ41" s="23"/>
      <c r="AT41" s="23"/>
      <c r="AU41" s="23"/>
      <c r="AV41" s="23"/>
      <c r="AW41" s="23"/>
      <c r="BA41" s="23"/>
      <c r="BC41" s="23"/>
      <c r="BD41" s="23"/>
      <c r="BE41" s="23"/>
      <c r="BF41" s="23"/>
      <c r="BG41" s="23"/>
      <c r="BH41" s="23"/>
      <c r="BK41" s="23"/>
      <c r="BL41" s="23"/>
      <c r="BM41" s="23"/>
      <c r="BN41" s="23"/>
      <c r="BO41" s="23"/>
      <c r="BP41" s="23"/>
      <c r="BQ41" s="23"/>
      <c r="BR41" s="23"/>
      <c r="BU41" s="23"/>
      <c r="BW41" s="23"/>
      <c r="BX41" s="23"/>
      <c r="BZ41" s="23"/>
      <c r="CA41" s="23"/>
      <c r="CB41" s="23"/>
      <c r="CC41" s="23"/>
      <c r="CD41" s="23"/>
      <c r="CG41" s="23"/>
      <c r="CH41" s="23"/>
      <c r="CI41" s="23"/>
      <c r="CJ41" s="23"/>
      <c r="CK41" s="23"/>
      <c r="CL41" s="23"/>
      <c r="CO41" s="23"/>
      <c r="CP41" s="23"/>
      <c r="CR41" s="23"/>
      <c r="CS41" s="23"/>
      <c r="CT41" s="23"/>
      <c r="CU41" s="23"/>
      <c r="CV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X41" s="23"/>
      <c r="DY41" s="23"/>
      <c r="DZ41" s="23"/>
      <c r="EA41" s="23"/>
      <c r="ED41" s="23"/>
      <c r="EE41" s="23"/>
      <c r="EF41" s="23"/>
      <c r="EG41" s="23"/>
      <c r="EI41" s="23"/>
      <c r="EJ41" s="23"/>
      <c r="EL41" s="23"/>
      <c r="EN41" s="32" t="e">
        <f t="shared" si="40"/>
        <v>#DIV/0!</v>
      </c>
      <c r="EO41" s="46">
        <f t="shared" si="41"/>
        <v>0</v>
      </c>
      <c r="EP41" s="46">
        <f t="shared" si="42"/>
        <v>0</v>
      </c>
      <c r="EQ41" s="46">
        <f t="shared" si="43"/>
        <v>0</v>
      </c>
      <c r="ER41" s="46">
        <f t="shared" si="44"/>
        <v>0</v>
      </c>
      <c r="ES41" s="46">
        <f t="shared" si="45"/>
        <v>0</v>
      </c>
      <c r="ET41" s="46">
        <f t="shared" si="46"/>
        <v>0</v>
      </c>
      <c r="EU41" s="46">
        <f t="shared" si="47"/>
        <v>0</v>
      </c>
      <c r="EV41" s="46">
        <f t="shared" si="48"/>
        <v>0</v>
      </c>
      <c r="EW41" s="46">
        <f t="shared" si="49"/>
        <v>0</v>
      </c>
      <c r="EX41" s="46">
        <f t="shared" si="50"/>
        <v>0</v>
      </c>
      <c r="EY41" s="46">
        <f t="shared" si="51"/>
        <v>0</v>
      </c>
      <c r="EZ41" s="46">
        <f t="shared" si="52"/>
        <v>0</v>
      </c>
      <c r="FA41" s="46">
        <f t="shared" si="53"/>
        <v>0</v>
      </c>
      <c r="FB41" s="46">
        <f t="shared" si="54"/>
        <v>0</v>
      </c>
      <c r="FC41" s="46">
        <f t="shared" si="55"/>
        <v>0</v>
      </c>
      <c r="FD41" s="46">
        <f t="shared" si="56"/>
        <v>0</v>
      </c>
      <c r="FE41" s="46">
        <f t="shared" si="57"/>
        <v>0</v>
      </c>
      <c r="FF41" s="46">
        <f t="shared" si="58"/>
        <v>0</v>
      </c>
      <c r="FG41" s="46">
        <f t="shared" si="59"/>
        <v>0</v>
      </c>
      <c r="FH41" s="46">
        <f t="shared" si="60"/>
        <v>0</v>
      </c>
      <c r="FI41" s="46">
        <f t="shared" si="61"/>
        <v>0</v>
      </c>
      <c r="FJ41" s="46">
        <f t="shared" si="62"/>
        <v>0</v>
      </c>
      <c r="FK41" s="46">
        <f t="shared" si="63"/>
        <v>0</v>
      </c>
      <c r="FL41" s="46">
        <f t="shared" si="64"/>
        <v>0</v>
      </c>
      <c r="FM41" s="46">
        <f t="shared" si="65"/>
        <v>0</v>
      </c>
      <c r="FN41" s="46">
        <f t="shared" si="66"/>
        <v>0</v>
      </c>
      <c r="FO41" s="46">
        <f t="shared" si="67"/>
        <v>0</v>
      </c>
      <c r="FP41" s="46">
        <f t="shared" si="68"/>
        <v>0</v>
      </c>
      <c r="FQ41" s="46">
        <f t="shared" si="69"/>
        <v>0</v>
      </c>
      <c r="FR41" s="46">
        <f t="shared" si="70"/>
        <v>0</v>
      </c>
      <c r="FS41" s="46">
        <f t="shared" si="71"/>
        <v>0</v>
      </c>
      <c r="FT41" s="46">
        <f t="shared" si="72"/>
        <v>0</v>
      </c>
      <c r="FU41" s="46">
        <f t="shared" si="73"/>
        <v>0</v>
      </c>
      <c r="FV41" s="46">
        <f t="shared" si="74"/>
        <v>0</v>
      </c>
      <c r="FW41" s="46">
        <f t="shared" si="75"/>
        <v>0</v>
      </c>
      <c r="FX41" s="46">
        <f t="shared" si="76"/>
        <v>0</v>
      </c>
      <c r="FY41" s="46">
        <f t="shared" si="77"/>
        <v>0</v>
      </c>
      <c r="FZ41" s="46">
        <f t="shared" si="78"/>
        <v>0</v>
      </c>
      <c r="GA41" s="46">
        <f t="shared" si="79"/>
        <v>0</v>
      </c>
      <c r="GB41" s="46">
        <f t="shared" si="80"/>
        <v>0</v>
      </c>
      <c r="GC41" s="46"/>
    </row>
    <row r="42" spans="1:185" x14ac:dyDescent="0.3">
      <c r="A42" s="23" t="s">
        <v>39</v>
      </c>
      <c r="B42" s="21">
        <v>185.02620425999999</v>
      </c>
      <c r="D42" s="21">
        <v>109.63629643</v>
      </c>
      <c r="E42" s="21">
        <v>3.840691042</v>
      </c>
      <c r="F42" s="21">
        <v>3.8393295420000002</v>
      </c>
      <c r="G42" s="21">
        <v>7.7771301587000004</v>
      </c>
      <c r="H42" s="21">
        <v>1549.6506853000001</v>
      </c>
      <c r="I42" s="23">
        <v>0.1224643975</v>
      </c>
      <c r="J42" s="23">
        <v>0.10334123739999999</v>
      </c>
      <c r="K42" s="6">
        <v>5.3621199999999996E-7</v>
      </c>
      <c r="L42" s="23">
        <v>17.586499474</v>
      </c>
      <c r="M42" s="23">
        <v>2.1323422799999998E-2</v>
      </c>
      <c r="N42" s="6">
        <v>1.8153499999999999E-6</v>
      </c>
      <c r="O42" s="23">
        <v>5.0408790000000005E-4</v>
      </c>
      <c r="P42" s="23">
        <v>1.5611999999999999E-5</v>
      </c>
      <c r="R42" s="23">
        <v>4.6723730000000001E-4</v>
      </c>
      <c r="S42" s="23">
        <v>7.8369910000000004E-4</v>
      </c>
      <c r="T42" s="23">
        <v>7.5980863597999999</v>
      </c>
      <c r="U42" s="6">
        <v>7.1272799999999998E-9</v>
      </c>
      <c r="V42" s="6">
        <v>1.90612E-6</v>
      </c>
      <c r="W42" s="6">
        <v>7.7026999999999997E-7</v>
      </c>
      <c r="X42" s="23">
        <v>1.4477827999999999E-3</v>
      </c>
      <c r="Y42" s="23">
        <v>0.1015693542</v>
      </c>
      <c r="Z42" s="23">
        <v>3.7289508999999998E-3</v>
      </c>
      <c r="AA42" s="6">
        <v>1.3216500000000001E-6</v>
      </c>
      <c r="AB42" s="23">
        <v>4.7792139999999999E-4</v>
      </c>
      <c r="AC42" s="23">
        <v>10.388623574</v>
      </c>
      <c r="AD42" s="23">
        <v>8.9482730000000005E-4</v>
      </c>
      <c r="AE42" s="23">
        <v>2.6408170000000002E-4</v>
      </c>
      <c r="AJ42" s="23">
        <v>4.4270689999999996E-3</v>
      </c>
      <c r="AK42" s="23">
        <v>13.952637232000001</v>
      </c>
      <c r="AL42" s="23">
        <v>1.2219008328000001</v>
      </c>
      <c r="AM42" s="23">
        <v>0.74012266130000004</v>
      </c>
      <c r="AN42" s="23">
        <v>4.3455689999999999E-4</v>
      </c>
      <c r="AQ42" s="23" t="s">
        <v>39</v>
      </c>
      <c r="AR42" s="23">
        <v>0</v>
      </c>
      <c r="AS42" s="23">
        <v>0</v>
      </c>
      <c r="AT42" s="23">
        <v>0.103341481477091</v>
      </c>
      <c r="AU42" s="23">
        <v>0.122464288526966</v>
      </c>
      <c r="AV42" s="23">
        <v>0.122464288526966</v>
      </c>
      <c r="AW42" s="23">
        <v>1.27460324477917</v>
      </c>
      <c r="AX42" s="23">
        <v>0</v>
      </c>
      <c r="AY42" s="6">
        <v>2.19816244757133E-7</v>
      </c>
      <c r="AZ42" s="6">
        <v>3.1635223245534198E-7</v>
      </c>
      <c r="BA42" s="23">
        <v>17.586513359892798</v>
      </c>
      <c r="BB42" s="23">
        <v>0</v>
      </c>
      <c r="BC42" s="23">
        <v>7.8373247103291697E-4</v>
      </c>
      <c r="BD42" s="23">
        <v>2.1323349901579001E-2</v>
      </c>
      <c r="BE42" s="6">
        <v>4.35666374554252E-7</v>
      </c>
      <c r="BF42" s="6">
        <v>1.3799059728721199E-6</v>
      </c>
      <c r="BG42" s="23">
        <v>7736.7385999336102</v>
      </c>
      <c r="BH42" s="23">
        <v>5.0404814239741601E-4</v>
      </c>
      <c r="BI42" s="23">
        <v>0</v>
      </c>
      <c r="BJ42" s="23">
        <v>0</v>
      </c>
      <c r="BK42" s="6">
        <v>1.56135896426858E-5</v>
      </c>
      <c r="BL42" s="23">
        <v>1.4477804308073801E-3</v>
      </c>
      <c r="BM42" s="23">
        <v>8.9478915664941198E-4</v>
      </c>
      <c r="BN42" s="23">
        <v>2.6409886765103001E-4</v>
      </c>
      <c r="BO42" s="23">
        <v>185.02612904754801</v>
      </c>
      <c r="BP42" s="23">
        <v>4.6720053782304399E-4</v>
      </c>
      <c r="BQ42" s="23">
        <v>5.67636595732451</v>
      </c>
      <c r="BR42" s="23">
        <v>918.146709965524</v>
      </c>
      <c r="BS42" s="23">
        <v>11.4973976960675</v>
      </c>
      <c r="BT42" s="23">
        <v>1.22189805613464</v>
      </c>
      <c r="BU42" s="23">
        <v>0.56259528469947695</v>
      </c>
      <c r="BV42" s="23">
        <v>0</v>
      </c>
      <c r="BW42" s="23">
        <v>7.5980625342132004</v>
      </c>
      <c r="BX42" s="23">
        <v>7.5980625342132004</v>
      </c>
      <c r="BY42" s="23">
        <v>0.74012299532068604</v>
      </c>
      <c r="BZ42" s="6">
        <v>1.5682408494408499E-9</v>
      </c>
      <c r="CA42" s="6">
        <v>5.2027564840688501E-9</v>
      </c>
      <c r="CB42" s="23">
        <v>0</v>
      </c>
      <c r="CC42" s="23">
        <v>1.5978089773023101E-2</v>
      </c>
      <c r="CD42" s="23">
        <v>0</v>
      </c>
      <c r="CE42" s="23">
        <v>0</v>
      </c>
      <c r="CF42" s="23">
        <v>0</v>
      </c>
      <c r="CG42" s="6">
        <v>4.9573130067185797E-7</v>
      </c>
      <c r="CH42" s="6">
        <v>1.4104179412137501E-6</v>
      </c>
      <c r="CI42" s="6">
        <v>2.5418630158126498E-7</v>
      </c>
      <c r="CJ42" s="6">
        <v>5.1610200785947702E-7</v>
      </c>
      <c r="CK42" s="23">
        <v>0.101569240291319</v>
      </c>
      <c r="CL42" s="23">
        <v>3.7288759975746899E-3</v>
      </c>
      <c r="CM42" s="23">
        <v>0</v>
      </c>
      <c r="CN42" s="23">
        <v>0</v>
      </c>
      <c r="CO42" s="6">
        <v>5.4189608514250105E-7</v>
      </c>
      <c r="CP42" s="6">
        <v>7.7964252054431999E-7</v>
      </c>
      <c r="CQ42" s="23">
        <v>2467.80176546128</v>
      </c>
      <c r="CR42" s="23">
        <v>98.672590585162098</v>
      </c>
      <c r="CS42" s="23">
        <v>10.9636214465626</v>
      </c>
      <c r="CT42" s="23">
        <v>109.636212031724</v>
      </c>
      <c r="CU42" s="23">
        <v>0</v>
      </c>
      <c r="CV42" s="23">
        <v>0.57783967025744298</v>
      </c>
      <c r="CW42" s="23">
        <v>0</v>
      </c>
      <c r="CX42" s="23">
        <v>0</v>
      </c>
      <c r="CY42" s="23">
        <v>0</v>
      </c>
      <c r="CZ42" s="23">
        <v>0</v>
      </c>
      <c r="DA42" s="23">
        <v>4.4270339390532296E-3</v>
      </c>
      <c r="DB42" s="23">
        <v>1.4174963871757099E-2</v>
      </c>
      <c r="DC42" s="23">
        <v>795.44997773012301</v>
      </c>
      <c r="DD42" s="23">
        <v>1.9124742913518199E-2</v>
      </c>
      <c r="DE42" s="23">
        <v>5.0113729944829398E-2</v>
      </c>
      <c r="DF42" s="23">
        <v>0.12112246708223701</v>
      </c>
      <c r="DG42" s="23">
        <v>2.83329173211638E-2</v>
      </c>
      <c r="DH42" s="23">
        <v>0.116663981547314</v>
      </c>
      <c r="DI42" s="6">
        <v>3.56349586908954E-10</v>
      </c>
      <c r="DJ42" s="23">
        <v>6.67059552351504E-3</v>
      </c>
      <c r="DK42" s="23">
        <v>3.84091978306519</v>
      </c>
      <c r="DL42" s="23">
        <v>3.8395582801743799</v>
      </c>
      <c r="DM42" s="23">
        <v>1.3615028908105799E-3</v>
      </c>
      <c r="DN42" s="23">
        <v>0</v>
      </c>
      <c r="DO42" s="23">
        <v>0</v>
      </c>
      <c r="DP42" s="23">
        <v>1.4115833121138399</v>
      </c>
      <c r="DQ42" s="23">
        <v>0</v>
      </c>
      <c r="DR42" s="23">
        <v>0.35425562007749201</v>
      </c>
      <c r="DS42" s="23">
        <v>8.0925302556810602E-2</v>
      </c>
      <c r="DT42" s="23">
        <v>4.9072939477614798E-2</v>
      </c>
      <c r="DU42" s="23">
        <v>0.88538206870704195</v>
      </c>
      <c r="DV42" s="23">
        <v>4.7757677561908199E-4</v>
      </c>
      <c r="DW42" s="23">
        <v>671.43542036462895</v>
      </c>
      <c r="DX42" s="23">
        <v>4.4270321599232901E-2</v>
      </c>
      <c r="DY42" s="23">
        <v>0.65786531743800902</v>
      </c>
      <c r="DZ42" s="23">
        <v>0</v>
      </c>
      <c r="EA42" s="23">
        <v>7.7770971398336499</v>
      </c>
      <c r="EB42" s="23">
        <v>7.8750485922540401</v>
      </c>
      <c r="EC42" s="23">
        <v>4.3457161384943398E-4</v>
      </c>
      <c r="ED42" s="23">
        <v>0</v>
      </c>
      <c r="EE42" s="23">
        <v>0</v>
      </c>
      <c r="EF42" s="23">
        <v>15.5022637623221</v>
      </c>
      <c r="EG42" s="23">
        <v>10.388625918529399</v>
      </c>
      <c r="EH42" s="23">
        <v>0</v>
      </c>
      <c r="EI42" s="23">
        <v>4.5079551978174202</v>
      </c>
      <c r="EJ42" s="23">
        <v>1549.64704453887</v>
      </c>
      <c r="EK42" s="23">
        <v>13.9526380693697</v>
      </c>
      <c r="EL42" s="23">
        <v>16.360802622047899</v>
      </c>
      <c r="EN42" s="32">
        <f t="shared" si="40"/>
        <v>1.5924928028986278</v>
      </c>
      <c r="EO42" s="46">
        <f t="shared" si="41"/>
        <v>-4.0649621644542644E-7</v>
      </c>
      <c r="EP42" s="46">
        <f t="shared" si="42"/>
        <v>0</v>
      </c>
      <c r="EQ42" s="46">
        <f t="shared" si="43"/>
        <v>-7.6980232596230734E-7</v>
      </c>
      <c r="ER42" s="46">
        <f t="shared" si="44"/>
        <v>5.9557267868878689E-5</v>
      </c>
      <c r="ES42" s="46">
        <f t="shared" si="45"/>
        <v>5.9577635073384115E-5</v>
      </c>
      <c r="ET42" s="46">
        <f t="shared" si="46"/>
        <v>-4.2456363307092875E-6</v>
      </c>
      <c r="EU42" s="46">
        <f t="shared" si="47"/>
        <v>-2.3494076211087035E-6</v>
      </c>
      <c r="EV42" s="46">
        <f t="shared" si="48"/>
        <v>-8.8983440268229838E-7</v>
      </c>
      <c r="EW42" s="46">
        <f t="shared" si="49"/>
        <v>2.3618557039902172E-6</v>
      </c>
      <c r="EX42" s="46">
        <f t="shared" si="50"/>
        <v>-8.116712704112403E-5</v>
      </c>
      <c r="EY42" s="46">
        <f t="shared" si="51"/>
        <v>7.8957684664876106E-7</v>
      </c>
      <c r="EZ42" s="46">
        <f t="shared" si="52"/>
        <v>-3.4187016634864931E-6</v>
      </c>
      <c r="FA42" s="46">
        <f t="shared" si="53"/>
        <v>1.2248184998601622E-4</v>
      </c>
      <c r="FB42" s="46">
        <f t="shared" si="54"/>
        <v>-7.8870376741909217E-5</v>
      </c>
      <c r="FC42" s="46">
        <f t="shared" si="55"/>
        <v>1.018218476685578E-4</v>
      </c>
      <c r="FD42" s="46">
        <f t="shared" si="56"/>
        <v>0</v>
      </c>
      <c r="FE42" s="46">
        <f t="shared" si="57"/>
        <v>-7.8679884837989795E-5</v>
      </c>
      <c r="FF42" s="46">
        <f t="shared" si="58"/>
        <v>4.2581435804804405E-5</v>
      </c>
      <c r="FG42" s="46">
        <f t="shared" si="59"/>
        <v>-3.1357351932101976E-6</v>
      </c>
      <c r="FH42" s="46">
        <f t="shared" si="60"/>
        <v>9.3893348731392308E-6</v>
      </c>
      <c r="FI42" s="46">
        <f t="shared" si="61"/>
        <v>1.5341051774381868E-5</v>
      </c>
      <c r="FJ42" s="46">
        <f t="shared" si="62"/>
        <v>2.3770159479251244E-5</v>
      </c>
      <c r="FK42" s="46">
        <f t="shared" si="63"/>
        <v>-1.6364282127585485E-6</v>
      </c>
      <c r="FL42" s="46">
        <f t="shared" si="64"/>
        <v>-1.1214867112099186E-6</v>
      </c>
      <c r="FM42" s="46">
        <f t="shared" si="65"/>
        <v>-2.00867287659666E-5</v>
      </c>
      <c r="FN42" s="46">
        <f t="shared" si="66"/>
        <v>-8.4284275851430871E-5</v>
      </c>
      <c r="FO42" s="46">
        <f t="shared" si="67"/>
        <v>-7.2109008074968664E-4</v>
      </c>
      <c r="FP42" s="46">
        <f t="shared" si="68"/>
        <v>2.2568239019992392E-7</v>
      </c>
      <c r="FQ42" s="46">
        <f t="shared" si="69"/>
        <v>-4.2626494059887411E-5</v>
      </c>
      <c r="FR42" s="46">
        <f t="shared" si="70"/>
        <v>6.5008862901105941E-5</v>
      </c>
      <c r="FS42" s="46">
        <f t="shared" si="71"/>
        <v>0</v>
      </c>
      <c r="FT42" s="46">
        <f t="shared" si="72"/>
        <v>0</v>
      </c>
      <c r="FU42" s="46">
        <f t="shared" si="73"/>
        <v>0</v>
      </c>
      <c r="FV42" s="46">
        <f t="shared" si="74"/>
        <v>0</v>
      </c>
      <c r="FW42" s="46">
        <f t="shared" si="75"/>
        <v>-7.9196747938629869E-6</v>
      </c>
      <c r="FX42" s="46">
        <f t="shared" si="76"/>
        <v>6.0015155915715955E-8</v>
      </c>
      <c r="FY42" s="46">
        <f t="shared" si="77"/>
        <v>-2.2724146555491856E-6</v>
      </c>
      <c r="FZ42" s="46">
        <f t="shared" si="78"/>
        <v>4.5130449784160974E-7</v>
      </c>
      <c r="GA42" s="46">
        <f t="shared" si="79"/>
        <v>3.3859431144678399E-5</v>
      </c>
      <c r="GB42" s="46">
        <f t="shared" si="80"/>
        <v>0</v>
      </c>
      <c r="GC42" s="46"/>
    </row>
    <row r="43" spans="1:185" x14ac:dyDescent="0.3">
      <c r="A43" s="23" t="s">
        <v>40</v>
      </c>
      <c r="B43" s="21">
        <v>1153.8549856</v>
      </c>
      <c r="D43" s="21">
        <v>783.27204414000005</v>
      </c>
      <c r="E43" s="21">
        <v>11.457115879</v>
      </c>
      <c r="F43" s="21">
        <v>11.441877031000001</v>
      </c>
      <c r="G43" s="21">
        <v>1.2853194011</v>
      </c>
      <c r="H43" s="21">
        <v>2618.9369749000002</v>
      </c>
      <c r="I43" s="23">
        <v>1.2709104361000001</v>
      </c>
      <c r="J43" s="23">
        <v>1.0147953188000001</v>
      </c>
      <c r="K43" s="6">
        <v>6.0016320000000003E-6</v>
      </c>
      <c r="L43" s="23">
        <v>12.091187305</v>
      </c>
      <c r="M43" s="23">
        <v>0.2085177346</v>
      </c>
      <c r="N43" s="23">
        <v>2.0318599999999999E-5</v>
      </c>
      <c r="O43" s="23">
        <v>5.3149881000000001E-3</v>
      </c>
      <c r="P43" s="23">
        <v>1.7473980000000001E-4</v>
      </c>
      <c r="R43" s="23">
        <v>4.9261506E-3</v>
      </c>
      <c r="S43" s="23">
        <v>8.2629893000000006E-3</v>
      </c>
      <c r="T43" s="23">
        <v>8.6938924934999999</v>
      </c>
      <c r="U43" s="6">
        <v>7.9773309999999995E-8</v>
      </c>
      <c r="V43" s="23">
        <v>2.13345E-5</v>
      </c>
      <c r="W43" s="6">
        <v>8.6213669999999999E-6</v>
      </c>
      <c r="X43" s="23">
        <v>1.41787145E-2</v>
      </c>
      <c r="Y43" s="23">
        <v>1.0140061612</v>
      </c>
      <c r="Z43" s="23">
        <v>3.5290362300000003E-2</v>
      </c>
      <c r="AA43" s="23">
        <v>1.47928E-5</v>
      </c>
      <c r="AB43" s="23">
        <v>5.0369697999999999E-3</v>
      </c>
      <c r="AC43" s="23">
        <v>7.1796223476999996</v>
      </c>
      <c r="AD43" s="23">
        <v>9.2488347999999995E-3</v>
      </c>
      <c r="AE43" s="23">
        <v>2.7838825999999999E-3</v>
      </c>
      <c r="AJ43" s="23">
        <v>4.2754394199999997E-2</v>
      </c>
      <c r="AK43" s="23">
        <v>7.575296292</v>
      </c>
      <c r="AL43" s="23">
        <v>1.9410087519999999</v>
      </c>
      <c r="AM43" s="23">
        <v>0.92786488879999995</v>
      </c>
      <c r="AN43" s="23">
        <v>4.5648525000000001E-3</v>
      </c>
      <c r="AQ43" s="23" t="s">
        <v>40</v>
      </c>
      <c r="AR43" s="23">
        <v>0</v>
      </c>
      <c r="AS43" s="23">
        <v>0</v>
      </c>
      <c r="AT43" s="23">
        <v>1.01480512520343</v>
      </c>
      <c r="AU43" s="23">
        <v>1.2709143507081699</v>
      </c>
      <c r="AV43" s="23">
        <v>1.2709143507081699</v>
      </c>
      <c r="AW43" s="23">
        <v>1.28448369198068E-2</v>
      </c>
      <c r="AX43" s="23">
        <v>0</v>
      </c>
      <c r="AY43" s="6">
        <v>2.46065135556693E-6</v>
      </c>
      <c r="AZ43" s="6">
        <v>3.5410439987433601E-6</v>
      </c>
      <c r="BA43" s="23">
        <v>12.0911342411794</v>
      </c>
      <c r="BB43" s="23">
        <v>0</v>
      </c>
      <c r="BC43" s="23">
        <v>8.26278245132692E-3</v>
      </c>
      <c r="BD43" s="23">
        <v>0.20851883126307799</v>
      </c>
      <c r="BE43" s="6">
        <v>4.8764055843074903E-6</v>
      </c>
      <c r="BF43" s="6">
        <v>1.54418988409199E-5</v>
      </c>
      <c r="BG43" s="23">
        <v>9259.4747667555293</v>
      </c>
      <c r="BH43" s="23">
        <v>5.3152131823860299E-3</v>
      </c>
      <c r="BI43" s="23">
        <v>0</v>
      </c>
      <c r="BJ43" s="23">
        <v>0</v>
      </c>
      <c r="BK43" s="23">
        <v>1.7473772915116499E-4</v>
      </c>
      <c r="BL43" s="23">
        <v>1.41782198733279E-2</v>
      </c>
      <c r="BM43" s="23">
        <v>9.2488970620628504E-3</v>
      </c>
      <c r="BN43" s="23">
        <v>2.7838456874838E-3</v>
      </c>
      <c r="BO43" s="23">
        <v>1153.8541247573501</v>
      </c>
      <c r="BP43" s="23">
        <v>4.9265284129086104E-3</v>
      </c>
      <c r="BQ43" s="23">
        <v>0.46592632105048098</v>
      </c>
      <c r="BR43" s="23">
        <v>1405.4274833919901</v>
      </c>
      <c r="BS43" s="23">
        <v>0.30212546932379802</v>
      </c>
      <c r="BT43" s="23">
        <v>1.94100893435346</v>
      </c>
      <c r="BU43" s="23">
        <v>3.3089764659960399E-3</v>
      </c>
      <c r="BV43" s="23">
        <v>0</v>
      </c>
      <c r="BW43" s="23">
        <v>8.6938136711195497</v>
      </c>
      <c r="BX43" s="23">
        <v>8.6938136711195497</v>
      </c>
      <c r="BY43" s="23">
        <v>0.92786665817887204</v>
      </c>
      <c r="BZ43" s="6">
        <v>1.7550037964582701E-8</v>
      </c>
      <c r="CA43" s="6">
        <v>5.8235123142467998E-8</v>
      </c>
      <c r="CB43" s="23">
        <v>0</v>
      </c>
      <c r="CC43" s="23">
        <v>0.17200192057479899</v>
      </c>
      <c r="CD43" s="23">
        <v>0</v>
      </c>
      <c r="CE43" s="23">
        <v>0</v>
      </c>
      <c r="CF43" s="23">
        <v>0</v>
      </c>
      <c r="CG43" s="6">
        <v>5.54692813483469E-6</v>
      </c>
      <c r="CH43" s="6">
        <v>1.5787019185722801E-5</v>
      </c>
      <c r="CI43" s="6">
        <v>2.8450227902798302E-6</v>
      </c>
      <c r="CJ43" s="6">
        <v>5.7762749604545703E-6</v>
      </c>
      <c r="CK43" s="23">
        <v>1.0140106116016001</v>
      </c>
      <c r="CL43" s="23">
        <v>3.52900095614627E-2</v>
      </c>
      <c r="CM43" s="23">
        <v>0</v>
      </c>
      <c r="CN43" s="23">
        <v>0</v>
      </c>
      <c r="CO43" s="6">
        <v>6.0651862630003598E-6</v>
      </c>
      <c r="CP43" s="6">
        <v>8.72826270275635E-6</v>
      </c>
      <c r="CQ43" s="23">
        <v>4024.2628553161699</v>
      </c>
      <c r="CR43" s="23">
        <v>704.94364437022102</v>
      </c>
      <c r="CS43" s="23">
        <v>78.326985799368302</v>
      </c>
      <c r="CT43" s="23">
        <v>783.27063016959005</v>
      </c>
      <c r="CU43" s="23">
        <v>0</v>
      </c>
      <c r="CV43" s="23">
        <v>0.62011138502014496</v>
      </c>
      <c r="CW43" s="23">
        <v>0</v>
      </c>
      <c r="CX43" s="23">
        <v>0</v>
      </c>
      <c r="CY43" s="23">
        <v>0</v>
      </c>
      <c r="CZ43" s="23">
        <v>0</v>
      </c>
      <c r="DA43" s="23">
        <v>4.2759258325479402E-2</v>
      </c>
      <c r="DB43" s="23">
        <v>7.0626129841212096E-2</v>
      </c>
      <c r="DC43" s="23">
        <v>1409.5390251555</v>
      </c>
      <c r="DD43" s="23">
        <v>9.5288166691468806E-2</v>
      </c>
      <c r="DE43" s="23">
        <v>0.24969337797692701</v>
      </c>
      <c r="DF43" s="23">
        <v>0.60349133671742705</v>
      </c>
      <c r="DG43" s="23">
        <v>0.14116752283161699</v>
      </c>
      <c r="DH43" s="23">
        <v>0.147706204081857</v>
      </c>
      <c r="DI43" s="6">
        <v>3.9885998996896898E-9</v>
      </c>
      <c r="DJ43" s="23">
        <v>3.3236101963767098E-2</v>
      </c>
      <c r="DK43" s="23">
        <v>11.4578807261032</v>
      </c>
      <c r="DL43" s="23">
        <v>11.442641819705999</v>
      </c>
      <c r="DM43" s="23">
        <v>1.52389063972618E-2</v>
      </c>
      <c r="DN43" s="23">
        <v>0</v>
      </c>
      <c r="DO43" s="23">
        <v>0</v>
      </c>
      <c r="DP43" s="23">
        <v>1.9832829358951001</v>
      </c>
      <c r="DQ43" s="23">
        <v>0</v>
      </c>
      <c r="DR43" s="23">
        <v>1.6574436098480401</v>
      </c>
      <c r="DS43" s="23">
        <v>0.40321086294416197</v>
      </c>
      <c r="DT43" s="23">
        <v>0.223366935851011</v>
      </c>
      <c r="DU43" s="23">
        <v>4.1422841619956099</v>
      </c>
      <c r="DV43" s="23">
        <v>5.0331103561401299E-3</v>
      </c>
      <c r="DW43" s="23">
        <v>1162.7286337522701</v>
      </c>
      <c r="DX43" s="23">
        <v>0.22057606188373899</v>
      </c>
      <c r="DY43" s="23">
        <v>1.4712684111840499</v>
      </c>
      <c r="DZ43" s="23">
        <v>0</v>
      </c>
      <c r="EA43" s="23">
        <v>1.2853240708874101</v>
      </c>
      <c r="EB43" s="23">
        <v>6.5492980509304299E-2</v>
      </c>
      <c r="EC43" s="23">
        <v>4.5649741579280997E-3</v>
      </c>
      <c r="ED43" s="23">
        <v>0</v>
      </c>
      <c r="EE43" s="23">
        <v>0</v>
      </c>
      <c r="EF43" s="23">
        <v>9.3816657497716598</v>
      </c>
      <c r="EG43" s="23">
        <v>7.1796018182986403</v>
      </c>
      <c r="EH43" s="23">
        <v>0</v>
      </c>
      <c r="EI43" s="23">
        <v>11.831005881744</v>
      </c>
      <c r="EJ43" s="23">
        <v>2618.9335227103602</v>
      </c>
      <c r="EK43" s="23">
        <v>7.5752980185395797</v>
      </c>
      <c r="EL43" s="23">
        <v>1.8745004228617099</v>
      </c>
      <c r="EN43" s="32">
        <f t="shared" si="40"/>
        <v>1.5366036672635435</v>
      </c>
      <c r="EO43" s="46">
        <f t="shared" si="41"/>
        <v>-7.4605791944631687E-7</v>
      </c>
      <c r="EP43" s="46">
        <f t="shared" si="42"/>
        <v>0</v>
      </c>
      <c r="EQ43" s="46">
        <f t="shared" si="43"/>
        <v>-1.8052098508780441E-6</v>
      </c>
      <c r="ER43" s="46">
        <f t="shared" si="44"/>
        <v>6.6757385652539672E-5</v>
      </c>
      <c r="ES43" s="46">
        <f t="shared" si="45"/>
        <v>6.6841192570626402E-5</v>
      </c>
      <c r="ET43" s="46">
        <f t="shared" si="46"/>
        <v>3.6331727398635566E-6</v>
      </c>
      <c r="EU43" s="46">
        <f t="shared" si="47"/>
        <v>-1.3181644587537515E-6</v>
      </c>
      <c r="EV43" s="46">
        <f t="shared" si="48"/>
        <v>3.080160535823592E-6</v>
      </c>
      <c r="EW43" s="46">
        <f t="shared" si="49"/>
        <v>9.6634299038286026E-6</v>
      </c>
      <c r="EX43" s="46">
        <f t="shared" si="50"/>
        <v>1.0556180433963627E-5</v>
      </c>
      <c r="EY43" s="46">
        <f t="shared" si="51"/>
        <v>-4.3886360587459827E-6</v>
      </c>
      <c r="EZ43" s="46">
        <f t="shared" si="52"/>
        <v>5.2593276063118709E-6</v>
      </c>
      <c r="FA43" s="46">
        <f t="shared" si="53"/>
        <v>-1.4547004843227939E-5</v>
      </c>
      <c r="FB43" s="46">
        <f t="shared" si="54"/>
        <v>4.2348615235812222E-5</v>
      </c>
      <c r="FC43" s="46">
        <f t="shared" si="55"/>
        <v>-1.1851042721935816E-5</v>
      </c>
      <c r="FD43" s="46">
        <f t="shared" si="56"/>
        <v>0</v>
      </c>
      <c r="FE43" s="46">
        <f t="shared" si="57"/>
        <v>7.6695363030599868E-5</v>
      </c>
      <c r="FF43" s="46">
        <f t="shared" si="58"/>
        <v>-2.503315272120549E-5</v>
      </c>
      <c r="FG43" s="46">
        <f t="shared" si="59"/>
        <v>-9.0664084596326612E-6</v>
      </c>
      <c r="FH43" s="46">
        <f t="shared" si="60"/>
        <v>5.6536044498078372E-6</v>
      </c>
      <c r="FI43" s="46">
        <f t="shared" si="61"/>
        <v>-2.590543216441114E-5</v>
      </c>
      <c r="FJ43" s="46">
        <f t="shared" si="62"/>
        <v>-8.0322836969862524E-6</v>
      </c>
      <c r="FK43" s="46">
        <f t="shared" si="63"/>
        <v>-3.4885156344731976E-5</v>
      </c>
      <c r="FL43" s="46">
        <f t="shared" si="64"/>
        <v>4.3889295454225843E-6</v>
      </c>
      <c r="FM43" s="46">
        <f t="shared" si="65"/>
        <v>-9.9953220741752605E-6</v>
      </c>
      <c r="FN43" s="46">
        <f t="shared" si="66"/>
        <v>4.3870379962528724E-5</v>
      </c>
      <c r="FO43" s="46">
        <f t="shared" si="67"/>
        <v>-7.6622334719378697E-4</v>
      </c>
      <c r="FP43" s="46">
        <f t="shared" si="68"/>
        <v>-2.859398498293247E-6</v>
      </c>
      <c r="FQ43" s="46">
        <f t="shared" si="69"/>
        <v>6.7318818204983404E-6</v>
      </c>
      <c r="FR43" s="46">
        <f t="shared" si="70"/>
        <v>-1.3259365247618001E-5</v>
      </c>
      <c r="FS43" s="46">
        <f t="shared" si="71"/>
        <v>0</v>
      </c>
      <c r="FT43" s="46">
        <f t="shared" si="72"/>
        <v>0</v>
      </c>
      <c r="FU43" s="46">
        <f t="shared" si="73"/>
        <v>0</v>
      </c>
      <c r="FV43" s="46">
        <f t="shared" si="74"/>
        <v>0</v>
      </c>
      <c r="FW43" s="46">
        <f t="shared" si="75"/>
        <v>1.1376901884403035E-4</v>
      </c>
      <c r="FX43" s="46">
        <f t="shared" si="76"/>
        <v>2.27917102275297E-7</v>
      </c>
      <c r="FY43" s="46">
        <f t="shared" si="77"/>
        <v>9.3947778402264553E-8</v>
      </c>
      <c r="FZ43" s="46">
        <f t="shared" si="78"/>
        <v>1.9069359056936546E-6</v>
      </c>
      <c r="GA43" s="46">
        <f t="shared" si="79"/>
        <v>2.6651009665624447E-5</v>
      </c>
      <c r="GB43" s="46">
        <f t="shared" si="80"/>
        <v>0</v>
      </c>
      <c r="GC43" s="46"/>
    </row>
    <row r="44" spans="1:185" x14ac:dyDescent="0.3">
      <c r="A44" s="23" t="s">
        <v>41</v>
      </c>
      <c r="B44" s="21">
        <v>179457.59271999999</v>
      </c>
      <c r="C44" s="21">
        <v>21.501616693999999</v>
      </c>
      <c r="D44" s="21">
        <v>165065.47751999999</v>
      </c>
      <c r="E44" s="21">
        <v>3737.2860326</v>
      </c>
      <c r="F44" s="21">
        <v>3700.3627878000002</v>
      </c>
      <c r="G44" s="21">
        <v>23626.752584999998</v>
      </c>
      <c r="H44" s="21">
        <v>911109.14830999996</v>
      </c>
      <c r="I44" s="23">
        <v>446.87817066000002</v>
      </c>
      <c r="J44" s="23">
        <v>209.28753114</v>
      </c>
      <c r="K44" s="23">
        <v>1.26188447E-2</v>
      </c>
      <c r="L44" s="23">
        <v>10178.822219</v>
      </c>
      <c r="M44" s="23">
        <v>38.614679486</v>
      </c>
      <c r="N44" s="23">
        <v>4.9229814400000002E-2</v>
      </c>
      <c r="O44" s="23">
        <v>1.0349047662999999</v>
      </c>
      <c r="P44" s="23">
        <v>0.4233763901</v>
      </c>
      <c r="Q44" s="23">
        <v>2.0073099999999999E-5</v>
      </c>
      <c r="R44" s="23">
        <v>0.95913397590000005</v>
      </c>
      <c r="S44" s="23">
        <v>1.6089179133</v>
      </c>
      <c r="T44" s="23">
        <v>4057.6070657</v>
      </c>
      <c r="U44" s="23">
        <v>1.6772860000000001E-4</v>
      </c>
      <c r="V44" s="23">
        <v>5.16913144E-2</v>
      </c>
      <c r="W44" s="23">
        <v>2.6229163E-2</v>
      </c>
      <c r="X44" s="23">
        <v>2.4131268648000002</v>
      </c>
      <c r="Y44" s="23">
        <v>177.95663359</v>
      </c>
      <c r="Z44" s="23">
        <v>14.209043960000001</v>
      </c>
      <c r="AA44" s="23">
        <v>4.5803889799999997E-2</v>
      </c>
      <c r="AB44" s="23">
        <v>0.98007398000000001</v>
      </c>
      <c r="AC44" s="23">
        <v>5571.4635396000003</v>
      </c>
      <c r="AD44" s="23">
        <v>1.7365704648</v>
      </c>
      <c r="AE44" s="23">
        <v>0.54189493659999999</v>
      </c>
      <c r="AF44" s="23">
        <v>1.1119974562999999</v>
      </c>
      <c r="AG44" s="23">
        <v>3.8541090000000002E-4</v>
      </c>
      <c r="AH44" s="23">
        <v>1.2771555400000001E-2</v>
      </c>
      <c r="AI44" s="23">
        <v>1.17461318E-2</v>
      </c>
      <c r="AJ44" s="23">
        <v>8.7438117208000001</v>
      </c>
      <c r="AK44" s="23">
        <v>4878.7181671999997</v>
      </c>
      <c r="AL44" s="23">
        <v>526.23490182</v>
      </c>
      <c r="AM44" s="23">
        <v>275.76539878</v>
      </c>
      <c r="AN44" s="23">
        <v>0.88686246209999997</v>
      </c>
      <c r="AO44" s="23">
        <v>2.1821585000000002E-3</v>
      </c>
      <c r="AQ44" s="23" t="s">
        <v>41</v>
      </c>
      <c r="AR44" s="23">
        <v>0</v>
      </c>
      <c r="AS44" s="23">
        <v>0</v>
      </c>
      <c r="AT44" s="23">
        <v>209.287048344677</v>
      </c>
      <c r="AU44" s="23">
        <v>446.876849101772</v>
      </c>
      <c r="AV44" s="23">
        <v>446.876849101772</v>
      </c>
      <c r="AW44" s="23">
        <v>356.90724438431499</v>
      </c>
      <c r="AX44" s="23">
        <v>0</v>
      </c>
      <c r="AY44" s="23">
        <v>5.1737397631133599E-3</v>
      </c>
      <c r="AZ44" s="23">
        <v>7.4451262441508504E-3</v>
      </c>
      <c r="BA44" s="23">
        <v>10178.6880751729</v>
      </c>
      <c r="BB44" s="23">
        <v>2.1821297783954701E-3</v>
      </c>
      <c r="BC44" s="23">
        <v>1.60891944812026</v>
      </c>
      <c r="BD44" s="23">
        <v>38.614638129829402</v>
      </c>
      <c r="BE44" s="23">
        <v>1.18151585999548E-2</v>
      </c>
      <c r="BF44" s="23">
        <v>3.7414608825542699E-2</v>
      </c>
      <c r="BG44" s="23">
        <v>4405751.2015012298</v>
      </c>
      <c r="BH44" s="23">
        <v>1.0349033672101</v>
      </c>
      <c r="BI44" s="6">
        <v>5.8212720392202196E-6</v>
      </c>
      <c r="BJ44" s="6">
        <v>1.4252133102950299E-5</v>
      </c>
      <c r="BK44" s="23">
        <v>0.42337522891315799</v>
      </c>
      <c r="BL44" s="23">
        <v>2.4131275530433398</v>
      </c>
      <c r="BM44" s="23">
        <v>1.7365754789058701</v>
      </c>
      <c r="BN44" s="23">
        <v>0.54189402265800302</v>
      </c>
      <c r="BO44" s="23">
        <v>179456.94497196801</v>
      </c>
      <c r="BP44" s="23">
        <v>0.95913553535870799</v>
      </c>
      <c r="BQ44" s="23">
        <v>2012.4106911777801</v>
      </c>
      <c r="BR44" s="23">
        <v>548116.64239820605</v>
      </c>
      <c r="BS44" s="23">
        <v>3266.2438265353298</v>
      </c>
      <c r="BT44" s="23">
        <v>526.23029486254495</v>
      </c>
      <c r="BU44" s="23">
        <v>156.82158775895101</v>
      </c>
      <c r="BV44" s="23">
        <v>0</v>
      </c>
      <c r="BW44" s="23">
        <v>4057.5954334002199</v>
      </c>
      <c r="BX44" s="23">
        <v>4057.5954334002199</v>
      </c>
      <c r="BY44" s="23">
        <v>275.76533049697503</v>
      </c>
      <c r="BZ44" s="6">
        <v>3.6900147724136501E-5</v>
      </c>
      <c r="CA44" s="23">
        <v>1.22441734814083E-4</v>
      </c>
      <c r="CB44" s="23">
        <v>0</v>
      </c>
      <c r="CC44" s="23">
        <v>146.72362116219401</v>
      </c>
      <c r="CD44" s="23">
        <v>4.0534507971582397E-3</v>
      </c>
      <c r="CE44" s="23">
        <v>0</v>
      </c>
      <c r="CF44" s="23">
        <v>0</v>
      </c>
      <c r="CG44" s="23">
        <v>1.34397675232725E-2</v>
      </c>
      <c r="CH44" s="23">
        <v>3.8251627961000199E-2</v>
      </c>
      <c r="CI44" s="23">
        <v>8.6556045702916098E-3</v>
      </c>
      <c r="CJ44" s="23">
        <v>1.7573536424544001E-2</v>
      </c>
      <c r="CK44" s="23">
        <v>177.95708860665599</v>
      </c>
      <c r="CL44" s="23">
        <v>14.209023392615499</v>
      </c>
      <c r="CM44" s="23">
        <v>21.5016126696318</v>
      </c>
      <c r="CN44" s="23">
        <v>0</v>
      </c>
      <c r="CO44" s="23">
        <v>1.8779612147356899E-2</v>
      </c>
      <c r="CP44" s="23">
        <v>2.70242500595799E-2</v>
      </c>
      <c r="CQ44" s="23">
        <v>1458399.17104088</v>
      </c>
      <c r="CR44" s="23">
        <v>148558.28377869399</v>
      </c>
      <c r="CS44" s="23">
        <v>16506.481946570799</v>
      </c>
      <c r="CT44" s="23">
        <v>165064.765725265</v>
      </c>
      <c r="CU44" s="23">
        <v>0</v>
      </c>
      <c r="CV44" s="23">
        <v>547.33107056624203</v>
      </c>
      <c r="CW44" s="23">
        <v>1.1119977247961499</v>
      </c>
      <c r="CX44" s="23">
        <v>3.85418595317603E-4</v>
      </c>
      <c r="CY44" s="23">
        <v>1.2771577888108799E-2</v>
      </c>
      <c r="CZ44" s="23">
        <v>1.1746150525636901E-2</v>
      </c>
      <c r="DA44" s="23">
        <v>8.7438195856658592</v>
      </c>
      <c r="DB44" s="23">
        <v>16.984078147169502</v>
      </c>
      <c r="DC44" s="23">
        <v>481142.362885423</v>
      </c>
      <c r="DD44" s="23">
        <v>22.914773034157299</v>
      </c>
      <c r="DE44" s="23">
        <v>60.0452112114287</v>
      </c>
      <c r="DF44" s="23">
        <v>145.12702191142901</v>
      </c>
      <c r="DG44" s="23">
        <v>33.947850104146298</v>
      </c>
      <c r="DH44" s="23">
        <v>89.034190455739505</v>
      </c>
      <c r="DI44" s="6">
        <v>8.3863713487326095E-6</v>
      </c>
      <c r="DJ44" s="23">
        <v>7.9925917296857802</v>
      </c>
      <c r="DK44" s="23">
        <v>3737.5111443472902</v>
      </c>
      <c r="DL44" s="23">
        <v>3700.5879320540898</v>
      </c>
      <c r="DM44" s="23">
        <v>36.923212293192599</v>
      </c>
      <c r="DN44" s="23">
        <v>0</v>
      </c>
      <c r="DO44" s="23">
        <v>0</v>
      </c>
      <c r="DP44" s="23">
        <v>1100.2206563223799</v>
      </c>
      <c r="DQ44" s="23">
        <v>0</v>
      </c>
      <c r="DR44" s="23">
        <v>411.86433466371199</v>
      </c>
      <c r="DS44" s="23">
        <v>96.963525109189405</v>
      </c>
      <c r="DT44" s="23">
        <v>56.323818118421201</v>
      </c>
      <c r="DU44" s="23">
        <v>1029.3422704768</v>
      </c>
      <c r="DV44" s="23">
        <v>0.97928451391944804</v>
      </c>
      <c r="DW44" s="23">
        <v>395349.84907936503</v>
      </c>
      <c r="DX44" s="23">
        <v>53.043500435886898</v>
      </c>
      <c r="DY44" s="23">
        <v>576.78411033394502</v>
      </c>
      <c r="DZ44" s="23">
        <v>0</v>
      </c>
      <c r="EA44" s="23">
        <v>23626.546874549102</v>
      </c>
      <c r="EB44" s="23">
        <v>7108.4251801992696</v>
      </c>
      <c r="EC44" s="23">
        <v>0.88686589851662601</v>
      </c>
      <c r="ED44" s="23">
        <v>0</v>
      </c>
      <c r="EE44" s="23">
        <v>0</v>
      </c>
      <c r="EF44" s="23">
        <v>4937.2707302560002</v>
      </c>
      <c r="EG44" s="23">
        <v>5571.3829230515603</v>
      </c>
      <c r="EH44" s="23">
        <v>0</v>
      </c>
      <c r="EI44" s="23">
        <v>1840.87087621112</v>
      </c>
      <c r="EJ44" s="23">
        <v>911096.18201857398</v>
      </c>
      <c r="EK44" s="23">
        <v>4878.6359427581701</v>
      </c>
      <c r="EL44" s="23">
        <v>4984.9751054864901</v>
      </c>
      <c r="EN44" s="32">
        <f t="shared" si="40"/>
        <v>1.6007082455441006</v>
      </c>
      <c r="EO44" s="46">
        <f t="shared" si="41"/>
        <v>-3.6094768806146841E-6</v>
      </c>
      <c r="EP44" s="46">
        <f t="shared" si="42"/>
        <v>-1.8716584226934523E-7</v>
      </c>
      <c r="EQ44" s="46">
        <f t="shared" si="43"/>
        <v>-4.3121962610531088E-6</v>
      </c>
      <c r="ER44" s="46">
        <f t="shared" si="44"/>
        <v>6.0234016162136909E-5</v>
      </c>
      <c r="ES44" s="46">
        <f t="shared" si="45"/>
        <v>6.0843832618769849E-5</v>
      </c>
      <c r="ET44" s="46">
        <f t="shared" si="46"/>
        <v>-8.7066747813379779E-6</v>
      </c>
      <c r="EU44" s="46">
        <f t="shared" si="47"/>
        <v>-1.4231326126000855E-5</v>
      </c>
      <c r="EV44" s="46">
        <f t="shared" si="48"/>
        <v>-2.9573121150140904E-6</v>
      </c>
      <c r="EW44" s="46">
        <f t="shared" si="49"/>
        <v>-2.3068518242108253E-6</v>
      </c>
      <c r="EX44" s="46">
        <f t="shared" si="50"/>
        <v>1.688527334832614E-6</v>
      </c>
      <c r="EY44" s="46">
        <f t="shared" si="51"/>
        <v>-1.3178717951164878E-5</v>
      </c>
      <c r="EZ44" s="46">
        <f t="shared" si="52"/>
        <v>-1.0709960861723479E-6</v>
      </c>
      <c r="FA44" s="46">
        <f t="shared" si="53"/>
        <v>-9.5418808857163003E-7</v>
      </c>
      <c r="FB44" s="46">
        <f t="shared" si="54"/>
        <v>-1.351902073981075E-6</v>
      </c>
      <c r="FC44" s="46">
        <f t="shared" si="55"/>
        <v>-2.7426820889547902E-6</v>
      </c>
      <c r="FD44" s="46">
        <f t="shared" si="56"/>
        <v>1.5201546872205997E-5</v>
      </c>
      <c r="FE44" s="46">
        <f t="shared" si="57"/>
        <v>1.6259028948291763E-6</v>
      </c>
      <c r="FF44" s="46">
        <f t="shared" si="58"/>
        <v>9.5394565956958859E-7</v>
      </c>
      <c r="FG44" s="46">
        <f t="shared" si="59"/>
        <v>-2.8667881319594317E-6</v>
      </c>
      <c r="FH44" s="46">
        <f t="shared" si="60"/>
        <v>-2.0635302976957197E-6</v>
      </c>
      <c r="FI44" s="46">
        <f t="shared" si="61"/>
        <v>1.5686247030106093E-6</v>
      </c>
      <c r="FJ44" s="46">
        <f t="shared" si="62"/>
        <v>-8.3895793352527839E-7</v>
      </c>
      <c r="FK44" s="46">
        <f t="shared" si="63"/>
        <v>2.8520810475901511E-7</v>
      </c>
      <c r="FL44" s="46">
        <f t="shared" si="64"/>
        <v>2.5568962887847749E-6</v>
      </c>
      <c r="FM44" s="46">
        <f t="shared" si="65"/>
        <v>-1.4474854577964886E-6</v>
      </c>
      <c r="FN44" s="46">
        <f t="shared" si="66"/>
        <v>-6.024174653271763E-7</v>
      </c>
      <c r="FO44" s="46">
        <f t="shared" si="67"/>
        <v>-8.055168249155747E-4</v>
      </c>
      <c r="FP44" s="46">
        <f t="shared" si="68"/>
        <v>-1.4469546083727199E-5</v>
      </c>
      <c r="FQ44" s="46">
        <f t="shared" si="69"/>
        <v>2.8873610208715721E-6</v>
      </c>
      <c r="FR44" s="46">
        <f t="shared" si="70"/>
        <v>-1.686566777512313E-6</v>
      </c>
      <c r="FS44" s="46">
        <f t="shared" si="71"/>
        <v>2.4145392460995719E-7</v>
      </c>
      <c r="FT44" s="46">
        <f t="shared" si="72"/>
        <v>1.9966528198801434E-5</v>
      </c>
      <c r="FU44" s="46">
        <f t="shared" si="73"/>
        <v>1.7607964021935005E-6</v>
      </c>
      <c r="FV44" s="46">
        <f t="shared" si="74"/>
        <v>1.5941960484778606E-6</v>
      </c>
      <c r="FW44" s="46">
        <f t="shared" si="75"/>
        <v>8.9947795196808114E-7</v>
      </c>
      <c r="FX44" s="46">
        <f t="shared" si="76"/>
        <v>-1.6853697838577369E-5</v>
      </c>
      <c r="FY44" s="46">
        <f t="shared" si="77"/>
        <v>-8.7545646233642031E-6</v>
      </c>
      <c r="FZ44" s="46">
        <f t="shared" si="78"/>
        <v>-2.4761273631520849E-7</v>
      </c>
      <c r="GA44" s="46">
        <f t="shared" si="79"/>
        <v>3.8748022076587754E-6</v>
      </c>
      <c r="GB44" s="46">
        <f t="shared" si="80"/>
        <v>-1.3162015742689172E-5</v>
      </c>
      <c r="GC44" s="46"/>
    </row>
    <row r="45" spans="1:185" x14ac:dyDescent="0.3">
      <c r="A45" s="23" t="s">
        <v>42</v>
      </c>
      <c r="B45" s="21">
        <v>12250.374911999999</v>
      </c>
      <c r="C45" s="21">
        <v>3.6137500000000002E-3</v>
      </c>
      <c r="D45" s="21">
        <v>8033.8807268999999</v>
      </c>
      <c r="E45" s="21">
        <v>150.38155309999999</v>
      </c>
      <c r="F45" s="21">
        <v>150.2033003</v>
      </c>
      <c r="G45" s="21">
        <v>52.763114799999997</v>
      </c>
      <c r="H45" s="21">
        <v>61403.207925000002</v>
      </c>
      <c r="I45" s="23">
        <v>9.2637895056000001</v>
      </c>
      <c r="J45" s="23">
        <v>7.9612056913</v>
      </c>
      <c r="K45" s="23">
        <v>7.1071500000000006E-5</v>
      </c>
      <c r="L45" s="23">
        <v>742.12814703000004</v>
      </c>
      <c r="M45" s="23">
        <v>1.9472681545999999</v>
      </c>
      <c r="N45" s="23">
        <v>2.376689E-4</v>
      </c>
      <c r="O45" s="23">
        <v>4.0460618499999997E-2</v>
      </c>
      <c r="P45" s="23">
        <v>2.0439519999999999E-3</v>
      </c>
      <c r="Q45" s="6">
        <v>3.3736600000000001E-9</v>
      </c>
      <c r="R45" s="23">
        <v>3.7506844999999997E-2</v>
      </c>
      <c r="S45" s="23">
        <v>6.2905692200000002E-2</v>
      </c>
      <c r="T45" s="23">
        <v>92.126287825999995</v>
      </c>
      <c r="U45" s="6">
        <v>9.4467762999999999E-7</v>
      </c>
      <c r="V45" s="23">
        <v>2.4955229999999999E-4</v>
      </c>
      <c r="W45" s="23">
        <v>1.025913E-4</v>
      </c>
      <c r="X45" s="23">
        <v>0.13146118479999999</v>
      </c>
      <c r="Y45" s="23">
        <v>8.9529245426999999</v>
      </c>
      <c r="Z45" s="23">
        <v>0.32701057929999999</v>
      </c>
      <c r="AA45" s="23">
        <v>1.7607880000000001E-4</v>
      </c>
      <c r="AB45" s="23">
        <v>3.8390062199999998E-2</v>
      </c>
      <c r="AC45" s="23">
        <v>662.02160062999997</v>
      </c>
      <c r="AD45" s="23">
        <v>7.44354708E-2</v>
      </c>
      <c r="AE45" s="23">
        <v>2.1204089999999998E-2</v>
      </c>
      <c r="AF45" s="23">
        <v>1.8689210000000001E-4</v>
      </c>
      <c r="AG45" s="6">
        <v>6.4775499999999997E-8</v>
      </c>
      <c r="AH45" s="6">
        <v>2.1465000000000001E-6</v>
      </c>
      <c r="AI45" s="6">
        <v>1.974157E-6</v>
      </c>
      <c r="AJ45" s="23">
        <v>0.4107289187</v>
      </c>
      <c r="AK45" s="23">
        <v>358.88883378000003</v>
      </c>
      <c r="AL45" s="23">
        <v>53.783246900999998</v>
      </c>
      <c r="AM45" s="23">
        <v>19.559772763000002</v>
      </c>
      <c r="AN45" s="23">
        <v>3.5118669999999998E-2</v>
      </c>
      <c r="AO45" s="6">
        <v>3.6675199999999997E-7</v>
      </c>
      <c r="AQ45" s="23" t="s">
        <v>42</v>
      </c>
      <c r="AR45" s="23">
        <v>0</v>
      </c>
      <c r="AS45" s="23">
        <v>0</v>
      </c>
      <c r="AT45" s="23">
        <v>7.9612330003545804</v>
      </c>
      <c r="AU45" s="23">
        <v>9.2637652088622797</v>
      </c>
      <c r="AV45" s="23">
        <v>9.2637652088622797</v>
      </c>
      <c r="AW45" s="23">
        <v>49.494750783402203</v>
      </c>
      <c r="AX45" s="23">
        <v>0</v>
      </c>
      <c r="AY45" s="6">
        <v>2.9139238192871399E-5</v>
      </c>
      <c r="AZ45" s="6">
        <v>4.1933027442032201E-5</v>
      </c>
      <c r="BA45" s="23">
        <v>742.11533341750203</v>
      </c>
      <c r="BB45" s="6">
        <v>3.66745923664962E-7</v>
      </c>
      <c r="BC45" s="23">
        <v>6.2905122809953903E-2</v>
      </c>
      <c r="BD45" s="23">
        <v>1.9472640108639001</v>
      </c>
      <c r="BE45" s="6">
        <v>5.7043415620848998E-5</v>
      </c>
      <c r="BF45" s="23">
        <v>1.8062990569729401E-4</v>
      </c>
      <c r="BG45" s="23">
        <v>307718.46946225601</v>
      </c>
      <c r="BH45" s="23">
        <v>4.0460033107739199E-2</v>
      </c>
      <c r="BI45" s="6">
        <v>9.7832966814927794E-10</v>
      </c>
      <c r="BJ45" s="6">
        <v>2.3952567557885099E-9</v>
      </c>
      <c r="BK45" s="23">
        <v>2.0439346933029102E-3</v>
      </c>
      <c r="BL45" s="23">
        <v>0.13146127484859199</v>
      </c>
      <c r="BM45" s="23">
        <v>7.4435832846914005E-2</v>
      </c>
      <c r="BN45" s="23">
        <v>2.1203764984540002E-2</v>
      </c>
      <c r="BO45" s="23">
        <v>12250.3150698391</v>
      </c>
      <c r="BP45" s="23">
        <v>3.7505958818341803E-2</v>
      </c>
      <c r="BQ45" s="23">
        <v>34.275734008876398</v>
      </c>
      <c r="BR45" s="23">
        <v>21425.5163645266</v>
      </c>
      <c r="BS45" s="23">
        <v>65.4967654579184</v>
      </c>
      <c r="BT45" s="23">
        <v>53.7819286793735</v>
      </c>
      <c r="BU45" s="23">
        <v>20.660220664257199</v>
      </c>
      <c r="BV45" s="23">
        <v>0</v>
      </c>
      <c r="BW45" s="23">
        <v>92.126326409733096</v>
      </c>
      <c r="BX45" s="23">
        <v>92.126326409733096</v>
      </c>
      <c r="BY45" s="23">
        <v>19.5597518476951</v>
      </c>
      <c r="BZ45" s="6">
        <v>2.07823476369207E-7</v>
      </c>
      <c r="CA45" s="6">
        <v>6.8962867427944397E-7</v>
      </c>
      <c r="CB45" s="23">
        <v>0</v>
      </c>
      <c r="CC45" s="23">
        <v>2.2021025386770101</v>
      </c>
      <c r="CD45" s="23">
        <v>2.4520438070955702E-2</v>
      </c>
      <c r="CE45" s="23">
        <v>0</v>
      </c>
      <c r="CF45" s="23">
        <v>0</v>
      </c>
      <c r="CG45" s="6">
        <v>6.4882172875433403E-5</v>
      </c>
      <c r="CH45" s="23">
        <v>1.84671707534846E-4</v>
      </c>
      <c r="CI45" s="6">
        <v>3.3854942266461598E-5</v>
      </c>
      <c r="CJ45" s="6">
        <v>6.8733644185033706E-5</v>
      </c>
      <c r="CK45" s="23">
        <v>8.9529257015566799</v>
      </c>
      <c r="CL45" s="23">
        <v>0.32700927067603103</v>
      </c>
      <c r="CM45" s="23">
        <v>3.6137965244134301E-3</v>
      </c>
      <c r="CN45" s="23">
        <v>0</v>
      </c>
      <c r="CO45" s="6">
        <v>7.2188495180144997E-5</v>
      </c>
      <c r="CP45" s="23">
        <v>1.03886565584748E-4</v>
      </c>
      <c r="CQ45" s="23">
        <v>82823.952793752003</v>
      </c>
      <c r="CR45" s="23">
        <v>7230.4546126909099</v>
      </c>
      <c r="CS45" s="23">
        <v>803.38382545258196</v>
      </c>
      <c r="CT45" s="23">
        <v>8033.8384381434998</v>
      </c>
      <c r="CU45" s="23">
        <v>0</v>
      </c>
      <c r="CV45" s="23">
        <v>35.188269715510103</v>
      </c>
      <c r="CW45" s="23">
        <v>1.86878038658046E-4</v>
      </c>
      <c r="CX45" s="6">
        <v>6.4776884979359096E-8</v>
      </c>
      <c r="CY45" s="6">
        <v>2.1466187381846002E-6</v>
      </c>
      <c r="CZ45" s="6">
        <v>1.97389136725144E-6</v>
      </c>
      <c r="DA45" s="23">
        <v>0.41072685773904999</v>
      </c>
      <c r="DB45" s="23">
        <v>0.86355578619576001</v>
      </c>
      <c r="DC45" s="23">
        <v>42319.403775482402</v>
      </c>
      <c r="DD45" s="23">
        <v>1.1651094062401799</v>
      </c>
      <c r="DE45" s="23">
        <v>3.05301562988805</v>
      </c>
      <c r="DF45" s="23">
        <v>7.3790019711525403</v>
      </c>
      <c r="DG45" s="23">
        <v>1.7260887968826599</v>
      </c>
      <c r="DH45" s="23">
        <v>2.3870080472009501</v>
      </c>
      <c r="DI45" s="6">
        <v>4.7234867199082997E-8</v>
      </c>
      <c r="DJ45" s="23">
        <v>0.40638469093955398</v>
      </c>
      <c r="DK45" s="23">
        <v>150.390977125999</v>
      </c>
      <c r="DL45" s="23">
        <v>150.21272428275299</v>
      </c>
      <c r="DM45" s="23">
        <v>0.17825284324586499</v>
      </c>
      <c r="DN45" s="23">
        <v>0</v>
      </c>
      <c r="DO45" s="23">
        <v>0</v>
      </c>
      <c r="DP45" s="23">
        <v>31.0165064347404</v>
      </c>
      <c r="DQ45" s="23">
        <v>0</v>
      </c>
      <c r="DR45" s="23">
        <v>20.4101259274569</v>
      </c>
      <c r="DS45" s="23">
        <v>4.9301309123276802</v>
      </c>
      <c r="DT45" s="23">
        <v>2.7594398430309099</v>
      </c>
      <c r="DU45" s="23">
        <v>51.009167868736903</v>
      </c>
      <c r="DV45" s="23">
        <v>3.8359938099957497E-2</v>
      </c>
      <c r="DW45" s="23">
        <v>16260.1465735896</v>
      </c>
      <c r="DX45" s="23">
        <v>2.6970049365895599</v>
      </c>
      <c r="DY45" s="23">
        <v>20.410184031371699</v>
      </c>
      <c r="DZ45" s="23">
        <v>0</v>
      </c>
      <c r="EA45" s="23">
        <v>52.763018654849901</v>
      </c>
      <c r="EB45" s="23">
        <v>3863.7578619832898</v>
      </c>
      <c r="EC45" s="23">
        <v>3.5117621664751297E-2</v>
      </c>
      <c r="ED45" s="23">
        <v>0</v>
      </c>
      <c r="EE45" s="23">
        <v>0</v>
      </c>
      <c r="EF45" s="23">
        <v>1156.8415411429801</v>
      </c>
      <c r="EG45" s="23">
        <v>662.00894970654099</v>
      </c>
      <c r="EH45" s="23">
        <v>0</v>
      </c>
      <c r="EI45" s="23">
        <v>165.14908351406601</v>
      </c>
      <c r="EJ45" s="23">
        <v>61402.323236605502</v>
      </c>
      <c r="EK45" s="23">
        <v>358.88394828428198</v>
      </c>
      <c r="EL45" s="23">
        <v>602.35564290513503</v>
      </c>
      <c r="EN45" s="32">
        <f t="shared" si="40"/>
        <v>1.3488732742994294</v>
      </c>
      <c r="EO45" s="46">
        <f t="shared" si="41"/>
        <v>-4.8849248557005637E-6</v>
      </c>
      <c r="EP45" s="46">
        <f t="shared" si="42"/>
        <v>1.2874275594563955E-5</v>
      </c>
      <c r="EQ45" s="46">
        <f t="shared" si="43"/>
        <v>-5.2638018832493009E-6</v>
      </c>
      <c r="ER45" s="46">
        <f t="shared" si="44"/>
        <v>6.2667433636248005E-5</v>
      </c>
      <c r="ES45" s="46">
        <f t="shared" si="45"/>
        <v>6.27415158932552E-5</v>
      </c>
      <c r="ET45" s="46">
        <f t="shared" si="46"/>
        <v>-1.822203834251168E-6</v>
      </c>
      <c r="EU45" s="46">
        <f t="shared" si="47"/>
        <v>-1.440785301610444E-5</v>
      </c>
      <c r="EV45" s="46">
        <f t="shared" si="48"/>
        <v>-2.6227644427512124E-6</v>
      </c>
      <c r="EW45" s="46">
        <f t="shared" si="49"/>
        <v>3.4302661731519454E-6</v>
      </c>
      <c r="EX45" s="46">
        <f t="shared" si="50"/>
        <v>1.0772741585503598E-5</v>
      </c>
      <c r="EY45" s="46">
        <f t="shared" si="51"/>
        <v>-1.7266037609929657E-5</v>
      </c>
      <c r="EZ45" s="46">
        <f t="shared" si="52"/>
        <v>-2.1279740491906823E-6</v>
      </c>
      <c r="FA45" s="46">
        <f t="shared" si="53"/>
        <v>1.860284683022078E-5</v>
      </c>
      <c r="FB45" s="46">
        <f t="shared" si="54"/>
        <v>-1.4468198522413187E-5</v>
      </c>
      <c r="FC45" s="46">
        <f t="shared" si="55"/>
        <v>-8.4672717802370607E-6</v>
      </c>
      <c r="FD45" s="46">
        <f t="shared" si="56"/>
        <v>-2.1808973699863656E-5</v>
      </c>
      <c r="FE45" s="46">
        <f t="shared" si="57"/>
        <v>-2.3627198133940227E-5</v>
      </c>
      <c r="FF45" s="46">
        <f t="shared" si="58"/>
        <v>-9.0514868557230713E-6</v>
      </c>
      <c r="FG45" s="46">
        <f t="shared" si="59"/>
        <v>4.1881350059196249E-7</v>
      </c>
      <c r="FH45" s="46">
        <f t="shared" si="60"/>
        <v>9.937620449461668E-6</v>
      </c>
      <c r="FI45" s="46">
        <f t="shared" si="61"/>
        <v>6.3329822222608551E-6</v>
      </c>
      <c r="FJ45" s="46">
        <f t="shared" si="62"/>
        <v>-2.6450084019769612E-5</v>
      </c>
      <c r="FK45" s="46">
        <f t="shared" si="63"/>
        <v>6.8498235533687925E-7</v>
      </c>
      <c r="FL45" s="46">
        <f t="shared" si="64"/>
        <v>1.2943889724785049E-7</v>
      </c>
      <c r="FM45" s="46">
        <f t="shared" si="65"/>
        <v>-4.0017786940303132E-6</v>
      </c>
      <c r="FN45" s="46">
        <f t="shared" si="66"/>
        <v>-2.1236146015380994E-5</v>
      </c>
      <c r="FO45" s="46">
        <f t="shared" si="67"/>
        <v>-7.8468484592612853E-4</v>
      </c>
      <c r="FP45" s="46">
        <f t="shared" si="68"/>
        <v>-1.9109532750802322E-5</v>
      </c>
      <c r="FQ45" s="46">
        <f t="shared" si="69"/>
        <v>4.8639030574145359E-6</v>
      </c>
      <c r="FR45" s="46">
        <f t="shared" si="70"/>
        <v>-1.5327960784773244E-5</v>
      </c>
      <c r="FS45" s="46">
        <f t="shared" si="71"/>
        <v>-7.5237754586780117E-5</v>
      </c>
      <c r="FT45" s="46">
        <f t="shared" si="72"/>
        <v>2.1381222207453671E-5</v>
      </c>
      <c r="FU45" s="46">
        <f t="shared" si="73"/>
        <v>5.531711372002622E-5</v>
      </c>
      <c r="FV45" s="46">
        <f t="shared" si="74"/>
        <v>-1.3455502706215356E-4</v>
      </c>
      <c r="FW45" s="46">
        <f t="shared" si="75"/>
        <v>-5.017813102947164E-6</v>
      </c>
      <c r="FX45" s="46">
        <f t="shared" si="76"/>
        <v>-1.3612838456370712E-5</v>
      </c>
      <c r="FY45" s="46">
        <f t="shared" si="77"/>
        <v>-2.4509892995572625E-5</v>
      </c>
      <c r="FZ45" s="46">
        <f t="shared" si="78"/>
        <v>-1.0693020391781244E-6</v>
      </c>
      <c r="GA45" s="46">
        <f t="shared" si="79"/>
        <v>-2.9851222973431212E-5</v>
      </c>
      <c r="GB45" s="46">
        <f t="shared" si="80"/>
        <v>-1.6567967013052013E-5</v>
      </c>
      <c r="GC45" s="46"/>
    </row>
    <row r="46" spans="1:185" x14ac:dyDescent="0.3">
      <c r="A46" s="23"/>
      <c r="Q46" s="6"/>
      <c r="U46" s="6"/>
      <c r="AG46" s="6"/>
      <c r="AH46" s="6"/>
      <c r="AI46" s="6"/>
      <c r="AO46" s="6"/>
      <c r="AQ46" s="23"/>
      <c r="AT46" s="23"/>
      <c r="AU46" s="23"/>
      <c r="AV46" s="23"/>
      <c r="AW46" s="23"/>
      <c r="BA46" s="23"/>
      <c r="BC46" s="23"/>
      <c r="BD46" s="23"/>
      <c r="BE46" s="23"/>
      <c r="BF46" s="23"/>
      <c r="BG46" s="23"/>
      <c r="BH46" s="23"/>
      <c r="BK46" s="23"/>
      <c r="BL46" s="23"/>
      <c r="BM46" s="23"/>
      <c r="BN46" s="23"/>
      <c r="BO46" s="23"/>
      <c r="BP46" s="23"/>
      <c r="BQ46" s="23"/>
      <c r="BR46" s="23"/>
      <c r="BU46" s="23"/>
      <c r="BW46" s="23"/>
      <c r="BX46" s="23"/>
      <c r="BZ46" s="23"/>
      <c r="CA46" s="23"/>
      <c r="CB46" s="23"/>
      <c r="CC46" s="23"/>
      <c r="CD46" s="23"/>
      <c r="CG46" s="23"/>
      <c r="CH46" s="23"/>
      <c r="CI46" s="23"/>
      <c r="CJ46" s="23"/>
      <c r="CK46" s="23"/>
      <c r="CL46" s="23"/>
      <c r="CO46" s="23"/>
      <c r="CP46" s="23"/>
      <c r="CR46" s="23"/>
      <c r="CS46" s="23"/>
      <c r="CT46" s="23"/>
      <c r="CU46" s="23"/>
      <c r="CV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X46" s="23"/>
      <c r="DY46" s="23"/>
      <c r="DZ46" s="23"/>
      <c r="EA46" s="23"/>
      <c r="ED46" s="23"/>
      <c r="EE46" s="23"/>
      <c r="EF46" s="23"/>
      <c r="EG46" s="23"/>
      <c r="EI46" s="23"/>
      <c r="EJ46" s="23"/>
      <c r="EL46" s="23"/>
      <c r="EN46" s="32" t="e">
        <f t="shared" si="40"/>
        <v>#DIV/0!</v>
      </c>
      <c r="EO46" s="46">
        <f t="shared" si="41"/>
        <v>0</v>
      </c>
      <c r="EP46" s="46">
        <f t="shared" si="42"/>
        <v>0</v>
      </c>
      <c r="EQ46" s="46">
        <f t="shared" si="43"/>
        <v>0</v>
      </c>
      <c r="ER46" s="46">
        <f t="shared" si="44"/>
        <v>0</v>
      </c>
      <c r="ES46" s="46">
        <f t="shared" si="45"/>
        <v>0</v>
      </c>
      <c r="ET46" s="46">
        <f t="shared" si="46"/>
        <v>0</v>
      </c>
      <c r="EU46" s="46">
        <f t="shared" si="47"/>
        <v>0</v>
      </c>
      <c r="EV46" s="46">
        <f t="shared" si="48"/>
        <v>0</v>
      </c>
      <c r="EW46" s="46">
        <f t="shared" si="49"/>
        <v>0</v>
      </c>
      <c r="EX46" s="46">
        <f t="shared" si="50"/>
        <v>0</v>
      </c>
      <c r="EY46" s="46">
        <f t="shared" si="51"/>
        <v>0</v>
      </c>
      <c r="EZ46" s="46">
        <f t="shared" si="52"/>
        <v>0</v>
      </c>
      <c r="FA46" s="46">
        <f t="shared" si="53"/>
        <v>0</v>
      </c>
      <c r="FB46" s="46">
        <f t="shared" si="54"/>
        <v>0</v>
      </c>
      <c r="FC46" s="46">
        <f t="shared" si="55"/>
        <v>0</v>
      </c>
      <c r="FD46" s="46">
        <f t="shared" si="56"/>
        <v>0</v>
      </c>
      <c r="FE46" s="46">
        <f t="shared" si="57"/>
        <v>0</v>
      </c>
      <c r="FF46" s="46">
        <f t="shared" si="58"/>
        <v>0</v>
      </c>
      <c r="FG46" s="46">
        <f t="shared" si="59"/>
        <v>0</v>
      </c>
      <c r="FH46" s="46">
        <f t="shared" si="60"/>
        <v>0</v>
      </c>
      <c r="FI46" s="46">
        <f t="shared" si="61"/>
        <v>0</v>
      </c>
      <c r="FJ46" s="46">
        <f t="shared" si="62"/>
        <v>0</v>
      </c>
      <c r="FK46" s="46">
        <f t="shared" si="63"/>
        <v>0</v>
      </c>
      <c r="FL46" s="46">
        <f t="shared" si="64"/>
        <v>0</v>
      </c>
      <c r="FM46" s="46">
        <f t="shared" si="65"/>
        <v>0</v>
      </c>
      <c r="FN46" s="46">
        <f t="shared" si="66"/>
        <v>0</v>
      </c>
      <c r="FO46" s="46">
        <f t="shared" si="67"/>
        <v>0</v>
      </c>
      <c r="FP46" s="46">
        <f t="shared" si="68"/>
        <v>0</v>
      </c>
      <c r="FQ46" s="46">
        <f t="shared" si="69"/>
        <v>0</v>
      </c>
      <c r="FR46" s="46">
        <f t="shared" si="70"/>
        <v>0</v>
      </c>
      <c r="FS46" s="46">
        <f t="shared" si="71"/>
        <v>0</v>
      </c>
      <c r="FT46" s="46">
        <f t="shared" si="72"/>
        <v>0</v>
      </c>
      <c r="FU46" s="46">
        <f t="shared" si="73"/>
        <v>0</v>
      </c>
      <c r="FV46" s="46">
        <f t="shared" si="74"/>
        <v>0</v>
      </c>
      <c r="FW46" s="46">
        <f t="shared" si="75"/>
        <v>0</v>
      </c>
      <c r="FX46" s="46">
        <f t="shared" si="76"/>
        <v>0</v>
      </c>
      <c r="FY46" s="46">
        <f t="shared" si="77"/>
        <v>0</v>
      </c>
      <c r="FZ46" s="46">
        <f t="shared" si="78"/>
        <v>0</v>
      </c>
      <c r="GA46" s="46">
        <f t="shared" si="79"/>
        <v>0</v>
      </c>
      <c r="GB46" s="46">
        <f t="shared" si="80"/>
        <v>0</v>
      </c>
      <c r="GC46" s="46"/>
    </row>
    <row r="47" spans="1:185" x14ac:dyDescent="0.3">
      <c r="A47" s="23" t="s">
        <v>44</v>
      </c>
      <c r="B47" s="21">
        <v>4954.3414259000001</v>
      </c>
      <c r="C47" s="21">
        <v>2.1302106000000001E-2</v>
      </c>
      <c r="D47" s="21">
        <v>3481.1047671000001</v>
      </c>
      <c r="E47" s="21">
        <v>71.824645717999999</v>
      </c>
      <c r="F47" s="21">
        <v>71.775245765999998</v>
      </c>
      <c r="G47" s="21">
        <v>458.82761671999998</v>
      </c>
      <c r="H47" s="21">
        <v>9507.9399520000006</v>
      </c>
      <c r="I47" s="23">
        <v>7.2492013855000001</v>
      </c>
      <c r="J47" s="23">
        <v>5.4953269607999999</v>
      </c>
      <c r="K47" s="23">
        <v>1.87554E-5</v>
      </c>
      <c r="L47" s="23">
        <v>134.52017133000001</v>
      </c>
      <c r="M47" s="23">
        <v>0.93223073999999995</v>
      </c>
      <c r="N47" s="23">
        <v>6.5866700000000004E-5</v>
      </c>
      <c r="O47" s="23">
        <v>2.8828905799999999E-2</v>
      </c>
      <c r="P47" s="23">
        <v>5.6645350000000003E-4</v>
      </c>
      <c r="Q47" s="6">
        <v>1.9886876000000002E-8</v>
      </c>
      <c r="R47" s="23">
        <v>2.6716326200000001E-2</v>
      </c>
      <c r="S47" s="23">
        <v>4.4817293100000002E-2</v>
      </c>
      <c r="T47" s="23">
        <v>60.340744450000003</v>
      </c>
      <c r="U47" s="6">
        <v>2.4929496000000002E-7</v>
      </c>
      <c r="V47" s="23">
        <v>6.9159999999999995E-5</v>
      </c>
      <c r="W47" s="23">
        <v>2.9870100000000001E-5</v>
      </c>
      <c r="X47" s="23">
        <v>6.3870290400000002E-2</v>
      </c>
      <c r="Y47" s="23">
        <v>4.8164820804000001</v>
      </c>
      <c r="Z47" s="23">
        <v>0.16391137759999999</v>
      </c>
      <c r="AA47" s="23">
        <v>5.15409E-5</v>
      </c>
      <c r="AB47" s="23">
        <v>2.7295512899999999E-2</v>
      </c>
      <c r="AC47" s="23">
        <v>82.359834191000004</v>
      </c>
      <c r="AD47" s="23">
        <v>4.7934156399999997E-2</v>
      </c>
      <c r="AE47" s="23">
        <v>1.50935467E-2</v>
      </c>
      <c r="AF47" s="23">
        <v>1.1016794000000001E-3</v>
      </c>
      <c r="AG47" s="6">
        <v>3.8183497999999998E-7</v>
      </c>
      <c r="AH47" s="23">
        <v>1.2653099999999999E-5</v>
      </c>
      <c r="AI47" s="23">
        <v>1.1637100000000001E-5</v>
      </c>
      <c r="AJ47" s="23">
        <v>0.18655901029999999</v>
      </c>
      <c r="AK47" s="23">
        <v>204.11736762999999</v>
      </c>
      <c r="AL47" s="23">
        <v>6.4355348597999997</v>
      </c>
      <c r="AM47" s="23">
        <v>8.6821804607999997</v>
      </c>
      <c r="AN47" s="23">
        <v>2.4555920200000001E-2</v>
      </c>
      <c r="AO47" s="6">
        <v>2.1619068000000001E-6</v>
      </c>
      <c r="AQ47" s="23" t="s">
        <v>44</v>
      </c>
      <c r="AR47" s="23">
        <v>0</v>
      </c>
      <c r="AS47" s="23">
        <v>0</v>
      </c>
      <c r="AT47" s="23">
        <v>5.4953350173646696</v>
      </c>
      <c r="AU47" s="23">
        <v>7.2491893403740697</v>
      </c>
      <c r="AV47" s="23">
        <v>7.2491893403740697</v>
      </c>
      <c r="AW47" s="23">
        <v>2.5152495007435598</v>
      </c>
      <c r="AX47" s="23">
        <v>0</v>
      </c>
      <c r="AY47" s="6">
        <v>7.6898328345376202E-6</v>
      </c>
      <c r="AZ47" s="6">
        <v>1.1065661359039201E-5</v>
      </c>
      <c r="BA47" s="23">
        <v>134.52007210605501</v>
      </c>
      <c r="BB47" s="6">
        <v>2.1619780810088301E-6</v>
      </c>
      <c r="BC47" s="23">
        <v>4.4817948798240699E-2</v>
      </c>
      <c r="BD47" s="23">
        <v>0.93222961974910101</v>
      </c>
      <c r="BE47" s="6">
        <v>1.5808320243390202E-5</v>
      </c>
      <c r="BF47" s="6">
        <v>5.0060757177422302E-5</v>
      </c>
      <c r="BG47" s="23">
        <v>251799.48151861099</v>
      </c>
      <c r="BH47" s="23">
        <v>2.8828192378471101E-2</v>
      </c>
      <c r="BI47" s="6">
        <v>5.7671379046170299E-9</v>
      </c>
      <c r="BJ47" s="6">
        <v>1.4118856683035999E-8</v>
      </c>
      <c r="BK47" s="23">
        <v>5.6647904454989995E-4</v>
      </c>
      <c r="BL47" s="23">
        <v>6.3869991263281606E-2</v>
      </c>
      <c r="BM47" s="23">
        <v>4.7934891210172102E-2</v>
      </c>
      <c r="BN47" s="23">
        <v>1.50932357788102E-2</v>
      </c>
      <c r="BO47" s="23">
        <v>4954.3388885839104</v>
      </c>
      <c r="BP47" s="23">
        <v>2.6716826021372701E-2</v>
      </c>
      <c r="BQ47" s="23">
        <v>12.6160581596934</v>
      </c>
      <c r="BR47" s="23">
        <v>19553.5515069178</v>
      </c>
      <c r="BS47" s="23">
        <v>21.673574996671501</v>
      </c>
      <c r="BT47" s="23">
        <v>6.4355262332208998</v>
      </c>
      <c r="BU47" s="23">
        <v>1.01542387367755</v>
      </c>
      <c r="BV47" s="23">
        <v>0</v>
      </c>
      <c r="BW47" s="23">
        <v>60.3406955192889</v>
      </c>
      <c r="BX47" s="23">
        <v>60.3406955192889</v>
      </c>
      <c r="BY47" s="23">
        <v>8.68217983347939</v>
      </c>
      <c r="BZ47" s="6">
        <v>5.4844326618716E-8</v>
      </c>
      <c r="CA47" s="6">
        <v>1.8197809327645399E-7</v>
      </c>
      <c r="CB47" s="23">
        <v>0</v>
      </c>
      <c r="CC47" s="23">
        <v>1.2359649950984599</v>
      </c>
      <c r="CD47" s="23">
        <v>1.7832329821260201E-3</v>
      </c>
      <c r="CE47" s="23">
        <v>0</v>
      </c>
      <c r="CF47" s="23">
        <v>0</v>
      </c>
      <c r="CG47" s="6">
        <v>1.7982161301167801E-5</v>
      </c>
      <c r="CH47" s="6">
        <v>5.1177376169138402E-5</v>
      </c>
      <c r="CI47" s="6">
        <v>9.8570732540771992E-6</v>
      </c>
      <c r="CJ47" s="6">
        <v>2.00127173619493E-5</v>
      </c>
      <c r="CK47" s="23">
        <v>4.8164898246997003</v>
      </c>
      <c r="CL47" s="23">
        <v>0.163909998023859</v>
      </c>
      <c r="CM47" s="23">
        <v>2.13022629342416E-2</v>
      </c>
      <c r="CN47" s="23">
        <v>0</v>
      </c>
      <c r="CO47" s="6">
        <v>2.1132057959512098E-5</v>
      </c>
      <c r="CP47" s="6">
        <v>3.04089860392312E-5</v>
      </c>
      <c r="CQ47" s="23">
        <v>29059.808081813499</v>
      </c>
      <c r="CR47" s="23">
        <v>3132.9878236302302</v>
      </c>
      <c r="CS47" s="23">
        <v>348.10988314400998</v>
      </c>
      <c r="CT47" s="23">
        <v>3481.0977067742401</v>
      </c>
      <c r="CU47" s="23">
        <v>0</v>
      </c>
      <c r="CV47" s="23">
        <v>5.1275666632935799</v>
      </c>
      <c r="CW47" s="23">
        <v>1.1016858237294399E-3</v>
      </c>
      <c r="CX47" s="6">
        <v>3.8182911622216001E-7</v>
      </c>
      <c r="CY47" s="6">
        <v>1.2652804532702799E-5</v>
      </c>
      <c r="CZ47" s="6">
        <v>1.16374059094892E-5</v>
      </c>
      <c r="DA47" s="23">
        <v>0.18656078337274101</v>
      </c>
      <c r="DB47" s="23">
        <v>0.56436849749499796</v>
      </c>
      <c r="DC47" s="23">
        <v>3772.1426041601198</v>
      </c>
      <c r="DD47" s="23">
        <v>0.76144007771292399</v>
      </c>
      <c r="DE47" s="23">
        <v>1.9952523820389401</v>
      </c>
      <c r="DF47" s="23">
        <v>4.8224582394991096</v>
      </c>
      <c r="DG47" s="23">
        <v>1.1280676190633601</v>
      </c>
      <c r="DH47" s="23">
        <v>7.1707228404349496E-2</v>
      </c>
      <c r="DI47" s="6">
        <v>1.24642779587405E-8</v>
      </c>
      <c r="DJ47" s="23">
        <v>0.26558738548366601</v>
      </c>
      <c r="DK47" s="23">
        <v>71.829735087771496</v>
      </c>
      <c r="DL47" s="23">
        <v>71.780335252015803</v>
      </c>
      <c r="DM47" s="23">
        <v>4.9399835755661599E-2</v>
      </c>
      <c r="DN47" s="23">
        <v>0</v>
      </c>
      <c r="DO47" s="23">
        <v>0</v>
      </c>
      <c r="DP47" s="23">
        <v>2.93618956144556</v>
      </c>
      <c r="DQ47" s="23">
        <v>0</v>
      </c>
      <c r="DR47" s="23">
        <v>12.9693599905201</v>
      </c>
      <c r="DS47" s="23">
        <v>3.22202672001852</v>
      </c>
      <c r="DT47" s="23">
        <v>1.73083883882559</v>
      </c>
      <c r="DU47" s="23">
        <v>32.412803761085101</v>
      </c>
      <c r="DV47" s="23">
        <v>2.72743325432078E-2</v>
      </c>
      <c r="DW47" s="23">
        <v>5411.4088158935501</v>
      </c>
      <c r="DX47" s="23">
        <v>1.76259545462061</v>
      </c>
      <c r="DY47" s="23">
        <v>7.1376394958029499</v>
      </c>
      <c r="DZ47" s="23">
        <v>0</v>
      </c>
      <c r="EA47" s="23">
        <v>458.826335304574</v>
      </c>
      <c r="EB47" s="23">
        <v>0.419092370936332</v>
      </c>
      <c r="EC47" s="23">
        <v>2.4555704541818799E-2</v>
      </c>
      <c r="ED47" s="23">
        <v>0</v>
      </c>
      <c r="EE47" s="23">
        <v>0</v>
      </c>
      <c r="EF47" s="23">
        <v>38.130267148553799</v>
      </c>
      <c r="EG47" s="23">
        <v>82.360017195845003</v>
      </c>
      <c r="EH47" s="23">
        <v>0</v>
      </c>
      <c r="EI47" s="23">
        <v>24.168899283857201</v>
      </c>
      <c r="EJ47" s="23">
        <v>9507.9352727392907</v>
      </c>
      <c r="EK47" s="23">
        <v>204.116084452823</v>
      </c>
      <c r="EL47" s="23">
        <v>7.1437531079625503</v>
      </c>
      <c r="EN47" s="32">
        <f t="shared" si="40"/>
        <v>3.0563742019923534</v>
      </c>
      <c r="EO47" s="46">
        <f t="shared" si="41"/>
        <v>-5.1213993376888055E-7</v>
      </c>
      <c r="EP47" s="46">
        <f t="shared" si="42"/>
        <v>7.3670763631742873E-6</v>
      </c>
      <c r="EQ47" s="46">
        <f t="shared" si="43"/>
        <v>-2.028185369978363E-6</v>
      </c>
      <c r="ER47" s="46">
        <f t="shared" si="44"/>
        <v>7.0858264884158395E-5</v>
      </c>
      <c r="ES47" s="46">
        <f t="shared" si="45"/>
        <v>7.0908653275781214E-5</v>
      </c>
      <c r="ET47" s="46">
        <f t="shared" si="46"/>
        <v>-2.7928036135640431E-6</v>
      </c>
      <c r="EU47" s="46">
        <f t="shared" si="47"/>
        <v>-4.9214243396425616E-7</v>
      </c>
      <c r="EV47" s="46">
        <f t="shared" si="48"/>
        <v>-1.6615797092548325E-6</v>
      </c>
      <c r="EW47" s="46">
        <f t="shared" si="49"/>
        <v>1.4660755815064442E-6</v>
      </c>
      <c r="EX47" s="46">
        <f t="shared" si="50"/>
        <v>5.0222110336632434E-6</v>
      </c>
      <c r="EY47" s="46">
        <f t="shared" si="51"/>
        <v>-7.376138761861685E-7</v>
      </c>
      <c r="EZ47" s="46">
        <f t="shared" si="52"/>
        <v>-1.2016884349188711E-6</v>
      </c>
      <c r="FA47" s="46">
        <f t="shared" si="53"/>
        <v>3.6094427267539014E-5</v>
      </c>
      <c r="FB47" s="46">
        <f t="shared" si="54"/>
        <v>-2.4746743211391694E-5</v>
      </c>
      <c r="FC47" s="46">
        <f t="shared" si="55"/>
        <v>4.5095581367091818E-5</v>
      </c>
      <c r="FD47" s="46">
        <f t="shared" si="56"/>
        <v>-4.4321307528175557E-5</v>
      </c>
      <c r="FE47" s="46">
        <f t="shared" si="57"/>
        <v>1.8708461970345642E-5</v>
      </c>
      <c r="FF47" s="46">
        <f t="shared" si="58"/>
        <v>1.4630473983191358E-5</v>
      </c>
      <c r="FG47" s="46">
        <f t="shared" si="59"/>
        <v>-8.1090665268478106E-7</v>
      </c>
      <c r="FH47" s="46">
        <f t="shared" si="60"/>
        <v>-3.3142050242515852E-5</v>
      </c>
      <c r="FI47" s="46">
        <f t="shared" si="61"/>
        <v>-6.6878209051319301E-6</v>
      </c>
      <c r="FJ47" s="46">
        <f t="shared" si="62"/>
        <v>-1.0357647731389957E-5</v>
      </c>
      <c r="FK47" s="46">
        <f t="shared" si="63"/>
        <v>-4.6835033396961811E-6</v>
      </c>
      <c r="FL47" s="46">
        <f t="shared" si="64"/>
        <v>1.6078747041745786E-6</v>
      </c>
      <c r="FM47" s="46">
        <f t="shared" si="65"/>
        <v>-8.4165978054217932E-6</v>
      </c>
      <c r="FN47" s="46">
        <f t="shared" si="66"/>
        <v>2.7938732793150427E-6</v>
      </c>
      <c r="FO47" s="46">
        <f t="shared" si="67"/>
        <v>-7.7596478475401966E-4</v>
      </c>
      <c r="FP47" s="46">
        <f t="shared" si="68"/>
        <v>2.2220157045785911E-6</v>
      </c>
      <c r="FQ47" s="46">
        <f t="shared" si="69"/>
        <v>1.5329573466849398E-5</v>
      </c>
      <c r="FR47" s="46">
        <f t="shared" si="70"/>
        <v>-2.0599610944966411E-5</v>
      </c>
      <c r="FS47" s="46">
        <f t="shared" si="71"/>
        <v>5.830851915600923E-6</v>
      </c>
      <c r="FT47" s="46">
        <f t="shared" si="72"/>
        <v>-1.5356837762681557E-5</v>
      </c>
      <c r="FU47" s="46">
        <f t="shared" si="73"/>
        <v>-2.3351376121243895E-5</v>
      </c>
      <c r="FV47" s="46">
        <f t="shared" si="74"/>
        <v>2.6287433226384614E-5</v>
      </c>
      <c r="FW47" s="46">
        <f t="shared" si="75"/>
        <v>9.504085265926834E-6</v>
      </c>
      <c r="FX47" s="46">
        <f t="shared" si="76"/>
        <v>-6.2864673980745029E-6</v>
      </c>
      <c r="FY47" s="46">
        <f t="shared" si="77"/>
        <v>-1.3404603172663621E-6</v>
      </c>
      <c r="FZ47" s="46">
        <f t="shared" si="78"/>
        <v>-7.2253809110866384E-8</v>
      </c>
      <c r="GA47" s="46">
        <f t="shared" si="79"/>
        <v>-8.78232945234277E-6</v>
      </c>
      <c r="GB47" s="46">
        <f t="shared" si="80"/>
        <v>3.2971360666433635E-5</v>
      </c>
      <c r="GC47" s="46"/>
    </row>
    <row r="48" spans="1:185" x14ac:dyDescent="0.3">
      <c r="A48" s="23"/>
      <c r="Q48" s="6"/>
      <c r="U48" s="6"/>
      <c r="AG48" s="6"/>
      <c r="AO48" s="6"/>
      <c r="AQ48" s="23"/>
      <c r="AT48" s="23"/>
      <c r="AU48" s="23"/>
      <c r="AV48" s="23"/>
      <c r="AW48" s="23"/>
      <c r="BA48" s="23"/>
      <c r="BC48" s="23"/>
      <c r="BD48" s="23"/>
      <c r="BE48" s="23"/>
      <c r="BF48" s="23"/>
      <c r="BG48" s="23"/>
      <c r="BH48" s="23"/>
      <c r="BK48" s="23"/>
      <c r="BL48" s="23"/>
      <c r="BM48" s="23"/>
      <c r="BN48" s="23"/>
      <c r="BO48" s="23"/>
      <c r="BP48" s="23"/>
      <c r="BQ48" s="23"/>
      <c r="BR48" s="23"/>
      <c r="BU48" s="23"/>
      <c r="BW48" s="23"/>
      <c r="BX48" s="23"/>
      <c r="BZ48" s="23"/>
      <c r="CA48" s="23"/>
      <c r="CB48" s="23"/>
      <c r="CC48" s="23"/>
      <c r="CD48" s="23"/>
      <c r="CG48" s="23"/>
      <c r="CH48" s="23"/>
      <c r="CI48" s="23"/>
      <c r="CJ48" s="23"/>
      <c r="CK48" s="23"/>
      <c r="CL48" s="23"/>
      <c r="CO48" s="23"/>
      <c r="CP48" s="23"/>
      <c r="CR48" s="23"/>
      <c r="CS48" s="23"/>
      <c r="CT48" s="23"/>
      <c r="CU48" s="23"/>
      <c r="CV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X48" s="23"/>
      <c r="DY48" s="23"/>
      <c r="DZ48" s="23"/>
      <c r="EA48" s="23"/>
      <c r="ED48" s="23"/>
      <c r="EE48" s="23"/>
      <c r="EF48" s="23"/>
      <c r="EG48" s="23"/>
      <c r="EI48" s="23"/>
      <c r="EJ48" s="23"/>
      <c r="EL48" s="23"/>
      <c r="EN48" s="32" t="e">
        <f t="shared" si="40"/>
        <v>#DIV/0!</v>
      </c>
      <c r="EO48" s="46">
        <f t="shared" si="41"/>
        <v>0</v>
      </c>
      <c r="EP48" s="46">
        <f t="shared" si="42"/>
        <v>0</v>
      </c>
      <c r="EQ48" s="46">
        <f t="shared" si="43"/>
        <v>0</v>
      </c>
      <c r="ER48" s="46">
        <f t="shared" si="44"/>
        <v>0</v>
      </c>
      <c r="ES48" s="46">
        <f t="shared" si="45"/>
        <v>0</v>
      </c>
      <c r="ET48" s="46">
        <f t="shared" si="46"/>
        <v>0</v>
      </c>
      <c r="EU48" s="46">
        <f t="shared" si="47"/>
        <v>0</v>
      </c>
      <c r="EV48" s="46">
        <f t="shared" si="48"/>
        <v>0</v>
      </c>
      <c r="EW48" s="46">
        <f t="shared" si="49"/>
        <v>0</v>
      </c>
      <c r="EX48" s="46">
        <f t="shared" si="50"/>
        <v>0</v>
      </c>
      <c r="EY48" s="46">
        <f t="shared" si="51"/>
        <v>0</v>
      </c>
      <c r="EZ48" s="46">
        <f t="shared" si="52"/>
        <v>0</v>
      </c>
      <c r="FA48" s="46">
        <f t="shared" si="53"/>
        <v>0</v>
      </c>
      <c r="FB48" s="46">
        <f t="shared" si="54"/>
        <v>0</v>
      </c>
      <c r="FC48" s="46">
        <f t="shared" si="55"/>
        <v>0</v>
      </c>
      <c r="FD48" s="46">
        <f t="shared" si="56"/>
        <v>0</v>
      </c>
      <c r="FE48" s="46">
        <f t="shared" si="57"/>
        <v>0</v>
      </c>
      <c r="FF48" s="46">
        <f t="shared" si="58"/>
        <v>0</v>
      </c>
      <c r="FG48" s="46">
        <f t="shared" si="59"/>
        <v>0</v>
      </c>
      <c r="FH48" s="46">
        <f t="shared" si="60"/>
        <v>0</v>
      </c>
      <c r="FI48" s="46">
        <f t="shared" si="61"/>
        <v>0</v>
      </c>
      <c r="FJ48" s="46">
        <f t="shared" si="62"/>
        <v>0</v>
      </c>
      <c r="FK48" s="46">
        <f t="shared" si="63"/>
        <v>0</v>
      </c>
      <c r="FL48" s="46">
        <f t="shared" si="64"/>
        <v>0</v>
      </c>
      <c r="FM48" s="46">
        <f t="shared" si="65"/>
        <v>0</v>
      </c>
      <c r="FN48" s="46">
        <f t="shared" si="66"/>
        <v>0</v>
      </c>
      <c r="FO48" s="46">
        <f t="shared" si="67"/>
        <v>0</v>
      </c>
      <c r="FP48" s="46">
        <f t="shared" si="68"/>
        <v>0</v>
      </c>
      <c r="FQ48" s="46">
        <f t="shared" si="69"/>
        <v>0</v>
      </c>
      <c r="FR48" s="46">
        <f t="shared" si="70"/>
        <v>0</v>
      </c>
      <c r="FS48" s="46">
        <f t="shared" si="71"/>
        <v>0</v>
      </c>
      <c r="FT48" s="46">
        <f t="shared" si="72"/>
        <v>0</v>
      </c>
      <c r="FU48" s="46">
        <f t="shared" si="73"/>
        <v>0</v>
      </c>
      <c r="FV48" s="46">
        <f t="shared" si="74"/>
        <v>0</v>
      </c>
      <c r="FW48" s="46">
        <f t="shared" si="75"/>
        <v>0</v>
      </c>
      <c r="FX48" s="46">
        <f t="shared" si="76"/>
        <v>0</v>
      </c>
      <c r="FY48" s="46">
        <f t="shared" si="77"/>
        <v>0</v>
      </c>
      <c r="FZ48" s="46">
        <f t="shared" si="78"/>
        <v>0</v>
      </c>
      <c r="GA48" s="46">
        <f t="shared" si="79"/>
        <v>0</v>
      </c>
      <c r="GB48" s="46">
        <f t="shared" si="80"/>
        <v>0</v>
      </c>
      <c r="GC48" s="46"/>
    </row>
    <row r="49" spans="1:185" x14ac:dyDescent="0.3">
      <c r="A49" s="23" t="s">
        <v>46</v>
      </c>
      <c r="B49" s="21">
        <v>30372.737879</v>
      </c>
      <c r="C49" s="21">
        <v>1.90197E-4</v>
      </c>
      <c r="D49" s="21">
        <v>21631.087106999999</v>
      </c>
      <c r="E49" s="21">
        <v>367.33002685999998</v>
      </c>
      <c r="F49" s="21">
        <v>366.74743789000001</v>
      </c>
      <c r="G49" s="21">
        <v>257.04994004000002</v>
      </c>
      <c r="H49" s="21">
        <v>75943.154118000006</v>
      </c>
      <c r="I49" s="23">
        <v>46.029189125999999</v>
      </c>
      <c r="J49" s="23">
        <v>33.719148701999998</v>
      </c>
      <c r="K49" s="23">
        <v>2.081629E-4</v>
      </c>
      <c r="L49" s="23">
        <v>2293.4801532000001</v>
      </c>
      <c r="M49" s="23">
        <v>5.8849903673000004</v>
      </c>
      <c r="N49" s="23">
        <v>7.7676990000000005E-4</v>
      </c>
      <c r="O49" s="23">
        <v>0.17828044109999999</v>
      </c>
      <c r="P49" s="23">
        <v>6.6802220000000004E-3</v>
      </c>
      <c r="Q49" s="6">
        <v>1.7756099999999999E-10</v>
      </c>
      <c r="R49" s="23">
        <v>0.16521768379999999</v>
      </c>
      <c r="S49" s="23">
        <v>0.27715485969999998</v>
      </c>
      <c r="T49" s="23">
        <v>380.10560459999999</v>
      </c>
      <c r="U49" s="6">
        <v>2.7668847000000001E-6</v>
      </c>
      <c r="V49" s="23">
        <v>8.15608E-4</v>
      </c>
      <c r="W49" s="23">
        <v>3.925636E-4</v>
      </c>
      <c r="X49" s="23">
        <v>0.4009022518</v>
      </c>
      <c r="Y49" s="23">
        <v>30.101201877000001</v>
      </c>
      <c r="Z49" s="23">
        <v>1.0841018523999999</v>
      </c>
      <c r="AA49" s="23">
        <v>6.8279850000000004E-4</v>
      </c>
      <c r="AB49" s="23">
        <v>0.16880935559999999</v>
      </c>
      <c r="AC49" s="23">
        <v>1290.7289882</v>
      </c>
      <c r="AD49" s="23">
        <v>0.2974431843</v>
      </c>
      <c r="AE49" s="23">
        <v>9.3342732499999997E-2</v>
      </c>
      <c r="AF49" s="6">
        <v>9.8364199999999992E-6</v>
      </c>
      <c r="AG49" s="6">
        <v>3.4092400000000001E-9</v>
      </c>
      <c r="AH49" s="6">
        <v>1.129737E-7</v>
      </c>
      <c r="AI49" s="6">
        <v>1.0390310000000001E-7</v>
      </c>
      <c r="AJ49" s="23">
        <v>1.1643562255</v>
      </c>
      <c r="AK49" s="23">
        <v>4061.6067733999998</v>
      </c>
      <c r="AL49" s="23">
        <v>110.12239151</v>
      </c>
      <c r="AM49" s="23">
        <v>32.866595279999999</v>
      </c>
      <c r="AN49" s="23">
        <v>0.15194872910000001</v>
      </c>
      <c r="AO49" s="6">
        <v>1.93028E-8</v>
      </c>
      <c r="AQ49" s="23" t="s">
        <v>46</v>
      </c>
      <c r="AR49" s="23">
        <v>0</v>
      </c>
      <c r="AS49" s="23">
        <v>0</v>
      </c>
      <c r="AT49" s="23">
        <v>33.7190936068056</v>
      </c>
      <c r="AU49" s="23">
        <v>46.029176507562603</v>
      </c>
      <c r="AV49" s="23">
        <v>46.029176507562603</v>
      </c>
      <c r="AW49" s="23">
        <v>7.7676409243403404</v>
      </c>
      <c r="AX49" s="23">
        <v>0</v>
      </c>
      <c r="AY49" s="6">
        <v>8.5345441778689006E-5</v>
      </c>
      <c r="AZ49" s="23">
        <v>1.22816564427321E-4</v>
      </c>
      <c r="BA49" s="23">
        <v>2293.4650560035102</v>
      </c>
      <c r="BB49" s="6">
        <v>1.9304773826727702E-8</v>
      </c>
      <c r="BC49" s="23">
        <v>0.27715433014419499</v>
      </c>
      <c r="BD49" s="23">
        <v>5.8850006385085596</v>
      </c>
      <c r="BE49" s="23">
        <v>1.8642506214278199E-4</v>
      </c>
      <c r="BF49" s="23">
        <v>5.9034107596576295E-4</v>
      </c>
      <c r="BG49" s="23">
        <v>280295.06569578499</v>
      </c>
      <c r="BH49" s="23">
        <v>0.178280741890817</v>
      </c>
      <c r="BI49" s="6">
        <v>5.1496662753462601E-11</v>
      </c>
      <c r="BJ49" s="6">
        <v>1.2605918307732099E-10</v>
      </c>
      <c r="BK49" s="23">
        <v>6.6799733000655797E-3</v>
      </c>
      <c r="BL49" s="23">
        <v>0.40090507749152599</v>
      </c>
      <c r="BM49" s="23">
        <v>0.29744476529876401</v>
      </c>
      <c r="BN49" s="23">
        <v>9.3343117115031696E-2</v>
      </c>
      <c r="BO49" s="23">
        <v>30372.708085296799</v>
      </c>
      <c r="BP49" s="23">
        <v>0.16521628802490099</v>
      </c>
      <c r="BQ49" s="23">
        <v>84.060038771629195</v>
      </c>
      <c r="BR49" s="23">
        <v>41927.709072484802</v>
      </c>
      <c r="BS49" s="23">
        <v>140.937519691018</v>
      </c>
      <c r="BT49" s="23">
        <v>110.12191402783399</v>
      </c>
      <c r="BU49" s="23">
        <v>3.3214940153278101</v>
      </c>
      <c r="BV49" s="23">
        <v>0</v>
      </c>
      <c r="BW49" s="23">
        <v>380.10510268629702</v>
      </c>
      <c r="BX49" s="23">
        <v>380.10510268629702</v>
      </c>
      <c r="BY49" s="23">
        <v>32.866592981673698</v>
      </c>
      <c r="BZ49" s="6">
        <v>6.0873384949938496E-7</v>
      </c>
      <c r="CA49" s="6">
        <v>2.0197957747669899E-6</v>
      </c>
      <c r="CB49" s="23">
        <v>0</v>
      </c>
      <c r="CC49" s="23">
        <v>8.4061652886815708</v>
      </c>
      <c r="CD49" s="23">
        <v>0</v>
      </c>
      <c r="CE49" s="23">
        <v>0</v>
      </c>
      <c r="CF49" s="23">
        <v>0</v>
      </c>
      <c r="CG49" s="23">
        <v>2.1206524137855001E-4</v>
      </c>
      <c r="CH49" s="23">
        <v>6.0356741568698695E-4</v>
      </c>
      <c r="CI49" s="23">
        <v>1.29545884246322E-4</v>
      </c>
      <c r="CJ49" s="23">
        <v>2.6301743745763098E-4</v>
      </c>
      <c r="CK49" s="23">
        <v>30.1012796205539</v>
      </c>
      <c r="CL49" s="23">
        <v>1.08410145500736</v>
      </c>
      <c r="CM49" s="23">
        <v>1.90192518615277E-4</v>
      </c>
      <c r="CN49" s="23">
        <v>0</v>
      </c>
      <c r="CO49" s="23">
        <v>2.7994138681746301E-4</v>
      </c>
      <c r="CP49" s="23">
        <v>4.0285394489547301E-4</v>
      </c>
      <c r="CQ49" s="23">
        <v>117862.059601845</v>
      </c>
      <c r="CR49" s="23">
        <v>19467.950438874101</v>
      </c>
      <c r="CS49" s="23">
        <v>2163.1069843652599</v>
      </c>
      <c r="CT49" s="23">
        <v>21631.057423239301</v>
      </c>
      <c r="CU49" s="23">
        <v>0</v>
      </c>
      <c r="CV49" s="23">
        <v>56.550586325368997</v>
      </c>
      <c r="CW49" s="6">
        <v>9.8363239030627695E-6</v>
      </c>
      <c r="CX49" s="6">
        <v>3.4093592817341498E-9</v>
      </c>
      <c r="CY49" s="6">
        <v>1.12965977171139E-7</v>
      </c>
      <c r="CZ49" s="6">
        <v>1.0393372906298E-7</v>
      </c>
      <c r="DA49" s="23">
        <v>1.16435951034022</v>
      </c>
      <c r="DB49" s="23">
        <v>2.70751989781576</v>
      </c>
      <c r="DC49" s="23">
        <v>40215.056397809502</v>
      </c>
      <c r="DD49" s="23">
        <v>3.6529609432475101</v>
      </c>
      <c r="DE49" s="23">
        <v>9.5721117015823598</v>
      </c>
      <c r="DF49" s="23">
        <v>23.135425768283199</v>
      </c>
      <c r="DG49" s="23">
        <v>5.4117842484167999</v>
      </c>
      <c r="DH49" s="23">
        <v>1.60796427477306</v>
      </c>
      <c r="DI49" s="6">
        <v>1.38343054613998E-7</v>
      </c>
      <c r="DJ49" s="23">
        <v>1.27413783495097</v>
      </c>
      <c r="DK49" s="23">
        <v>367.35555307771801</v>
      </c>
      <c r="DL49" s="23">
        <v>366.77296557979901</v>
      </c>
      <c r="DM49" s="23">
        <v>0.58258749791938902</v>
      </c>
      <c r="DN49" s="23">
        <v>0</v>
      </c>
      <c r="DO49" s="23">
        <v>0</v>
      </c>
      <c r="DP49" s="23">
        <v>28.807671468002699</v>
      </c>
      <c r="DQ49" s="23">
        <v>0</v>
      </c>
      <c r="DR49" s="23">
        <v>62.533327136471598</v>
      </c>
      <c r="DS49" s="23">
        <v>15.4574571641947</v>
      </c>
      <c r="DT49" s="23">
        <v>8.3651969695266093</v>
      </c>
      <c r="DU49" s="23">
        <v>156.28258533154701</v>
      </c>
      <c r="DV49" s="23">
        <v>0.168673727425696</v>
      </c>
      <c r="DW49" s="23">
        <v>31489.6691221203</v>
      </c>
      <c r="DX49" s="23">
        <v>8.4559284364269605</v>
      </c>
      <c r="DY49" s="23">
        <v>39.508894404559101</v>
      </c>
      <c r="DZ49" s="23">
        <v>0</v>
      </c>
      <c r="EA49" s="23">
        <v>257.04982498361397</v>
      </c>
      <c r="EB49" s="23">
        <v>494.465084361496</v>
      </c>
      <c r="EC49" s="23">
        <v>0.15194877439103299</v>
      </c>
      <c r="ED49" s="23">
        <v>0</v>
      </c>
      <c r="EE49" s="23">
        <v>0</v>
      </c>
      <c r="EF49" s="23">
        <v>457.942621613413</v>
      </c>
      <c r="EG49" s="23">
        <v>1290.7206118440999</v>
      </c>
      <c r="EH49" s="23">
        <v>0</v>
      </c>
      <c r="EI49" s="23">
        <v>597.93943271200806</v>
      </c>
      <c r="EJ49" s="23">
        <v>75942.9273859245</v>
      </c>
      <c r="EK49" s="23">
        <v>4061.56047232124</v>
      </c>
      <c r="EL49" s="23">
        <v>191.82625870559201</v>
      </c>
      <c r="EN49" s="32">
        <f t="shared" si="40"/>
        <v>1.5519820430794971</v>
      </c>
      <c r="EO49" s="46">
        <f t="shared" si="41"/>
        <v>-9.8093571016505914E-7</v>
      </c>
      <c r="EP49" s="46">
        <f t="shared" si="42"/>
        <v>-2.3561805512175838E-5</v>
      </c>
      <c r="EQ49" s="46">
        <f t="shared" si="43"/>
        <v>-1.3722731803333198E-6</v>
      </c>
      <c r="ER49" s="46">
        <f t="shared" si="44"/>
        <v>6.9491236358325804E-5</v>
      </c>
      <c r="ES49" s="46">
        <f t="shared" si="45"/>
        <v>6.9605639090103682E-5</v>
      </c>
      <c r="ET49" s="46">
        <f t="shared" si="46"/>
        <v>-4.4760324018234948E-7</v>
      </c>
      <c r="EU49" s="46">
        <f t="shared" si="47"/>
        <v>-2.9855498910820769E-6</v>
      </c>
      <c r="EV49" s="46">
        <f t="shared" si="48"/>
        <v>-2.7413990198427855E-7</v>
      </c>
      <c r="EW49" s="46">
        <f t="shared" si="49"/>
        <v>-1.633943812898464E-6</v>
      </c>
      <c r="EX49" s="46">
        <f t="shared" si="50"/>
        <v>-4.2937237614958473E-6</v>
      </c>
      <c r="EY49" s="46">
        <f t="shared" si="51"/>
        <v>-6.5826584410892663E-6</v>
      </c>
      <c r="EZ49" s="46">
        <f t="shared" si="52"/>
        <v>1.7453229178255993E-6</v>
      </c>
      <c r="FA49" s="46">
        <f t="shared" si="53"/>
        <v>-4.8429933435084207E-6</v>
      </c>
      <c r="FB49" s="46">
        <f t="shared" si="54"/>
        <v>1.6871778819255383E-6</v>
      </c>
      <c r="FC49" s="46">
        <f t="shared" si="55"/>
        <v>-3.7229291844006697E-5</v>
      </c>
      <c r="FD49" s="46">
        <f t="shared" si="56"/>
        <v>-2.9027597368674592E-5</v>
      </c>
      <c r="FE49" s="46">
        <f t="shared" si="57"/>
        <v>-8.4480974850715672E-6</v>
      </c>
      <c r="FF49" s="46">
        <f t="shared" si="58"/>
        <v>-1.9106856201536159E-6</v>
      </c>
      <c r="FG49" s="46">
        <f t="shared" si="59"/>
        <v>-1.3204585696768052E-6</v>
      </c>
      <c r="FH49" s="46">
        <f t="shared" si="60"/>
        <v>-4.3446406086918614E-6</v>
      </c>
      <c r="FI49" s="46">
        <f t="shared" si="61"/>
        <v>3.0231515062268405E-5</v>
      </c>
      <c r="FJ49" s="46">
        <f t="shared" si="62"/>
        <v>-7.0891964261184038E-7</v>
      </c>
      <c r="FK49" s="46">
        <f t="shared" si="63"/>
        <v>7.0483303930078278E-6</v>
      </c>
      <c r="FL49" s="46">
        <f t="shared" si="64"/>
        <v>2.5827391948080363E-6</v>
      </c>
      <c r="FM49" s="46">
        <f t="shared" si="65"/>
        <v>-3.6656393403087456E-7</v>
      </c>
      <c r="FN49" s="46">
        <f t="shared" si="66"/>
        <v>-4.6401494203909802E-6</v>
      </c>
      <c r="FO49" s="46">
        <f t="shared" si="67"/>
        <v>-8.0343991493790569E-4</v>
      </c>
      <c r="FP49" s="46">
        <f t="shared" si="68"/>
        <v>-6.4896318101105129E-6</v>
      </c>
      <c r="FQ49" s="46">
        <f t="shared" si="69"/>
        <v>5.315296659890421E-6</v>
      </c>
      <c r="FR49" s="46">
        <f t="shared" si="70"/>
        <v>4.1204603871896263E-6</v>
      </c>
      <c r="FS49" s="46">
        <f t="shared" si="71"/>
        <v>-9.7695032572529186E-6</v>
      </c>
      <c r="FT49" s="46">
        <f t="shared" si="72"/>
        <v>3.4987778551734762E-5</v>
      </c>
      <c r="FU49" s="46">
        <f t="shared" si="73"/>
        <v>-6.8359528465475157E-5</v>
      </c>
      <c r="FV49" s="46">
        <f t="shared" si="74"/>
        <v>2.9478488110553194E-4</v>
      </c>
      <c r="FW49" s="46">
        <f t="shared" si="75"/>
        <v>2.8211643035978147E-6</v>
      </c>
      <c r="FX49" s="46">
        <f t="shared" si="76"/>
        <v>-1.1399695082019491E-5</v>
      </c>
      <c r="FY49" s="46">
        <f t="shared" si="77"/>
        <v>-4.3359225990075036E-6</v>
      </c>
      <c r="FZ49" s="46">
        <f t="shared" si="78"/>
        <v>-6.9928944000778687E-8</v>
      </c>
      <c r="GA49" s="46">
        <f t="shared" si="79"/>
        <v>2.9806786307346862E-7</v>
      </c>
      <c r="GB49" s="46">
        <f t="shared" si="80"/>
        <v>1.0225597984238906E-4</v>
      </c>
      <c r="GC49" s="46"/>
    </row>
    <row r="50" spans="1:185" x14ac:dyDescent="0.3">
      <c r="A50" s="23"/>
      <c r="Q50" s="6"/>
      <c r="U50" s="6"/>
      <c r="AF50" s="6"/>
      <c r="AG50" s="6"/>
      <c r="AH50" s="6"/>
      <c r="AI50" s="6"/>
      <c r="AO50" s="6"/>
      <c r="AQ50" s="23"/>
      <c r="AT50" s="23"/>
      <c r="AU50" s="23"/>
      <c r="AV50" s="23"/>
      <c r="AW50" s="23"/>
      <c r="BA50" s="23"/>
      <c r="BC50" s="23"/>
      <c r="BD50" s="23"/>
      <c r="BE50" s="23"/>
      <c r="BF50" s="23"/>
      <c r="BG50" s="23"/>
      <c r="BH50" s="23"/>
      <c r="BK50" s="23"/>
      <c r="BL50" s="23"/>
      <c r="BM50" s="23"/>
      <c r="BN50" s="23"/>
      <c r="BO50" s="23"/>
      <c r="BP50" s="23"/>
      <c r="BQ50" s="23"/>
      <c r="BR50" s="23"/>
      <c r="BU50" s="23"/>
      <c r="BW50" s="23"/>
      <c r="BX50" s="23"/>
      <c r="BZ50" s="23"/>
      <c r="CA50" s="23"/>
      <c r="CB50" s="23"/>
      <c r="CC50" s="23"/>
      <c r="CD50" s="23"/>
      <c r="CG50" s="23"/>
      <c r="CH50" s="23"/>
      <c r="CI50" s="23"/>
      <c r="CJ50" s="23"/>
      <c r="CK50" s="23"/>
      <c r="CL50" s="23"/>
      <c r="CO50" s="23"/>
      <c r="CP50" s="23"/>
      <c r="CR50" s="23"/>
      <c r="CS50" s="23"/>
      <c r="CT50" s="23"/>
      <c r="CU50" s="23"/>
      <c r="CV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X50" s="23"/>
      <c r="DY50" s="23"/>
      <c r="DZ50" s="23"/>
      <c r="EA50" s="23"/>
      <c r="ED50" s="23"/>
      <c r="EE50" s="23"/>
      <c r="EF50" s="23"/>
      <c r="EG50" s="23"/>
      <c r="EI50" s="23"/>
      <c r="EJ50" s="23"/>
      <c r="EL50" s="23"/>
      <c r="EN50" s="32" t="e">
        <f t="shared" si="40"/>
        <v>#DIV/0!</v>
      </c>
      <c r="EO50" s="46">
        <f t="shared" si="41"/>
        <v>0</v>
      </c>
      <c r="EP50" s="46">
        <f t="shared" si="42"/>
        <v>0</v>
      </c>
      <c r="EQ50" s="46">
        <f t="shared" si="43"/>
        <v>0</v>
      </c>
      <c r="ER50" s="46">
        <f t="shared" si="44"/>
        <v>0</v>
      </c>
      <c r="ES50" s="46">
        <f t="shared" si="45"/>
        <v>0</v>
      </c>
      <c r="ET50" s="46">
        <f t="shared" si="46"/>
        <v>0</v>
      </c>
      <c r="EU50" s="46">
        <f t="shared" si="47"/>
        <v>0</v>
      </c>
      <c r="EV50" s="46">
        <f t="shared" si="48"/>
        <v>0</v>
      </c>
      <c r="EW50" s="46">
        <f t="shared" si="49"/>
        <v>0</v>
      </c>
      <c r="EX50" s="46">
        <f t="shared" si="50"/>
        <v>0</v>
      </c>
      <c r="EY50" s="46">
        <f t="shared" si="51"/>
        <v>0</v>
      </c>
      <c r="EZ50" s="46">
        <f t="shared" si="52"/>
        <v>0</v>
      </c>
      <c r="FA50" s="46">
        <f t="shared" si="53"/>
        <v>0</v>
      </c>
      <c r="FB50" s="46">
        <f t="shared" si="54"/>
        <v>0</v>
      </c>
      <c r="FC50" s="46">
        <f t="shared" si="55"/>
        <v>0</v>
      </c>
      <c r="FD50" s="46">
        <f t="shared" si="56"/>
        <v>0</v>
      </c>
      <c r="FE50" s="46">
        <f t="shared" si="57"/>
        <v>0</v>
      </c>
      <c r="FF50" s="46">
        <f t="shared" si="58"/>
        <v>0</v>
      </c>
      <c r="FG50" s="46">
        <f t="shared" si="59"/>
        <v>0</v>
      </c>
      <c r="FH50" s="46">
        <f t="shared" si="60"/>
        <v>0</v>
      </c>
      <c r="FI50" s="46">
        <f t="shared" si="61"/>
        <v>0</v>
      </c>
      <c r="FJ50" s="46">
        <f t="shared" si="62"/>
        <v>0</v>
      </c>
      <c r="FK50" s="46">
        <f t="shared" si="63"/>
        <v>0</v>
      </c>
      <c r="FL50" s="46">
        <f t="shared" si="64"/>
        <v>0</v>
      </c>
      <c r="FM50" s="46">
        <f t="shared" si="65"/>
        <v>0</v>
      </c>
      <c r="FN50" s="46">
        <f t="shared" si="66"/>
        <v>0</v>
      </c>
      <c r="FO50" s="46">
        <f t="shared" si="67"/>
        <v>0</v>
      </c>
      <c r="FP50" s="46">
        <f t="shared" si="68"/>
        <v>0</v>
      </c>
      <c r="FQ50" s="46">
        <f t="shared" si="69"/>
        <v>0</v>
      </c>
      <c r="FR50" s="46">
        <f t="shared" si="70"/>
        <v>0</v>
      </c>
      <c r="FS50" s="46">
        <f t="shared" si="71"/>
        <v>0</v>
      </c>
      <c r="FT50" s="46">
        <f t="shared" si="72"/>
        <v>0</v>
      </c>
      <c r="FU50" s="46">
        <f t="shared" si="73"/>
        <v>0</v>
      </c>
      <c r="FV50" s="46">
        <f t="shared" si="74"/>
        <v>0</v>
      </c>
      <c r="FW50" s="46">
        <f t="shared" si="75"/>
        <v>0</v>
      </c>
      <c r="FX50" s="46">
        <f t="shared" si="76"/>
        <v>0</v>
      </c>
      <c r="FY50" s="46">
        <f t="shared" si="77"/>
        <v>0</v>
      </c>
      <c r="FZ50" s="46">
        <f t="shared" si="78"/>
        <v>0</v>
      </c>
      <c r="GA50" s="46">
        <f t="shared" si="79"/>
        <v>0</v>
      </c>
      <c r="GB50" s="46">
        <f t="shared" si="80"/>
        <v>0</v>
      </c>
      <c r="GC50" s="46"/>
    </row>
    <row r="51" spans="1:185" x14ac:dyDescent="0.3">
      <c r="A51" s="23" t="s">
        <v>48</v>
      </c>
      <c r="B51" s="21">
        <v>25704.906626</v>
      </c>
      <c r="C51" s="21">
        <v>7.3010056899999995E-2</v>
      </c>
      <c r="D51" s="21">
        <v>17453.908271</v>
      </c>
      <c r="E51" s="21">
        <v>481.21661924</v>
      </c>
      <c r="F51" s="21">
        <v>480.46130985999997</v>
      </c>
      <c r="G51" s="21">
        <v>1312.6607065000001</v>
      </c>
      <c r="H51" s="21">
        <v>88711.631668999995</v>
      </c>
      <c r="I51" s="23">
        <v>26.792828001</v>
      </c>
      <c r="J51" s="23">
        <v>19.823503125999999</v>
      </c>
      <c r="K51" s="23">
        <v>2.8778380000000001E-4</v>
      </c>
      <c r="L51" s="23">
        <v>1087.5557236</v>
      </c>
      <c r="M51" s="23">
        <v>3.9910951292000001</v>
      </c>
      <c r="N51" s="23">
        <v>1.0070747E-3</v>
      </c>
      <c r="O51" s="23">
        <v>0.1004386429</v>
      </c>
      <c r="P51" s="23">
        <v>8.6608403E-3</v>
      </c>
      <c r="Q51" s="6">
        <v>6.8475609999999999E-8</v>
      </c>
      <c r="R51" s="23">
        <v>9.3090811800000006E-2</v>
      </c>
      <c r="S51" s="23">
        <v>0.15614785470000001</v>
      </c>
      <c r="T51" s="23">
        <v>388.58934808999999</v>
      </c>
      <c r="U51" s="6">
        <v>3.8250136999999999E-6</v>
      </c>
      <c r="V51" s="23">
        <v>1.0574283999999999E-3</v>
      </c>
      <c r="W51" s="23">
        <v>4.588223E-4</v>
      </c>
      <c r="X51" s="23">
        <v>0.2685185699</v>
      </c>
      <c r="Y51" s="23">
        <v>19.199764809000001</v>
      </c>
      <c r="Z51" s="23">
        <v>0.78876863939999997</v>
      </c>
      <c r="AA51" s="23">
        <v>7.9174149999999995E-4</v>
      </c>
      <c r="AB51" s="23">
        <v>9.5186029000000005E-2</v>
      </c>
      <c r="AC51" s="23">
        <v>803.82695905000003</v>
      </c>
      <c r="AD51" s="23">
        <v>0.1748767671</v>
      </c>
      <c r="AE51" s="23">
        <v>5.2608010699999999E-2</v>
      </c>
      <c r="AF51" s="23">
        <v>3.7799355000000001E-3</v>
      </c>
      <c r="AG51" s="6">
        <v>1.3057393000000001E-6</v>
      </c>
      <c r="AH51" s="23">
        <v>4.3297400000000003E-5</v>
      </c>
      <c r="AI51" s="23">
        <v>3.9824899999999999E-5</v>
      </c>
      <c r="AJ51" s="23">
        <v>0.81599225060000002</v>
      </c>
      <c r="AK51" s="23">
        <v>1439.5707522</v>
      </c>
      <c r="AL51" s="23">
        <v>101.10756725</v>
      </c>
      <c r="AM51" s="23">
        <v>76.618042404999997</v>
      </c>
      <c r="AN51" s="23">
        <v>8.6272244400000003E-2</v>
      </c>
      <c r="AO51" s="6">
        <v>7.3929585E-6</v>
      </c>
      <c r="AQ51" s="23" t="s">
        <v>48</v>
      </c>
      <c r="AR51" s="23">
        <v>0</v>
      </c>
      <c r="AS51" s="23">
        <v>0</v>
      </c>
      <c r="AT51" s="23">
        <v>19.8234698453556</v>
      </c>
      <c r="AU51" s="23">
        <v>26.792801827437501</v>
      </c>
      <c r="AV51" s="23">
        <v>26.792801827437501</v>
      </c>
      <c r="AW51" s="23">
        <v>636.16242981140795</v>
      </c>
      <c r="AX51" s="23">
        <v>0</v>
      </c>
      <c r="AY51" s="23">
        <v>1.17993290905383E-4</v>
      </c>
      <c r="AZ51" s="23">
        <v>1.69789155563638E-4</v>
      </c>
      <c r="BA51" s="23">
        <v>1087.5282945036399</v>
      </c>
      <c r="BB51" s="6">
        <v>7.3931701673197699E-6</v>
      </c>
      <c r="BC51" s="23">
        <v>0.15614488022735001</v>
      </c>
      <c r="BD51" s="23">
        <v>3.9910900281542001</v>
      </c>
      <c r="BE51" s="23">
        <v>2.4170268743420499E-4</v>
      </c>
      <c r="BF51" s="23">
        <v>7.6538213330246802E-4</v>
      </c>
      <c r="BG51" s="23">
        <v>8940520.1264741495</v>
      </c>
      <c r="BH51" s="23">
        <v>0.10043974043785001</v>
      </c>
      <c r="BI51" s="6">
        <v>1.9857329078412801E-8</v>
      </c>
      <c r="BJ51" s="6">
        <v>4.8618475614124802E-8</v>
      </c>
      <c r="BK51" s="23">
        <v>8.6609630970697297E-3</v>
      </c>
      <c r="BL51" s="23">
        <v>0.26851754684986101</v>
      </c>
      <c r="BM51" s="23">
        <v>0.17487815630165901</v>
      </c>
      <c r="BN51" s="23">
        <v>5.2608709050524401E-2</v>
      </c>
      <c r="BO51" s="23">
        <v>25704.785973119</v>
      </c>
      <c r="BP51" s="23">
        <v>9.30908114686127E-2</v>
      </c>
      <c r="BQ51" s="23">
        <v>185.72875700505</v>
      </c>
      <c r="BR51" s="23">
        <v>55041.736297581803</v>
      </c>
      <c r="BS51" s="23">
        <v>357.87433974381901</v>
      </c>
      <c r="BT51" s="23">
        <v>101.105906728797</v>
      </c>
      <c r="BU51" s="23">
        <v>265.63951562296</v>
      </c>
      <c r="BV51" s="23">
        <v>0</v>
      </c>
      <c r="BW51" s="23">
        <v>388.58805929743397</v>
      </c>
      <c r="BX51" s="23">
        <v>388.58805929743397</v>
      </c>
      <c r="BY51" s="23">
        <v>76.617723535723101</v>
      </c>
      <c r="BZ51" s="6">
        <v>8.4150230333944602E-7</v>
      </c>
      <c r="CA51" s="6">
        <v>2.79223598652663E-6</v>
      </c>
      <c r="CB51" s="23">
        <v>0</v>
      </c>
      <c r="CC51" s="23">
        <v>19.0894340182161</v>
      </c>
      <c r="CD51" s="23">
        <v>0.35086690158886003</v>
      </c>
      <c r="CE51" s="23">
        <v>0</v>
      </c>
      <c r="CF51" s="23">
        <v>0</v>
      </c>
      <c r="CG51" s="23">
        <v>2.7491742070250301E-4</v>
      </c>
      <c r="CH51" s="23">
        <v>7.8250659479598902E-4</v>
      </c>
      <c r="CI51" s="23">
        <v>1.5141553700733499E-4</v>
      </c>
      <c r="CJ51" s="23">
        <v>3.0741270877494598E-4</v>
      </c>
      <c r="CK51" s="23">
        <v>19.1998253263164</v>
      </c>
      <c r="CL51" s="23">
        <v>0.78876660641255003</v>
      </c>
      <c r="CM51" s="23">
        <v>7.3009911103027597E-2</v>
      </c>
      <c r="CN51" s="23">
        <v>0</v>
      </c>
      <c r="CO51" s="23">
        <v>3.2462075931590498E-4</v>
      </c>
      <c r="CP51" s="23">
        <v>4.6712467401907799E-4</v>
      </c>
      <c r="CQ51" s="23">
        <v>143729.43795896001</v>
      </c>
      <c r="CR51" s="23">
        <v>15708.425612963099</v>
      </c>
      <c r="CS51" s="23">
        <v>1745.38023561059</v>
      </c>
      <c r="CT51" s="23">
        <v>17453.805848573698</v>
      </c>
      <c r="CU51" s="23">
        <v>0</v>
      </c>
      <c r="CV51" s="23">
        <v>245.267483899886</v>
      </c>
      <c r="CW51" s="23">
        <v>3.78004222865237E-3</v>
      </c>
      <c r="CX51" s="6">
        <v>1.30573022040708E-6</v>
      </c>
      <c r="CY51" s="6">
        <v>4.3297587340884101E-5</v>
      </c>
      <c r="CZ51" s="6">
        <v>3.9824759502372598E-5</v>
      </c>
      <c r="DA51" s="23">
        <v>0.81598847877422898</v>
      </c>
      <c r="DB51" s="23">
        <v>2.8382201957153099</v>
      </c>
      <c r="DC51" s="23">
        <v>45088.3722994298</v>
      </c>
      <c r="DD51" s="23">
        <v>3.8293010003913199</v>
      </c>
      <c r="DE51" s="23">
        <v>10.0341626913804</v>
      </c>
      <c r="DF51" s="23">
        <v>24.252216443062899</v>
      </c>
      <c r="DG51" s="23">
        <v>5.6730479093569697</v>
      </c>
      <c r="DH51" s="23">
        <v>7.1005477265386796</v>
      </c>
      <c r="DI51" s="6">
        <v>1.9125429705076601E-7</v>
      </c>
      <c r="DJ51" s="23">
        <v>1.3356424084282601</v>
      </c>
      <c r="DK51" s="23">
        <v>481.24729306396102</v>
      </c>
      <c r="DL51" s="23">
        <v>480.49198676612701</v>
      </c>
      <c r="DM51" s="23">
        <v>0.75530629783340697</v>
      </c>
      <c r="DN51" s="23">
        <v>0</v>
      </c>
      <c r="DO51" s="23">
        <v>0</v>
      </c>
      <c r="DP51" s="23">
        <v>93.266734401472505</v>
      </c>
      <c r="DQ51" s="23">
        <v>0</v>
      </c>
      <c r="DR51" s="23">
        <v>66.896093033614903</v>
      </c>
      <c r="DS51" s="23">
        <v>16.203614895770901</v>
      </c>
      <c r="DT51" s="23">
        <v>9.0330377345304296</v>
      </c>
      <c r="DU51" s="23">
        <v>167.187061685212</v>
      </c>
      <c r="DV51" s="23">
        <v>9.5109600262174604E-2</v>
      </c>
      <c r="DW51" s="23">
        <v>35567.532268899799</v>
      </c>
      <c r="DX51" s="23">
        <v>8.86410241769868</v>
      </c>
      <c r="DY51" s="23">
        <v>63.978204222953202</v>
      </c>
      <c r="DZ51" s="23">
        <v>0</v>
      </c>
      <c r="EA51" s="23">
        <v>1312.6538991196201</v>
      </c>
      <c r="EB51" s="23">
        <v>1553.4992103438501</v>
      </c>
      <c r="EC51" s="23">
        <v>8.6273163186707094E-2</v>
      </c>
      <c r="ED51" s="23">
        <v>0</v>
      </c>
      <c r="EE51" s="23">
        <v>0</v>
      </c>
      <c r="EF51" s="23">
        <v>2128.2638642462198</v>
      </c>
      <c r="EG51" s="23">
        <v>803.80351737905698</v>
      </c>
      <c r="EH51" s="23">
        <v>0</v>
      </c>
      <c r="EI51" s="23">
        <v>655.17869352839102</v>
      </c>
      <c r="EJ51" s="23">
        <v>88710.586560844793</v>
      </c>
      <c r="EK51" s="23">
        <v>1439.51825238074</v>
      </c>
      <c r="EL51" s="23">
        <v>2127.6516173575001</v>
      </c>
      <c r="EN51" s="32">
        <f t="shared" si="40"/>
        <v>1.6202061504844059</v>
      </c>
      <c r="EO51" s="46">
        <f t="shared" si="41"/>
        <v>-4.6937684993496044E-6</v>
      </c>
      <c r="EP51" s="46">
        <f t="shared" si="42"/>
        <v>-1.9969436895179952E-6</v>
      </c>
      <c r="EQ51" s="46">
        <f t="shared" si="43"/>
        <v>-5.868165726074347E-6</v>
      </c>
      <c r="ER51" s="46">
        <f t="shared" si="44"/>
        <v>6.3742237351378529E-5</v>
      </c>
      <c r="ES51" s="46">
        <f t="shared" si="45"/>
        <v>6.3848858373175547E-5</v>
      </c>
      <c r="ET51" s="46">
        <f t="shared" si="46"/>
        <v>-5.1859405452510019E-6</v>
      </c>
      <c r="EU51" s="46">
        <f t="shared" si="47"/>
        <v>-1.1780959672812528E-5</v>
      </c>
      <c r="EV51" s="46">
        <f t="shared" si="48"/>
        <v>-9.7688689296211149E-7</v>
      </c>
      <c r="EW51" s="46">
        <f t="shared" si="49"/>
        <v>-1.6788477892642948E-6</v>
      </c>
      <c r="EX51" s="46">
        <f t="shared" si="50"/>
        <v>-4.7032910781481659E-6</v>
      </c>
      <c r="EY51" s="46">
        <f t="shared" si="51"/>
        <v>-2.5220865252993897E-5</v>
      </c>
      <c r="EZ51" s="46">
        <f t="shared" si="52"/>
        <v>-1.2781067939627786E-6</v>
      </c>
      <c r="FA51" s="46">
        <f t="shared" si="53"/>
        <v>1.0049638495522841E-5</v>
      </c>
      <c r="FB51" s="46">
        <f t="shared" si="54"/>
        <v>1.0927446033882072E-5</v>
      </c>
      <c r="FC51" s="46">
        <f t="shared" si="55"/>
        <v>1.4178424434131716E-5</v>
      </c>
      <c r="FD51" s="46">
        <f t="shared" si="56"/>
        <v>2.8432391855655011E-6</v>
      </c>
      <c r="FE51" s="46">
        <f t="shared" si="57"/>
        <v>-3.5598283018168153E-9</v>
      </c>
      <c r="FF51" s="46">
        <f t="shared" si="58"/>
        <v>-1.9049077912124526E-5</v>
      </c>
      <c r="FG51" s="46">
        <f t="shared" si="59"/>
        <v>-3.3165926249649142E-6</v>
      </c>
      <c r="FH51" s="46">
        <f t="shared" si="60"/>
        <v>-5.5197405327284305E-6</v>
      </c>
      <c r="FI51" s="46">
        <f t="shared" si="61"/>
        <v>-4.1463814551915378E-6</v>
      </c>
      <c r="FJ51" s="46">
        <f t="shared" si="62"/>
        <v>1.2958790976304457E-5</v>
      </c>
      <c r="FK51" s="46">
        <f t="shared" si="63"/>
        <v>-3.8099790989276888E-6</v>
      </c>
      <c r="FL51" s="46">
        <f t="shared" si="64"/>
        <v>3.1519821727520549E-6</v>
      </c>
      <c r="FM51" s="46">
        <f t="shared" si="65"/>
        <v>-2.5774192182472478E-6</v>
      </c>
      <c r="FN51" s="46">
        <f t="shared" si="66"/>
        <v>4.9679535341059248E-6</v>
      </c>
      <c r="FO51" s="46">
        <f t="shared" si="67"/>
        <v>-8.0294071124031635E-4</v>
      </c>
      <c r="FP51" s="46">
        <f t="shared" si="68"/>
        <v>-2.9162583661971035E-5</v>
      </c>
      <c r="FQ51" s="46">
        <f t="shared" si="69"/>
        <v>7.9438891857999721E-6</v>
      </c>
      <c r="FR51" s="46">
        <f t="shared" si="70"/>
        <v>1.3274604287622996E-5</v>
      </c>
      <c r="FS51" s="46">
        <f t="shared" si="71"/>
        <v>2.8235575017068225E-5</v>
      </c>
      <c r="FT51" s="46">
        <f t="shared" si="72"/>
        <v>-6.9536031580760962E-6</v>
      </c>
      <c r="FU51" s="46">
        <f t="shared" si="73"/>
        <v>4.3268391196259522E-6</v>
      </c>
      <c r="FV51" s="46">
        <f t="shared" si="74"/>
        <v>-3.5278839972165143E-6</v>
      </c>
      <c r="FW51" s="46">
        <f t="shared" si="75"/>
        <v>-4.6223794016119281E-6</v>
      </c>
      <c r="FX51" s="46">
        <f t="shared" si="76"/>
        <v>-3.6469078841564678E-5</v>
      </c>
      <c r="FY51" s="46">
        <f t="shared" si="77"/>
        <v>-1.6423312796176417E-5</v>
      </c>
      <c r="FZ51" s="46">
        <f t="shared" si="78"/>
        <v>-4.1618040201328608E-6</v>
      </c>
      <c r="GA51" s="46">
        <f t="shared" si="79"/>
        <v>1.0649852840630289E-5</v>
      </c>
      <c r="GB51" s="46">
        <f t="shared" si="80"/>
        <v>2.8630935743769141E-5</v>
      </c>
      <c r="GC51" s="46"/>
    </row>
    <row r="52" spans="1:185" x14ac:dyDescent="0.3">
      <c r="A52" s="23"/>
      <c r="Q52" s="6"/>
      <c r="U52" s="6"/>
      <c r="AG52" s="6"/>
      <c r="AO52" s="6"/>
      <c r="AQ52" s="23"/>
      <c r="AT52" s="23"/>
      <c r="AU52" s="23"/>
      <c r="AV52" s="23"/>
      <c r="AW52" s="23"/>
      <c r="BA52" s="23"/>
      <c r="BC52" s="23"/>
      <c r="BD52" s="23"/>
      <c r="BE52" s="23"/>
      <c r="BF52" s="23"/>
      <c r="BG52" s="23"/>
      <c r="BH52" s="23"/>
      <c r="BK52" s="23"/>
      <c r="BL52" s="23"/>
      <c r="BM52" s="23"/>
      <c r="BN52" s="23"/>
      <c r="BO52" s="23"/>
      <c r="BP52" s="23"/>
      <c r="BQ52" s="23"/>
      <c r="BR52" s="23"/>
      <c r="BU52" s="23"/>
      <c r="BW52" s="23"/>
      <c r="BX52" s="23"/>
      <c r="BZ52" s="23"/>
      <c r="CA52" s="23"/>
      <c r="CB52" s="23"/>
      <c r="CC52" s="23"/>
      <c r="CD52" s="23"/>
      <c r="CG52" s="23"/>
      <c r="CH52" s="23"/>
      <c r="CI52" s="23"/>
      <c r="CJ52" s="23"/>
      <c r="CK52" s="23"/>
      <c r="CL52" s="23"/>
      <c r="CO52" s="23"/>
      <c r="CP52" s="23"/>
      <c r="CR52" s="23"/>
      <c r="CS52" s="23"/>
      <c r="CT52" s="23"/>
      <c r="CU52" s="23"/>
      <c r="CV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X52" s="23"/>
      <c r="DY52" s="23"/>
      <c r="DZ52" s="23"/>
      <c r="EA52" s="23"/>
      <c r="ED52" s="23"/>
      <c r="EE52" s="23"/>
      <c r="EF52" s="23"/>
      <c r="EG52" s="23"/>
      <c r="EI52" s="23"/>
      <c r="EJ52" s="23"/>
      <c r="EL52" s="23"/>
    </row>
    <row r="53" spans="1:185" x14ac:dyDescent="0.3">
      <c r="A53" s="23"/>
      <c r="Q53" s="6"/>
      <c r="U53" s="6"/>
      <c r="AG53" s="6"/>
      <c r="AO53" s="6"/>
      <c r="AQ53" s="23"/>
      <c r="AT53" s="23"/>
      <c r="AU53" s="23"/>
      <c r="AV53" s="23"/>
      <c r="AW53" s="23"/>
      <c r="BA53" s="23"/>
      <c r="BC53" s="23"/>
      <c r="BD53" s="23"/>
      <c r="BE53" s="23"/>
      <c r="BF53" s="23"/>
      <c r="BG53" s="23"/>
      <c r="BH53" s="23"/>
      <c r="BK53" s="23"/>
      <c r="BL53" s="23"/>
      <c r="BM53" s="23"/>
      <c r="BN53" s="23"/>
      <c r="BO53" s="23"/>
      <c r="BP53" s="23"/>
      <c r="BQ53" s="23"/>
      <c r="BR53" s="23"/>
      <c r="BU53" s="23"/>
      <c r="BW53" s="23"/>
      <c r="BX53" s="23"/>
      <c r="BZ53" s="23"/>
      <c r="CA53" s="23"/>
      <c r="CB53" s="23"/>
      <c r="CC53" s="23"/>
      <c r="CD53" s="23"/>
      <c r="CG53" s="23"/>
      <c r="CH53" s="23"/>
      <c r="CI53" s="23"/>
      <c r="CJ53" s="23"/>
      <c r="CK53" s="23"/>
      <c r="CL53" s="23"/>
      <c r="CO53" s="23"/>
      <c r="CP53" s="23"/>
      <c r="CR53" s="23"/>
      <c r="CS53" s="23"/>
      <c r="CT53" s="23"/>
      <c r="CU53" s="23"/>
      <c r="CV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X53" s="23"/>
      <c r="DY53" s="23"/>
      <c r="DZ53" s="23"/>
      <c r="EA53" s="23"/>
      <c r="ED53" s="23"/>
      <c r="EE53" s="23"/>
      <c r="EF53" s="23"/>
      <c r="EG53" s="23"/>
      <c r="EI53" s="23"/>
      <c r="EJ53" s="23"/>
      <c r="EL53" s="23"/>
    </row>
    <row r="54" spans="1:185" x14ac:dyDescent="0.3">
      <c r="A54" s="23" t="s">
        <v>49</v>
      </c>
      <c r="Q54" s="6"/>
      <c r="U54" s="6"/>
      <c r="AG54" s="6"/>
      <c r="AO54" s="6"/>
      <c r="AQ54" s="23"/>
      <c r="AT54" s="23"/>
      <c r="AU54" s="23"/>
      <c r="AV54" s="23"/>
      <c r="AW54" s="23"/>
      <c r="BA54" s="23"/>
      <c r="BC54" s="23"/>
      <c r="BD54" s="23"/>
      <c r="BE54" s="23"/>
      <c r="BF54" s="23"/>
      <c r="BG54" s="23"/>
      <c r="BH54" s="23"/>
      <c r="BK54" s="23"/>
      <c r="BL54" s="23"/>
      <c r="BM54" s="23"/>
      <c r="BN54" s="23"/>
      <c r="BO54" s="23"/>
      <c r="BP54" s="23"/>
      <c r="BQ54" s="23"/>
      <c r="BR54" s="23"/>
      <c r="BU54" s="23"/>
      <c r="BW54" s="23"/>
      <c r="BX54" s="23"/>
      <c r="BZ54" s="23"/>
      <c r="CA54" s="23"/>
      <c r="CB54" s="23"/>
      <c r="CC54" s="23"/>
      <c r="CD54" s="23"/>
      <c r="CG54" s="23"/>
      <c r="CH54" s="23"/>
      <c r="CI54" s="23"/>
      <c r="CJ54" s="23"/>
      <c r="CK54" s="23"/>
      <c r="CL54" s="23"/>
      <c r="CO54" s="23"/>
      <c r="CP54" s="23"/>
      <c r="CR54" s="23"/>
      <c r="CS54" s="23"/>
      <c r="CT54" s="23"/>
      <c r="CU54" s="23"/>
      <c r="CV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X54" s="23"/>
      <c r="DY54" s="23"/>
      <c r="DZ54" s="23"/>
      <c r="EA54" s="23"/>
      <c r="ED54" s="23"/>
      <c r="EE54" s="23"/>
      <c r="EF54" s="23"/>
      <c r="EG54" s="23"/>
      <c r="EI54" s="23"/>
      <c r="EJ54" s="23"/>
      <c r="EL54" s="23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</row>
    <row r="55" spans="1:185" x14ac:dyDescent="0.3">
      <c r="A55" s="23" t="s">
        <v>1</v>
      </c>
      <c r="B55" s="21">
        <v>3448.9202596999999</v>
      </c>
      <c r="D55" s="21">
        <v>2151.5744521000001</v>
      </c>
      <c r="E55" s="21">
        <v>40.072147235999999</v>
      </c>
      <c r="F55" s="21">
        <v>39.969710067999998</v>
      </c>
      <c r="G55" s="21">
        <v>11.921553577999999</v>
      </c>
      <c r="H55" s="21">
        <v>10752.105020999999</v>
      </c>
      <c r="I55" s="23">
        <v>4.2274903912999999</v>
      </c>
      <c r="J55" s="23">
        <v>2.9902536959999999</v>
      </c>
      <c r="K55" s="23">
        <v>3.9754900000000001E-5</v>
      </c>
      <c r="L55" s="23">
        <v>94.131058680999999</v>
      </c>
      <c r="M55" s="23">
        <v>0.53617387660000004</v>
      </c>
      <c r="N55" s="23">
        <v>1.365835E-4</v>
      </c>
      <c r="O55" s="23">
        <v>1.57150559E-2</v>
      </c>
      <c r="P55" s="23">
        <v>1.1746160000000001E-3</v>
      </c>
      <c r="R55" s="23">
        <v>1.4563851900000001E-2</v>
      </c>
      <c r="S55" s="23">
        <v>2.4430764099999999E-2</v>
      </c>
      <c r="T55" s="23">
        <v>163.20785325</v>
      </c>
      <c r="U55" s="6">
        <v>5.2841890000000005E-7</v>
      </c>
      <c r="V55" s="23">
        <v>1.434129E-4</v>
      </c>
      <c r="W55" s="23">
        <v>5.9695799999999999E-5</v>
      </c>
      <c r="X55" s="23">
        <v>3.6277564300000002E-2</v>
      </c>
      <c r="Y55" s="23">
        <v>2.7031776889999999</v>
      </c>
      <c r="Z55" s="23">
        <v>0.10690910939999999</v>
      </c>
      <c r="AA55" s="23">
        <v>1.026833E-4</v>
      </c>
      <c r="AB55" s="23">
        <v>1.48820273E-2</v>
      </c>
      <c r="AC55" s="23">
        <v>55.840231807000002</v>
      </c>
      <c r="AD55" s="23">
        <v>2.6379768500000001E-2</v>
      </c>
      <c r="AE55" s="23">
        <v>8.2284343000000003E-3</v>
      </c>
      <c r="AJ55" s="23">
        <v>0.1060250494</v>
      </c>
      <c r="AK55" s="23">
        <v>129.08189791999999</v>
      </c>
      <c r="AL55" s="23">
        <v>9.1943811970000002</v>
      </c>
      <c r="AM55" s="23">
        <v>4.4064113840000001</v>
      </c>
      <c r="AN55" s="23">
        <v>1.3408674900000001E-2</v>
      </c>
      <c r="AQ55" s="23" t="s">
        <v>1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O55" s="46">
        <f>(BO55-B55)/(B55+1E-50)</f>
        <v>-1</v>
      </c>
      <c r="EP55" s="46">
        <f>(CM55-C55)/(C55+1E-50)</f>
        <v>0</v>
      </c>
      <c r="EQ55" s="46">
        <f>(CT55-D55)/(D55+1E-50)</f>
        <v>-1</v>
      </c>
      <c r="ER55" s="46">
        <f>(DK55-E55)/(E55+1E-50)</f>
        <v>-1</v>
      </c>
      <c r="ES55" s="46">
        <f>(DL55-F55)/(F55+1E-50)</f>
        <v>-1</v>
      </c>
      <c r="ET55" s="46">
        <f>(EA55-G55)/(G55+1E-50)</f>
        <v>-1</v>
      </c>
      <c r="EU55" s="46">
        <f>(EJ55-H55)/(H55+1E-50)</f>
        <v>-1</v>
      </c>
      <c r="EV55" s="46">
        <f>(AV55-I55)/(I55+1E-50)</f>
        <v>-1</v>
      </c>
      <c r="EW55" s="46">
        <f>(AT55-J55)/(J55+1E-50)</f>
        <v>-1</v>
      </c>
      <c r="EX55" s="46">
        <f>(AY55+AZ55-K55)/(K55+1E-50)</f>
        <v>-1</v>
      </c>
      <c r="EY55" s="46">
        <f>(BA55-L55)/(L55+1E-50)</f>
        <v>-1</v>
      </c>
      <c r="EZ55" s="46">
        <f>(BD55-M55)/(M55+1E-50)</f>
        <v>-1</v>
      </c>
      <c r="FA55" s="46">
        <f>(BE55+BF55-N55)/(N55+1E-50)</f>
        <v>-1</v>
      </c>
      <c r="FB55" s="46">
        <f>(BH55-O55)/(O55+1E-50)</f>
        <v>-1</v>
      </c>
      <c r="FC55" s="46">
        <f>(BK55-P55)/(P55+1E-50)</f>
        <v>-1</v>
      </c>
      <c r="FD55" s="46">
        <f>(BI55+BJ55-Q55)/(Q55+1E-50)</f>
        <v>0</v>
      </c>
      <c r="FE55" s="46">
        <f>(BP55-R55)/(R55+1E-50)</f>
        <v>-1</v>
      </c>
      <c r="FF55" s="46">
        <f>(BC55-S55)/(S55+1E-50)</f>
        <v>-1</v>
      </c>
      <c r="FG55" s="46">
        <f>(BX55-T55)/(T55+1E-50)</f>
        <v>-1</v>
      </c>
      <c r="FH55" s="46">
        <f>(BZ55+CA55+DI55-U55)/(U55+1E-50)</f>
        <v>-1</v>
      </c>
      <c r="FI55" s="46">
        <f>(CG55+CH55-V55)/(V55+1E-50)</f>
        <v>-1</v>
      </c>
      <c r="FJ55" s="46">
        <f>(CJ55+CI55-W55)/(W55+1E-50)</f>
        <v>-1</v>
      </c>
      <c r="FK55" s="46">
        <f>(BL55-X55)/(X55+1E-50)</f>
        <v>-1</v>
      </c>
      <c r="FL55" s="46">
        <f>(CK55-Y55)/(Y55+1E-50)</f>
        <v>-1</v>
      </c>
      <c r="FM55" s="46">
        <f>(CL55-Z55)/(Z55+1E-50)</f>
        <v>-1</v>
      </c>
      <c r="FN55" s="46">
        <f>(CO55+CP55-AA55)/(AA55+1E-50)</f>
        <v>-1</v>
      </c>
      <c r="FO55" s="46">
        <f>(DV55-AB55)/(AB55+1E-50)</f>
        <v>-1</v>
      </c>
      <c r="FP55" s="46">
        <f>(EG55-AC55)/(AC55+1E-50)</f>
        <v>-1</v>
      </c>
      <c r="FQ55" s="46">
        <f>(BM55-AD55)/(AD55+1E-50)</f>
        <v>-1</v>
      </c>
      <c r="FR55" s="46">
        <f>(BN55-AE55)/(AE55+1E-50)</f>
        <v>-1</v>
      </c>
      <c r="FS55" s="46">
        <f t="shared" ref="FS55:GB55" si="81">(CW55-AF55)/(AF55+1E-50)</f>
        <v>0</v>
      </c>
      <c r="FT55" s="46">
        <f t="shared" si="81"/>
        <v>0</v>
      </c>
      <c r="FU55" s="46">
        <f t="shared" si="81"/>
        <v>0</v>
      </c>
      <c r="FV55" s="46">
        <f t="shared" si="81"/>
        <v>0</v>
      </c>
      <c r="FW55" s="46">
        <f t="shared" si="81"/>
        <v>-1</v>
      </c>
      <c r="FX55" s="46">
        <f t="shared" si="81"/>
        <v>-1</v>
      </c>
      <c r="FY55" s="46">
        <f t="shared" si="81"/>
        <v>-1</v>
      </c>
      <c r="FZ55" s="46">
        <f t="shared" si="81"/>
        <v>-1</v>
      </c>
      <c r="GA55" s="46">
        <f t="shared" si="81"/>
        <v>-1</v>
      </c>
      <c r="GB55" s="46">
        <f t="shared" si="81"/>
        <v>0</v>
      </c>
    </row>
    <row r="56" spans="1:185" x14ac:dyDescent="0.3">
      <c r="A56" s="23" t="s">
        <v>11</v>
      </c>
      <c r="AQ56" s="23"/>
      <c r="AT56" s="23"/>
      <c r="AU56" s="23"/>
      <c r="AV56" s="23"/>
      <c r="AW56" s="23"/>
      <c r="BA56" s="23"/>
      <c r="BC56" s="23"/>
      <c r="BD56" s="23"/>
      <c r="BE56" s="23"/>
      <c r="BF56" s="23"/>
      <c r="BG56" s="23"/>
      <c r="BH56" s="23"/>
      <c r="BK56" s="23"/>
      <c r="BL56" s="23"/>
      <c r="BM56" s="23"/>
      <c r="BN56" s="23"/>
      <c r="BO56" s="23"/>
      <c r="BP56" s="23"/>
      <c r="BQ56" s="23"/>
      <c r="BR56" s="23"/>
      <c r="BU56" s="23"/>
      <c r="BW56" s="23"/>
      <c r="BX56" s="23"/>
      <c r="BZ56" s="23"/>
      <c r="CA56" s="23"/>
      <c r="CB56" s="23"/>
      <c r="CC56" s="23"/>
      <c r="CD56" s="23"/>
      <c r="CG56" s="23"/>
      <c r="CH56" s="23"/>
      <c r="CI56" s="23"/>
      <c r="CJ56" s="23"/>
      <c r="CK56" s="23"/>
      <c r="CL56" s="23"/>
      <c r="CO56" s="23"/>
      <c r="CP56" s="23"/>
      <c r="CR56" s="23"/>
      <c r="CS56" s="23"/>
      <c r="CT56" s="23"/>
      <c r="CU56" s="23"/>
      <c r="CV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X56" s="23"/>
      <c r="DY56" s="23"/>
      <c r="DZ56" s="23"/>
      <c r="EA56" s="23"/>
      <c r="ED56" s="23"/>
      <c r="EE56" s="23"/>
      <c r="EF56" s="23"/>
      <c r="EG56" s="23"/>
      <c r="EI56" s="23"/>
      <c r="EJ56" s="23"/>
      <c r="EL56" s="23"/>
    </row>
    <row r="57" spans="1:185" x14ac:dyDescent="0.3">
      <c r="A57" s="23" t="s">
        <v>56</v>
      </c>
      <c r="AQ57" s="23"/>
      <c r="AT57" s="23"/>
      <c r="AU57" s="23"/>
      <c r="AV57" s="23"/>
      <c r="AW57" s="23"/>
      <c r="BA57" s="23"/>
      <c r="BC57" s="23"/>
      <c r="BD57" s="23"/>
      <c r="BE57" s="23"/>
      <c r="BF57" s="23"/>
      <c r="BG57" s="23"/>
      <c r="BH57" s="23"/>
      <c r="BK57" s="23"/>
      <c r="BL57" s="23"/>
      <c r="BM57" s="23"/>
      <c r="BN57" s="23"/>
      <c r="BO57" s="23"/>
      <c r="BP57" s="23"/>
      <c r="BQ57" s="23"/>
      <c r="BR57" s="23"/>
      <c r="BU57" s="23"/>
      <c r="BW57" s="23"/>
      <c r="BX57" s="23"/>
      <c r="BZ57" s="23"/>
      <c r="CA57" s="23"/>
      <c r="CB57" s="23"/>
      <c r="CC57" s="23"/>
      <c r="CD57" s="23"/>
      <c r="CG57" s="23"/>
      <c r="CH57" s="23"/>
      <c r="CI57" s="23"/>
      <c r="CJ57" s="23"/>
      <c r="CK57" s="23"/>
      <c r="CL57" s="23"/>
      <c r="CO57" s="23"/>
      <c r="CP57" s="23"/>
      <c r="CR57" s="23"/>
      <c r="CS57" s="23"/>
      <c r="CT57" s="23"/>
      <c r="CU57" s="23"/>
      <c r="CV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X57" s="23"/>
      <c r="DY57" s="23"/>
      <c r="DZ57" s="23"/>
      <c r="EA57" s="23"/>
      <c r="ED57" s="23"/>
      <c r="EE57" s="23"/>
      <c r="EF57" s="23"/>
      <c r="EG57" s="23"/>
      <c r="EI57" s="23"/>
      <c r="EJ57" s="23"/>
      <c r="EL57" s="23"/>
    </row>
    <row r="58" spans="1:185" x14ac:dyDescent="0.3">
      <c r="A58" s="23" t="s">
        <v>71</v>
      </c>
      <c r="AQ58" s="23"/>
      <c r="AT58" s="23"/>
      <c r="AU58" s="23"/>
      <c r="AV58" s="23"/>
      <c r="AW58" s="23"/>
      <c r="BA58" s="23"/>
      <c r="BC58" s="23"/>
      <c r="BD58" s="23"/>
      <c r="BE58" s="23"/>
      <c r="BF58" s="23"/>
      <c r="BG58" s="23"/>
      <c r="BH58" s="23"/>
      <c r="BK58" s="23"/>
      <c r="BL58" s="23"/>
      <c r="BM58" s="23"/>
      <c r="BN58" s="23"/>
      <c r="BO58" s="23"/>
      <c r="BP58" s="23"/>
      <c r="BQ58" s="23"/>
      <c r="BR58" s="23"/>
      <c r="BU58" s="23"/>
      <c r="BW58" s="23"/>
      <c r="BX58" s="23"/>
      <c r="BZ58" s="23"/>
      <c r="CA58" s="23"/>
      <c r="CB58" s="23"/>
      <c r="CC58" s="23"/>
      <c r="CD58" s="23"/>
      <c r="CG58" s="23"/>
      <c r="CH58" s="23"/>
      <c r="CI58" s="23"/>
      <c r="CJ58" s="23"/>
      <c r="CK58" s="23"/>
      <c r="CL58" s="23"/>
      <c r="CO58" s="23"/>
      <c r="CP58" s="23"/>
      <c r="CR58" s="23"/>
      <c r="CS58" s="23"/>
      <c r="CT58" s="23"/>
      <c r="CU58" s="23"/>
      <c r="CV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X58" s="23"/>
      <c r="DY58" s="23"/>
      <c r="DZ58" s="23"/>
      <c r="EA58" s="23"/>
      <c r="ED58" s="23"/>
      <c r="EE58" s="23"/>
      <c r="EF58" s="23"/>
      <c r="EG58" s="23"/>
      <c r="EI58" s="23"/>
      <c r="EJ58" s="23"/>
      <c r="EL58" s="23"/>
    </row>
    <row r="59" spans="1:185" x14ac:dyDescent="0.3">
      <c r="A59" s="23" t="s">
        <v>234</v>
      </c>
      <c r="AQ59" s="23"/>
      <c r="AT59" s="23"/>
      <c r="AU59" s="23"/>
      <c r="AV59" s="23"/>
      <c r="AW59" s="23"/>
      <c r="BA59" s="23"/>
      <c r="BC59" s="23"/>
      <c r="BD59" s="23"/>
      <c r="BE59" s="23"/>
      <c r="BF59" s="23"/>
      <c r="BG59" s="23"/>
      <c r="BH59" s="23"/>
      <c r="BK59" s="23"/>
      <c r="BL59" s="23"/>
      <c r="BM59" s="23"/>
      <c r="BN59" s="23"/>
      <c r="BO59" s="23"/>
      <c r="BP59" s="23"/>
      <c r="BQ59" s="23"/>
      <c r="BR59" s="23"/>
      <c r="BU59" s="23"/>
      <c r="BW59" s="23"/>
      <c r="BX59" s="23"/>
      <c r="BZ59" s="23"/>
      <c r="CA59" s="23"/>
      <c r="CB59" s="23"/>
      <c r="CC59" s="23"/>
      <c r="CD59" s="23"/>
      <c r="CG59" s="23"/>
      <c r="CH59" s="23"/>
      <c r="CI59" s="23"/>
      <c r="CJ59" s="23"/>
      <c r="CK59" s="23"/>
      <c r="CL59" s="23"/>
      <c r="CO59" s="23"/>
      <c r="CP59" s="23"/>
      <c r="CR59" s="23"/>
      <c r="CS59" s="23"/>
      <c r="CT59" s="23"/>
      <c r="CU59" s="23"/>
      <c r="CV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X59" s="23"/>
      <c r="DY59" s="23"/>
      <c r="DZ59" s="23"/>
      <c r="EA59" s="23"/>
      <c r="ED59" s="23"/>
      <c r="EE59" s="23"/>
      <c r="EF59" s="23"/>
      <c r="EG59" s="23"/>
      <c r="EI59" s="23"/>
      <c r="EJ59" s="23"/>
      <c r="EL59" s="23"/>
    </row>
    <row r="60" spans="1:185" s="23" customFormat="1" x14ac:dyDescent="0.3">
      <c r="B60" s="21"/>
      <c r="C60" s="21"/>
      <c r="D60" s="21"/>
      <c r="E60" s="21"/>
      <c r="F60" s="21"/>
      <c r="G60" s="21"/>
      <c r="H60" s="21"/>
    </row>
    <row r="61" spans="1:185" x14ac:dyDescent="0.3">
      <c r="A61" s="2" t="s">
        <v>53</v>
      </c>
      <c r="B61" s="1">
        <f>SUM(B3:B59)</f>
        <v>632753.28456040798</v>
      </c>
      <c r="C61" s="1">
        <f t="shared" ref="C61:AN61" si="82">SUM(C3:C59)</f>
        <v>26.701265464499997</v>
      </c>
      <c r="D61" s="1">
        <f t="shared" si="82"/>
        <v>522364.35467224597</v>
      </c>
      <c r="E61" s="1">
        <f t="shared" si="82"/>
        <v>11220.422872138699</v>
      </c>
      <c r="F61" s="1">
        <f t="shared" si="82"/>
        <v>11131.465807019704</v>
      </c>
      <c r="G61" s="1">
        <f t="shared" si="82"/>
        <v>37884.049523948604</v>
      </c>
      <c r="H61" s="1">
        <f t="shared" si="82"/>
        <v>2592125.0807438022</v>
      </c>
      <c r="I61" s="1">
        <f t="shared" si="82"/>
        <v>1219.5543780920002</v>
      </c>
      <c r="J61" s="1">
        <f t="shared" si="82"/>
        <v>657.8652626748999</v>
      </c>
      <c r="K61" s="1">
        <f t="shared" si="82"/>
        <v>2.7163389005599999E-2</v>
      </c>
      <c r="L61" s="1">
        <f t="shared" si="82"/>
        <v>35149.292067321709</v>
      </c>
      <c r="M61" s="1">
        <f t="shared" si="82"/>
        <v>122.46481065939999</v>
      </c>
      <c r="N61" s="1">
        <f t="shared" si="82"/>
        <v>0.1040787988031</v>
      </c>
      <c r="O61" s="1">
        <f t="shared" si="82"/>
        <v>3.3723478300619005</v>
      </c>
      <c r="P61" s="1">
        <f t="shared" si="82"/>
        <v>0.89507763481299996</v>
      </c>
      <c r="Q61" s="1">
        <f t="shared" si="82"/>
        <v>2.4931351726999999E-5</v>
      </c>
      <c r="R61" s="1">
        <f t="shared" si="82"/>
        <v>3.1253705976857997</v>
      </c>
      <c r="S61" s="1">
        <f t="shared" si="82"/>
        <v>5.2427389203250012</v>
      </c>
      <c r="T61" s="1">
        <f t="shared" si="82"/>
        <v>13402.5268619413</v>
      </c>
      <c r="U61" s="1">
        <f t="shared" si="82"/>
        <v>3.6105114335600001E-4</v>
      </c>
      <c r="V61" s="1">
        <f t="shared" si="82"/>
        <v>0.10928274930199999</v>
      </c>
      <c r="W61" s="1">
        <f t="shared" si="82"/>
        <v>5.4281098114200003E-2</v>
      </c>
      <c r="X61" s="1">
        <f t="shared" si="82"/>
        <v>7.8940116284179993</v>
      </c>
      <c r="Y61" s="1">
        <f t="shared" si="82"/>
        <v>584.96134160579993</v>
      </c>
      <c r="Z61" s="1">
        <f t="shared" si="82"/>
        <v>36.471965758699994</v>
      </c>
      <c r="AA61" s="1">
        <f t="shared" si="82"/>
        <v>9.4642334261200001E-2</v>
      </c>
      <c r="AB61" s="1">
        <f t="shared" si="82"/>
        <v>3.1937789688858</v>
      </c>
      <c r="AC61" s="1">
        <f t="shared" si="82"/>
        <v>20457.569126757298</v>
      </c>
      <c r="AD61" s="1">
        <f t="shared" si="82"/>
        <v>5.6748194593035999</v>
      </c>
      <c r="AE61" s="1">
        <f t="shared" si="82"/>
        <v>1.7658268702403996</v>
      </c>
      <c r="AF61" s="1">
        <f t="shared" si="82"/>
        <v>1.3809596019400001</v>
      </c>
      <c r="AG61" s="1"/>
      <c r="AH61" s="1">
        <f t="shared" si="82"/>
        <v>1.5859162258799998E-2</v>
      </c>
      <c r="AI61" s="1">
        <f t="shared" si="82"/>
        <v>1.4585885015000001E-2</v>
      </c>
      <c r="AJ61" s="1">
        <f t="shared" si="82"/>
        <v>25.244954060920001</v>
      </c>
      <c r="AK61" s="1">
        <f t="shared" si="82"/>
        <v>38799.805784910801</v>
      </c>
      <c r="AL61" s="1">
        <f t="shared" si="82"/>
        <v>2057.5536142013002</v>
      </c>
      <c r="AM61" s="1">
        <f t="shared" si="82"/>
        <v>1050.9557471155999</v>
      </c>
      <c r="AN61" s="1">
        <f t="shared" si="82"/>
        <v>2.8825930823386998</v>
      </c>
      <c r="AO61" s="1"/>
      <c r="AP61" s="1"/>
      <c r="AR61" s="1">
        <f t="shared" ref="AR61:DE61" si="83">SUM(AR3:AR59)</f>
        <v>0</v>
      </c>
      <c r="AS61" s="1">
        <f t="shared" si="83"/>
        <v>0</v>
      </c>
      <c r="AT61" s="1">
        <f t="shared" si="83"/>
        <v>654.87387916249645</v>
      </c>
      <c r="AU61" s="1">
        <f t="shared" si="83"/>
        <v>1215.3233237569102</v>
      </c>
      <c r="AV61" s="1">
        <f t="shared" si="83"/>
        <v>1215.3233237569102</v>
      </c>
      <c r="AW61" s="1">
        <f t="shared" si="83"/>
        <v>3051.6470648882569</v>
      </c>
      <c r="AX61" s="1">
        <f t="shared" si="83"/>
        <v>0</v>
      </c>
      <c r="AY61" s="1">
        <f t="shared" si="83"/>
        <v>1.1120720085506236E-2</v>
      </c>
      <c r="AZ61" s="1">
        <f t="shared" si="83"/>
        <v>1.6002939070906108E-2</v>
      </c>
      <c r="BA61" s="1">
        <f t="shared" si="83"/>
        <v>35054.571671462538</v>
      </c>
      <c r="BB61" s="1"/>
      <c r="BC61" s="1">
        <f t="shared" si="83"/>
        <v>5.2182973089798388</v>
      </c>
      <c r="BD61" s="1">
        <f t="shared" si="83"/>
        <v>121.92849956235186</v>
      </c>
      <c r="BE61" s="1">
        <f t="shared" si="83"/>
        <v>2.494607382992443E-2</v>
      </c>
      <c r="BF61" s="1">
        <f t="shared" si="83"/>
        <v>7.8996057273874626E-2</v>
      </c>
      <c r="BG61" s="1">
        <f t="shared" si="83"/>
        <v>23858998.470484853</v>
      </c>
      <c r="BH61" s="1">
        <f t="shared" si="83"/>
        <v>3.3566243354701339</v>
      </c>
      <c r="BI61" s="1">
        <f t="shared" si="83"/>
        <v>7.2301451870897247E-6</v>
      </c>
      <c r="BJ61" s="1">
        <f t="shared" si="83"/>
        <v>1.7701460073193402E-5</v>
      </c>
      <c r="BK61" s="1">
        <f t="shared" si="83"/>
        <v>0.89390074730472879</v>
      </c>
      <c r="BL61" s="1">
        <f t="shared" si="83"/>
        <v>7.8577326494194892</v>
      </c>
      <c r="BM61" s="1">
        <f t="shared" si="83"/>
        <v>5.6484491412045221</v>
      </c>
      <c r="BN61" s="1">
        <f t="shared" si="83"/>
        <v>1.7576011963839078</v>
      </c>
      <c r="BO61" s="1">
        <f t="shared" si="83"/>
        <v>629302.49455046654</v>
      </c>
      <c r="BP61" s="1">
        <f t="shared" si="83"/>
        <v>3.1108073096515394</v>
      </c>
      <c r="BQ61" s="1">
        <f t="shared" si="83"/>
        <v>6620.9534703051222</v>
      </c>
      <c r="BR61" s="1">
        <f t="shared" si="83"/>
        <v>1471109.7879174899</v>
      </c>
      <c r="BS61" s="1">
        <f t="shared" si="83"/>
        <v>11551.820593848375</v>
      </c>
      <c r="BT61" s="1">
        <f t="shared" si="83"/>
        <v>2048.335356724921</v>
      </c>
      <c r="BU61" s="1">
        <f t="shared" si="83"/>
        <v>1314.9837921867484</v>
      </c>
      <c r="BV61" s="1">
        <f t="shared" si="83"/>
        <v>0</v>
      </c>
      <c r="BW61" s="1">
        <f t="shared" si="83"/>
        <v>13239.276008414548</v>
      </c>
      <c r="BX61" s="1">
        <f t="shared" si="83"/>
        <v>13239.276008414548</v>
      </c>
      <c r="BY61" s="1">
        <f t="shared" si="83"/>
        <v>1046.547988322661</v>
      </c>
      <c r="BZ61" s="1">
        <f t="shared" si="83"/>
        <v>7.9314974877541723E-5</v>
      </c>
      <c r="CA61" s="1">
        <f t="shared" si="83"/>
        <v>2.6317968563440672E-4</v>
      </c>
      <c r="CB61" s="1">
        <f t="shared" si="83"/>
        <v>0</v>
      </c>
      <c r="CC61" s="1">
        <f t="shared" si="83"/>
        <v>390.25131709681841</v>
      </c>
      <c r="CD61" s="1">
        <f t="shared" si="83"/>
        <v>0.76004214402578252</v>
      </c>
      <c r="CE61" s="1">
        <f t="shared" si="83"/>
        <v>5.4103007041803333E-2</v>
      </c>
      <c r="CF61" s="1">
        <f t="shared" si="83"/>
        <v>0</v>
      </c>
      <c r="CG61" s="1">
        <f t="shared" si="83"/>
        <v>2.8376263415951473E-2</v>
      </c>
      <c r="CH61" s="1">
        <f t="shared" si="83"/>
        <v>8.0763152108445285E-2</v>
      </c>
      <c r="CI61" s="1">
        <f t="shared" si="83"/>
        <v>1.7893064715961984E-2</v>
      </c>
      <c r="CJ61" s="1">
        <f t="shared" si="83"/>
        <v>3.6328374489668518E-2</v>
      </c>
      <c r="CK61" s="1">
        <f t="shared" si="83"/>
        <v>582.2595248658015</v>
      </c>
      <c r="CL61" s="1">
        <f t="shared" si="83"/>
        <v>36.364989377030675</v>
      </c>
      <c r="CM61" s="1">
        <f t="shared" si="83"/>
        <v>26.701245069380462</v>
      </c>
      <c r="CN61" s="1">
        <f t="shared" si="83"/>
        <v>0</v>
      </c>
      <c r="CO61" s="1">
        <f t="shared" si="83"/>
        <v>3.8761255714258903E-2</v>
      </c>
      <c r="CP61" s="1">
        <f t="shared" si="83"/>
        <v>5.5778338557736236E-2</v>
      </c>
      <c r="CQ61" s="1"/>
      <c r="CR61" s="1">
        <f t="shared" si="83"/>
        <v>468189.69494416023</v>
      </c>
      <c r="CS61" s="1">
        <f t="shared" si="83"/>
        <v>52021.08800425112</v>
      </c>
      <c r="CT61" s="1">
        <f t="shared" si="83"/>
        <v>520210.78294841171</v>
      </c>
      <c r="CU61" s="1">
        <f t="shared" si="83"/>
        <v>0</v>
      </c>
      <c r="CV61" s="1">
        <f t="shared" si="83"/>
        <v>2242.9252614432157</v>
      </c>
      <c r="CW61" s="1">
        <f t="shared" si="83"/>
        <v>1.3809546277843268</v>
      </c>
      <c r="CX61" s="1"/>
      <c r="CY61" s="1">
        <f t="shared" si="83"/>
        <v>1.5859111011080274E-2</v>
      </c>
      <c r="CZ61" s="1">
        <f t="shared" si="83"/>
        <v>1.4585900576649772E-2</v>
      </c>
      <c r="DA61" s="1">
        <f t="shared" si="83"/>
        <v>25.13898009683901</v>
      </c>
      <c r="DB61" s="1">
        <f t="shared" si="83"/>
        <v>55.56756640874849</v>
      </c>
      <c r="DC61" s="1">
        <f t="shared" si="83"/>
        <v>1340566.0612768154</v>
      </c>
      <c r="DD61" s="1">
        <f t="shared" si="83"/>
        <v>74.971204164598092</v>
      </c>
      <c r="DE61" s="1">
        <f t="shared" si="83"/>
        <v>196.45237725028809</v>
      </c>
      <c r="DF61" s="1">
        <f t="shared" ref="DF61:EL61" si="84">SUM(DF3:DF59)</f>
        <v>474.81783285049721</v>
      </c>
      <c r="DG61" s="1">
        <f t="shared" si="84"/>
        <v>111.06849806747225</v>
      </c>
      <c r="DH61" s="1">
        <f t="shared" si="84"/>
        <v>234.04347226016705</v>
      </c>
      <c r="DI61" s="1">
        <f t="shared" si="84"/>
        <v>1.8026135222661268E-5</v>
      </c>
      <c r="DJ61" s="1">
        <f t="shared" si="84"/>
        <v>26.149683952455288</v>
      </c>
      <c r="DK61" s="1">
        <f t="shared" si="84"/>
        <v>11181.037949020669</v>
      </c>
      <c r="DL61" s="1">
        <f t="shared" si="84"/>
        <v>11092.183414537831</v>
      </c>
      <c r="DM61" s="1">
        <f t="shared" si="84"/>
        <v>88.854534482823055</v>
      </c>
      <c r="DN61" s="1">
        <f t="shared" si="84"/>
        <v>0</v>
      </c>
      <c r="DO61" s="1">
        <f t="shared" si="84"/>
        <v>0</v>
      </c>
      <c r="DP61" s="1">
        <f t="shared" si="84"/>
        <v>2932.7987107179506</v>
      </c>
      <c r="DQ61" s="1">
        <f t="shared" si="84"/>
        <v>0</v>
      </c>
      <c r="DR61" s="1">
        <f t="shared" si="84"/>
        <v>1333.3009070836356</v>
      </c>
      <c r="DS61" s="1">
        <f t="shared" si="84"/>
        <v>317.23949302031298</v>
      </c>
      <c r="DT61" s="1">
        <f t="shared" si="84"/>
        <v>181.48529814743802</v>
      </c>
      <c r="DU61" s="1">
        <f t="shared" si="84"/>
        <v>3332.2115102045232</v>
      </c>
      <c r="DV61" s="1">
        <f t="shared" si="84"/>
        <v>3.1763544208890506</v>
      </c>
      <c r="DW61" s="1">
        <f t="shared" si="84"/>
        <v>1095722.8314491748</v>
      </c>
      <c r="DX61" s="1">
        <f t="shared" si="84"/>
        <v>173.54452089520751</v>
      </c>
      <c r="DY61" s="1">
        <f t="shared" si="84"/>
        <v>1648.5323395145381</v>
      </c>
      <c r="DZ61" s="1">
        <f t="shared" si="84"/>
        <v>0</v>
      </c>
      <c r="EA61" s="1">
        <f t="shared" si="84"/>
        <v>37871.770509339214</v>
      </c>
      <c r="EB61" s="1">
        <f t="shared" si="84"/>
        <v>23292.205220048185</v>
      </c>
      <c r="EC61" s="1">
        <f t="shared" si="84"/>
        <v>2.8691882096769907</v>
      </c>
      <c r="ED61" s="1">
        <f t="shared" si="84"/>
        <v>0</v>
      </c>
      <c r="EE61" s="1">
        <f t="shared" si="84"/>
        <v>0</v>
      </c>
      <c r="EF61" s="1">
        <f t="shared" si="84"/>
        <v>28482.215287249721</v>
      </c>
      <c r="EG61" s="1">
        <f t="shared" si="84"/>
        <v>20401.364882557184</v>
      </c>
      <c r="EH61" s="1">
        <f t="shared" si="84"/>
        <v>0</v>
      </c>
      <c r="EI61" s="1">
        <f t="shared" si="84"/>
        <v>9131.6242385201022</v>
      </c>
      <c r="EJ61" s="1">
        <f t="shared" si="84"/>
        <v>2581335.9828490005</v>
      </c>
      <c r="EK61" s="1">
        <f t="shared" si="84"/>
        <v>38669.909077568722</v>
      </c>
      <c r="EL61" s="1">
        <f t="shared" si="84"/>
        <v>29215.193756195924</v>
      </c>
    </row>
    <row r="62" spans="1:185" x14ac:dyDescent="0.3">
      <c r="A62" s="2" t="s">
        <v>54</v>
      </c>
      <c r="B62" s="1">
        <f>SUM(B2:B51)</f>
        <v>629304.36430070794</v>
      </c>
      <c r="C62" s="1">
        <f t="shared" ref="C62:AN62" si="85">SUM(C2:C51)</f>
        <v>26.701265464499997</v>
      </c>
      <c r="D62" s="1">
        <f t="shared" si="85"/>
        <v>520212.780220146</v>
      </c>
      <c r="E62" s="1">
        <f t="shared" si="85"/>
        <v>11180.350724902699</v>
      </c>
      <c r="F62" s="1">
        <f t="shared" si="85"/>
        <v>11091.496096951703</v>
      </c>
      <c r="G62" s="1">
        <f t="shared" si="85"/>
        <v>37872.127970370602</v>
      </c>
      <c r="H62" s="1">
        <f t="shared" si="85"/>
        <v>2581372.9757228023</v>
      </c>
      <c r="I62" s="1">
        <f t="shared" si="85"/>
        <v>1215.3268877007001</v>
      </c>
      <c r="J62" s="1">
        <f t="shared" si="85"/>
        <v>654.87500897889993</v>
      </c>
      <c r="K62" s="1">
        <f t="shared" si="85"/>
        <v>2.7123634105599998E-2</v>
      </c>
      <c r="L62" s="1">
        <f t="shared" si="85"/>
        <v>35055.161008640709</v>
      </c>
      <c r="M62" s="1">
        <f t="shared" si="85"/>
        <v>121.92863678279998</v>
      </c>
      <c r="N62" s="1">
        <f t="shared" si="85"/>
        <v>0.10394221530310001</v>
      </c>
      <c r="O62" s="1">
        <f t="shared" si="85"/>
        <v>3.3566327741619006</v>
      </c>
      <c r="P62" s="1">
        <f t="shared" si="85"/>
        <v>0.89390301881299994</v>
      </c>
      <c r="Q62" s="1">
        <f t="shared" si="85"/>
        <v>2.4931351726999999E-5</v>
      </c>
      <c r="R62" s="1">
        <f t="shared" si="85"/>
        <v>3.1108067457857995</v>
      </c>
      <c r="S62" s="1">
        <f t="shared" si="85"/>
        <v>5.2183081562250013</v>
      </c>
      <c r="T62" s="1">
        <f t="shared" si="85"/>
        <v>13239.3190086913</v>
      </c>
      <c r="U62" s="1">
        <f t="shared" si="85"/>
        <v>3.6052272445600002E-4</v>
      </c>
      <c r="V62" s="1">
        <f t="shared" si="85"/>
        <v>0.10913933640199999</v>
      </c>
      <c r="W62" s="1">
        <f t="shared" si="85"/>
        <v>5.4221402314200001E-2</v>
      </c>
      <c r="X62" s="1">
        <f t="shared" si="85"/>
        <v>7.8577340641179996</v>
      </c>
      <c r="Y62" s="1">
        <f t="shared" si="85"/>
        <v>582.25816391679996</v>
      </c>
      <c r="Z62" s="1">
        <f t="shared" si="85"/>
        <v>36.365056649299994</v>
      </c>
      <c r="AA62" s="1">
        <f t="shared" si="85"/>
        <v>9.4539650961199997E-2</v>
      </c>
      <c r="AB62" s="1">
        <f t="shared" si="85"/>
        <v>3.1788969415857999</v>
      </c>
      <c r="AC62" s="1">
        <f t="shared" si="85"/>
        <v>20401.728894950298</v>
      </c>
      <c r="AD62" s="1">
        <f t="shared" si="85"/>
        <v>5.6484396908035999</v>
      </c>
      <c r="AE62" s="1">
        <f t="shared" si="85"/>
        <v>1.7575984359403996</v>
      </c>
      <c r="AF62" s="1">
        <f t="shared" si="85"/>
        <v>1.3809596019400001</v>
      </c>
      <c r="AG62" s="1"/>
      <c r="AH62" s="1">
        <f t="shared" si="85"/>
        <v>1.5859162258799998E-2</v>
      </c>
      <c r="AI62" s="1">
        <f t="shared" si="85"/>
        <v>1.4585885015000001E-2</v>
      </c>
      <c r="AJ62" s="1">
        <f t="shared" si="85"/>
        <v>25.138929011520002</v>
      </c>
      <c r="AK62" s="1">
        <f t="shared" si="85"/>
        <v>38670.723886990803</v>
      </c>
      <c r="AL62" s="1">
        <f t="shared" si="85"/>
        <v>2048.3592330043002</v>
      </c>
      <c r="AM62" s="1">
        <f t="shared" si="85"/>
        <v>1046.5493357316</v>
      </c>
      <c r="AN62" s="1">
        <f t="shared" si="85"/>
        <v>2.8691844074386998</v>
      </c>
      <c r="AO62" s="1"/>
      <c r="AP62" s="1"/>
      <c r="AR62" s="1">
        <f t="shared" ref="AR62:DE62" si="86">SUM(AR2:AR51)</f>
        <v>0</v>
      </c>
      <c r="AS62" s="1">
        <f t="shared" si="86"/>
        <v>0</v>
      </c>
      <c r="AT62" s="1">
        <f t="shared" si="86"/>
        <v>654.87387916249645</v>
      </c>
      <c r="AU62" s="1">
        <f t="shared" si="86"/>
        <v>1215.3233237569102</v>
      </c>
      <c r="AV62" s="1">
        <f t="shared" si="86"/>
        <v>1215.3233237569102</v>
      </c>
      <c r="AW62" s="1">
        <f t="shared" si="86"/>
        <v>3051.6470648882569</v>
      </c>
      <c r="AX62" s="1">
        <f t="shared" si="86"/>
        <v>0</v>
      </c>
      <c r="AY62" s="1">
        <f t="shared" si="86"/>
        <v>1.1120720085506236E-2</v>
      </c>
      <c r="AZ62" s="1">
        <f t="shared" si="86"/>
        <v>1.6002939070906108E-2</v>
      </c>
      <c r="BA62" s="1">
        <f t="shared" si="86"/>
        <v>35054.571671462538</v>
      </c>
      <c r="BB62" s="1"/>
      <c r="BC62" s="1">
        <f t="shared" si="86"/>
        <v>5.2182973089798388</v>
      </c>
      <c r="BD62" s="1">
        <f t="shared" si="86"/>
        <v>121.92849956235186</v>
      </c>
      <c r="BE62" s="1">
        <f t="shared" si="86"/>
        <v>2.494607382992443E-2</v>
      </c>
      <c r="BF62" s="1">
        <f t="shared" si="86"/>
        <v>7.8996057273874626E-2</v>
      </c>
      <c r="BG62" s="1">
        <f t="shared" si="86"/>
        <v>23858998.470484853</v>
      </c>
      <c r="BH62" s="1">
        <f t="shared" si="86"/>
        <v>3.3566243354701339</v>
      </c>
      <c r="BI62" s="1">
        <f t="shared" si="86"/>
        <v>7.2301451870897247E-6</v>
      </c>
      <c r="BJ62" s="1">
        <f t="shared" si="86"/>
        <v>1.7701460073193402E-5</v>
      </c>
      <c r="BK62" s="1">
        <f t="shared" si="86"/>
        <v>0.89390074730472879</v>
      </c>
      <c r="BL62" s="1">
        <f t="shared" si="86"/>
        <v>7.8577326494194892</v>
      </c>
      <c r="BM62" s="1">
        <f t="shared" si="86"/>
        <v>5.6484491412045221</v>
      </c>
      <c r="BN62" s="1">
        <f t="shared" si="86"/>
        <v>1.7576011963839078</v>
      </c>
      <c r="BO62" s="1">
        <f t="shared" si="86"/>
        <v>629302.49455046654</v>
      </c>
      <c r="BP62" s="1">
        <f t="shared" si="86"/>
        <v>3.1108073096515394</v>
      </c>
      <c r="BQ62" s="1">
        <f t="shared" si="86"/>
        <v>6620.9534703051222</v>
      </c>
      <c r="BR62" s="1">
        <f t="shared" si="86"/>
        <v>1471109.7879174899</v>
      </c>
      <c r="BS62" s="1">
        <f t="shared" si="86"/>
        <v>11551.820593848375</v>
      </c>
      <c r="BT62" s="1">
        <f t="shared" si="86"/>
        <v>2048.335356724921</v>
      </c>
      <c r="BU62" s="1">
        <f t="shared" si="86"/>
        <v>1314.9837921867484</v>
      </c>
      <c r="BV62" s="1">
        <f t="shared" si="86"/>
        <v>0</v>
      </c>
      <c r="BW62" s="1">
        <f t="shared" si="86"/>
        <v>13239.276008414548</v>
      </c>
      <c r="BX62" s="1">
        <f t="shared" si="86"/>
        <v>13239.276008414548</v>
      </c>
      <c r="BY62" s="1">
        <f t="shared" si="86"/>
        <v>1046.547988322661</v>
      </c>
      <c r="BZ62" s="1">
        <f t="shared" si="86"/>
        <v>7.9314974877541723E-5</v>
      </c>
      <c r="CA62" s="1">
        <f t="shared" si="86"/>
        <v>2.6317968563440672E-4</v>
      </c>
      <c r="CB62" s="1">
        <f t="shared" si="86"/>
        <v>0</v>
      </c>
      <c r="CC62" s="1">
        <f t="shared" si="86"/>
        <v>390.25131709681841</v>
      </c>
      <c r="CD62" s="1">
        <f t="shared" si="86"/>
        <v>0.76004214402578252</v>
      </c>
      <c r="CE62" s="1">
        <f t="shared" si="86"/>
        <v>5.4103007041803333E-2</v>
      </c>
      <c r="CF62" s="1">
        <f t="shared" si="86"/>
        <v>0</v>
      </c>
      <c r="CG62" s="1">
        <f t="shared" si="86"/>
        <v>2.8376263415951473E-2</v>
      </c>
      <c r="CH62" s="1">
        <f t="shared" si="86"/>
        <v>8.0763152108445285E-2</v>
      </c>
      <c r="CI62" s="1">
        <f t="shared" si="86"/>
        <v>1.7893064715961984E-2</v>
      </c>
      <c r="CJ62" s="1">
        <f t="shared" si="86"/>
        <v>3.6328374489668518E-2</v>
      </c>
      <c r="CK62" s="1">
        <f t="shared" si="86"/>
        <v>582.2595248658015</v>
      </c>
      <c r="CL62" s="1">
        <f t="shared" si="86"/>
        <v>36.364989377030675</v>
      </c>
      <c r="CM62" s="1">
        <f t="shared" si="86"/>
        <v>26.701245069380462</v>
      </c>
      <c r="CN62" s="1">
        <f t="shared" si="86"/>
        <v>0</v>
      </c>
      <c r="CO62" s="1">
        <f t="shared" si="86"/>
        <v>3.8761255714258903E-2</v>
      </c>
      <c r="CP62" s="1">
        <f t="shared" si="86"/>
        <v>5.5778338557736236E-2</v>
      </c>
      <c r="CQ62" s="1"/>
      <c r="CR62" s="1">
        <f t="shared" si="86"/>
        <v>468189.69494416023</v>
      </c>
      <c r="CS62" s="1">
        <f t="shared" si="86"/>
        <v>52021.08800425112</v>
      </c>
      <c r="CT62" s="1">
        <f t="shared" si="86"/>
        <v>520210.78294841171</v>
      </c>
      <c r="CU62" s="1">
        <f t="shared" si="86"/>
        <v>0</v>
      </c>
      <c r="CV62" s="1">
        <f t="shared" si="86"/>
        <v>2242.9252614432157</v>
      </c>
      <c r="CW62" s="1">
        <f t="shared" si="86"/>
        <v>1.3809546277843268</v>
      </c>
      <c r="CX62" s="1"/>
      <c r="CY62" s="1">
        <f t="shared" si="86"/>
        <v>1.5859111011080274E-2</v>
      </c>
      <c r="CZ62" s="1">
        <f t="shared" si="86"/>
        <v>1.4585900576649772E-2</v>
      </c>
      <c r="DA62" s="1">
        <f t="shared" si="86"/>
        <v>25.13898009683901</v>
      </c>
      <c r="DB62" s="1">
        <f t="shared" si="86"/>
        <v>55.56756640874849</v>
      </c>
      <c r="DC62" s="1">
        <f t="shared" si="86"/>
        <v>1340566.0612768154</v>
      </c>
      <c r="DD62" s="1">
        <f t="shared" si="86"/>
        <v>74.971204164598092</v>
      </c>
      <c r="DE62" s="1">
        <f t="shared" si="86"/>
        <v>196.45237725028809</v>
      </c>
      <c r="DF62" s="1">
        <f t="shared" ref="DF62:EL62" si="87">SUM(DF2:DF51)</f>
        <v>474.81783285049721</v>
      </c>
      <c r="DG62" s="1">
        <f t="shared" si="87"/>
        <v>111.06849806747225</v>
      </c>
      <c r="DH62" s="1">
        <f t="shared" si="87"/>
        <v>234.04347226016705</v>
      </c>
      <c r="DI62" s="1">
        <f t="shared" si="87"/>
        <v>1.8026135222661268E-5</v>
      </c>
      <c r="DJ62" s="1">
        <f t="shared" si="87"/>
        <v>26.149683952455288</v>
      </c>
      <c r="DK62" s="1">
        <f t="shared" si="87"/>
        <v>11181.037949020669</v>
      </c>
      <c r="DL62" s="1">
        <f t="shared" si="87"/>
        <v>11092.183414537831</v>
      </c>
      <c r="DM62" s="1">
        <f t="shared" si="87"/>
        <v>88.854534482823055</v>
      </c>
      <c r="DN62" s="1">
        <f t="shared" si="87"/>
        <v>0</v>
      </c>
      <c r="DO62" s="1">
        <f t="shared" si="87"/>
        <v>0</v>
      </c>
      <c r="DP62" s="1">
        <f t="shared" si="87"/>
        <v>2932.7987107179506</v>
      </c>
      <c r="DQ62" s="1">
        <f t="shared" si="87"/>
        <v>0</v>
      </c>
      <c r="DR62" s="1">
        <f t="shared" si="87"/>
        <v>1333.3009070836356</v>
      </c>
      <c r="DS62" s="1">
        <f t="shared" si="87"/>
        <v>317.23949302031298</v>
      </c>
      <c r="DT62" s="1">
        <f t="shared" si="87"/>
        <v>181.48529814743802</v>
      </c>
      <c r="DU62" s="1">
        <f t="shared" si="87"/>
        <v>3332.2115102045232</v>
      </c>
      <c r="DV62" s="1">
        <f t="shared" si="87"/>
        <v>3.1763544208890506</v>
      </c>
      <c r="DW62" s="1">
        <f t="shared" si="87"/>
        <v>1095722.8314491748</v>
      </c>
      <c r="DX62" s="1">
        <f t="shared" si="87"/>
        <v>173.54452089520751</v>
      </c>
      <c r="DY62" s="1">
        <f t="shared" si="87"/>
        <v>1648.5323395145381</v>
      </c>
      <c r="DZ62" s="1">
        <f t="shared" si="87"/>
        <v>0</v>
      </c>
      <c r="EA62" s="1">
        <f t="shared" si="87"/>
        <v>37871.770509339214</v>
      </c>
      <c r="EB62" s="1">
        <f t="shared" si="87"/>
        <v>23292.205220048185</v>
      </c>
      <c r="EC62" s="1">
        <f t="shared" si="87"/>
        <v>2.8691882096769907</v>
      </c>
      <c r="ED62" s="1">
        <f t="shared" si="87"/>
        <v>0</v>
      </c>
      <c r="EE62" s="1">
        <f t="shared" si="87"/>
        <v>0</v>
      </c>
      <c r="EF62" s="1">
        <f t="shared" si="87"/>
        <v>28482.215287249721</v>
      </c>
      <c r="EG62" s="1">
        <f t="shared" si="87"/>
        <v>20401.364882557184</v>
      </c>
      <c r="EH62" s="1">
        <f t="shared" si="87"/>
        <v>0</v>
      </c>
      <c r="EI62" s="1">
        <f t="shared" si="87"/>
        <v>9131.6242385201022</v>
      </c>
      <c r="EJ62" s="1">
        <f t="shared" si="87"/>
        <v>2581335.9828490005</v>
      </c>
      <c r="EK62" s="1">
        <f t="shared" si="87"/>
        <v>38669.909077568722</v>
      </c>
      <c r="EL62" s="1">
        <f t="shared" si="87"/>
        <v>29215.193756195924</v>
      </c>
    </row>
    <row r="63" spans="1:185" x14ac:dyDescent="0.3">
      <c r="A63" s="23" t="s">
        <v>235</v>
      </c>
      <c r="B63" s="21">
        <f>+B3+B5+B8+B9+B11+B12+B14+B15+B16+B17+B18+B19+B20+B21+B22+B23+B24+B25+B26+B28+B30+B31+B33+B34+B35+B36+B37+B39+B40+B41+B42+B43+B44+B46+B47+B49+B50</f>
        <v>495853.10494801193</v>
      </c>
      <c r="C63" s="21">
        <f t="shared" ref="C63:AN63" si="88">+C3+C5+C8+C9+C11+C12+C14+C15+C16+C17+C18+C19+C20+C21+C22+C23+C24+C25+C26+C28+C30+C31+C33+C34+C35+C36+C37+C39+C40+C41+C42+C43+C44+C46+C47+C49+C50</f>
        <v>25.475360369799997</v>
      </c>
      <c r="D63" s="21">
        <f t="shared" si="88"/>
        <v>416728.12528280402</v>
      </c>
      <c r="E63" s="21">
        <f t="shared" si="88"/>
        <v>9030.409096029598</v>
      </c>
      <c r="F63" s="21">
        <f t="shared" si="88"/>
        <v>8957.7364136746019</v>
      </c>
      <c r="G63" s="21">
        <f t="shared" si="88"/>
        <v>31723.866069319996</v>
      </c>
      <c r="H63" s="21">
        <f t="shared" si="88"/>
        <v>2083875.1821692791</v>
      </c>
      <c r="I63" s="21">
        <f t="shared" si="88"/>
        <v>988.77011493449993</v>
      </c>
      <c r="J63" s="21">
        <f t="shared" si="88"/>
        <v>534.09816531119998</v>
      </c>
      <c r="K63" s="21">
        <f t="shared" si="88"/>
        <v>2.1106030161599999E-2</v>
      </c>
      <c r="L63" s="21">
        <f t="shared" si="88"/>
        <v>28808.834845663303</v>
      </c>
      <c r="M63" s="21">
        <f t="shared" si="88"/>
        <v>97.951594432100009</v>
      </c>
      <c r="N63" s="21">
        <f t="shared" si="88"/>
        <v>8.2366579524100009E-2</v>
      </c>
      <c r="O63" s="21">
        <f t="shared" si="88"/>
        <v>2.7295642408320004</v>
      </c>
      <c r="P63" s="21">
        <f t="shared" si="88"/>
        <v>0.7083525606429999</v>
      </c>
      <c r="Q63" s="21">
        <f t="shared" si="88"/>
        <v>2.3783019818000003E-5</v>
      </c>
      <c r="R63" s="21">
        <f t="shared" si="88"/>
        <v>2.529648454912</v>
      </c>
      <c r="S63" s="21">
        <f t="shared" si="88"/>
        <v>4.2434487326879999</v>
      </c>
      <c r="T63" s="21">
        <f t="shared" si="88"/>
        <v>11154.6248607914</v>
      </c>
      <c r="U63" s="21">
        <f t="shared" si="88"/>
        <v>2.8053939063600006E-4</v>
      </c>
      <c r="V63" s="21">
        <f t="shared" si="88"/>
        <v>8.6484921957999991E-2</v>
      </c>
      <c r="W63" s="21">
        <f t="shared" si="88"/>
        <v>4.3897070732200005E-2</v>
      </c>
      <c r="X63" s="21">
        <f t="shared" si="88"/>
        <v>6.3143332972029995</v>
      </c>
      <c r="Y63" s="21">
        <f t="shared" si="88"/>
        <v>469.17187140699997</v>
      </c>
      <c r="Z63" s="21">
        <f t="shared" si="88"/>
        <v>29.239740233300001</v>
      </c>
      <c r="AA63" s="21">
        <f t="shared" si="88"/>
        <v>7.6659116811199982E-2</v>
      </c>
      <c r="AB63" s="21">
        <f t="shared" si="88"/>
        <v>2.5848813852549997</v>
      </c>
      <c r="AC63" s="21">
        <f t="shared" si="88"/>
        <v>16258.451173590198</v>
      </c>
      <c r="AD63" s="21">
        <f t="shared" si="88"/>
        <v>4.5794126869419998</v>
      </c>
      <c r="AE63" s="21">
        <f t="shared" si="88"/>
        <v>1.4292166794929997</v>
      </c>
      <c r="AF63" s="21">
        <f t="shared" si="88"/>
        <v>1.3175095757400002</v>
      </c>
      <c r="AG63" s="21"/>
      <c r="AH63" s="21">
        <f t="shared" si="88"/>
        <v>1.5131846229800001E-2</v>
      </c>
      <c r="AI63" s="21">
        <f t="shared" si="88"/>
        <v>1.3916917405000001E-2</v>
      </c>
      <c r="AJ63" s="21">
        <f t="shared" si="88"/>
        <v>20.462109441100004</v>
      </c>
      <c r="AK63" s="21">
        <f t="shared" si="88"/>
        <v>32772.703288546501</v>
      </c>
      <c r="AL63" s="21">
        <f t="shared" si="88"/>
        <v>1585.7086524393001</v>
      </c>
      <c r="AM63" s="21">
        <f t="shared" si="88"/>
        <v>844.6182534525999</v>
      </c>
      <c r="AN63" s="21">
        <f t="shared" si="88"/>
        <v>2.3326448496499999</v>
      </c>
      <c r="AO63" s="21"/>
      <c r="AP63" s="21"/>
      <c r="AR63" s="21">
        <f t="shared" ref="AR63:DE63" si="89">+AR3+AR5+AR8+AR9+AR11+AR12+AR14+AR15+AR16+AR17+AR18+AR19+AR20+AR21+AR22+AR23+AR24+AR25+AR26+AR28+AR30+AR31+AR33+AR34+AR35+AR36+AR37+AR39+AR40+AR41+AR42+AR43+AR44+AR46+AR47+AR49+AR50</f>
        <v>0</v>
      </c>
      <c r="AS63" s="21">
        <f t="shared" si="89"/>
        <v>0</v>
      </c>
      <c r="AT63" s="21">
        <f t="shared" si="89"/>
        <v>534.09732795852619</v>
      </c>
      <c r="AU63" s="21">
        <f t="shared" si="89"/>
        <v>988.7680527751312</v>
      </c>
      <c r="AV63" s="21">
        <f t="shared" si="89"/>
        <v>988.7680527751312</v>
      </c>
      <c r="AW63" s="21">
        <f t="shared" si="89"/>
        <v>1683.846049877259</v>
      </c>
      <c r="AX63" s="21">
        <f t="shared" si="89"/>
        <v>0</v>
      </c>
      <c r="AY63" s="21">
        <f t="shared" si="89"/>
        <v>8.6535001942492206E-3</v>
      </c>
      <c r="AZ63" s="21">
        <f t="shared" si="89"/>
        <v>1.2452558846045708E-2</v>
      </c>
      <c r="BA63" s="21">
        <f t="shared" si="89"/>
        <v>28808.408425726138</v>
      </c>
      <c r="BB63" s="21"/>
      <c r="BC63" s="21">
        <f t="shared" si="89"/>
        <v>4.2434439250733362</v>
      </c>
      <c r="BD63" s="21">
        <f t="shared" si="89"/>
        <v>97.951508398433788</v>
      </c>
      <c r="BE63" s="21">
        <f t="shared" si="89"/>
        <v>1.9767937053743179E-2</v>
      </c>
      <c r="BF63" s="21">
        <f t="shared" si="89"/>
        <v>6.2598550880140172E-2</v>
      </c>
      <c r="BG63" s="21">
        <f t="shared" si="89"/>
        <v>7943475.3995922664</v>
      </c>
      <c r="BH63" s="21">
        <f t="shared" si="89"/>
        <v>2.729556945809148</v>
      </c>
      <c r="BI63" s="21">
        <f t="shared" si="89"/>
        <v>6.8971359633150824E-6</v>
      </c>
      <c r="BJ63" s="21">
        <f t="shared" si="89"/>
        <v>1.6886133036480934E-5</v>
      </c>
      <c r="BK63" s="21">
        <f t="shared" si="89"/>
        <v>0.7083503029191609</v>
      </c>
      <c r="BL63" s="21">
        <f t="shared" si="89"/>
        <v>6.3143295104160471</v>
      </c>
      <c r="BM63" s="21">
        <f t="shared" si="89"/>
        <v>4.5794193216610815</v>
      </c>
      <c r="BN63" s="21">
        <f t="shared" si="89"/>
        <v>1.4292180761416553</v>
      </c>
      <c r="BO63" s="21">
        <f t="shared" si="89"/>
        <v>495851.80257221888</v>
      </c>
      <c r="BP63" s="21">
        <f t="shared" si="89"/>
        <v>2.5296486467149104</v>
      </c>
      <c r="BQ63" s="21">
        <f t="shared" si="89"/>
        <v>5730.1291028760506</v>
      </c>
      <c r="BR63" s="21">
        <f t="shared" si="89"/>
        <v>1131048.6525724982</v>
      </c>
      <c r="BS63" s="21">
        <f t="shared" si="89"/>
        <v>10074.073994747047</v>
      </c>
      <c r="BT63" s="21">
        <f t="shared" si="89"/>
        <v>1585.695090459001</v>
      </c>
      <c r="BU63" s="21">
        <f t="shared" si="89"/>
        <v>736.40080088221248</v>
      </c>
      <c r="BV63" s="21">
        <f t="shared" si="89"/>
        <v>0</v>
      </c>
      <c r="BW63" s="21">
        <f t="shared" si="89"/>
        <v>11154.591157844821</v>
      </c>
      <c r="BX63" s="21">
        <f t="shared" si="89"/>
        <v>11154.591157844821</v>
      </c>
      <c r="BY63" s="21">
        <f t="shared" si="89"/>
        <v>844.61740728035977</v>
      </c>
      <c r="BZ63" s="21">
        <f t="shared" si="89"/>
        <v>6.1718543619366503E-5</v>
      </c>
      <c r="CA63" s="21">
        <f t="shared" si="89"/>
        <v>2.0479207136127266E-4</v>
      </c>
      <c r="CB63" s="21">
        <f t="shared" si="89"/>
        <v>0</v>
      </c>
      <c r="CC63" s="21">
        <f t="shared" si="89"/>
        <v>302.57202391587475</v>
      </c>
      <c r="CD63" s="21">
        <f t="shared" si="89"/>
        <v>0.12535228324822104</v>
      </c>
      <c r="CE63" s="21">
        <f t="shared" si="89"/>
        <v>0</v>
      </c>
      <c r="CF63" s="21">
        <f t="shared" si="89"/>
        <v>0</v>
      </c>
      <c r="CG63" s="21">
        <f t="shared" si="89"/>
        <v>2.2486124872986162E-2</v>
      </c>
      <c r="CH63" s="21">
        <f t="shared" si="89"/>
        <v>6.3998877357870715E-2</v>
      </c>
      <c r="CI63" s="21">
        <f t="shared" si="89"/>
        <v>1.4486029466657824E-2</v>
      </c>
      <c r="CJ63" s="21">
        <f t="shared" si="89"/>
        <v>2.9411069191840632E-2</v>
      </c>
      <c r="CK63" s="21">
        <f t="shared" si="89"/>
        <v>469.17294714694327</v>
      </c>
      <c r="CL63" s="21">
        <f t="shared" si="89"/>
        <v>29.239701845487122</v>
      </c>
      <c r="CM63" s="21">
        <f t="shared" si="89"/>
        <v>25.475340214681594</v>
      </c>
      <c r="CN63" s="21">
        <f t="shared" si="89"/>
        <v>0</v>
      </c>
      <c r="CO63" s="21">
        <f t="shared" si="89"/>
        <v>3.1430252188142396E-2</v>
      </c>
      <c r="CP63" s="21">
        <f t="shared" si="89"/>
        <v>4.5228818834857229E-2</v>
      </c>
      <c r="CQ63" s="21"/>
      <c r="CR63" s="21">
        <f t="shared" si="89"/>
        <v>375054.0388472153</v>
      </c>
      <c r="CS63" s="21">
        <f t="shared" si="89"/>
        <v>41672.68955536365</v>
      </c>
      <c r="CT63" s="21">
        <f t="shared" si="89"/>
        <v>416726.72840257926</v>
      </c>
      <c r="CU63" s="21">
        <f t="shared" si="89"/>
        <v>0</v>
      </c>
      <c r="CV63" s="21">
        <f t="shared" si="89"/>
        <v>1500.7377213070902</v>
      </c>
      <c r="CW63" s="21">
        <f t="shared" si="89"/>
        <v>1.3175037477106482</v>
      </c>
      <c r="CX63" s="21"/>
      <c r="CY63" s="21">
        <f t="shared" si="89"/>
        <v>1.5131821365514263E-2</v>
      </c>
      <c r="CZ63" s="21">
        <f t="shared" si="89"/>
        <v>1.3916942622024199E-2</v>
      </c>
      <c r="DA63" s="21">
        <f t="shared" si="89"/>
        <v>20.462167076760181</v>
      </c>
      <c r="DB63" s="21">
        <f t="shared" si="89"/>
        <v>44.785693997994372</v>
      </c>
      <c r="DC63" s="21">
        <f t="shared" si="89"/>
        <v>1075122.4088578869</v>
      </c>
      <c r="DD63" s="21">
        <f t="shared" si="89"/>
        <v>60.424437610600862</v>
      </c>
      <c r="DE63" s="21">
        <f t="shared" si="89"/>
        <v>158.33447885179518</v>
      </c>
      <c r="DF63" s="21">
        <f t="shared" ref="DF63:EL63" si="90">+DF3+DF5+DF8+DF9+DF11+DF12+DF14+DF15+DF16+DF17+DF18+DF19+DF20+DF21+DF22+DF23+DF24+DF25+DF26+DF28+DF30+DF31+DF33+DF34+DF35+DF36+DF37+DF39+DF40+DF41+DF42+DF43+DF44+DF46+DF47+DF49+DF50</f>
        <v>382.6882535195229</v>
      </c>
      <c r="DG63" s="21">
        <f t="shared" si="90"/>
        <v>89.517719966501673</v>
      </c>
      <c r="DH63" s="21">
        <f t="shared" si="90"/>
        <v>189.66607635753437</v>
      </c>
      <c r="DI63" s="21">
        <f t="shared" si="90"/>
        <v>1.4026981244068167E-5</v>
      </c>
      <c r="DJ63" s="21">
        <f t="shared" si="90"/>
        <v>21.075826259151295</v>
      </c>
      <c r="DK63" s="21">
        <f t="shared" si="90"/>
        <v>9030.9681940532919</v>
      </c>
      <c r="DL63" s="21">
        <f t="shared" si="90"/>
        <v>8958.2955867559795</v>
      </c>
      <c r="DM63" s="21">
        <f t="shared" si="90"/>
        <v>72.672607297298583</v>
      </c>
      <c r="DN63" s="21">
        <f t="shared" si="90"/>
        <v>0</v>
      </c>
      <c r="DO63" s="21">
        <f t="shared" si="90"/>
        <v>0</v>
      </c>
      <c r="DP63" s="21">
        <f t="shared" si="90"/>
        <v>2375.7940969533947</v>
      </c>
      <c r="DQ63" s="21">
        <f t="shared" si="90"/>
        <v>0</v>
      </c>
      <c r="DR63" s="21">
        <f t="shared" si="90"/>
        <v>1074.8555551629579</v>
      </c>
      <c r="DS63" s="21">
        <f t="shared" si="90"/>
        <v>255.68507108310851</v>
      </c>
      <c r="DT63" s="21">
        <f t="shared" si="90"/>
        <v>146.3218931318074</v>
      </c>
      <c r="DU63" s="21">
        <f t="shared" si="90"/>
        <v>2686.2993051682865</v>
      </c>
      <c r="DV63" s="21">
        <f t="shared" si="90"/>
        <v>2.5828102594243791</v>
      </c>
      <c r="DW63" s="21">
        <f t="shared" si="90"/>
        <v>896780.07351380878</v>
      </c>
      <c r="DX63" s="21">
        <f t="shared" si="90"/>
        <v>139.87146242189732</v>
      </c>
      <c r="DY63" s="21">
        <f t="shared" si="90"/>
        <v>1332.97571627143</v>
      </c>
      <c r="DZ63" s="21">
        <f t="shared" si="90"/>
        <v>0</v>
      </c>
      <c r="EA63" s="21">
        <f t="shared" si="90"/>
        <v>31723.635748440458</v>
      </c>
      <c r="EB63" s="21">
        <f t="shared" si="90"/>
        <v>14258.261940989631</v>
      </c>
      <c r="EC63" s="21">
        <f t="shared" si="90"/>
        <v>2.3326473394823988</v>
      </c>
      <c r="ED63" s="21">
        <f t="shared" si="90"/>
        <v>0</v>
      </c>
      <c r="EE63" s="21">
        <f t="shared" si="90"/>
        <v>0</v>
      </c>
      <c r="EF63" s="21">
        <f t="shared" si="90"/>
        <v>20152.679012860943</v>
      </c>
      <c r="EG63" s="21">
        <f t="shared" si="90"/>
        <v>16258.20360640861</v>
      </c>
      <c r="EH63" s="21">
        <f t="shared" si="90"/>
        <v>0</v>
      </c>
      <c r="EI63" s="21">
        <f t="shared" si="90"/>
        <v>6746.807627895686</v>
      </c>
      <c r="EJ63" s="21">
        <f t="shared" si="90"/>
        <v>2083852.8541083364</v>
      </c>
      <c r="EK63" s="21">
        <f t="shared" si="90"/>
        <v>32772.057834708321</v>
      </c>
      <c r="EL63" s="21">
        <f t="shared" si="90"/>
        <v>20774.603160484217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M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F19" sqref="F19"/>
    </sheetView>
  </sheetViews>
  <sheetFormatPr defaultRowHeight="14.4" x14ac:dyDescent="0.3"/>
  <cols>
    <col min="1" max="1" width="19.5546875" customWidth="1"/>
    <col min="2" max="2" width="9.33203125" style="21" customWidth="1"/>
    <col min="3" max="4" width="6.6640625" style="21" bestFit="1" customWidth="1"/>
    <col min="5" max="6" width="7.6640625" style="21" bestFit="1" customWidth="1"/>
    <col min="7" max="7" width="5.6640625" style="21" bestFit="1" customWidth="1"/>
    <col min="8" max="8" width="7.6640625" style="21" bestFit="1" customWidth="1"/>
    <col min="9" max="12" width="9" customWidth="1"/>
    <col min="13" max="29" width="9" style="23" customWidth="1"/>
    <col min="30" max="30" width="15.44140625" bestFit="1" customWidth="1"/>
    <col min="31" max="31" width="8.6640625" style="23" customWidth="1"/>
    <col min="32" max="32" width="9" style="23" customWidth="1"/>
    <col min="33" max="115" width="9" style="34" customWidth="1"/>
    <col min="137" max="137" width="9.109375" style="23"/>
  </cols>
  <sheetData>
    <row r="1" spans="1:143" x14ac:dyDescent="0.3">
      <c r="B1" s="21" t="s">
        <v>658</v>
      </c>
      <c r="AD1" s="23" t="s">
        <v>636</v>
      </c>
      <c r="DM1" s="23" t="s">
        <v>362</v>
      </c>
    </row>
    <row r="2" spans="1:143" x14ac:dyDescent="0.3">
      <c r="A2" s="12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62</v>
      </c>
      <c r="L2" s="23" t="s">
        <v>311</v>
      </c>
      <c r="M2" s="23" t="s">
        <v>365</v>
      </c>
      <c r="N2" s="23" t="s">
        <v>63</v>
      </c>
      <c r="O2" s="23" t="s">
        <v>313</v>
      </c>
      <c r="P2" s="23" t="s">
        <v>316</v>
      </c>
      <c r="Q2" s="23" t="s">
        <v>312</v>
      </c>
      <c r="R2" s="23" t="s">
        <v>317</v>
      </c>
      <c r="S2" s="23" t="s">
        <v>314</v>
      </c>
      <c r="T2" s="23" t="s">
        <v>469</v>
      </c>
      <c r="U2" s="23" t="s">
        <v>318</v>
      </c>
      <c r="V2" s="23" t="s">
        <v>376</v>
      </c>
      <c r="W2" s="23" t="s">
        <v>319</v>
      </c>
      <c r="X2" s="23" t="s">
        <v>320</v>
      </c>
      <c r="Y2" s="23" t="s">
        <v>321</v>
      </c>
      <c r="Z2" s="23" t="s">
        <v>323</v>
      </c>
      <c r="AA2" s="23" t="s">
        <v>419</v>
      </c>
      <c r="AB2" s="23" t="s">
        <v>457</v>
      </c>
      <c r="AD2" s="23" t="s">
        <v>224</v>
      </c>
      <c r="AE2" s="23" t="s">
        <v>552</v>
      </c>
      <c r="AF2" s="23" t="s">
        <v>454</v>
      </c>
      <c r="AG2" s="23" t="s">
        <v>175</v>
      </c>
      <c r="AH2" s="23" t="s">
        <v>127</v>
      </c>
      <c r="AI2" s="23" t="s">
        <v>128</v>
      </c>
      <c r="AJ2" s="23" t="s">
        <v>129</v>
      </c>
      <c r="AK2" s="23" t="s">
        <v>513</v>
      </c>
      <c r="AL2" s="23" t="s">
        <v>455</v>
      </c>
      <c r="AM2" s="23" t="s">
        <v>550</v>
      </c>
      <c r="AN2" s="23" t="s">
        <v>176</v>
      </c>
      <c r="AO2" s="23" t="s">
        <v>338</v>
      </c>
      <c r="AP2" s="23" t="s">
        <v>339</v>
      </c>
      <c r="AQ2" s="23" t="s">
        <v>130</v>
      </c>
      <c r="AR2" s="23" t="s">
        <v>57</v>
      </c>
      <c r="AS2" s="23" t="s">
        <v>132</v>
      </c>
      <c r="AT2" s="23" t="s">
        <v>133</v>
      </c>
      <c r="AU2" s="23" t="s">
        <v>456</v>
      </c>
      <c r="AV2" s="23" t="s">
        <v>457</v>
      </c>
      <c r="AW2" s="23" t="s">
        <v>134</v>
      </c>
      <c r="AX2" s="23" t="s">
        <v>553</v>
      </c>
      <c r="AY2" s="23" t="s">
        <v>135</v>
      </c>
      <c r="AZ2" s="23" t="s">
        <v>136</v>
      </c>
      <c r="BA2" s="23" t="s">
        <v>328</v>
      </c>
      <c r="BB2" s="23" t="s">
        <v>329</v>
      </c>
      <c r="BC2" s="23" t="s">
        <v>137</v>
      </c>
      <c r="BD2" s="23" t="s">
        <v>138</v>
      </c>
      <c r="BE2" s="23" t="s">
        <v>139</v>
      </c>
      <c r="BF2" s="23" t="s">
        <v>551</v>
      </c>
      <c r="BG2" s="23" t="s">
        <v>461</v>
      </c>
      <c r="BH2" s="23" t="s">
        <v>330</v>
      </c>
      <c r="BI2" s="23" t="s">
        <v>331</v>
      </c>
      <c r="BJ2" s="23" t="s">
        <v>140</v>
      </c>
      <c r="BK2" s="23" t="s">
        <v>473</v>
      </c>
      <c r="BL2" s="23" t="s">
        <v>55</v>
      </c>
      <c r="BM2" s="23" t="s">
        <v>124</v>
      </c>
      <c r="BN2" s="23" t="s">
        <v>332</v>
      </c>
      <c r="BO2" s="23" t="s">
        <v>333</v>
      </c>
      <c r="BP2" s="23" t="s">
        <v>587</v>
      </c>
      <c r="BQ2" s="23" t="s">
        <v>141</v>
      </c>
      <c r="BR2" s="23" t="s">
        <v>142</v>
      </c>
      <c r="BS2" s="23" t="s">
        <v>58</v>
      </c>
      <c r="BT2" s="23" t="s">
        <v>143</v>
      </c>
      <c r="BU2" s="23" t="s">
        <v>144</v>
      </c>
      <c r="BV2" s="23" t="s">
        <v>318</v>
      </c>
      <c r="BW2" s="23" t="s">
        <v>376</v>
      </c>
      <c r="BX2" s="23" t="s">
        <v>319</v>
      </c>
      <c r="BY2" s="23" t="s">
        <v>320</v>
      </c>
      <c r="BZ2" s="23" t="s">
        <v>321</v>
      </c>
      <c r="CA2" s="23" t="s">
        <v>323</v>
      </c>
      <c r="CB2" s="23" t="s">
        <v>145</v>
      </c>
      <c r="CC2" s="23" t="s">
        <v>146</v>
      </c>
      <c r="CD2" s="23" t="s">
        <v>147</v>
      </c>
      <c r="CE2" s="23" t="s">
        <v>148</v>
      </c>
      <c r="CF2" s="23" t="s">
        <v>149</v>
      </c>
      <c r="CG2" s="23" t="s">
        <v>150</v>
      </c>
      <c r="CH2" s="23" t="s">
        <v>151</v>
      </c>
      <c r="CI2" s="23" t="s">
        <v>334</v>
      </c>
      <c r="CJ2" s="23" t="s">
        <v>152</v>
      </c>
      <c r="CK2" s="23" t="s">
        <v>52</v>
      </c>
      <c r="CL2" s="23" t="s">
        <v>51</v>
      </c>
      <c r="CM2" s="23" t="s">
        <v>153</v>
      </c>
      <c r="CN2" s="23" t="s">
        <v>155</v>
      </c>
      <c r="CO2" s="23" t="s">
        <v>156</v>
      </c>
      <c r="CP2" s="23" t="s">
        <v>157</v>
      </c>
      <c r="CQ2" s="23" t="s">
        <v>158</v>
      </c>
      <c r="CR2" s="23" t="s">
        <v>159</v>
      </c>
      <c r="CS2" s="23" t="s">
        <v>160</v>
      </c>
      <c r="CT2" s="23" t="s">
        <v>161</v>
      </c>
      <c r="CU2" s="23" t="s">
        <v>162</v>
      </c>
      <c r="CV2" s="23" t="s">
        <v>464</v>
      </c>
      <c r="CW2" s="23" t="s">
        <v>163</v>
      </c>
      <c r="CX2" s="23" t="s">
        <v>164</v>
      </c>
      <c r="CY2" s="23" t="s">
        <v>165</v>
      </c>
      <c r="CZ2" s="23" t="s">
        <v>59</v>
      </c>
      <c r="DA2" s="23" t="s">
        <v>474</v>
      </c>
      <c r="DB2" s="23" t="s">
        <v>166</v>
      </c>
      <c r="DC2" s="23" t="s">
        <v>167</v>
      </c>
      <c r="DD2" s="23" t="s">
        <v>168</v>
      </c>
      <c r="DE2" s="23" t="s">
        <v>335</v>
      </c>
      <c r="DF2" s="23" t="s">
        <v>169</v>
      </c>
      <c r="DG2" s="23" t="s">
        <v>170</v>
      </c>
      <c r="DH2" s="23" t="s">
        <v>171</v>
      </c>
      <c r="DI2" s="23" t="s">
        <v>469</v>
      </c>
      <c r="DJ2" s="23" t="s">
        <v>475</v>
      </c>
      <c r="DL2" s="34" t="s">
        <v>587</v>
      </c>
      <c r="DM2" s="23" t="s">
        <v>57</v>
      </c>
      <c r="DN2" s="23" t="s">
        <v>55</v>
      </c>
      <c r="DO2" s="23" t="s">
        <v>58</v>
      </c>
      <c r="DP2" s="23" t="s">
        <v>52</v>
      </c>
      <c r="DQ2" s="23" t="s">
        <v>51</v>
      </c>
      <c r="DR2" s="23" t="s">
        <v>59</v>
      </c>
      <c r="DS2" s="23" t="s">
        <v>60</v>
      </c>
      <c r="DT2" s="23" t="s">
        <v>61</v>
      </c>
      <c r="DU2" s="23" t="s">
        <v>310</v>
      </c>
      <c r="DV2" s="23" t="s">
        <v>62</v>
      </c>
      <c r="DW2" s="23" t="s">
        <v>311</v>
      </c>
      <c r="DX2" s="23" t="s">
        <v>365</v>
      </c>
      <c r="DY2" s="23" t="s">
        <v>63</v>
      </c>
      <c r="DZ2" s="23" t="s">
        <v>313</v>
      </c>
      <c r="EA2" s="23" t="s">
        <v>316</v>
      </c>
      <c r="EB2" s="23" t="s">
        <v>312</v>
      </c>
      <c r="EC2" s="23" t="s">
        <v>317</v>
      </c>
      <c r="ED2" s="23" t="s">
        <v>314</v>
      </c>
      <c r="EE2" s="23" t="s">
        <v>469</v>
      </c>
      <c r="EF2" s="23" t="s">
        <v>318</v>
      </c>
      <c r="EG2" s="23" t="s">
        <v>376</v>
      </c>
      <c r="EH2" s="23" t="s">
        <v>319</v>
      </c>
      <c r="EI2" s="23" t="s">
        <v>320</v>
      </c>
      <c r="EJ2" s="23" t="s">
        <v>321</v>
      </c>
      <c r="EK2" s="23" t="s">
        <v>323</v>
      </c>
      <c r="EL2" t="s">
        <v>419</v>
      </c>
      <c r="EM2" t="s">
        <v>457</v>
      </c>
    </row>
    <row r="3" spans="1:143" x14ac:dyDescent="0.3">
      <c r="A3" s="21" t="s">
        <v>0</v>
      </c>
      <c r="B3" s="21">
        <v>28345.719983999999</v>
      </c>
      <c r="C3" s="21">
        <v>225.54469818999999</v>
      </c>
      <c r="D3" s="21">
        <v>443.6842259</v>
      </c>
      <c r="E3" s="21">
        <v>3739.5961057</v>
      </c>
      <c r="F3" s="21">
        <v>3736.4266760999999</v>
      </c>
      <c r="G3" s="21">
        <v>87.874327582000006</v>
      </c>
      <c r="H3" s="21">
        <v>4296.865436</v>
      </c>
      <c r="I3" s="23">
        <v>117.86453913</v>
      </c>
      <c r="J3" s="23">
        <v>11.987151771000001</v>
      </c>
      <c r="K3" s="23">
        <v>208.81836168000001</v>
      </c>
      <c r="L3" s="23">
        <v>31.914737211999999</v>
      </c>
      <c r="M3" s="23">
        <v>1.4269542999999999E-3</v>
      </c>
      <c r="N3" s="23">
        <v>248.50755659999999</v>
      </c>
      <c r="O3" s="23">
        <v>7.8941014000000007E-3</v>
      </c>
      <c r="P3" s="23">
        <v>1.0556007500000001E-2</v>
      </c>
      <c r="Q3" s="23">
        <v>30.608168205999998</v>
      </c>
      <c r="R3" s="23">
        <v>1.1523696999999999E-3</v>
      </c>
      <c r="S3" s="23">
        <v>37.067405065000003</v>
      </c>
      <c r="T3" s="23">
        <v>11.229696025000001</v>
      </c>
      <c r="U3" s="23">
        <v>4.4492971315999998</v>
      </c>
      <c r="W3" s="23">
        <v>1.09482803E-2</v>
      </c>
      <c r="X3" s="23">
        <v>0.1538653455</v>
      </c>
      <c r="Y3" s="23">
        <v>9.8666114200000002E-2</v>
      </c>
      <c r="Z3" s="23">
        <v>7.2633753023000001</v>
      </c>
      <c r="AA3" s="23">
        <v>0.25730796779999998</v>
      </c>
      <c r="AD3" s="23" t="s">
        <v>0</v>
      </c>
      <c r="AE3" s="23">
        <v>0</v>
      </c>
      <c r="AF3" s="23">
        <v>270.536877906337</v>
      </c>
      <c r="AG3" s="23">
        <v>12.1376889272789</v>
      </c>
      <c r="AH3" s="23">
        <v>119.173141091704</v>
      </c>
      <c r="AI3" s="23">
        <v>119.173141091704</v>
      </c>
      <c r="AJ3" s="23">
        <v>756.82107010992195</v>
      </c>
      <c r="AK3" s="23">
        <v>0</v>
      </c>
      <c r="AL3" s="23">
        <v>209.64745767997101</v>
      </c>
      <c r="AM3" s="23">
        <v>0.25852078785425903</v>
      </c>
      <c r="AN3" s="23">
        <v>32.105419355735101</v>
      </c>
      <c r="AO3" s="23">
        <v>3.4244064762975501E-4</v>
      </c>
      <c r="AP3" s="23">
        <v>1.08439588573554E-3</v>
      </c>
      <c r="AQ3" s="23">
        <v>1488.0771091056299</v>
      </c>
      <c r="AR3" s="23">
        <v>28527.112036464401</v>
      </c>
      <c r="AS3" s="23">
        <v>404.53840220198401</v>
      </c>
      <c r="AT3" s="23">
        <v>154.59079946204301</v>
      </c>
      <c r="AU3" s="23">
        <v>253.55684243416101</v>
      </c>
      <c r="AV3" s="23">
        <v>0</v>
      </c>
      <c r="AW3" s="23">
        <v>0</v>
      </c>
      <c r="AX3" s="23">
        <v>0</v>
      </c>
      <c r="AY3" s="23">
        <v>250.692188595977</v>
      </c>
      <c r="AZ3" s="23">
        <v>250.692188595977</v>
      </c>
      <c r="BA3" s="23">
        <v>3.1783805894314101E-3</v>
      </c>
      <c r="BB3" s="23">
        <v>3.9729707802195098E-3</v>
      </c>
      <c r="BC3" s="23">
        <v>0</v>
      </c>
      <c r="BD3" s="23">
        <v>98.203867602662001</v>
      </c>
      <c r="BE3" s="23">
        <v>14.8106555459945</v>
      </c>
      <c r="BF3" s="23">
        <v>1145.09074541175</v>
      </c>
      <c r="BG3" s="23">
        <v>81.703253457967193</v>
      </c>
      <c r="BH3" s="23">
        <v>3.4831994675176498E-3</v>
      </c>
      <c r="BI3" s="23">
        <v>7.0719377859091602E-3</v>
      </c>
      <c r="BJ3" s="23">
        <v>0</v>
      </c>
      <c r="BK3" s="23">
        <v>30.932159171745798</v>
      </c>
      <c r="BL3" s="23">
        <v>227.744250778837</v>
      </c>
      <c r="BM3" s="23">
        <v>0</v>
      </c>
      <c r="BN3" s="23">
        <v>4.7243105030285898E-4</v>
      </c>
      <c r="BO3" s="23">
        <v>6.7984319538021403E-4</v>
      </c>
      <c r="BP3" s="23">
        <v>4744.8887408852597</v>
      </c>
      <c r="BQ3" s="23">
        <v>402.16621229495598</v>
      </c>
      <c r="BR3" s="23">
        <v>44.685125754283803</v>
      </c>
      <c r="BS3" s="23">
        <v>446.85133804923998</v>
      </c>
      <c r="BT3" s="23">
        <v>9.1996463716550597E-2</v>
      </c>
      <c r="BU3" s="23">
        <v>188.29407058791699</v>
      </c>
      <c r="BV3" s="23">
        <v>4.4489144891954098</v>
      </c>
      <c r="BW3" s="23">
        <v>0</v>
      </c>
      <c r="BX3" s="23">
        <v>1.0947325683733701E-2</v>
      </c>
      <c r="BY3" s="23">
        <v>0.15385255378807999</v>
      </c>
      <c r="BZ3" s="23">
        <v>9.8657899298005794E-2</v>
      </c>
      <c r="CA3" s="23">
        <v>7.2627509493714699</v>
      </c>
      <c r="CB3" s="23">
        <v>0.41417471827686703</v>
      </c>
      <c r="CC3" s="23">
        <v>497.494579234875</v>
      </c>
      <c r="CD3" s="23">
        <v>0.37652256364468101</v>
      </c>
      <c r="CE3" s="23">
        <v>11.1638918411349</v>
      </c>
      <c r="CF3" s="23">
        <v>210.09949768790199</v>
      </c>
      <c r="CG3" s="23">
        <v>0.33887022250147403</v>
      </c>
      <c r="CH3" s="23">
        <v>0</v>
      </c>
      <c r="CI3" s="23">
        <v>7.9459446033609403E-4</v>
      </c>
      <c r="CJ3" s="23">
        <v>36.411604141382398</v>
      </c>
      <c r="CK3" s="23">
        <v>3768.5012161486702</v>
      </c>
      <c r="CL3" s="23">
        <v>3765.33206221002</v>
      </c>
      <c r="CM3" s="23">
        <v>3.1691539386563901</v>
      </c>
      <c r="CN3" s="23">
        <v>0.42547043502703402</v>
      </c>
      <c r="CO3" s="23">
        <v>0</v>
      </c>
      <c r="CP3" s="23">
        <v>92.248009030131598</v>
      </c>
      <c r="CQ3" s="23">
        <v>3.5393105335736301</v>
      </c>
      <c r="CR3" s="23">
        <v>1392.00376536208</v>
      </c>
      <c r="CS3" s="23">
        <v>5.6478378633905999</v>
      </c>
      <c r="CT3" s="23">
        <v>7.1539255765913197</v>
      </c>
      <c r="CU3" s="23">
        <v>1988.7915777928399</v>
      </c>
      <c r="CV3" s="23">
        <v>61.044205262751902</v>
      </c>
      <c r="CW3" s="23">
        <v>1.2801764330318499</v>
      </c>
      <c r="CX3" s="23">
        <v>15.4374280085098</v>
      </c>
      <c r="CY3" s="23">
        <v>0</v>
      </c>
      <c r="CZ3" s="23">
        <v>88.361057271449496</v>
      </c>
      <c r="DA3" s="23">
        <v>4.0755105849023501</v>
      </c>
      <c r="DB3" s="23">
        <v>0</v>
      </c>
      <c r="DC3" s="23">
        <v>0</v>
      </c>
      <c r="DD3" s="23">
        <v>79.613611656509505</v>
      </c>
      <c r="DE3" s="23">
        <v>37.064335572146298</v>
      </c>
      <c r="DF3" s="23">
        <v>0</v>
      </c>
      <c r="DG3" s="23">
        <v>0</v>
      </c>
      <c r="DH3" s="23">
        <v>4319.8283929959098</v>
      </c>
      <c r="DI3" s="23">
        <v>11.2287633360804</v>
      </c>
      <c r="DJ3" s="23">
        <v>28.2110733911666</v>
      </c>
      <c r="DL3" s="32">
        <f>BP3/DH3</f>
        <v>1.0983975077756643</v>
      </c>
      <c r="DM3" s="46">
        <f t="shared" ref="DM3:DM34" si="0">(AR3-B3)/(B3+1E-50)</f>
        <v>6.3992748311487652E-3</v>
      </c>
      <c r="DN3" s="46">
        <f t="shared" ref="DN3:DN34" si="1">(BL3-C3)/(C3+1E-50)</f>
        <v>9.7521804169570601E-3</v>
      </c>
      <c r="DO3" s="46">
        <f t="shared" ref="DO3:DO34" si="2">(BS3-D3)/(D3+1E-50)</f>
        <v>7.1382121886699769E-3</v>
      </c>
      <c r="DP3" s="46">
        <f t="shared" ref="DP3:DP34" si="3">(CK3-E3)/(E3+1E-50)</f>
        <v>7.7294738874640117E-3</v>
      </c>
      <c r="DQ3" s="46">
        <f t="shared" ref="DQ3:DQ34" si="4">(CL3-F3)/(F3+1E-50)</f>
        <v>7.7361042021546972E-3</v>
      </c>
      <c r="DR3" s="46">
        <f t="shared" ref="DR3:DR34" si="5">(CZ3-G3)/(G3+1E-50)</f>
        <v>5.5389293192064275E-3</v>
      </c>
      <c r="DS3" s="46">
        <f t="shared" ref="DS3:DS34" si="6">(DH3-H3)/(H3+1E-50)</f>
        <v>5.3441182503695551E-3</v>
      </c>
      <c r="DT3" s="46">
        <f t="shared" ref="DT3:DT34" si="7">(AI3-I3)/(I3+1E-50)</f>
        <v>1.110259261490568E-2</v>
      </c>
      <c r="DU3" s="46">
        <f t="shared" ref="DU3:DU34" si="8">(AG3-J3)/(J3+1E-50)</f>
        <v>1.2558208918576232E-2</v>
      </c>
      <c r="DV3" s="46">
        <f t="shared" ref="DV3:DV34" si="9">(AL3-K3)/(K3+1E-50)</f>
        <v>3.9704171285547011E-3</v>
      </c>
      <c r="DW3" s="46">
        <f t="shared" ref="DW3:DW34" si="10">(AN3-L3)/(L3+1E-50)</f>
        <v>5.9747364507017125E-3</v>
      </c>
      <c r="DX3" s="46">
        <f t="shared" ref="DX3:DX34" si="11">(AO3+AP3-M3)/(M3+1E-50)</f>
        <v>-8.253006750456987E-5</v>
      </c>
      <c r="DY3" s="46">
        <f t="shared" ref="DY3:DY34" si="12">(AZ3-N3)/(N3+1E-50)</f>
        <v>8.7910083132539014E-3</v>
      </c>
      <c r="DZ3" s="46">
        <f t="shared" ref="DZ3:DZ34" si="13">(BA3+BB3+CI3-O3)/(O3+1E-50)</f>
        <v>6.5674897445595955E-3</v>
      </c>
      <c r="EA3" s="46">
        <f t="shared" ref="EA3:EA34" si="14">(BH3+BI3-P3)/(P3+1E-50)</f>
        <v>-8.244088242554983E-5</v>
      </c>
      <c r="EB3" s="46">
        <f t="shared" ref="EB3:EB34" si="15">(BK3-Q3)/(Q3+1E-50)</f>
        <v>1.0585114521237156E-2</v>
      </c>
      <c r="EC3" s="46">
        <f t="shared" ref="EC3:EC34" si="16">(BN3+BO3-R3)/(R3+1E-50)</f>
        <v>-8.2833067310629819E-5</v>
      </c>
      <c r="ED3" s="46">
        <f t="shared" ref="ED3:ED34" si="17">(DE3-S3)/(S3+1E-50)</f>
        <v>-8.2808409391538367E-5</v>
      </c>
      <c r="EE3" s="46">
        <f t="shared" ref="EE3:EE34" si="18">(DI3-T3)/(T3+1E-50)</f>
        <v>-8.3055580269019504E-5</v>
      </c>
      <c r="EF3" s="46">
        <f t="shared" ref="EF3:EF34" si="19">(BV3-U3)/(U3+1E-50)</f>
        <v>-8.6000640836605857E-5</v>
      </c>
      <c r="EG3" s="46">
        <f t="shared" ref="EG3:EG34" si="20">(BW3-V3)/(V3+1E-50)</f>
        <v>0</v>
      </c>
      <c r="EH3" s="46">
        <f t="shared" ref="EH3:EH34" si="21">(BX3-W3)/(W3+1E-50)</f>
        <v>-8.7193261420182597E-5</v>
      </c>
      <c r="EI3" s="46">
        <f t="shared" ref="EI3:EI34" si="22">(BY3-X3)/(X3+1E-50)</f>
        <v>-8.313575664773173E-5</v>
      </c>
      <c r="EJ3" s="46">
        <f t="shared" ref="EJ3:EJ34" si="23">(BZ3-Y3)/(Y3+1E-50)</f>
        <v>-8.3259608030737003E-5</v>
      </c>
      <c r="EK3" s="46">
        <f t="shared" ref="EK3:EK34" si="24">(CA3-Z3)/(Z3+1E-50)</f>
        <v>-8.595906208129305E-5</v>
      </c>
      <c r="EL3" s="46">
        <f t="shared" ref="EL3:EL34" si="25">(AM3-AA3)/(AA3+1E-50)</f>
        <v>4.71349591164524E-3</v>
      </c>
      <c r="EM3" s="46">
        <f t="shared" ref="EM3:EM34" si="26">(AV3-AB3)/(AB3+1E-50)</f>
        <v>0</v>
      </c>
    </row>
    <row r="4" spans="1:143" x14ac:dyDescent="0.3">
      <c r="A4" s="21" t="s">
        <v>2</v>
      </c>
      <c r="B4" s="21">
        <v>13595.812406999999</v>
      </c>
      <c r="C4" s="21">
        <v>103.78422337000001</v>
      </c>
      <c r="D4" s="21">
        <v>241.75138951</v>
      </c>
      <c r="E4" s="21">
        <v>1917.8022409</v>
      </c>
      <c r="F4" s="21">
        <v>1913.2983675</v>
      </c>
      <c r="G4" s="21">
        <v>35.757831046</v>
      </c>
      <c r="H4" s="21">
        <v>2194.8143623000001</v>
      </c>
      <c r="I4" s="23">
        <v>175.42894244999999</v>
      </c>
      <c r="J4" s="23">
        <v>8.0882965900000006</v>
      </c>
      <c r="K4" s="23">
        <v>76.386140147000006</v>
      </c>
      <c r="L4" s="23">
        <v>16.238298781000001</v>
      </c>
      <c r="M4" s="23">
        <v>7.9935249999999998E-4</v>
      </c>
      <c r="N4" s="23">
        <v>151.81474226</v>
      </c>
      <c r="O4" s="23">
        <v>1.7401840999999999E-3</v>
      </c>
      <c r="P4" s="23">
        <v>5.9255423000000003E-3</v>
      </c>
      <c r="Q4" s="23">
        <v>26.953779135000001</v>
      </c>
      <c r="R4" s="23">
        <v>6.3577869999999995E-4</v>
      </c>
      <c r="S4" s="23">
        <v>20.020531586000001</v>
      </c>
      <c r="T4" s="23">
        <v>8.7529397255999992</v>
      </c>
      <c r="U4" s="23">
        <v>2.6882349305000002</v>
      </c>
      <c r="W4" s="23">
        <v>7.7257081999999996E-3</v>
      </c>
      <c r="X4" s="23">
        <v>9.2071058900000002E-2</v>
      </c>
      <c r="Y4" s="23">
        <v>6.0799416100000003E-2</v>
      </c>
      <c r="Z4" s="23">
        <v>6.4440666473999997</v>
      </c>
      <c r="AA4" s="23">
        <v>0.1293589332</v>
      </c>
      <c r="AB4" s="23">
        <v>2.0357395529</v>
      </c>
      <c r="AD4" s="23" t="s">
        <v>2</v>
      </c>
      <c r="AE4" s="23">
        <v>0</v>
      </c>
      <c r="AF4" s="23">
        <v>129.080915493102</v>
      </c>
      <c r="AG4" s="23">
        <v>8.1339149940126703</v>
      </c>
      <c r="AH4" s="23">
        <v>175.84111816732201</v>
      </c>
      <c r="AI4" s="23">
        <v>175.84111816732201</v>
      </c>
      <c r="AJ4" s="23">
        <v>361.10124382456701</v>
      </c>
      <c r="AK4" s="23">
        <v>0</v>
      </c>
      <c r="AL4" s="23">
        <v>76.640864444686201</v>
      </c>
      <c r="AM4" s="23">
        <v>0.12973285770572701</v>
      </c>
      <c r="AN4" s="23">
        <v>16.297029050830702</v>
      </c>
      <c r="AO4" s="23">
        <v>1.9184441646742301E-4</v>
      </c>
      <c r="AP4" s="23">
        <v>6.0750821561092797E-4</v>
      </c>
      <c r="AQ4" s="23">
        <v>710.00530419810298</v>
      </c>
      <c r="AR4" s="23">
        <v>13651.562311634299</v>
      </c>
      <c r="AS4" s="23">
        <v>193.01729923379099</v>
      </c>
      <c r="AT4" s="23">
        <v>73.759734674778002</v>
      </c>
      <c r="AU4" s="23">
        <v>120.979279134477</v>
      </c>
      <c r="AV4" s="23">
        <v>2.0360535366457699</v>
      </c>
      <c r="AW4" s="23">
        <v>0</v>
      </c>
      <c r="AX4" s="23">
        <v>0</v>
      </c>
      <c r="AY4" s="23">
        <v>152.48218761004901</v>
      </c>
      <c r="AZ4" s="23">
        <v>152.48218761004901</v>
      </c>
      <c r="BA4" s="23">
        <v>7.0230169569144001E-4</v>
      </c>
      <c r="BB4" s="23">
        <v>8.7787871693145204E-4</v>
      </c>
      <c r="BC4" s="23">
        <v>0</v>
      </c>
      <c r="BD4" s="23">
        <v>46.856029948679598</v>
      </c>
      <c r="BE4" s="23">
        <v>7.0666038762906798</v>
      </c>
      <c r="BF4" s="23">
        <v>546.35631438494795</v>
      </c>
      <c r="BG4" s="23">
        <v>38.982944490788498</v>
      </c>
      <c r="BH4" s="23">
        <v>1.9554227702839001E-3</v>
      </c>
      <c r="BI4" s="23">
        <v>3.9701209205509303E-3</v>
      </c>
      <c r="BJ4" s="23">
        <v>0</v>
      </c>
      <c r="BK4" s="23">
        <v>27.053210314611999</v>
      </c>
      <c r="BL4" s="23">
        <v>104.458732459972</v>
      </c>
      <c r="BM4" s="23">
        <v>0</v>
      </c>
      <c r="BN4" s="23">
        <v>2.6066936833942298E-4</v>
      </c>
      <c r="BO4" s="23">
        <v>3.7510956666611501E-4</v>
      </c>
      <c r="BP4" s="23">
        <v>2404.3078244239</v>
      </c>
      <c r="BQ4" s="23">
        <v>218.45135192909899</v>
      </c>
      <c r="BR4" s="23">
        <v>24.272351172032099</v>
      </c>
      <c r="BS4" s="23">
        <v>242.72370310113101</v>
      </c>
      <c r="BT4" s="23">
        <v>4.3894150744724601E-2</v>
      </c>
      <c r="BU4" s="23">
        <v>89.840692271559803</v>
      </c>
      <c r="BV4" s="23">
        <v>2.6885098577862498</v>
      </c>
      <c r="BW4" s="23">
        <v>0</v>
      </c>
      <c r="BX4" s="23">
        <v>7.7257030226791602E-3</v>
      </c>
      <c r="BY4" s="23">
        <v>9.2070969261643307E-2</v>
      </c>
      <c r="BZ4" s="23">
        <v>6.0798590157316999E-2</v>
      </c>
      <c r="CA4" s="23">
        <v>6.4448838309881999</v>
      </c>
      <c r="CB4" s="23">
        <v>0.21143504136422001</v>
      </c>
      <c r="CC4" s="23">
        <v>237.36911813366299</v>
      </c>
      <c r="CD4" s="23">
        <v>0.192213725204891</v>
      </c>
      <c r="CE4" s="23">
        <v>5.6991438976614397</v>
      </c>
      <c r="CF4" s="23">
        <v>107.25514424951901</v>
      </c>
      <c r="CG4" s="23">
        <v>0.17299277104449401</v>
      </c>
      <c r="CH4" s="23">
        <v>0</v>
      </c>
      <c r="CI4" s="23">
        <v>1.7557521982837E-4</v>
      </c>
      <c r="CJ4" s="23">
        <v>18.588038322944001</v>
      </c>
      <c r="CK4" s="23">
        <v>1926.6978676343099</v>
      </c>
      <c r="CL4" s="23">
        <v>1922.1939974811</v>
      </c>
      <c r="CM4" s="23">
        <v>4.5038701532102001</v>
      </c>
      <c r="CN4" s="23">
        <v>0.21720131263193199</v>
      </c>
      <c r="CO4" s="23">
        <v>0</v>
      </c>
      <c r="CP4" s="23">
        <v>47.092408187966001</v>
      </c>
      <c r="CQ4" s="23">
        <v>1.8068075003444699</v>
      </c>
      <c r="CR4" s="23">
        <v>710.61640531975195</v>
      </c>
      <c r="CS4" s="23">
        <v>2.8832092132255198</v>
      </c>
      <c r="CT4" s="23">
        <v>3.6520567951410099</v>
      </c>
      <c r="CU4" s="23">
        <v>1015.27266146375</v>
      </c>
      <c r="CV4" s="23">
        <v>29.1259604243015</v>
      </c>
      <c r="CW4" s="23">
        <v>0.65352670679078595</v>
      </c>
      <c r="CX4" s="23">
        <v>7.8807529737594901</v>
      </c>
      <c r="CY4" s="23">
        <v>0</v>
      </c>
      <c r="CZ4" s="23">
        <v>35.907731906501901</v>
      </c>
      <c r="DA4" s="23">
        <v>1.94454280601984</v>
      </c>
      <c r="DB4" s="23">
        <v>0</v>
      </c>
      <c r="DC4" s="23">
        <v>0</v>
      </c>
      <c r="DD4" s="23">
        <v>37.986123273643102</v>
      </c>
      <c r="DE4" s="23">
        <v>20.0227074736273</v>
      </c>
      <c r="DF4" s="23">
        <v>0</v>
      </c>
      <c r="DG4" s="23">
        <v>0</v>
      </c>
      <c r="DH4" s="23">
        <v>2201.8718383791602</v>
      </c>
      <c r="DI4" s="23">
        <v>8.7540373385378896</v>
      </c>
      <c r="DJ4" s="23">
        <v>13.460327210845501</v>
      </c>
      <c r="DL4" s="32">
        <f t="shared" ref="DL4:DL51" si="27">BP4/DH4</f>
        <v>1.0919381330539915</v>
      </c>
      <c r="DM4" s="46">
        <f t="shared" si="0"/>
        <v>4.1005202900266848E-3</v>
      </c>
      <c r="DN4" s="46">
        <f t="shared" si="1"/>
        <v>6.4991485995641767E-3</v>
      </c>
      <c r="DO4" s="46">
        <f t="shared" si="2"/>
        <v>4.021956577382124E-3</v>
      </c>
      <c r="DP4" s="46">
        <f t="shared" si="3"/>
        <v>4.6384483992130843E-3</v>
      </c>
      <c r="DQ4" s="46">
        <f t="shared" si="4"/>
        <v>4.6493689286545639E-3</v>
      </c>
      <c r="DR4" s="46">
        <f t="shared" si="5"/>
        <v>4.1921127796891331E-3</v>
      </c>
      <c r="DS4" s="46">
        <f t="shared" si="6"/>
        <v>3.2155230074968131E-3</v>
      </c>
      <c r="DT4" s="46">
        <f t="shared" si="7"/>
        <v>2.3495308788029157E-3</v>
      </c>
      <c r="DU4" s="46">
        <f t="shared" si="8"/>
        <v>5.6400508444596608E-3</v>
      </c>
      <c r="DV4" s="46">
        <f t="shared" si="9"/>
        <v>3.3346926182681227E-3</v>
      </c>
      <c r="DW4" s="46">
        <f t="shared" si="10"/>
        <v>3.6167748002899993E-3</v>
      </c>
      <c r="DX4" s="46">
        <f t="shared" si="11"/>
        <v>1.6523167309647741E-7</v>
      </c>
      <c r="DY4" s="46">
        <f t="shared" si="12"/>
        <v>4.3964462219744866E-3</v>
      </c>
      <c r="DZ4" s="46">
        <f t="shared" si="13"/>
        <v>8.9482098194450521E-3</v>
      </c>
      <c r="EA4" s="46">
        <f t="shared" si="14"/>
        <v>2.3471857252941185E-7</v>
      </c>
      <c r="EB4" s="46">
        <f t="shared" si="15"/>
        <v>3.6889513382887384E-3</v>
      </c>
      <c r="EC4" s="46">
        <f t="shared" si="16"/>
        <v>3.6963417936625612E-7</v>
      </c>
      <c r="ED4" s="46">
        <f t="shared" si="17"/>
        <v>1.0868280984210194E-4</v>
      </c>
      <c r="EE4" s="46">
        <f t="shared" si="18"/>
        <v>1.253993483675117E-4</v>
      </c>
      <c r="EF4" s="46">
        <f t="shared" si="19"/>
        <v>1.0227055795251336E-4</v>
      </c>
      <c r="EG4" s="46">
        <f t="shared" si="20"/>
        <v>0</v>
      </c>
      <c r="EH4" s="46">
        <f t="shared" si="21"/>
        <v>-6.7014190872568767E-7</v>
      </c>
      <c r="EI4" s="46">
        <f t="shared" si="22"/>
        <v>-9.7357799254788937E-7</v>
      </c>
      <c r="EJ4" s="46">
        <f t="shared" si="23"/>
        <v>-1.3584714064449882E-5</v>
      </c>
      <c r="EK4" s="46">
        <f t="shared" si="24"/>
        <v>1.2681178406650652E-4</v>
      </c>
      <c r="EL4" s="46">
        <f t="shared" si="25"/>
        <v>2.8905967023467503E-3</v>
      </c>
      <c r="EM4" s="46">
        <f t="shared" si="26"/>
        <v>1.5423571513491493E-4</v>
      </c>
    </row>
    <row r="5" spans="1:143" x14ac:dyDescent="0.3">
      <c r="A5" s="21" t="s">
        <v>3</v>
      </c>
      <c r="B5" s="21">
        <v>42693.282821000001</v>
      </c>
      <c r="C5" s="21">
        <v>340.31369059000002</v>
      </c>
      <c r="D5" s="21">
        <v>651.72706948999996</v>
      </c>
      <c r="E5" s="21">
        <v>5682.3021335000003</v>
      </c>
      <c r="F5" s="21">
        <v>5679.8107610999996</v>
      </c>
      <c r="G5" s="21">
        <v>140.63780274999999</v>
      </c>
      <c r="H5" s="21">
        <v>6426.6653431000004</v>
      </c>
      <c r="I5" s="23">
        <v>176.56074946999999</v>
      </c>
      <c r="J5" s="23">
        <v>17.836236682999999</v>
      </c>
      <c r="K5" s="23">
        <v>316.76613923000002</v>
      </c>
      <c r="L5" s="23">
        <v>46.534903649999997</v>
      </c>
      <c r="M5" s="23">
        <v>2.0584155999999998E-3</v>
      </c>
      <c r="N5" s="23">
        <v>367.32284828000002</v>
      </c>
      <c r="O5" s="23">
        <v>1.1865583900000001E-2</v>
      </c>
      <c r="P5" s="23">
        <v>1.52272924E-2</v>
      </c>
      <c r="Q5" s="23">
        <v>46.732090943999999</v>
      </c>
      <c r="R5" s="23">
        <v>1.6623206999999999E-3</v>
      </c>
      <c r="S5" s="23">
        <v>53.470614390000001</v>
      </c>
      <c r="T5" s="23">
        <v>16.199104292000001</v>
      </c>
      <c r="U5" s="23">
        <v>6.3646584243</v>
      </c>
      <c r="W5" s="23">
        <v>1.44362429E-2</v>
      </c>
      <c r="X5" s="23">
        <v>0.21516986330000001</v>
      </c>
      <c r="Y5" s="23">
        <v>0.13696429199999999</v>
      </c>
      <c r="Z5" s="23">
        <v>10.433444249000001</v>
      </c>
      <c r="AA5" s="23">
        <v>0.40848396570000001</v>
      </c>
      <c r="AD5" s="23" t="s">
        <v>3</v>
      </c>
      <c r="AE5" s="23">
        <v>0</v>
      </c>
      <c r="AF5" s="23">
        <v>404.46320989647597</v>
      </c>
      <c r="AG5" s="23">
        <v>18.054822320861799</v>
      </c>
      <c r="AH5" s="23">
        <v>178.45938563924699</v>
      </c>
      <c r="AI5" s="23">
        <v>178.45938563924699</v>
      </c>
      <c r="AJ5" s="23">
        <v>1131.4774390985201</v>
      </c>
      <c r="AK5" s="23">
        <v>0</v>
      </c>
      <c r="AL5" s="23">
        <v>317.95399913731899</v>
      </c>
      <c r="AM5" s="23">
        <v>0.41022114295274598</v>
      </c>
      <c r="AN5" s="23">
        <v>46.809735097369803</v>
      </c>
      <c r="AO5" s="23">
        <v>4.9393492051896803E-4</v>
      </c>
      <c r="AP5" s="23">
        <v>1.5641289959897899E-3</v>
      </c>
      <c r="AQ5" s="23">
        <v>2224.7340769546199</v>
      </c>
      <c r="AR5" s="23">
        <v>42955.233834642298</v>
      </c>
      <c r="AS5" s="23">
        <v>604.80109194424494</v>
      </c>
      <c r="AT5" s="23">
        <v>231.11939741446301</v>
      </c>
      <c r="AU5" s="23">
        <v>379.07752700104697</v>
      </c>
      <c r="AV5" s="23">
        <v>0</v>
      </c>
      <c r="AW5" s="23">
        <v>0</v>
      </c>
      <c r="AX5" s="23">
        <v>0</v>
      </c>
      <c r="AY5" s="23">
        <v>370.48570479237497</v>
      </c>
      <c r="AZ5" s="23">
        <v>370.48570479237497</v>
      </c>
      <c r="BA5" s="23">
        <v>4.7761491695536198E-3</v>
      </c>
      <c r="BB5" s="23">
        <v>5.9701859329302099E-3</v>
      </c>
      <c r="BC5" s="23">
        <v>0</v>
      </c>
      <c r="BD5" s="23">
        <v>146.81858774731799</v>
      </c>
      <c r="BE5" s="23">
        <v>22.142509923865301</v>
      </c>
      <c r="BF5" s="23">
        <v>1711.95577520965</v>
      </c>
      <c r="BG5" s="23">
        <v>122.14955001687601</v>
      </c>
      <c r="BH5" s="23">
        <v>5.0241483821271303E-3</v>
      </c>
      <c r="BI5" s="23">
        <v>1.02005545438251E-2</v>
      </c>
      <c r="BJ5" s="23">
        <v>0</v>
      </c>
      <c r="BK5" s="23">
        <v>47.2016942940528</v>
      </c>
      <c r="BL5" s="23">
        <v>343.50159120245502</v>
      </c>
      <c r="BM5" s="23">
        <v>0</v>
      </c>
      <c r="BN5" s="23">
        <v>6.81436097371539E-4</v>
      </c>
      <c r="BO5" s="23">
        <v>9.806018552323951E-4</v>
      </c>
      <c r="BP5" s="23">
        <v>7095.2751148883599</v>
      </c>
      <c r="BQ5" s="23">
        <v>590.67241078611301</v>
      </c>
      <c r="BR5" s="23">
        <v>65.630296979557599</v>
      </c>
      <c r="BS5" s="23">
        <v>656.30270776567102</v>
      </c>
      <c r="BT5" s="23">
        <v>0.13753841575992401</v>
      </c>
      <c r="BU5" s="23">
        <v>281.50710246936899</v>
      </c>
      <c r="BV5" s="23">
        <v>6.36356093217944</v>
      </c>
      <c r="BW5" s="23">
        <v>0</v>
      </c>
      <c r="BX5" s="23">
        <v>1.44337789451108E-2</v>
      </c>
      <c r="BY5" s="23">
        <v>0.215132864177904</v>
      </c>
      <c r="BZ5" s="23">
        <v>0.13694056133871099</v>
      </c>
      <c r="CA5" s="23">
        <v>10.4316404715373</v>
      </c>
      <c r="CB5" s="23">
        <v>0.62936571041187805</v>
      </c>
      <c r="CC5" s="23">
        <v>743.77416564013902</v>
      </c>
      <c r="CD5" s="23">
        <v>0.57215056289511002</v>
      </c>
      <c r="CE5" s="23">
        <v>16.9642644807839</v>
      </c>
      <c r="CF5" s="23">
        <v>319.259904286336</v>
      </c>
      <c r="CG5" s="23">
        <v>0.51493547005296603</v>
      </c>
      <c r="CH5" s="23">
        <v>0</v>
      </c>
      <c r="CI5" s="23">
        <v>1.19403395426511E-3</v>
      </c>
      <c r="CJ5" s="23">
        <v>55.329816222710903</v>
      </c>
      <c r="CK5" s="23">
        <v>5724.1586262986502</v>
      </c>
      <c r="CL5" s="23">
        <v>5721.6676988470899</v>
      </c>
      <c r="CM5" s="23">
        <v>2.4909274515572801</v>
      </c>
      <c r="CN5" s="23">
        <v>0.64652994846696099</v>
      </c>
      <c r="CO5" s="23">
        <v>0</v>
      </c>
      <c r="CP5" s="23">
        <v>140.17686598654001</v>
      </c>
      <c r="CQ5" s="23">
        <v>5.3782118636220799</v>
      </c>
      <c r="CR5" s="23">
        <v>2115.2403076549899</v>
      </c>
      <c r="CS5" s="23">
        <v>8.5822572290106098</v>
      </c>
      <c r="CT5" s="23">
        <v>10.8708602656569</v>
      </c>
      <c r="CU5" s="23">
        <v>3022.0987472235502</v>
      </c>
      <c r="CV5" s="23">
        <v>91.263497563156307</v>
      </c>
      <c r="CW5" s="23">
        <v>1.9453115236693701</v>
      </c>
      <c r="CX5" s="23">
        <v>23.4581704183821</v>
      </c>
      <c r="CY5" s="23">
        <v>0</v>
      </c>
      <c r="CZ5" s="23">
        <v>141.33913107998899</v>
      </c>
      <c r="DA5" s="23">
        <v>6.0930454085691101</v>
      </c>
      <c r="DB5" s="23">
        <v>0</v>
      </c>
      <c r="DC5" s="23">
        <v>0</v>
      </c>
      <c r="DD5" s="23">
        <v>119.025565384142</v>
      </c>
      <c r="DE5" s="23">
        <v>53.461511008209499</v>
      </c>
      <c r="DF5" s="23">
        <v>0</v>
      </c>
      <c r="DG5" s="23">
        <v>0</v>
      </c>
      <c r="DH5" s="23">
        <v>6459.7759037021096</v>
      </c>
      <c r="DI5" s="23">
        <v>16.196339793529202</v>
      </c>
      <c r="DJ5" s="23">
        <v>42.1766792428771</v>
      </c>
      <c r="DL5" s="32">
        <f t="shared" si="27"/>
        <v>1.0983779036083967</v>
      </c>
      <c r="DM5" s="46">
        <f t="shared" si="0"/>
        <v>6.1356493652778826E-3</v>
      </c>
      <c r="DN5" s="46">
        <f t="shared" si="1"/>
        <v>9.367535602015158E-3</v>
      </c>
      <c r="DO5" s="46">
        <f t="shared" si="2"/>
        <v>7.0207890540002526E-3</v>
      </c>
      <c r="DP5" s="46">
        <f t="shared" si="3"/>
        <v>7.3661153200364092E-3</v>
      </c>
      <c r="DQ5" s="46">
        <f t="shared" si="4"/>
        <v>7.3694247057949479E-3</v>
      </c>
      <c r="DR5" s="46">
        <f t="shared" si="5"/>
        <v>4.9867696755451218E-3</v>
      </c>
      <c r="DS5" s="46">
        <f t="shared" si="6"/>
        <v>5.152059246037826E-3</v>
      </c>
      <c r="DT5" s="46">
        <f t="shared" si="7"/>
        <v>1.0753444210824456E-2</v>
      </c>
      <c r="DU5" s="46">
        <f t="shared" si="8"/>
        <v>1.2255143377309929E-2</v>
      </c>
      <c r="DV5" s="46">
        <f t="shared" si="9"/>
        <v>3.749958597867923E-3</v>
      </c>
      <c r="DW5" s="46">
        <f t="shared" si="10"/>
        <v>5.9059206275976876E-3</v>
      </c>
      <c r="DX5" s="46">
        <f t="shared" si="11"/>
        <v>-1.708515477835962E-4</v>
      </c>
      <c r="DY5" s="46">
        <f t="shared" si="12"/>
        <v>8.6105629616701658E-3</v>
      </c>
      <c r="DZ5" s="46">
        <f t="shared" si="13"/>
        <v>6.3026950362669726E-3</v>
      </c>
      <c r="EA5" s="46">
        <f t="shared" si="14"/>
        <v>-1.7005479239164088E-4</v>
      </c>
      <c r="EB5" s="46">
        <f t="shared" si="15"/>
        <v>1.0048840969164752E-2</v>
      </c>
      <c r="EC5" s="46">
        <f t="shared" si="16"/>
        <v>-1.700919660483864E-4</v>
      </c>
      <c r="ED5" s="46">
        <f t="shared" si="17"/>
        <v>-1.7025018123235466E-4</v>
      </c>
      <c r="EE5" s="46">
        <f t="shared" si="18"/>
        <v>-1.7065748951100934E-4</v>
      </c>
      <c r="EF5" s="46">
        <f t="shared" si="19"/>
        <v>-1.7243535275511488E-4</v>
      </c>
      <c r="EG5" s="46">
        <f t="shared" si="20"/>
        <v>0</v>
      </c>
      <c r="EH5" s="46">
        <f t="shared" si="21"/>
        <v>-1.7067840339539595E-4</v>
      </c>
      <c r="EI5" s="46">
        <f t="shared" si="22"/>
        <v>-1.7195308640608199E-4</v>
      </c>
      <c r="EJ5" s="46">
        <f t="shared" si="23"/>
        <v>-1.7326166508417664E-4</v>
      </c>
      <c r="EK5" s="46">
        <f t="shared" si="24"/>
        <v>-1.728841808757439E-4</v>
      </c>
      <c r="EL5" s="46">
        <f t="shared" si="25"/>
        <v>4.252742821297892E-3</v>
      </c>
      <c r="EM5" s="46">
        <f t="shared" si="26"/>
        <v>0</v>
      </c>
    </row>
    <row r="6" spans="1:143" x14ac:dyDescent="0.3">
      <c r="A6" s="21" t="s">
        <v>4</v>
      </c>
      <c r="B6" s="21">
        <v>121473.08231</v>
      </c>
      <c r="C6" s="21">
        <v>817.02652634000003</v>
      </c>
      <c r="D6" s="21">
        <v>1920.1888878</v>
      </c>
      <c r="E6" s="21">
        <v>17146.110381999999</v>
      </c>
      <c r="F6" s="21">
        <v>16532.454455999999</v>
      </c>
      <c r="G6" s="21">
        <v>366.55451603</v>
      </c>
      <c r="H6" s="21">
        <v>19498.994900000002</v>
      </c>
      <c r="I6" s="23">
        <v>2330.6260630000002</v>
      </c>
      <c r="J6" s="23">
        <v>86.682506887000002</v>
      </c>
      <c r="K6" s="23">
        <v>552.43424665999999</v>
      </c>
      <c r="L6" s="23">
        <v>159.95326674</v>
      </c>
      <c r="N6" s="23">
        <v>1602.8125600000001</v>
      </c>
      <c r="O6" s="23">
        <v>2.6157274000000001E-3</v>
      </c>
      <c r="Q6" s="23">
        <v>318.44384903999998</v>
      </c>
      <c r="S6" s="23">
        <v>215.04745378999999</v>
      </c>
      <c r="T6" s="23">
        <v>106.29875699</v>
      </c>
      <c r="U6" s="23">
        <v>28.597271416000002</v>
      </c>
      <c r="W6" s="23">
        <v>0.1150503096</v>
      </c>
      <c r="X6" s="23">
        <v>1.8596071085999999</v>
      </c>
      <c r="Y6" s="23">
        <v>1.1581695864999999</v>
      </c>
      <c r="Z6" s="23">
        <v>80.261301146999998</v>
      </c>
      <c r="AA6" s="23">
        <v>1.5430708742999999</v>
      </c>
      <c r="AB6" s="23">
        <v>31.168270970999998</v>
      </c>
      <c r="AD6" s="23" t="s">
        <v>4</v>
      </c>
      <c r="AE6" s="23">
        <v>0</v>
      </c>
      <c r="AF6" s="23">
        <v>1071.6710354939601</v>
      </c>
      <c r="AG6" s="23">
        <v>86.677663610619106</v>
      </c>
      <c r="AH6" s="23">
        <v>2330.4948263890401</v>
      </c>
      <c r="AI6" s="23">
        <v>2330.4948263890401</v>
      </c>
      <c r="AJ6" s="23">
        <v>2997.9768972647298</v>
      </c>
      <c r="AK6" s="23">
        <v>0</v>
      </c>
      <c r="AL6" s="23">
        <v>552.40443812435296</v>
      </c>
      <c r="AM6" s="23">
        <v>1.5429903813171</v>
      </c>
      <c r="AN6" s="23">
        <v>159.94423563975701</v>
      </c>
      <c r="AO6" s="23">
        <v>0</v>
      </c>
      <c r="AP6" s="23">
        <v>0</v>
      </c>
      <c r="AQ6" s="23">
        <v>5894.6830535322497</v>
      </c>
      <c r="AR6" s="23">
        <v>121466.6510803</v>
      </c>
      <c r="AS6" s="23">
        <v>1602.4886282918001</v>
      </c>
      <c r="AT6" s="23">
        <v>612.37700534159796</v>
      </c>
      <c r="AU6" s="23">
        <v>1004.40863957743</v>
      </c>
      <c r="AV6" s="23">
        <v>31.166659683309501</v>
      </c>
      <c r="AW6" s="23">
        <v>0</v>
      </c>
      <c r="AX6" s="23">
        <v>0</v>
      </c>
      <c r="AY6" s="23">
        <v>1602.7244456651699</v>
      </c>
      <c r="AZ6" s="23">
        <v>1602.7244456651699</v>
      </c>
      <c r="BA6" s="23">
        <v>1.0462459296358799E-3</v>
      </c>
      <c r="BB6" s="23">
        <v>1.3078068459666801E-3</v>
      </c>
      <c r="BC6" s="23">
        <v>0</v>
      </c>
      <c r="BD6" s="23">
        <v>389.012492974216</v>
      </c>
      <c r="BE6" s="23">
        <v>58.669086258801599</v>
      </c>
      <c r="BF6" s="23">
        <v>4536.0203915123702</v>
      </c>
      <c r="BG6" s="23">
        <v>323.64906429104599</v>
      </c>
      <c r="BH6" s="23">
        <v>0</v>
      </c>
      <c r="BI6" s="23">
        <v>0</v>
      </c>
      <c r="BJ6" s="23">
        <v>0</v>
      </c>
      <c r="BK6" s="23">
        <v>318.42661875311398</v>
      </c>
      <c r="BL6" s="23">
        <v>816.98336914522395</v>
      </c>
      <c r="BM6" s="23">
        <v>0</v>
      </c>
      <c r="BN6" s="23">
        <v>0</v>
      </c>
      <c r="BO6" s="23">
        <v>0</v>
      </c>
      <c r="BP6" s="23">
        <v>21181.524511023101</v>
      </c>
      <c r="BQ6" s="23">
        <v>1728.07926547429</v>
      </c>
      <c r="BR6" s="23">
        <v>192.008836935841</v>
      </c>
      <c r="BS6" s="23">
        <v>1920.08810241013</v>
      </c>
      <c r="BT6" s="23">
        <v>0.36442343012746198</v>
      </c>
      <c r="BU6" s="23">
        <v>745.884644086305</v>
      </c>
      <c r="BV6" s="23">
        <v>28.595683224185901</v>
      </c>
      <c r="BW6" s="23">
        <v>0</v>
      </c>
      <c r="BX6" s="23">
        <v>0.115043827578503</v>
      </c>
      <c r="BY6" s="23">
        <v>1.8595115974323</v>
      </c>
      <c r="BZ6" s="23">
        <v>1.15810441308501</v>
      </c>
      <c r="CA6" s="23">
        <v>80.256938075203493</v>
      </c>
      <c r="CB6" s="23">
        <v>1.8184746317313401</v>
      </c>
      <c r="CC6" s="23">
        <v>1970.7135002664199</v>
      </c>
      <c r="CD6" s="23">
        <v>1.6531587790689799</v>
      </c>
      <c r="CE6" s="23">
        <v>49.016169112419099</v>
      </c>
      <c r="CF6" s="23">
        <v>922.46279449208203</v>
      </c>
      <c r="CG6" s="23">
        <v>1.4878429379781399</v>
      </c>
      <c r="CH6" s="23">
        <v>0</v>
      </c>
      <c r="CI6" s="23">
        <v>2.6156164532890202E-4</v>
      </c>
      <c r="CJ6" s="23">
        <v>159.86874248056299</v>
      </c>
      <c r="CK6" s="23">
        <v>17145.687421065799</v>
      </c>
      <c r="CL6" s="23">
        <v>16532.062901110901</v>
      </c>
      <c r="CM6" s="23">
        <v>613.62451995491494</v>
      </c>
      <c r="CN6" s="23">
        <v>1.8680695054981</v>
      </c>
      <c r="CO6" s="23">
        <v>0</v>
      </c>
      <c r="CP6" s="23">
        <v>405.023954887591</v>
      </c>
      <c r="CQ6" s="23">
        <v>15.539696646799699</v>
      </c>
      <c r="CR6" s="23">
        <v>6111.7296892035201</v>
      </c>
      <c r="CS6" s="23">
        <v>24.7973854931397</v>
      </c>
      <c r="CT6" s="23">
        <v>31.410019112689199</v>
      </c>
      <c r="CU6" s="23">
        <v>8731.9866335035294</v>
      </c>
      <c r="CV6" s="23">
        <v>241.81297689505499</v>
      </c>
      <c r="CW6" s="23">
        <v>5.6207393510584902</v>
      </c>
      <c r="CX6" s="23">
        <v>67.779530973230294</v>
      </c>
      <c r="CY6" s="23">
        <v>0</v>
      </c>
      <c r="CZ6" s="23">
        <v>366.53545427781899</v>
      </c>
      <c r="DA6" s="23">
        <v>16.144204978968801</v>
      </c>
      <c r="DB6" s="23">
        <v>0</v>
      </c>
      <c r="DC6" s="23">
        <v>0</v>
      </c>
      <c r="DD6" s="23">
        <v>315.37145793852301</v>
      </c>
      <c r="DE6" s="23">
        <v>215.03633775863099</v>
      </c>
      <c r="DF6" s="23">
        <v>0</v>
      </c>
      <c r="DG6" s="23">
        <v>0</v>
      </c>
      <c r="DH6" s="23">
        <v>19497.9416879214</v>
      </c>
      <c r="DI6" s="23">
        <v>106.29322429391399</v>
      </c>
      <c r="DJ6" s="23">
        <v>111.75184163329401</v>
      </c>
      <c r="DL6" s="32">
        <f t="shared" si="27"/>
        <v>1.0863466949511213</v>
      </c>
      <c r="DM6" s="46">
        <f t="shared" si="0"/>
        <v>-5.2943661078650668E-5</v>
      </c>
      <c r="DN6" s="46">
        <f t="shared" si="1"/>
        <v>-5.2822268781670183E-5</v>
      </c>
      <c r="DO6" s="46">
        <f t="shared" si="2"/>
        <v>-5.2487226913113558E-5</v>
      </c>
      <c r="DP6" s="46">
        <f t="shared" si="3"/>
        <v>-2.4668039851424032E-5</v>
      </c>
      <c r="DQ6" s="46">
        <f t="shared" si="4"/>
        <v>-2.3684014381547808E-5</v>
      </c>
      <c r="DR6" s="46">
        <f t="shared" si="5"/>
        <v>-5.2002502622165826E-5</v>
      </c>
      <c r="DS6" s="46">
        <f t="shared" si="6"/>
        <v>-5.4013659883621161E-5</v>
      </c>
      <c r="DT6" s="46">
        <f t="shared" si="7"/>
        <v>-5.6309595538947203E-5</v>
      </c>
      <c r="DU6" s="46">
        <f t="shared" si="8"/>
        <v>-5.5873746097466163E-5</v>
      </c>
      <c r="DV6" s="46">
        <f t="shared" si="9"/>
        <v>-5.3958522353099001E-5</v>
      </c>
      <c r="DW6" s="46">
        <f t="shared" si="10"/>
        <v>-5.6460867771288676E-5</v>
      </c>
      <c r="DX6" s="46">
        <f t="shared" si="11"/>
        <v>0</v>
      </c>
      <c r="DY6" s="46">
        <f t="shared" si="12"/>
        <v>-5.4974821778381915E-5</v>
      </c>
      <c r="DZ6" s="46">
        <f t="shared" si="13"/>
        <v>-4.3192218171540793E-5</v>
      </c>
      <c r="EA6" s="46">
        <f t="shared" si="14"/>
        <v>0</v>
      </c>
      <c r="EB6" s="46">
        <f t="shared" si="15"/>
        <v>-5.4107771080941321E-5</v>
      </c>
      <c r="EC6" s="46">
        <f t="shared" si="16"/>
        <v>0</v>
      </c>
      <c r="ED6" s="46">
        <f t="shared" si="17"/>
        <v>-5.1691062475235933E-5</v>
      </c>
      <c r="EE6" s="46">
        <f t="shared" si="18"/>
        <v>-5.2048549227416036E-5</v>
      </c>
      <c r="EF6" s="46">
        <f t="shared" si="19"/>
        <v>-5.5536480771096997E-5</v>
      </c>
      <c r="EG6" s="46">
        <f t="shared" si="20"/>
        <v>0</v>
      </c>
      <c r="EH6" s="46">
        <f t="shared" si="21"/>
        <v>-5.6340756661472932E-5</v>
      </c>
      <c r="EI6" s="46">
        <f t="shared" si="22"/>
        <v>-5.1360939231839895E-5</v>
      </c>
      <c r="EJ6" s="46">
        <f t="shared" si="23"/>
        <v>-5.6272773650411569E-5</v>
      </c>
      <c r="EK6" s="46">
        <f t="shared" si="24"/>
        <v>-5.4360840581357769E-5</v>
      </c>
      <c r="EL6" s="46">
        <f t="shared" si="25"/>
        <v>-5.2164151524427287E-5</v>
      </c>
      <c r="EM6" s="46">
        <f t="shared" si="26"/>
        <v>-5.1696409210407334E-5</v>
      </c>
    </row>
    <row r="7" spans="1:143" x14ac:dyDescent="0.3">
      <c r="A7" s="21" t="s">
        <v>5</v>
      </c>
      <c r="B7" s="21">
        <v>35059.836903000003</v>
      </c>
      <c r="C7" s="21">
        <v>266.13611878</v>
      </c>
      <c r="D7" s="21">
        <v>658.96461294000005</v>
      </c>
      <c r="E7" s="21">
        <v>5096.6940770000001</v>
      </c>
      <c r="F7" s="21">
        <v>5080.9547935999999</v>
      </c>
      <c r="G7" s="21">
        <v>129.50318175000001</v>
      </c>
      <c r="H7" s="21">
        <v>5579.1213869000003</v>
      </c>
      <c r="I7" s="23">
        <v>135.22619534</v>
      </c>
      <c r="J7" s="23">
        <v>13.476361991999999</v>
      </c>
      <c r="K7" s="23">
        <v>264.63132872</v>
      </c>
      <c r="L7" s="23">
        <v>31.306999705999999</v>
      </c>
      <c r="M7" s="23">
        <v>1.2772399E-3</v>
      </c>
      <c r="N7" s="23">
        <v>267.23112556000001</v>
      </c>
      <c r="O7" s="23">
        <v>9.3774784E-3</v>
      </c>
      <c r="P7" s="23">
        <v>9.4484834000000007E-3</v>
      </c>
      <c r="Q7" s="23">
        <v>44.338976781</v>
      </c>
      <c r="R7" s="23">
        <v>1.0314644000000001E-3</v>
      </c>
      <c r="S7" s="23">
        <v>33.178337308000003</v>
      </c>
      <c r="T7" s="23">
        <v>10.051489740999999</v>
      </c>
      <c r="U7" s="23">
        <v>4.3180159830999996</v>
      </c>
      <c r="W7" s="23">
        <v>1.8214202799999999E-2</v>
      </c>
      <c r="X7" s="23">
        <v>0.1797949864</v>
      </c>
      <c r="Y7" s="23">
        <v>0.12471158810000001</v>
      </c>
      <c r="Z7" s="23">
        <v>6.7773658249000004</v>
      </c>
      <c r="AA7" s="23">
        <v>0.45678658560000002</v>
      </c>
      <c r="AD7" s="23" t="s">
        <v>5</v>
      </c>
      <c r="AE7" s="23">
        <v>0</v>
      </c>
      <c r="AF7" s="23">
        <v>356.52074485200001</v>
      </c>
      <c r="AG7" s="23">
        <v>13.652909468786699</v>
      </c>
      <c r="AH7" s="23">
        <v>136.75604367811201</v>
      </c>
      <c r="AI7" s="23">
        <v>136.75604367811201</v>
      </c>
      <c r="AJ7" s="23">
        <v>997.35905954494797</v>
      </c>
      <c r="AK7" s="23">
        <v>0</v>
      </c>
      <c r="AL7" s="23">
        <v>265.54727540526699</v>
      </c>
      <c r="AM7" s="23">
        <v>0.45807568457024</v>
      </c>
      <c r="AN7" s="23">
        <v>31.5252565336068</v>
      </c>
      <c r="AO7" s="23">
        <v>3.0638892152736201E-4</v>
      </c>
      <c r="AP7" s="23">
        <v>9.7023548957599504E-4</v>
      </c>
      <c r="AQ7" s="23">
        <v>1961.02804726615</v>
      </c>
      <c r="AR7" s="23">
        <v>35267.440342100002</v>
      </c>
      <c r="AS7" s="23">
        <v>533.11164495310402</v>
      </c>
      <c r="AT7" s="23">
        <v>203.72391530421601</v>
      </c>
      <c r="AU7" s="23">
        <v>334.14406150689399</v>
      </c>
      <c r="AV7" s="23">
        <v>0</v>
      </c>
      <c r="AW7" s="23">
        <v>0</v>
      </c>
      <c r="AX7" s="23">
        <v>0</v>
      </c>
      <c r="AY7" s="23">
        <v>269.766733221415</v>
      </c>
      <c r="AZ7" s="23">
        <v>269.766733221415</v>
      </c>
      <c r="BA7" s="23">
        <v>3.7746468428479698E-3</v>
      </c>
      <c r="BB7" s="23">
        <v>4.7183122826777299E-3</v>
      </c>
      <c r="BC7" s="23">
        <v>0</v>
      </c>
      <c r="BD7" s="23">
        <v>129.41565612265001</v>
      </c>
      <c r="BE7" s="23">
        <v>19.517877681476701</v>
      </c>
      <c r="BF7" s="23">
        <v>1509.03111371468</v>
      </c>
      <c r="BG7" s="23">
        <v>107.670737615698</v>
      </c>
      <c r="BH7" s="23">
        <v>3.1165008517402698E-3</v>
      </c>
      <c r="BI7" s="23">
        <v>6.32743933162475E-3</v>
      </c>
      <c r="BJ7" s="23">
        <v>0</v>
      </c>
      <c r="BK7" s="23">
        <v>44.712397181787203</v>
      </c>
      <c r="BL7" s="23">
        <v>268.69616970235199</v>
      </c>
      <c r="BM7" s="23">
        <v>0</v>
      </c>
      <c r="BN7" s="23">
        <v>4.2269847560089699E-4</v>
      </c>
      <c r="BO7" s="23">
        <v>6.0827051383455396E-4</v>
      </c>
      <c r="BP7" s="23">
        <v>6165.2096470081597</v>
      </c>
      <c r="BQ7" s="23">
        <v>596.27309938518999</v>
      </c>
      <c r="BR7" s="23">
        <v>66.252582364657698</v>
      </c>
      <c r="BS7" s="23">
        <v>662.52568174984799</v>
      </c>
      <c r="BT7" s="23">
        <v>0.121235431824401</v>
      </c>
      <c r="BU7" s="23">
        <v>248.138977074449</v>
      </c>
      <c r="BV7" s="23">
        <v>4.3159275539579802</v>
      </c>
      <c r="BW7" s="23">
        <v>0</v>
      </c>
      <c r="BX7" s="23">
        <v>1.8205447941054501E-2</v>
      </c>
      <c r="BY7" s="23">
        <v>0.179708515577607</v>
      </c>
      <c r="BZ7" s="23">
        <v>0.124651731909997</v>
      </c>
      <c r="CA7" s="23">
        <v>6.7740831639251997</v>
      </c>
      <c r="CB7" s="23">
        <v>0.56255426804087305</v>
      </c>
      <c r="CC7" s="23">
        <v>655.611793981505</v>
      </c>
      <c r="CD7" s="23">
        <v>0.51141269033296399</v>
      </c>
      <c r="CE7" s="23">
        <v>15.163391624687</v>
      </c>
      <c r="CF7" s="23">
        <v>285.36842533628698</v>
      </c>
      <c r="CG7" s="23">
        <v>0.46027174489949602</v>
      </c>
      <c r="CH7" s="23">
        <v>0</v>
      </c>
      <c r="CI7" s="23">
        <v>9.4365746533520698E-4</v>
      </c>
      <c r="CJ7" s="23">
        <v>49.456175469240499</v>
      </c>
      <c r="CK7" s="23">
        <v>5130.0066520351802</v>
      </c>
      <c r="CL7" s="23">
        <v>5114.2749453832603</v>
      </c>
      <c r="CM7" s="23">
        <v>15.7317066519199</v>
      </c>
      <c r="CN7" s="23">
        <v>0.57789649412802202</v>
      </c>
      <c r="CO7" s="23">
        <v>0</v>
      </c>
      <c r="CP7" s="23">
        <v>125.29615250059901</v>
      </c>
      <c r="CQ7" s="23">
        <v>4.8072799949730198</v>
      </c>
      <c r="CR7" s="23">
        <v>1890.6934429641899</v>
      </c>
      <c r="CS7" s="23">
        <v>7.6711916505919904</v>
      </c>
      <c r="CT7" s="23">
        <v>9.7168425573250197</v>
      </c>
      <c r="CU7" s="23">
        <v>2701.2831731424099</v>
      </c>
      <c r="CV7" s="23">
        <v>80.445717429992797</v>
      </c>
      <c r="CW7" s="23">
        <v>1.7388034620945301</v>
      </c>
      <c r="CX7" s="23">
        <v>20.9679314834572</v>
      </c>
      <c r="CY7" s="23">
        <v>0</v>
      </c>
      <c r="CZ7" s="23">
        <v>130.053162342657</v>
      </c>
      <c r="DA7" s="23">
        <v>5.3708134559088601</v>
      </c>
      <c r="DB7" s="23">
        <v>0</v>
      </c>
      <c r="DC7" s="23">
        <v>0</v>
      </c>
      <c r="DD7" s="23">
        <v>104.916994625832</v>
      </c>
      <c r="DE7" s="23">
        <v>33.162390690284802</v>
      </c>
      <c r="DF7" s="23">
        <v>0</v>
      </c>
      <c r="DG7" s="23">
        <v>0</v>
      </c>
      <c r="DH7" s="23">
        <v>5605.1060427125603</v>
      </c>
      <c r="DI7" s="23">
        <v>10.0466550831792</v>
      </c>
      <c r="DJ7" s="23">
        <v>37.177287103670899</v>
      </c>
      <c r="DL7" s="32">
        <f t="shared" si="27"/>
        <v>1.0999273876403846</v>
      </c>
      <c r="DM7" s="46">
        <f t="shared" si="0"/>
        <v>5.9214034473228008E-3</v>
      </c>
      <c r="DN7" s="46">
        <f t="shared" si="1"/>
        <v>9.6193291391171269E-3</v>
      </c>
      <c r="DO7" s="46">
        <f t="shared" si="2"/>
        <v>5.4040364837803214E-3</v>
      </c>
      <c r="DP7" s="46">
        <f t="shared" si="3"/>
        <v>6.5361142991710482E-3</v>
      </c>
      <c r="DQ7" s="46">
        <f t="shared" si="4"/>
        <v>6.5578524385280163E-3</v>
      </c>
      <c r="DR7" s="46">
        <f t="shared" si="5"/>
        <v>4.2468500404778155E-3</v>
      </c>
      <c r="DS7" s="46">
        <f t="shared" si="6"/>
        <v>4.6574817091402706E-3</v>
      </c>
      <c r="DT7" s="46">
        <f t="shared" si="7"/>
        <v>1.1313254316336395E-2</v>
      </c>
      <c r="DU7" s="46">
        <f t="shared" si="8"/>
        <v>1.3100529422666471E-2</v>
      </c>
      <c r="DV7" s="46">
        <f t="shared" si="9"/>
        <v>3.4612178750616823E-3</v>
      </c>
      <c r="DW7" s="46">
        <f t="shared" si="10"/>
        <v>6.9715025283937412E-3</v>
      </c>
      <c r="DX7" s="46">
        <f t="shared" si="11"/>
        <v>-4.8188981305925506E-4</v>
      </c>
      <c r="DY7" s="46">
        <f t="shared" si="12"/>
        <v>9.4884443423327164E-3</v>
      </c>
      <c r="DZ7" s="46">
        <f t="shared" si="13"/>
        <v>6.3064065133869515E-3</v>
      </c>
      <c r="EA7" s="46">
        <f t="shared" si="14"/>
        <v>-4.8084083367090809E-4</v>
      </c>
      <c r="EB7" s="46">
        <f t="shared" si="15"/>
        <v>8.4219444808482976E-3</v>
      </c>
      <c r="EC7" s="46">
        <f t="shared" si="16"/>
        <v>-4.8029826773396254E-4</v>
      </c>
      <c r="ED7" s="46">
        <f t="shared" si="17"/>
        <v>-4.8063341954619765E-4</v>
      </c>
      <c r="EE7" s="46">
        <f t="shared" si="18"/>
        <v>-4.8098918124333715E-4</v>
      </c>
      <c r="EF7" s="46">
        <f t="shared" si="19"/>
        <v>-4.8365479659943591E-4</v>
      </c>
      <c r="EG7" s="46">
        <f t="shared" si="20"/>
        <v>0</v>
      </c>
      <c r="EH7" s="46">
        <f t="shared" si="21"/>
        <v>-4.8066111054268971E-4</v>
      </c>
      <c r="EI7" s="46">
        <f t="shared" si="22"/>
        <v>-4.8094123270276128E-4</v>
      </c>
      <c r="EJ7" s="46">
        <f t="shared" si="23"/>
        <v>-4.79956922327175E-4</v>
      </c>
      <c r="EK7" s="46">
        <f t="shared" si="24"/>
        <v>-4.8435646822253585E-4</v>
      </c>
      <c r="EL7" s="46">
        <f t="shared" si="25"/>
        <v>2.8221033867418107E-3</v>
      </c>
      <c r="EM7" s="46">
        <f t="shared" si="26"/>
        <v>0</v>
      </c>
    </row>
    <row r="8" spans="1:143" x14ac:dyDescent="0.3">
      <c r="A8" s="21" t="s">
        <v>6</v>
      </c>
      <c r="B8" s="21">
        <v>25378.410667</v>
      </c>
      <c r="C8" s="21">
        <v>191.6138618</v>
      </c>
      <c r="D8" s="21">
        <v>456.28260809</v>
      </c>
      <c r="E8" s="21">
        <v>3419.8422077</v>
      </c>
      <c r="F8" s="21">
        <v>3412.2128437000001</v>
      </c>
      <c r="G8" s="21">
        <v>91.804565523999997</v>
      </c>
      <c r="H8" s="21">
        <v>3616.9982552000001</v>
      </c>
      <c r="I8" s="23">
        <v>102.66851058</v>
      </c>
      <c r="J8" s="23">
        <v>9.5684618210999997</v>
      </c>
      <c r="K8" s="23">
        <v>189.68391600999999</v>
      </c>
      <c r="L8" s="23">
        <v>23.773861744000001</v>
      </c>
      <c r="M8" s="23">
        <v>1.0457630999999999E-3</v>
      </c>
      <c r="N8" s="23">
        <v>216.45510819</v>
      </c>
      <c r="O8" s="23">
        <v>7.4944054999999997E-3</v>
      </c>
      <c r="P8" s="23">
        <v>7.5846561E-3</v>
      </c>
      <c r="Q8" s="23">
        <v>30.220012014999998</v>
      </c>
      <c r="R8" s="23">
        <v>9.2318279999999999E-4</v>
      </c>
      <c r="S8" s="23">
        <v>23.80101015</v>
      </c>
      <c r="T8" s="23">
        <v>7.6076323500000003</v>
      </c>
      <c r="U8" s="23">
        <v>3.6050537653000001</v>
      </c>
      <c r="W8" s="23">
        <v>1.22954346E-2</v>
      </c>
      <c r="X8" s="23">
        <v>0.1431798114</v>
      </c>
      <c r="Y8" s="23">
        <v>9.5696386699999997E-2</v>
      </c>
      <c r="Z8" s="23">
        <v>4.5195442025999997</v>
      </c>
      <c r="AA8" s="23">
        <v>0.31574498849999999</v>
      </c>
      <c r="AD8" s="23" t="s">
        <v>6</v>
      </c>
      <c r="AE8" s="23">
        <v>0</v>
      </c>
      <c r="AF8" s="23">
        <v>225.59963479742899</v>
      </c>
      <c r="AG8" s="23">
        <v>9.7000870534253405</v>
      </c>
      <c r="AH8" s="23">
        <v>103.80210371116701</v>
      </c>
      <c r="AI8" s="23">
        <v>103.80210371116701</v>
      </c>
      <c r="AJ8" s="23">
        <v>631.10962556920504</v>
      </c>
      <c r="AK8" s="23">
        <v>0</v>
      </c>
      <c r="AL8" s="23">
        <v>190.34164911148099</v>
      </c>
      <c r="AM8" s="23">
        <v>0.31666666640987201</v>
      </c>
      <c r="AN8" s="23">
        <v>23.933321252548701</v>
      </c>
      <c r="AO8" s="23">
        <v>2.5080581557234701E-4</v>
      </c>
      <c r="AP8" s="23">
        <v>7.9421175757976603E-4</v>
      </c>
      <c r="AQ8" s="23">
        <v>1240.9010486771699</v>
      </c>
      <c r="AR8" s="23">
        <v>25530.571280609802</v>
      </c>
      <c r="AS8" s="23">
        <v>337.34273979473801</v>
      </c>
      <c r="AT8" s="23">
        <v>128.91262647556999</v>
      </c>
      <c r="AU8" s="23">
        <v>211.44001112419099</v>
      </c>
      <c r="AV8" s="23">
        <v>0</v>
      </c>
      <c r="AW8" s="23">
        <v>0</v>
      </c>
      <c r="AX8" s="23">
        <v>0</v>
      </c>
      <c r="AY8" s="23">
        <v>218.316042191923</v>
      </c>
      <c r="AZ8" s="23">
        <v>218.316042191923</v>
      </c>
      <c r="BA8" s="23">
        <v>3.0149001040460301E-3</v>
      </c>
      <c r="BB8" s="23">
        <v>3.76863749577759E-3</v>
      </c>
      <c r="BC8" s="23">
        <v>0</v>
      </c>
      <c r="BD8" s="23">
        <v>81.891780247391594</v>
      </c>
      <c r="BE8" s="23">
        <v>12.3505327609278</v>
      </c>
      <c r="BF8" s="23">
        <v>954.88597074351605</v>
      </c>
      <c r="BG8" s="23">
        <v>68.131966357622701</v>
      </c>
      <c r="BH8" s="23">
        <v>2.5011486918324198E-3</v>
      </c>
      <c r="BI8" s="23">
        <v>5.0780901855740504E-3</v>
      </c>
      <c r="BJ8" s="23">
        <v>0</v>
      </c>
      <c r="BK8" s="23">
        <v>30.497245836424799</v>
      </c>
      <c r="BL8" s="23">
        <v>193.51205155508501</v>
      </c>
      <c r="BM8" s="23">
        <v>0</v>
      </c>
      <c r="BN8" s="23">
        <v>3.7823548228861799E-4</v>
      </c>
      <c r="BO8" s="23">
        <v>5.4428838538997002E-4</v>
      </c>
      <c r="BP8" s="23">
        <v>3990.65468939631</v>
      </c>
      <c r="BQ8" s="23">
        <v>413.00382122940698</v>
      </c>
      <c r="BR8" s="23">
        <v>45.889348598135904</v>
      </c>
      <c r="BS8" s="23">
        <v>458.89316982754298</v>
      </c>
      <c r="BT8" s="23">
        <v>7.6715472386227695E-2</v>
      </c>
      <c r="BU8" s="23">
        <v>157.01755396749201</v>
      </c>
      <c r="BV8" s="23">
        <v>3.6024703553231201</v>
      </c>
      <c r="BW8" s="23">
        <v>0</v>
      </c>
      <c r="BX8" s="23">
        <v>1.2286679891532501E-2</v>
      </c>
      <c r="BY8" s="23">
        <v>0.14307782979039499</v>
      </c>
      <c r="BZ8" s="23">
        <v>9.5627590419180106E-2</v>
      </c>
      <c r="CA8" s="23">
        <v>4.5163066178059204</v>
      </c>
      <c r="CB8" s="23">
        <v>0.37804877924568803</v>
      </c>
      <c r="CC8" s="23">
        <v>414.85867611402199</v>
      </c>
      <c r="CD8" s="23">
        <v>0.34368058146905001</v>
      </c>
      <c r="CE8" s="23">
        <v>10.190130182928501</v>
      </c>
      <c r="CF8" s="23">
        <v>191.77372289003901</v>
      </c>
      <c r="CG8" s="23">
        <v>0.30931240992741199</v>
      </c>
      <c r="CH8" s="23">
        <v>0</v>
      </c>
      <c r="CI8" s="23">
        <v>7.5372730038525697E-4</v>
      </c>
      <c r="CJ8" s="23">
        <v>33.235617057160297</v>
      </c>
      <c r="CK8" s="23">
        <v>3444.5269987416</v>
      </c>
      <c r="CL8" s="23">
        <v>3436.90307524022</v>
      </c>
      <c r="CM8" s="23">
        <v>7.6239235013806397</v>
      </c>
      <c r="CN8" s="23">
        <v>0.38835879682754798</v>
      </c>
      <c r="CO8" s="23">
        <v>0</v>
      </c>
      <c r="CP8" s="23">
        <v>84.201730628262098</v>
      </c>
      <c r="CQ8" s="23">
        <v>3.2305974238992001</v>
      </c>
      <c r="CR8" s="23">
        <v>1270.5869975804201</v>
      </c>
      <c r="CS8" s="23">
        <v>5.1552094809768603</v>
      </c>
      <c r="CT8" s="23">
        <v>6.5299293859576499</v>
      </c>
      <c r="CU8" s="23">
        <v>1815.3203258431299</v>
      </c>
      <c r="CV8" s="23">
        <v>50.904513733503101</v>
      </c>
      <c r="CW8" s="23">
        <v>1.1685140307655</v>
      </c>
      <c r="CX8" s="23">
        <v>14.0909001692047</v>
      </c>
      <c r="CY8" s="23">
        <v>0</v>
      </c>
      <c r="CZ8" s="23">
        <v>92.205103814547201</v>
      </c>
      <c r="DA8" s="23">
        <v>3.3985499067434901</v>
      </c>
      <c r="DB8" s="23">
        <v>0</v>
      </c>
      <c r="DC8" s="23">
        <v>0</v>
      </c>
      <c r="DD8" s="23">
        <v>66.389456397039197</v>
      </c>
      <c r="DE8" s="23">
        <v>23.784020240265601</v>
      </c>
      <c r="DF8" s="23">
        <v>0</v>
      </c>
      <c r="DG8" s="23">
        <v>0</v>
      </c>
      <c r="DH8" s="23">
        <v>3636.1955000358198</v>
      </c>
      <c r="DI8" s="23">
        <v>7.6021985784078199</v>
      </c>
      <c r="DJ8" s="23">
        <v>23.5250788451578</v>
      </c>
      <c r="DL8" s="32">
        <f t="shared" si="27"/>
        <v>1.0974807843409404</v>
      </c>
      <c r="DM8" s="46">
        <f t="shared" si="0"/>
        <v>5.9956715023001348E-3</v>
      </c>
      <c r="DN8" s="46">
        <f t="shared" si="1"/>
        <v>9.9063279517130082E-3</v>
      </c>
      <c r="DO8" s="46">
        <f t="shared" si="2"/>
        <v>5.7213702456703252E-3</v>
      </c>
      <c r="DP8" s="46">
        <f t="shared" si="3"/>
        <v>7.2181081881557375E-3</v>
      </c>
      <c r="DQ8" s="46">
        <f t="shared" si="4"/>
        <v>7.2358415700256463E-3</v>
      </c>
      <c r="DR8" s="46">
        <f t="shared" si="5"/>
        <v>4.3629452223973826E-3</v>
      </c>
      <c r="DS8" s="46">
        <f t="shared" si="6"/>
        <v>5.3075073531541339E-3</v>
      </c>
      <c r="DT8" s="46">
        <f t="shared" si="7"/>
        <v>1.104129323356357E-2</v>
      </c>
      <c r="DU8" s="46">
        <f t="shared" si="8"/>
        <v>1.3756153787966839E-2</v>
      </c>
      <c r="DV8" s="46">
        <f t="shared" si="9"/>
        <v>3.4675217346647608E-3</v>
      </c>
      <c r="DW8" s="46">
        <f t="shared" si="10"/>
        <v>6.7073456666729425E-3</v>
      </c>
      <c r="DX8" s="46">
        <f t="shared" si="11"/>
        <v>-7.1290223176438715E-4</v>
      </c>
      <c r="DY8" s="46">
        <f t="shared" si="12"/>
        <v>8.597320790828868E-3</v>
      </c>
      <c r="DZ8" s="46">
        <f t="shared" si="13"/>
        <v>5.7188525772828075E-3</v>
      </c>
      <c r="EA8" s="46">
        <f t="shared" si="14"/>
        <v>-7.1423443885996292E-4</v>
      </c>
      <c r="EB8" s="46">
        <f t="shared" si="15"/>
        <v>9.1738488153874052E-3</v>
      </c>
      <c r="EC8" s="46">
        <f t="shared" si="16"/>
        <v>-7.1376147975457682E-4</v>
      </c>
      <c r="ED8" s="46">
        <f t="shared" si="17"/>
        <v>-7.1383145619971185E-4</v>
      </c>
      <c r="EE8" s="46">
        <f t="shared" si="18"/>
        <v>-7.1425265341330433E-4</v>
      </c>
      <c r="EF8" s="46">
        <f t="shared" si="19"/>
        <v>-7.1660789132919347E-4</v>
      </c>
      <c r="EG8" s="46">
        <f t="shared" si="20"/>
        <v>0</v>
      </c>
      <c r="EH8" s="46">
        <f t="shared" si="21"/>
        <v>-7.1202920045621238E-4</v>
      </c>
      <c r="EI8" s="46">
        <f t="shared" si="22"/>
        <v>-7.1226249432681089E-4</v>
      </c>
      <c r="EJ8" s="46">
        <f t="shared" si="23"/>
        <v>-7.189015509599287E-4</v>
      </c>
      <c r="EK8" s="46">
        <f t="shared" si="24"/>
        <v>-7.1635205873565812E-4</v>
      </c>
      <c r="EL8" s="46">
        <f t="shared" si="25"/>
        <v>2.9190579215543772E-3</v>
      </c>
      <c r="EM8" s="46">
        <f t="shared" si="26"/>
        <v>0</v>
      </c>
    </row>
    <row r="9" spans="1:143" x14ac:dyDescent="0.3">
      <c r="A9" s="21" t="s">
        <v>7</v>
      </c>
      <c r="B9" s="21">
        <v>5499.5836181000004</v>
      </c>
      <c r="C9" s="21">
        <v>45.186213180999999</v>
      </c>
      <c r="D9" s="21">
        <v>87.186114119999999</v>
      </c>
      <c r="E9" s="21">
        <v>743.51273246999995</v>
      </c>
      <c r="F9" s="21">
        <v>743.10807947000001</v>
      </c>
      <c r="G9" s="21">
        <v>18.092947064000001</v>
      </c>
      <c r="H9" s="21">
        <v>822.16279145999999</v>
      </c>
      <c r="I9" s="23">
        <v>23.705364712000002</v>
      </c>
      <c r="J9" s="23">
        <v>2.4274927504999999</v>
      </c>
      <c r="K9" s="23">
        <v>39.850713141</v>
      </c>
      <c r="L9" s="23">
        <v>5.9346389790999998</v>
      </c>
      <c r="M9" s="23">
        <v>2.4638230000000001E-4</v>
      </c>
      <c r="N9" s="23">
        <v>48.325013829</v>
      </c>
      <c r="O9" s="23">
        <v>1.5457995E-3</v>
      </c>
      <c r="P9" s="23">
        <v>1.8226326E-3</v>
      </c>
      <c r="Q9" s="23">
        <v>6.4662001160000004</v>
      </c>
      <c r="R9" s="23">
        <v>1.9897170000000001E-4</v>
      </c>
      <c r="S9" s="23">
        <v>6.4001722000000001</v>
      </c>
      <c r="T9" s="23">
        <v>1.93895375</v>
      </c>
      <c r="U9" s="23">
        <v>0.76461846870000005</v>
      </c>
      <c r="W9" s="23">
        <v>1.7973713E-3</v>
      </c>
      <c r="X9" s="23">
        <v>2.6101900099999999E-2</v>
      </c>
      <c r="Y9" s="23">
        <v>1.6723408200000001E-2</v>
      </c>
      <c r="Z9" s="23">
        <v>1.2511312068</v>
      </c>
      <c r="AA9" s="23">
        <v>5.5334489899999999E-2</v>
      </c>
      <c r="AD9" s="23" t="s">
        <v>7</v>
      </c>
      <c r="AE9" s="23">
        <v>0</v>
      </c>
      <c r="AF9" s="23">
        <v>51.659972695860198</v>
      </c>
      <c r="AG9" s="23">
        <v>2.46559196884091</v>
      </c>
      <c r="AH9" s="23">
        <v>24.035622518789001</v>
      </c>
      <c r="AI9" s="23">
        <v>24.035622518789001</v>
      </c>
      <c r="AJ9" s="23">
        <v>144.51766725970899</v>
      </c>
      <c r="AK9" s="23">
        <v>0</v>
      </c>
      <c r="AL9" s="23">
        <v>40.050864814821203</v>
      </c>
      <c r="AM9" s="23">
        <v>5.5627133129538001E-2</v>
      </c>
      <c r="AN9" s="23">
        <v>5.9815988550974701</v>
      </c>
      <c r="AO9" s="6">
        <v>5.9097535882978603E-5</v>
      </c>
      <c r="AP9" s="23">
        <v>1.8714329646103001E-4</v>
      </c>
      <c r="AQ9" s="23">
        <v>284.15387869332</v>
      </c>
      <c r="AR9" s="23">
        <v>5544.6094267431699</v>
      </c>
      <c r="AS9" s="23">
        <v>77.248102159890095</v>
      </c>
      <c r="AT9" s="23">
        <v>29.519689451026</v>
      </c>
      <c r="AU9" s="23">
        <v>48.417612309727303</v>
      </c>
      <c r="AV9" s="23">
        <v>0</v>
      </c>
      <c r="AW9" s="23">
        <v>0</v>
      </c>
      <c r="AX9" s="23">
        <v>0</v>
      </c>
      <c r="AY9" s="23">
        <v>48.872087349521898</v>
      </c>
      <c r="AZ9" s="23">
        <v>48.872087349521898</v>
      </c>
      <c r="BA9" s="23">
        <v>6.2344926863539397E-4</v>
      </c>
      <c r="BB9" s="23">
        <v>7.7931664374410897E-4</v>
      </c>
      <c r="BC9" s="23">
        <v>0</v>
      </c>
      <c r="BD9" s="23">
        <v>18.752372626597602</v>
      </c>
      <c r="BE9" s="23">
        <v>2.8281465832739698</v>
      </c>
      <c r="BF9" s="23">
        <v>218.65929654959299</v>
      </c>
      <c r="BG9" s="23">
        <v>15.6015285319311</v>
      </c>
      <c r="BH9" s="23">
        <v>6.0112434960895504E-4</v>
      </c>
      <c r="BI9" s="23">
        <v>1.22046399907405E-3</v>
      </c>
      <c r="BJ9" s="23">
        <v>0</v>
      </c>
      <c r="BK9" s="23">
        <v>6.5476524928995099</v>
      </c>
      <c r="BL9" s="23">
        <v>45.739416866460502</v>
      </c>
      <c r="BM9" s="23">
        <v>0</v>
      </c>
      <c r="BN9" s="6">
        <v>8.1532404967013297E-5</v>
      </c>
      <c r="BO9" s="23">
        <v>1.17325907835777E-4</v>
      </c>
      <c r="BP9" s="23">
        <v>908.99423193725704</v>
      </c>
      <c r="BQ9" s="23">
        <v>79.175113697867602</v>
      </c>
      <c r="BR9" s="23">
        <v>8.7972284043497098</v>
      </c>
      <c r="BS9" s="23">
        <v>87.972342102217297</v>
      </c>
      <c r="BT9" s="23">
        <v>1.7567063276266701E-2</v>
      </c>
      <c r="BU9" s="23">
        <v>35.955451092555499</v>
      </c>
      <c r="BV9" s="23">
        <v>0.76417847491912905</v>
      </c>
      <c r="BW9" s="23">
        <v>0</v>
      </c>
      <c r="BX9" s="23">
        <v>1.79634246487761E-3</v>
      </c>
      <c r="BY9" s="23">
        <v>2.60870967222782E-2</v>
      </c>
      <c r="BZ9" s="23">
        <v>1.6714014990009698E-2</v>
      </c>
      <c r="CA9" s="23">
        <v>1.25040985751585</v>
      </c>
      <c r="CB9" s="23">
        <v>8.2535226111542903E-2</v>
      </c>
      <c r="CC9" s="23">
        <v>94.998439110765602</v>
      </c>
      <c r="CD9" s="23">
        <v>7.5031993584549997E-2</v>
      </c>
      <c r="CE9" s="23">
        <v>2.22470035329067</v>
      </c>
      <c r="CF9" s="23">
        <v>41.867864878718201</v>
      </c>
      <c r="CG9" s="23">
        <v>6.7528882091304407E-2</v>
      </c>
      <c r="CH9" s="23">
        <v>0</v>
      </c>
      <c r="CI9" s="23">
        <v>1.55861713983365E-4</v>
      </c>
      <c r="CJ9" s="23">
        <v>7.2559749995866403</v>
      </c>
      <c r="CK9" s="23">
        <v>750.74643858639604</v>
      </c>
      <c r="CL9" s="23">
        <v>750.34200588314297</v>
      </c>
      <c r="CM9" s="23">
        <v>0.40443270325236802</v>
      </c>
      <c r="CN9" s="23">
        <v>8.4786169303945697E-2</v>
      </c>
      <c r="CO9" s="23">
        <v>0</v>
      </c>
      <c r="CP9" s="23">
        <v>18.3828502455397</v>
      </c>
      <c r="CQ9" s="23">
        <v>0.705301103964461</v>
      </c>
      <c r="CR9" s="23">
        <v>277.39349614466698</v>
      </c>
      <c r="CS9" s="23">
        <v>1.1254796948803101</v>
      </c>
      <c r="CT9" s="23">
        <v>1.4256094732606901</v>
      </c>
      <c r="CU9" s="23">
        <v>396.31942602666402</v>
      </c>
      <c r="CV9" s="23">
        <v>11.656627512174399</v>
      </c>
      <c r="CW9" s="23">
        <v>0.25510907918450998</v>
      </c>
      <c r="CX9" s="23">
        <v>3.0763116122951701</v>
      </c>
      <c r="CY9" s="23">
        <v>0</v>
      </c>
      <c r="CZ9" s="23">
        <v>18.2130843521442</v>
      </c>
      <c r="DA9" s="23">
        <v>0.778234237409547</v>
      </c>
      <c r="DB9" s="23">
        <v>0</v>
      </c>
      <c r="DC9" s="23">
        <v>0</v>
      </c>
      <c r="DD9" s="23">
        <v>15.2025158850444</v>
      </c>
      <c r="DE9" s="23">
        <v>6.3965091364380999</v>
      </c>
      <c r="DF9" s="23">
        <v>0</v>
      </c>
      <c r="DG9" s="23">
        <v>0</v>
      </c>
      <c r="DH9" s="23">
        <v>827.82671682181604</v>
      </c>
      <c r="DI9" s="23">
        <v>1.93784229671445</v>
      </c>
      <c r="DJ9" s="23">
        <v>5.3870027016253603</v>
      </c>
      <c r="DL9" s="32">
        <f t="shared" si="27"/>
        <v>1.0980489194973779</v>
      </c>
      <c r="DM9" s="46">
        <f t="shared" si="0"/>
        <v>8.1871304756568203E-3</v>
      </c>
      <c r="DN9" s="46">
        <f t="shared" si="1"/>
        <v>1.224275385159106E-2</v>
      </c>
      <c r="DO9" s="46">
        <f t="shared" si="2"/>
        <v>9.0178119549537503E-3</v>
      </c>
      <c r="DP9" s="46">
        <f t="shared" si="3"/>
        <v>9.7290951459099127E-3</v>
      </c>
      <c r="DQ9" s="46">
        <f t="shared" si="4"/>
        <v>9.7346894926810014E-3</v>
      </c>
      <c r="DR9" s="46">
        <f t="shared" si="5"/>
        <v>6.6400066124794009E-3</v>
      </c>
      <c r="DS9" s="46">
        <f t="shared" si="6"/>
        <v>6.8890558179579252E-3</v>
      </c>
      <c r="DT9" s="46">
        <f t="shared" si="7"/>
        <v>1.3931774971672058E-2</v>
      </c>
      <c r="DU9" s="46">
        <f t="shared" si="8"/>
        <v>1.5694884498856972E-2</v>
      </c>
      <c r="DV9" s="46">
        <f t="shared" si="9"/>
        <v>5.0225368141600269E-3</v>
      </c>
      <c r="DW9" s="46">
        <f t="shared" si="10"/>
        <v>7.9128445997892656E-3</v>
      </c>
      <c r="DX9" s="46">
        <f t="shared" si="11"/>
        <v>-5.741794600967816E-4</v>
      </c>
      <c r="DY9" s="46">
        <f t="shared" si="12"/>
        <v>1.1320711101247487E-2</v>
      </c>
      <c r="DZ9" s="46">
        <f t="shared" si="13"/>
        <v>8.2987000337805591E-3</v>
      </c>
      <c r="EA9" s="46">
        <f t="shared" si="14"/>
        <v>-5.729357178155107E-4</v>
      </c>
      <c r="EB9" s="46">
        <f t="shared" si="15"/>
        <v>1.259663719623574E-2</v>
      </c>
      <c r="EC9" s="46">
        <f t="shared" si="16"/>
        <v>-5.6986595184000202E-4</v>
      </c>
      <c r="ED9" s="46">
        <f t="shared" si="17"/>
        <v>-5.7233828206999793E-4</v>
      </c>
      <c r="EE9" s="46">
        <f t="shared" si="18"/>
        <v>-5.7322320635552445E-4</v>
      </c>
      <c r="EF9" s="46">
        <f t="shared" si="19"/>
        <v>-5.7544226157534657E-4</v>
      </c>
      <c r="EG9" s="46">
        <f t="shared" si="20"/>
        <v>0</v>
      </c>
      <c r="EH9" s="46">
        <f t="shared" si="21"/>
        <v>-5.7241101067431169E-4</v>
      </c>
      <c r="EI9" s="46">
        <f t="shared" si="22"/>
        <v>-5.6713793498117853E-4</v>
      </c>
      <c r="EJ9" s="46">
        <f t="shared" si="23"/>
        <v>-5.6168036311538602E-4</v>
      </c>
      <c r="EK9" s="46">
        <f t="shared" si="24"/>
        <v>-5.7655766256123017E-4</v>
      </c>
      <c r="EL9" s="46">
        <f t="shared" si="25"/>
        <v>5.2886225221713276E-3</v>
      </c>
      <c r="EM9" s="46">
        <f t="shared" si="26"/>
        <v>0</v>
      </c>
    </row>
    <row r="10" spans="1:143" x14ac:dyDescent="0.3">
      <c r="A10" s="21" t="s">
        <v>8</v>
      </c>
      <c r="B10" s="21">
        <v>83.678569999999993</v>
      </c>
      <c r="C10" s="21">
        <v>0.26426244999999998</v>
      </c>
      <c r="D10" s="21">
        <v>4.6192431599999999</v>
      </c>
      <c r="E10" s="21">
        <v>16.4414689</v>
      </c>
      <c r="F10" s="21">
        <v>16.040498899999999</v>
      </c>
      <c r="G10" s="21">
        <v>0.13530956299999999</v>
      </c>
      <c r="H10" s="21">
        <v>21.6247629</v>
      </c>
      <c r="I10" s="23">
        <v>0.12338125</v>
      </c>
      <c r="J10" s="23">
        <v>1.2623048E-2</v>
      </c>
      <c r="K10" s="23">
        <v>0.66317561000000003</v>
      </c>
      <c r="L10" s="23">
        <v>3.5389866800000003E-2</v>
      </c>
      <c r="M10" s="6">
        <v>1.8458742999999999E-6</v>
      </c>
      <c r="N10" s="23">
        <v>0.31652371499999998</v>
      </c>
      <c r="O10" s="23">
        <v>1.7546100000000001E-5</v>
      </c>
      <c r="P10" s="23">
        <v>1.3655000000000001E-5</v>
      </c>
      <c r="Q10" s="23">
        <v>0.16504405350000001</v>
      </c>
      <c r="R10" s="6">
        <v>1.4906782000000001E-6</v>
      </c>
      <c r="S10" s="23">
        <v>4.7949520000000002E-2</v>
      </c>
      <c r="T10" s="23">
        <v>1.4526469E-2</v>
      </c>
      <c r="U10" s="23">
        <v>1.6040791799999999E-2</v>
      </c>
      <c r="W10" s="23">
        <v>2.7299099999999999E-4</v>
      </c>
      <c r="X10" s="23">
        <v>1.4931797000000001E-3</v>
      </c>
      <c r="Y10" s="23">
        <v>1.2144276999999999E-3</v>
      </c>
      <c r="Z10" s="23">
        <v>1.78631655E-2</v>
      </c>
      <c r="AA10" s="23">
        <v>2.2779789999999999E-3</v>
      </c>
      <c r="AD10" s="23" t="s">
        <v>8</v>
      </c>
      <c r="AE10" s="23">
        <v>0</v>
      </c>
      <c r="AF10" s="23">
        <v>1.48371473799632</v>
      </c>
      <c r="AG10" s="23">
        <v>1.26148696382004E-2</v>
      </c>
      <c r="AH10" s="23">
        <v>0.12330123426853599</v>
      </c>
      <c r="AI10" s="23">
        <v>0.12330123426853599</v>
      </c>
      <c r="AJ10" s="23">
        <v>4.1506488726500104</v>
      </c>
      <c r="AK10" s="23">
        <v>0</v>
      </c>
      <c r="AL10" s="23">
        <v>0.66274602206383504</v>
      </c>
      <c r="AM10" s="23">
        <v>2.27652481956822E-3</v>
      </c>
      <c r="AN10" s="23">
        <v>3.5366937549002699E-2</v>
      </c>
      <c r="AO10" s="6">
        <v>4.42723172230581E-7</v>
      </c>
      <c r="AP10" s="6">
        <v>1.40195894993854E-6</v>
      </c>
      <c r="AQ10" s="23">
        <v>8.1611059334468692</v>
      </c>
      <c r="AR10" s="23">
        <v>83.624440055776901</v>
      </c>
      <c r="AS10" s="23">
        <v>2.2186226572691301</v>
      </c>
      <c r="AT10" s="23">
        <v>0.84782667547082402</v>
      </c>
      <c r="AU10" s="6">
        <v>1.3905890589546701</v>
      </c>
      <c r="AV10" s="23">
        <v>0</v>
      </c>
      <c r="AW10" s="23">
        <v>0</v>
      </c>
      <c r="AX10" s="23">
        <v>0</v>
      </c>
      <c r="AY10" s="23">
        <v>0.316319426049813</v>
      </c>
      <c r="AZ10" s="23">
        <v>0.316319426049813</v>
      </c>
      <c r="BA10" s="6">
        <v>7.01394182074548E-6</v>
      </c>
      <c r="BB10" s="6">
        <v>8.76736320303907E-6</v>
      </c>
      <c r="BC10" s="23">
        <v>0</v>
      </c>
      <c r="BD10" s="23">
        <v>0.53858263892039604</v>
      </c>
      <c r="BE10" s="23">
        <v>8.12264077401081E-2</v>
      </c>
      <c r="BF10" s="23">
        <v>6.2800506619039096</v>
      </c>
      <c r="BG10" s="23">
        <v>0.44808652720889303</v>
      </c>
      <c r="BH10" s="6">
        <v>4.5032432414557096E-6</v>
      </c>
      <c r="BI10" s="6">
        <v>9.1428517887751692E-6</v>
      </c>
      <c r="BJ10" s="23">
        <v>0</v>
      </c>
      <c r="BK10" s="23">
        <v>0.16493728207003999</v>
      </c>
      <c r="BL10" s="23">
        <v>0.26409133131610402</v>
      </c>
      <c r="BM10" s="23">
        <v>0</v>
      </c>
      <c r="BN10" s="6">
        <v>6.1078517612173902E-7</v>
      </c>
      <c r="BO10" s="6">
        <v>8.7894233260029595E-7</v>
      </c>
      <c r="BP10" s="23">
        <v>23.942337163864</v>
      </c>
      <c r="BQ10" s="23">
        <v>4.1546267663155696</v>
      </c>
      <c r="BR10" s="23">
        <v>0.46162545147902501</v>
      </c>
      <c r="BS10" s="23">
        <v>4.6162522177946004</v>
      </c>
      <c r="BT10" s="23">
        <v>5.0453931278956305E-4</v>
      </c>
      <c r="BU10" s="23">
        <v>1.0326663669483001</v>
      </c>
      <c r="BV10" s="23">
        <v>1.60302226192011E-2</v>
      </c>
      <c r="BW10" s="23">
        <v>0</v>
      </c>
      <c r="BX10" s="23">
        <v>2.72806846806329E-4</v>
      </c>
      <c r="BY10" s="23">
        <v>1.4922077318297801E-3</v>
      </c>
      <c r="BZ10" s="23">
        <v>1.21363348071231E-3</v>
      </c>
      <c r="CA10" s="23">
        <v>1.7851591893604898E-2</v>
      </c>
      <c r="CB10" s="23">
        <v>1.76331813246471E-3</v>
      </c>
      <c r="CC10" s="23">
        <v>2.7284195946923702</v>
      </c>
      <c r="CD10" s="23">
        <v>1.6030125498106701E-3</v>
      </c>
      <c r="CE10" s="23">
        <v>4.7529366336524499E-2</v>
      </c>
      <c r="CF10" s="23">
        <v>0.89448108489447997</v>
      </c>
      <c r="CG10" s="23">
        <v>1.44271436366342E-3</v>
      </c>
      <c r="CH10" s="23">
        <v>0</v>
      </c>
      <c r="CI10" s="6">
        <v>1.7534902803728001E-6</v>
      </c>
      <c r="CJ10" s="23">
        <v>0.15501954650925601</v>
      </c>
      <c r="CK10" s="23">
        <v>16.431290750166699</v>
      </c>
      <c r="CL10" s="23">
        <v>16.030579533049998</v>
      </c>
      <c r="CM10" s="23">
        <v>0.400711217116685</v>
      </c>
      <c r="CN10" s="23">
        <v>1.81140501661733E-3</v>
      </c>
      <c r="CO10" s="23">
        <v>0</v>
      </c>
      <c r="CP10" s="23">
        <v>0.392738018595986</v>
      </c>
      <c r="CQ10" s="23">
        <v>1.5068338872446E-2</v>
      </c>
      <c r="CR10" s="23">
        <v>5.9263369213556203</v>
      </c>
      <c r="CS10" s="23">
        <v>2.4045177334281301E-2</v>
      </c>
      <c r="CT10" s="23">
        <v>3.0457231435704901E-2</v>
      </c>
      <c r="CU10" s="23">
        <v>8.4671096964786603</v>
      </c>
      <c r="CV10" s="23">
        <v>0.33478627060544403</v>
      </c>
      <c r="CW10" s="23">
        <v>5.4502416816856504E-3</v>
      </c>
      <c r="CX10" s="23">
        <v>6.5723459492826694E-2</v>
      </c>
      <c r="CY10" s="23">
        <v>0</v>
      </c>
      <c r="CZ10" s="23">
        <v>0.13522185626966901</v>
      </c>
      <c r="DA10" s="23">
        <v>2.2351360635901998E-2</v>
      </c>
      <c r="DB10" s="23">
        <v>0</v>
      </c>
      <c r="DC10" s="23">
        <v>0</v>
      </c>
      <c r="DD10" s="23">
        <v>0.43662704030467803</v>
      </c>
      <c r="DE10" s="23">
        <v>4.7918470202271801E-2</v>
      </c>
      <c r="DF10" s="23">
        <v>0</v>
      </c>
      <c r="DG10" s="23">
        <v>0</v>
      </c>
      <c r="DH10" s="23">
        <v>21.610775299415199</v>
      </c>
      <c r="DI10" s="23">
        <v>1.4517143480133599E-2</v>
      </c>
      <c r="DJ10" s="23">
        <v>0.15471881029663101</v>
      </c>
      <c r="DL10" s="32">
        <f t="shared" si="27"/>
        <v>1.1078888578565664</v>
      </c>
      <c r="DM10" s="46">
        <f t="shared" si="0"/>
        <v>-6.4687941277070406E-4</v>
      </c>
      <c r="DN10" s="46">
        <f t="shared" si="1"/>
        <v>-6.4753310164181676E-4</v>
      </c>
      <c r="DO10" s="46">
        <f t="shared" si="2"/>
        <v>-6.4749615939238136E-4</v>
      </c>
      <c r="DP10" s="46">
        <f t="shared" si="3"/>
        <v>-6.1905355873045627E-4</v>
      </c>
      <c r="DQ10" s="46">
        <f t="shared" si="4"/>
        <v>-6.183951641305286E-4</v>
      </c>
      <c r="DR10" s="46">
        <f t="shared" si="5"/>
        <v>-6.4819313865482734E-4</v>
      </c>
      <c r="DS10" s="46">
        <f t="shared" si="6"/>
        <v>-6.4683255254565774E-4</v>
      </c>
      <c r="DT10" s="46">
        <f t="shared" si="7"/>
        <v>-6.4852424062816034E-4</v>
      </c>
      <c r="DU10" s="46">
        <f t="shared" si="8"/>
        <v>-6.4789120659289312E-4</v>
      </c>
      <c r="DV10" s="46">
        <f t="shared" si="9"/>
        <v>-6.4777402800592727E-4</v>
      </c>
      <c r="DW10" s="46">
        <f t="shared" si="10"/>
        <v>-6.4790441645019685E-4</v>
      </c>
      <c r="DX10" s="46">
        <f t="shared" si="11"/>
        <v>-6.4586078850491181E-4</v>
      </c>
      <c r="DY10" s="46">
        <f t="shared" si="12"/>
        <v>-6.4541435761608439E-4</v>
      </c>
      <c r="DZ10" s="46">
        <f t="shared" si="13"/>
        <v>-6.4428538778705147E-4</v>
      </c>
      <c r="EA10" s="46">
        <f t="shared" si="14"/>
        <v>-6.5213985859557651E-4</v>
      </c>
      <c r="EB10" s="46">
        <f t="shared" si="15"/>
        <v>-6.4692685192694645E-4</v>
      </c>
      <c r="EC10" s="46">
        <f t="shared" si="16"/>
        <v>-6.3775755086853869E-4</v>
      </c>
      <c r="ED10" s="46">
        <f t="shared" si="17"/>
        <v>-6.4755179464155656E-4</v>
      </c>
      <c r="EE10" s="46">
        <f t="shared" si="18"/>
        <v>-6.4196742280597764E-4</v>
      </c>
      <c r="EF10" s="46">
        <f t="shared" si="19"/>
        <v>-6.5889395802136311E-4</v>
      </c>
      <c r="EG10" s="46">
        <f t="shared" si="20"/>
        <v>0</v>
      </c>
      <c r="EH10" s="46">
        <f t="shared" si="21"/>
        <v>-6.7457606174192123E-4</v>
      </c>
      <c r="EI10" s="46">
        <f t="shared" si="22"/>
        <v>-6.509385107633022E-4</v>
      </c>
      <c r="EJ10" s="46">
        <f t="shared" si="23"/>
        <v>-6.5398647254993273E-4</v>
      </c>
      <c r="EK10" s="46">
        <f t="shared" si="24"/>
        <v>-6.4790344102794281E-4</v>
      </c>
      <c r="EL10" s="46">
        <f t="shared" si="25"/>
        <v>-6.383642833317979E-4</v>
      </c>
      <c r="EM10" s="46">
        <f t="shared" si="26"/>
        <v>0</v>
      </c>
    </row>
    <row r="11" spans="1:143" x14ac:dyDescent="0.3">
      <c r="A11" s="21" t="s">
        <v>9</v>
      </c>
      <c r="B11" s="21">
        <v>64311.672199000001</v>
      </c>
      <c r="C11" s="21">
        <v>535.19614938999996</v>
      </c>
      <c r="D11" s="21">
        <v>1030.0186908999999</v>
      </c>
      <c r="E11" s="21">
        <v>8395.0054748000002</v>
      </c>
      <c r="F11" s="21">
        <v>8386.9975326000003</v>
      </c>
      <c r="G11" s="21">
        <v>176.04448239000001</v>
      </c>
      <c r="H11" s="21">
        <v>9643.0251348000002</v>
      </c>
      <c r="I11" s="23">
        <v>287.42911887000002</v>
      </c>
      <c r="J11" s="23">
        <v>30.026000926999998</v>
      </c>
      <c r="K11" s="23">
        <v>453.43929222000003</v>
      </c>
      <c r="L11" s="23">
        <v>77.234535541</v>
      </c>
      <c r="M11" s="23">
        <v>3.2935089E-3</v>
      </c>
      <c r="N11" s="23">
        <v>605.29421257000001</v>
      </c>
      <c r="O11" s="23">
        <v>1.8216309999999999E-2</v>
      </c>
      <c r="P11" s="23">
        <v>2.4363993099999998E-2</v>
      </c>
      <c r="Q11" s="23">
        <v>71.208502265000007</v>
      </c>
      <c r="R11" s="23">
        <v>2.6597486000000002E-3</v>
      </c>
      <c r="S11" s="23">
        <v>85.554125749999997</v>
      </c>
      <c r="T11" s="23">
        <v>25.918913568000001</v>
      </c>
      <c r="U11" s="23">
        <v>10.286456032</v>
      </c>
      <c r="W11" s="23">
        <v>2.5721131599999999E-2</v>
      </c>
      <c r="X11" s="23">
        <v>0.35739055580000001</v>
      </c>
      <c r="Y11" s="23">
        <v>0.22890612460000001</v>
      </c>
      <c r="Z11" s="23">
        <v>16.778625689999998</v>
      </c>
      <c r="AA11" s="23">
        <v>0.51324312770000002</v>
      </c>
      <c r="AD11" s="23" t="s">
        <v>9</v>
      </c>
      <c r="AE11" s="23">
        <v>0</v>
      </c>
      <c r="AF11" s="23">
        <v>604.66556868754697</v>
      </c>
      <c r="AG11" s="23">
        <v>30.564735819505099</v>
      </c>
      <c r="AH11" s="23">
        <v>292.10931790365498</v>
      </c>
      <c r="AI11" s="23">
        <v>292.10931790365498</v>
      </c>
      <c r="AJ11" s="23">
        <v>1691.53915812736</v>
      </c>
      <c r="AK11" s="23">
        <v>0</v>
      </c>
      <c r="AL11" s="23">
        <v>456.37369100623101</v>
      </c>
      <c r="AM11" s="23">
        <v>0.51755863469170504</v>
      </c>
      <c r="AN11" s="23">
        <v>77.911728731100794</v>
      </c>
      <c r="AO11" s="23">
        <v>7.9023353118162201E-4</v>
      </c>
      <c r="AP11" s="23">
        <v>2.5024128567734199E-3</v>
      </c>
      <c r="AQ11" s="23">
        <v>3325.9381591029501</v>
      </c>
      <c r="AR11" s="23">
        <v>64957.6260127969</v>
      </c>
      <c r="AS11" s="23">
        <v>904.16691199056595</v>
      </c>
      <c r="AT11" s="23">
        <v>345.51940374391501</v>
      </c>
      <c r="AU11" s="23">
        <v>566.71442477400103</v>
      </c>
      <c r="AV11" s="23">
        <v>0</v>
      </c>
      <c r="AW11" s="23">
        <v>0</v>
      </c>
      <c r="AX11" s="23">
        <v>0</v>
      </c>
      <c r="AY11" s="23">
        <v>613.09008611713</v>
      </c>
      <c r="AZ11" s="23">
        <v>613.09008611713</v>
      </c>
      <c r="BA11" s="23">
        <v>7.3603480859596301E-3</v>
      </c>
      <c r="BB11" s="23">
        <v>9.2004683548183395E-3</v>
      </c>
      <c r="BC11" s="23">
        <v>0</v>
      </c>
      <c r="BD11" s="23">
        <v>219.49130167079201</v>
      </c>
      <c r="BE11" s="23">
        <v>33.102658988208603</v>
      </c>
      <c r="BF11" s="23">
        <v>2559.3434233132002</v>
      </c>
      <c r="BG11" s="23">
        <v>182.61150868641599</v>
      </c>
      <c r="BH11" s="23">
        <v>8.0380165959864792E-3</v>
      </c>
      <c r="BI11" s="23">
        <v>1.63196066851083E-2</v>
      </c>
      <c r="BJ11" s="23">
        <v>0</v>
      </c>
      <c r="BK11" s="23">
        <v>72.367705325599204</v>
      </c>
      <c r="BL11" s="23">
        <v>543.05713630972696</v>
      </c>
      <c r="BM11" s="23">
        <v>0</v>
      </c>
      <c r="BN11" s="23">
        <v>1.09021120225863E-3</v>
      </c>
      <c r="BO11" s="23">
        <v>1.56884327775591E-3</v>
      </c>
      <c r="BP11" s="23">
        <v>10674.547092473</v>
      </c>
      <c r="BQ11" s="23">
        <v>937.17668996334999</v>
      </c>
      <c r="BR11" s="23">
        <v>104.130766840812</v>
      </c>
      <c r="BS11" s="23">
        <v>1041.30745680416</v>
      </c>
      <c r="BT11" s="23">
        <v>0.20561746743307499</v>
      </c>
      <c r="BU11" s="23">
        <v>420.84791831986303</v>
      </c>
      <c r="BV11" s="23">
        <v>10.2837380486037</v>
      </c>
      <c r="BW11" s="23">
        <v>0</v>
      </c>
      <c r="BX11" s="23">
        <v>2.5714668177727301E-2</v>
      </c>
      <c r="BY11" s="23">
        <v>0.35729732459840902</v>
      </c>
      <c r="BZ11" s="23">
        <v>0.228846185155066</v>
      </c>
      <c r="CA11" s="23">
        <v>16.774190375541998</v>
      </c>
      <c r="CB11" s="23">
        <v>0.93387846263683805</v>
      </c>
      <c r="CC11" s="23">
        <v>1111.9290304819899</v>
      </c>
      <c r="CD11" s="23">
        <v>0.84898031824015996</v>
      </c>
      <c r="CE11" s="23">
        <v>25.172272243456401</v>
      </c>
      <c r="CF11" s="23">
        <v>473.73104597838301</v>
      </c>
      <c r="CG11" s="23">
        <v>0.76408237247771904</v>
      </c>
      <c r="CH11" s="23">
        <v>0</v>
      </c>
      <c r="CI11" s="23">
        <v>1.8400918704837401E-3</v>
      </c>
      <c r="CJ11" s="23">
        <v>82.100641209642902</v>
      </c>
      <c r="CK11" s="23">
        <v>8498.0523481385899</v>
      </c>
      <c r="CL11" s="23">
        <v>8490.0463172606105</v>
      </c>
      <c r="CM11" s="23">
        <v>8.00603087797748</v>
      </c>
      <c r="CN11" s="23">
        <v>0.95934861539762994</v>
      </c>
      <c r="CO11" s="23">
        <v>0</v>
      </c>
      <c r="CP11" s="23">
        <v>208.000191100602</v>
      </c>
      <c r="CQ11" s="23">
        <v>7.9804173837287804</v>
      </c>
      <c r="CR11" s="23">
        <v>3138.6808823571801</v>
      </c>
      <c r="CS11" s="23">
        <v>12.734710847456601</v>
      </c>
      <c r="CT11" s="23">
        <v>16.130626371699201</v>
      </c>
      <c r="CU11" s="23">
        <v>4484.3145031744298</v>
      </c>
      <c r="CV11" s="23">
        <v>136.43730238496201</v>
      </c>
      <c r="CW11" s="23">
        <v>2.8865337605493901</v>
      </c>
      <c r="CX11" s="23">
        <v>34.808203064733199</v>
      </c>
      <c r="CY11" s="23">
        <v>0</v>
      </c>
      <c r="CZ11" s="23">
        <v>177.77993630007501</v>
      </c>
      <c r="DA11" s="23">
        <v>9.1089915812410496</v>
      </c>
      <c r="DB11" s="23">
        <v>0</v>
      </c>
      <c r="DC11" s="23">
        <v>0</v>
      </c>
      <c r="DD11" s="23">
        <v>177.94103495787201</v>
      </c>
      <c r="DE11" s="23">
        <v>85.531771186776297</v>
      </c>
      <c r="DF11" s="23">
        <v>0</v>
      </c>
      <c r="DG11" s="23">
        <v>0</v>
      </c>
      <c r="DH11" s="23">
        <v>9724.6273440368805</v>
      </c>
      <c r="DI11" s="23">
        <v>25.912130252917301</v>
      </c>
      <c r="DJ11" s="23">
        <v>63.053398179528401</v>
      </c>
      <c r="DL11" s="32">
        <f t="shared" si="27"/>
        <v>1.0976818663409871</v>
      </c>
      <c r="DM11" s="46">
        <f t="shared" si="0"/>
        <v>1.0044114726143654E-2</v>
      </c>
      <c r="DN11" s="46">
        <f t="shared" si="1"/>
        <v>1.4688048351406689E-2</v>
      </c>
      <c r="DO11" s="46">
        <f t="shared" si="2"/>
        <v>1.095976801575929E-2</v>
      </c>
      <c r="DP11" s="46">
        <f t="shared" si="3"/>
        <v>1.2274783339679072E-2</v>
      </c>
      <c r="DQ11" s="46">
        <f t="shared" si="4"/>
        <v>1.2286731247989848E-2</v>
      </c>
      <c r="DR11" s="46">
        <f t="shared" si="5"/>
        <v>9.8580420500220967E-3</v>
      </c>
      <c r="DS11" s="46">
        <f t="shared" si="6"/>
        <v>8.4623039032006801E-3</v>
      </c>
      <c r="DT11" s="46">
        <f t="shared" si="7"/>
        <v>1.6282967613214384E-2</v>
      </c>
      <c r="DU11" s="46">
        <f t="shared" si="8"/>
        <v>1.7942279220429225E-2</v>
      </c>
      <c r="DV11" s="46">
        <f t="shared" si="9"/>
        <v>6.4714259142925621E-3</v>
      </c>
      <c r="DW11" s="46">
        <f t="shared" si="10"/>
        <v>8.7680101311842056E-3</v>
      </c>
      <c r="DX11" s="46">
        <f t="shared" si="11"/>
        <v>-2.6188240904950793E-4</v>
      </c>
      <c r="DY11" s="46">
        <f t="shared" si="12"/>
        <v>1.2879478087242446E-2</v>
      </c>
      <c r="DZ11" s="46">
        <f t="shared" si="13"/>
        <v>1.013368301602841E-2</v>
      </c>
      <c r="EA11" s="46">
        <f t="shared" si="14"/>
        <v>-2.6144396278034848E-4</v>
      </c>
      <c r="EB11" s="46">
        <f t="shared" si="15"/>
        <v>1.6278997924787996E-2</v>
      </c>
      <c r="EC11" s="46">
        <f t="shared" si="16"/>
        <v>-2.6097202775489294E-4</v>
      </c>
      <c r="ED11" s="46">
        <f t="shared" si="17"/>
        <v>-2.6129146932111049E-4</v>
      </c>
      <c r="EE11" s="46">
        <f t="shared" si="18"/>
        <v>-2.6171294043260857E-4</v>
      </c>
      <c r="EF11" s="46">
        <f t="shared" si="19"/>
        <v>-2.6422933105869396E-4</v>
      </c>
      <c r="EG11" s="46">
        <f t="shared" si="20"/>
        <v>0</v>
      </c>
      <c r="EH11" s="46">
        <f t="shared" si="21"/>
        <v>-2.5128841037062562E-4</v>
      </c>
      <c r="EI11" s="46">
        <f t="shared" si="22"/>
        <v>-2.6086643890826916E-4</v>
      </c>
      <c r="EJ11" s="46">
        <f t="shared" si="23"/>
        <v>-2.6185164350126411E-4</v>
      </c>
      <c r="EK11" s="46">
        <f t="shared" si="24"/>
        <v>-2.643431315500102E-4</v>
      </c>
      <c r="EL11" s="46">
        <f t="shared" si="25"/>
        <v>8.4083093543680393E-3</v>
      </c>
      <c r="EM11" s="46">
        <f t="shared" si="26"/>
        <v>0</v>
      </c>
    </row>
    <row r="12" spans="1:143" x14ac:dyDescent="0.3">
      <c r="A12" s="21" t="s">
        <v>10</v>
      </c>
      <c r="B12" s="21">
        <v>49502.227844000001</v>
      </c>
      <c r="C12" s="21">
        <v>404.51001594000002</v>
      </c>
      <c r="D12" s="21">
        <v>801.21410743000001</v>
      </c>
      <c r="E12" s="21">
        <v>6541.8159545999997</v>
      </c>
      <c r="F12" s="21">
        <v>6536.2201364000002</v>
      </c>
      <c r="G12" s="21">
        <v>149.04629173000001</v>
      </c>
      <c r="H12" s="21">
        <v>7452.7201255999998</v>
      </c>
      <c r="I12" s="23">
        <v>213.74415721</v>
      </c>
      <c r="J12" s="23">
        <v>22.023629293999999</v>
      </c>
      <c r="K12" s="23">
        <v>356.63412481</v>
      </c>
      <c r="L12" s="23">
        <v>56.699393913999998</v>
      </c>
      <c r="M12" s="23">
        <v>2.4496050000000001E-3</v>
      </c>
      <c r="N12" s="23">
        <v>447.94460056000003</v>
      </c>
      <c r="O12" s="23">
        <v>1.40709688E-2</v>
      </c>
      <c r="P12" s="23">
        <v>1.8121146800000001E-2</v>
      </c>
      <c r="Q12" s="23">
        <v>56.762564883000003</v>
      </c>
      <c r="R12" s="23">
        <v>1.9782347E-3</v>
      </c>
      <c r="S12" s="23">
        <v>63.632381285999998</v>
      </c>
      <c r="T12" s="23">
        <v>19.277645926000002</v>
      </c>
      <c r="U12" s="23">
        <v>7.6422339958999999</v>
      </c>
      <c r="W12" s="23">
        <v>1.8895615500000001E-2</v>
      </c>
      <c r="X12" s="23">
        <v>0.2646408522</v>
      </c>
      <c r="Y12" s="23">
        <v>0.17003846780000001</v>
      </c>
      <c r="Z12" s="23">
        <v>12.472273756</v>
      </c>
      <c r="AA12" s="23">
        <v>0.4657654665</v>
      </c>
      <c r="AD12" s="23" t="s">
        <v>10</v>
      </c>
      <c r="AE12" s="23">
        <v>0</v>
      </c>
      <c r="AF12" s="23">
        <v>467.67874512666799</v>
      </c>
      <c r="AG12" s="23">
        <v>22.3159309799894</v>
      </c>
      <c r="AH12" s="23">
        <v>216.28029317436</v>
      </c>
      <c r="AI12" s="23">
        <v>216.28029317436</v>
      </c>
      <c r="AJ12" s="23">
        <v>1308.3213198225001</v>
      </c>
      <c r="AK12" s="23">
        <v>0</v>
      </c>
      <c r="AL12" s="23">
        <v>358.19203809954701</v>
      </c>
      <c r="AM12" s="23">
        <v>0.46805165605974502</v>
      </c>
      <c r="AN12" s="23">
        <v>57.062208665143899</v>
      </c>
      <c r="AO12" s="23">
        <v>5.8769584587448E-4</v>
      </c>
      <c r="AP12" s="23">
        <v>1.86104042028362E-3</v>
      </c>
      <c r="AQ12" s="23">
        <v>2572.44797230939</v>
      </c>
      <c r="AR12" s="23">
        <v>49849.520635504297</v>
      </c>
      <c r="AS12" s="23">
        <v>699.32814888030202</v>
      </c>
      <c r="AT12" s="23">
        <v>267.24214503646198</v>
      </c>
      <c r="AU12" s="23">
        <v>438.32535233063902</v>
      </c>
      <c r="AV12" s="23">
        <v>0</v>
      </c>
      <c r="AW12" s="23">
        <v>0</v>
      </c>
      <c r="AX12" s="23">
        <v>0</v>
      </c>
      <c r="AY12" s="23">
        <v>452.15358368408801</v>
      </c>
      <c r="AZ12" s="23">
        <v>452.15358368408801</v>
      </c>
      <c r="BA12" s="23">
        <v>5.6680193671713903E-3</v>
      </c>
      <c r="BB12" s="23">
        <v>7.0850025340736299E-3</v>
      </c>
      <c r="BC12" s="23">
        <v>0</v>
      </c>
      <c r="BD12" s="23">
        <v>169.76562162092</v>
      </c>
      <c r="BE12" s="23">
        <v>25.603268133641102</v>
      </c>
      <c r="BF12" s="23">
        <v>1979.5254581269701</v>
      </c>
      <c r="BG12" s="23">
        <v>141.24092863013999</v>
      </c>
      <c r="BH12" s="23">
        <v>5.9778645178808001E-3</v>
      </c>
      <c r="BI12" s="23">
        <v>1.2136875337621899E-2</v>
      </c>
      <c r="BJ12" s="23">
        <v>0</v>
      </c>
      <c r="BK12" s="23">
        <v>57.389410503054798</v>
      </c>
      <c r="BL12" s="23">
        <v>408.76299483820799</v>
      </c>
      <c r="BM12" s="23">
        <v>0</v>
      </c>
      <c r="BN12" s="23">
        <v>8.1078929331484704E-4</v>
      </c>
      <c r="BO12" s="23">
        <v>1.1667442069463799E-3</v>
      </c>
      <c r="BP12" s="23">
        <v>8231.3172684843794</v>
      </c>
      <c r="BQ12" s="23">
        <v>726.552131969995</v>
      </c>
      <c r="BR12" s="23">
        <v>80.728031606563107</v>
      </c>
      <c r="BS12" s="23">
        <v>807.28016357655702</v>
      </c>
      <c r="BT12" s="23">
        <v>0.15903493132913399</v>
      </c>
      <c r="BU12" s="23">
        <v>325.50506138835499</v>
      </c>
      <c r="BV12" s="23">
        <v>7.6395228073491497</v>
      </c>
      <c r="BW12" s="23">
        <v>0</v>
      </c>
      <c r="BX12" s="23">
        <v>1.8888957095827601E-2</v>
      </c>
      <c r="BY12" s="23">
        <v>0.26454811649342902</v>
      </c>
      <c r="BZ12" s="23">
        <v>0.16997837167233201</v>
      </c>
      <c r="CA12" s="23">
        <v>12.4678410931977</v>
      </c>
      <c r="CB12" s="23">
        <v>0.72508908221586499</v>
      </c>
      <c r="CC12" s="23">
        <v>860.02210354237297</v>
      </c>
      <c r="CD12" s="23">
        <v>0.65917207053687998</v>
      </c>
      <c r="CE12" s="23">
        <v>19.5444507325407</v>
      </c>
      <c r="CF12" s="23">
        <v>367.81797418608102</v>
      </c>
      <c r="CG12" s="23">
        <v>0.59325473397377604</v>
      </c>
      <c r="CH12" s="23">
        <v>0</v>
      </c>
      <c r="CI12" s="23">
        <v>1.4170038862966201E-3</v>
      </c>
      <c r="CJ12" s="23">
        <v>63.745229858408102</v>
      </c>
      <c r="CK12" s="23">
        <v>6597.5016569629897</v>
      </c>
      <c r="CL12" s="23">
        <v>6591.90778060503</v>
      </c>
      <c r="CM12" s="23">
        <v>5.5938763579637003</v>
      </c>
      <c r="CN12" s="23">
        <v>0.74486457126164995</v>
      </c>
      <c r="CO12" s="23">
        <v>0</v>
      </c>
      <c r="CP12" s="23">
        <v>161.49714879214201</v>
      </c>
      <c r="CQ12" s="23">
        <v>6.1962178293291901</v>
      </c>
      <c r="CR12" s="23">
        <v>2436.9589469953698</v>
      </c>
      <c r="CS12" s="23">
        <v>9.8875815508413307</v>
      </c>
      <c r="CT12" s="23">
        <v>12.524269555934</v>
      </c>
      <c r="CU12" s="23">
        <v>3481.7463456847199</v>
      </c>
      <c r="CV12" s="23">
        <v>105.527505570752</v>
      </c>
      <c r="CW12" s="23">
        <v>2.2411846542877099</v>
      </c>
      <c r="CX12" s="23">
        <v>27.0260503073794</v>
      </c>
      <c r="CY12" s="23">
        <v>0</v>
      </c>
      <c r="CZ12" s="23">
        <v>149.97746592370899</v>
      </c>
      <c r="DA12" s="23">
        <v>7.0453568162681597</v>
      </c>
      <c r="DB12" s="23">
        <v>0</v>
      </c>
      <c r="DC12" s="23">
        <v>0</v>
      </c>
      <c r="DD12" s="23">
        <v>137.62857671798099</v>
      </c>
      <c r="DE12" s="23">
        <v>63.609866749385098</v>
      </c>
      <c r="DF12" s="23">
        <v>0</v>
      </c>
      <c r="DG12" s="23">
        <v>0</v>
      </c>
      <c r="DH12" s="23">
        <v>7496.4486140974504</v>
      </c>
      <c r="DI12" s="23">
        <v>19.2708244086188</v>
      </c>
      <c r="DJ12" s="23">
        <v>48.7686658752474</v>
      </c>
      <c r="DL12" s="32">
        <f t="shared" si="27"/>
        <v>1.0980289057147636</v>
      </c>
      <c r="DM12" s="46">
        <f t="shared" si="0"/>
        <v>7.0157002347196514E-3</v>
      </c>
      <c r="DN12" s="46">
        <f t="shared" si="1"/>
        <v>1.0513902575007698E-2</v>
      </c>
      <c r="DO12" s="46">
        <f t="shared" si="2"/>
        <v>7.5710800525151485E-3</v>
      </c>
      <c r="DP12" s="46">
        <f t="shared" si="3"/>
        <v>8.5122697962533751E-3</v>
      </c>
      <c r="DQ12" s="46">
        <f t="shared" si="4"/>
        <v>8.5198544484306835E-3</v>
      </c>
      <c r="DR12" s="46">
        <f t="shared" si="5"/>
        <v>6.2475502268504743E-3</v>
      </c>
      <c r="DS12" s="46">
        <f t="shared" si="6"/>
        <v>5.8674534613534987E-3</v>
      </c>
      <c r="DT12" s="46">
        <f t="shared" si="7"/>
        <v>1.1865287909920688E-2</v>
      </c>
      <c r="DU12" s="46">
        <f t="shared" si="8"/>
        <v>1.3272185164732756E-2</v>
      </c>
      <c r="DV12" s="46">
        <f t="shared" si="9"/>
        <v>4.3683797515927415E-3</v>
      </c>
      <c r="DW12" s="46">
        <f t="shared" si="10"/>
        <v>6.3989176267775982E-3</v>
      </c>
      <c r="DX12" s="46">
        <f t="shared" si="11"/>
        <v>-3.5464241863493505E-4</v>
      </c>
      <c r="DY12" s="46">
        <f t="shared" si="12"/>
        <v>9.3962135470013457E-3</v>
      </c>
      <c r="DZ12" s="46">
        <f t="shared" si="13"/>
        <v>7.0398128906119734E-3</v>
      </c>
      <c r="EA12" s="46">
        <f t="shared" si="14"/>
        <v>-3.5356175677028794E-4</v>
      </c>
      <c r="EB12" s="46">
        <f t="shared" si="15"/>
        <v>1.104329272905232E-2</v>
      </c>
      <c r="EC12" s="46">
        <f t="shared" si="16"/>
        <v>-3.5445730416765891E-4</v>
      </c>
      <c r="ED12" s="46">
        <f t="shared" si="17"/>
        <v>-3.5382200319843815E-4</v>
      </c>
      <c r="EE12" s="46">
        <f t="shared" si="18"/>
        <v>-3.5385634778161047E-4</v>
      </c>
      <c r="EF12" s="46">
        <f t="shared" si="19"/>
        <v>-3.5476387562912966E-4</v>
      </c>
      <c r="EG12" s="46">
        <f t="shared" si="20"/>
        <v>0</v>
      </c>
      <c r="EH12" s="46">
        <f t="shared" si="21"/>
        <v>-3.5237826322196666E-4</v>
      </c>
      <c r="EI12" s="46">
        <f t="shared" si="22"/>
        <v>-3.5042097922543966E-4</v>
      </c>
      <c r="EJ12" s="46">
        <f t="shared" si="23"/>
        <v>-3.5342665954084045E-4</v>
      </c>
      <c r="EK12" s="46">
        <f t="shared" si="24"/>
        <v>-3.5540133972502766E-4</v>
      </c>
      <c r="EL12" s="46">
        <f t="shared" si="25"/>
        <v>4.9084565606046749E-3</v>
      </c>
      <c r="EM12" s="46">
        <f t="shared" si="26"/>
        <v>0</v>
      </c>
    </row>
    <row r="13" spans="1:143" x14ac:dyDescent="0.3">
      <c r="A13" s="21" t="s">
        <v>12</v>
      </c>
      <c r="B13" s="21">
        <v>11381.848035999999</v>
      </c>
      <c r="C13" s="21">
        <v>85.953980955000006</v>
      </c>
      <c r="D13" s="21">
        <v>187.44326756999999</v>
      </c>
      <c r="E13" s="21">
        <v>1664.9173023000001</v>
      </c>
      <c r="F13" s="21">
        <v>1664.9173023000001</v>
      </c>
      <c r="G13" s="21">
        <v>38.027907149000001</v>
      </c>
      <c r="H13" s="21">
        <v>1795.7399624</v>
      </c>
      <c r="I13" s="23">
        <v>42.849189307000003</v>
      </c>
      <c r="J13" s="23">
        <v>4.2949312424999997</v>
      </c>
      <c r="K13" s="23">
        <v>84.941360873999997</v>
      </c>
      <c r="L13" s="23">
        <v>12.629747961</v>
      </c>
      <c r="M13" s="23">
        <v>6.2898299999999995E-4</v>
      </c>
      <c r="N13" s="23">
        <v>94.428990849000002</v>
      </c>
      <c r="O13" s="23">
        <v>3.3468059999999999E-3</v>
      </c>
      <c r="P13" s="23">
        <v>4.6577696999999998E-3</v>
      </c>
      <c r="Q13" s="23">
        <v>14.103205869</v>
      </c>
      <c r="R13" s="23">
        <v>5.015385E-4</v>
      </c>
      <c r="S13" s="23">
        <v>22.593143227999999</v>
      </c>
      <c r="T13" s="23">
        <v>12.27213671</v>
      </c>
      <c r="U13" s="23">
        <v>2.4566408234999999</v>
      </c>
      <c r="W13" s="23">
        <v>3.7881182000000001E-3</v>
      </c>
      <c r="X13" s="23">
        <v>6.1234256100000002E-2</v>
      </c>
      <c r="Y13" s="23">
        <v>3.9005398900000002E-2</v>
      </c>
      <c r="Z13" s="23">
        <v>7.2999317424000001</v>
      </c>
      <c r="AA13" s="23">
        <v>0.1510778867</v>
      </c>
      <c r="AB13" s="23">
        <v>2.5433438986999999</v>
      </c>
      <c r="AD13" s="23" t="s">
        <v>12</v>
      </c>
      <c r="AE13" s="23">
        <v>0</v>
      </c>
      <c r="AF13" s="23">
        <v>114.196168006878</v>
      </c>
      <c r="AG13" s="23">
        <v>4.3492484163017702</v>
      </c>
      <c r="AH13" s="23">
        <v>43.320031175865303</v>
      </c>
      <c r="AI13" s="23">
        <v>43.320031175865303</v>
      </c>
      <c r="AJ13" s="23">
        <v>319.46134374973099</v>
      </c>
      <c r="AK13" s="23">
        <v>0</v>
      </c>
      <c r="AL13" s="23">
        <v>85.223650634536995</v>
      </c>
      <c r="AM13" s="23">
        <v>0.15147708079149</v>
      </c>
      <c r="AN13" s="23">
        <v>12.6958952124345</v>
      </c>
      <c r="AO13" s="23">
        <v>1.50890585805541E-4</v>
      </c>
      <c r="AP13" s="23">
        <v>4.7781910232312002E-4</v>
      </c>
      <c r="AQ13" s="23">
        <v>628.13124125987497</v>
      </c>
      <c r="AR13" s="23">
        <v>11445.6761643589</v>
      </c>
      <c r="AS13" s="23">
        <v>170.759455838474</v>
      </c>
      <c r="AT13" s="23">
        <v>65.254251926027194</v>
      </c>
      <c r="AU13" s="23">
        <v>107.028732491783</v>
      </c>
      <c r="AV13" s="23">
        <v>2.55667054495146</v>
      </c>
      <c r="AW13" s="23">
        <v>0</v>
      </c>
      <c r="AX13" s="23">
        <v>0</v>
      </c>
      <c r="AY13" s="23">
        <v>95.205934073083796</v>
      </c>
      <c r="AZ13" s="23">
        <v>95.205934073083796</v>
      </c>
      <c r="BA13" s="23">
        <v>1.3459569739769099E-3</v>
      </c>
      <c r="BB13" s="23">
        <v>1.6824417124242899E-3</v>
      </c>
      <c r="BC13" s="23">
        <v>0</v>
      </c>
      <c r="BD13" s="23">
        <v>41.452770688383197</v>
      </c>
      <c r="BE13" s="23">
        <v>6.2517135815687697</v>
      </c>
      <c r="BF13" s="23">
        <v>483.35344129230998</v>
      </c>
      <c r="BG13" s="23">
        <v>34.487694007740402</v>
      </c>
      <c r="BH13" s="23">
        <v>1.5363998589714299E-3</v>
      </c>
      <c r="BI13" s="23">
        <v>3.1193529100018102E-3</v>
      </c>
      <c r="BJ13" s="23">
        <v>0</v>
      </c>
      <c r="BK13" s="23">
        <v>14.218400632000099</v>
      </c>
      <c r="BL13" s="23">
        <v>86.741356180161702</v>
      </c>
      <c r="BM13" s="23">
        <v>0</v>
      </c>
      <c r="BN13" s="23">
        <v>2.0554100982379499E-4</v>
      </c>
      <c r="BO13" s="23">
        <v>2.9577982839894799E-4</v>
      </c>
      <c r="BP13" s="23">
        <v>1983.154264731</v>
      </c>
      <c r="BQ13" s="23">
        <v>169.69799958156199</v>
      </c>
      <c r="BR13" s="23">
        <v>18.855334450437301</v>
      </c>
      <c r="BS13" s="23">
        <v>188.55333403200001</v>
      </c>
      <c r="BT13" s="23">
        <v>3.8832554349811602E-2</v>
      </c>
      <c r="BU13" s="23">
        <v>79.480702736161803</v>
      </c>
      <c r="BV13" s="23">
        <v>2.4688118890103898</v>
      </c>
      <c r="BW13" s="23">
        <v>0</v>
      </c>
      <c r="BX13" s="23">
        <v>3.7864798353576799E-3</v>
      </c>
      <c r="BY13" s="23">
        <v>6.1207853547058197E-2</v>
      </c>
      <c r="BZ13" s="23">
        <v>3.89884814390003E-2</v>
      </c>
      <c r="CA13" s="23">
        <v>7.3332229813985004</v>
      </c>
      <c r="CB13" s="23">
        <v>0.18426131225714701</v>
      </c>
      <c r="CC13" s="23">
        <v>209.99716812172099</v>
      </c>
      <c r="CD13" s="23">
        <v>0.167510298814464</v>
      </c>
      <c r="CE13" s="23">
        <v>4.9666798737853899</v>
      </c>
      <c r="CF13" s="23">
        <v>93.470748021627301</v>
      </c>
      <c r="CG13" s="23">
        <v>0.150759268627677</v>
      </c>
      <c r="CH13" s="23">
        <v>0</v>
      </c>
      <c r="CI13" s="23">
        <v>3.3648831110523101E-4</v>
      </c>
      <c r="CJ13" s="23">
        <v>16.199084972524901</v>
      </c>
      <c r="CK13" s="23">
        <v>1675.1509089988001</v>
      </c>
      <c r="CL13" s="23">
        <v>1675.1509089988001</v>
      </c>
      <c r="CM13" s="23">
        <v>0</v>
      </c>
      <c r="CN13" s="23">
        <v>0.18928671713046399</v>
      </c>
      <c r="CO13" s="23">
        <v>0</v>
      </c>
      <c r="CP13" s="23">
        <v>41.040018367697897</v>
      </c>
      <c r="CQ13" s="23">
        <v>1.5745966493052601</v>
      </c>
      <c r="CR13" s="23">
        <v>619.28566357468401</v>
      </c>
      <c r="CS13" s="23">
        <v>2.5126538187910898</v>
      </c>
      <c r="CT13" s="23">
        <v>3.1826963300759998</v>
      </c>
      <c r="CU13" s="23">
        <v>884.78949434790002</v>
      </c>
      <c r="CV13" s="23">
        <v>25.767331434755899</v>
      </c>
      <c r="CW13" s="23">
        <v>0.56953519061712898</v>
      </c>
      <c r="CX13" s="23">
        <v>6.8679202549645302</v>
      </c>
      <c r="CY13" s="23">
        <v>0</v>
      </c>
      <c r="CZ13" s="23">
        <v>38.198593601084603</v>
      </c>
      <c r="DA13" s="23">
        <v>1.72030984624355</v>
      </c>
      <c r="DB13" s="23">
        <v>0</v>
      </c>
      <c r="DC13" s="23">
        <v>0</v>
      </c>
      <c r="DD13" s="23">
        <v>33.605662020983097</v>
      </c>
      <c r="DE13" s="23">
        <v>22.682915644712899</v>
      </c>
      <c r="DF13" s="23">
        <v>0</v>
      </c>
      <c r="DG13" s="23">
        <v>0</v>
      </c>
      <c r="DH13" s="23">
        <v>1803.73320414248</v>
      </c>
      <c r="DI13" s="23">
        <v>12.3160310283681</v>
      </c>
      <c r="DJ13" s="23">
        <v>11.908157129898299</v>
      </c>
      <c r="DL13" s="32">
        <f t="shared" si="27"/>
        <v>1.0994720617087155</v>
      </c>
      <c r="DM13" s="46">
        <f t="shared" si="0"/>
        <v>5.6078879420122631E-3</v>
      </c>
      <c r="DN13" s="46">
        <f t="shared" si="1"/>
        <v>9.1604276662172936E-3</v>
      </c>
      <c r="DO13" s="46">
        <f t="shared" si="2"/>
        <v>5.9221463453493738E-3</v>
      </c>
      <c r="DP13" s="46">
        <f t="shared" si="3"/>
        <v>6.1466156214863132E-3</v>
      </c>
      <c r="DQ13" s="46">
        <f t="shared" si="4"/>
        <v>6.1466156214863132E-3</v>
      </c>
      <c r="DR13" s="46">
        <f t="shared" si="5"/>
        <v>4.4884524256310803E-3</v>
      </c>
      <c r="DS13" s="46">
        <f t="shared" si="6"/>
        <v>4.4512245145990163E-3</v>
      </c>
      <c r="DT13" s="46">
        <f t="shared" si="7"/>
        <v>1.098834952259835E-2</v>
      </c>
      <c r="DU13" s="46">
        <f t="shared" si="8"/>
        <v>1.2646808699585482E-2</v>
      </c>
      <c r="DV13" s="46">
        <f t="shared" si="9"/>
        <v>3.3233486917608884E-3</v>
      </c>
      <c r="DW13" s="46">
        <f t="shared" si="10"/>
        <v>5.2374165849358185E-3</v>
      </c>
      <c r="DX13" s="46">
        <f t="shared" si="11"/>
        <v>-4.3452982248953759E-4</v>
      </c>
      <c r="DY13" s="46">
        <f t="shared" si="12"/>
        <v>8.2278039519260854E-3</v>
      </c>
      <c r="DZ13" s="46">
        <f t="shared" si="13"/>
        <v>5.4024635746532466E-3</v>
      </c>
      <c r="EA13" s="46">
        <f t="shared" si="14"/>
        <v>-4.3302506492746463E-4</v>
      </c>
      <c r="EB13" s="46">
        <f t="shared" si="15"/>
        <v>8.167984220758406E-3</v>
      </c>
      <c r="EC13" s="46">
        <f t="shared" si="16"/>
        <v>-4.3398817290611391E-4</v>
      </c>
      <c r="ED13" s="46">
        <f t="shared" si="17"/>
        <v>3.9734363566395836E-3</v>
      </c>
      <c r="EE13" s="46">
        <f t="shared" si="18"/>
        <v>3.5767462020148701E-3</v>
      </c>
      <c r="EF13" s="46">
        <f t="shared" si="19"/>
        <v>4.9543528683406385E-3</v>
      </c>
      <c r="EG13" s="46">
        <f t="shared" si="20"/>
        <v>0</v>
      </c>
      <c r="EH13" s="46">
        <f t="shared" si="21"/>
        <v>-4.325009294377962E-4</v>
      </c>
      <c r="EI13" s="46">
        <f t="shared" si="22"/>
        <v>-4.3117291894079549E-4</v>
      </c>
      <c r="EJ13" s="46">
        <f t="shared" si="23"/>
        <v>-4.3372100982928103E-4</v>
      </c>
      <c r="EK13" s="46">
        <f t="shared" si="24"/>
        <v>4.5604863405962637E-3</v>
      </c>
      <c r="EL13" s="46">
        <f t="shared" si="25"/>
        <v>2.6423065625924037E-3</v>
      </c>
      <c r="EM13" s="46">
        <f t="shared" si="26"/>
        <v>5.2398129322078031E-3</v>
      </c>
    </row>
    <row r="14" spans="1:143" x14ac:dyDescent="0.3">
      <c r="A14" s="21" t="s">
        <v>13</v>
      </c>
      <c r="B14" s="21">
        <v>45157.551473</v>
      </c>
      <c r="C14" s="21">
        <v>331.55908987999999</v>
      </c>
      <c r="D14" s="21">
        <v>620.24330232</v>
      </c>
      <c r="E14" s="21">
        <v>7246.6972844000002</v>
      </c>
      <c r="F14" s="21">
        <v>7236.3085241999997</v>
      </c>
      <c r="G14" s="21">
        <v>229.03802582</v>
      </c>
      <c r="H14" s="21">
        <v>7697.1347376000003</v>
      </c>
      <c r="I14" s="23">
        <v>144.89428968000001</v>
      </c>
      <c r="J14" s="23">
        <v>13.890285999</v>
      </c>
      <c r="K14" s="23">
        <v>393.48687417999997</v>
      </c>
      <c r="L14" s="23">
        <v>29.915285447999999</v>
      </c>
      <c r="M14" s="23">
        <v>1.2799491999999999E-3</v>
      </c>
      <c r="N14" s="23">
        <v>243.84561282000001</v>
      </c>
      <c r="O14" s="23">
        <v>2.1486443E-3</v>
      </c>
      <c r="P14" s="23">
        <v>9.6806770000000004E-3</v>
      </c>
      <c r="Q14" s="23">
        <v>45.308350666999999</v>
      </c>
      <c r="R14" s="23">
        <v>9.1943299999999999E-4</v>
      </c>
      <c r="S14" s="23">
        <v>79.896111938999994</v>
      </c>
      <c r="T14" s="23">
        <v>42.731397891</v>
      </c>
      <c r="U14" s="23">
        <v>9.3888636676000008</v>
      </c>
      <c r="W14" s="23">
        <v>1.30484374E-2</v>
      </c>
      <c r="X14" s="23">
        <v>0.1352809264</v>
      </c>
      <c r="Y14" s="23">
        <v>9.3049167399999994E-2</v>
      </c>
      <c r="Z14" s="23">
        <v>29.034517235999999</v>
      </c>
      <c r="AA14" s="23">
        <v>0.53359693330000002</v>
      </c>
      <c r="AB14" s="23">
        <v>10.547828411999999</v>
      </c>
      <c r="AD14" s="23" t="s">
        <v>13</v>
      </c>
      <c r="AE14" s="23">
        <v>0</v>
      </c>
      <c r="AF14" s="23">
        <v>501.38920245076599</v>
      </c>
      <c r="AG14" s="23">
        <v>13.940902223637</v>
      </c>
      <c r="AH14" s="23">
        <v>145.33058581020501</v>
      </c>
      <c r="AI14" s="23">
        <v>145.33058581020501</v>
      </c>
      <c r="AJ14" s="23">
        <v>1402.62571951512</v>
      </c>
      <c r="AK14" s="23">
        <v>0</v>
      </c>
      <c r="AL14" s="23">
        <v>393.68393527907699</v>
      </c>
      <c r="AM14" s="23">
        <v>0.53387611655768197</v>
      </c>
      <c r="AN14" s="23">
        <v>29.9738685516499</v>
      </c>
      <c r="AO14" s="23">
        <v>3.0705306265070499E-4</v>
      </c>
      <c r="AP14" s="23">
        <v>9.7233221000082599E-4</v>
      </c>
      <c r="AQ14" s="23">
        <v>2757.8711339210599</v>
      </c>
      <c r="AR14" s="23">
        <v>45212.6705980564</v>
      </c>
      <c r="AS14" s="23">
        <v>749.73602602667597</v>
      </c>
      <c r="AT14" s="23">
        <v>286.50501110473601</v>
      </c>
      <c r="AU14" s="23">
        <v>469.92008916203702</v>
      </c>
      <c r="AV14" s="23">
        <v>10.5592554167887</v>
      </c>
      <c r="AW14" s="23">
        <v>0</v>
      </c>
      <c r="AX14" s="23">
        <v>0</v>
      </c>
      <c r="AY14" s="23">
        <v>244.56525641305399</v>
      </c>
      <c r="AZ14" s="23">
        <v>244.56525641305399</v>
      </c>
      <c r="BA14" s="23">
        <v>8.6014028080376199E-4</v>
      </c>
      <c r="BB14" s="23">
        <v>1.0751734231188199E-3</v>
      </c>
      <c r="BC14" s="23">
        <v>0</v>
      </c>
      <c r="BD14" s="23">
        <v>182.00234806308899</v>
      </c>
      <c r="BE14" s="23">
        <v>27.448756218350301</v>
      </c>
      <c r="BF14" s="23">
        <v>2122.21024335419</v>
      </c>
      <c r="BG14" s="23">
        <v>151.421600034607</v>
      </c>
      <c r="BH14" s="23">
        <v>3.1932166381168098E-3</v>
      </c>
      <c r="BI14" s="23">
        <v>6.4831933560717996E-3</v>
      </c>
      <c r="BJ14" s="23">
        <v>0</v>
      </c>
      <c r="BK14" s="23">
        <v>45.411841845288599</v>
      </c>
      <c r="BL14" s="23">
        <v>332.26826324846098</v>
      </c>
      <c r="BM14" s="23">
        <v>0</v>
      </c>
      <c r="BN14" s="23">
        <v>3.7680162838066099E-4</v>
      </c>
      <c r="BO14" s="23">
        <v>5.4222643342780096E-4</v>
      </c>
      <c r="BP14" s="23">
        <v>8491.3428525031104</v>
      </c>
      <c r="BQ14" s="23">
        <v>559.06611977523198</v>
      </c>
      <c r="BR14" s="23">
        <v>62.118453959405997</v>
      </c>
      <c r="BS14" s="23">
        <v>621.18457373463798</v>
      </c>
      <c r="BT14" s="23">
        <v>0.170498184054271</v>
      </c>
      <c r="BU14" s="23">
        <v>348.96762808301901</v>
      </c>
      <c r="BV14" s="23">
        <v>9.39942744679119</v>
      </c>
      <c r="BW14" s="23">
        <v>0</v>
      </c>
      <c r="BX14" s="23">
        <v>1.3042200092198499E-2</v>
      </c>
      <c r="BY14" s="23">
        <v>0.135219700217734</v>
      </c>
      <c r="BZ14" s="23">
        <v>9.3006452816840404E-2</v>
      </c>
      <c r="CA14" s="23">
        <v>29.062242129576799</v>
      </c>
      <c r="CB14" s="23">
        <v>0.79696468166148904</v>
      </c>
      <c r="CC14" s="23">
        <v>922.01277609092801</v>
      </c>
      <c r="CD14" s="23">
        <v>0.72451336759833695</v>
      </c>
      <c r="CE14" s="23">
        <v>21.481822299938901</v>
      </c>
      <c r="CF14" s="23">
        <v>404.27844685095698</v>
      </c>
      <c r="CG14" s="23">
        <v>0.65206206532978395</v>
      </c>
      <c r="CH14" s="23">
        <v>0</v>
      </c>
      <c r="CI14" s="23">
        <v>2.15034968904813E-4</v>
      </c>
      <c r="CJ14" s="23">
        <v>70.064063017872201</v>
      </c>
      <c r="CK14" s="23">
        <v>7255.7238850596596</v>
      </c>
      <c r="CL14" s="23">
        <v>7245.34036225605</v>
      </c>
      <c r="CM14" s="23">
        <v>10.3835228036101</v>
      </c>
      <c r="CN14" s="23">
        <v>0.81870014809296099</v>
      </c>
      <c r="CO14" s="23">
        <v>0</v>
      </c>
      <c r="CP14" s="23">
        <v>177.505781362948</v>
      </c>
      <c r="CQ14" s="23">
        <v>6.81042531176801</v>
      </c>
      <c r="CR14" s="23">
        <v>2678.5261520108302</v>
      </c>
      <c r="CS14" s="23">
        <v>10.867699592552301</v>
      </c>
      <c r="CT14" s="23">
        <v>13.7657581692919</v>
      </c>
      <c r="CU14" s="23">
        <v>3826.87957889567</v>
      </c>
      <c r="CV14" s="23">
        <v>113.133959712402</v>
      </c>
      <c r="CW14" s="23">
        <v>2.46334556936884</v>
      </c>
      <c r="CX14" s="23">
        <v>29.7050489121537</v>
      </c>
      <c r="CY14" s="23">
        <v>0</v>
      </c>
      <c r="CZ14" s="23">
        <v>229.162849450192</v>
      </c>
      <c r="DA14" s="23">
        <v>7.5531869946299501</v>
      </c>
      <c r="DB14" s="23">
        <v>0</v>
      </c>
      <c r="DC14" s="23">
        <v>0</v>
      </c>
      <c r="DD14" s="23">
        <v>147.548907556735</v>
      </c>
      <c r="DE14" s="23">
        <v>79.971800836883403</v>
      </c>
      <c r="DF14" s="23">
        <v>0</v>
      </c>
      <c r="DG14" s="23">
        <v>0</v>
      </c>
      <c r="DH14" s="23">
        <v>7703.6361445580196</v>
      </c>
      <c r="DI14" s="23">
        <v>42.7673825983643</v>
      </c>
      <c r="DJ14" s="23">
        <v>52.283923021202703</v>
      </c>
      <c r="DL14" s="32">
        <f t="shared" si="27"/>
        <v>1.1022512866864227</v>
      </c>
      <c r="DM14" s="46">
        <f t="shared" si="0"/>
        <v>1.2205959636530947E-3</v>
      </c>
      <c r="DN14" s="46">
        <f t="shared" si="1"/>
        <v>2.138904919535349E-3</v>
      </c>
      <c r="DO14" s="46">
        <f t="shared" si="2"/>
        <v>1.5175841659509841E-3</v>
      </c>
      <c r="DP14" s="46">
        <f t="shared" si="3"/>
        <v>1.2456158033661742E-3</v>
      </c>
      <c r="DQ14" s="46">
        <f t="shared" si="4"/>
        <v>1.2481278300732377E-3</v>
      </c>
      <c r="DR14" s="46">
        <f t="shared" si="5"/>
        <v>5.4499085793769341E-4</v>
      </c>
      <c r="DS14" s="46">
        <f t="shared" si="6"/>
        <v>8.4465287144583031E-4</v>
      </c>
      <c r="DT14" s="46">
        <f t="shared" si="7"/>
        <v>3.0111340562044009E-3</v>
      </c>
      <c r="DU14" s="46">
        <f t="shared" si="8"/>
        <v>3.6440016167157631E-3</v>
      </c>
      <c r="DV14" s="46">
        <f t="shared" si="9"/>
        <v>5.0080730008511792E-4</v>
      </c>
      <c r="DW14" s="46">
        <f t="shared" si="10"/>
        <v>1.9583000052509343E-3</v>
      </c>
      <c r="DX14" s="46">
        <f t="shared" si="11"/>
        <v>-4.4058572673738252E-4</v>
      </c>
      <c r="DY14" s="46">
        <f t="shared" si="12"/>
        <v>2.9512263301829187E-3</v>
      </c>
      <c r="DZ14" s="46">
        <f t="shared" si="13"/>
        <v>7.9323172634705817E-4</v>
      </c>
      <c r="EA14" s="46">
        <f t="shared" si="14"/>
        <v>-4.4077555850588446E-4</v>
      </c>
      <c r="EB14" s="46">
        <f t="shared" si="15"/>
        <v>2.28415240822211E-3</v>
      </c>
      <c r="EC14" s="46">
        <f t="shared" si="16"/>
        <v>-4.4042164196640113E-4</v>
      </c>
      <c r="ED14" s="46">
        <f t="shared" si="17"/>
        <v>9.4734144186137191E-4</v>
      </c>
      <c r="EE14" s="46">
        <f t="shared" si="18"/>
        <v>8.4211397567872739E-4</v>
      </c>
      <c r="EF14" s="46">
        <f t="shared" si="19"/>
        <v>1.1251392676670487E-3</v>
      </c>
      <c r="EG14" s="46">
        <f t="shared" si="20"/>
        <v>0</v>
      </c>
      <c r="EH14" s="46">
        <f t="shared" si="21"/>
        <v>-4.7801185768807201E-4</v>
      </c>
      <c r="EI14" s="46">
        <f t="shared" si="22"/>
        <v>-4.5258547450341381E-4</v>
      </c>
      <c r="EJ14" s="46">
        <f t="shared" si="23"/>
        <v>-4.5905389970839563E-4</v>
      </c>
      <c r="EK14" s="46">
        <f t="shared" si="24"/>
        <v>9.5489425057231916E-4</v>
      </c>
      <c r="EL14" s="46">
        <f t="shared" si="25"/>
        <v>5.2321001163810007E-4</v>
      </c>
      <c r="EM14" s="46">
        <f t="shared" si="26"/>
        <v>1.0833514105804171E-3</v>
      </c>
    </row>
    <row r="15" spans="1:143" x14ac:dyDescent="0.3">
      <c r="A15" s="21" t="s">
        <v>14</v>
      </c>
      <c r="B15" s="21">
        <v>52606.060380000003</v>
      </c>
      <c r="C15" s="21">
        <v>404.49009905000003</v>
      </c>
      <c r="D15" s="21">
        <v>896.96064945000001</v>
      </c>
      <c r="E15" s="21">
        <v>7170.9482091999998</v>
      </c>
      <c r="F15" s="21">
        <v>7158.1046974999999</v>
      </c>
      <c r="G15" s="21">
        <v>198.66656583</v>
      </c>
      <c r="H15" s="21">
        <v>7255.4671029000001</v>
      </c>
      <c r="I15" s="23">
        <v>219.43255020000001</v>
      </c>
      <c r="J15" s="23">
        <v>20.320427545000001</v>
      </c>
      <c r="K15" s="23">
        <v>389.31765572</v>
      </c>
      <c r="L15" s="23">
        <v>46.606457108999997</v>
      </c>
      <c r="M15" s="23">
        <v>1.9240476999999999E-3</v>
      </c>
      <c r="N15" s="23">
        <v>449.98788633999999</v>
      </c>
      <c r="O15" s="23">
        <v>1.5292673200000001E-2</v>
      </c>
      <c r="P15" s="23">
        <v>1.38596035E-2</v>
      </c>
      <c r="Q15" s="23">
        <v>60.894949101000002</v>
      </c>
      <c r="R15" s="23">
        <v>1.7478662999999999E-3</v>
      </c>
      <c r="S15" s="23">
        <v>40.963616834</v>
      </c>
      <c r="T15" s="23">
        <v>13.350475959000001</v>
      </c>
      <c r="U15" s="23">
        <v>6.6911472600000002</v>
      </c>
      <c r="W15" s="23">
        <v>2.2218011900000001E-2</v>
      </c>
      <c r="X15" s="23">
        <v>0.26559471849999999</v>
      </c>
      <c r="Y15" s="23">
        <v>0.1764287279</v>
      </c>
      <c r="Z15" s="23">
        <v>7.6499728023999998</v>
      </c>
      <c r="AA15" s="23">
        <v>0.61495157889999996</v>
      </c>
      <c r="AD15" s="23" t="s">
        <v>14</v>
      </c>
      <c r="AE15" s="23">
        <v>0</v>
      </c>
      <c r="AF15" s="23">
        <v>450.06339894665803</v>
      </c>
      <c r="AG15" s="23">
        <v>20.6148130684252</v>
      </c>
      <c r="AH15" s="23">
        <v>221.97606508961201</v>
      </c>
      <c r="AI15" s="23">
        <v>221.97606508961201</v>
      </c>
      <c r="AJ15" s="23">
        <v>1259.04271339357</v>
      </c>
      <c r="AK15" s="23">
        <v>0</v>
      </c>
      <c r="AL15" s="23">
        <v>390.85486610340303</v>
      </c>
      <c r="AM15" s="23">
        <v>0.61715032170575401</v>
      </c>
      <c r="AN15" s="23">
        <v>46.971364320995797</v>
      </c>
      <c r="AO15" s="23">
        <v>4.6153793728787398E-4</v>
      </c>
      <c r="AP15" s="23">
        <v>1.4615359960831499E-3</v>
      </c>
      <c r="AQ15" s="23">
        <v>2475.5551945983898</v>
      </c>
      <c r="AR15" s="23">
        <v>52952.775656740298</v>
      </c>
      <c r="AS15" s="23">
        <v>672.98737617954305</v>
      </c>
      <c r="AT15" s="23">
        <v>257.17627326855597</v>
      </c>
      <c r="AU15" s="23">
        <v>421.81560274400499</v>
      </c>
      <c r="AV15" s="23">
        <v>0</v>
      </c>
      <c r="AW15" s="23">
        <v>0</v>
      </c>
      <c r="AX15" s="23">
        <v>0</v>
      </c>
      <c r="AY15" s="23">
        <v>454.195028071801</v>
      </c>
      <c r="AZ15" s="23">
        <v>454.195028071801</v>
      </c>
      <c r="BA15" s="23">
        <v>6.1563250152748298E-3</v>
      </c>
      <c r="BB15" s="23">
        <v>7.69542604595391E-3</v>
      </c>
      <c r="BC15" s="23">
        <v>0</v>
      </c>
      <c r="BD15" s="23">
        <v>163.371261677668</v>
      </c>
      <c r="BE15" s="23">
        <v>24.638899900132198</v>
      </c>
      <c r="BF15" s="23">
        <v>1904.96560595287</v>
      </c>
      <c r="BG15" s="23">
        <v>135.920954329333</v>
      </c>
      <c r="BH15" s="23">
        <v>4.5713608548465798E-3</v>
      </c>
      <c r="BI15" s="23">
        <v>9.2812449319686699E-3</v>
      </c>
      <c r="BJ15" s="23">
        <v>0</v>
      </c>
      <c r="BK15" s="23">
        <v>61.521315484073</v>
      </c>
      <c r="BL15" s="23">
        <v>408.75875963006399</v>
      </c>
      <c r="BM15" s="23">
        <v>0</v>
      </c>
      <c r="BN15" s="23">
        <v>7.1626503336684303E-4</v>
      </c>
      <c r="BO15" s="23">
        <v>1.0307208492376901E-3</v>
      </c>
      <c r="BP15" s="23">
        <v>8006.6350669378298</v>
      </c>
      <c r="BQ15" s="23">
        <v>812.66483025667299</v>
      </c>
      <c r="BR15" s="23">
        <v>90.296114526585001</v>
      </c>
      <c r="BS15" s="23">
        <v>902.96094478325801</v>
      </c>
      <c r="BT15" s="23">
        <v>0.15304475472182699</v>
      </c>
      <c r="BU15" s="23">
        <v>313.24471873555501</v>
      </c>
      <c r="BV15" s="23">
        <v>6.6877595538736596</v>
      </c>
      <c r="BW15" s="23">
        <v>0</v>
      </c>
      <c r="BX15" s="23">
        <v>2.2206668781794899E-2</v>
      </c>
      <c r="BY15" s="23">
        <v>0.26546006129921401</v>
      </c>
      <c r="BZ15" s="23">
        <v>0.17633871781996799</v>
      </c>
      <c r="CA15" s="23">
        <v>7.6460990075622401</v>
      </c>
      <c r="CB15" s="23">
        <v>0.79350803783131296</v>
      </c>
      <c r="CC15" s="23">
        <v>827.62882328269302</v>
      </c>
      <c r="CD15" s="23">
        <v>0.72137081598571395</v>
      </c>
      <c r="CE15" s="23">
        <v>21.3886451440444</v>
      </c>
      <c r="CF15" s="23">
        <v>402.52499516636601</v>
      </c>
      <c r="CG15" s="23">
        <v>0.64923386023798901</v>
      </c>
      <c r="CH15" s="23">
        <v>0</v>
      </c>
      <c r="CI15" s="23">
        <v>1.53908577026736E-3</v>
      </c>
      <c r="CJ15" s="23">
        <v>69.760181006079193</v>
      </c>
      <c r="CK15" s="23">
        <v>7226.7523005386201</v>
      </c>
      <c r="CL15" s="23">
        <v>7213.9154316386403</v>
      </c>
      <c r="CM15" s="23">
        <v>12.8368688999829</v>
      </c>
      <c r="CN15" s="23">
        <v>0.81514928994637204</v>
      </c>
      <c r="CO15" s="23">
        <v>0</v>
      </c>
      <c r="CP15" s="23">
        <v>176.73589136725101</v>
      </c>
      <c r="CQ15" s="23">
        <v>6.7808869574562998</v>
      </c>
      <c r="CR15" s="23">
        <v>2666.9086847776298</v>
      </c>
      <c r="CS15" s="23">
        <v>10.820565550246</v>
      </c>
      <c r="CT15" s="23">
        <v>13.706046609566901</v>
      </c>
      <c r="CU15" s="23">
        <v>3810.2813954154799</v>
      </c>
      <c r="CV15" s="23">
        <v>101.552751796465</v>
      </c>
      <c r="CW15" s="23">
        <v>2.4526615037726498</v>
      </c>
      <c r="CX15" s="23">
        <v>29.576216136730601</v>
      </c>
      <c r="CY15" s="23">
        <v>0</v>
      </c>
      <c r="CZ15" s="23">
        <v>199.58310771716901</v>
      </c>
      <c r="DA15" s="23">
        <v>6.7799847019886199</v>
      </c>
      <c r="DB15" s="23">
        <v>0</v>
      </c>
      <c r="DC15" s="23">
        <v>0</v>
      </c>
      <c r="DD15" s="23">
        <v>132.44468810887599</v>
      </c>
      <c r="DE15" s="23">
        <v>40.942957708680403</v>
      </c>
      <c r="DF15" s="23">
        <v>0</v>
      </c>
      <c r="DG15" s="23">
        <v>0</v>
      </c>
      <c r="DH15" s="23">
        <v>7299.4513737550697</v>
      </c>
      <c r="DI15" s="23">
        <v>13.3437391480547</v>
      </c>
      <c r="DJ15" s="23">
        <v>46.931747515986203</v>
      </c>
      <c r="DL15" s="32">
        <f t="shared" si="27"/>
        <v>1.0968817595970863</v>
      </c>
      <c r="DM15" s="46">
        <f t="shared" si="0"/>
        <v>6.5907858188922778E-3</v>
      </c>
      <c r="DN15" s="46">
        <f t="shared" si="1"/>
        <v>1.0553189287177845E-2</v>
      </c>
      <c r="DO15" s="46">
        <f t="shared" si="2"/>
        <v>6.6895859221218698E-3</v>
      </c>
      <c r="DP15" s="46">
        <f t="shared" si="3"/>
        <v>7.7819682572837726E-3</v>
      </c>
      <c r="DQ15" s="46">
        <f t="shared" si="4"/>
        <v>7.7968591543697979E-3</v>
      </c>
      <c r="DR15" s="46">
        <f t="shared" si="5"/>
        <v>4.6134682166565832E-3</v>
      </c>
      <c r="DS15" s="46">
        <f t="shared" si="6"/>
        <v>6.0622245585662017E-3</v>
      </c>
      <c r="DT15" s="46">
        <f t="shared" si="7"/>
        <v>1.1591329031603254E-2</v>
      </c>
      <c r="DU15" s="46">
        <f t="shared" si="8"/>
        <v>1.4487171727724511E-2</v>
      </c>
      <c r="DV15" s="46">
        <f t="shared" si="9"/>
        <v>3.9484733374347495E-3</v>
      </c>
      <c r="DW15" s="46">
        <f t="shared" si="10"/>
        <v>7.8295419697399261E-3</v>
      </c>
      <c r="DX15" s="46">
        <f t="shared" si="11"/>
        <v>-5.061031641658602E-4</v>
      </c>
      <c r="DY15" s="46">
        <f t="shared" si="12"/>
        <v>9.3494555287255039E-3</v>
      </c>
      <c r="DZ15" s="46">
        <f t="shared" si="13"/>
        <v>6.4189975298823837E-3</v>
      </c>
      <c r="EA15" s="46">
        <f t="shared" si="14"/>
        <v>-5.0489995509256423E-4</v>
      </c>
      <c r="EB15" s="46">
        <f t="shared" si="15"/>
        <v>1.0286015380916251E-2</v>
      </c>
      <c r="EC15" s="46">
        <f t="shared" si="16"/>
        <v>-5.0370980633169258E-4</v>
      </c>
      <c r="ED15" s="46">
        <f t="shared" si="17"/>
        <v>-5.043286437160868E-4</v>
      </c>
      <c r="EE15" s="46">
        <f t="shared" si="18"/>
        <v>-5.0461204274584765E-4</v>
      </c>
      <c r="EF15" s="46">
        <f t="shared" si="19"/>
        <v>-5.0629675221653086E-4</v>
      </c>
      <c r="EG15" s="46">
        <f t="shared" si="20"/>
        <v>0</v>
      </c>
      <c r="EH15" s="46">
        <f t="shared" si="21"/>
        <v>-5.1053704787611619E-4</v>
      </c>
      <c r="EI15" s="46">
        <f t="shared" si="22"/>
        <v>-5.0700255466857647E-4</v>
      </c>
      <c r="EJ15" s="46">
        <f t="shared" si="23"/>
        <v>-5.1017813880644249E-4</v>
      </c>
      <c r="EK15" s="46">
        <f t="shared" si="24"/>
        <v>-5.0638021046876315E-4</v>
      </c>
      <c r="EL15" s="46">
        <f t="shared" si="25"/>
        <v>3.5754730635655426E-3</v>
      </c>
      <c r="EM15" s="46">
        <f t="shared" si="26"/>
        <v>0</v>
      </c>
    </row>
    <row r="16" spans="1:143" x14ac:dyDescent="0.3">
      <c r="A16" s="21" t="s">
        <v>15</v>
      </c>
      <c r="B16" s="21">
        <v>25120.048495999999</v>
      </c>
      <c r="C16" s="21">
        <v>183.04093162999999</v>
      </c>
      <c r="D16" s="21">
        <v>421.08343692</v>
      </c>
      <c r="E16" s="21">
        <v>3529.4337010999998</v>
      </c>
      <c r="F16" s="21">
        <v>3522.2252505000001</v>
      </c>
      <c r="G16" s="21">
        <v>105.22793106</v>
      </c>
      <c r="H16" s="21">
        <v>3570.1036018999998</v>
      </c>
      <c r="I16" s="23">
        <v>95.864205257999998</v>
      </c>
      <c r="J16" s="23">
        <v>8.5424790977999994</v>
      </c>
      <c r="K16" s="23">
        <v>194.52114333</v>
      </c>
      <c r="L16" s="23">
        <v>19.576320579000001</v>
      </c>
      <c r="M16" s="23">
        <v>8.3638780000000002E-4</v>
      </c>
      <c r="N16" s="23">
        <v>192.65260455999999</v>
      </c>
      <c r="O16" s="23">
        <v>6.9700001000000001E-3</v>
      </c>
      <c r="P16" s="23">
        <v>6.0248004000000004E-3</v>
      </c>
      <c r="Q16" s="23">
        <v>28.105885422</v>
      </c>
      <c r="R16" s="23">
        <v>7.5980130000000005E-4</v>
      </c>
      <c r="S16" s="23">
        <v>17.806974644</v>
      </c>
      <c r="T16" s="23">
        <v>5.8034813653999997</v>
      </c>
      <c r="U16" s="23">
        <v>2.9510191061</v>
      </c>
      <c r="W16" s="23">
        <v>1.07182297E-2</v>
      </c>
      <c r="X16" s="23">
        <v>0.1207546674</v>
      </c>
      <c r="Y16" s="23">
        <v>8.1366042999999999E-2</v>
      </c>
      <c r="Z16" s="23">
        <v>3.3602990315999999</v>
      </c>
      <c r="AA16" s="23">
        <v>0.31621140180000001</v>
      </c>
      <c r="AD16" s="23" t="s">
        <v>15</v>
      </c>
      <c r="AE16" s="23">
        <v>0</v>
      </c>
      <c r="AF16" s="23">
        <v>224.12352234339201</v>
      </c>
      <c r="AG16" s="23">
        <v>8.6598642171859499</v>
      </c>
      <c r="AH16" s="23">
        <v>96.879467883816901</v>
      </c>
      <c r="AI16" s="23">
        <v>96.879467883816901</v>
      </c>
      <c r="AJ16" s="23">
        <v>626.98098020645205</v>
      </c>
      <c r="AK16" s="23">
        <v>0</v>
      </c>
      <c r="AL16" s="23">
        <v>195.13853697032999</v>
      </c>
      <c r="AM16" s="23">
        <v>0.31709171384076601</v>
      </c>
      <c r="AN16" s="23">
        <v>19.7227792773689</v>
      </c>
      <c r="AO16" s="23">
        <v>2.0066049683801999E-4</v>
      </c>
      <c r="AP16" s="23">
        <v>6.3542242631216305E-4</v>
      </c>
      <c r="AQ16" s="23">
        <v>1232.7825835869601</v>
      </c>
      <c r="AR16" s="23">
        <v>25258.847623626902</v>
      </c>
      <c r="AS16" s="23">
        <v>335.135783791346</v>
      </c>
      <c r="AT16" s="23">
        <v>128.06921348985699</v>
      </c>
      <c r="AU16" s="23">
        <v>210.05664044919101</v>
      </c>
      <c r="AV16" s="23">
        <v>0</v>
      </c>
      <c r="AW16" s="23">
        <v>0</v>
      </c>
      <c r="AX16" s="23">
        <v>0</v>
      </c>
      <c r="AY16" s="23">
        <v>194.33631373917899</v>
      </c>
      <c r="AZ16" s="23">
        <v>194.33631373917899</v>
      </c>
      <c r="BA16" s="23">
        <v>2.8037466269365701E-3</v>
      </c>
      <c r="BB16" s="23">
        <v>3.5046896378929798E-3</v>
      </c>
      <c r="BC16" s="23">
        <v>0</v>
      </c>
      <c r="BD16" s="23">
        <v>81.356003309485899</v>
      </c>
      <c r="BE16" s="23">
        <v>12.2697387726398</v>
      </c>
      <c r="BF16" s="23">
        <v>948.63864460573495</v>
      </c>
      <c r="BG16" s="23">
        <v>67.686234109444001</v>
      </c>
      <c r="BH16" s="23">
        <v>1.9874556621196299E-3</v>
      </c>
      <c r="BI16" s="23">
        <v>4.0351356919150899E-3</v>
      </c>
      <c r="BJ16" s="23">
        <v>0</v>
      </c>
      <c r="BK16" s="23">
        <v>28.355644777439402</v>
      </c>
      <c r="BL16" s="23">
        <v>184.74450135055099</v>
      </c>
      <c r="BM16" s="23">
        <v>0</v>
      </c>
      <c r="BN16" s="23">
        <v>3.1140475758748199E-4</v>
      </c>
      <c r="BO16" s="23">
        <v>4.4811827074742199E-4</v>
      </c>
      <c r="BP16" s="23">
        <v>3939.8628220263799</v>
      </c>
      <c r="BQ16" s="23">
        <v>381.13586595589601</v>
      </c>
      <c r="BR16" s="23">
        <v>42.348432455563</v>
      </c>
      <c r="BS16" s="23">
        <v>423.48429841145901</v>
      </c>
      <c r="BT16" s="23">
        <v>7.62135748495191E-2</v>
      </c>
      <c r="BU16" s="23">
        <v>155.990301158958</v>
      </c>
      <c r="BV16" s="23">
        <v>2.9499371202690998</v>
      </c>
      <c r="BW16" s="23">
        <v>0</v>
      </c>
      <c r="BX16" s="23">
        <v>1.07142907093847E-2</v>
      </c>
      <c r="BY16" s="23">
        <v>0.12071036313604799</v>
      </c>
      <c r="BZ16" s="23">
        <v>8.1336494528617603E-2</v>
      </c>
      <c r="CA16" s="23">
        <v>3.3590659301685699</v>
      </c>
      <c r="CB16" s="23">
        <v>0.38988645414110601</v>
      </c>
      <c r="CC16" s="23">
        <v>412.144492807056</v>
      </c>
      <c r="CD16" s="23">
        <v>0.35444212999553498</v>
      </c>
      <c r="CE16" s="23">
        <v>10.509210496205201</v>
      </c>
      <c r="CF16" s="23">
        <v>197.77873263997901</v>
      </c>
      <c r="CG16" s="23">
        <v>0.31899801572997799</v>
      </c>
      <c r="CH16" s="23">
        <v>0</v>
      </c>
      <c r="CI16" s="23">
        <v>7.0093915265353698E-4</v>
      </c>
      <c r="CJ16" s="23">
        <v>34.276330215997802</v>
      </c>
      <c r="CK16" s="23">
        <v>3551.7289517767999</v>
      </c>
      <c r="CL16" s="23">
        <v>3544.5231279141499</v>
      </c>
      <c r="CM16" s="23">
        <v>7.2058238626520499</v>
      </c>
      <c r="CN16" s="23">
        <v>0.400519772042086</v>
      </c>
      <c r="CO16" s="23">
        <v>0</v>
      </c>
      <c r="CP16" s="23">
        <v>86.838330158677707</v>
      </c>
      <c r="CQ16" s="23">
        <v>3.3317572834647802</v>
      </c>
      <c r="CR16" s="23">
        <v>1310.3728874815999</v>
      </c>
      <c r="CS16" s="23">
        <v>5.3166346045183701</v>
      </c>
      <c r="CT16" s="23">
        <v>6.73440292983239</v>
      </c>
      <c r="CU16" s="23">
        <v>1872.16376163627</v>
      </c>
      <c r="CV16" s="23">
        <v>50.571457705389697</v>
      </c>
      <c r="CW16" s="23">
        <v>1.2051035496618601</v>
      </c>
      <c r="CX16" s="23">
        <v>14.5321305460297</v>
      </c>
      <c r="CY16" s="23">
        <v>0</v>
      </c>
      <c r="CZ16" s="23">
        <v>105.59367636810499</v>
      </c>
      <c r="DA16" s="23">
        <v>3.3763126146679601</v>
      </c>
      <c r="DB16" s="23">
        <v>0</v>
      </c>
      <c r="DC16" s="23">
        <v>0</v>
      </c>
      <c r="DD16" s="23">
        <v>65.955124780581599</v>
      </c>
      <c r="DE16" s="23">
        <v>17.800470649119401</v>
      </c>
      <c r="DF16" s="23">
        <v>0</v>
      </c>
      <c r="DG16" s="23">
        <v>0</v>
      </c>
      <c r="DH16" s="23">
        <v>3587.7109570815201</v>
      </c>
      <c r="DI16" s="23">
        <v>5.8013580042227701</v>
      </c>
      <c r="DJ16" s="23">
        <v>23.371180431675999</v>
      </c>
      <c r="DL16" s="32">
        <f t="shared" si="27"/>
        <v>1.0981550267447753</v>
      </c>
      <c r="DM16" s="46">
        <f t="shared" si="0"/>
        <v>5.5254323115261472E-3</v>
      </c>
      <c r="DN16" s="46">
        <f t="shared" si="1"/>
        <v>9.3070424488147143E-3</v>
      </c>
      <c r="DO16" s="46">
        <f t="shared" si="2"/>
        <v>5.7016288957362658E-3</v>
      </c>
      <c r="DP16" s="46">
        <f t="shared" si="3"/>
        <v>6.3169484299567692E-3</v>
      </c>
      <c r="DQ16" s="46">
        <f t="shared" si="4"/>
        <v>6.3306222141768023E-3</v>
      </c>
      <c r="DR16" s="46">
        <f t="shared" si="5"/>
        <v>3.4757436017291473E-3</v>
      </c>
      <c r="DS16" s="46">
        <f t="shared" si="6"/>
        <v>4.9318891396175858E-3</v>
      </c>
      <c r="DT16" s="46">
        <f t="shared" si="7"/>
        <v>1.0590633105281777E-2</v>
      </c>
      <c r="DU16" s="46">
        <f t="shared" si="8"/>
        <v>1.374134113084122E-2</v>
      </c>
      <c r="DV16" s="46">
        <f t="shared" si="9"/>
        <v>3.1739153377409531E-3</v>
      </c>
      <c r="DW16" s="46">
        <f t="shared" si="10"/>
        <v>7.4814211270124694E-3</v>
      </c>
      <c r="DX16" s="46">
        <f t="shared" si="11"/>
        <v>-3.6451613691274162E-4</v>
      </c>
      <c r="DY16" s="46">
        <f t="shared" si="12"/>
        <v>8.7396128540511257E-3</v>
      </c>
      <c r="DZ16" s="46">
        <f t="shared" si="13"/>
        <v>5.649256372763348E-3</v>
      </c>
      <c r="EA16" s="46">
        <f t="shared" si="14"/>
        <v>-3.6665878014491651E-4</v>
      </c>
      <c r="EB16" s="46">
        <f t="shared" si="15"/>
        <v>8.8863720779243389E-3</v>
      </c>
      <c r="EC16" s="46">
        <f t="shared" si="16"/>
        <v>-3.6624268094310732E-4</v>
      </c>
      <c r="ED16" s="46">
        <f t="shared" si="17"/>
        <v>-3.6524985353371663E-4</v>
      </c>
      <c r="EE16" s="46">
        <f t="shared" si="18"/>
        <v>-3.6587714227685883E-4</v>
      </c>
      <c r="EF16" s="46">
        <f t="shared" si="19"/>
        <v>-3.6664819575840088E-4</v>
      </c>
      <c r="EG16" s="46">
        <f t="shared" si="20"/>
        <v>0</v>
      </c>
      <c r="EH16" s="46">
        <f t="shared" si="21"/>
        <v>-3.6750384396968692E-4</v>
      </c>
      <c r="EI16" s="46">
        <f t="shared" si="22"/>
        <v>-3.6689483649729335E-4</v>
      </c>
      <c r="EJ16" s="46">
        <f t="shared" si="23"/>
        <v>-3.6315482838947559E-4</v>
      </c>
      <c r="EK16" s="46">
        <f t="shared" si="24"/>
        <v>-3.6696181495574298E-4</v>
      </c>
      <c r="EL16" s="46">
        <f t="shared" si="25"/>
        <v>2.7839351641177788E-3</v>
      </c>
      <c r="EM16" s="46">
        <f t="shared" si="26"/>
        <v>0</v>
      </c>
    </row>
    <row r="17" spans="1:143" x14ac:dyDescent="0.3">
      <c r="A17" s="21" t="s">
        <v>16</v>
      </c>
      <c r="B17" s="21">
        <v>18437.865155</v>
      </c>
      <c r="C17" s="21">
        <v>151.07012653999999</v>
      </c>
      <c r="D17" s="21">
        <v>297.33867082</v>
      </c>
      <c r="E17" s="21">
        <v>2494.3704389</v>
      </c>
      <c r="F17" s="21">
        <v>2492.7662946</v>
      </c>
      <c r="G17" s="21">
        <v>68.103372152000006</v>
      </c>
      <c r="H17" s="21">
        <v>2454.6455887000002</v>
      </c>
      <c r="I17" s="23">
        <v>83.217815939999994</v>
      </c>
      <c r="J17" s="23">
        <v>7.9492408973000002</v>
      </c>
      <c r="K17" s="23">
        <v>131.55302312000001</v>
      </c>
      <c r="L17" s="23">
        <v>17.18237903</v>
      </c>
      <c r="M17" s="23">
        <v>6.5057590000000001E-4</v>
      </c>
      <c r="N17" s="23">
        <v>167.55153587000001</v>
      </c>
      <c r="O17" s="23">
        <v>5.4610502999999999E-3</v>
      </c>
      <c r="P17" s="23">
        <v>4.6863306E-3</v>
      </c>
      <c r="Q17" s="23">
        <v>22.033249826999999</v>
      </c>
      <c r="R17" s="23">
        <v>5.9100389999999997E-4</v>
      </c>
      <c r="S17" s="23">
        <v>13.850977371000001</v>
      </c>
      <c r="T17" s="23">
        <v>4.5141799202000001</v>
      </c>
      <c r="U17" s="23">
        <v>2.1915151166000002</v>
      </c>
      <c r="W17" s="23">
        <v>5.7264862999999999E-3</v>
      </c>
      <c r="X17" s="23">
        <v>8.0874902200000001E-2</v>
      </c>
      <c r="Y17" s="23">
        <v>5.21745479E-2</v>
      </c>
      <c r="Z17" s="23">
        <v>2.5282592840999998</v>
      </c>
      <c r="AA17" s="23">
        <v>0.20167038910000001</v>
      </c>
      <c r="AD17" s="23" t="s">
        <v>16</v>
      </c>
      <c r="AE17" s="23">
        <v>0</v>
      </c>
      <c r="AF17" s="23">
        <v>150.72240749324899</v>
      </c>
      <c r="AG17" s="23">
        <v>8.0840132965507596</v>
      </c>
      <c r="AH17" s="23">
        <v>84.385507249074195</v>
      </c>
      <c r="AI17" s="23">
        <v>84.385507249074195</v>
      </c>
      <c r="AJ17" s="23">
        <v>421.64280127586397</v>
      </c>
      <c r="AK17" s="23">
        <v>0</v>
      </c>
      <c r="AL17" s="23">
        <v>132.277643965843</v>
      </c>
      <c r="AM17" s="23">
        <v>0.20271830658456599</v>
      </c>
      <c r="AN17" s="23">
        <v>17.3513957096113</v>
      </c>
      <c r="AO17" s="23">
        <v>1.56073894978422E-4</v>
      </c>
      <c r="AP17" s="23">
        <v>4.9423475832250296E-4</v>
      </c>
      <c r="AQ17" s="23">
        <v>829.04238040756604</v>
      </c>
      <c r="AR17" s="23">
        <v>18598.5802976901</v>
      </c>
      <c r="AS17" s="23">
        <v>225.377819255106</v>
      </c>
      <c r="AT17" s="23">
        <v>86.126200950824895</v>
      </c>
      <c r="AU17" s="23">
        <v>141.262489168597</v>
      </c>
      <c r="AV17" s="23">
        <v>0</v>
      </c>
      <c r="AW17" s="23">
        <v>0</v>
      </c>
      <c r="AX17" s="23">
        <v>0</v>
      </c>
      <c r="AY17" s="23">
        <v>169.49185502792901</v>
      </c>
      <c r="AZ17" s="23">
        <v>169.49185502792901</v>
      </c>
      <c r="BA17" s="23">
        <v>2.2026760933111802E-3</v>
      </c>
      <c r="BB17" s="23">
        <v>2.7533498636493001E-3</v>
      </c>
      <c r="BC17" s="23">
        <v>0</v>
      </c>
      <c r="BD17" s="23">
        <v>54.711668036648497</v>
      </c>
      <c r="BE17" s="23">
        <v>8.2513595396105508</v>
      </c>
      <c r="BF17" s="23">
        <v>637.956811068869</v>
      </c>
      <c r="BG17" s="23">
        <v>45.518781034496698</v>
      </c>
      <c r="BH17" s="23">
        <v>1.5458540198945E-3</v>
      </c>
      <c r="BI17" s="23">
        <v>3.13855509627143E-3</v>
      </c>
      <c r="BJ17" s="23">
        <v>0</v>
      </c>
      <c r="BK17" s="23">
        <v>22.3217908796967</v>
      </c>
      <c r="BL17" s="23">
        <v>153.03180345574401</v>
      </c>
      <c r="BM17" s="23">
        <v>0</v>
      </c>
      <c r="BN17" s="23">
        <v>2.4221088397030299E-4</v>
      </c>
      <c r="BO17" s="23">
        <v>3.4854940628317201E-4</v>
      </c>
      <c r="BP17" s="23">
        <v>2711.8810150300001</v>
      </c>
      <c r="BQ17" s="23">
        <v>270.12443770410601</v>
      </c>
      <c r="BR17" s="23">
        <v>30.013830687235799</v>
      </c>
      <c r="BS17" s="23">
        <v>300.13826839134202</v>
      </c>
      <c r="BT17" s="23">
        <v>5.1253380131780199E-2</v>
      </c>
      <c r="BU17" s="23">
        <v>104.903013710704</v>
      </c>
      <c r="BV17" s="23">
        <v>2.1906118207626402</v>
      </c>
      <c r="BW17" s="23">
        <v>0</v>
      </c>
      <c r="BX17" s="23">
        <v>5.7241384313921799E-3</v>
      </c>
      <c r="BY17" s="23">
        <v>8.0841603113120206E-2</v>
      </c>
      <c r="BZ17" s="23">
        <v>5.2153103376398502E-2</v>
      </c>
      <c r="CA17" s="23">
        <v>2.5272173134411902</v>
      </c>
      <c r="CB17" s="23">
        <v>0.27702644083621297</v>
      </c>
      <c r="CC17" s="23">
        <v>277.16595830356903</v>
      </c>
      <c r="CD17" s="23">
        <v>0.251842274398275</v>
      </c>
      <c r="CE17" s="23">
        <v>7.4671246359893502</v>
      </c>
      <c r="CF17" s="23">
        <v>140.52796081394601</v>
      </c>
      <c r="CG17" s="23">
        <v>0.22665794964643299</v>
      </c>
      <c r="CH17" s="23">
        <v>0</v>
      </c>
      <c r="CI17" s="23">
        <v>5.5067196283007302E-4</v>
      </c>
      <c r="CJ17" s="23">
        <v>24.354402366441199</v>
      </c>
      <c r="CK17" s="23">
        <v>2520.0975674735901</v>
      </c>
      <c r="CL17" s="23">
        <v>2518.4940919258001</v>
      </c>
      <c r="CM17" s="23">
        <v>1.6034755477956499</v>
      </c>
      <c r="CN17" s="23">
        <v>0.28458179172935999</v>
      </c>
      <c r="CO17" s="23">
        <v>0</v>
      </c>
      <c r="CP17" s="23">
        <v>61.7013428099009</v>
      </c>
      <c r="CQ17" s="23">
        <v>2.3673173548945301</v>
      </c>
      <c r="CR17" s="23">
        <v>931.06072685284596</v>
      </c>
      <c r="CS17" s="23">
        <v>3.7776327607929998</v>
      </c>
      <c r="CT17" s="23">
        <v>4.7850029633426399</v>
      </c>
      <c r="CU17" s="23">
        <v>1330.2306753087801</v>
      </c>
      <c r="CV17" s="23">
        <v>34.009149267242201</v>
      </c>
      <c r="CW17" s="23">
        <v>0.85626378280064097</v>
      </c>
      <c r="CX17" s="23">
        <v>10.325533819452399</v>
      </c>
      <c r="CY17" s="23">
        <v>0</v>
      </c>
      <c r="CZ17" s="23">
        <v>68.5309325176231</v>
      </c>
      <c r="DA17" s="23">
        <v>2.2705604087824298</v>
      </c>
      <c r="DB17" s="23">
        <v>0</v>
      </c>
      <c r="DC17" s="23">
        <v>0</v>
      </c>
      <c r="DD17" s="23">
        <v>44.354612040265003</v>
      </c>
      <c r="DE17" s="23">
        <v>13.8452897401769</v>
      </c>
      <c r="DF17" s="23">
        <v>0</v>
      </c>
      <c r="DG17" s="23">
        <v>0</v>
      </c>
      <c r="DH17" s="23">
        <v>2475.0604508341698</v>
      </c>
      <c r="DI17" s="23">
        <v>4.51232615458939</v>
      </c>
      <c r="DJ17" s="23">
        <v>15.717050332200801</v>
      </c>
      <c r="DL17" s="32">
        <f t="shared" si="27"/>
        <v>1.0956827394320872</v>
      </c>
      <c r="DM17" s="46">
        <f t="shared" si="0"/>
        <v>8.7165808698040689E-3</v>
      </c>
      <c r="DN17" s="46">
        <f t="shared" si="1"/>
        <v>1.2985207338292747E-2</v>
      </c>
      <c r="DO17" s="46">
        <f t="shared" si="2"/>
        <v>9.4155178793975721E-3</v>
      </c>
      <c r="DP17" s="46">
        <f t="shared" si="3"/>
        <v>1.0314076919920361E-2</v>
      </c>
      <c r="DQ17" s="46">
        <f t="shared" si="4"/>
        <v>1.032098250908375E-2</v>
      </c>
      <c r="DR17" s="46">
        <f t="shared" si="5"/>
        <v>6.2781085886440633E-3</v>
      </c>
      <c r="DS17" s="46">
        <f t="shared" si="6"/>
        <v>8.3168267664178452E-3</v>
      </c>
      <c r="DT17" s="46">
        <f t="shared" si="7"/>
        <v>1.403174663843744E-2</v>
      </c>
      <c r="DU17" s="46">
        <f t="shared" si="8"/>
        <v>1.6954121908235989E-2</v>
      </c>
      <c r="DV17" s="46">
        <f t="shared" si="9"/>
        <v>5.5082036783146169E-3</v>
      </c>
      <c r="DW17" s="46">
        <f t="shared" si="10"/>
        <v>9.8366285201950728E-3</v>
      </c>
      <c r="DX17" s="46">
        <f t="shared" si="11"/>
        <v>-4.1078481246399964E-4</v>
      </c>
      <c r="DY17" s="46">
        <f t="shared" si="12"/>
        <v>1.1580431942053057E-2</v>
      </c>
      <c r="DZ17" s="46">
        <f t="shared" si="13"/>
        <v>8.3587620115043015E-3</v>
      </c>
      <c r="EA17" s="46">
        <f t="shared" si="14"/>
        <v>-4.1001883948824373E-4</v>
      </c>
      <c r="EB17" s="46">
        <f t="shared" si="15"/>
        <v>1.3095710118219445E-2</v>
      </c>
      <c r="EC17" s="46">
        <f t="shared" si="16"/>
        <v>-4.1219651262031234E-4</v>
      </c>
      <c r="ED17" s="46">
        <f t="shared" si="17"/>
        <v>-4.106302877231392E-4</v>
      </c>
      <c r="EE17" s="46">
        <f t="shared" si="18"/>
        <v>-4.1065390466935454E-4</v>
      </c>
      <c r="EF17" s="46">
        <f t="shared" si="19"/>
        <v>-4.121786934152881E-4</v>
      </c>
      <c r="EG17" s="46">
        <f t="shared" si="20"/>
        <v>0</v>
      </c>
      <c r="EH17" s="46">
        <f t="shared" si="21"/>
        <v>-4.1000161090405207E-4</v>
      </c>
      <c r="EI17" s="46">
        <f t="shared" si="22"/>
        <v>-4.1173572979968991E-4</v>
      </c>
      <c r="EJ17" s="46">
        <f t="shared" si="23"/>
        <v>-4.1101503443018622E-4</v>
      </c>
      <c r="EK17" s="46">
        <f t="shared" si="24"/>
        <v>-4.1212966777675177E-4</v>
      </c>
      <c r="EL17" s="46">
        <f t="shared" si="25"/>
        <v>5.1961891343719332E-3</v>
      </c>
      <c r="EM17" s="46">
        <f t="shared" si="26"/>
        <v>0</v>
      </c>
    </row>
    <row r="18" spans="1:143" x14ac:dyDescent="0.3">
      <c r="A18" s="21" t="s">
        <v>17</v>
      </c>
      <c r="B18" s="21">
        <v>59442.874575000002</v>
      </c>
      <c r="C18" s="21">
        <v>459.83718893000002</v>
      </c>
      <c r="D18" s="21">
        <v>898.56124107999995</v>
      </c>
      <c r="E18" s="21">
        <v>7853.2179039000002</v>
      </c>
      <c r="F18" s="21">
        <v>7851.5657709999996</v>
      </c>
      <c r="G18" s="21">
        <v>205.52047605000001</v>
      </c>
      <c r="H18" s="21">
        <v>8995.2544756000007</v>
      </c>
      <c r="I18" s="23">
        <v>233.93390749</v>
      </c>
      <c r="J18" s="23">
        <v>23.16681561</v>
      </c>
      <c r="K18" s="23">
        <v>452.93539197000001</v>
      </c>
      <c r="L18" s="23">
        <v>63.757867294999997</v>
      </c>
      <c r="M18" s="23">
        <v>2.9781976999999999E-3</v>
      </c>
      <c r="N18" s="23">
        <v>494.42621969999999</v>
      </c>
      <c r="O18" s="23">
        <v>1.6632639300000002E-2</v>
      </c>
      <c r="P18" s="23">
        <v>2.2031453100000001E-2</v>
      </c>
      <c r="Q18" s="23">
        <v>64.554742133000005</v>
      </c>
      <c r="R18" s="23">
        <v>2.4051119E-3</v>
      </c>
      <c r="S18" s="23">
        <v>77.363417325</v>
      </c>
      <c r="T18" s="23">
        <v>23.437510259</v>
      </c>
      <c r="U18" s="23">
        <v>9.1586565736000001</v>
      </c>
      <c r="W18" s="23">
        <v>1.9613568800000002E-2</v>
      </c>
      <c r="X18" s="23">
        <v>0.30494952079999998</v>
      </c>
      <c r="Y18" s="23">
        <v>0.19338607629999999</v>
      </c>
      <c r="Z18" s="23">
        <v>15.054279361000001</v>
      </c>
      <c r="AA18" s="23">
        <v>0.62064290330000005</v>
      </c>
      <c r="AD18" s="23" t="s">
        <v>17</v>
      </c>
      <c r="AE18" s="23">
        <v>0</v>
      </c>
      <c r="AF18" s="23">
        <v>567.31618432901405</v>
      </c>
      <c r="AG18" s="23">
        <v>23.414804284400901</v>
      </c>
      <c r="AH18" s="23">
        <v>236.08225913086699</v>
      </c>
      <c r="AI18" s="23">
        <v>236.08225913086699</v>
      </c>
      <c r="AJ18" s="23">
        <v>1587.05495169306</v>
      </c>
      <c r="AK18" s="23">
        <v>0</v>
      </c>
      <c r="AL18" s="23">
        <v>454.22483814078799</v>
      </c>
      <c r="AM18" s="23">
        <v>0.62252523210232202</v>
      </c>
      <c r="AN18" s="23">
        <v>64.061792200923705</v>
      </c>
      <c r="AO18" s="23">
        <v>7.14510015914504E-4</v>
      </c>
      <c r="AP18" s="23">
        <v>2.2626124348829602E-3</v>
      </c>
      <c r="AQ18" s="23">
        <v>3120.49942001923</v>
      </c>
      <c r="AR18" s="23">
        <v>59734.762139673803</v>
      </c>
      <c r="AS18" s="23">
        <v>848.31743782219803</v>
      </c>
      <c r="AT18" s="23">
        <v>324.17709668482399</v>
      </c>
      <c r="AU18" s="23">
        <v>531.70909377830299</v>
      </c>
      <c r="AV18" s="23">
        <v>0</v>
      </c>
      <c r="AW18" s="23">
        <v>0</v>
      </c>
      <c r="AX18" s="23">
        <v>0</v>
      </c>
      <c r="AY18" s="23">
        <v>497.97917837587102</v>
      </c>
      <c r="AZ18" s="23">
        <v>497.97917837587102</v>
      </c>
      <c r="BA18" s="23">
        <v>6.6862754812213598E-3</v>
      </c>
      <c r="BB18" s="23">
        <v>8.3578363798107701E-3</v>
      </c>
      <c r="BC18" s="23">
        <v>0</v>
      </c>
      <c r="BD18" s="23">
        <v>205.93357346365801</v>
      </c>
      <c r="BE18" s="23">
        <v>31.057956702603001</v>
      </c>
      <c r="BF18" s="23">
        <v>2401.2565139297299</v>
      </c>
      <c r="BG18" s="23">
        <v>171.33178938678</v>
      </c>
      <c r="BH18" s="23">
        <v>7.2677633338613396E-3</v>
      </c>
      <c r="BI18" s="23">
        <v>1.47557623600059E-2</v>
      </c>
      <c r="BJ18" s="23">
        <v>0</v>
      </c>
      <c r="BK18" s="23">
        <v>65.084251059511701</v>
      </c>
      <c r="BL18" s="23">
        <v>463.43247450530998</v>
      </c>
      <c r="BM18" s="23">
        <v>0</v>
      </c>
      <c r="BN18" s="23">
        <v>9.8574008282345808E-4</v>
      </c>
      <c r="BO18" s="23">
        <v>1.4185064446079899E-3</v>
      </c>
      <c r="BP18" s="23">
        <v>9923.4005379277605</v>
      </c>
      <c r="BQ18" s="23">
        <v>813.29910972601999</v>
      </c>
      <c r="BR18" s="23">
        <v>90.366573291224995</v>
      </c>
      <c r="BS18" s="23">
        <v>903.66568301724499</v>
      </c>
      <c r="BT18" s="23">
        <v>0.192916751399521</v>
      </c>
      <c r="BU18" s="23">
        <v>394.85289102193502</v>
      </c>
      <c r="BV18" s="23">
        <v>9.1553514403919092</v>
      </c>
      <c r="BW18" s="23">
        <v>0</v>
      </c>
      <c r="BX18" s="23">
        <v>1.9606507571631099E-2</v>
      </c>
      <c r="BY18" s="23">
        <v>0.30483960824782103</v>
      </c>
      <c r="BZ18" s="23">
        <v>0.19331647910111199</v>
      </c>
      <c r="CA18" s="23">
        <v>15.048842211998499</v>
      </c>
      <c r="CB18" s="23">
        <v>0.86882670039738297</v>
      </c>
      <c r="CC18" s="23">
        <v>1043.24692042533</v>
      </c>
      <c r="CD18" s="23">
        <v>0.78984217496982301</v>
      </c>
      <c r="CE18" s="23">
        <v>23.418829714556502</v>
      </c>
      <c r="CF18" s="23">
        <v>440.73208106394998</v>
      </c>
      <c r="CG18" s="23">
        <v>0.71085820698093505</v>
      </c>
      <c r="CH18" s="23">
        <v>0</v>
      </c>
      <c r="CI18" s="23">
        <v>1.6715662977231701E-3</v>
      </c>
      <c r="CJ18" s="23">
        <v>76.381702820262603</v>
      </c>
      <c r="CK18" s="23">
        <v>7900.3007806977103</v>
      </c>
      <c r="CL18" s="23">
        <v>7898.6492770346604</v>
      </c>
      <c r="CM18" s="23">
        <v>1.65150366304017</v>
      </c>
      <c r="CN18" s="23">
        <v>0.892521878448166</v>
      </c>
      <c r="CO18" s="23">
        <v>0</v>
      </c>
      <c r="CP18" s="23">
        <v>193.51138254049599</v>
      </c>
      <c r="CQ18" s="23">
        <v>7.42451846866956</v>
      </c>
      <c r="CR18" s="23">
        <v>2920.04754891229</v>
      </c>
      <c r="CS18" s="23">
        <v>11.847631566769699</v>
      </c>
      <c r="CT18" s="23">
        <v>15.0070056356751</v>
      </c>
      <c r="CU18" s="23">
        <v>4171.9475279022399</v>
      </c>
      <c r="CV18" s="23">
        <v>128.00976006813499</v>
      </c>
      <c r="CW18" s="23">
        <v>2.6854643024300402</v>
      </c>
      <c r="CX18" s="23">
        <v>32.383535146524601</v>
      </c>
      <c r="CY18" s="23">
        <v>0</v>
      </c>
      <c r="CZ18" s="23">
        <v>206.29727569128599</v>
      </c>
      <c r="DA18" s="23">
        <v>8.5463439563481902</v>
      </c>
      <c r="DB18" s="23">
        <v>0</v>
      </c>
      <c r="DC18" s="23">
        <v>0</v>
      </c>
      <c r="DD18" s="23">
        <v>166.94986337745701</v>
      </c>
      <c r="DE18" s="23">
        <v>77.335577969083005</v>
      </c>
      <c r="DF18" s="23">
        <v>0</v>
      </c>
      <c r="DG18" s="23">
        <v>0</v>
      </c>
      <c r="DH18" s="23">
        <v>9031.9502568935695</v>
      </c>
      <c r="DI18" s="23">
        <v>23.4290693547232</v>
      </c>
      <c r="DJ18" s="23">
        <v>59.1586397826336</v>
      </c>
      <c r="DL18" s="32">
        <f t="shared" si="27"/>
        <v>1.098699644670186</v>
      </c>
      <c r="DM18" s="46">
        <f t="shared" si="0"/>
        <v>4.9103877758388424E-3</v>
      </c>
      <c r="DN18" s="46">
        <f t="shared" si="1"/>
        <v>7.818605501820907E-3</v>
      </c>
      <c r="DO18" s="46">
        <f t="shared" si="2"/>
        <v>5.6806834124181723E-3</v>
      </c>
      <c r="DP18" s="46">
        <f t="shared" si="3"/>
        <v>5.9953610575771881E-3</v>
      </c>
      <c r="DQ18" s="46">
        <f t="shared" si="4"/>
        <v>5.9967027479493539E-3</v>
      </c>
      <c r="DR18" s="46">
        <f t="shared" si="5"/>
        <v>3.7796703093320606E-3</v>
      </c>
      <c r="DS18" s="46">
        <f t="shared" si="6"/>
        <v>4.0794600523095473E-3</v>
      </c>
      <c r="DT18" s="46">
        <f t="shared" si="7"/>
        <v>9.1835837904722176E-3</v>
      </c>
      <c r="DU18" s="46">
        <f t="shared" si="8"/>
        <v>1.0704478275117621E-2</v>
      </c>
      <c r="DV18" s="46">
        <f t="shared" si="9"/>
        <v>2.8468655654830979E-3</v>
      </c>
      <c r="DW18" s="46">
        <f t="shared" si="10"/>
        <v>4.7668612332574401E-3</v>
      </c>
      <c r="DX18" s="46">
        <f t="shared" si="11"/>
        <v>-3.6104023669613944E-4</v>
      </c>
      <c r="DY18" s="46">
        <f t="shared" si="12"/>
        <v>7.1860239896396122E-3</v>
      </c>
      <c r="DZ18" s="46">
        <f t="shared" si="13"/>
        <v>4.9925244729678341E-3</v>
      </c>
      <c r="EA18" s="46">
        <f t="shared" si="14"/>
        <v>-3.5982220949196895E-4</v>
      </c>
      <c r="EB18" s="46">
        <f t="shared" si="15"/>
        <v>8.2024791520468928E-3</v>
      </c>
      <c r="EC18" s="46">
        <f t="shared" si="16"/>
        <v>-3.5980553277044261E-4</v>
      </c>
      <c r="ED18" s="46">
        <f t="shared" si="17"/>
        <v>-3.5985168287026159E-4</v>
      </c>
      <c r="EE18" s="46">
        <f t="shared" si="18"/>
        <v>-3.6014509150169384E-4</v>
      </c>
      <c r="EF18" s="46">
        <f t="shared" si="19"/>
        <v>-3.6087532942527859E-4</v>
      </c>
      <c r="EG18" s="46">
        <f t="shared" si="20"/>
        <v>0</v>
      </c>
      <c r="EH18" s="46">
        <f t="shared" si="21"/>
        <v>-3.600175185304791E-4</v>
      </c>
      <c r="EI18" s="46">
        <f t="shared" si="22"/>
        <v>-3.6042867649247677E-4</v>
      </c>
      <c r="EJ18" s="46">
        <f t="shared" si="23"/>
        <v>-3.5988733118524929E-4</v>
      </c>
      <c r="EK18" s="46">
        <f t="shared" si="24"/>
        <v>-3.6116966286590322E-4</v>
      </c>
      <c r="EL18" s="46">
        <f t="shared" si="25"/>
        <v>3.0328692913646582E-3</v>
      </c>
      <c r="EM18" s="46">
        <f t="shared" si="26"/>
        <v>0</v>
      </c>
    </row>
    <row r="19" spans="1:143" x14ac:dyDescent="0.3">
      <c r="A19" s="21" t="s">
        <v>18</v>
      </c>
      <c r="B19" s="21">
        <v>10391.154848</v>
      </c>
      <c r="C19" s="21">
        <v>85.004467804000001</v>
      </c>
      <c r="D19" s="21">
        <v>173.76878356</v>
      </c>
      <c r="E19" s="21">
        <v>1398.9785829</v>
      </c>
      <c r="F19" s="21">
        <v>1396.4232242999999</v>
      </c>
      <c r="G19" s="21">
        <v>29.762861428000001</v>
      </c>
      <c r="H19" s="21">
        <v>1586.1456909000001</v>
      </c>
      <c r="I19" s="23">
        <v>45.435084273999998</v>
      </c>
      <c r="J19" s="23">
        <v>4.7275195684</v>
      </c>
      <c r="K19" s="23">
        <v>73.871974945000005</v>
      </c>
      <c r="L19" s="23">
        <v>11.774946925</v>
      </c>
      <c r="M19" s="23">
        <v>4.8965110000000005E-4</v>
      </c>
      <c r="N19" s="23">
        <v>94.018738440999996</v>
      </c>
      <c r="O19" s="23">
        <v>2.8618195E-3</v>
      </c>
      <c r="P19" s="23">
        <v>3.6222329999999999E-3</v>
      </c>
      <c r="Q19" s="23">
        <v>11.631860219</v>
      </c>
      <c r="R19" s="23">
        <v>3.9542899999999998E-4</v>
      </c>
      <c r="S19" s="23">
        <v>12.719465779</v>
      </c>
      <c r="T19" s="23">
        <v>3.8534054563</v>
      </c>
      <c r="U19" s="23">
        <v>1.5646632141000001</v>
      </c>
      <c r="W19" s="23">
        <v>4.7140923000000001E-3</v>
      </c>
      <c r="X19" s="23">
        <v>5.7584269600000001E-2</v>
      </c>
      <c r="Y19" s="23">
        <v>3.7759505399999997E-2</v>
      </c>
      <c r="Z19" s="23">
        <v>2.5236161989000001</v>
      </c>
      <c r="AA19" s="23">
        <v>8.7714640499999996E-2</v>
      </c>
      <c r="AD19" s="23" t="s">
        <v>18</v>
      </c>
      <c r="AE19" s="23">
        <v>0</v>
      </c>
      <c r="AF19" s="23">
        <v>99.923148368511704</v>
      </c>
      <c r="AG19" s="23">
        <v>4.8000690217686799</v>
      </c>
      <c r="AH19" s="23">
        <v>46.066064162933799</v>
      </c>
      <c r="AI19" s="23">
        <v>46.066064162933799</v>
      </c>
      <c r="AJ19" s="23">
        <v>279.53287727364801</v>
      </c>
      <c r="AK19" s="23">
        <v>0</v>
      </c>
      <c r="AL19" s="23">
        <v>74.275110473831205</v>
      </c>
      <c r="AM19" s="23">
        <v>8.8303708421864094E-2</v>
      </c>
      <c r="AN19" s="23">
        <v>11.8673433830585</v>
      </c>
      <c r="AO19" s="23">
        <v>1.17512351612956E-4</v>
      </c>
      <c r="AP19" s="23">
        <v>3.72123964603691E-4</v>
      </c>
      <c r="AQ19" s="23">
        <v>549.62322228120797</v>
      </c>
      <c r="AR19" s="23">
        <v>10478.9014542348</v>
      </c>
      <c r="AS19" s="23">
        <v>149.41674654988199</v>
      </c>
      <c r="AT19" s="23">
        <v>57.098337957005803</v>
      </c>
      <c r="AU19" s="23">
        <v>93.6515628769546</v>
      </c>
      <c r="AV19" s="23">
        <v>0</v>
      </c>
      <c r="AW19" s="23">
        <v>0</v>
      </c>
      <c r="AX19" s="23">
        <v>0</v>
      </c>
      <c r="AY19" s="23">
        <v>95.073717648529794</v>
      </c>
      <c r="AZ19" s="23">
        <v>95.073717648529794</v>
      </c>
      <c r="BA19" s="23">
        <v>1.15476266932152E-3</v>
      </c>
      <c r="BB19" s="23">
        <v>1.4434520409875699E-3</v>
      </c>
      <c r="BC19" s="23">
        <v>0</v>
      </c>
      <c r="BD19" s="23">
        <v>36.271710009289102</v>
      </c>
      <c r="BE19" s="23">
        <v>5.4703352072117397</v>
      </c>
      <c r="BF19" s="23">
        <v>422.94078044607897</v>
      </c>
      <c r="BG19" s="23">
        <v>30.177200283743598</v>
      </c>
      <c r="BH19" s="23">
        <v>1.19529811985427E-3</v>
      </c>
      <c r="BI19" s="23">
        <v>2.42681814870175E-3</v>
      </c>
      <c r="BJ19" s="23">
        <v>0</v>
      </c>
      <c r="BK19" s="23">
        <v>11.788129687354701</v>
      </c>
      <c r="BL19" s="23">
        <v>86.065682888495701</v>
      </c>
      <c r="BM19" s="23">
        <v>0</v>
      </c>
      <c r="BN19" s="23">
        <v>1.6212112918313201E-4</v>
      </c>
      <c r="BO19" s="23">
        <v>2.3329505239945501E-4</v>
      </c>
      <c r="BP19" s="23">
        <v>1754.2596382325501</v>
      </c>
      <c r="BQ19" s="23">
        <v>157.77013261881501</v>
      </c>
      <c r="BR19" s="23">
        <v>17.530027404112701</v>
      </c>
      <c r="BS19" s="23">
        <v>175.300160022928</v>
      </c>
      <c r="BT19" s="23">
        <v>3.3979023063412599E-2</v>
      </c>
      <c r="BU19" s="23">
        <v>69.546660709364602</v>
      </c>
      <c r="BV19" s="23">
        <v>1.56460786455629</v>
      </c>
      <c r="BW19" s="23">
        <v>0</v>
      </c>
      <c r="BX19" s="23">
        <v>4.7139575726701799E-3</v>
      </c>
      <c r="BY19" s="23">
        <v>5.75825551006773E-2</v>
      </c>
      <c r="BZ19" s="23">
        <v>3.7758376350304997E-2</v>
      </c>
      <c r="CA19" s="23">
        <v>2.5235275243320401</v>
      </c>
      <c r="CB19" s="23">
        <v>0.15513636640817399</v>
      </c>
      <c r="CC19" s="23">
        <v>183.75024567247399</v>
      </c>
      <c r="CD19" s="23">
        <v>0.14103306409387201</v>
      </c>
      <c r="CE19" s="23">
        <v>4.1816279895500896</v>
      </c>
      <c r="CF19" s="23">
        <v>78.696426751985499</v>
      </c>
      <c r="CG19" s="23">
        <v>0.12692975236583501</v>
      </c>
      <c r="CH19" s="23">
        <v>0</v>
      </c>
      <c r="CI19" s="23">
        <v>2.8869097240364402E-4</v>
      </c>
      <c r="CJ19" s="23">
        <v>13.6385964637863</v>
      </c>
      <c r="CK19" s="23">
        <v>1412.9258776848401</v>
      </c>
      <c r="CL19" s="23">
        <v>1410.37058526999</v>
      </c>
      <c r="CM19" s="23">
        <v>2.55529241485474</v>
      </c>
      <c r="CN19" s="23">
        <v>0.15936736205955701</v>
      </c>
      <c r="CO19" s="23">
        <v>0</v>
      </c>
      <c r="CP19" s="23">
        <v>34.5530989500487</v>
      </c>
      <c r="CQ19" s="23">
        <v>1.32571072140743</v>
      </c>
      <c r="CR19" s="23">
        <v>521.39913593148003</v>
      </c>
      <c r="CS19" s="23">
        <v>2.1154952414336599</v>
      </c>
      <c r="CT19" s="23">
        <v>2.6796272080115902</v>
      </c>
      <c r="CU19" s="23">
        <v>744.936532647695</v>
      </c>
      <c r="CV19" s="23">
        <v>22.546753624252599</v>
      </c>
      <c r="CW19" s="23">
        <v>0.47951212255493603</v>
      </c>
      <c r="CX19" s="23">
        <v>5.7823546971124902</v>
      </c>
      <c r="CY19" s="23">
        <v>0</v>
      </c>
      <c r="CZ19" s="23">
        <v>29.998417917403799</v>
      </c>
      <c r="DA19" s="23">
        <v>1.50529426468752</v>
      </c>
      <c r="DB19" s="23">
        <v>0</v>
      </c>
      <c r="DC19" s="23">
        <v>0</v>
      </c>
      <c r="DD19" s="23">
        <v>29.405395200719301</v>
      </c>
      <c r="DE19" s="23">
        <v>12.7190567617564</v>
      </c>
      <c r="DF19" s="23">
        <v>0</v>
      </c>
      <c r="DG19" s="23">
        <v>0</v>
      </c>
      <c r="DH19" s="23">
        <v>1597.2685989516999</v>
      </c>
      <c r="DI19" s="23">
        <v>3.8532814860485098</v>
      </c>
      <c r="DJ19" s="23">
        <v>10.4197974175498</v>
      </c>
      <c r="DL19" s="32">
        <f t="shared" si="27"/>
        <v>1.0982871881309659</v>
      </c>
      <c r="DM19" s="46">
        <f t="shared" si="0"/>
        <v>8.4443555618544282E-3</v>
      </c>
      <c r="DN19" s="46">
        <f t="shared" si="1"/>
        <v>1.2484227146067292E-2</v>
      </c>
      <c r="DO19" s="46">
        <f t="shared" si="2"/>
        <v>8.8127247688261044E-3</v>
      </c>
      <c r="DP19" s="46">
        <f t="shared" si="3"/>
        <v>9.9696270945965285E-3</v>
      </c>
      <c r="DQ19" s="46">
        <f t="shared" si="4"/>
        <v>9.987918223704444E-3</v>
      </c>
      <c r="DR19" s="46">
        <f t="shared" si="5"/>
        <v>7.9144436422431425E-3</v>
      </c>
      <c r="DS19" s="46">
        <f t="shared" si="6"/>
        <v>7.0125387065727478E-3</v>
      </c>
      <c r="DT19" s="46">
        <f t="shared" si="7"/>
        <v>1.3887503435200545E-2</v>
      </c>
      <c r="DU19" s="46">
        <f t="shared" si="8"/>
        <v>1.5346198427949358E-2</v>
      </c>
      <c r="DV19" s="46">
        <f t="shared" si="9"/>
        <v>5.4572187779106619E-3</v>
      </c>
      <c r="DW19" s="46">
        <f t="shared" si="10"/>
        <v>7.8468683253534403E-3</v>
      </c>
      <c r="DX19" s="46">
        <f t="shared" si="11"/>
        <v>-3.019248471616267E-5</v>
      </c>
      <c r="DY19" s="46">
        <f t="shared" si="12"/>
        <v>1.1220946217990716E-2</v>
      </c>
      <c r="DZ19" s="46">
        <f t="shared" si="13"/>
        <v>8.7658158429397628E-3</v>
      </c>
      <c r="EA19" s="46">
        <f t="shared" si="14"/>
        <v>-3.222637637603521E-5</v>
      </c>
      <c r="EB19" s="46">
        <f t="shared" si="15"/>
        <v>1.3434606796550329E-2</v>
      </c>
      <c r="EC19" s="46">
        <f t="shared" si="16"/>
        <v>-3.2416482890652557E-5</v>
      </c>
      <c r="ED19" s="46">
        <f t="shared" si="17"/>
        <v>-3.2156794216550797E-5</v>
      </c>
      <c r="EE19" s="46">
        <f t="shared" si="18"/>
        <v>-3.2171608437273106E-5</v>
      </c>
      <c r="EF19" s="46">
        <f t="shared" si="19"/>
        <v>-3.5374733176654924E-5</v>
      </c>
      <c r="EG19" s="46">
        <f t="shared" si="20"/>
        <v>0</v>
      </c>
      <c r="EH19" s="46">
        <f t="shared" si="21"/>
        <v>-2.8579697054346568E-5</v>
      </c>
      <c r="EI19" s="46">
        <f t="shared" si="22"/>
        <v>-2.9773744368221075E-5</v>
      </c>
      <c r="EJ19" s="46">
        <f t="shared" si="23"/>
        <v>-2.9901072141707813E-5</v>
      </c>
      <c r="EK19" s="46">
        <f t="shared" si="24"/>
        <v>-3.5137897751121915E-5</v>
      </c>
      <c r="EL19" s="46">
        <f t="shared" si="25"/>
        <v>6.7157309031449274E-3</v>
      </c>
      <c r="EM19" s="46">
        <f t="shared" si="26"/>
        <v>0</v>
      </c>
    </row>
    <row r="20" spans="1:143" x14ac:dyDescent="0.3">
      <c r="A20" s="21" t="s">
        <v>19</v>
      </c>
      <c r="B20" s="21">
        <v>55812.704081000003</v>
      </c>
      <c r="C20" s="21">
        <v>386.96657700999998</v>
      </c>
      <c r="D20" s="21">
        <v>842.17683877000002</v>
      </c>
      <c r="E20" s="21">
        <v>7688.6084315999997</v>
      </c>
      <c r="F20" s="21">
        <v>7688.6084315999997</v>
      </c>
      <c r="G20" s="21">
        <v>269.55479810000003</v>
      </c>
      <c r="H20" s="21">
        <v>7913.9498888999997</v>
      </c>
      <c r="I20" s="23">
        <v>188.63412235000001</v>
      </c>
      <c r="J20" s="23">
        <v>15.561233381999999</v>
      </c>
      <c r="K20" s="23">
        <v>461.78696436000001</v>
      </c>
      <c r="L20" s="23">
        <v>41.163471239000003</v>
      </c>
      <c r="M20" s="23">
        <v>2.0714065000000002E-3</v>
      </c>
      <c r="N20" s="23">
        <v>386.57465266999998</v>
      </c>
      <c r="O20" s="23">
        <v>1.5960580299999999E-2</v>
      </c>
      <c r="P20" s="23">
        <v>1.5023386200000001E-2</v>
      </c>
      <c r="Q20" s="23">
        <v>63.414662180000001</v>
      </c>
      <c r="R20" s="23">
        <v>1.8286042E-3</v>
      </c>
      <c r="S20" s="23">
        <v>47.144098999999997</v>
      </c>
      <c r="T20" s="23">
        <v>15.068897310000001</v>
      </c>
      <c r="U20" s="23">
        <v>6.7518078749999999</v>
      </c>
      <c r="W20" s="23">
        <v>1.44987065E-2</v>
      </c>
      <c r="X20" s="23">
        <v>0.23432689740000001</v>
      </c>
      <c r="Y20" s="23">
        <v>0.15065712249999999</v>
      </c>
      <c r="Z20" s="23">
        <v>8.6315273356999995</v>
      </c>
      <c r="AA20" s="23">
        <v>0.85571637990000005</v>
      </c>
      <c r="AD20" s="23" t="s">
        <v>19</v>
      </c>
      <c r="AE20" s="23">
        <v>0</v>
      </c>
      <c r="AF20" s="23">
        <v>497.83556074484801</v>
      </c>
      <c r="AG20" s="23">
        <v>15.6719261497741</v>
      </c>
      <c r="AH20" s="23">
        <v>189.57329845017401</v>
      </c>
      <c r="AI20" s="23">
        <v>189.57329845017401</v>
      </c>
      <c r="AJ20" s="23">
        <v>1392.6846843416699</v>
      </c>
      <c r="AK20" s="23">
        <v>0</v>
      </c>
      <c r="AL20" s="23">
        <v>462.24989225041702</v>
      </c>
      <c r="AM20" s="23">
        <v>0.85623792429053303</v>
      </c>
      <c r="AN20" s="23">
        <v>41.290100747631101</v>
      </c>
      <c r="AO20" s="23">
        <v>4.9682051499418502E-4</v>
      </c>
      <c r="AP20" s="23">
        <v>1.57326438834416E-3</v>
      </c>
      <c r="AQ20" s="23">
        <v>2738.3259780158601</v>
      </c>
      <c r="AR20" s="23">
        <v>55933.531595429798</v>
      </c>
      <c r="AS20" s="23">
        <v>744.42236297527995</v>
      </c>
      <c r="AT20" s="23">
        <v>284.47457217188401</v>
      </c>
      <c r="AU20" s="23">
        <v>466.58947823686901</v>
      </c>
      <c r="AV20" s="23">
        <v>0</v>
      </c>
      <c r="AW20" s="23">
        <v>0</v>
      </c>
      <c r="AX20" s="23">
        <v>0</v>
      </c>
      <c r="AY20" s="23">
        <v>388.08579226595202</v>
      </c>
      <c r="AZ20" s="23">
        <v>388.08579226595202</v>
      </c>
      <c r="BA20" s="23">
        <v>6.3972662160611104E-3</v>
      </c>
      <c r="BB20" s="23">
        <v>7.9965650092098002E-3</v>
      </c>
      <c r="BC20" s="23">
        <v>0</v>
      </c>
      <c r="BD20" s="23">
        <v>180.71242266255501</v>
      </c>
      <c r="BE20" s="23">
        <v>27.254238939395599</v>
      </c>
      <c r="BF20" s="23">
        <v>2107.1690917093902</v>
      </c>
      <c r="BG20" s="23">
        <v>150.348409245082</v>
      </c>
      <c r="BH20" s="23">
        <v>4.9545588602545199E-3</v>
      </c>
      <c r="BI20" s="23">
        <v>1.00592565888324E-2</v>
      </c>
      <c r="BJ20" s="23">
        <v>0</v>
      </c>
      <c r="BK20" s="23">
        <v>63.636338851268</v>
      </c>
      <c r="BL20" s="23">
        <v>388.52078728153498</v>
      </c>
      <c r="BM20" s="23">
        <v>0</v>
      </c>
      <c r="BN20" s="23">
        <v>7.4924905625974795E-4</v>
      </c>
      <c r="BO20" s="23">
        <v>1.0781853021291101E-3</v>
      </c>
      <c r="BP20" s="23">
        <v>8711.5608376461205</v>
      </c>
      <c r="BQ20" s="23">
        <v>759.80669924436495</v>
      </c>
      <c r="BR20" s="23">
        <v>84.422906985895906</v>
      </c>
      <c r="BS20" s="23">
        <v>844.22960623026097</v>
      </c>
      <c r="BT20" s="23">
        <v>0.16928980691008999</v>
      </c>
      <c r="BU20" s="23">
        <v>346.49441239256601</v>
      </c>
      <c r="BV20" s="23">
        <v>6.7474743572323401</v>
      </c>
      <c r="BW20" s="23">
        <v>0</v>
      </c>
      <c r="BX20" s="23">
        <v>1.44893952799012E-2</v>
      </c>
      <c r="BY20" s="23">
        <v>0.23417701271619701</v>
      </c>
      <c r="BZ20" s="23">
        <v>0.150561178042771</v>
      </c>
      <c r="CA20" s="23">
        <v>8.6259868515966307</v>
      </c>
      <c r="CB20" s="23">
        <v>0.84795869993441197</v>
      </c>
      <c r="CC20" s="23">
        <v>915.47822797367701</v>
      </c>
      <c r="CD20" s="23">
        <v>0.77087139591152798</v>
      </c>
      <c r="CE20" s="23">
        <v>22.856331376731301</v>
      </c>
      <c r="CF20" s="23">
        <v>430.14619763333798</v>
      </c>
      <c r="CG20" s="23">
        <v>0.69378391419611196</v>
      </c>
      <c r="CH20" s="23">
        <v>0</v>
      </c>
      <c r="CI20" s="23">
        <v>1.59931254154334E-3</v>
      </c>
      <c r="CJ20" s="23">
        <v>74.547104493570799</v>
      </c>
      <c r="CK20" s="23">
        <v>7708.9336947658903</v>
      </c>
      <c r="CL20" s="23">
        <v>7708.9336947658903</v>
      </c>
      <c r="CM20" s="23">
        <v>0</v>
      </c>
      <c r="CN20" s="23">
        <v>0.87108523123728798</v>
      </c>
      <c r="CO20" s="23">
        <v>0</v>
      </c>
      <c r="CP20" s="23">
        <v>188.86347194894</v>
      </c>
      <c r="CQ20" s="23">
        <v>7.24619280521613</v>
      </c>
      <c r="CR20" s="23">
        <v>2849.9105063465499</v>
      </c>
      <c r="CS20" s="23">
        <v>11.563068638701001</v>
      </c>
      <c r="CT20" s="23">
        <v>14.6465556176524</v>
      </c>
      <c r="CU20" s="23">
        <v>4071.7438617261</v>
      </c>
      <c r="CV20" s="23">
        <v>112.332220447842</v>
      </c>
      <c r="CW20" s="23">
        <v>2.6209617652408199</v>
      </c>
      <c r="CX20" s="23">
        <v>31.605743172561201</v>
      </c>
      <c r="CY20" s="23">
        <v>0</v>
      </c>
      <c r="CZ20" s="23">
        <v>269.839124341782</v>
      </c>
      <c r="DA20" s="23">
        <v>7.4996567660099496</v>
      </c>
      <c r="DB20" s="23">
        <v>0</v>
      </c>
      <c r="DC20" s="23">
        <v>0</v>
      </c>
      <c r="DD20" s="23">
        <v>146.503192337531</v>
      </c>
      <c r="DE20" s="23">
        <v>47.114044014849</v>
      </c>
      <c r="DF20" s="23">
        <v>0</v>
      </c>
      <c r="DG20" s="23">
        <v>0</v>
      </c>
      <c r="DH20" s="23">
        <v>7929.4670855448403</v>
      </c>
      <c r="DI20" s="23">
        <v>15.059285300030901</v>
      </c>
      <c r="DJ20" s="23">
        <v>51.913341871176797</v>
      </c>
      <c r="DL20" s="32">
        <f t="shared" si="27"/>
        <v>1.0986313132602583</v>
      </c>
      <c r="DM20" s="46">
        <f t="shared" si="0"/>
        <v>2.1648747613883771E-3</v>
      </c>
      <c r="DN20" s="46">
        <f t="shared" si="1"/>
        <v>4.0163940863937571E-3</v>
      </c>
      <c r="DO20" s="46">
        <f t="shared" si="2"/>
        <v>2.4374541851079888E-3</v>
      </c>
      <c r="DP20" s="46">
        <f t="shared" si="3"/>
        <v>2.643555507698154E-3</v>
      </c>
      <c r="DQ20" s="46">
        <f t="shared" si="4"/>
        <v>2.643555507698154E-3</v>
      </c>
      <c r="DR20" s="46">
        <f t="shared" si="5"/>
        <v>1.0547994091965255E-3</v>
      </c>
      <c r="DS20" s="46">
        <f t="shared" si="6"/>
        <v>1.9607398154750559E-3</v>
      </c>
      <c r="DT20" s="46">
        <f t="shared" si="7"/>
        <v>4.9788240243798876E-3</v>
      </c>
      <c r="DU20" s="46">
        <f t="shared" si="8"/>
        <v>7.1133672413229883E-3</v>
      </c>
      <c r="DV20" s="46">
        <f t="shared" si="9"/>
        <v>1.0024706761885055E-3</v>
      </c>
      <c r="DW20" s="46">
        <f t="shared" si="10"/>
        <v>3.0762592371248671E-3</v>
      </c>
      <c r="DX20" s="46">
        <f t="shared" si="11"/>
        <v>-6.3801897969099127E-4</v>
      </c>
      <c r="DY20" s="46">
        <f t="shared" si="12"/>
        <v>3.9090498704839596E-3</v>
      </c>
      <c r="DZ20" s="46">
        <f t="shared" si="13"/>
        <v>2.0402432870346991E-3</v>
      </c>
      <c r="EA20" s="46">
        <f t="shared" si="14"/>
        <v>-6.3705683829657473E-4</v>
      </c>
      <c r="EB20" s="46">
        <f t="shared" si="15"/>
        <v>3.4956690400522739E-3</v>
      </c>
      <c r="EC20" s="46">
        <f t="shared" si="16"/>
        <v>-6.3974566565141414E-4</v>
      </c>
      <c r="ED20" s="46">
        <f t="shared" si="17"/>
        <v>-6.3751319440842483E-4</v>
      </c>
      <c r="EE20" s="46">
        <f t="shared" si="18"/>
        <v>-6.3787082567224316E-4</v>
      </c>
      <c r="EF20" s="46">
        <f t="shared" si="19"/>
        <v>-6.4183072858242109E-4</v>
      </c>
      <c r="EG20" s="46">
        <f t="shared" si="20"/>
        <v>0</v>
      </c>
      <c r="EH20" s="46">
        <f t="shared" si="21"/>
        <v>-6.4221039985877298E-4</v>
      </c>
      <c r="EI20" s="46">
        <f t="shared" si="22"/>
        <v>-6.39639262355561E-4</v>
      </c>
      <c r="EJ20" s="46">
        <f t="shared" si="23"/>
        <v>-6.3683983629112104E-4</v>
      </c>
      <c r="EK20" s="46">
        <f t="shared" si="24"/>
        <v>-6.4188919155169462E-4</v>
      </c>
      <c r="EL20" s="46">
        <f t="shared" si="25"/>
        <v>6.0948277114191503E-4</v>
      </c>
      <c r="EM20" s="46">
        <f t="shared" si="26"/>
        <v>0</v>
      </c>
    </row>
    <row r="21" spans="1:143" x14ac:dyDescent="0.3">
      <c r="A21" s="21" t="s">
        <v>20</v>
      </c>
      <c r="B21" s="21">
        <v>39261.143418</v>
      </c>
      <c r="C21" s="21">
        <v>324.05724844999997</v>
      </c>
      <c r="D21" s="21">
        <v>637.23670113000003</v>
      </c>
      <c r="E21" s="21">
        <v>5279.1206067000003</v>
      </c>
      <c r="F21" s="21">
        <v>5276.9953216000004</v>
      </c>
      <c r="G21" s="21">
        <v>129.43735029999999</v>
      </c>
      <c r="H21" s="21">
        <v>5853.6052933000001</v>
      </c>
      <c r="I21" s="23">
        <v>169.78237061999999</v>
      </c>
      <c r="J21" s="23">
        <v>17.398183699000001</v>
      </c>
      <c r="K21" s="23">
        <v>283.80153576999999</v>
      </c>
      <c r="L21" s="23">
        <v>42.827355554</v>
      </c>
      <c r="M21" s="23">
        <v>1.7928111000000001E-3</v>
      </c>
      <c r="N21" s="23">
        <v>348.47183064000001</v>
      </c>
      <c r="O21" s="23">
        <v>1.12990739E-2</v>
      </c>
      <c r="P21" s="23">
        <v>1.3262461600000001E-2</v>
      </c>
      <c r="Q21" s="23">
        <v>48.183517678000001</v>
      </c>
      <c r="R21" s="23">
        <v>1.4478257E-3</v>
      </c>
      <c r="S21" s="23">
        <v>46.571116285000002</v>
      </c>
      <c r="T21" s="23">
        <v>14.108877100000001</v>
      </c>
      <c r="U21" s="23">
        <v>5.5429657002999999</v>
      </c>
      <c r="W21" s="23">
        <v>1.2544387800000001E-2</v>
      </c>
      <c r="X21" s="23">
        <v>0.18726026639999999</v>
      </c>
      <c r="Y21" s="23">
        <v>0.1198304615</v>
      </c>
      <c r="Z21" s="23">
        <v>9.0867108631000004</v>
      </c>
      <c r="AA21" s="23">
        <v>0.4268441161</v>
      </c>
      <c r="AD21" s="23" t="s">
        <v>20</v>
      </c>
      <c r="AE21" s="23">
        <v>0</v>
      </c>
      <c r="AF21" s="23">
        <v>367.104432796585</v>
      </c>
      <c r="AG21" s="23">
        <v>17.653471382126899</v>
      </c>
      <c r="AH21" s="23">
        <v>171.99463863107101</v>
      </c>
      <c r="AI21" s="23">
        <v>171.99463863107101</v>
      </c>
      <c r="AJ21" s="23">
        <v>1026.96669794693</v>
      </c>
      <c r="AK21" s="23">
        <v>0</v>
      </c>
      <c r="AL21" s="23">
        <v>285.13481594154001</v>
      </c>
      <c r="AM21" s="23">
        <v>0.42877230451228798</v>
      </c>
      <c r="AN21" s="23">
        <v>43.140797494749897</v>
      </c>
      <c r="AO21" s="23">
        <v>4.3002109909004199E-4</v>
      </c>
      <c r="AP21" s="23">
        <v>1.3617356208270601E-3</v>
      </c>
      <c r="AQ21" s="23">
        <v>2019.24316844245</v>
      </c>
      <c r="AR21" s="23">
        <v>39562.055876197403</v>
      </c>
      <c r="AS21" s="23">
        <v>548.93749254957504</v>
      </c>
      <c r="AT21" s="23">
        <v>209.77164743655601</v>
      </c>
      <c r="AU21" s="23">
        <v>344.06346198556798</v>
      </c>
      <c r="AV21" s="23">
        <v>0</v>
      </c>
      <c r="AW21" s="23">
        <v>0</v>
      </c>
      <c r="AX21" s="23">
        <v>0</v>
      </c>
      <c r="AY21" s="23">
        <v>352.13160688989097</v>
      </c>
      <c r="AZ21" s="23">
        <v>352.13160688989097</v>
      </c>
      <c r="BA21" s="23">
        <v>4.55382533387645E-3</v>
      </c>
      <c r="BB21" s="23">
        <v>5.6922905431355001E-3</v>
      </c>
      <c r="BC21" s="23">
        <v>0</v>
      </c>
      <c r="BD21" s="23">
        <v>133.25747042310601</v>
      </c>
      <c r="BE21" s="23">
        <v>20.097292235030999</v>
      </c>
      <c r="BF21" s="23">
        <v>1553.8283953139201</v>
      </c>
      <c r="BG21" s="23">
        <v>110.867053221131</v>
      </c>
      <c r="BH21" s="23">
        <v>4.3740384481114596E-3</v>
      </c>
      <c r="BI21" s="23">
        <v>8.8806212513434409E-3</v>
      </c>
      <c r="BJ21" s="23">
        <v>0</v>
      </c>
      <c r="BK21" s="23">
        <v>48.727748303026601</v>
      </c>
      <c r="BL21" s="23">
        <v>327.76061426641797</v>
      </c>
      <c r="BM21" s="23">
        <v>0</v>
      </c>
      <c r="BN21" s="23">
        <v>5.9325967073970505E-4</v>
      </c>
      <c r="BO21" s="23">
        <v>8.5371569604876605E-4</v>
      </c>
      <c r="BP21" s="23">
        <v>6468.2326381072198</v>
      </c>
      <c r="BQ21" s="23">
        <v>578.235136182259</v>
      </c>
      <c r="BR21" s="23">
        <v>64.248397779958196</v>
      </c>
      <c r="BS21" s="23">
        <v>642.48353396221705</v>
      </c>
      <c r="BT21" s="23">
        <v>0.124834447385565</v>
      </c>
      <c r="BU21" s="23">
        <v>255.505139294792</v>
      </c>
      <c r="BV21" s="23">
        <v>5.5396934962533697</v>
      </c>
      <c r="BW21" s="23">
        <v>0</v>
      </c>
      <c r="BX21" s="23">
        <v>1.25370149853315E-2</v>
      </c>
      <c r="BY21" s="23">
        <v>0.18715027693050401</v>
      </c>
      <c r="BZ21" s="23">
        <v>0.11975981818588299</v>
      </c>
      <c r="CA21" s="23">
        <v>9.0813440154999494</v>
      </c>
      <c r="CB21" s="23">
        <v>0.585778862856141</v>
      </c>
      <c r="CC21" s="23">
        <v>675.07437106091402</v>
      </c>
      <c r="CD21" s="23">
        <v>0.53252685196529304</v>
      </c>
      <c r="CE21" s="23">
        <v>15.7894090935189</v>
      </c>
      <c r="CF21" s="23">
        <v>297.14979255066498</v>
      </c>
      <c r="CG21" s="23">
        <v>0.479273814602447</v>
      </c>
      <c r="CH21" s="23">
        <v>0</v>
      </c>
      <c r="CI21" s="23">
        <v>1.13846562586483E-3</v>
      </c>
      <c r="CJ21" s="23">
        <v>51.497977511767701</v>
      </c>
      <c r="CK21" s="23">
        <v>5327.5416839763602</v>
      </c>
      <c r="CL21" s="23">
        <v>5325.4176400203296</v>
      </c>
      <c r="CM21" s="23">
        <v>2.1240439560266098</v>
      </c>
      <c r="CN21" s="23">
        <v>0.60175501171222201</v>
      </c>
      <c r="CO21" s="23">
        <v>0</v>
      </c>
      <c r="CP21" s="23">
        <v>130.46900513570299</v>
      </c>
      <c r="CQ21" s="23">
        <v>5.0057500291575199</v>
      </c>
      <c r="CR21" s="23">
        <v>1968.75077992967</v>
      </c>
      <c r="CS21" s="23">
        <v>7.9878958251095602</v>
      </c>
      <c r="CT21" s="23">
        <v>10.118004580986799</v>
      </c>
      <c r="CU21" s="23">
        <v>2812.8055111589201</v>
      </c>
      <c r="CV21" s="23">
        <v>82.833811009792996</v>
      </c>
      <c r="CW21" s="23">
        <v>1.8105908609604999</v>
      </c>
      <c r="CX21" s="23">
        <v>21.833588802730901</v>
      </c>
      <c r="CY21" s="23">
        <v>0</v>
      </c>
      <c r="CZ21" s="23">
        <v>130.239322810705</v>
      </c>
      <c r="DA21" s="23">
        <v>5.53024968125884</v>
      </c>
      <c r="DB21" s="23">
        <v>0</v>
      </c>
      <c r="DC21" s="23">
        <v>0</v>
      </c>
      <c r="DD21" s="23">
        <v>108.03152812441201</v>
      </c>
      <c r="DE21" s="23">
        <v>46.543708589734003</v>
      </c>
      <c r="DF21" s="23">
        <v>0</v>
      </c>
      <c r="DG21" s="23">
        <v>0</v>
      </c>
      <c r="DH21" s="23">
        <v>5891.4276095847999</v>
      </c>
      <c r="DI21" s="23">
        <v>14.1005767370228</v>
      </c>
      <c r="DJ21" s="23">
        <v>38.280933314054799</v>
      </c>
      <c r="DL21" s="32">
        <f t="shared" si="27"/>
        <v>1.0979058161699233</v>
      </c>
      <c r="DM21" s="46">
        <f t="shared" si="0"/>
        <v>7.664383459077862E-3</v>
      </c>
      <c r="DN21" s="46">
        <f t="shared" si="1"/>
        <v>1.1428122142404126E-2</v>
      </c>
      <c r="DO21" s="46">
        <f t="shared" si="2"/>
        <v>8.2337266872936112E-3</v>
      </c>
      <c r="DP21" s="46">
        <f t="shared" si="3"/>
        <v>9.1721862188384722E-3</v>
      </c>
      <c r="DQ21" s="46">
        <f t="shared" si="4"/>
        <v>9.1761154727814809E-3</v>
      </c>
      <c r="DR21" s="46">
        <f t="shared" si="5"/>
        <v>6.1958353508184691E-3</v>
      </c>
      <c r="DS21" s="46">
        <f t="shared" si="6"/>
        <v>6.461371136193798E-3</v>
      </c>
      <c r="DT21" s="46">
        <f t="shared" si="7"/>
        <v>1.3030021921548181E-2</v>
      </c>
      <c r="DU21" s="46">
        <f t="shared" si="8"/>
        <v>1.4673237594426103E-2</v>
      </c>
      <c r="DV21" s="46">
        <f t="shared" si="9"/>
        <v>4.6979314890690004E-3</v>
      </c>
      <c r="DW21" s="46">
        <f t="shared" si="10"/>
        <v>7.3187320742856797E-3</v>
      </c>
      <c r="DX21" s="46">
        <f t="shared" si="11"/>
        <v>-5.8811554820136728E-4</v>
      </c>
      <c r="DY21" s="46">
        <f t="shared" si="12"/>
        <v>1.0502358951567068E-2</v>
      </c>
      <c r="DZ21" s="46">
        <f t="shared" si="13"/>
        <v>7.5676647160242078E-3</v>
      </c>
      <c r="EA21" s="46">
        <f t="shared" si="14"/>
        <v>-5.8826941637292159E-4</v>
      </c>
      <c r="EB21" s="46">
        <f t="shared" si="15"/>
        <v>1.1294954192916658E-2</v>
      </c>
      <c r="EC21" s="46">
        <f t="shared" si="16"/>
        <v>-5.8731739015880008E-4</v>
      </c>
      <c r="ED21" s="46">
        <f t="shared" si="17"/>
        <v>-5.8851274034904999E-4</v>
      </c>
      <c r="EE21" s="46">
        <f t="shared" si="18"/>
        <v>-5.8830783756706566E-4</v>
      </c>
      <c r="EF21" s="46">
        <f t="shared" si="19"/>
        <v>-5.9033452912275828E-4</v>
      </c>
      <c r="EG21" s="46">
        <f t="shared" si="20"/>
        <v>0</v>
      </c>
      <c r="EH21" s="46">
        <f t="shared" si="21"/>
        <v>-5.8773810137640529E-4</v>
      </c>
      <c r="EI21" s="46">
        <f t="shared" si="22"/>
        <v>-5.8736149216529507E-4</v>
      </c>
      <c r="EJ21" s="46">
        <f t="shared" si="23"/>
        <v>-5.8952718059093365E-4</v>
      </c>
      <c r="EK21" s="46">
        <f t="shared" si="24"/>
        <v>-5.9062599007580574E-4</v>
      </c>
      <c r="EL21" s="46">
        <f t="shared" si="25"/>
        <v>4.5173128539418538E-3</v>
      </c>
      <c r="EM21" s="46">
        <f t="shared" si="26"/>
        <v>0</v>
      </c>
    </row>
    <row r="22" spans="1:143" x14ac:dyDescent="0.3">
      <c r="A22" s="21" t="s">
        <v>125</v>
      </c>
      <c r="B22" s="21">
        <v>33967.575842999999</v>
      </c>
      <c r="C22" s="21">
        <v>265.30779744</v>
      </c>
      <c r="D22" s="21">
        <v>639.37526274000004</v>
      </c>
      <c r="E22" s="21">
        <v>4620.6542958999999</v>
      </c>
      <c r="F22" s="21">
        <v>4610.4819811999996</v>
      </c>
      <c r="G22" s="21">
        <v>122.05204276000001</v>
      </c>
      <c r="H22" s="21">
        <v>4821.0475491999996</v>
      </c>
      <c r="I22" s="23">
        <v>143.10748129000001</v>
      </c>
      <c r="J22" s="23">
        <v>13.627774948000001</v>
      </c>
      <c r="K22" s="23">
        <v>247.96344141</v>
      </c>
      <c r="L22" s="23">
        <v>32.072686048000001</v>
      </c>
      <c r="M22" s="23">
        <v>1.3331176E-3</v>
      </c>
      <c r="N22" s="23">
        <v>297.85073518000002</v>
      </c>
      <c r="O22" s="23">
        <v>1.0293989200000001E-2</v>
      </c>
      <c r="P22" s="23">
        <v>9.6687652000000002E-3</v>
      </c>
      <c r="Q22" s="23">
        <v>44.358534882000001</v>
      </c>
      <c r="R22" s="23">
        <v>1.1768548E-3</v>
      </c>
      <c r="S22" s="23">
        <v>30.34104245</v>
      </c>
      <c r="T22" s="23">
        <v>9.6980553215</v>
      </c>
      <c r="U22" s="23">
        <v>4.6077614854000002</v>
      </c>
      <c r="W22" s="23">
        <v>1.5965206999999999E-2</v>
      </c>
      <c r="X22" s="23">
        <v>0.1839789101</v>
      </c>
      <c r="Y22" s="23">
        <v>0.1237114127</v>
      </c>
      <c r="Z22" s="23">
        <v>5.7713129204999998</v>
      </c>
      <c r="AA22" s="23">
        <v>0.45809489310000001</v>
      </c>
      <c r="AD22" s="23" t="s">
        <v>125</v>
      </c>
      <c r="AE22" s="23">
        <v>0</v>
      </c>
      <c r="AF22" s="23">
        <v>299.75232804749498</v>
      </c>
      <c r="AG22" s="23">
        <v>13.8178491727751</v>
      </c>
      <c r="AH22" s="23">
        <v>144.74683842628201</v>
      </c>
      <c r="AI22" s="23">
        <v>144.74683842628201</v>
      </c>
      <c r="AJ22" s="23">
        <v>838.55078327300305</v>
      </c>
      <c r="AK22" s="23">
        <v>0</v>
      </c>
      <c r="AL22" s="23">
        <v>248.92879453336201</v>
      </c>
      <c r="AM22" s="23">
        <v>0.45942218666593398</v>
      </c>
      <c r="AN22" s="23">
        <v>32.304734538474797</v>
      </c>
      <c r="AO22" s="23">
        <v>3.1972406033168498E-4</v>
      </c>
      <c r="AP22" s="23">
        <v>1.01246150679299E-3</v>
      </c>
      <c r="AQ22" s="23">
        <v>1648.77519219292</v>
      </c>
      <c r="AR22" s="23">
        <v>34188.690332803097</v>
      </c>
      <c r="AS22" s="23">
        <v>448.22486203848302</v>
      </c>
      <c r="AT22" s="23">
        <v>171.28525962377699</v>
      </c>
      <c r="AU22" s="23">
        <v>280.93866743708998</v>
      </c>
      <c r="AV22" s="23">
        <v>0</v>
      </c>
      <c r="AW22" s="23">
        <v>0</v>
      </c>
      <c r="AX22" s="23">
        <v>0</v>
      </c>
      <c r="AY22" s="23">
        <v>300.548228231937</v>
      </c>
      <c r="AZ22" s="23">
        <v>300.548228231937</v>
      </c>
      <c r="BA22" s="23">
        <v>4.1424830378717099E-3</v>
      </c>
      <c r="BB22" s="23">
        <v>5.1781240555288897E-3</v>
      </c>
      <c r="BC22" s="23">
        <v>0</v>
      </c>
      <c r="BD22" s="23">
        <v>108.808858144181</v>
      </c>
      <c r="BE22" s="23">
        <v>16.410075201764599</v>
      </c>
      <c r="BF22" s="23">
        <v>1268.7495878280799</v>
      </c>
      <c r="BG22" s="23">
        <v>90.526391373147206</v>
      </c>
      <c r="BH22" s="23">
        <v>3.1884758378500498E-3</v>
      </c>
      <c r="BI22" s="23">
        <v>6.4735666723986802E-3</v>
      </c>
      <c r="BJ22" s="23">
        <v>0</v>
      </c>
      <c r="BK22" s="23">
        <v>44.758156275196903</v>
      </c>
      <c r="BL22" s="23">
        <v>268.05428245815301</v>
      </c>
      <c r="BM22" s="23">
        <v>0</v>
      </c>
      <c r="BN22" s="23">
        <v>4.8217543344852398E-4</v>
      </c>
      <c r="BO22" s="23">
        <v>6.9386064296698003E-4</v>
      </c>
      <c r="BP22" s="23">
        <v>5319.8808145416897</v>
      </c>
      <c r="BQ22" s="23">
        <v>578.84074987086399</v>
      </c>
      <c r="BR22" s="23">
        <v>64.315654537211202</v>
      </c>
      <c r="BS22" s="23">
        <v>643.15640440807499</v>
      </c>
      <c r="BT22" s="23">
        <v>0.10193122342309401</v>
      </c>
      <c r="BU22" s="23">
        <v>208.62800397259599</v>
      </c>
      <c r="BV22" s="23">
        <v>4.6045290985838099</v>
      </c>
      <c r="BW22" s="23">
        <v>0</v>
      </c>
      <c r="BX22" s="23">
        <v>1.5953861597566E-2</v>
      </c>
      <c r="BY22" s="23">
        <v>0.183849586717064</v>
      </c>
      <c r="BZ22" s="23">
        <v>0.123623878811276</v>
      </c>
      <c r="CA22" s="23">
        <v>5.7672756902433697</v>
      </c>
      <c r="CB22" s="23">
        <v>0.51107193014655194</v>
      </c>
      <c r="CC22" s="23">
        <v>551.21948407443494</v>
      </c>
      <c r="CD22" s="23">
        <v>0.46461066226293402</v>
      </c>
      <c r="CE22" s="23">
        <v>13.7757030260641</v>
      </c>
      <c r="CF22" s="23">
        <v>259.25272850058099</v>
      </c>
      <c r="CG22" s="23">
        <v>0.41814950778617299</v>
      </c>
      <c r="CH22" s="23">
        <v>0</v>
      </c>
      <c r="CI22" s="23">
        <v>1.03562076339445E-3</v>
      </c>
      <c r="CJ22" s="23">
        <v>44.930160345023303</v>
      </c>
      <c r="CK22" s="23">
        <v>4656.4025178620896</v>
      </c>
      <c r="CL22" s="23">
        <v>4646.2376497593305</v>
      </c>
      <c r="CM22" s="23">
        <v>10.164868102757399</v>
      </c>
      <c r="CN22" s="23">
        <v>0.52500986416993201</v>
      </c>
      <c r="CO22" s="23">
        <v>0</v>
      </c>
      <c r="CP22" s="23">
        <v>113.829603699906</v>
      </c>
      <c r="CQ22" s="23">
        <v>4.3673418320518902</v>
      </c>
      <c r="CR22" s="23">
        <v>1717.6652467501101</v>
      </c>
      <c r="CS22" s="23">
        <v>6.9691592257367496</v>
      </c>
      <c r="CT22" s="23">
        <v>8.8276034314941203</v>
      </c>
      <c r="CU22" s="23">
        <v>2454.0725515765698</v>
      </c>
      <c r="CV22" s="23">
        <v>67.636362428314897</v>
      </c>
      <c r="CW22" s="23">
        <v>1.57967625012538</v>
      </c>
      <c r="CX22" s="23">
        <v>19.0490331572942</v>
      </c>
      <c r="CY22" s="23">
        <v>0</v>
      </c>
      <c r="CZ22" s="23">
        <v>122.635081156059</v>
      </c>
      <c r="DA22" s="23">
        <v>4.5156245128875696</v>
      </c>
      <c r="DB22" s="23">
        <v>0</v>
      </c>
      <c r="DC22" s="23">
        <v>0</v>
      </c>
      <c r="DD22" s="23">
        <v>88.211170729839296</v>
      </c>
      <c r="DE22" s="23">
        <v>30.3199544096701</v>
      </c>
      <c r="DF22" s="23">
        <v>0</v>
      </c>
      <c r="DG22" s="23">
        <v>0</v>
      </c>
      <c r="DH22" s="23">
        <v>4848.9443098706397</v>
      </c>
      <c r="DI22" s="23">
        <v>9.6913096797922709</v>
      </c>
      <c r="DJ22" s="23">
        <v>31.257608893638299</v>
      </c>
      <c r="DL22" s="32">
        <f t="shared" si="27"/>
        <v>1.097121450479932</v>
      </c>
      <c r="DM22" s="46">
        <f t="shared" si="0"/>
        <v>6.5095752144663276E-3</v>
      </c>
      <c r="DN22" s="46">
        <f t="shared" si="1"/>
        <v>1.0352070480605206E-2</v>
      </c>
      <c r="DO22" s="46">
        <f t="shared" si="2"/>
        <v>5.9138066303521366E-3</v>
      </c>
      <c r="DP22" s="46">
        <f t="shared" si="3"/>
        <v>7.736614702772684E-3</v>
      </c>
      <c r="DQ22" s="46">
        <f t="shared" si="4"/>
        <v>7.7552994904069635E-3</v>
      </c>
      <c r="DR22" s="46">
        <f t="shared" si="5"/>
        <v>4.7769654884471475E-3</v>
      </c>
      <c r="DS22" s="46">
        <f t="shared" si="6"/>
        <v>5.7864520907430729E-3</v>
      </c>
      <c r="DT22" s="46">
        <f t="shared" si="7"/>
        <v>1.145542582054063E-2</v>
      </c>
      <c r="DU22" s="46">
        <f t="shared" si="8"/>
        <v>1.3947561175641087E-2</v>
      </c>
      <c r="DV22" s="46">
        <f t="shared" si="9"/>
        <v>3.8931268168916288E-3</v>
      </c>
      <c r="DW22" s="46">
        <f t="shared" si="10"/>
        <v>7.2350812815462915E-3</v>
      </c>
      <c r="DX22" s="46">
        <f t="shared" si="11"/>
        <v>-6.9913777698606973E-4</v>
      </c>
      <c r="DY22" s="46">
        <f t="shared" si="12"/>
        <v>9.0565264185324661E-3</v>
      </c>
      <c r="DZ22" s="46">
        <f t="shared" si="13"/>
        <v>6.0461163875174927E-3</v>
      </c>
      <c r="EA22" s="46">
        <f t="shared" si="14"/>
        <v>-6.9529972154775885E-4</v>
      </c>
      <c r="EB22" s="46">
        <f t="shared" si="15"/>
        <v>9.0088952274900869E-3</v>
      </c>
      <c r="EC22" s="46">
        <f t="shared" si="16"/>
        <v>-6.9568784908385407E-4</v>
      </c>
      <c r="ED22" s="46">
        <f t="shared" si="17"/>
        <v>-6.950334802982381E-4</v>
      </c>
      <c r="EE22" s="46">
        <f t="shared" si="18"/>
        <v>-6.9556642894936876E-4</v>
      </c>
      <c r="EF22" s="46">
        <f t="shared" si="19"/>
        <v>-7.0150914417604882E-4</v>
      </c>
      <c r="EG22" s="46">
        <f t="shared" si="20"/>
        <v>0</v>
      </c>
      <c r="EH22" s="46">
        <f t="shared" si="21"/>
        <v>-7.1063296792824113E-4</v>
      </c>
      <c r="EI22" s="46">
        <f t="shared" si="22"/>
        <v>-7.0292504105883913E-4</v>
      </c>
      <c r="EJ22" s="46">
        <f t="shared" si="23"/>
        <v>-7.0756518589168069E-4</v>
      </c>
      <c r="EK22" s="46">
        <f t="shared" si="24"/>
        <v>-6.9953411160389597E-4</v>
      </c>
      <c r="EL22" s="46">
        <f t="shared" si="25"/>
        <v>2.8974205692448777E-3</v>
      </c>
      <c r="EM22" s="46">
        <f t="shared" si="26"/>
        <v>0</v>
      </c>
    </row>
    <row r="23" spans="1:143" x14ac:dyDescent="0.3">
      <c r="A23" s="21" t="s">
        <v>21</v>
      </c>
      <c r="B23" s="21">
        <v>75644.957232999994</v>
      </c>
      <c r="C23" s="21">
        <v>581.65795376000005</v>
      </c>
      <c r="D23" s="21">
        <v>1264.5370066</v>
      </c>
      <c r="E23" s="21">
        <v>10448.679951</v>
      </c>
      <c r="F23" s="21">
        <v>10438.720743</v>
      </c>
      <c r="G23" s="21">
        <v>315.46895525000002</v>
      </c>
      <c r="H23" s="21">
        <v>10381.262413</v>
      </c>
      <c r="I23" s="23">
        <v>308.23085193999998</v>
      </c>
      <c r="J23" s="23">
        <v>28.132294129999998</v>
      </c>
      <c r="K23" s="23">
        <v>570.32801621999999</v>
      </c>
      <c r="L23" s="23">
        <v>62.641033110000002</v>
      </c>
      <c r="M23" s="23">
        <v>2.5680467999999999E-3</v>
      </c>
      <c r="N23" s="23">
        <v>620.63756278999995</v>
      </c>
      <c r="O23" s="23">
        <v>2.2269823800000001E-2</v>
      </c>
      <c r="P23" s="23">
        <v>1.8498558799999999E-2</v>
      </c>
      <c r="Q23" s="23">
        <v>93.329084950999999</v>
      </c>
      <c r="R23" s="23">
        <v>2.3328957E-3</v>
      </c>
      <c r="S23" s="23">
        <v>54.67457263</v>
      </c>
      <c r="T23" s="23">
        <v>17.819021237000001</v>
      </c>
      <c r="U23" s="23">
        <v>8.7468465680000005</v>
      </c>
      <c r="W23" s="23">
        <v>2.49699172E-2</v>
      </c>
      <c r="X23" s="23">
        <v>0.33106859389999999</v>
      </c>
      <c r="Y23" s="23">
        <v>0.217894531</v>
      </c>
      <c r="Z23" s="23">
        <v>10.058760853000001</v>
      </c>
      <c r="AA23" s="23">
        <v>1.0266486779999999</v>
      </c>
      <c r="AD23" s="23" t="s">
        <v>21</v>
      </c>
      <c r="AE23" s="23">
        <v>0</v>
      </c>
      <c r="AF23" s="23">
        <v>643.94144976228495</v>
      </c>
      <c r="AG23" s="23">
        <v>28.476285261533199</v>
      </c>
      <c r="AH23" s="23">
        <v>311.18978108493599</v>
      </c>
      <c r="AI23" s="23">
        <v>311.18978108493599</v>
      </c>
      <c r="AJ23" s="23">
        <v>1801.41250866156</v>
      </c>
      <c r="AK23" s="23">
        <v>0</v>
      </c>
      <c r="AL23" s="23">
        <v>572.04748493401701</v>
      </c>
      <c r="AM23" s="23">
        <v>1.0289770822951301</v>
      </c>
      <c r="AN23" s="23">
        <v>63.060529745514401</v>
      </c>
      <c r="AO23" s="23">
        <v>6.1590437983542496E-4</v>
      </c>
      <c r="AP23" s="23">
        <v>1.95036026907521E-3</v>
      </c>
      <c r="AQ23" s="23">
        <v>3541.9736070682302</v>
      </c>
      <c r="AR23" s="23">
        <v>76043.419867480101</v>
      </c>
      <c r="AS23" s="23">
        <v>962.89660468995396</v>
      </c>
      <c r="AT23" s="23">
        <v>367.96258852218699</v>
      </c>
      <c r="AU23" s="23">
        <v>603.52514790104397</v>
      </c>
      <c r="AV23" s="23">
        <v>0</v>
      </c>
      <c r="AW23" s="23">
        <v>0</v>
      </c>
      <c r="AX23" s="23">
        <v>0</v>
      </c>
      <c r="AY23" s="23">
        <v>625.49920359385806</v>
      </c>
      <c r="AZ23" s="23">
        <v>625.49920359385806</v>
      </c>
      <c r="BA23" s="23">
        <v>8.9525141802177903E-3</v>
      </c>
      <c r="BB23" s="23">
        <v>1.1190635249014201E-2</v>
      </c>
      <c r="BC23" s="23">
        <v>0</v>
      </c>
      <c r="BD23" s="23">
        <v>233.74823969082101</v>
      </c>
      <c r="BE23" s="23">
        <v>35.252843089115501</v>
      </c>
      <c r="BF23" s="23">
        <v>2725.5857216197901</v>
      </c>
      <c r="BG23" s="23">
        <v>194.47295342792401</v>
      </c>
      <c r="BH23" s="23">
        <v>6.1002841209124798E-3</v>
      </c>
      <c r="BI23" s="23">
        <v>1.23854357697382E-2</v>
      </c>
      <c r="BJ23" s="23">
        <v>0</v>
      </c>
      <c r="BK23" s="23">
        <v>94.049602715424498</v>
      </c>
      <c r="BL23" s="23">
        <v>586.61133940012201</v>
      </c>
      <c r="BM23" s="23">
        <v>0</v>
      </c>
      <c r="BN23" s="23">
        <v>9.5582309276277604E-4</v>
      </c>
      <c r="BO23" s="23">
        <v>1.37545018113504E-3</v>
      </c>
      <c r="BP23" s="23">
        <v>11443.7338710406</v>
      </c>
      <c r="BQ23" s="23">
        <v>1144.24067408103</v>
      </c>
      <c r="BR23" s="23">
        <v>127.137829767688</v>
      </c>
      <c r="BS23" s="23">
        <v>1271.3785038487099</v>
      </c>
      <c r="BT23" s="23">
        <v>0.21897328627763499</v>
      </c>
      <c r="BU23" s="23">
        <v>448.18413814384002</v>
      </c>
      <c r="BV23" s="23">
        <v>8.7407437740061802</v>
      </c>
      <c r="BW23" s="23">
        <v>0</v>
      </c>
      <c r="BX23" s="23">
        <v>2.4952270773381802E-2</v>
      </c>
      <c r="BY23" s="23">
        <v>0.330836930569742</v>
      </c>
      <c r="BZ23" s="23">
        <v>0.21774108520254801</v>
      </c>
      <c r="CA23" s="23">
        <v>10.0517470812312</v>
      </c>
      <c r="CB23" s="23">
        <v>1.15534504660019</v>
      </c>
      <c r="CC23" s="23">
        <v>1184.1541114059701</v>
      </c>
      <c r="CD23" s="23">
        <v>1.05031428297425</v>
      </c>
      <c r="CE23" s="23">
        <v>31.141814656767899</v>
      </c>
      <c r="CF23" s="23">
        <v>586.07524518152297</v>
      </c>
      <c r="CG23" s="23">
        <v>0.945283005120234</v>
      </c>
      <c r="CH23" s="23">
        <v>0</v>
      </c>
      <c r="CI23" s="23">
        <v>2.23812376703759E-3</v>
      </c>
      <c r="CJ23" s="23">
        <v>101.570607167226</v>
      </c>
      <c r="CK23" s="23">
        <v>10513.392392542401</v>
      </c>
      <c r="CL23" s="23">
        <v>10503.440665125599</v>
      </c>
      <c r="CM23" s="23">
        <v>9.9517274168370307</v>
      </c>
      <c r="CN23" s="23">
        <v>1.18685511830552</v>
      </c>
      <c r="CO23" s="23">
        <v>0</v>
      </c>
      <c r="CP23" s="23">
        <v>257.326932202362</v>
      </c>
      <c r="CQ23" s="23">
        <v>9.8729515980753604</v>
      </c>
      <c r="CR23" s="23">
        <v>3883.0118486747401</v>
      </c>
      <c r="CS23" s="23">
        <v>15.754708602324699</v>
      </c>
      <c r="CT23" s="23">
        <v>19.955967479400499</v>
      </c>
      <c r="CU23" s="23">
        <v>5547.7588458803802</v>
      </c>
      <c r="CV23" s="23">
        <v>145.29958622508701</v>
      </c>
      <c r="CW23" s="23">
        <v>3.5710673057865798</v>
      </c>
      <c r="CX23" s="23">
        <v>43.062878924034202</v>
      </c>
      <c r="CY23" s="23">
        <v>0</v>
      </c>
      <c r="CZ23" s="23">
        <v>316.49869937796501</v>
      </c>
      <c r="DA23" s="23">
        <v>9.7006643321392101</v>
      </c>
      <c r="DB23" s="23">
        <v>0</v>
      </c>
      <c r="DC23" s="23">
        <v>0</v>
      </c>
      <c r="DD23" s="23">
        <v>189.49917673636199</v>
      </c>
      <c r="DE23" s="23">
        <v>54.636632930631301</v>
      </c>
      <c r="DF23" s="23">
        <v>0</v>
      </c>
      <c r="DG23" s="23">
        <v>0</v>
      </c>
      <c r="DH23" s="23">
        <v>10431.99107084</v>
      </c>
      <c r="DI23" s="23">
        <v>17.8066541559547</v>
      </c>
      <c r="DJ23" s="23">
        <v>67.148985431307807</v>
      </c>
      <c r="DL23" s="32">
        <f t="shared" si="27"/>
        <v>1.0969846305782098</v>
      </c>
      <c r="DM23" s="46">
        <f t="shared" si="0"/>
        <v>5.2675373092322736E-3</v>
      </c>
      <c r="DN23" s="46">
        <f t="shared" si="1"/>
        <v>8.5159768006297827E-3</v>
      </c>
      <c r="DO23" s="46">
        <f t="shared" si="2"/>
        <v>5.4102783967586703E-3</v>
      </c>
      <c r="DP23" s="46">
        <f t="shared" si="3"/>
        <v>6.1933604862887126E-3</v>
      </c>
      <c r="DQ23" s="46">
        <f t="shared" si="4"/>
        <v>6.1999859675333805E-3</v>
      </c>
      <c r="DR23" s="46">
        <f t="shared" si="5"/>
        <v>3.2641694557518229E-3</v>
      </c>
      <c r="DS23" s="46">
        <f t="shared" si="6"/>
        <v>4.8865596323308998E-3</v>
      </c>
      <c r="DT23" s="46">
        <f t="shared" si="7"/>
        <v>9.5997176347291501E-3</v>
      </c>
      <c r="DU23" s="46">
        <f t="shared" si="8"/>
        <v>1.2227624591994168E-2</v>
      </c>
      <c r="DV23" s="46">
        <f t="shared" si="9"/>
        <v>3.0148768167014592E-3</v>
      </c>
      <c r="DW23" s="46">
        <f t="shared" si="10"/>
        <v>6.6968345617440111E-3</v>
      </c>
      <c r="DX23" s="46">
        <f t="shared" si="11"/>
        <v>-6.9397142192465617E-4</v>
      </c>
      <c r="DY23" s="46">
        <f t="shared" si="12"/>
        <v>7.8333009397678083E-3</v>
      </c>
      <c r="DZ23" s="46">
        <f t="shared" si="13"/>
        <v>5.0045028317457644E-3</v>
      </c>
      <c r="EA23" s="46">
        <f t="shared" si="14"/>
        <v>-6.9404916826921645E-4</v>
      </c>
      <c r="EB23" s="46">
        <f t="shared" si="15"/>
        <v>7.72018460057536E-3</v>
      </c>
      <c r="EC23" s="46">
        <f t="shared" si="16"/>
        <v>-6.954559100880881E-4</v>
      </c>
      <c r="ED23" s="46">
        <f t="shared" si="17"/>
        <v>-6.9391853550368693E-4</v>
      </c>
      <c r="EE23" s="46">
        <f t="shared" si="18"/>
        <v>-6.9403817868637821E-4</v>
      </c>
      <c r="EF23" s="46">
        <f t="shared" si="19"/>
        <v>-6.9771362128920095E-4</v>
      </c>
      <c r="EG23" s="46">
        <f t="shared" si="20"/>
        <v>0</v>
      </c>
      <c r="EH23" s="46">
        <f t="shared" si="21"/>
        <v>-7.0670745428818378E-4</v>
      </c>
      <c r="EI23" s="46">
        <f t="shared" si="22"/>
        <v>-6.9974420566136552E-4</v>
      </c>
      <c r="EJ23" s="46">
        <f t="shared" si="23"/>
        <v>-7.0422050864597135E-4</v>
      </c>
      <c r="EK23" s="46">
        <f t="shared" si="24"/>
        <v>-6.9727990070553672E-4</v>
      </c>
      <c r="EL23" s="46">
        <f t="shared" si="25"/>
        <v>2.2679659994946674E-3</v>
      </c>
      <c r="EM23" s="46">
        <f t="shared" si="26"/>
        <v>0</v>
      </c>
    </row>
    <row r="24" spans="1:143" x14ac:dyDescent="0.3">
      <c r="A24" s="21" t="s">
        <v>22</v>
      </c>
      <c r="B24" s="21">
        <v>229085.54994</v>
      </c>
      <c r="C24" s="21">
        <v>1683.3410667000001</v>
      </c>
      <c r="D24" s="21">
        <v>2485.1819476999999</v>
      </c>
      <c r="E24" s="21">
        <v>36496.598112</v>
      </c>
      <c r="F24" s="21">
        <v>36495.959770000001</v>
      </c>
      <c r="G24" s="21">
        <v>983.99562202000004</v>
      </c>
      <c r="H24" s="21">
        <v>35742.087845000002</v>
      </c>
      <c r="I24" s="23">
        <v>852.59290414999998</v>
      </c>
      <c r="J24" s="23">
        <v>82.386992183000004</v>
      </c>
      <c r="K24" s="23">
        <v>1657.4448586999999</v>
      </c>
      <c r="L24" s="23">
        <v>151.5555257</v>
      </c>
      <c r="M24" s="23">
        <v>5.5335565999999996E-3</v>
      </c>
      <c r="N24" s="23">
        <v>1501.9386586000001</v>
      </c>
      <c r="O24" s="23">
        <v>6.0081010999999997E-3</v>
      </c>
      <c r="P24" s="23">
        <v>4.0554877900000001E-2</v>
      </c>
      <c r="Q24" s="23">
        <v>192.71031804</v>
      </c>
      <c r="R24" s="23">
        <v>4.6205962999999999E-3</v>
      </c>
      <c r="S24" s="23">
        <v>437.27684008</v>
      </c>
      <c r="T24" s="23">
        <v>224.21031206999999</v>
      </c>
      <c r="U24" s="23">
        <v>57.123821491999998</v>
      </c>
      <c r="W24" s="23">
        <v>2.9956946200000001E-2</v>
      </c>
      <c r="X24" s="23">
        <v>0.47949727089999999</v>
      </c>
      <c r="Y24" s="23">
        <v>0.29896127259999999</v>
      </c>
      <c r="Z24" s="23">
        <v>156.16490755000001</v>
      </c>
      <c r="AA24" s="23">
        <v>1.6713305538000001</v>
      </c>
      <c r="AB24" s="23">
        <v>59.487961401</v>
      </c>
      <c r="AD24" s="23" t="s">
        <v>22</v>
      </c>
      <c r="AE24" s="23">
        <v>0</v>
      </c>
      <c r="AF24" s="23">
        <v>2314.9166596312102</v>
      </c>
      <c r="AG24" s="23">
        <v>84.057940175745102</v>
      </c>
      <c r="AH24" s="23">
        <v>867.10785901169004</v>
      </c>
      <c r="AI24" s="23">
        <v>867.10785901169004</v>
      </c>
      <c r="AJ24" s="23">
        <v>6475.9289722167996</v>
      </c>
      <c r="AK24" s="23">
        <v>0</v>
      </c>
      <c r="AL24" s="23">
        <v>1666.5733193206299</v>
      </c>
      <c r="AM24" s="23">
        <v>1.6847787956951701</v>
      </c>
      <c r="AN24" s="23">
        <v>153.66830963438801</v>
      </c>
      <c r="AO24" s="23">
        <v>1.3275630278226599E-3</v>
      </c>
      <c r="AP24" s="23">
        <v>4.2039410140223797E-3</v>
      </c>
      <c r="AQ24" s="23">
        <v>12733.1047</v>
      </c>
      <c r="AR24" s="23">
        <v>231092.55042532599</v>
      </c>
      <c r="AS24" s="23">
        <v>3461.5343005321502</v>
      </c>
      <c r="AT24" s="23">
        <v>1322.7949793241901</v>
      </c>
      <c r="AU24" s="23">
        <v>2169.6229899190898</v>
      </c>
      <c r="AV24" s="23">
        <v>59.911602510095499</v>
      </c>
      <c r="AW24" s="23">
        <v>0</v>
      </c>
      <c r="AX24" s="23">
        <v>0</v>
      </c>
      <c r="AY24" s="23">
        <v>1526.14941721379</v>
      </c>
      <c r="AZ24" s="23">
        <v>1526.14941721379</v>
      </c>
      <c r="BA24" s="23">
        <v>2.4321496083405899E-3</v>
      </c>
      <c r="BB24" s="23">
        <v>3.0401876017912802E-3</v>
      </c>
      <c r="BC24" s="23">
        <v>0</v>
      </c>
      <c r="BD24" s="23">
        <v>840.30571069037603</v>
      </c>
      <c r="BE24" s="23">
        <v>126.73108400565999</v>
      </c>
      <c r="BF24" s="23">
        <v>9798.2551275503902</v>
      </c>
      <c r="BG24" s="23">
        <v>699.11412894198395</v>
      </c>
      <c r="BH24" s="23">
        <v>1.33781498294835E-2</v>
      </c>
      <c r="BI24" s="23">
        <v>2.7161702597256299E-2</v>
      </c>
      <c r="BJ24" s="23">
        <v>0</v>
      </c>
      <c r="BK24" s="23">
        <v>196.30999753208201</v>
      </c>
      <c r="BL24" s="23">
        <v>1707.72245464706</v>
      </c>
      <c r="BM24" s="23">
        <v>0</v>
      </c>
      <c r="BN24" s="23">
        <v>1.8937428376137101E-3</v>
      </c>
      <c r="BO24" s="23">
        <v>2.7251461043531302E-3</v>
      </c>
      <c r="BP24" s="23">
        <v>39633.6500585877</v>
      </c>
      <c r="BQ24" s="23">
        <v>2268.30060971687</v>
      </c>
      <c r="BR24" s="23">
        <v>252.03333874413701</v>
      </c>
      <c r="BS24" s="23">
        <v>2520.3339484610001</v>
      </c>
      <c r="BT24" s="23">
        <v>0.78719088745510502</v>
      </c>
      <c r="BU24" s="23">
        <v>1611.18505843141</v>
      </c>
      <c r="BV24" s="23">
        <v>57.511471632577603</v>
      </c>
      <c r="BW24" s="23">
        <v>0</v>
      </c>
      <c r="BX24" s="23">
        <v>2.9945827236415E-2</v>
      </c>
      <c r="BY24" s="23">
        <v>0.479320083141697</v>
      </c>
      <c r="BZ24" s="23">
        <v>0.29884959374078102</v>
      </c>
      <c r="CA24" s="23">
        <v>157.23318656371001</v>
      </c>
      <c r="CB24" s="23">
        <v>4.0495930942420699</v>
      </c>
      <c r="CC24" s="23">
        <v>4256.9376803056903</v>
      </c>
      <c r="CD24" s="23">
        <v>3.68144797466889</v>
      </c>
      <c r="CE24" s="23">
        <v>109.154920688723</v>
      </c>
      <c r="CF24" s="23">
        <v>2054.2477938678398</v>
      </c>
      <c r="CG24" s="23">
        <v>3.3133030228674398</v>
      </c>
      <c r="CH24" s="23">
        <v>0</v>
      </c>
      <c r="CI24" s="23">
        <v>6.0803755331051499E-4</v>
      </c>
      <c r="CJ24" s="23">
        <v>356.01442366220698</v>
      </c>
      <c r="CK24" s="23">
        <v>36816.166584461498</v>
      </c>
      <c r="CL24" s="23">
        <v>36815.528479591099</v>
      </c>
      <c r="CM24" s="23">
        <v>0.63810487037288899</v>
      </c>
      <c r="CN24" s="23">
        <v>4.1600354787612197</v>
      </c>
      <c r="CO24" s="23">
        <v>0</v>
      </c>
      <c r="CP24" s="23">
        <v>901.95465347200297</v>
      </c>
      <c r="CQ24" s="23">
        <v>34.605611796932202</v>
      </c>
      <c r="CR24" s="23">
        <v>13610.3127730286</v>
      </c>
      <c r="CS24" s="23">
        <v>55.221710237713303</v>
      </c>
      <c r="CT24" s="23">
        <v>69.947496881010906</v>
      </c>
      <c r="CU24" s="23">
        <v>19445.408418679701</v>
      </c>
      <c r="CV24" s="23">
        <v>522.33999955290199</v>
      </c>
      <c r="CW24" s="23">
        <v>12.516920264554599</v>
      </c>
      <c r="CX24" s="23">
        <v>150.93937744120501</v>
      </c>
      <c r="CY24" s="23">
        <v>0</v>
      </c>
      <c r="CZ24" s="23">
        <v>989.35409122858005</v>
      </c>
      <c r="DA24" s="23">
        <v>34.8730977330477</v>
      </c>
      <c r="DB24" s="23">
        <v>0</v>
      </c>
      <c r="DC24" s="23">
        <v>0</v>
      </c>
      <c r="DD24" s="23">
        <v>681.23394353688695</v>
      </c>
      <c r="DE24" s="23">
        <v>440.18982649105902</v>
      </c>
      <c r="DF24" s="23">
        <v>0</v>
      </c>
      <c r="DG24" s="23">
        <v>0</v>
      </c>
      <c r="DH24" s="23">
        <v>35996.398476495902</v>
      </c>
      <c r="DI24" s="23">
        <v>225.64721248659799</v>
      </c>
      <c r="DJ24" s="23">
        <v>241.39510001199801</v>
      </c>
      <c r="DL24" s="32">
        <f t="shared" si="27"/>
        <v>1.1010448749328843</v>
      </c>
      <c r="DM24" s="46">
        <f t="shared" si="0"/>
        <v>8.7609213494768395E-3</v>
      </c>
      <c r="DN24" s="46">
        <f t="shared" si="1"/>
        <v>1.4483926299532913E-2</v>
      </c>
      <c r="DO24" s="46">
        <f t="shared" si="2"/>
        <v>1.4144638702825301E-2</v>
      </c>
      <c r="DP24" s="46">
        <f t="shared" si="3"/>
        <v>8.7561167065712091E-3</v>
      </c>
      <c r="DQ24" s="46">
        <f t="shared" si="4"/>
        <v>8.7562763551100337E-3</v>
      </c>
      <c r="DR24" s="46">
        <f t="shared" si="5"/>
        <v>5.445623017691731E-3</v>
      </c>
      <c r="DS24" s="46">
        <f t="shared" si="6"/>
        <v>7.1151588177710843E-3</v>
      </c>
      <c r="DT24" s="46">
        <f t="shared" si="7"/>
        <v>1.7024484711329928E-2</v>
      </c>
      <c r="DU24" s="46">
        <f t="shared" si="8"/>
        <v>2.0281696763896271E-2</v>
      </c>
      <c r="DV24" s="46">
        <f t="shared" si="9"/>
        <v>5.5075501140893516E-3</v>
      </c>
      <c r="DW24" s="46">
        <f t="shared" si="10"/>
        <v>1.3940659204799984E-2</v>
      </c>
      <c r="DX24" s="46">
        <f t="shared" si="11"/>
        <v>-3.7092927809944184E-4</v>
      </c>
      <c r="DY24" s="46">
        <f t="shared" si="12"/>
        <v>1.611967204862913E-2</v>
      </c>
      <c r="DZ24" s="46">
        <f t="shared" si="13"/>
        <v>1.2029368720573882E-2</v>
      </c>
      <c r="EA24" s="46">
        <f t="shared" si="14"/>
        <v>-3.7049731224079714E-4</v>
      </c>
      <c r="EB24" s="46">
        <f t="shared" si="15"/>
        <v>1.8679225527170967E-2</v>
      </c>
      <c r="EC24" s="46">
        <f t="shared" si="16"/>
        <v>-3.6951032340991157E-4</v>
      </c>
      <c r="ED24" s="46">
        <f t="shared" si="17"/>
        <v>6.6616526284037619E-3</v>
      </c>
      <c r="EE24" s="46">
        <f t="shared" si="18"/>
        <v>6.4087169021440783E-3</v>
      </c>
      <c r="EF24" s="46">
        <f t="shared" si="19"/>
        <v>6.7861380848249888E-3</v>
      </c>
      <c r="EG24" s="46">
        <f t="shared" si="20"/>
        <v>0</v>
      </c>
      <c r="EH24" s="46">
        <f t="shared" si="21"/>
        <v>-3.7116478798499556E-4</v>
      </c>
      <c r="EI24" s="46">
        <f t="shared" si="22"/>
        <v>-3.6952818932717524E-4</v>
      </c>
      <c r="EJ24" s="46">
        <f t="shared" si="23"/>
        <v>-3.7355627452255398E-4</v>
      </c>
      <c r="EK24" s="46">
        <f t="shared" si="24"/>
        <v>6.8407110820845685E-3</v>
      </c>
      <c r="EL24" s="46">
        <f t="shared" si="25"/>
        <v>8.0464285563341086E-3</v>
      </c>
      <c r="EM24" s="46">
        <f t="shared" si="26"/>
        <v>7.1214595208565568E-3</v>
      </c>
    </row>
    <row r="25" spans="1:143" x14ac:dyDescent="0.3">
      <c r="A25" s="21" t="s">
        <v>23</v>
      </c>
      <c r="B25" s="21">
        <v>23475.016184</v>
      </c>
      <c r="C25" s="21">
        <v>188.03593534999999</v>
      </c>
      <c r="D25" s="21">
        <v>361.28667557</v>
      </c>
      <c r="E25" s="21">
        <v>3085.6112441</v>
      </c>
      <c r="F25" s="21">
        <v>3083.8446557000002</v>
      </c>
      <c r="G25" s="21">
        <v>72.920296359000005</v>
      </c>
      <c r="H25" s="21">
        <v>3537.1701538000002</v>
      </c>
      <c r="I25" s="23">
        <v>98.369686793</v>
      </c>
      <c r="J25" s="23">
        <v>10.013814358999999</v>
      </c>
      <c r="K25" s="23">
        <v>172.5609905</v>
      </c>
      <c r="L25" s="23">
        <v>26.590339996000001</v>
      </c>
      <c r="M25" s="23">
        <v>1.1854503999999999E-3</v>
      </c>
      <c r="N25" s="23">
        <v>207.19567226999999</v>
      </c>
      <c r="O25" s="23">
        <v>6.5622396000000003E-3</v>
      </c>
      <c r="P25" s="23">
        <v>8.7694629999999999E-3</v>
      </c>
      <c r="Q25" s="23">
        <v>25.321701809</v>
      </c>
      <c r="R25" s="23">
        <v>9.5733769999999997E-4</v>
      </c>
      <c r="S25" s="23">
        <v>30.793957281000001</v>
      </c>
      <c r="T25" s="23">
        <v>9.3291339796999999</v>
      </c>
      <c r="U25" s="23">
        <v>3.6738384586000001</v>
      </c>
      <c r="W25" s="23">
        <v>8.5302823000000007E-3</v>
      </c>
      <c r="X25" s="23">
        <v>0.12499919</v>
      </c>
      <c r="Y25" s="23">
        <v>7.9607689300000006E-2</v>
      </c>
      <c r="Z25" s="23">
        <v>6.0156137998999997</v>
      </c>
      <c r="AA25" s="23">
        <v>0.2107415319</v>
      </c>
      <c r="AD25" s="23" t="s">
        <v>23</v>
      </c>
      <c r="AE25" s="23">
        <v>0</v>
      </c>
      <c r="AF25" s="23">
        <v>222.36941754733601</v>
      </c>
      <c r="AG25" s="23">
        <v>10.138180669019301</v>
      </c>
      <c r="AH25" s="23">
        <v>99.451425144061602</v>
      </c>
      <c r="AI25" s="23">
        <v>99.451425144061602</v>
      </c>
      <c r="AJ25" s="23">
        <v>622.07343888070204</v>
      </c>
      <c r="AK25" s="23">
        <v>0</v>
      </c>
      <c r="AL25" s="23">
        <v>173.252457696524</v>
      </c>
      <c r="AM25" s="23">
        <v>0.211749943037217</v>
      </c>
      <c r="AN25" s="23">
        <v>26.7487844201233</v>
      </c>
      <c r="AO25" s="23">
        <v>2.8450243309821003E-4</v>
      </c>
      <c r="AP25" s="23">
        <v>9.0092715240772201E-4</v>
      </c>
      <c r="AQ25" s="23">
        <v>1223.13345275351</v>
      </c>
      <c r="AR25" s="23">
        <v>23625.476144817199</v>
      </c>
      <c r="AS25" s="23">
        <v>332.512762103478</v>
      </c>
      <c r="AT25" s="23">
        <v>127.066820487209</v>
      </c>
      <c r="AU25" s="23">
        <v>208.41257207625199</v>
      </c>
      <c r="AV25" s="23">
        <v>0</v>
      </c>
      <c r="AW25" s="23">
        <v>0</v>
      </c>
      <c r="AX25" s="23">
        <v>0</v>
      </c>
      <c r="AY25" s="23">
        <v>209.00448433346</v>
      </c>
      <c r="AZ25" s="23">
        <v>209.00448433346</v>
      </c>
      <c r="BA25" s="23">
        <v>2.64209990829576E-3</v>
      </c>
      <c r="BB25" s="23">
        <v>3.302624838328E-3</v>
      </c>
      <c r="BC25" s="23">
        <v>0</v>
      </c>
      <c r="BD25" s="23">
        <v>80.719240234538603</v>
      </c>
      <c r="BE25" s="23">
        <v>12.1736998365602</v>
      </c>
      <c r="BF25" s="23">
        <v>941.21381280571302</v>
      </c>
      <c r="BG25" s="23">
        <v>67.156444536585099</v>
      </c>
      <c r="BH25" s="23">
        <v>2.8938720335995398E-3</v>
      </c>
      <c r="BI25" s="23">
        <v>5.8754336080733202E-3</v>
      </c>
      <c r="BJ25" s="23">
        <v>0</v>
      </c>
      <c r="BK25" s="23">
        <v>25.5895809163266</v>
      </c>
      <c r="BL25" s="23">
        <v>189.85525972883099</v>
      </c>
      <c r="BM25" s="23">
        <v>0</v>
      </c>
      <c r="BN25" s="23">
        <v>3.92501043025292E-4</v>
      </c>
      <c r="BO25" s="23">
        <v>5.6482064414204304E-4</v>
      </c>
      <c r="BP25" s="23">
        <v>3905.6505236528401</v>
      </c>
      <c r="BQ25" s="23">
        <v>327.52160001719602</v>
      </c>
      <c r="BR25" s="23">
        <v>36.391295363966499</v>
      </c>
      <c r="BS25" s="23">
        <v>363.912895381162</v>
      </c>
      <c r="BT25" s="23">
        <v>7.56170563567619E-2</v>
      </c>
      <c r="BU25" s="23">
        <v>154.76934204853401</v>
      </c>
      <c r="BV25" s="23">
        <v>3.6737629835911201</v>
      </c>
      <c r="BW25" s="23">
        <v>0</v>
      </c>
      <c r="BX25" s="23">
        <v>8.5301211530689706E-3</v>
      </c>
      <c r="BY25" s="23">
        <v>0.124997233745734</v>
      </c>
      <c r="BZ25" s="23">
        <v>7.9606376492946995E-2</v>
      </c>
      <c r="CA25" s="23">
        <v>6.0154933209030297</v>
      </c>
      <c r="CB25" s="23">
        <v>0.34184575754669599</v>
      </c>
      <c r="CC25" s="23">
        <v>408.918602415235</v>
      </c>
      <c r="CD25" s="23">
        <v>0.31076887715295098</v>
      </c>
      <c r="CE25" s="23">
        <v>9.2142970215556801</v>
      </c>
      <c r="CF25" s="23">
        <v>173.40901845158299</v>
      </c>
      <c r="CG25" s="23">
        <v>0.279691957913766</v>
      </c>
      <c r="CH25" s="23">
        <v>0</v>
      </c>
      <c r="CI25" s="23">
        <v>6.6052722158104404E-4</v>
      </c>
      <c r="CJ25" s="23">
        <v>30.0529047984699</v>
      </c>
      <c r="CK25" s="23">
        <v>3109.5438875220798</v>
      </c>
      <c r="CL25" s="23">
        <v>3107.7773302242199</v>
      </c>
      <c r="CM25" s="23">
        <v>1.7665572978609601</v>
      </c>
      <c r="CN25" s="23">
        <v>0.35116892093674301</v>
      </c>
      <c r="CO25" s="23">
        <v>0</v>
      </c>
      <c r="CP25" s="23">
        <v>76.138360707573398</v>
      </c>
      <c r="CQ25" s="23">
        <v>2.9212269800536799</v>
      </c>
      <c r="CR25" s="23">
        <v>1148.9125234764599</v>
      </c>
      <c r="CS25" s="23">
        <v>4.6615326325942297</v>
      </c>
      <c r="CT25" s="23">
        <v>5.9046078212272004</v>
      </c>
      <c r="CU25" s="23">
        <v>1641.4812423595999</v>
      </c>
      <c r="CV25" s="23">
        <v>50.175649805525403</v>
      </c>
      <c r="CW25" s="23">
        <v>1.05661398038988</v>
      </c>
      <c r="CX25" s="23">
        <v>12.7415264811477</v>
      </c>
      <c r="CY25" s="23">
        <v>0</v>
      </c>
      <c r="CZ25" s="23">
        <v>73.324090231650601</v>
      </c>
      <c r="DA25" s="23">
        <v>3.3498872518569902</v>
      </c>
      <c r="DB25" s="23">
        <v>0</v>
      </c>
      <c r="DC25" s="23">
        <v>0</v>
      </c>
      <c r="DD25" s="23">
        <v>65.438890752032293</v>
      </c>
      <c r="DE25" s="23">
        <v>30.793389261908601</v>
      </c>
      <c r="DF25" s="23">
        <v>0</v>
      </c>
      <c r="DG25" s="23">
        <v>0</v>
      </c>
      <c r="DH25" s="23">
        <v>3556.2464039087899</v>
      </c>
      <c r="DI25" s="23">
        <v>9.3289651281875692</v>
      </c>
      <c r="DJ25" s="23">
        <v>23.1882520998461</v>
      </c>
      <c r="DL25" s="32">
        <f t="shared" si="27"/>
        <v>1.0982508184359803</v>
      </c>
      <c r="DM25" s="46">
        <f t="shared" si="0"/>
        <v>6.4093655841544923E-3</v>
      </c>
      <c r="DN25" s="46">
        <f t="shared" si="1"/>
        <v>9.6754079237280147E-3</v>
      </c>
      <c r="DO25" s="46">
        <f t="shared" si="2"/>
        <v>7.269074640017182E-3</v>
      </c>
      <c r="DP25" s="46">
        <f t="shared" si="3"/>
        <v>7.7562082611156513E-3</v>
      </c>
      <c r="DQ25" s="46">
        <f t="shared" si="4"/>
        <v>7.7606615106191939E-3</v>
      </c>
      <c r="DR25" s="46">
        <f t="shared" si="5"/>
        <v>5.5374688915503616E-3</v>
      </c>
      <c r="DS25" s="46">
        <f t="shared" si="6"/>
        <v>5.3930824018448825E-3</v>
      </c>
      <c r="DT25" s="46">
        <f t="shared" si="7"/>
        <v>1.0996663569112625E-2</v>
      </c>
      <c r="DU25" s="46">
        <f t="shared" si="8"/>
        <v>1.2419474294280863E-2</v>
      </c>
      <c r="DV25" s="46">
        <f t="shared" si="9"/>
        <v>4.0070887082906594E-3</v>
      </c>
      <c r="DW25" s="46">
        <f t="shared" si="10"/>
        <v>5.9587212554308927E-3</v>
      </c>
      <c r="DX25" s="46">
        <f t="shared" si="11"/>
        <v>-1.7558300261227567E-5</v>
      </c>
      <c r="DY25" s="46">
        <f t="shared" si="12"/>
        <v>8.7299702915750021E-3</v>
      </c>
      <c r="DZ25" s="46">
        <f t="shared" si="13"/>
        <v>6.5545257147885472E-3</v>
      </c>
      <c r="EA25" s="46">
        <f t="shared" si="14"/>
        <v>-1.7943895440282148E-5</v>
      </c>
      <c r="EB25" s="46">
        <f t="shared" si="15"/>
        <v>1.0579032536880618E-2</v>
      </c>
      <c r="EC25" s="46">
        <f t="shared" si="16"/>
        <v>-1.6726420222321088E-5</v>
      </c>
      <c r="ED25" s="46">
        <f t="shared" si="17"/>
        <v>-1.8445797213286014E-5</v>
      </c>
      <c r="EE25" s="46">
        <f t="shared" si="18"/>
        <v>-1.8099376940898451E-5</v>
      </c>
      <c r="EF25" s="46">
        <f t="shared" si="19"/>
        <v>-2.0543910607549234E-5</v>
      </c>
      <c r="EG25" s="46">
        <f t="shared" si="20"/>
        <v>0</v>
      </c>
      <c r="EH25" s="46">
        <f t="shared" si="21"/>
        <v>-1.8891160381655967E-5</v>
      </c>
      <c r="EI25" s="46">
        <f t="shared" si="22"/>
        <v>-1.5650135540834708E-5</v>
      </c>
      <c r="EJ25" s="46">
        <f t="shared" si="23"/>
        <v>-1.6490957903121386E-5</v>
      </c>
      <c r="EK25" s="46">
        <f t="shared" si="24"/>
        <v>-2.0027714706683592E-5</v>
      </c>
      <c r="EL25" s="46">
        <f t="shared" si="25"/>
        <v>4.7850612459982896E-3</v>
      </c>
      <c r="EM25" s="46">
        <f t="shared" si="26"/>
        <v>0</v>
      </c>
    </row>
    <row r="26" spans="1:143" x14ac:dyDescent="0.3">
      <c r="A26" s="21" t="s">
        <v>24</v>
      </c>
      <c r="B26" s="21">
        <v>107553.93593000001</v>
      </c>
      <c r="C26" s="21">
        <v>837.15849771000001</v>
      </c>
      <c r="D26" s="21">
        <v>1684.3415941000001</v>
      </c>
      <c r="E26" s="21">
        <v>13959.517861</v>
      </c>
      <c r="F26" s="21">
        <v>13956.914311</v>
      </c>
      <c r="G26" s="21">
        <v>406.10336590999998</v>
      </c>
      <c r="H26" s="21">
        <v>14127.013575000001</v>
      </c>
      <c r="I26" s="23">
        <v>456.18202936</v>
      </c>
      <c r="J26" s="23">
        <v>41.641553571999999</v>
      </c>
      <c r="K26" s="23">
        <v>797.60072754999999</v>
      </c>
      <c r="L26" s="23">
        <v>102.134277</v>
      </c>
      <c r="M26" s="23">
        <v>4.4992236000000003E-3</v>
      </c>
      <c r="N26" s="23">
        <v>963.62627799999996</v>
      </c>
      <c r="O26" s="23">
        <v>3.2756723699999997E-2</v>
      </c>
      <c r="P26" s="23">
        <v>3.2409515799999997E-2</v>
      </c>
      <c r="Q26" s="23">
        <v>121.23234625000001</v>
      </c>
      <c r="R26" s="23">
        <v>4.0872382000000001E-3</v>
      </c>
      <c r="S26" s="23">
        <v>95.789968838999997</v>
      </c>
      <c r="T26" s="23">
        <v>31.218964142000001</v>
      </c>
      <c r="U26" s="23">
        <v>14.936156725</v>
      </c>
      <c r="W26" s="23">
        <v>3.4065853899999998E-2</v>
      </c>
      <c r="X26" s="23">
        <v>0.53162542059999995</v>
      </c>
      <c r="Y26" s="23">
        <v>0.33776771459999999</v>
      </c>
      <c r="Z26" s="23">
        <v>17.303817938000002</v>
      </c>
      <c r="AA26" s="23">
        <v>1.2338226944999999</v>
      </c>
      <c r="AD26" s="23" t="s">
        <v>24</v>
      </c>
      <c r="AE26" s="23">
        <v>0</v>
      </c>
      <c r="AF26" s="23">
        <v>864.60676980487494</v>
      </c>
      <c r="AG26" s="23">
        <v>42.193183297881603</v>
      </c>
      <c r="AH26" s="23">
        <v>460.95393375093897</v>
      </c>
      <c r="AI26" s="23">
        <v>460.95393375093897</v>
      </c>
      <c r="AJ26" s="23">
        <v>2418.7190276535998</v>
      </c>
      <c r="AK26" s="23">
        <v>0</v>
      </c>
      <c r="AL26" s="23">
        <v>800.528747237272</v>
      </c>
      <c r="AM26" s="23">
        <v>1.2380425729473901</v>
      </c>
      <c r="AN26" s="23">
        <v>102.820971426976</v>
      </c>
      <c r="AO26" s="23">
        <v>1.07944130194833E-3</v>
      </c>
      <c r="AP26" s="23">
        <v>3.4182420318755202E-3</v>
      </c>
      <c r="AQ26" s="23">
        <v>4755.7334136189502</v>
      </c>
      <c r="AR26" s="23">
        <v>108208.09101059601</v>
      </c>
      <c r="AS26" s="23">
        <v>1292.8612310527601</v>
      </c>
      <c r="AT26" s="23">
        <v>494.05568171276798</v>
      </c>
      <c r="AU26" s="23">
        <v>810.34038100594103</v>
      </c>
      <c r="AV26" s="23">
        <v>0</v>
      </c>
      <c r="AW26" s="23">
        <v>0</v>
      </c>
      <c r="AX26" s="23">
        <v>0</v>
      </c>
      <c r="AY26" s="23">
        <v>971.53282557875605</v>
      </c>
      <c r="AZ26" s="23">
        <v>971.53282557875605</v>
      </c>
      <c r="BA26" s="23">
        <v>1.31767930914195E-2</v>
      </c>
      <c r="BB26" s="23">
        <v>1.6471029551243101E-2</v>
      </c>
      <c r="BC26" s="23">
        <v>0</v>
      </c>
      <c r="BD26" s="23">
        <v>313.84892991807902</v>
      </c>
      <c r="BE26" s="23">
        <v>47.333244064457801</v>
      </c>
      <c r="BF26" s="23">
        <v>3659.5857845370701</v>
      </c>
      <c r="BG26" s="23">
        <v>261.11472500620101</v>
      </c>
      <c r="BH26" s="23">
        <v>1.0691469072636701E-2</v>
      </c>
      <c r="BI26" s="23">
        <v>2.1706946877384399E-2</v>
      </c>
      <c r="BJ26" s="23">
        <v>0</v>
      </c>
      <c r="BK26" s="23">
        <v>122.411026983421</v>
      </c>
      <c r="BL26" s="23">
        <v>845.17221978636701</v>
      </c>
      <c r="BM26" s="23">
        <v>0</v>
      </c>
      <c r="BN26" s="23">
        <v>1.67518907566483E-3</v>
      </c>
      <c r="BO26" s="23">
        <v>2.4106426117991302E-3</v>
      </c>
      <c r="BP26" s="23">
        <v>15568.724144562801</v>
      </c>
      <c r="BQ26" s="23">
        <v>1526.17075451911</v>
      </c>
      <c r="BR26" s="23">
        <v>169.57454503551901</v>
      </c>
      <c r="BS26" s="23">
        <v>1695.74529955463</v>
      </c>
      <c r="BT26" s="23">
        <v>0.29401081594619599</v>
      </c>
      <c r="BU26" s="23">
        <v>601.76762134241301</v>
      </c>
      <c r="BV26" s="23">
        <v>14.93100658162</v>
      </c>
      <c r="BW26" s="23">
        <v>0</v>
      </c>
      <c r="BX26" s="23">
        <v>3.4054154673091301E-2</v>
      </c>
      <c r="BY26" s="23">
        <v>0.53144266743193402</v>
      </c>
      <c r="BZ26" s="23">
        <v>0.33765162440921997</v>
      </c>
      <c r="CA26" s="23">
        <v>17.297850335609201</v>
      </c>
      <c r="CB26" s="23">
        <v>1.5467879540810701</v>
      </c>
      <c r="CC26" s="23">
        <v>1589.93931088518</v>
      </c>
      <c r="CD26" s="23">
        <v>1.4061709805738101</v>
      </c>
      <c r="CE26" s="23">
        <v>41.692962232859102</v>
      </c>
      <c r="CF26" s="23">
        <v>784.643253925507</v>
      </c>
      <c r="CG26" s="23">
        <v>1.26555396947773</v>
      </c>
      <c r="CH26" s="23">
        <v>0</v>
      </c>
      <c r="CI26" s="23">
        <v>3.2942008045329899E-3</v>
      </c>
      <c r="CJ26" s="23">
        <v>135.983750000073</v>
      </c>
      <c r="CK26" s="23">
        <v>14064.712156007299</v>
      </c>
      <c r="CL26" s="23">
        <v>14062.109549888801</v>
      </c>
      <c r="CM26" s="23">
        <v>2.6026061185513401</v>
      </c>
      <c r="CN26" s="23">
        <v>1.5889730625246099</v>
      </c>
      <c r="CO26" s="23">
        <v>0</v>
      </c>
      <c r="CP26" s="23">
        <v>344.51182078231199</v>
      </c>
      <c r="CQ26" s="23">
        <v>13.2180044578023</v>
      </c>
      <c r="CR26" s="23">
        <v>5198.6142218328996</v>
      </c>
      <c r="CS26" s="23">
        <v>21.092563818270399</v>
      </c>
      <c r="CT26" s="23">
        <v>26.717249163869699</v>
      </c>
      <c r="CU26" s="23">
        <v>7427.3942605871798</v>
      </c>
      <c r="CV26" s="23">
        <v>195.090675378436</v>
      </c>
      <c r="CW26" s="23">
        <v>4.7809799964508697</v>
      </c>
      <c r="CX26" s="23">
        <v>57.652997124936697</v>
      </c>
      <c r="CY26" s="23">
        <v>0</v>
      </c>
      <c r="CZ26" s="23">
        <v>407.83855788667898</v>
      </c>
      <c r="DA26" s="23">
        <v>13.024879734322701</v>
      </c>
      <c r="DB26" s="23">
        <v>0</v>
      </c>
      <c r="DC26" s="23">
        <v>0</v>
      </c>
      <c r="DD26" s="23">
        <v>254.43663482077301</v>
      </c>
      <c r="DE26" s="23">
        <v>95.757117922150599</v>
      </c>
      <c r="DF26" s="23">
        <v>0</v>
      </c>
      <c r="DG26" s="23">
        <v>0</v>
      </c>
      <c r="DH26" s="23">
        <v>14210.213516965799</v>
      </c>
      <c r="DI26" s="23">
        <v>31.208261723719101</v>
      </c>
      <c r="DJ26" s="23">
        <v>90.159570013705206</v>
      </c>
      <c r="DL26" s="32">
        <f t="shared" si="27"/>
        <v>1.0956010003632284</v>
      </c>
      <c r="DM26" s="46">
        <f t="shared" si="0"/>
        <v>6.082111964937735E-3</v>
      </c>
      <c r="DN26" s="46">
        <f t="shared" si="1"/>
        <v>9.5725267058604669E-3</v>
      </c>
      <c r="DO26" s="46">
        <f t="shared" si="2"/>
        <v>6.7704232292163701E-3</v>
      </c>
      <c r="DP26" s="46">
        <f t="shared" si="3"/>
        <v>7.5356682125240146E-3</v>
      </c>
      <c r="DQ26" s="46">
        <f t="shared" si="4"/>
        <v>7.5371415589971591E-3</v>
      </c>
      <c r="DR26" s="46">
        <f t="shared" si="5"/>
        <v>4.2727840307128983E-3</v>
      </c>
      <c r="DS26" s="46">
        <f t="shared" si="6"/>
        <v>5.8894218175760934E-3</v>
      </c>
      <c r="DT26" s="46">
        <f t="shared" si="7"/>
        <v>1.046052690333661E-2</v>
      </c>
      <c r="DU26" s="46">
        <f t="shared" si="8"/>
        <v>1.3247097635966267E-2</v>
      </c>
      <c r="DV26" s="46">
        <f t="shared" si="9"/>
        <v>3.6710343736345965E-3</v>
      </c>
      <c r="DW26" s="46">
        <f t="shared" si="10"/>
        <v>6.7234472808379896E-3</v>
      </c>
      <c r="DX26" s="46">
        <f t="shared" si="11"/>
        <v>-3.4234043761463486E-4</v>
      </c>
      <c r="DY26" s="46">
        <f t="shared" si="12"/>
        <v>8.2049937400691039E-3</v>
      </c>
      <c r="DZ26" s="46">
        <f t="shared" si="13"/>
        <v>5.6568461758462422E-3</v>
      </c>
      <c r="EA26" s="46">
        <f t="shared" si="14"/>
        <v>-3.4248737461524653E-4</v>
      </c>
      <c r="EB26" s="46">
        <f t="shared" si="15"/>
        <v>9.7224937888306332E-3</v>
      </c>
      <c r="EC26" s="46">
        <f t="shared" si="16"/>
        <v>-3.4412296695589077E-4</v>
      </c>
      <c r="ED26" s="46">
        <f t="shared" si="17"/>
        <v>-3.429473591813411E-4</v>
      </c>
      <c r="EE26" s="46">
        <f t="shared" si="18"/>
        <v>-3.4281785366803875E-4</v>
      </c>
      <c r="EF26" s="46">
        <f t="shared" si="19"/>
        <v>-3.4481048068942655E-4</v>
      </c>
      <c r="EG26" s="46">
        <f t="shared" si="20"/>
        <v>0</v>
      </c>
      <c r="EH26" s="46">
        <f t="shared" si="21"/>
        <v>-3.4342972711149696E-4</v>
      </c>
      <c r="EI26" s="46">
        <f t="shared" si="22"/>
        <v>-3.4376303499496355E-4</v>
      </c>
      <c r="EJ26" s="46">
        <f t="shared" si="23"/>
        <v>-3.4369830437315583E-4</v>
      </c>
      <c r="EK26" s="46">
        <f t="shared" si="24"/>
        <v>-3.4487200525239414E-4</v>
      </c>
      <c r="EL26" s="46">
        <f t="shared" si="25"/>
        <v>3.4201660142912337E-3</v>
      </c>
      <c r="EM26" s="46">
        <f t="shared" si="26"/>
        <v>0</v>
      </c>
    </row>
    <row r="27" spans="1:143" x14ac:dyDescent="0.3">
      <c r="A27" s="21" t="s">
        <v>25</v>
      </c>
      <c r="B27" s="21">
        <v>11928.887009</v>
      </c>
      <c r="C27" s="21">
        <v>83.691810329999996</v>
      </c>
      <c r="D27" s="21">
        <v>193.64719009999999</v>
      </c>
      <c r="E27" s="21">
        <v>1728.667946</v>
      </c>
      <c r="F27" s="21">
        <v>1725.8126809</v>
      </c>
      <c r="G27" s="21">
        <v>52.772875898999999</v>
      </c>
      <c r="H27" s="21">
        <v>1889.1349551999999</v>
      </c>
      <c r="I27" s="23">
        <v>39.688423638000003</v>
      </c>
      <c r="J27" s="23">
        <v>3.6455950242999999</v>
      </c>
      <c r="K27" s="23">
        <v>97.491960704999997</v>
      </c>
      <c r="L27" s="23">
        <v>9.3286846549</v>
      </c>
      <c r="M27" s="23">
        <v>4.3883099999999999E-4</v>
      </c>
      <c r="N27" s="23">
        <v>78.021058769000007</v>
      </c>
      <c r="O27" s="23">
        <v>3.0813659999999999E-3</v>
      </c>
      <c r="P27" s="23">
        <v>3.2462868E-3</v>
      </c>
      <c r="Q27" s="23">
        <v>13.550473876</v>
      </c>
      <c r="R27" s="23">
        <v>3.5438800000000002E-4</v>
      </c>
      <c r="S27" s="23">
        <v>11.39933182</v>
      </c>
      <c r="T27" s="23">
        <v>3.4534662317000002</v>
      </c>
      <c r="U27" s="23">
        <v>1.4176226799</v>
      </c>
      <c r="W27" s="23">
        <v>4.5933876000000002E-3</v>
      </c>
      <c r="X27" s="23">
        <v>5.3450505199999998E-2</v>
      </c>
      <c r="Y27" s="23">
        <v>3.6040138499999999E-2</v>
      </c>
      <c r="Z27" s="23">
        <v>2.2742265122999998</v>
      </c>
      <c r="AA27" s="23">
        <v>0.16608769100000001</v>
      </c>
      <c r="AD27" s="23" t="s">
        <v>25</v>
      </c>
      <c r="AE27" s="23">
        <v>0</v>
      </c>
      <c r="AF27" s="23">
        <v>121.34247097357699</v>
      </c>
      <c r="AG27" s="23">
        <v>3.67626431096107</v>
      </c>
      <c r="AH27" s="23">
        <v>39.952143740893298</v>
      </c>
      <c r="AI27" s="23">
        <v>39.952143740893298</v>
      </c>
      <c r="AJ27" s="23">
        <v>339.45283993088498</v>
      </c>
      <c r="AK27" s="23">
        <v>0</v>
      </c>
      <c r="AL27" s="23">
        <v>97.630577627052702</v>
      </c>
      <c r="AM27" s="23">
        <v>0.16626695486847001</v>
      </c>
      <c r="AN27" s="23">
        <v>9.3647055782988193</v>
      </c>
      <c r="AO27" s="23">
        <v>1.05253382574348E-4</v>
      </c>
      <c r="AP27" s="23">
        <v>3.3330209427735199E-4</v>
      </c>
      <c r="AQ27" s="23">
        <v>667.43932872404196</v>
      </c>
      <c r="AR27" s="23">
        <v>11963.273308284401</v>
      </c>
      <c r="AS27" s="23">
        <v>181.445421779366</v>
      </c>
      <c r="AT27" s="23">
        <v>69.337816132619906</v>
      </c>
      <c r="AU27" s="23">
        <v>113.72653338577901</v>
      </c>
      <c r="AV27" s="23">
        <v>0</v>
      </c>
      <c r="AW27" s="23">
        <v>0</v>
      </c>
      <c r="AX27" s="23">
        <v>0</v>
      </c>
      <c r="AY27" s="23">
        <v>78.452144455026001</v>
      </c>
      <c r="AZ27" s="23">
        <v>78.452144455026001</v>
      </c>
      <c r="BA27" s="23">
        <v>1.2364139400779801E-3</v>
      </c>
      <c r="BB27" s="23">
        <v>1.54551299425601E-3</v>
      </c>
      <c r="BC27" s="23">
        <v>0</v>
      </c>
      <c r="BD27" s="23">
        <v>44.046850532731398</v>
      </c>
      <c r="BE27" s="23">
        <v>6.6429443859408703</v>
      </c>
      <c r="BF27" s="23">
        <v>513.60145265343397</v>
      </c>
      <c r="BG27" s="23">
        <v>36.645932754159297</v>
      </c>
      <c r="BH27" s="23">
        <v>1.0706032019405E-3</v>
      </c>
      <c r="BI27" s="23">
        <v>2.1736504760572501E-3</v>
      </c>
      <c r="BJ27" s="23">
        <v>0</v>
      </c>
      <c r="BK27" s="23">
        <v>13.6133668930342</v>
      </c>
      <c r="BL27" s="23">
        <v>84.128346635912095</v>
      </c>
      <c r="BM27" s="23">
        <v>0</v>
      </c>
      <c r="BN27" s="23">
        <v>1.4520787787297999E-4</v>
      </c>
      <c r="BO27" s="23">
        <v>2.0895718283415099E-4</v>
      </c>
      <c r="BP27" s="23">
        <v>2084.0359071082498</v>
      </c>
      <c r="BQ27" s="23">
        <v>174.80656543218799</v>
      </c>
      <c r="BR27" s="23">
        <v>19.422947778413398</v>
      </c>
      <c r="BS27" s="23">
        <v>194.22951321060199</v>
      </c>
      <c r="BT27" s="23">
        <v>4.1262707730682899E-2</v>
      </c>
      <c r="BU27" s="23">
        <v>84.454489086768405</v>
      </c>
      <c r="BV27" s="23">
        <v>1.41672671399598</v>
      </c>
      <c r="BW27" s="23">
        <v>0</v>
      </c>
      <c r="BX27" s="23">
        <v>4.5904959694692002E-3</v>
      </c>
      <c r="BY27" s="23">
        <v>5.3416992758583901E-2</v>
      </c>
      <c r="BZ27" s="23">
        <v>3.6017695764713697E-2</v>
      </c>
      <c r="CA27" s="23">
        <v>2.2727923596370601</v>
      </c>
      <c r="CB27" s="23">
        <v>0.19045469763058201</v>
      </c>
      <c r="CC27" s="23">
        <v>223.138604543567</v>
      </c>
      <c r="CD27" s="23">
        <v>0.17314060881738499</v>
      </c>
      <c r="CE27" s="23">
        <v>5.13361734728859</v>
      </c>
      <c r="CF27" s="23">
        <v>96.612458142495598</v>
      </c>
      <c r="CG27" s="23">
        <v>0.155826566731151</v>
      </c>
      <c r="CH27" s="23">
        <v>0</v>
      </c>
      <c r="CI27" s="23">
        <v>3.0910224473508702E-4</v>
      </c>
      <c r="CJ27" s="23">
        <v>16.743559425255</v>
      </c>
      <c r="CK27" s="23">
        <v>1734.3089122930101</v>
      </c>
      <c r="CL27" s="23">
        <v>1731.4554424380401</v>
      </c>
      <c r="CM27" s="23">
        <v>2.8534698549705899</v>
      </c>
      <c r="CN27" s="23">
        <v>0.19564895158098899</v>
      </c>
      <c r="CO27" s="23">
        <v>0</v>
      </c>
      <c r="CP27" s="23">
        <v>42.419442884968298</v>
      </c>
      <c r="CQ27" s="23">
        <v>1.6275214992531799</v>
      </c>
      <c r="CR27" s="23">
        <v>640.10089020431303</v>
      </c>
      <c r="CS27" s="23">
        <v>2.5971088388807102</v>
      </c>
      <c r="CT27" s="23">
        <v>3.2896699286253601</v>
      </c>
      <c r="CU27" s="23">
        <v>914.52865911583604</v>
      </c>
      <c r="CV27" s="23">
        <v>27.379834591250901</v>
      </c>
      <c r="CW27" s="23">
        <v>0.58867808903365904</v>
      </c>
      <c r="CX27" s="23">
        <v>7.0987661373369297</v>
      </c>
      <c r="CY27" s="23">
        <v>0</v>
      </c>
      <c r="CZ27" s="23">
        <v>52.858946357358199</v>
      </c>
      <c r="DA27" s="23">
        <v>1.8279662593603401</v>
      </c>
      <c r="DB27" s="23">
        <v>0</v>
      </c>
      <c r="DC27" s="23">
        <v>0</v>
      </c>
      <c r="DD27" s="23">
        <v>35.708672453203398</v>
      </c>
      <c r="DE27" s="23">
        <v>11.392182371034201</v>
      </c>
      <c r="DF27" s="23">
        <v>0</v>
      </c>
      <c r="DG27" s="23">
        <v>0</v>
      </c>
      <c r="DH27" s="23">
        <v>1893.3984788769601</v>
      </c>
      <c r="DI27" s="23">
        <v>3.4512997425812699</v>
      </c>
      <c r="DJ27" s="23">
        <v>12.653360744534901</v>
      </c>
      <c r="DL27" s="32">
        <f t="shared" si="27"/>
        <v>1.1006853181504421</v>
      </c>
      <c r="DM27" s="46">
        <f t="shared" si="0"/>
        <v>2.8826075105294505E-3</v>
      </c>
      <c r="DN27" s="46">
        <f t="shared" si="1"/>
        <v>5.2159978878556952E-3</v>
      </c>
      <c r="DO27" s="46">
        <f t="shared" si="2"/>
        <v>3.0071343162856698E-3</v>
      </c>
      <c r="DP27" s="46">
        <f t="shared" si="3"/>
        <v>3.2631867248205594E-3</v>
      </c>
      <c r="DQ27" s="46">
        <f t="shared" si="4"/>
        <v>3.2696257250221464E-3</v>
      </c>
      <c r="DR27" s="46">
        <f t="shared" si="5"/>
        <v>1.6309601645157178E-3</v>
      </c>
      <c r="DS27" s="46">
        <f t="shared" si="6"/>
        <v>2.2568655909015263E-3</v>
      </c>
      <c r="DT27" s="46">
        <f t="shared" si="7"/>
        <v>6.6447613364213837E-3</v>
      </c>
      <c r="DU27" s="46">
        <f t="shared" si="8"/>
        <v>8.4126970924201707E-3</v>
      </c>
      <c r="DV27" s="46">
        <f t="shared" si="9"/>
        <v>1.4218292570004289E-3</v>
      </c>
      <c r="DW27" s="46">
        <f t="shared" si="10"/>
        <v>3.8613078618644206E-3</v>
      </c>
      <c r="DX27" s="46">
        <f t="shared" si="11"/>
        <v>-6.2785707550289203E-4</v>
      </c>
      <c r="DY27" s="46">
        <f t="shared" si="12"/>
        <v>5.525247834720198E-3</v>
      </c>
      <c r="DZ27" s="46">
        <f t="shared" si="13"/>
        <v>3.1360049630836805E-3</v>
      </c>
      <c r="EA27" s="46">
        <f t="shared" si="14"/>
        <v>-6.2629155324481049E-4</v>
      </c>
      <c r="EB27" s="46">
        <f t="shared" si="15"/>
        <v>4.6413887521375846E-3</v>
      </c>
      <c r="EC27" s="46">
        <f t="shared" si="16"/>
        <v>-6.2908251088931359E-4</v>
      </c>
      <c r="ED27" s="46">
        <f t="shared" si="17"/>
        <v>-6.2718140665544032E-4</v>
      </c>
      <c r="EE27" s="46">
        <f t="shared" si="18"/>
        <v>-6.2733757140686535E-4</v>
      </c>
      <c r="EF27" s="46">
        <f t="shared" si="19"/>
        <v>-6.3202001260530803E-4</v>
      </c>
      <c r="EG27" s="46">
        <f t="shared" si="20"/>
        <v>0</v>
      </c>
      <c r="EH27" s="46">
        <f t="shared" si="21"/>
        <v>-6.2952025446317064E-4</v>
      </c>
      <c r="EI27" s="46">
        <f t="shared" si="22"/>
        <v>-6.2698081693898658E-4</v>
      </c>
      <c r="EJ27" s="46">
        <f t="shared" si="23"/>
        <v>-6.2271501221621516E-4</v>
      </c>
      <c r="EK27" s="46">
        <f t="shared" si="24"/>
        <v>-6.3061117931009205E-4</v>
      </c>
      <c r="EL27" s="46">
        <f t="shared" si="25"/>
        <v>1.0793326548805063E-3</v>
      </c>
      <c r="EM27" s="46">
        <f t="shared" si="26"/>
        <v>0</v>
      </c>
    </row>
    <row r="28" spans="1:143" x14ac:dyDescent="0.3">
      <c r="A28" s="21" t="s">
        <v>26</v>
      </c>
      <c r="B28" s="21">
        <v>10709.162694000001</v>
      </c>
      <c r="C28" s="21">
        <v>78.627734496000002</v>
      </c>
      <c r="D28" s="21">
        <v>192.52566519000001</v>
      </c>
      <c r="E28" s="21">
        <v>1498.8948727</v>
      </c>
      <c r="F28" s="21">
        <v>1494.5844728</v>
      </c>
      <c r="G28" s="21">
        <v>41.841024503</v>
      </c>
      <c r="H28" s="21">
        <v>1534.7443691999999</v>
      </c>
      <c r="I28" s="23">
        <v>41.922356284999999</v>
      </c>
      <c r="J28" s="23">
        <v>3.8082660949</v>
      </c>
      <c r="K28" s="23">
        <v>81.263812103999996</v>
      </c>
      <c r="L28" s="23">
        <v>8.7798298545000009</v>
      </c>
      <c r="M28" s="23">
        <v>3.7092929999999998E-4</v>
      </c>
      <c r="N28" s="23">
        <v>85.501707467000003</v>
      </c>
      <c r="O28" s="23">
        <v>3.0131118E-3</v>
      </c>
      <c r="P28" s="23">
        <v>2.6719363999999999E-3</v>
      </c>
      <c r="Q28" s="23">
        <v>12.329670549999999</v>
      </c>
      <c r="R28" s="23">
        <v>3.3696399999999998E-4</v>
      </c>
      <c r="S28" s="23">
        <v>7.8972081594999999</v>
      </c>
      <c r="T28" s="23">
        <v>2.5737838004000002</v>
      </c>
      <c r="U28" s="23">
        <v>1.33752059</v>
      </c>
      <c r="W28" s="23">
        <v>5.4796371000000003E-3</v>
      </c>
      <c r="X28" s="23">
        <v>5.7184510000000001E-2</v>
      </c>
      <c r="Y28" s="23">
        <v>3.9057016700000002E-2</v>
      </c>
      <c r="Z28" s="23">
        <v>1.5139590572999999</v>
      </c>
      <c r="AA28" s="23">
        <v>0.1332231341</v>
      </c>
      <c r="AD28" s="23" t="s">
        <v>26</v>
      </c>
      <c r="AE28" s="23">
        <v>0</v>
      </c>
      <c r="AF28" s="23">
        <v>96.327241141345098</v>
      </c>
      <c r="AG28" s="23">
        <v>3.8673886493906</v>
      </c>
      <c r="AH28" s="23">
        <v>42.433490049567098</v>
      </c>
      <c r="AI28" s="23">
        <v>42.433490049567098</v>
      </c>
      <c r="AJ28" s="23">
        <v>269.47345657487699</v>
      </c>
      <c r="AK28" s="23">
        <v>0</v>
      </c>
      <c r="AL28" s="23">
        <v>81.573361805290503</v>
      </c>
      <c r="AM28" s="23">
        <v>0.133664193264179</v>
      </c>
      <c r="AN28" s="23">
        <v>8.8533988284628204</v>
      </c>
      <c r="AO28" s="6">
        <v>8.8982589714115603E-5</v>
      </c>
      <c r="AP28" s="23">
        <v>2.8177627500642E-4</v>
      </c>
      <c r="AQ28" s="23">
        <v>529.84418532343204</v>
      </c>
      <c r="AR28" s="23">
        <v>10778.882721927699</v>
      </c>
      <c r="AS28" s="23">
        <v>144.03985256346999</v>
      </c>
      <c r="AT28" s="23">
        <v>55.043562814696998</v>
      </c>
      <c r="AU28" s="23">
        <v>90.281383082996996</v>
      </c>
      <c r="AV28" s="23">
        <v>0</v>
      </c>
      <c r="AW28" s="23">
        <v>0</v>
      </c>
      <c r="AX28" s="23">
        <v>0</v>
      </c>
      <c r="AY28" s="23">
        <v>86.348438810611896</v>
      </c>
      <c r="AZ28" s="23">
        <v>86.348438810611896</v>
      </c>
      <c r="BA28" s="23">
        <v>1.2131573895658001E-3</v>
      </c>
      <c r="BB28" s="23">
        <v>1.51644221466363E-3</v>
      </c>
      <c r="BC28" s="23">
        <v>0</v>
      </c>
      <c r="BD28" s="23">
        <v>34.966417616947197</v>
      </c>
      <c r="BE28" s="23">
        <v>5.2734748246281997</v>
      </c>
      <c r="BF28" s="23">
        <v>407.72050489626099</v>
      </c>
      <c r="BG28" s="23">
        <v>29.091232217653399</v>
      </c>
      <c r="BH28" s="23">
        <v>8.81332286362759E-4</v>
      </c>
      <c r="BI28" s="23">
        <v>1.7893698167033101E-3</v>
      </c>
      <c r="BJ28" s="23">
        <v>0</v>
      </c>
      <c r="BK28" s="23">
        <v>12.455337473089299</v>
      </c>
      <c r="BL28" s="23">
        <v>79.485561540810295</v>
      </c>
      <c r="BM28" s="23">
        <v>0</v>
      </c>
      <c r="BN28" s="23">
        <v>1.38091461153678E-4</v>
      </c>
      <c r="BO28" s="23">
        <v>1.9871761410572201E-4</v>
      </c>
      <c r="BP28" s="23">
        <v>1694.9287620386101</v>
      </c>
      <c r="BQ28" s="23">
        <v>174.354618131031</v>
      </c>
      <c r="BR28" s="23">
        <v>19.3727406174043</v>
      </c>
      <c r="BS28" s="23">
        <v>193.72735874843599</v>
      </c>
      <c r="BT28" s="23">
        <v>3.2756232179896101E-2</v>
      </c>
      <c r="BU28" s="23">
        <v>67.043870534312106</v>
      </c>
      <c r="BV28" s="23">
        <v>1.3369033825693</v>
      </c>
      <c r="BW28" s="23">
        <v>0</v>
      </c>
      <c r="BX28" s="23">
        <v>5.47711073746532E-3</v>
      </c>
      <c r="BY28" s="23">
        <v>5.7158327671506901E-2</v>
      </c>
      <c r="BZ28" s="23">
        <v>3.9038722280240697E-2</v>
      </c>
      <c r="CA28" s="23">
        <v>1.51326027624583</v>
      </c>
      <c r="CB28" s="23">
        <v>0.16563163088013999</v>
      </c>
      <c r="CC28" s="23">
        <v>177.13775084077699</v>
      </c>
      <c r="CD28" s="23">
        <v>0.1505741646081</v>
      </c>
      <c r="CE28" s="23">
        <v>4.4645221119176304</v>
      </c>
      <c r="CF28" s="23">
        <v>84.020384812359097</v>
      </c>
      <c r="CG28" s="23">
        <v>0.135516771959412</v>
      </c>
      <c r="CH28" s="23">
        <v>0</v>
      </c>
      <c r="CI28" s="23">
        <v>3.03290307544767E-4</v>
      </c>
      <c r="CJ28" s="23">
        <v>14.561277485077399</v>
      </c>
      <c r="CK28" s="23">
        <v>1510.0930037838</v>
      </c>
      <c r="CL28" s="23">
        <v>1505.78456596405</v>
      </c>
      <c r="CM28" s="23">
        <v>4.3084378197545101</v>
      </c>
      <c r="CN28" s="23">
        <v>0.17014880393745399</v>
      </c>
      <c r="CO28" s="23">
        <v>0</v>
      </c>
      <c r="CP28" s="23">
        <v>36.890665319862997</v>
      </c>
      <c r="CQ28" s="23">
        <v>1.41539738873548</v>
      </c>
      <c r="CR28" s="23">
        <v>556.67269075877505</v>
      </c>
      <c r="CS28" s="23">
        <v>2.25861206027436</v>
      </c>
      <c r="CT28" s="23">
        <v>2.8609100682881601</v>
      </c>
      <c r="CU28" s="23">
        <v>795.33274271510197</v>
      </c>
      <c r="CV28" s="23">
        <v>21.7353838873473</v>
      </c>
      <c r="CW28" s="23">
        <v>0.51195215645099901</v>
      </c>
      <c r="CX28" s="23">
        <v>6.1735397158242096</v>
      </c>
      <c r="CY28" s="23">
        <v>0</v>
      </c>
      <c r="CZ28" s="23">
        <v>42.025315570605699</v>
      </c>
      <c r="DA28" s="23">
        <v>1.45112469727584</v>
      </c>
      <c r="DB28" s="23">
        <v>0</v>
      </c>
      <c r="DC28" s="23">
        <v>0</v>
      </c>
      <c r="DD28" s="23">
        <v>28.347193674661298</v>
      </c>
      <c r="DE28" s="23">
        <v>7.8935682221921599</v>
      </c>
      <c r="DF28" s="23">
        <v>0</v>
      </c>
      <c r="DG28" s="23">
        <v>0</v>
      </c>
      <c r="DH28" s="23">
        <v>1543.5720224540701</v>
      </c>
      <c r="DI28" s="23">
        <v>2.5725975841498898</v>
      </c>
      <c r="DJ28" s="23">
        <v>10.044822087523601</v>
      </c>
      <c r="DL28" s="32">
        <f t="shared" si="27"/>
        <v>1.0980561563586151</v>
      </c>
      <c r="DM28" s="46">
        <f t="shared" si="0"/>
        <v>6.510315504568852E-3</v>
      </c>
      <c r="DN28" s="46">
        <f t="shared" si="1"/>
        <v>1.0909980432590647E-2</v>
      </c>
      <c r="DO28" s="46">
        <f t="shared" si="2"/>
        <v>6.24173175690653E-3</v>
      </c>
      <c r="DP28" s="46">
        <f t="shared" si="3"/>
        <v>7.4709249379368006E-3</v>
      </c>
      <c r="DQ28" s="46">
        <f t="shared" si="4"/>
        <v>7.4937839699802554E-3</v>
      </c>
      <c r="DR28" s="46">
        <f t="shared" si="5"/>
        <v>4.4045543768290174E-3</v>
      </c>
      <c r="DS28" s="46">
        <f t="shared" si="6"/>
        <v>5.751872058453374E-3</v>
      </c>
      <c r="DT28" s="46">
        <f t="shared" si="7"/>
        <v>1.2192391121631311E-2</v>
      </c>
      <c r="DU28" s="46">
        <f t="shared" si="8"/>
        <v>1.5524796066581708E-2</v>
      </c>
      <c r="DV28" s="46">
        <f t="shared" si="9"/>
        <v>3.8091949328484713E-3</v>
      </c>
      <c r="DW28" s="46">
        <f t="shared" si="10"/>
        <v>8.3793165906412923E-3</v>
      </c>
      <c r="DX28" s="46">
        <f t="shared" si="11"/>
        <v>-4.594818459052666E-4</v>
      </c>
      <c r="DY28" s="46">
        <f t="shared" si="12"/>
        <v>9.9030928000905117E-3</v>
      </c>
      <c r="DZ28" s="46">
        <f t="shared" si="13"/>
        <v>6.56401523972556E-3</v>
      </c>
      <c r="EA28" s="46">
        <f t="shared" si="14"/>
        <v>-4.6194847075353273E-4</v>
      </c>
      <c r="EB28" s="46">
        <f t="shared" si="15"/>
        <v>1.0192236895518668E-2</v>
      </c>
      <c r="EC28" s="46">
        <f t="shared" si="16"/>
        <v>-4.5976644567355461E-4</v>
      </c>
      <c r="ED28" s="46">
        <f t="shared" si="17"/>
        <v>-4.609144439812278E-4</v>
      </c>
      <c r="EE28" s="46">
        <f t="shared" si="18"/>
        <v>-4.6088418534845111E-4</v>
      </c>
      <c r="EF28" s="46">
        <f t="shared" si="19"/>
        <v>-4.6145639574792614E-4</v>
      </c>
      <c r="EG28" s="46">
        <f t="shared" si="20"/>
        <v>0</v>
      </c>
      <c r="EH28" s="46">
        <f t="shared" si="21"/>
        <v>-4.6104559272370756E-4</v>
      </c>
      <c r="EI28" s="46">
        <f t="shared" si="22"/>
        <v>-4.5785700521173251E-4</v>
      </c>
      <c r="EJ28" s="46">
        <f t="shared" si="23"/>
        <v>-4.6840289671447782E-4</v>
      </c>
      <c r="EK28" s="46">
        <f t="shared" si="24"/>
        <v>-4.6155875272880966E-4</v>
      </c>
      <c r="EL28" s="46">
        <f t="shared" si="25"/>
        <v>3.3106799893172409E-3</v>
      </c>
      <c r="EM28" s="46">
        <f t="shared" si="26"/>
        <v>0</v>
      </c>
    </row>
    <row r="29" spans="1:143" x14ac:dyDescent="0.3">
      <c r="A29" s="21" t="s">
        <v>27</v>
      </c>
      <c r="B29" s="21">
        <v>9480.3669778000003</v>
      </c>
      <c r="C29" s="21">
        <v>48.314798021999998</v>
      </c>
      <c r="D29" s="21">
        <v>181.50583220999999</v>
      </c>
      <c r="E29" s="21">
        <v>1341.3023727</v>
      </c>
      <c r="F29" s="21">
        <v>1337.7172031</v>
      </c>
      <c r="G29" s="21">
        <v>24.262609466000001</v>
      </c>
      <c r="H29" s="21">
        <v>3809.9903060000001</v>
      </c>
      <c r="I29" s="23">
        <v>380.16405299000002</v>
      </c>
      <c r="J29" s="23">
        <v>15.826815076000001</v>
      </c>
      <c r="K29" s="23">
        <v>121.44437772000001</v>
      </c>
      <c r="L29" s="23">
        <v>30.227511186000001</v>
      </c>
      <c r="M29" s="23">
        <v>2.364232E-4</v>
      </c>
      <c r="N29" s="23">
        <v>292.89834079000002</v>
      </c>
      <c r="O29" s="23">
        <v>1.6461248E-3</v>
      </c>
      <c r="P29" s="23">
        <v>1.7462932E-3</v>
      </c>
      <c r="Q29" s="23">
        <v>54.234508888999997</v>
      </c>
      <c r="R29" s="23">
        <v>1.9209500000000001E-4</v>
      </c>
      <c r="S29" s="23">
        <v>38.295959574999998</v>
      </c>
      <c r="T29" s="23">
        <v>17.885113626999999</v>
      </c>
      <c r="U29" s="23">
        <v>5.1024208230000001</v>
      </c>
      <c r="W29" s="23">
        <v>3.7646565000000001E-3</v>
      </c>
      <c r="X29" s="23">
        <v>3.4744724800000001E-2</v>
      </c>
      <c r="Y29" s="23">
        <v>2.4145469100000001E-2</v>
      </c>
      <c r="Z29" s="23">
        <v>13.165022820000001</v>
      </c>
      <c r="AA29" s="23">
        <v>0.2044811742</v>
      </c>
      <c r="AB29" s="23">
        <v>4.7591748208000002</v>
      </c>
      <c r="AD29" s="23" t="s">
        <v>27</v>
      </c>
      <c r="AE29" s="23">
        <v>0</v>
      </c>
      <c r="AF29" s="23">
        <v>216.41118998375001</v>
      </c>
      <c r="AG29" s="23">
        <v>15.876186253776</v>
      </c>
      <c r="AH29" s="23">
        <v>380.58090008376303</v>
      </c>
      <c r="AI29" s="23">
        <v>380.58090008376303</v>
      </c>
      <c r="AJ29" s="23">
        <v>605.40566777188701</v>
      </c>
      <c r="AK29" s="23">
        <v>0</v>
      </c>
      <c r="AL29" s="23">
        <v>121.71790687071299</v>
      </c>
      <c r="AM29" s="23">
        <v>0.20487944763123001</v>
      </c>
      <c r="AN29" s="23">
        <v>30.290010050095301</v>
      </c>
      <c r="AO29" s="6">
        <v>5.67382060584114E-5</v>
      </c>
      <c r="AP29" s="23">
        <v>1.7967143135964501E-4</v>
      </c>
      <c r="AQ29" s="23">
        <v>1190.36181177144</v>
      </c>
      <c r="AR29" s="23">
        <v>9540.6864546613906</v>
      </c>
      <c r="AS29" s="23">
        <v>323.603313775412</v>
      </c>
      <c r="AT29" s="23">
        <v>123.66225967002499</v>
      </c>
      <c r="AU29" s="23">
        <v>202.82850486537501</v>
      </c>
      <c r="AV29" s="23">
        <v>4.7589560219861404</v>
      </c>
      <c r="AW29" s="23">
        <v>0</v>
      </c>
      <c r="AX29" s="23">
        <v>0</v>
      </c>
      <c r="AY29" s="23">
        <v>293.61367810329102</v>
      </c>
      <c r="AZ29" s="23">
        <v>293.61367810329102</v>
      </c>
      <c r="BA29" s="23">
        <v>6.65368506626443E-4</v>
      </c>
      <c r="BB29" s="23">
        <v>8.3170758875101398E-4</v>
      </c>
      <c r="BC29" s="23">
        <v>0</v>
      </c>
      <c r="BD29" s="23">
        <v>78.556421432079901</v>
      </c>
      <c r="BE29" s="23">
        <v>11.847527230976601</v>
      </c>
      <c r="BF29" s="23">
        <v>915.99479311681898</v>
      </c>
      <c r="BG29" s="23">
        <v>65.357087516440302</v>
      </c>
      <c r="BH29" s="23">
        <v>5.7624419278316905E-4</v>
      </c>
      <c r="BI29" s="23">
        <v>1.16995095786967E-3</v>
      </c>
      <c r="BJ29" s="23">
        <v>0</v>
      </c>
      <c r="BK29" s="23">
        <v>54.339949489901798</v>
      </c>
      <c r="BL29" s="23">
        <v>49.046801194023203</v>
      </c>
      <c r="BM29" s="23">
        <v>0</v>
      </c>
      <c r="BN29" s="6">
        <v>7.8754270684810597E-5</v>
      </c>
      <c r="BO29" s="23">
        <v>1.1332976313067301E-4</v>
      </c>
      <c r="BP29" s="23">
        <v>4157.32505628951</v>
      </c>
      <c r="BQ29" s="23">
        <v>164.30169452140299</v>
      </c>
      <c r="BR29" s="23">
        <v>18.2557354047741</v>
      </c>
      <c r="BS29" s="23">
        <v>182.557429926178</v>
      </c>
      <c r="BT29" s="23">
        <v>7.3591039577576595E-2</v>
      </c>
      <c r="BU29" s="23">
        <v>150.622516750778</v>
      </c>
      <c r="BV29" s="23">
        <v>5.1021675859419604</v>
      </c>
      <c r="BW29" s="23">
        <v>0</v>
      </c>
      <c r="BX29" s="23">
        <v>3.7644609720121399E-3</v>
      </c>
      <c r="BY29" s="23">
        <v>3.47430784169332E-2</v>
      </c>
      <c r="BZ29" s="23">
        <v>2.41439516209981E-2</v>
      </c>
      <c r="CA29" s="23">
        <v>13.1643896734628</v>
      </c>
      <c r="CB29" s="23">
        <v>0.148200889068932</v>
      </c>
      <c r="CC29" s="23">
        <v>397.96200732186003</v>
      </c>
      <c r="CD29" s="23">
        <v>0.13472806066017401</v>
      </c>
      <c r="CE29" s="23">
        <v>3.99468677193736</v>
      </c>
      <c r="CF29" s="23">
        <v>75.178199664897406</v>
      </c>
      <c r="CG29" s="23">
        <v>0.121255140803694</v>
      </c>
      <c r="CH29" s="23">
        <v>0</v>
      </c>
      <c r="CI29" s="23">
        <v>1.6634371773122301E-4</v>
      </c>
      <c r="CJ29" s="23">
        <v>13.0288703303074</v>
      </c>
      <c r="CK29" s="23">
        <v>1350.9038416385199</v>
      </c>
      <c r="CL29" s="23">
        <v>1347.31886056241</v>
      </c>
      <c r="CM29" s="23">
        <v>3.5849810761090599</v>
      </c>
      <c r="CN29" s="23">
        <v>0.15224276491564501</v>
      </c>
      <c r="CO29" s="23">
        <v>0</v>
      </c>
      <c r="CP29" s="23">
        <v>33.008357785126499</v>
      </c>
      <c r="CQ29" s="23">
        <v>1.2664445065780301</v>
      </c>
      <c r="CR29" s="23">
        <v>498.08967363768102</v>
      </c>
      <c r="CS29" s="23">
        <v>2.02092010626277</v>
      </c>
      <c r="CT29" s="23">
        <v>2.55983047448977</v>
      </c>
      <c r="CU29" s="23">
        <v>711.63352320640001</v>
      </c>
      <c r="CV29" s="23">
        <v>48.831256853615798</v>
      </c>
      <c r="CW29" s="23">
        <v>0.45807521460341499</v>
      </c>
      <c r="CX29" s="23">
        <v>5.5238520086862097</v>
      </c>
      <c r="CY29" s="23">
        <v>0</v>
      </c>
      <c r="CZ29" s="23">
        <v>24.4246951589367</v>
      </c>
      <c r="DA29" s="23">
        <v>3.2601253864838098</v>
      </c>
      <c r="DB29" s="23">
        <v>0</v>
      </c>
      <c r="DC29" s="23">
        <v>0</v>
      </c>
      <c r="DD29" s="23">
        <v>63.685483975094797</v>
      </c>
      <c r="DE29" s="23">
        <v>38.294143215484603</v>
      </c>
      <c r="DF29" s="23">
        <v>0</v>
      </c>
      <c r="DG29" s="23">
        <v>0</v>
      </c>
      <c r="DH29" s="23">
        <v>3817.5099877422999</v>
      </c>
      <c r="DI29" s="23">
        <v>17.884281717297402</v>
      </c>
      <c r="DJ29" s="23">
        <v>22.566936819647399</v>
      </c>
      <c r="DL29" s="32">
        <f t="shared" si="27"/>
        <v>1.0890148472795951</v>
      </c>
      <c r="DM29" s="46">
        <f t="shared" si="0"/>
        <v>6.3625677152202324E-3</v>
      </c>
      <c r="DN29" s="46">
        <f t="shared" si="1"/>
        <v>1.5150703345378567E-2</v>
      </c>
      <c r="DO29" s="46">
        <f t="shared" si="2"/>
        <v>5.7937406383797244E-3</v>
      </c>
      <c r="DP29" s="46">
        <f t="shared" si="3"/>
        <v>7.15831801534241E-3</v>
      </c>
      <c r="DQ29" s="46">
        <f t="shared" si="4"/>
        <v>7.1776437053805596E-3</v>
      </c>
      <c r="DR29" s="46">
        <f t="shared" si="5"/>
        <v>6.6804724019415736E-3</v>
      </c>
      <c r="DS29" s="46">
        <f t="shared" si="6"/>
        <v>1.9736747703682426E-3</v>
      </c>
      <c r="DT29" s="46">
        <f t="shared" si="7"/>
        <v>1.0964926601673604E-3</v>
      </c>
      <c r="DU29" s="46">
        <f t="shared" si="8"/>
        <v>3.1194638680568281E-3</v>
      </c>
      <c r="DV29" s="46">
        <f t="shared" si="9"/>
        <v>2.2522998252223138E-3</v>
      </c>
      <c r="DW29" s="46">
        <f t="shared" si="10"/>
        <v>2.0676152830024106E-3</v>
      </c>
      <c r="DX29" s="46">
        <f t="shared" si="11"/>
        <v>-5.7365698220748001E-5</v>
      </c>
      <c r="DY29" s="46">
        <f t="shared" si="12"/>
        <v>2.442271647431007E-3</v>
      </c>
      <c r="DZ29" s="46">
        <f t="shared" si="13"/>
        <v>1.0506501760182467E-2</v>
      </c>
      <c r="EA29" s="46">
        <f t="shared" si="14"/>
        <v>-5.6147127619194363E-5</v>
      </c>
      <c r="EB29" s="46">
        <f t="shared" si="15"/>
        <v>1.9441607025077485E-3</v>
      </c>
      <c r="EC29" s="46">
        <f t="shared" si="16"/>
        <v>-5.7087298037019683E-5</v>
      </c>
      <c r="ED29" s="46">
        <f t="shared" si="17"/>
        <v>-4.7429533965269484E-5</v>
      </c>
      <c r="EE29" s="46">
        <f t="shared" si="18"/>
        <v>-4.6514085397904293E-5</v>
      </c>
      <c r="EF29" s="46">
        <f t="shared" si="19"/>
        <v>-4.9630766811352328E-5</v>
      </c>
      <c r="EG29" s="46">
        <f t="shared" si="20"/>
        <v>0</v>
      </c>
      <c r="EH29" s="46">
        <f t="shared" si="21"/>
        <v>-5.1937803053259451E-5</v>
      </c>
      <c r="EI29" s="46">
        <f t="shared" si="22"/>
        <v>-4.7385123246147637E-5</v>
      </c>
      <c r="EJ29" s="46">
        <f t="shared" si="23"/>
        <v>-6.2847360538550691E-5</v>
      </c>
      <c r="EK29" s="46">
        <f t="shared" si="24"/>
        <v>-4.8093083153554431E-5</v>
      </c>
      <c r="EL29" s="46">
        <f t="shared" si="25"/>
        <v>1.9477266442164273E-3</v>
      </c>
      <c r="EM29" s="46">
        <f t="shared" si="26"/>
        <v>-4.5974107297659239E-5</v>
      </c>
    </row>
    <row r="30" spans="1:143" x14ac:dyDescent="0.3">
      <c r="A30" s="21" t="s">
        <v>28</v>
      </c>
      <c r="B30" s="21">
        <v>32557.346033000002</v>
      </c>
      <c r="C30" s="21">
        <v>232.67487299999999</v>
      </c>
      <c r="D30" s="21">
        <v>496.85908997000001</v>
      </c>
      <c r="E30" s="21">
        <v>4433.4166845999998</v>
      </c>
      <c r="F30" s="21">
        <v>4433.4166845999998</v>
      </c>
      <c r="G30" s="21">
        <v>149.35642374</v>
      </c>
      <c r="H30" s="21">
        <v>4567.5410996999999</v>
      </c>
      <c r="I30" s="23">
        <v>116.26615906000001</v>
      </c>
      <c r="J30" s="23">
        <v>9.9283398008999999</v>
      </c>
      <c r="K30" s="23">
        <v>263.13867811</v>
      </c>
      <c r="L30" s="23">
        <v>25.759468501000001</v>
      </c>
      <c r="M30" s="23">
        <v>1.2487397E-3</v>
      </c>
      <c r="N30" s="23">
        <v>239.83967663000001</v>
      </c>
      <c r="O30" s="23">
        <v>9.4466972999999992E-3</v>
      </c>
      <c r="P30" s="23">
        <v>9.0567932999999993E-3</v>
      </c>
      <c r="Q30" s="23">
        <v>37.316975585000002</v>
      </c>
      <c r="R30" s="23">
        <v>1.1023673E-3</v>
      </c>
      <c r="S30" s="23">
        <v>28.420646000000001</v>
      </c>
      <c r="T30" s="23">
        <v>9.0842290999999999</v>
      </c>
      <c r="U30" s="23">
        <v>4.0699573228999997</v>
      </c>
      <c r="W30" s="23">
        <v>8.7404916000000006E-3</v>
      </c>
      <c r="X30" s="23">
        <v>0.14126310750000001</v>
      </c>
      <c r="Y30" s="23">
        <v>9.0505000599999996E-2</v>
      </c>
      <c r="Z30" s="23">
        <v>5.2032526777000001</v>
      </c>
      <c r="AA30" s="23">
        <v>0.47505882620000001</v>
      </c>
      <c r="AD30" s="23" t="s">
        <v>28</v>
      </c>
      <c r="AE30" s="23">
        <v>0</v>
      </c>
      <c r="AF30" s="23">
        <v>285.923005797293</v>
      </c>
      <c r="AG30" s="23">
        <v>10.010400349752</v>
      </c>
      <c r="AH30" s="23">
        <v>116.966438484836</v>
      </c>
      <c r="AI30" s="23">
        <v>116.966438484836</v>
      </c>
      <c r="AJ30" s="23">
        <v>799.863666092362</v>
      </c>
      <c r="AK30" s="23">
        <v>0</v>
      </c>
      <c r="AL30" s="23">
        <v>263.50968497927198</v>
      </c>
      <c r="AM30" s="23">
        <v>0.47552287726692499</v>
      </c>
      <c r="AN30" s="23">
        <v>25.8555299463079</v>
      </c>
      <c r="AO30" s="23">
        <v>2.9950992741281998E-4</v>
      </c>
      <c r="AP30" s="23">
        <v>9.4844888709579597E-4</v>
      </c>
      <c r="AQ30" s="23">
        <v>1572.70823261742</v>
      </c>
      <c r="AR30" s="23">
        <v>32649.154975886901</v>
      </c>
      <c r="AS30" s="23">
        <v>427.54563005863201</v>
      </c>
      <c r="AT30" s="23">
        <v>163.38289473419101</v>
      </c>
      <c r="AU30" s="23">
        <v>267.977342870602</v>
      </c>
      <c r="AV30" s="23">
        <v>0</v>
      </c>
      <c r="AW30" s="23">
        <v>0</v>
      </c>
      <c r="AX30" s="23">
        <v>0</v>
      </c>
      <c r="AY30" s="23">
        <v>240.97555433498701</v>
      </c>
      <c r="AZ30" s="23">
        <v>240.97555433498701</v>
      </c>
      <c r="BA30" s="23">
        <v>3.78872656708609E-3</v>
      </c>
      <c r="BB30" s="23">
        <v>4.73592186255835E-3</v>
      </c>
      <c r="BC30" s="23">
        <v>0</v>
      </c>
      <c r="BD30" s="23">
        <v>103.788901819331</v>
      </c>
      <c r="BE30" s="23">
        <v>15.6529758110487</v>
      </c>
      <c r="BF30" s="23">
        <v>1210.21535825858</v>
      </c>
      <c r="BG30" s="23">
        <v>86.349919630769904</v>
      </c>
      <c r="BH30" s="23">
        <v>2.9868767693469302E-3</v>
      </c>
      <c r="BI30" s="23">
        <v>6.0642664417952198E-3</v>
      </c>
      <c r="BJ30" s="23">
        <v>0</v>
      </c>
      <c r="BK30" s="23">
        <v>37.484910805745599</v>
      </c>
      <c r="BL30" s="23">
        <v>233.839284831649</v>
      </c>
      <c r="BM30" s="23">
        <v>0</v>
      </c>
      <c r="BN30" s="23">
        <v>4.5168781321340199E-4</v>
      </c>
      <c r="BO30" s="23">
        <v>6.4998933155861196E-4</v>
      </c>
      <c r="BP30" s="23">
        <v>5028.5111182393803</v>
      </c>
      <c r="BQ30" s="23">
        <v>448.59097568191697</v>
      </c>
      <c r="BR30" s="23">
        <v>49.843441447775298</v>
      </c>
      <c r="BS30" s="23">
        <v>498.43441712969201</v>
      </c>
      <c r="BT30" s="23">
        <v>9.7228576915072404E-2</v>
      </c>
      <c r="BU30" s="23">
        <v>199.00277921008299</v>
      </c>
      <c r="BV30" s="23">
        <v>4.0674056730144796</v>
      </c>
      <c r="BW30" s="23">
        <v>0</v>
      </c>
      <c r="BX30" s="23">
        <v>8.7350145321891306E-3</v>
      </c>
      <c r="BY30" s="23">
        <v>0.14117525072306</v>
      </c>
      <c r="BZ30" s="23">
        <v>9.0448389580423005E-2</v>
      </c>
      <c r="CA30" s="23">
        <v>5.1999897151554002</v>
      </c>
      <c r="CB30" s="23">
        <v>0.48933802741447402</v>
      </c>
      <c r="CC30" s="23">
        <v>525.78850615453302</v>
      </c>
      <c r="CD30" s="23">
        <v>0.444852567447654</v>
      </c>
      <c r="CE30" s="23">
        <v>13.189885613188</v>
      </c>
      <c r="CF30" s="23">
        <v>248.227863886638</v>
      </c>
      <c r="CG30" s="23">
        <v>0.40036748777812597</v>
      </c>
      <c r="CH30" s="23">
        <v>0</v>
      </c>
      <c r="CI30" s="23">
        <v>9.4718454890678299E-4</v>
      </c>
      <c r="CJ30" s="23">
        <v>43.019490666181603</v>
      </c>
      <c r="CK30" s="23">
        <v>4448.6553647969204</v>
      </c>
      <c r="CL30" s="23">
        <v>4448.6553647969204</v>
      </c>
      <c r="CM30" s="23">
        <v>0</v>
      </c>
      <c r="CN30" s="23">
        <v>0.50268351670276701</v>
      </c>
      <c r="CO30" s="23">
        <v>0</v>
      </c>
      <c r="CP30" s="23">
        <v>108.988924860971</v>
      </c>
      <c r="CQ30" s="23">
        <v>4.18161804924023</v>
      </c>
      <c r="CR30" s="23">
        <v>1644.6211919288701</v>
      </c>
      <c r="CS30" s="23">
        <v>6.6727935569922296</v>
      </c>
      <c r="CT30" s="23">
        <v>8.45220327937521</v>
      </c>
      <c r="CU30" s="23">
        <v>2349.7126914576402</v>
      </c>
      <c r="CV30" s="23">
        <v>64.515923874120404</v>
      </c>
      <c r="CW30" s="23">
        <v>1.5124992454681201</v>
      </c>
      <c r="CX30" s="23">
        <v>18.238960653008998</v>
      </c>
      <c r="CY30" s="23">
        <v>0</v>
      </c>
      <c r="CZ30" s="23">
        <v>149.58252701268199</v>
      </c>
      <c r="DA30" s="23">
        <v>4.3072924969028596</v>
      </c>
      <c r="DB30" s="23">
        <v>0</v>
      </c>
      <c r="DC30" s="23">
        <v>0</v>
      </c>
      <c r="DD30" s="23">
        <v>84.141461419710396</v>
      </c>
      <c r="DE30" s="23">
        <v>28.402929098723298</v>
      </c>
      <c r="DF30" s="23">
        <v>0</v>
      </c>
      <c r="DG30" s="23">
        <v>0</v>
      </c>
      <c r="DH30" s="23">
        <v>4579.2821182008001</v>
      </c>
      <c r="DI30" s="23">
        <v>9.0785598015302202</v>
      </c>
      <c r="DJ30" s="23">
        <v>29.815504918778402</v>
      </c>
      <c r="DL30" s="32">
        <f t="shared" si="27"/>
        <v>1.0981003110188552</v>
      </c>
      <c r="DM30" s="46">
        <f t="shared" si="0"/>
        <v>2.8199148294778599E-3</v>
      </c>
      <c r="DN30" s="46">
        <f t="shared" si="1"/>
        <v>5.0044588684443172E-3</v>
      </c>
      <c r="DO30" s="46">
        <f t="shared" si="2"/>
        <v>3.170571277637512E-3</v>
      </c>
      <c r="DP30" s="46">
        <f t="shared" si="3"/>
        <v>3.4372316614979838E-3</v>
      </c>
      <c r="DQ30" s="46">
        <f t="shared" si="4"/>
        <v>3.4372316614979838E-3</v>
      </c>
      <c r="DR30" s="46">
        <f t="shared" si="5"/>
        <v>1.5138503388083084E-3</v>
      </c>
      <c r="DS30" s="46">
        <f t="shared" si="6"/>
        <v>2.570533738945753E-3</v>
      </c>
      <c r="DT30" s="46">
        <f t="shared" si="7"/>
        <v>6.0230718078044809E-3</v>
      </c>
      <c r="DU30" s="46">
        <f t="shared" si="8"/>
        <v>8.2652840754465096E-3</v>
      </c>
      <c r="DV30" s="46">
        <f t="shared" si="9"/>
        <v>1.409929060739934E-3</v>
      </c>
      <c r="DW30" s="46">
        <f t="shared" si="10"/>
        <v>3.7291703167000689E-3</v>
      </c>
      <c r="DX30" s="46">
        <f t="shared" si="11"/>
        <v>-6.2533888478450035E-4</v>
      </c>
      <c r="DY30" s="46">
        <f t="shared" si="12"/>
        <v>4.7359874769148849E-3</v>
      </c>
      <c r="DZ30" s="46">
        <f t="shared" si="13"/>
        <v>2.6607900891695421E-3</v>
      </c>
      <c r="EA30" s="46">
        <f t="shared" si="14"/>
        <v>-6.2385092280391381E-4</v>
      </c>
      <c r="EB30" s="46">
        <f t="shared" si="15"/>
        <v>4.5002366379632676E-3</v>
      </c>
      <c r="EC30" s="46">
        <f t="shared" si="16"/>
        <v>-6.2606649161861582E-4</v>
      </c>
      <c r="ED30" s="46">
        <f t="shared" si="17"/>
        <v>-6.2338137129969216E-4</v>
      </c>
      <c r="EE30" s="46">
        <f t="shared" si="18"/>
        <v>-6.2408140606886545E-4</v>
      </c>
      <c r="EF30" s="46">
        <f t="shared" si="19"/>
        <v>-6.2694757784385999E-4</v>
      </c>
      <c r="EG30" s="46">
        <f t="shared" si="20"/>
        <v>0</v>
      </c>
      <c r="EH30" s="46">
        <f t="shared" si="21"/>
        <v>-6.2663155135004374E-4</v>
      </c>
      <c r="EI30" s="46">
        <f t="shared" si="22"/>
        <v>-6.2193716742362892E-4</v>
      </c>
      <c r="EJ30" s="46">
        <f t="shared" si="23"/>
        <v>-6.2550156567802828E-4</v>
      </c>
      <c r="EK30" s="46">
        <f t="shared" si="24"/>
        <v>-6.2710053628266856E-4</v>
      </c>
      <c r="EL30" s="46">
        <f t="shared" si="25"/>
        <v>9.7682863959593232E-4</v>
      </c>
      <c r="EM30" s="46">
        <f t="shared" si="26"/>
        <v>0</v>
      </c>
    </row>
    <row r="31" spans="1:143" x14ac:dyDescent="0.3">
      <c r="A31" s="21" t="s">
        <v>29</v>
      </c>
      <c r="B31" s="21">
        <v>40626.098644999998</v>
      </c>
      <c r="C31" s="21">
        <v>338.50115199999999</v>
      </c>
      <c r="D31" s="21">
        <v>776.51822628000002</v>
      </c>
      <c r="E31" s="21">
        <v>5533.2475072999996</v>
      </c>
      <c r="F31" s="21">
        <v>5522.7202418999996</v>
      </c>
      <c r="G31" s="21">
        <v>136.75777163999999</v>
      </c>
      <c r="H31" s="21">
        <v>5653.4611051000002</v>
      </c>
      <c r="I31" s="23">
        <v>186.78876557999999</v>
      </c>
      <c r="J31" s="23">
        <v>18.471436974</v>
      </c>
      <c r="K31" s="23">
        <v>281.79637163000001</v>
      </c>
      <c r="L31" s="23">
        <v>40.499254039999997</v>
      </c>
      <c r="M31" s="23">
        <v>1.5214855999999999E-3</v>
      </c>
      <c r="N31" s="23">
        <v>382.02717319999999</v>
      </c>
      <c r="O31" s="23">
        <v>1.25895491E-2</v>
      </c>
      <c r="P31" s="23">
        <v>1.1034950300000001E-2</v>
      </c>
      <c r="Q31" s="23">
        <v>56.511163439000001</v>
      </c>
      <c r="R31" s="23">
        <v>1.3431429E-3</v>
      </c>
      <c r="S31" s="23">
        <v>34.628196344999999</v>
      </c>
      <c r="T31" s="23">
        <v>11.068378405000001</v>
      </c>
      <c r="U31" s="23">
        <v>5.2308444271000001</v>
      </c>
      <c r="W31" s="23">
        <v>1.7515177400000002E-2</v>
      </c>
      <c r="X31" s="23">
        <v>0.2064454329</v>
      </c>
      <c r="Y31" s="23">
        <v>0.13828521590000001</v>
      </c>
      <c r="Z31" s="23">
        <v>6.563741533</v>
      </c>
      <c r="AA31" s="23">
        <v>0.53092086110000003</v>
      </c>
      <c r="AD31" s="23" t="s">
        <v>29</v>
      </c>
      <c r="AE31" s="23">
        <v>0</v>
      </c>
      <c r="AF31" s="23">
        <v>348.04703048602403</v>
      </c>
      <c r="AG31" s="23">
        <v>18.691809327027499</v>
      </c>
      <c r="AH31" s="23">
        <v>188.690311837987</v>
      </c>
      <c r="AI31" s="23">
        <v>188.690311837987</v>
      </c>
      <c r="AJ31" s="23">
        <v>973.65392262485602</v>
      </c>
      <c r="AK31" s="23">
        <v>0</v>
      </c>
      <c r="AL31" s="23">
        <v>282.92315651843501</v>
      </c>
      <c r="AM31" s="23">
        <v>0.53246548029105101</v>
      </c>
      <c r="AN31" s="23">
        <v>40.768538263090498</v>
      </c>
      <c r="AO31" s="23">
        <v>3.64903838852053E-4</v>
      </c>
      <c r="AP31" s="23">
        <v>1.1555308653868801E-3</v>
      </c>
      <c r="AQ31" s="23">
        <v>1914.4179222653099</v>
      </c>
      <c r="AR31" s="23">
        <v>40883.011313859701</v>
      </c>
      <c r="AS31" s="23">
        <v>520.44033484157001</v>
      </c>
      <c r="AT31" s="23">
        <v>198.88190745190499</v>
      </c>
      <c r="AU31" s="23">
        <v>326.20207954094798</v>
      </c>
      <c r="AV31" s="23">
        <v>0</v>
      </c>
      <c r="AW31" s="23">
        <v>0</v>
      </c>
      <c r="AX31" s="23">
        <v>0</v>
      </c>
      <c r="AY31" s="23">
        <v>385.156051562801</v>
      </c>
      <c r="AZ31" s="23">
        <v>385.156051562801</v>
      </c>
      <c r="BA31" s="23">
        <v>5.0647136758052401E-3</v>
      </c>
      <c r="BB31" s="23">
        <v>6.3309017301008599E-3</v>
      </c>
      <c r="BC31" s="23">
        <v>0</v>
      </c>
      <c r="BD31" s="23">
        <v>126.33967299105799</v>
      </c>
      <c r="BE31" s="23">
        <v>19.053967826718001</v>
      </c>
      <c r="BF31" s="23">
        <v>1473.1643851357201</v>
      </c>
      <c r="BG31" s="23">
        <v>105.111577973089</v>
      </c>
      <c r="BH31" s="23">
        <v>3.63901236480982E-3</v>
      </c>
      <c r="BI31" s="23">
        <v>7.3882981184433096E-3</v>
      </c>
      <c r="BJ31" s="23">
        <v>0</v>
      </c>
      <c r="BK31" s="23">
        <v>56.974610602802102</v>
      </c>
      <c r="BL31" s="23">
        <v>341.68783814921699</v>
      </c>
      <c r="BM31" s="23">
        <v>0</v>
      </c>
      <c r="BN31" s="23">
        <v>5.50306975494524E-4</v>
      </c>
      <c r="BO31" s="23">
        <v>7.9190339791001803E-4</v>
      </c>
      <c r="BP31" s="23">
        <v>6232.7430824080702</v>
      </c>
      <c r="BQ31" s="23">
        <v>702.82250212398901</v>
      </c>
      <c r="BR31" s="23">
        <v>78.091392818144499</v>
      </c>
      <c r="BS31" s="23">
        <v>780.91389494213399</v>
      </c>
      <c r="BT31" s="23">
        <v>0.118353902249833</v>
      </c>
      <c r="BU31" s="23">
        <v>242.241125489626</v>
      </c>
      <c r="BV31" s="23">
        <v>5.22720373557042</v>
      </c>
      <c r="BW31" s="23">
        <v>0</v>
      </c>
      <c r="BX31" s="23">
        <v>1.7502830609598199E-2</v>
      </c>
      <c r="BY31" s="23">
        <v>0.20630151177749101</v>
      </c>
      <c r="BZ31" s="23">
        <v>0.138188069546583</v>
      </c>
      <c r="CA31" s="23">
        <v>6.5591760978866196</v>
      </c>
      <c r="CB31" s="23">
        <v>0.612051350612977</v>
      </c>
      <c r="CC31" s="23">
        <v>640.02915223522803</v>
      </c>
      <c r="CD31" s="23">
        <v>0.55641016725062398</v>
      </c>
      <c r="CE31" s="23">
        <v>16.4975585741877</v>
      </c>
      <c r="CF31" s="23">
        <v>310.47690417658703</v>
      </c>
      <c r="CG31" s="23">
        <v>0.50076911352243003</v>
      </c>
      <c r="CH31" s="23">
        <v>0</v>
      </c>
      <c r="CI31" s="23">
        <v>1.2661827091103701E-3</v>
      </c>
      <c r="CJ31" s="23">
        <v>53.807642583867903</v>
      </c>
      <c r="CK31" s="23">
        <v>5574.7805568774302</v>
      </c>
      <c r="CL31" s="23">
        <v>5564.2609126088601</v>
      </c>
      <c r="CM31" s="23">
        <v>10.519644268566999</v>
      </c>
      <c r="CN31" s="23">
        <v>0.62874357673797499</v>
      </c>
      <c r="CO31" s="23">
        <v>0</v>
      </c>
      <c r="CP31" s="23">
        <v>136.320508445619</v>
      </c>
      <c r="CQ31" s="23">
        <v>5.2302567047967603</v>
      </c>
      <c r="CR31" s="23">
        <v>2057.0488557485801</v>
      </c>
      <c r="CS31" s="23">
        <v>8.3461522329590299</v>
      </c>
      <c r="CT31" s="23">
        <v>10.5717985807535</v>
      </c>
      <c r="CU31" s="23">
        <v>2938.9586482865302</v>
      </c>
      <c r="CV31" s="23">
        <v>78.533624097839393</v>
      </c>
      <c r="CW31" s="23">
        <v>1.8917959816738401</v>
      </c>
      <c r="CX31" s="23">
        <v>22.8128170851787</v>
      </c>
      <c r="CY31" s="23">
        <v>0</v>
      </c>
      <c r="CZ31" s="23">
        <v>137.437734765497</v>
      </c>
      <c r="DA31" s="23">
        <v>5.2431601972607504</v>
      </c>
      <c r="DB31" s="23">
        <v>0</v>
      </c>
      <c r="DC31" s="23">
        <v>0</v>
      </c>
      <c r="DD31" s="23">
        <v>102.42327984951601</v>
      </c>
      <c r="DE31" s="23">
        <v>34.604217300229003</v>
      </c>
      <c r="DF31" s="23">
        <v>0</v>
      </c>
      <c r="DG31" s="23">
        <v>0</v>
      </c>
      <c r="DH31" s="23">
        <v>5685.8816419427903</v>
      </c>
      <c r="DI31" s="23">
        <v>11.060714233417199</v>
      </c>
      <c r="DJ31" s="23">
        <v>36.293679038454897</v>
      </c>
      <c r="DL31" s="32">
        <f t="shared" si="27"/>
        <v>1.0961788294063795</v>
      </c>
      <c r="DM31" s="46">
        <f t="shared" si="0"/>
        <v>6.3238331375272657E-3</v>
      </c>
      <c r="DN31" s="46">
        <f t="shared" si="1"/>
        <v>9.4141072501194804E-3</v>
      </c>
      <c r="DO31" s="46">
        <f t="shared" si="2"/>
        <v>5.6607411305616461E-3</v>
      </c>
      <c r="DP31" s="46">
        <f t="shared" si="3"/>
        <v>7.5060892401137176E-3</v>
      </c>
      <c r="DQ31" s="46">
        <f t="shared" si="4"/>
        <v>7.5217771115216065E-3</v>
      </c>
      <c r="DR31" s="46">
        <f t="shared" si="5"/>
        <v>4.972025482302681E-3</v>
      </c>
      <c r="DS31" s="46">
        <f t="shared" si="6"/>
        <v>5.7346351624394352E-3</v>
      </c>
      <c r="DT31" s="46">
        <f t="shared" si="7"/>
        <v>1.0180196073797554E-2</v>
      </c>
      <c r="DU31" s="46">
        <f t="shared" si="8"/>
        <v>1.1930439052342886E-2</v>
      </c>
      <c r="DV31" s="46">
        <f t="shared" si="9"/>
        <v>3.9985784129061511E-3</v>
      </c>
      <c r="DW31" s="46">
        <f t="shared" si="10"/>
        <v>6.6491156312295744E-3</v>
      </c>
      <c r="DX31" s="46">
        <f t="shared" si="11"/>
        <v>-6.9070371817317011E-4</v>
      </c>
      <c r="DY31" s="46">
        <f t="shared" si="12"/>
        <v>8.1901984526188774E-3</v>
      </c>
      <c r="DZ31" s="46">
        <f t="shared" si="13"/>
        <v>5.738808788352129E-3</v>
      </c>
      <c r="EA31" s="46">
        <f t="shared" si="14"/>
        <v>-6.9232905805384959E-4</v>
      </c>
      <c r="EB31" s="46">
        <f t="shared" si="15"/>
        <v>8.2009842940565392E-3</v>
      </c>
      <c r="EC31" s="46">
        <f t="shared" si="16"/>
        <v>-6.9428695595824075E-4</v>
      </c>
      <c r="ED31" s="46">
        <f t="shared" si="17"/>
        <v>-6.924716647697649E-4</v>
      </c>
      <c r="EE31" s="46">
        <f t="shared" si="18"/>
        <v>-6.9243852191927437E-4</v>
      </c>
      <c r="EF31" s="46">
        <f t="shared" si="19"/>
        <v>-6.9600455152487575E-4</v>
      </c>
      <c r="EG31" s="46">
        <f t="shared" si="20"/>
        <v>0</v>
      </c>
      <c r="EH31" s="46">
        <f t="shared" si="21"/>
        <v>-7.049195175038832E-4</v>
      </c>
      <c r="EI31" s="46">
        <f t="shared" si="22"/>
        <v>-6.9713880557826689E-4</v>
      </c>
      <c r="EJ31" s="46">
        <f t="shared" si="23"/>
        <v>-7.0250715367332537E-4</v>
      </c>
      <c r="EK31" s="46">
        <f t="shared" si="24"/>
        <v>-6.9555376158965019E-4</v>
      </c>
      <c r="EL31" s="46">
        <f t="shared" si="25"/>
        <v>2.9093209632989831E-3</v>
      </c>
      <c r="EM31" s="46">
        <f t="shared" si="26"/>
        <v>0</v>
      </c>
    </row>
    <row r="32" spans="1:143" x14ac:dyDescent="0.3">
      <c r="A32" s="21" t="s">
        <v>30</v>
      </c>
      <c r="B32" s="21">
        <v>25088.408630999998</v>
      </c>
      <c r="C32" s="21">
        <v>208.44038717000001</v>
      </c>
      <c r="D32" s="21">
        <v>398.14789883999998</v>
      </c>
      <c r="E32" s="21">
        <v>3465.8704769000001</v>
      </c>
      <c r="F32" s="21">
        <v>3463.2629571000002</v>
      </c>
      <c r="G32" s="21">
        <v>84.382056078999994</v>
      </c>
      <c r="H32" s="21">
        <v>3747.5143917999999</v>
      </c>
      <c r="I32" s="23">
        <v>109.82984973000001</v>
      </c>
      <c r="J32" s="23">
        <v>11.294323817</v>
      </c>
      <c r="K32" s="23">
        <v>180.27332738000001</v>
      </c>
      <c r="L32" s="23">
        <v>26.080474913</v>
      </c>
      <c r="M32" s="23">
        <v>1.0200532E-3</v>
      </c>
      <c r="N32" s="23">
        <v>218.36934689</v>
      </c>
      <c r="O32" s="23">
        <v>6.9119823999999998E-3</v>
      </c>
      <c r="P32" s="23">
        <v>7.5459237000000002E-3</v>
      </c>
      <c r="Q32" s="23">
        <v>29.733042307000002</v>
      </c>
      <c r="R32" s="23">
        <v>8.2376729999999998E-4</v>
      </c>
      <c r="S32" s="23">
        <v>26.497502574999999</v>
      </c>
      <c r="T32" s="23">
        <v>8.0275078468000007</v>
      </c>
      <c r="U32" s="23">
        <v>3.1897359730999999</v>
      </c>
      <c r="W32" s="23">
        <v>8.0492936999999997E-3</v>
      </c>
      <c r="X32" s="23">
        <v>0.1111048644</v>
      </c>
      <c r="Y32" s="23">
        <v>7.1754942599999996E-2</v>
      </c>
      <c r="Z32" s="23">
        <v>5.1997012806000003</v>
      </c>
      <c r="AA32" s="23">
        <v>0.24768258679999999</v>
      </c>
      <c r="AD32" s="23" t="s">
        <v>30</v>
      </c>
      <c r="AE32" s="23">
        <v>0</v>
      </c>
      <c r="AF32" s="23">
        <v>235.57050908465899</v>
      </c>
      <c r="AG32" s="23">
        <v>11.4679196863574</v>
      </c>
      <c r="AH32" s="23">
        <v>111.335591750207</v>
      </c>
      <c r="AI32" s="23">
        <v>111.335591750207</v>
      </c>
      <c r="AJ32" s="23">
        <v>659.00351858757494</v>
      </c>
      <c r="AK32" s="23">
        <v>0</v>
      </c>
      <c r="AL32" s="23">
        <v>181.193596940497</v>
      </c>
      <c r="AM32" s="23">
        <v>0.249026876829991</v>
      </c>
      <c r="AN32" s="23">
        <v>26.2958743527028</v>
      </c>
      <c r="AO32" s="23">
        <v>2.4468759701207497E-4</v>
      </c>
      <c r="AP32" s="23">
        <v>7.7484041949877898E-4</v>
      </c>
      <c r="AQ32" s="23">
        <v>1295.74554075173</v>
      </c>
      <c r="AR32" s="23">
        <v>25294.359922838201</v>
      </c>
      <c r="AS32" s="23">
        <v>352.25264398046397</v>
      </c>
      <c r="AT32" s="23">
        <v>134.61024093977699</v>
      </c>
      <c r="AU32" s="23">
        <v>220.78502150309299</v>
      </c>
      <c r="AV32" s="23">
        <v>0</v>
      </c>
      <c r="AW32" s="23">
        <v>0</v>
      </c>
      <c r="AX32" s="23">
        <v>0</v>
      </c>
      <c r="AY32" s="23">
        <v>220.86830776013801</v>
      </c>
      <c r="AZ32" s="23">
        <v>220.86830776013801</v>
      </c>
      <c r="BA32" s="23">
        <v>2.7882902452313501E-3</v>
      </c>
      <c r="BB32" s="23">
        <v>3.4853656496598002E-3</v>
      </c>
      <c r="BC32" s="23">
        <v>0</v>
      </c>
      <c r="BD32" s="23">
        <v>85.511209290489802</v>
      </c>
      <c r="BE32" s="23">
        <v>12.8964021346862</v>
      </c>
      <c r="BF32" s="23">
        <v>997.09001225424095</v>
      </c>
      <c r="BG32" s="23">
        <v>71.143244776311306</v>
      </c>
      <c r="BH32" s="23">
        <v>2.48887719569437E-3</v>
      </c>
      <c r="BI32" s="23">
        <v>5.0531677231755298E-3</v>
      </c>
      <c r="BJ32" s="23">
        <v>0</v>
      </c>
      <c r="BK32" s="23">
        <v>30.104664868340802</v>
      </c>
      <c r="BL32" s="23">
        <v>210.96400875014399</v>
      </c>
      <c r="BM32" s="23">
        <v>0</v>
      </c>
      <c r="BN32" s="23">
        <v>3.37570877451236E-4</v>
      </c>
      <c r="BO32" s="23">
        <v>4.85773323042378E-4</v>
      </c>
      <c r="BP32" s="23">
        <v>4143.550985455</v>
      </c>
      <c r="BQ32" s="23">
        <v>361.56763026968002</v>
      </c>
      <c r="BR32" s="23">
        <v>40.174191791090003</v>
      </c>
      <c r="BS32" s="23">
        <v>401.74182206077001</v>
      </c>
      <c r="BT32" s="23">
        <v>8.0106092646955104E-2</v>
      </c>
      <c r="BU32" s="23">
        <v>163.957313740052</v>
      </c>
      <c r="BV32" s="23">
        <v>3.1880852953360899</v>
      </c>
      <c r="BW32" s="23">
        <v>0</v>
      </c>
      <c r="BX32" s="23">
        <v>8.0451444553777604E-3</v>
      </c>
      <c r="BY32" s="23">
        <v>0.11104726496494501</v>
      </c>
      <c r="BZ32" s="23">
        <v>7.1718415078938502E-2</v>
      </c>
      <c r="CA32" s="23">
        <v>5.1970100727094399</v>
      </c>
      <c r="CB32" s="23">
        <v>0.38458015370624499</v>
      </c>
      <c r="CC32" s="23">
        <v>433.194347515358</v>
      </c>
      <c r="CD32" s="23">
        <v>0.34961810060792398</v>
      </c>
      <c r="CE32" s="23">
        <v>10.3661827357154</v>
      </c>
      <c r="CF32" s="23">
        <v>195.08695791486801</v>
      </c>
      <c r="CG32" s="23">
        <v>0.31465615818162701</v>
      </c>
      <c r="CH32" s="23">
        <v>0</v>
      </c>
      <c r="CI32" s="23">
        <v>6.9706882683245397E-4</v>
      </c>
      <c r="CJ32" s="23">
        <v>33.809821852653997</v>
      </c>
      <c r="CK32" s="23">
        <v>3498.8874993550799</v>
      </c>
      <c r="CL32" s="23">
        <v>3496.2813264542601</v>
      </c>
      <c r="CM32" s="23">
        <v>2.6061729008272798</v>
      </c>
      <c r="CN32" s="23">
        <v>0.395068647420316</v>
      </c>
      <c r="CO32" s="23">
        <v>0</v>
      </c>
      <c r="CP32" s="23">
        <v>85.656451212266504</v>
      </c>
      <c r="CQ32" s="23">
        <v>3.2864112555873302</v>
      </c>
      <c r="CR32" s="23">
        <v>1292.53849160865</v>
      </c>
      <c r="CS32" s="23">
        <v>5.2442725078126298</v>
      </c>
      <c r="CT32" s="23">
        <v>6.6427434632406799</v>
      </c>
      <c r="CU32" s="23">
        <v>1846.6830250169401</v>
      </c>
      <c r="CV32" s="23">
        <v>53.154346779275102</v>
      </c>
      <c r="CW32" s="23">
        <v>1.1887022044015201</v>
      </c>
      <c r="CX32" s="23">
        <v>14.3343436221939</v>
      </c>
      <c r="CY32" s="23">
        <v>0</v>
      </c>
      <c r="CZ32" s="23">
        <v>84.931589350352994</v>
      </c>
      <c r="DA32" s="23">
        <v>3.5487541907488902</v>
      </c>
      <c r="DB32" s="23">
        <v>0</v>
      </c>
      <c r="DC32" s="23">
        <v>0</v>
      </c>
      <c r="DD32" s="23">
        <v>69.323675400728405</v>
      </c>
      <c r="DE32" s="23">
        <v>26.4838610054023</v>
      </c>
      <c r="DF32" s="23">
        <v>0</v>
      </c>
      <c r="DG32" s="23">
        <v>0</v>
      </c>
      <c r="DH32" s="23">
        <v>3773.4546470565501</v>
      </c>
      <c r="DI32" s="23">
        <v>8.0233765246866309</v>
      </c>
      <c r="DJ32" s="23">
        <v>24.564835614796301</v>
      </c>
      <c r="DL32" s="32">
        <f t="shared" si="27"/>
        <v>1.0980789152155679</v>
      </c>
      <c r="DM32" s="46">
        <f t="shared" si="0"/>
        <v>8.2090217385778225E-3</v>
      </c>
      <c r="DN32" s="46">
        <f t="shared" si="1"/>
        <v>1.2107162217491774E-2</v>
      </c>
      <c r="DO32" s="46">
        <f t="shared" si="2"/>
        <v>9.0266035089997532E-3</v>
      </c>
      <c r="DP32" s="46">
        <f t="shared" si="3"/>
        <v>9.5263290059850667E-3</v>
      </c>
      <c r="DQ32" s="46">
        <f t="shared" si="4"/>
        <v>9.5338903696496041E-3</v>
      </c>
      <c r="DR32" s="46">
        <f t="shared" si="5"/>
        <v>6.5124422998002812E-3</v>
      </c>
      <c r="DS32" s="46">
        <f t="shared" si="6"/>
        <v>6.9219894961072221E-3</v>
      </c>
      <c r="DT32" s="46">
        <f t="shared" si="7"/>
        <v>1.3709770375800684E-2</v>
      </c>
      <c r="DU32" s="46">
        <f t="shared" si="8"/>
        <v>1.5370187022272722E-2</v>
      </c>
      <c r="DV32" s="46">
        <f t="shared" si="9"/>
        <v>5.1048570183493906E-3</v>
      </c>
      <c r="DW32" s="46">
        <f t="shared" si="10"/>
        <v>8.2590305744560145E-3</v>
      </c>
      <c r="DX32" s="46">
        <f t="shared" si="11"/>
        <v>-5.1485892024661468E-4</v>
      </c>
      <c r="DY32" s="46">
        <f t="shared" si="12"/>
        <v>1.1443734689543296E-2</v>
      </c>
      <c r="DZ32" s="46">
        <f t="shared" si="13"/>
        <v>8.4986214264093033E-3</v>
      </c>
      <c r="EA32" s="46">
        <f t="shared" si="14"/>
        <v>-5.1402337000841926E-4</v>
      </c>
      <c r="EB32" s="46">
        <f t="shared" si="15"/>
        <v>1.2498638972215415E-2</v>
      </c>
      <c r="EC32" s="46">
        <f t="shared" si="16"/>
        <v>-5.1361532120287499E-4</v>
      </c>
      <c r="ED32" s="46">
        <f t="shared" si="17"/>
        <v>-5.1482472957920184E-4</v>
      </c>
      <c r="EE32" s="46">
        <f t="shared" si="18"/>
        <v>-5.1464566490791127E-4</v>
      </c>
      <c r="EF32" s="46">
        <f t="shared" si="19"/>
        <v>-5.1749667616087858E-4</v>
      </c>
      <c r="EG32" s="46">
        <f t="shared" si="20"/>
        <v>0</v>
      </c>
      <c r="EH32" s="46">
        <f t="shared" si="21"/>
        <v>-5.1547934227313616E-4</v>
      </c>
      <c r="EI32" s="46">
        <f t="shared" si="22"/>
        <v>-5.1842406150308417E-4</v>
      </c>
      <c r="EJ32" s="46">
        <f t="shared" si="23"/>
        <v>-5.0905930292659783E-4</v>
      </c>
      <c r="EK32" s="46">
        <f t="shared" si="24"/>
        <v>-5.1756971128344876E-4</v>
      </c>
      <c r="EL32" s="46">
        <f t="shared" si="25"/>
        <v>5.4274708907029543E-3</v>
      </c>
      <c r="EM32" s="46">
        <f t="shared" si="26"/>
        <v>0</v>
      </c>
    </row>
    <row r="33" spans="1:143" x14ac:dyDescent="0.3">
      <c r="A33" s="21" t="s">
        <v>31</v>
      </c>
      <c r="B33" s="21">
        <v>63539.050428000002</v>
      </c>
      <c r="C33" s="21">
        <v>477.38940537000002</v>
      </c>
      <c r="D33" s="21">
        <v>1095.6380145000001</v>
      </c>
      <c r="E33" s="21">
        <v>8730.6447693999999</v>
      </c>
      <c r="F33" s="21">
        <v>8719.5485752000004</v>
      </c>
      <c r="G33" s="21">
        <v>260.51788886999998</v>
      </c>
      <c r="H33" s="21">
        <v>9010.3263014999993</v>
      </c>
      <c r="I33" s="23">
        <v>248.57527482</v>
      </c>
      <c r="J33" s="23">
        <v>22.688629835</v>
      </c>
      <c r="K33" s="23">
        <v>486.89757880000002</v>
      </c>
      <c r="L33" s="23">
        <v>54.400842816999997</v>
      </c>
      <c r="M33" s="23">
        <v>2.3775736999999998E-3</v>
      </c>
      <c r="N33" s="23">
        <v>510.35126458000002</v>
      </c>
      <c r="O33" s="23">
        <v>1.8731494500000001E-2</v>
      </c>
      <c r="P33" s="23">
        <v>1.7243941200000001E-2</v>
      </c>
      <c r="Q33" s="23">
        <v>78.889909110999994</v>
      </c>
      <c r="R33" s="23">
        <v>2.0988837E-3</v>
      </c>
      <c r="S33" s="23">
        <v>54.112301119999998</v>
      </c>
      <c r="T33" s="23">
        <v>17.296178092000002</v>
      </c>
      <c r="U33" s="23">
        <v>8.0360715679000005</v>
      </c>
      <c r="W33" s="23">
        <v>2.3878356199999999E-2</v>
      </c>
      <c r="X33" s="23">
        <v>0.3051451697</v>
      </c>
      <c r="Y33" s="23">
        <v>0.20214442939999999</v>
      </c>
      <c r="Z33" s="23">
        <v>10.143215494</v>
      </c>
      <c r="AA33" s="23">
        <v>0.8970031571</v>
      </c>
      <c r="AD33" s="23" t="s">
        <v>31</v>
      </c>
      <c r="AE33" s="23">
        <v>0</v>
      </c>
      <c r="AF33" s="23">
        <v>562.74484387294603</v>
      </c>
      <c r="AG33" s="23">
        <v>22.9504155768965</v>
      </c>
      <c r="AH33" s="23">
        <v>250.82531875571101</v>
      </c>
      <c r="AI33" s="23">
        <v>250.82531875571101</v>
      </c>
      <c r="AJ33" s="23">
        <v>1574.2665512671999</v>
      </c>
      <c r="AK33" s="23">
        <v>0</v>
      </c>
      <c r="AL33" s="23">
        <v>488.17664872233797</v>
      </c>
      <c r="AM33" s="23">
        <v>0.89870153864998703</v>
      </c>
      <c r="AN33" s="23">
        <v>54.716319421055204</v>
      </c>
      <c r="AO33" s="23">
        <v>5.70217711310702E-4</v>
      </c>
      <c r="AP33" s="23">
        <v>1.8056902772837901E-3</v>
      </c>
      <c r="AQ33" s="23">
        <v>3095.3545781059602</v>
      </c>
      <c r="AR33" s="23">
        <v>63839.5548325079</v>
      </c>
      <c r="AS33" s="23">
        <v>841.48188821022495</v>
      </c>
      <c r="AT33" s="23">
        <v>321.56498771666799</v>
      </c>
      <c r="AU33" s="23">
        <v>527.424663517054</v>
      </c>
      <c r="AV33" s="23">
        <v>0</v>
      </c>
      <c r="AW33" s="23">
        <v>0</v>
      </c>
      <c r="AX33" s="23">
        <v>0</v>
      </c>
      <c r="AY33" s="23">
        <v>514.036797842483</v>
      </c>
      <c r="AZ33" s="23">
        <v>514.036797842483</v>
      </c>
      <c r="BA33" s="23">
        <v>7.5261383940444498E-3</v>
      </c>
      <c r="BB33" s="23">
        <v>9.4076829911340799E-3</v>
      </c>
      <c r="BC33" s="23">
        <v>0</v>
      </c>
      <c r="BD33" s="23">
        <v>204.274152198667</v>
      </c>
      <c r="BE33" s="23">
        <v>30.807693425707001</v>
      </c>
      <c r="BF33" s="23">
        <v>2381.90743762293</v>
      </c>
      <c r="BG33" s="23">
        <v>169.951225211094</v>
      </c>
      <c r="BH33" s="23">
        <v>5.6865201785765802E-3</v>
      </c>
      <c r="BI33" s="23">
        <v>1.15453464337075E-2</v>
      </c>
      <c r="BJ33" s="23">
        <v>0</v>
      </c>
      <c r="BK33" s="23">
        <v>79.434476423469206</v>
      </c>
      <c r="BL33" s="23">
        <v>481.14910286001401</v>
      </c>
      <c r="BM33" s="23">
        <v>0</v>
      </c>
      <c r="BN33" s="23">
        <v>8.5993891481054002E-4</v>
      </c>
      <c r="BO33" s="23">
        <v>1.2374708554998099E-3</v>
      </c>
      <c r="BP33" s="23">
        <v>9932.5449999225693</v>
      </c>
      <c r="BQ33" s="23">
        <v>990.69007483363305</v>
      </c>
      <c r="BR33" s="23">
        <v>110.07666643798601</v>
      </c>
      <c r="BS33" s="23">
        <v>1100.76674127162</v>
      </c>
      <c r="BT33" s="23">
        <v>0.19136225330946499</v>
      </c>
      <c r="BU33" s="23">
        <v>391.671141829882</v>
      </c>
      <c r="BV33" s="23">
        <v>8.0304084190551599</v>
      </c>
      <c r="BW33" s="23">
        <v>0</v>
      </c>
      <c r="BX33" s="23">
        <v>2.3861262915238799E-2</v>
      </c>
      <c r="BY33" s="23">
        <v>0.30492946549967198</v>
      </c>
      <c r="BZ33" s="23">
        <v>0.20200162726659299</v>
      </c>
      <c r="CA33" s="23">
        <v>10.136077807884201</v>
      </c>
      <c r="CB33" s="23">
        <v>0.96451085493200095</v>
      </c>
      <c r="CC33" s="23">
        <v>1034.8404266514999</v>
      </c>
      <c r="CD33" s="23">
        <v>0.87682802507449298</v>
      </c>
      <c r="CE33" s="23">
        <v>25.997951615465301</v>
      </c>
      <c r="CF33" s="23">
        <v>489.27004703044702</v>
      </c>
      <c r="CG33" s="23">
        <v>0.789145076261204</v>
      </c>
      <c r="CH33" s="23">
        <v>0</v>
      </c>
      <c r="CI33" s="23">
        <v>1.8815347359239199E-3</v>
      </c>
      <c r="CJ33" s="23">
        <v>84.793636575851906</v>
      </c>
      <c r="CK33" s="23">
        <v>8779.6173852125103</v>
      </c>
      <c r="CL33" s="23">
        <v>8768.5295584433406</v>
      </c>
      <c r="CM33" s="23">
        <v>11.0878267691694</v>
      </c>
      <c r="CN33" s="23">
        <v>0.99081530264789097</v>
      </c>
      <c r="CO33" s="23">
        <v>0</v>
      </c>
      <c r="CP33" s="23">
        <v>214.822853197618</v>
      </c>
      <c r="CQ33" s="23">
        <v>8.2421852981984198</v>
      </c>
      <c r="CR33" s="23">
        <v>3241.6329550604701</v>
      </c>
      <c r="CS33" s="23">
        <v>13.152418314095801</v>
      </c>
      <c r="CT33" s="23">
        <v>16.6597326695539</v>
      </c>
      <c r="CU33" s="23">
        <v>4631.4053108266298</v>
      </c>
      <c r="CV33" s="23">
        <v>126.97828536111</v>
      </c>
      <c r="CW33" s="23">
        <v>2.9812153930998999</v>
      </c>
      <c r="CX33" s="23">
        <v>35.949953202980304</v>
      </c>
      <c r="CY33" s="23">
        <v>0</v>
      </c>
      <c r="CZ33" s="23">
        <v>261.29253545812998</v>
      </c>
      <c r="DA33" s="23">
        <v>8.4774775470951305</v>
      </c>
      <c r="DB33" s="23">
        <v>0</v>
      </c>
      <c r="DC33" s="23">
        <v>0</v>
      </c>
      <c r="DD33" s="23">
        <v>165.604604753285</v>
      </c>
      <c r="DE33" s="23">
        <v>54.074412664752202</v>
      </c>
      <c r="DF33" s="23">
        <v>0</v>
      </c>
      <c r="DG33" s="23">
        <v>0</v>
      </c>
      <c r="DH33" s="23">
        <v>9048.3732123760801</v>
      </c>
      <c r="DI33" s="23">
        <v>17.284069363817</v>
      </c>
      <c r="DJ33" s="23">
        <v>58.681940448475402</v>
      </c>
      <c r="DL33" s="32">
        <f t="shared" si="27"/>
        <v>1.0977161050714781</v>
      </c>
      <c r="DM33" s="46">
        <f t="shared" si="0"/>
        <v>4.7294443729280714E-3</v>
      </c>
      <c r="DN33" s="46">
        <f t="shared" si="1"/>
        <v>7.8755360879867922E-3</v>
      </c>
      <c r="DO33" s="46">
        <f t="shared" si="2"/>
        <v>4.6810412779995734E-3</v>
      </c>
      <c r="DP33" s="46">
        <f t="shared" si="3"/>
        <v>5.6092782498898966E-3</v>
      </c>
      <c r="DQ33" s="46">
        <f t="shared" si="4"/>
        <v>5.6173760397013163E-3</v>
      </c>
      <c r="DR33" s="46">
        <f t="shared" si="5"/>
        <v>2.973487124013009E-3</v>
      </c>
      <c r="DS33" s="46">
        <f t="shared" si="6"/>
        <v>4.2225896824343552E-3</v>
      </c>
      <c r="DT33" s="46">
        <f t="shared" si="7"/>
        <v>9.0517608291505354E-3</v>
      </c>
      <c r="DU33" s="46">
        <f t="shared" si="8"/>
        <v>1.1538190882406782E-2</v>
      </c>
      <c r="DV33" s="46">
        <f t="shared" si="9"/>
        <v>2.6269794265363338E-3</v>
      </c>
      <c r="DW33" s="46">
        <f t="shared" si="10"/>
        <v>5.7991124350121517E-3</v>
      </c>
      <c r="DX33" s="46">
        <f t="shared" si="11"/>
        <v>-7.0059296395646542E-4</v>
      </c>
      <c r="DY33" s="46">
        <f t="shared" si="12"/>
        <v>7.2215619285592109E-3</v>
      </c>
      <c r="DZ33" s="46">
        <f t="shared" si="13"/>
        <v>4.4770384499991864E-3</v>
      </c>
      <c r="EA33" s="46">
        <f t="shared" si="14"/>
        <v>-7.0022204181036487E-4</v>
      </c>
      <c r="EB33" s="46">
        <f t="shared" si="15"/>
        <v>6.9028766619947911E-3</v>
      </c>
      <c r="EC33" s="46">
        <f t="shared" si="16"/>
        <v>-7.022445739370964E-4</v>
      </c>
      <c r="ED33" s="46">
        <f t="shared" si="17"/>
        <v>-7.0018192654150435E-4</v>
      </c>
      <c r="EE33" s="46">
        <f t="shared" si="18"/>
        <v>-7.0008114616963322E-4</v>
      </c>
      <c r="EF33" s="46">
        <f t="shared" si="19"/>
        <v>-7.0471607886893816E-4</v>
      </c>
      <c r="EG33" s="46">
        <f t="shared" si="20"/>
        <v>0</v>
      </c>
      <c r="EH33" s="46">
        <f t="shared" si="21"/>
        <v>-7.1584847039010192E-4</v>
      </c>
      <c r="EI33" s="46">
        <f t="shared" si="22"/>
        <v>-7.0689043034855286E-4</v>
      </c>
      <c r="EJ33" s="46">
        <f t="shared" si="23"/>
        <v>-7.0643615473781193E-4</v>
      </c>
      <c r="EK33" s="46">
        <f t="shared" si="24"/>
        <v>-7.0369067087465095E-4</v>
      </c>
      <c r="EL33" s="46">
        <f t="shared" si="25"/>
        <v>1.8933952868994055E-3</v>
      </c>
      <c r="EM33" s="46">
        <f t="shared" si="26"/>
        <v>0</v>
      </c>
    </row>
    <row r="34" spans="1:143" x14ac:dyDescent="0.3">
      <c r="A34" s="21" t="s">
        <v>32</v>
      </c>
      <c r="B34" s="21">
        <v>67833.322864999995</v>
      </c>
      <c r="C34" s="21">
        <v>528.32494362</v>
      </c>
      <c r="D34" s="21">
        <v>1075.3826438000001</v>
      </c>
      <c r="E34" s="21">
        <v>8957.0877727000006</v>
      </c>
      <c r="F34" s="21">
        <v>8948.8715890999993</v>
      </c>
      <c r="G34" s="21">
        <v>218.28116420999999</v>
      </c>
      <c r="H34" s="21">
        <v>10357.457871000001</v>
      </c>
      <c r="I34" s="23">
        <v>272.58563616999999</v>
      </c>
      <c r="J34" s="23">
        <v>27.390779476999999</v>
      </c>
      <c r="K34" s="23">
        <v>508.36291767</v>
      </c>
      <c r="L34" s="23">
        <v>74.927473113999994</v>
      </c>
      <c r="M34" s="23">
        <v>3.4510132999999998E-3</v>
      </c>
      <c r="N34" s="23">
        <v>579.28569068000002</v>
      </c>
      <c r="O34" s="23">
        <v>1.89588997E-2</v>
      </c>
      <c r="P34" s="23">
        <v>2.5529144300000001E-2</v>
      </c>
      <c r="Q34" s="23">
        <v>73.900477170000002</v>
      </c>
      <c r="R34" s="23">
        <v>2.7869449999999999E-3</v>
      </c>
      <c r="S34" s="23">
        <v>89.645555019</v>
      </c>
      <c r="T34" s="23">
        <v>27.158424926999999</v>
      </c>
      <c r="U34" s="23">
        <v>10.775257761000001</v>
      </c>
      <c r="W34" s="23">
        <v>2.6837236800000001E-2</v>
      </c>
      <c r="X34" s="23">
        <v>0.3739121829</v>
      </c>
      <c r="Y34" s="23">
        <v>0.2406685278</v>
      </c>
      <c r="Z34" s="23">
        <v>17.578239425</v>
      </c>
      <c r="AA34" s="23">
        <v>0.67074806040000001</v>
      </c>
      <c r="AD34" s="23" t="s">
        <v>32</v>
      </c>
      <c r="AE34" s="23">
        <v>0</v>
      </c>
      <c r="AF34" s="23">
        <v>653.72323295241597</v>
      </c>
      <c r="AG34" s="23">
        <v>27.7292219888811</v>
      </c>
      <c r="AH34" s="23">
        <v>275.52000611213998</v>
      </c>
      <c r="AI34" s="23">
        <v>275.52000611213998</v>
      </c>
      <c r="AJ34" s="23">
        <v>1828.77683698432</v>
      </c>
      <c r="AK34" s="23">
        <v>0</v>
      </c>
      <c r="AL34" s="23">
        <v>510.14366282824898</v>
      </c>
      <c r="AM34" s="23">
        <v>0.67335787141588299</v>
      </c>
      <c r="AN34" s="23">
        <v>75.344921221799197</v>
      </c>
      <c r="AO34" s="23">
        <v>8.27945063432486E-4</v>
      </c>
      <c r="AP34" s="23">
        <v>2.6218354879434698E-3</v>
      </c>
      <c r="AQ34" s="23">
        <v>3595.77813745918</v>
      </c>
      <c r="AR34" s="23">
        <v>68233.421397179103</v>
      </c>
      <c r="AS34" s="23">
        <v>977.52354592418499</v>
      </c>
      <c r="AT34" s="23">
        <v>373.55218620305999</v>
      </c>
      <c r="AU34" s="23">
        <v>612.69298408704401</v>
      </c>
      <c r="AV34" s="23">
        <v>0</v>
      </c>
      <c r="AW34" s="23">
        <v>0</v>
      </c>
      <c r="AX34" s="23">
        <v>0</v>
      </c>
      <c r="AY34" s="23">
        <v>584.14723666295902</v>
      </c>
      <c r="AZ34" s="23">
        <v>584.14723666295902</v>
      </c>
      <c r="BA34" s="23">
        <v>7.6291777655155399E-3</v>
      </c>
      <c r="BB34" s="23">
        <v>9.5364677869648595E-3</v>
      </c>
      <c r="BC34" s="23">
        <v>0</v>
      </c>
      <c r="BD34" s="23">
        <v>237.29907209182599</v>
      </c>
      <c r="BE34" s="23">
        <v>35.788349889292903</v>
      </c>
      <c r="BF34" s="23">
        <v>2766.9887756574199</v>
      </c>
      <c r="BG34" s="23">
        <v>197.427093476029</v>
      </c>
      <c r="BH34" s="23">
        <v>8.4216202382093996E-3</v>
      </c>
      <c r="BI34" s="23">
        <v>1.70984401359149E-2</v>
      </c>
      <c r="BJ34" s="23">
        <v>0</v>
      </c>
      <c r="BK34" s="23">
        <v>74.6247209568036</v>
      </c>
      <c r="BL34" s="23">
        <v>533.24074293920205</v>
      </c>
      <c r="BM34" s="23">
        <v>0</v>
      </c>
      <c r="BN34" s="23">
        <v>1.14224086378191E-3</v>
      </c>
      <c r="BO34" s="23">
        <v>1.64371728811653E-3</v>
      </c>
      <c r="BP34" s="23">
        <v>11434.9356958062</v>
      </c>
      <c r="BQ34" s="23">
        <v>974.131021988459</v>
      </c>
      <c r="BR34" s="23">
        <v>108.23680608960601</v>
      </c>
      <c r="BS34" s="23">
        <v>1082.36782807806</v>
      </c>
      <c r="BT34" s="23">
        <v>0.22229966403280901</v>
      </c>
      <c r="BU34" s="23">
        <v>454.99231419413798</v>
      </c>
      <c r="BV34" s="23">
        <v>10.771408341218599</v>
      </c>
      <c r="BW34" s="23">
        <v>0</v>
      </c>
      <c r="BX34" s="23">
        <v>2.6827690220508502E-2</v>
      </c>
      <c r="BY34" s="23">
        <v>0.37377907364306001</v>
      </c>
      <c r="BZ34" s="23">
        <v>0.24058261378440701</v>
      </c>
      <c r="CA34" s="23">
        <v>17.5719497474721</v>
      </c>
      <c r="CB34" s="23">
        <v>0.99142346279975901</v>
      </c>
      <c r="CC34" s="23">
        <v>1202.1423747224601</v>
      </c>
      <c r="CD34" s="23">
        <v>0.90129411531275305</v>
      </c>
      <c r="CE34" s="23">
        <v>26.7233664487397</v>
      </c>
      <c r="CF34" s="23">
        <v>502.92201965310198</v>
      </c>
      <c r="CG34" s="23">
        <v>0.81116459806985297</v>
      </c>
      <c r="CH34" s="23">
        <v>0</v>
      </c>
      <c r="CI34" s="23">
        <v>1.90729726836312E-3</v>
      </c>
      <c r="CJ34" s="23">
        <v>87.159623301752106</v>
      </c>
      <c r="CK34" s="23">
        <v>9021.4104240112792</v>
      </c>
      <c r="CL34" s="23">
        <v>9013.1971809369606</v>
      </c>
      <c r="CM34" s="23">
        <v>8.2132430743233193</v>
      </c>
      <c r="CN34" s="23">
        <v>1.0184622570919899</v>
      </c>
      <c r="CO34" s="23">
        <v>0</v>
      </c>
      <c r="CP34" s="23">
        <v>220.81700678472399</v>
      </c>
      <c r="CQ34" s="23">
        <v>8.4721613270722003</v>
      </c>
      <c r="CR34" s="23">
        <v>3332.0840405099202</v>
      </c>
      <c r="CS34" s="23">
        <v>13.519410713029799</v>
      </c>
      <c r="CT34" s="23">
        <v>17.124591833088001</v>
      </c>
      <c r="CU34" s="23">
        <v>4760.6351594658099</v>
      </c>
      <c r="CV34" s="23">
        <v>147.50681953626301</v>
      </c>
      <c r="CW34" s="23">
        <v>3.0643998270474002</v>
      </c>
      <c r="CX34" s="23">
        <v>36.9530566393844</v>
      </c>
      <c r="CY34" s="23">
        <v>0</v>
      </c>
      <c r="CZ34" s="23">
        <v>219.350811043833</v>
      </c>
      <c r="DA34" s="23">
        <v>9.8480276312407398</v>
      </c>
      <c r="DB34" s="23">
        <v>0</v>
      </c>
      <c r="DC34" s="23">
        <v>0</v>
      </c>
      <c r="DD34" s="23">
        <v>192.377831173083</v>
      </c>
      <c r="DE34" s="23">
        <v>89.613665741184406</v>
      </c>
      <c r="DF34" s="23">
        <v>0</v>
      </c>
      <c r="DG34" s="23">
        <v>0</v>
      </c>
      <c r="DH34" s="23">
        <v>10407.7603506451</v>
      </c>
      <c r="DI34" s="23">
        <v>27.148761377667</v>
      </c>
      <c r="DJ34" s="23">
        <v>68.169034435245706</v>
      </c>
      <c r="DL34" s="32">
        <f t="shared" si="27"/>
        <v>1.0986932164610643</v>
      </c>
      <c r="DM34" s="46">
        <f t="shared" si="0"/>
        <v>5.8982593698877709E-3</v>
      </c>
      <c r="DN34" s="46">
        <f t="shared" si="1"/>
        <v>9.3044997753082836E-3</v>
      </c>
      <c r="DO34" s="46">
        <f t="shared" si="2"/>
        <v>6.4955337696142312E-3</v>
      </c>
      <c r="DP34" s="46">
        <f t="shared" si="3"/>
        <v>7.1812014064800613E-3</v>
      </c>
      <c r="DQ34" s="46">
        <f t="shared" si="4"/>
        <v>7.1881232395056317E-3</v>
      </c>
      <c r="DR34" s="46">
        <f t="shared" si="5"/>
        <v>4.9003166979811079E-3</v>
      </c>
      <c r="DS34" s="46">
        <f t="shared" si="6"/>
        <v>4.8566434227014085E-3</v>
      </c>
      <c r="DT34" s="46">
        <f t="shared" si="7"/>
        <v>1.0764947057995211E-2</v>
      </c>
      <c r="DU34" s="46">
        <f t="shared" si="8"/>
        <v>1.2356074501833413E-2</v>
      </c>
      <c r="DV34" s="46">
        <f t="shared" si="9"/>
        <v>3.5029013650538011E-3</v>
      </c>
      <c r="DW34" s="46">
        <f t="shared" si="10"/>
        <v>5.5713624182156451E-3</v>
      </c>
      <c r="DX34" s="46">
        <f t="shared" si="11"/>
        <v>-3.5721352451587149E-4</v>
      </c>
      <c r="DY34" s="46">
        <f t="shared" si="12"/>
        <v>8.3923115332820136E-3</v>
      </c>
      <c r="DZ34" s="46">
        <f t="shared" si="13"/>
        <v>6.0152816169767977E-3</v>
      </c>
      <c r="EA34" s="46">
        <f t="shared" si="14"/>
        <v>-3.5582570919552922E-4</v>
      </c>
      <c r="EB34" s="46">
        <f t="shared" si="15"/>
        <v>9.8002585982977317E-3</v>
      </c>
      <c r="EC34" s="46">
        <f t="shared" si="16"/>
        <v>-3.5409672654466799E-4</v>
      </c>
      <c r="ED34" s="46">
        <f t="shared" si="17"/>
        <v>-3.5572625780313751E-4</v>
      </c>
      <c r="EE34" s="46">
        <f t="shared" si="18"/>
        <v>-3.5582142038698356E-4</v>
      </c>
      <c r="EF34" s="46">
        <f t="shared" si="19"/>
        <v>-3.5724619000150604E-4</v>
      </c>
      <c r="EG34" s="46">
        <f t="shared" si="20"/>
        <v>0</v>
      </c>
      <c r="EH34" s="46">
        <f t="shared" si="21"/>
        <v>-3.5572140167198921E-4</v>
      </c>
      <c r="EI34" s="46">
        <f t="shared" si="22"/>
        <v>-3.5599069254073622E-4</v>
      </c>
      <c r="EJ34" s="46">
        <f t="shared" si="23"/>
        <v>-3.5698068367455069E-4</v>
      </c>
      <c r="EK34" s="46">
        <f t="shared" si="24"/>
        <v>-3.5781043686059188E-4</v>
      </c>
      <c r="EL34" s="46">
        <f t="shared" si="25"/>
        <v>3.8908961053523146E-3</v>
      </c>
      <c r="EM34" s="46">
        <f t="shared" si="26"/>
        <v>0</v>
      </c>
    </row>
    <row r="35" spans="1:143" x14ac:dyDescent="0.3">
      <c r="A35" s="21" t="s">
        <v>33</v>
      </c>
      <c r="B35" s="21">
        <v>2142.4427194</v>
      </c>
      <c r="C35" s="21">
        <v>13.11180074</v>
      </c>
      <c r="D35" s="21">
        <v>42.353286715000003</v>
      </c>
      <c r="E35" s="21">
        <v>325.79078973999998</v>
      </c>
      <c r="F35" s="21">
        <v>323.99658112999998</v>
      </c>
      <c r="G35" s="21">
        <v>9.6907960886000009</v>
      </c>
      <c r="H35" s="21">
        <v>343.09414644999998</v>
      </c>
      <c r="I35" s="23">
        <v>6.3849894503</v>
      </c>
      <c r="J35" s="23">
        <v>0.51540586860000004</v>
      </c>
      <c r="K35" s="23">
        <v>17.875461677000001</v>
      </c>
      <c r="L35" s="23">
        <v>1.2296624446</v>
      </c>
      <c r="M35" s="23">
        <v>5.9151699999999998E-5</v>
      </c>
      <c r="N35" s="23">
        <v>12.528309749</v>
      </c>
      <c r="O35" s="23">
        <v>5.2328990000000001E-4</v>
      </c>
      <c r="P35" s="23">
        <v>4.260911E-4</v>
      </c>
      <c r="Q35" s="23">
        <v>2.2781016803999998</v>
      </c>
      <c r="R35" s="23">
        <v>5.37353E-5</v>
      </c>
      <c r="S35" s="23">
        <v>1.2593601023000001</v>
      </c>
      <c r="T35" s="23">
        <v>0.41043876350000003</v>
      </c>
      <c r="U35" s="23">
        <v>0.24198820130000001</v>
      </c>
      <c r="W35" s="23">
        <v>1.5956831999999999E-3</v>
      </c>
      <c r="X35" s="23">
        <v>1.2728411300000001E-2</v>
      </c>
      <c r="Y35" s="23">
        <v>9.2688878999999998E-3</v>
      </c>
      <c r="Z35" s="23">
        <v>0.26505145289999998</v>
      </c>
      <c r="AA35" s="23">
        <v>3.0848875099999999E-2</v>
      </c>
      <c r="AD35" s="23" t="s">
        <v>33</v>
      </c>
      <c r="AE35" s="23">
        <v>0</v>
      </c>
      <c r="AF35" s="23">
        <v>22.2114232242855</v>
      </c>
      <c r="AG35" s="23">
        <v>0.52006465467110796</v>
      </c>
      <c r="AH35" s="23">
        <v>6.42495471422711</v>
      </c>
      <c r="AI35" s="23">
        <v>6.42495471422711</v>
      </c>
      <c r="AJ35" s="23">
        <v>62.136018961920598</v>
      </c>
      <c r="AK35" s="23">
        <v>0</v>
      </c>
      <c r="AL35" s="23">
        <v>17.897163122722102</v>
      </c>
      <c r="AM35" s="23">
        <v>3.0877398123556301E-2</v>
      </c>
      <c r="AN35" s="23">
        <v>1.2353371333838801</v>
      </c>
      <c r="AO35" s="6">
        <v>1.4190373905906701E-5</v>
      </c>
      <c r="AP35" s="6">
        <v>4.4936010601916898E-5</v>
      </c>
      <c r="AQ35" s="23">
        <v>122.173071607925</v>
      </c>
      <c r="AR35" s="23">
        <v>2147.6986238528998</v>
      </c>
      <c r="AS35" s="23">
        <v>33.2131495231855</v>
      </c>
      <c r="AT35" s="23">
        <v>12.6921137465764</v>
      </c>
      <c r="AU35" s="23">
        <v>20.817352425495699</v>
      </c>
      <c r="AV35" s="23">
        <v>0</v>
      </c>
      <c r="AW35" s="23">
        <v>0</v>
      </c>
      <c r="AX35" s="23">
        <v>0</v>
      </c>
      <c r="AY35" s="23">
        <v>12.5939994238284</v>
      </c>
      <c r="AZ35" s="23">
        <v>12.5939994238284</v>
      </c>
      <c r="BA35" s="23">
        <v>2.09911254306874E-4</v>
      </c>
      <c r="BB35" s="23">
        <v>2.6238955210904899E-4</v>
      </c>
      <c r="BC35" s="23">
        <v>0</v>
      </c>
      <c r="BD35" s="23">
        <v>8.0626668992472297</v>
      </c>
      <c r="BE35" s="23">
        <v>1.21597476562243</v>
      </c>
      <c r="BF35" s="23">
        <v>94.013430372371303</v>
      </c>
      <c r="BG35" s="23">
        <v>6.7079419465361498</v>
      </c>
      <c r="BH35" s="23">
        <v>1.4054872475812501E-4</v>
      </c>
      <c r="BI35" s="23">
        <v>2.85356612979711E-4</v>
      </c>
      <c r="BJ35" s="23">
        <v>0</v>
      </c>
      <c r="BK35" s="23">
        <v>2.2876888126807899</v>
      </c>
      <c r="BL35" s="23">
        <v>13.178491996781201</v>
      </c>
      <c r="BM35" s="23">
        <v>0</v>
      </c>
      <c r="BN35" s="6">
        <v>2.2021906114959999E-5</v>
      </c>
      <c r="BO35" s="6">
        <v>3.1690286192783098E-5</v>
      </c>
      <c r="BP35" s="23">
        <v>378.64619002739198</v>
      </c>
      <c r="BQ35" s="23">
        <v>38.195316671241201</v>
      </c>
      <c r="BR35" s="23">
        <v>4.2439249487590702</v>
      </c>
      <c r="BS35" s="23">
        <v>42.439241620000303</v>
      </c>
      <c r="BT35" s="23">
        <v>7.5530344036094004E-3</v>
      </c>
      <c r="BU35" s="23">
        <v>15.4591882042196</v>
      </c>
      <c r="BV35" s="23">
        <v>0.24188239811512499</v>
      </c>
      <c r="BW35" s="23">
        <v>0</v>
      </c>
      <c r="BX35" s="23">
        <v>1.59500514414585E-3</v>
      </c>
      <c r="BY35" s="23">
        <v>1.27229668063735E-2</v>
      </c>
      <c r="BZ35" s="23">
        <v>9.2648945549891198E-3</v>
      </c>
      <c r="CA35" s="23">
        <v>0.26493697928612903</v>
      </c>
      <c r="CB35" s="23">
        <v>3.5732583728787397E-2</v>
      </c>
      <c r="CC35" s="23">
        <v>40.844966403164698</v>
      </c>
      <c r="CD35" s="23">
        <v>3.24841728864564E-2</v>
      </c>
      <c r="CE35" s="23">
        <v>0.96315576304722805</v>
      </c>
      <c r="CF35" s="23">
        <v>18.126170473497599</v>
      </c>
      <c r="CG35" s="23">
        <v>2.92357412986326E-2</v>
      </c>
      <c r="CH35" s="23">
        <v>0</v>
      </c>
      <c r="CI35" s="6">
        <v>5.2477876849815602E-5</v>
      </c>
      <c r="CJ35" s="23">
        <v>3.14138313254738</v>
      </c>
      <c r="CK35" s="23">
        <v>326.64447287071903</v>
      </c>
      <c r="CL35" s="23">
        <v>324.85102790021801</v>
      </c>
      <c r="CM35" s="23">
        <v>1.79344497050105</v>
      </c>
      <c r="CN35" s="23">
        <v>3.6707112882157403E-2</v>
      </c>
      <c r="CO35" s="23">
        <v>0</v>
      </c>
      <c r="CP35" s="23">
        <v>7.9586237606441896</v>
      </c>
      <c r="CQ35" s="23">
        <v>0.30535129008967199</v>
      </c>
      <c r="CR35" s="23">
        <v>120.094029400838</v>
      </c>
      <c r="CS35" s="23">
        <v>0.48726273858143498</v>
      </c>
      <c r="CT35" s="23">
        <v>0.61719931094539604</v>
      </c>
      <c r="CU35" s="23">
        <v>171.58139473425999</v>
      </c>
      <c r="CV35" s="23">
        <v>5.01180800966082</v>
      </c>
      <c r="CW35" s="23">
        <v>0.11044625587945101</v>
      </c>
      <c r="CX35" s="23">
        <v>1.3318514290910799</v>
      </c>
      <c r="CY35" s="23">
        <v>0</v>
      </c>
      <c r="CZ35" s="23">
        <v>9.7041299157283198</v>
      </c>
      <c r="DA35" s="23">
        <v>0.33460368346917801</v>
      </c>
      <c r="DB35" s="23">
        <v>0</v>
      </c>
      <c r="DC35" s="23">
        <v>0</v>
      </c>
      <c r="DD35" s="23">
        <v>6.5363835324212998</v>
      </c>
      <c r="DE35" s="23">
        <v>1.2588161079945801</v>
      </c>
      <c r="DF35" s="23">
        <v>0</v>
      </c>
      <c r="DG35" s="23">
        <v>0</v>
      </c>
      <c r="DH35" s="23">
        <v>343.74903612824198</v>
      </c>
      <c r="DI35" s="23">
        <v>0.410261906633272</v>
      </c>
      <c r="DJ35" s="23">
        <v>2.3161662674574299</v>
      </c>
      <c r="DL35" s="32">
        <f t="shared" si="27"/>
        <v>1.1015192778202612</v>
      </c>
      <c r="DM35" s="46">
        <f t="shared" ref="DM35:DM51" si="28">(AR35-B35)/(B35+1E-50)</f>
        <v>2.4532298601531578E-3</v>
      </c>
      <c r="DN35" s="46">
        <f t="shared" ref="DN35:DN51" si="29">(BL35-C35)/(C35+1E-50)</f>
        <v>5.0863537437498647E-3</v>
      </c>
      <c r="DO35" s="46">
        <f t="shared" ref="DO35:DO51" si="30">(BS35-D35)/(D35+1E-50)</f>
        <v>2.0294742549427118E-3</v>
      </c>
      <c r="DP35" s="46">
        <f t="shared" ref="DP35:DP51" si="31">(CK35-E35)/(E35+1E-50)</f>
        <v>2.6203415124176378E-3</v>
      </c>
      <c r="DQ35" s="46">
        <f t="shared" ref="DQ35:DQ51" si="32">(CL35-F35)/(F35+1E-50)</f>
        <v>2.637209217572563E-3</v>
      </c>
      <c r="DR35" s="46">
        <f t="shared" ref="DR35:DR51" si="33">(CZ35-G35)/(G35+1E-50)</f>
        <v>1.3759269111032636E-3</v>
      </c>
      <c r="DS35" s="46">
        <f t="shared" ref="DS35:DS51" si="34">(DH35-H35)/(H35+1E-50)</f>
        <v>1.9087754338514749E-3</v>
      </c>
      <c r="DT35" s="46">
        <f t="shared" ref="DT35:DT51" si="35">(AI35-I35)/(I35+1E-50)</f>
        <v>6.2592529303603156E-3</v>
      </c>
      <c r="DU35" s="46">
        <f t="shared" ref="DU35:DU51" si="36">(AG35-J35)/(J35+1E-50)</f>
        <v>9.0390629112598406E-3</v>
      </c>
      <c r="DV35" s="46">
        <f t="shared" ref="DV35:DV51" si="37">(AL35-K35)/(K35+1E-50)</f>
        <v>1.2140355373323876E-3</v>
      </c>
      <c r="DW35" s="46">
        <f t="shared" ref="DW35:DW51" si="38">(AN35-L35)/(L35+1E-50)</f>
        <v>4.6148345904196862E-3</v>
      </c>
      <c r="DX35" s="46">
        <f t="shared" ref="DX35:DX51" si="39">(AO35+AP35-M35)/(M35+1E-50)</f>
        <v>-4.2797573318091348E-4</v>
      </c>
      <c r="DY35" s="46">
        <f t="shared" ref="DY35:DY51" si="40">(AZ35-N35)/(N35+1E-50)</f>
        <v>5.2432990678286393E-3</v>
      </c>
      <c r="DZ35" s="46">
        <f t="shared" ref="DZ35:DZ51" si="41">(BA35+BB35+CI35-O35)/(O35+1E-50)</f>
        <v>2.845044908641708E-3</v>
      </c>
      <c r="EA35" s="46">
        <f t="shared" ref="EA35:EA51" si="42">(BH35+BI35-P35)/(P35+1E-50)</f>
        <v>-4.3596841652868346E-4</v>
      </c>
      <c r="EB35" s="46">
        <f t="shared" ref="EB35:EB51" si="43">(BK35-Q35)/(Q35+1E-50)</f>
        <v>4.2083864663612193E-3</v>
      </c>
      <c r="EC35" s="46">
        <f t="shared" ref="EC35:EC51" si="44">(BN35+BO35-R35)/(R35+1E-50)</f>
        <v>-4.3002816131858864E-4</v>
      </c>
      <c r="ED35" s="46">
        <f t="shared" ref="ED35:ED51" si="45">(DE35-S35)/(S35+1E-50)</f>
        <v>-4.3196088587088723E-4</v>
      </c>
      <c r="EE35" s="46">
        <f t="shared" ref="EE35:EE51" si="46">(DI35-T35)/(T35+1E-50)</f>
        <v>-4.3089708491441178E-4</v>
      </c>
      <c r="EF35" s="46">
        <f t="shared" ref="EF35:EF51" si="47">(BV35-U35)/(U35+1E-50)</f>
        <v>-4.3722456015056797E-4</v>
      </c>
      <c r="EG35" s="46">
        <f t="shared" ref="EG35:EG51" si="48">(BW35-V35)/(V35+1E-50)</f>
        <v>0</v>
      </c>
      <c r="EH35" s="46">
        <f t="shared" ref="EH35:EH51" si="49">(BX35-W35)/(W35+1E-50)</f>
        <v>-4.2493137368991183E-4</v>
      </c>
      <c r="EI35" s="46">
        <f t="shared" ref="EI35:EI51" si="50">(BY35-X35)/(X35+1E-50)</f>
        <v>-4.2774337646529916E-4</v>
      </c>
      <c r="EJ35" s="46">
        <f t="shared" ref="EJ35:EJ51" si="51">(BZ35-Y35)/(Y35+1E-50)</f>
        <v>-4.3083324061778615E-4</v>
      </c>
      <c r="EK35" s="46">
        <f t="shared" ref="EK35:EK51" si="52">(CA35-Z35)/(Z35+1E-50)</f>
        <v>-4.3189204442560481E-4</v>
      </c>
      <c r="EL35" s="46">
        <f t="shared" ref="EL35:EL51" si="53">(AM35-AA35)/(AA35+1E-50)</f>
        <v>9.2460498037096311E-4</v>
      </c>
      <c r="EM35" s="46">
        <f t="shared" ref="EM35:EM51" si="54">(AV35-AB35)/(AB35+1E-50)</f>
        <v>0</v>
      </c>
    </row>
    <row r="36" spans="1:143" x14ac:dyDescent="0.3">
      <c r="A36" s="21" t="s">
        <v>34</v>
      </c>
      <c r="B36" s="21">
        <v>86689.999205</v>
      </c>
      <c r="C36" s="21">
        <v>677.17996483000002</v>
      </c>
      <c r="D36" s="21">
        <v>1516.2415774000001</v>
      </c>
      <c r="E36" s="21">
        <v>11735.556157000001</v>
      </c>
      <c r="F36" s="21">
        <v>11715.381762999999</v>
      </c>
      <c r="G36" s="21">
        <v>320.73482235</v>
      </c>
      <c r="H36" s="21">
        <v>11864.339695999999</v>
      </c>
      <c r="I36" s="23">
        <v>369.74435999999997</v>
      </c>
      <c r="J36" s="23">
        <v>34.551601183000002</v>
      </c>
      <c r="K36" s="23">
        <v>633.14518636000003</v>
      </c>
      <c r="L36" s="23">
        <v>79.007835979000006</v>
      </c>
      <c r="M36" s="23">
        <v>3.2342652000000001E-3</v>
      </c>
      <c r="N36" s="23">
        <v>762.57384807999995</v>
      </c>
      <c r="O36" s="23">
        <v>2.58318274E-2</v>
      </c>
      <c r="P36" s="23">
        <v>2.3297568500000001E-2</v>
      </c>
      <c r="Q36" s="23">
        <v>104.89026801999999</v>
      </c>
      <c r="R36" s="23">
        <v>2.9381097000000002E-3</v>
      </c>
      <c r="S36" s="23">
        <v>68.858584675000003</v>
      </c>
      <c r="T36" s="23">
        <v>22.441741339</v>
      </c>
      <c r="U36" s="23">
        <v>11.211469835999999</v>
      </c>
      <c r="W36" s="23">
        <v>3.6424850799999998E-2</v>
      </c>
      <c r="X36" s="23">
        <v>0.44184186320000002</v>
      </c>
      <c r="Y36" s="23">
        <v>0.2931863784</v>
      </c>
      <c r="Z36" s="23">
        <v>12.829533753</v>
      </c>
      <c r="AA36" s="23">
        <v>1.0525812341</v>
      </c>
      <c r="AD36" s="23" t="s">
        <v>34</v>
      </c>
      <c r="AE36" s="23">
        <v>0</v>
      </c>
      <c r="AF36" s="23">
        <v>732.72229986648301</v>
      </c>
      <c r="AG36" s="23">
        <v>34.998363397509898</v>
      </c>
      <c r="AH36" s="23">
        <v>373.59219897254098</v>
      </c>
      <c r="AI36" s="23">
        <v>373.59219897254098</v>
      </c>
      <c r="AJ36" s="23">
        <v>2049.7747045773699</v>
      </c>
      <c r="AK36" s="23">
        <v>0</v>
      </c>
      <c r="AL36" s="23">
        <v>635.40787993785398</v>
      </c>
      <c r="AM36" s="23">
        <v>1.0557545132344099</v>
      </c>
      <c r="AN36" s="23">
        <v>79.553524095625306</v>
      </c>
      <c r="AO36" s="23">
        <v>7.7569753137893597E-4</v>
      </c>
      <c r="AP36" s="23">
        <v>2.45637903538087E-3</v>
      </c>
      <c r="AQ36" s="23">
        <v>4030.3085507435599</v>
      </c>
      <c r="AR36" s="23">
        <v>87209.311548272904</v>
      </c>
      <c r="AS36" s="23">
        <v>1095.65210788275</v>
      </c>
      <c r="AT36" s="23">
        <v>418.69388510083502</v>
      </c>
      <c r="AU36" s="23">
        <v>686.73363347408099</v>
      </c>
      <c r="AV36" s="23">
        <v>0</v>
      </c>
      <c r="AW36" s="23">
        <v>0</v>
      </c>
      <c r="AX36" s="23">
        <v>0</v>
      </c>
      <c r="AY36" s="23">
        <v>768.90072388396095</v>
      </c>
      <c r="AZ36" s="23">
        <v>768.90072388396095</v>
      </c>
      <c r="BA36" s="23">
        <v>1.0391166410083899E-2</v>
      </c>
      <c r="BB36" s="23">
        <v>1.2988950340275401E-2</v>
      </c>
      <c r="BC36" s="23">
        <v>0</v>
      </c>
      <c r="BD36" s="23">
        <v>265.97535375235299</v>
      </c>
      <c r="BE36" s="23">
        <v>40.113184222932503</v>
      </c>
      <c r="BF36" s="23">
        <v>3101.3647519381998</v>
      </c>
      <c r="BG36" s="23">
        <v>221.28509993121099</v>
      </c>
      <c r="BH36" s="23">
        <v>7.6829769199887503E-3</v>
      </c>
      <c r="BI36" s="23">
        <v>1.55987705670397E-2</v>
      </c>
      <c r="BJ36" s="23">
        <v>0</v>
      </c>
      <c r="BK36" s="23">
        <v>105.83351903309401</v>
      </c>
      <c r="BL36" s="23">
        <v>683.63105001636904</v>
      </c>
      <c r="BM36" s="23">
        <v>0</v>
      </c>
      <c r="BN36" s="23">
        <v>1.2038066247115999E-3</v>
      </c>
      <c r="BO36" s="23">
        <v>1.73230667133495E-3</v>
      </c>
      <c r="BP36" s="23">
        <v>13081.523211649201</v>
      </c>
      <c r="BQ36" s="23">
        <v>1372.6610084287099</v>
      </c>
      <c r="BR36" s="23">
        <v>152.51792856672</v>
      </c>
      <c r="BS36" s="23">
        <v>1525.1789369954299</v>
      </c>
      <c r="BT36" s="23">
        <v>0.24916333184915301</v>
      </c>
      <c r="BU36" s="23">
        <v>509.97569307292798</v>
      </c>
      <c r="BV36" s="23">
        <v>11.2038324726502</v>
      </c>
      <c r="BW36" s="23">
        <v>0</v>
      </c>
      <c r="BX36" s="23">
        <v>3.6400078840251898E-2</v>
      </c>
      <c r="BY36" s="23">
        <v>0.44154069608610302</v>
      </c>
      <c r="BZ36" s="23">
        <v>0.29298689997743299</v>
      </c>
      <c r="CA36" s="23">
        <v>12.8207971165322</v>
      </c>
      <c r="CB36" s="23">
        <v>1.29791205121336</v>
      </c>
      <c r="CC36" s="23">
        <v>1347.4149211940401</v>
      </c>
      <c r="CD36" s="23">
        <v>1.1799197542618001</v>
      </c>
      <c r="CE36" s="23">
        <v>34.984630407469197</v>
      </c>
      <c r="CF36" s="23">
        <v>658.39531096964799</v>
      </c>
      <c r="CG36" s="23">
        <v>1.06192798300236</v>
      </c>
      <c r="CH36" s="23">
        <v>0</v>
      </c>
      <c r="CI36" s="23">
        <v>2.5977876926977302E-3</v>
      </c>
      <c r="CJ36" s="23">
        <v>114.10415988844601</v>
      </c>
      <c r="CK36" s="23">
        <v>11819.6972328676</v>
      </c>
      <c r="CL36" s="23">
        <v>11799.5367214855</v>
      </c>
      <c r="CM36" s="23">
        <v>20.160511382165701</v>
      </c>
      <c r="CN36" s="23">
        <v>1.33330948146188</v>
      </c>
      <c r="CO36" s="23">
        <v>0</v>
      </c>
      <c r="CP36" s="23">
        <v>289.08039515203598</v>
      </c>
      <c r="CQ36" s="23">
        <v>11.0912470552312</v>
      </c>
      <c r="CR36" s="23">
        <v>4362.1647348225497</v>
      </c>
      <c r="CS36" s="23">
        <v>17.698802421777199</v>
      </c>
      <c r="CT36" s="23">
        <v>22.418481161725499</v>
      </c>
      <c r="CU36" s="23">
        <v>6232.3374395299697</v>
      </c>
      <c r="CV36" s="23">
        <v>165.33219785320401</v>
      </c>
      <c r="CW36" s="23">
        <v>4.0117281196227896</v>
      </c>
      <c r="CX36" s="23">
        <v>48.376722687103502</v>
      </c>
      <c r="CY36" s="23">
        <v>0</v>
      </c>
      <c r="CZ36" s="23">
        <v>322.098963657468</v>
      </c>
      <c r="DA36" s="23">
        <v>11.0381060513522</v>
      </c>
      <c r="DB36" s="23">
        <v>0</v>
      </c>
      <c r="DC36" s="23">
        <v>0</v>
      </c>
      <c r="DD36" s="23">
        <v>215.62559946220199</v>
      </c>
      <c r="DE36" s="23">
        <v>68.811832805996005</v>
      </c>
      <c r="DF36" s="23">
        <v>0</v>
      </c>
      <c r="DG36" s="23">
        <v>0</v>
      </c>
      <c r="DH36" s="23">
        <v>11930.229323445599</v>
      </c>
      <c r="DI36" s="23">
        <v>22.426503640597598</v>
      </c>
      <c r="DJ36" s="23">
        <v>76.406883864913397</v>
      </c>
      <c r="DL36" s="32">
        <f t="shared" si="27"/>
        <v>1.0965022429150668</v>
      </c>
      <c r="DM36" s="46">
        <f t="shared" si="28"/>
        <v>5.9904527400543818E-3</v>
      </c>
      <c r="DN36" s="46">
        <f t="shared" si="29"/>
        <v>9.5263970014064364E-3</v>
      </c>
      <c r="DO36" s="46">
        <f t="shared" si="30"/>
        <v>5.894416647481273E-3</v>
      </c>
      <c r="DP36" s="46">
        <f t="shared" si="31"/>
        <v>7.1697561446554016E-3</v>
      </c>
      <c r="DQ36" s="46">
        <f t="shared" si="32"/>
        <v>7.1832877654300457E-3</v>
      </c>
      <c r="DR36" s="46">
        <f t="shared" si="33"/>
        <v>4.2531749358334153E-3</v>
      </c>
      <c r="DS36" s="46">
        <f t="shared" si="34"/>
        <v>5.5535857143246227E-3</v>
      </c>
      <c r="DT36" s="46">
        <f t="shared" si="35"/>
        <v>1.0406755014575511E-2</v>
      </c>
      <c r="DU36" s="46">
        <f t="shared" si="36"/>
        <v>1.2930289746737138E-2</v>
      </c>
      <c r="DV36" s="46">
        <f t="shared" si="37"/>
        <v>3.5737357348673057E-3</v>
      </c>
      <c r="DW36" s="46">
        <f t="shared" si="38"/>
        <v>6.9067594354861421E-3</v>
      </c>
      <c r="DX36" s="46">
        <f t="shared" si="39"/>
        <v>-6.7670184875191373E-4</v>
      </c>
      <c r="DY36" s="46">
        <f t="shared" si="40"/>
        <v>8.2967384993476237E-3</v>
      </c>
      <c r="DZ36" s="46">
        <f t="shared" si="41"/>
        <v>5.6549248643954463E-3</v>
      </c>
      <c r="EA36" s="46">
        <f t="shared" si="42"/>
        <v>-6.7908429892802387E-4</v>
      </c>
      <c r="EB36" s="46">
        <f t="shared" si="43"/>
        <v>8.9927409939896258E-3</v>
      </c>
      <c r="EC36" s="46">
        <f t="shared" si="44"/>
        <v>-6.7948584542310291E-4</v>
      </c>
      <c r="ED36" s="46">
        <f t="shared" si="45"/>
        <v>-6.7895483511109622E-4</v>
      </c>
      <c r="EE36" s="46">
        <f t="shared" si="46"/>
        <v>-6.7898912888373145E-4</v>
      </c>
      <c r="EF36" s="46">
        <f t="shared" si="47"/>
        <v>-6.8120982007867316E-4</v>
      </c>
      <c r="EG36" s="46">
        <f t="shared" si="48"/>
        <v>0</v>
      </c>
      <c r="EH36" s="46">
        <f t="shared" si="49"/>
        <v>-6.8008404163731704E-4</v>
      </c>
      <c r="EI36" s="46">
        <f t="shared" si="50"/>
        <v>-6.8161742691337176E-4</v>
      </c>
      <c r="EJ36" s="46">
        <f t="shared" si="51"/>
        <v>-6.8038093602991239E-4</v>
      </c>
      <c r="EK36" s="46">
        <f t="shared" si="52"/>
        <v>-6.8097848573469481E-4</v>
      </c>
      <c r="EL36" s="46">
        <f t="shared" si="53"/>
        <v>3.0147593664095525E-3</v>
      </c>
      <c r="EM36" s="46">
        <f t="shared" si="54"/>
        <v>0</v>
      </c>
    </row>
    <row r="37" spans="1:143" x14ac:dyDescent="0.3">
      <c r="A37" s="21" t="s">
        <v>35</v>
      </c>
      <c r="B37" s="21">
        <v>25004.580948999999</v>
      </c>
      <c r="C37" s="21">
        <v>204.79635006999999</v>
      </c>
      <c r="D37" s="21">
        <v>395.38912231</v>
      </c>
      <c r="E37" s="21">
        <v>3388.4756434999999</v>
      </c>
      <c r="F37" s="21">
        <v>3385.7807206000002</v>
      </c>
      <c r="G37" s="21">
        <v>80.816916774999996</v>
      </c>
      <c r="H37" s="21">
        <v>3754.6555266999999</v>
      </c>
      <c r="I37" s="23">
        <v>107.75599078</v>
      </c>
      <c r="J37" s="23">
        <v>11.053424057999999</v>
      </c>
      <c r="K37" s="23">
        <v>180.97771983999999</v>
      </c>
      <c r="L37" s="23">
        <v>27.001556815000001</v>
      </c>
      <c r="M37" s="23">
        <v>1.1168816999999999E-3</v>
      </c>
      <c r="N37" s="23">
        <v>219.39437340999999</v>
      </c>
      <c r="O37" s="23">
        <v>6.9298818999999996E-3</v>
      </c>
      <c r="P37" s="23">
        <v>8.2622206999999996E-3</v>
      </c>
      <c r="Q37" s="23">
        <v>28.629816809000001</v>
      </c>
      <c r="R37" s="23">
        <v>9.0196350000000005E-4</v>
      </c>
      <c r="S37" s="23">
        <v>29.01277722</v>
      </c>
      <c r="T37" s="23">
        <v>8.7895194009999997</v>
      </c>
      <c r="U37" s="23">
        <v>3.488199222</v>
      </c>
      <c r="W37" s="23">
        <v>8.7089569000000002E-3</v>
      </c>
      <c r="X37" s="23">
        <v>0.1211294126</v>
      </c>
      <c r="Y37" s="23">
        <v>7.7968264499999995E-2</v>
      </c>
      <c r="Z37" s="23">
        <v>5.6897506223000001</v>
      </c>
      <c r="AA37" s="23">
        <v>0.23726517129999999</v>
      </c>
      <c r="AD37" s="23" t="s">
        <v>35</v>
      </c>
      <c r="AE37" s="23">
        <v>0</v>
      </c>
      <c r="AF37" s="23">
        <v>236.17261914205</v>
      </c>
      <c r="AG37" s="23">
        <v>11.2212008362047</v>
      </c>
      <c r="AH37" s="23">
        <v>109.213798452091</v>
      </c>
      <c r="AI37" s="23">
        <v>109.213798452091</v>
      </c>
      <c r="AJ37" s="23">
        <v>660.68802154828904</v>
      </c>
      <c r="AK37" s="23">
        <v>0</v>
      </c>
      <c r="AL37" s="23">
        <v>181.89428690479301</v>
      </c>
      <c r="AM37" s="23">
        <v>0.238604818057288</v>
      </c>
      <c r="AN37" s="23">
        <v>27.213163544346699</v>
      </c>
      <c r="AO37" s="23">
        <v>2.6800020778672398E-4</v>
      </c>
      <c r="AP37" s="23">
        <v>8.4866719858573499E-4</v>
      </c>
      <c r="AQ37" s="23">
        <v>1299.0584017337701</v>
      </c>
      <c r="AR37" s="23">
        <v>25206.0620033179</v>
      </c>
      <c r="AS37" s="23">
        <v>353.15316966644502</v>
      </c>
      <c r="AT37" s="23">
        <v>134.95438985173701</v>
      </c>
      <c r="AU37" s="23">
        <v>221.34953907135801</v>
      </c>
      <c r="AV37" s="23">
        <v>0</v>
      </c>
      <c r="AW37" s="23">
        <v>0</v>
      </c>
      <c r="AX37" s="23">
        <v>0</v>
      </c>
      <c r="AY37" s="23">
        <v>221.824983463503</v>
      </c>
      <c r="AZ37" s="23">
        <v>221.824983463503</v>
      </c>
      <c r="BA37" s="23">
        <v>2.79497405788148E-3</v>
      </c>
      <c r="BB37" s="23">
        <v>3.4937232514621799E-3</v>
      </c>
      <c r="BC37" s="23">
        <v>0</v>
      </c>
      <c r="BD37" s="23">
        <v>85.729782717336505</v>
      </c>
      <c r="BE37" s="23">
        <v>12.929373709816399</v>
      </c>
      <c r="BF37" s="23">
        <v>999.638726808981</v>
      </c>
      <c r="BG37" s="23">
        <v>71.3250825884775</v>
      </c>
      <c r="BH37" s="23">
        <v>2.7260075004216298E-3</v>
      </c>
      <c r="BI37" s="23">
        <v>5.5346327658415797E-3</v>
      </c>
      <c r="BJ37" s="23">
        <v>0</v>
      </c>
      <c r="BK37" s="23">
        <v>28.990403895736701</v>
      </c>
      <c r="BL37" s="23">
        <v>207.24511410252501</v>
      </c>
      <c r="BM37" s="23">
        <v>0</v>
      </c>
      <c r="BN37" s="23">
        <v>3.6973443712803899E-4</v>
      </c>
      <c r="BO37" s="23">
        <v>5.3205694341727403E-4</v>
      </c>
      <c r="BP37" s="23">
        <v>4151.2122123932804</v>
      </c>
      <c r="BQ37" s="23">
        <v>359.01505505668598</v>
      </c>
      <c r="BR37" s="23">
        <v>39.890559944443503</v>
      </c>
      <c r="BS37" s="23">
        <v>398.90561500112898</v>
      </c>
      <c r="BT37" s="23">
        <v>8.0310904144426903E-2</v>
      </c>
      <c r="BU37" s="23">
        <v>164.37648964193599</v>
      </c>
      <c r="BV37" s="23">
        <v>3.48752357513803</v>
      </c>
      <c r="BW37" s="23">
        <v>0</v>
      </c>
      <c r="BX37" s="23">
        <v>8.7072286289517492E-3</v>
      </c>
      <c r="BY37" s="23">
        <v>0.121106008542733</v>
      </c>
      <c r="BZ37" s="23">
        <v>7.7952680376799505E-2</v>
      </c>
      <c r="CA37" s="23">
        <v>5.6886492012513399</v>
      </c>
      <c r="CB37" s="23">
        <v>0.37595940816922602</v>
      </c>
      <c r="CC37" s="23">
        <v>434.30188220901101</v>
      </c>
      <c r="CD37" s="23">
        <v>0.34178148139574599</v>
      </c>
      <c r="CE37" s="23">
        <v>10.1338169619206</v>
      </c>
      <c r="CF37" s="23">
        <v>190.71398291197499</v>
      </c>
      <c r="CG37" s="23">
        <v>0.30760316396324799</v>
      </c>
      <c r="CH37" s="23">
        <v>0</v>
      </c>
      <c r="CI37" s="23">
        <v>6.9874547980841801E-4</v>
      </c>
      <c r="CJ37" s="23">
        <v>33.051969267569397</v>
      </c>
      <c r="CK37" s="23">
        <v>3420.6055100807798</v>
      </c>
      <c r="CL37" s="23">
        <v>3417.91119242778</v>
      </c>
      <c r="CM37" s="23">
        <v>2.69431765300462</v>
      </c>
      <c r="CN37" s="23">
        <v>0.386212991837386</v>
      </c>
      <c r="CO37" s="23">
        <v>0</v>
      </c>
      <c r="CP37" s="23">
        <v>83.736431680417994</v>
      </c>
      <c r="CQ37" s="23">
        <v>3.2127439346990898</v>
      </c>
      <c r="CR37" s="23">
        <v>1263.56574226866</v>
      </c>
      <c r="CS37" s="23">
        <v>5.1267207907978998</v>
      </c>
      <c r="CT37" s="23">
        <v>6.4938467988337498</v>
      </c>
      <c r="CU37" s="23">
        <v>1805.28928897633</v>
      </c>
      <c r="CV37" s="23">
        <v>53.290240066018697</v>
      </c>
      <c r="CW37" s="23">
        <v>1.1620562068376299</v>
      </c>
      <c r="CX37" s="23">
        <v>14.0130355843626</v>
      </c>
      <c r="CY37" s="23">
        <v>0</v>
      </c>
      <c r="CZ37" s="23">
        <v>81.356875881325195</v>
      </c>
      <c r="DA37" s="23">
        <v>3.5578250426338802</v>
      </c>
      <c r="DB37" s="23">
        <v>0</v>
      </c>
      <c r="DC37" s="23">
        <v>0</v>
      </c>
      <c r="DD37" s="23">
        <v>69.500928945102501</v>
      </c>
      <c r="DE37" s="23">
        <v>29.007239434131002</v>
      </c>
      <c r="DF37" s="23">
        <v>0</v>
      </c>
      <c r="DG37" s="23">
        <v>0</v>
      </c>
      <c r="DH37" s="23">
        <v>3780.1319093018501</v>
      </c>
      <c r="DI37" s="23">
        <v>8.7878365074436804</v>
      </c>
      <c r="DJ37" s="23">
        <v>24.627639737415102</v>
      </c>
      <c r="DL37" s="32">
        <f t="shared" si="27"/>
        <v>1.0981659666897616</v>
      </c>
      <c r="DM37" s="46">
        <f t="shared" si="28"/>
        <v>8.0577656841699149E-3</v>
      </c>
      <c r="DN37" s="46">
        <f t="shared" si="29"/>
        <v>1.1957068725531608E-2</v>
      </c>
      <c r="DO37" s="46">
        <f t="shared" si="30"/>
        <v>8.8937517314194373E-3</v>
      </c>
      <c r="DP37" s="46">
        <f t="shared" si="31"/>
        <v>9.4821004962551657E-3</v>
      </c>
      <c r="DQ37" s="46">
        <f t="shared" si="32"/>
        <v>9.4898265656394396E-3</v>
      </c>
      <c r="DR37" s="46">
        <f t="shared" si="33"/>
        <v>6.6812633774248429E-3</v>
      </c>
      <c r="DS37" s="46">
        <f t="shared" si="34"/>
        <v>6.7852782820376698E-3</v>
      </c>
      <c r="DT37" s="46">
        <f t="shared" si="35"/>
        <v>1.3528785374609251E-2</v>
      </c>
      <c r="DU37" s="46">
        <f t="shared" si="36"/>
        <v>1.5178715421061847E-2</v>
      </c>
      <c r="DV37" s="46">
        <f t="shared" si="37"/>
        <v>5.0645298526434028E-3</v>
      </c>
      <c r="DW37" s="46">
        <f t="shared" si="38"/>
        <v>7.8368344016796019E-3</v>
      </c>
      <c r="DX37" s="46">
        <f t="shared" si="39"/>
        <v>-1.9186779364458944E-4</v>
      </c>
      <c r="DY37" s="46">
        <f t="shared" si="40"/>
        <v>1.1078725564947555E-2</v>
      </c>
      <c r="DZ37" s="46">
        <f t="shared" si="41"/>
        <v>8.3061861634434776E-3</v>
      </c>
      <c r="EA37" s="46">
        <f t="shared" si="42"/>
        <v>-1.9128437670402163E-4</v>
      </c>
      <c r="EB37" s="46">
        <f t="shared" si="43"/>
        <v>1.2594809430402885E-2</v>
      </c>
      <c r="EC37" s="46">
        <f t="shared" si="44"/>
        <v>-1.9082751650928789E-4</v>
      </c>
      <c r="ED37" s="46">
        <f t="shared" si="45"/>
        <v>-1.9087403549844194E-4</v>
      </c>
      <c r="EE37" s="46">
        <f t="shared" si="46"/>
        <v>-1.9146593568334085E-4</v>
      </c>
      <c r="EF37" s="46">
        <f t="shared" si="47"/>
        <v>-1.9369503258548964E-4</v>
      </c>
      <c r="EG37" s="46">
        <f t="shared" si="48"/>
        <v>0</v>
      </c>
      <c r="EH37" s="46">
        <f t="shared" si="49"/>
        <v>-1.9844753718450527E-4</v>
      </c>
      <c r="EI37" s="46">
        <f t="shared" si="50"/>
        <v>-1.9321531215781148E-4</v>
      </c>
      <c r="EJ37" s="46">
        <f t="shared" si="51"/>
        <v>-1.9987777463599334E-4</v>
      </c>
      <c r="EK37" s="46">
        <f t="shared" si="52"/>
        <v>-1.9357984589752454E-4</v>
      </c>
      <c r="EL37" s="46">
        <f t="shared" si="53"/>
        <v>5.64620061995593E-3</v>
      </c>
      <c r="EM37" s="46">
        <f t="shared" si="54"/>
        <v>0</v>
      </c>
    </row>
    <row r="38" spans="1:143" x14ac:dyDescent="0.3">
      <c r="A38" s="21" t="s">
        <v>36</v>
      </c>
      <c r="B38" s="21">
        <v>60217.751847</v>
      </c>
      <c r="C38" s="21">
        <v>494.13505630999998</v>
      </c>
      <c r="D38" s="21">
        <v>925.97468244000004</v>
      </c>
      <c r="E38" s="21">
        <v>9406.9235829000008</v>
      </c>
      <c r="F38" s="21">
        <v>9405.8075430999997</v>
      </c>
      <c r="G38" s="21">
        <v>207.68263329999999</v>
      </c>
      <c r="H38" s="21">
        <v>10147.803931</v>
      </c>
      <c r="I38" s="23">
        <v>245.28962733</v>
      </c>
      <c r="J38" s="23">
        <v>24.661686951</v>
      </c>
      <c r="K38" s="23">
        <v>516.26972939999996</v>
      </c>
      <c r="L38" s="23">
        <v>74.837047953999999</v>
      </c>
      <c r="M38" s="23">
        <v>2.8331824999999998E-3</v>
      </c>
      <c r="N38" s="23">
        <v>491.95178186999999</v>
      </c>
      <c r="O38" s="23">
        <v>5.5943636999999996E-3</v>
      </c>
      <c r="P38" s="23">
        <v>2.1308301299999999E-2</v>
      </c>
      <c r="Q38" s="23">
        <v>65.745123128000003</v>
      </c>
      <c r="R38" s="23">
        <v>2.0951707000000002E-3</v>
      </c>
      <c r="S38" s="23">
        <v>128.92006911999999</v>
      </c>
      <c r="T38" s="23">
        <v>69.889163245999995</v>
      </c>
      <c r="U38" s="23">
        <v>13.017308482000001</v>
      </c>
      <c r="V38" s="23">
        <v>6.5095669100000003E-2</v>
      </c>
      <c r="W38" s="23">
        <v>0.17883805329999999</v>
      </c>
      <c r="X38" s="23">
        <v>3.4741600856999999</v>
      </c>
      <c r="Y38" s="23">
        <v>1.5648671629999999</v>
      </c>
      <c r="Z38" s="23">
        <v>40.945106320000001</v>
      </c>
      <c r="AA38" s="23">
        <v>0.87883485770000003</v>
      </c>
      <c r="AB38" s="23">
        <v>12.362433489000001</v>
      </c>
      <c r="AD38" s="23" t="s">
        <v>36</v>
      </c>
      <c r="AE38" s="23">
        <v>0</v>
      </c>
      <c r="AF38" s="23">
        <v>646.33538206975004</v>
      </c>
      <c r="AG38" s="23">
        <v>24.937364684914499</v>
      </c>
      <c r="AH38" s="23">
        <v>247.68614442802101</v>
      </c>
      <c r="AI38" s="23">
        <v>247.68614442802101</v>
      </c>
      <c r="AJ38" s="23">
        <v>1808.1094004996701</v>
      </c>
      <c r="AK38" s="23">
        <v>0</v>
      </c>
      <c r="AL38" s="23">
        <v>517.78274328484395</v>
      </c>
      <c r="AM38" s="23">
        <v>0.881031257835868</v>
      </c>
      <c r="AN38" s="23">
        <v>75.185549045674705</v>
      </c>
      <c r="AO38" s="23">
        <v>6.7991322937658802E-4</v>
      </c>
      <c r="AP38" s="23">
        <v>2.1530697690426898E-3</v>
      </c>
      <c r="AQ38" s="23">
        <v>3555.1399952490701</v>
      </c>
      <c r="AR38" s="23">
        <v>60549.937622116697</v>
      </c>
      <c r="AS38" s="23">
        <v>966.47615956744801</v>
      </c>
      <c r="AT38" s="23">
        <v>369.33044874908001</v>
      </c>
      <c r="AU38" s="23">
        <v>605.76864948550894</v>
      </c>
      <c r="AV38" s="23">
        <v>12.3615553479589</v>
      </c>
      <c r="AW38" s="23">
        <v>0</v>
      </c>
      <c r="AX38" s="23">
        <v>0</v>
      </c>
      <c r="AY38" s="23">
        <v>495.95449365183202</v>
      </c>
      <c r="AZ38" s="23">
        <v>495.95449365183202</v>
      </c>
      <c r="BA38" s="23">
        <v>2.2760421803883998E-3</v>
      </c>
      <c r="BB38" s="23">
        <v>2.8450440804818002E-3</v>
      </c>
      <c r="BC38" s="23">
        <v>0</v>
      </c>
      <c r="BD38" s="23">
        <v>234.61709407711299</v>
      </c>
      <c r="BE38" s="23">
        <v>35.383878196882897</v>
      </c>
      <c r="BF38" s="23">
        <v>2735.71875703975</v>
      </c>
      <c r="BG38" s="23">
        <v>195.19590564638</v>
      </c>
      <c r="BH38" s="23">
        <v>7.0312414544662803E-3</v>
      </c>
      <c r="BI38" s="23">
        <v>1.42755546388553E-2</v>
      </c>
      <c r="BJ38" s="23">
        <v>0</v>
      </c>
      <c r="BK38" s="23">
        <v>66.338312410073897</v>
      </c>
      <c r="BL38" s="23">
        <v>498.16145104647899</v>
      </c>
      <c r="BM38" s="23">
        <v>0</v>
      </c>
      <c r="BN38" s="23">
        <v>8.5896039337511002E-4</v>
      </c>
      <c r="BO38" s="23">
        <v>1.2360611155288E-3</v>
      </c>
      <c r="BP38" s="23">
        <v>11205.1149000479</v>
      </c>
      <c r="BQ38" s="23">
        <v>838.59785560188902</v>
      </c>
      <c r="BR38" s="23">
        <v>93.177524721418393</v>
      </c>
      <c r="BS38" s="23">
        <v>931.77538032330699</v>
      </c>
      <c r="BT38" s="23">
        <v>0.219787241108654</v>
      </c>
      <c r="BU38" s="23">
        <v>449.85025096792799</v>
      </c>
      <c r="BV38" s="23">
        <v>13.0163286373273</v>
      </c>
      <c r="BW38" s="23">
        <v>6.5090850196487804E-2</v>
      </c>
      <c r="BX38" s="23">
        <v>0.178825311200736</v>
      </c>
      <c r="BY38" s="23">
        <v>3.47391482026761</v>
      </c>
      <c r="BZ38" s="23">
        <v>1.5647522824473601</v>
      </c>
      <c r="CA38" s="23">
        <v>40.942050291970801</v>
      </c>
      <c r="CB38" s="23">
        <v>1.0404289420570201</v>
      </c>
      <c r="CC38" s="23">
        <v>1188.5563033353701</v>
      </c>
      <c r="CD38" s="23">
        <v>0.94584474864553503</v>
      </c>
      <c r="CE38" s="23">
        <v>28.044292659711001</v>
      </c>
      <c r="CF38" s="23">
        <v>527.78128056239802</v>
      </c>
      <c r="CG38" s="23">
        <v>0.85126019698297395</v>
      </c>
      <c r="CH38" s="23">
        <v>0</v>
      </c>
      <c r="CI38" s="23">
        <v>5.6901159554004904E-4</v>
      </c>
      <c r="CJ38" s="23">
        <v>91.467889704966396</v>
      </c>
      <c r="CK38" s="23">
        <v>9459.8303870129093</v>
      </c>
      <c r="CL38" s="23">
        <v>9458.7144267313706</v>
      </c>
      <c r="CM38" s="23">
        <v>1.1159602815346299</v>
      </c>
      <c r="CN38" s="23">
        <v>1.0688045373325099</v>
      </c>
      <c r="CO38" s="23">
        <v>0</v>
      </c>
      <c r="CP38" s="23">
        <v>231.73192325600601</v>
      </c>
      <c r="CQ38" s="23">
        <v>8.8909402319262298</v>
      </c>
      <c r="CR38" s="23">
        <v>3496.7872126523198</v>
      </c>
      <c r="CS38" s="23">
        <v>14.1876668455717</v>
      </c>
      <c r="CT38" s="23">
        <v>17.9710444237944</v>
      </c>
      <c r="CU38" s="23">
        <v>4995.9503382220801</v>
      </c>
      <c r="CV38" s="23">
        <v>145.83968050857899</v>
      </c>
      <c r="CW38" s="23">
        <v>3.21587034540915</v>
      </c>
      <c r="CX38" s="23">
        <v>38.779629402161603</v>
      </c>
      <c r="CY38" s="23">
        <v>0</v>
      </c>
      <c r="CZ38" s="23">
        <v>208.57289553949801</v>
      </c>
      <c r="DA38" s="23">
        <v>9.7367315061892796</v>
      </c>
      <c r="DB38" s="23">
        <v>0</v>
      </c>
      <c r="DC38" s="23">
        <v>0</v>
      </c>
      <c r="DD38" s="23">
        <v>190.20367334918001</v>
      </c>
      <c r="DE38" s="23">
        <v>128.91093660276999</v>
      </c>
      <c r="DF38" s="23">
        <v>0</v>
      </c>
      <c r="DG38" s="23">
        <v>0</v>
      </c>
      <c r="DH38" s="23">
        <v>10189.789042918401</v>
      </c>
      <c r="DI38" s="23">
        <v>69.884233243255096</v>
      </c>
      <c r="DJ38" s="23">
        <v>67.398600982816305</v>
      </c>
      <c r="DL38" s="32">
        <f t="shared" si="27"/>
        <v>1.0996414992354646</v>
      </c>
      <c r="DM38" s="46">
        <f t="shared" si="28"/>
        <v>5.5164094461830427E-3</v>
      </c>
      <c r="DN38" s="46">
        <f t="shared" si="29"/>
        <v>8.1483689227525909E-3</v>
      </c>
      <c r="DO38" s="46">
        <f t="shared" si="30"/>
        <v>6.2644238479844377E-3</v>
      </c>
      <c r="DP38" s="46">
        <f t="shared" si="31"/>
        <v>5.6242408739327933E-3</v>
      </c>
      <c r="DQ38" s="46">
        <f t="shared" si="32"/>
        <v>5.6249166686578441E-3</v>
      </c>
      <c r="DR38" s="46">
        <f t="shared" si="33"/>
        <v>4.2866474935919175E-3</v>
      </c>
      <c r="DS38" s="46">
        <f t="shared" si="34"/>
        <v>4.1373593936065607E-3</v>
      </c>
      <c r="DT38" s="46">
        <f t="shared" si="35"/>
        <v>9.770152631839002E-3</v>
      </c>
      <c r="DU38" s="46">
        <f t="shared" si="36"/>
        <v>1.1178381043528756E-2</v>
      </c>
      <c r="DV38" s="46">
        <f t="shared" si="37"/>
        <v>2.930665500381719E-3</v>
      </c>
      <c r="DW38" s="46">
        <f t="shared" si="38"/>
        <v>4.6567990213739925E-3</v>
      </c>
      <c r="DX38" s="46">
        <f t="shared" si="39"/>
        <v>-7.0416071228041665E-5</v>
      </c>
      <c r="DY38" s="46">
        <f t="shared" si="40"/>
        <v>8.1363904539932426E-3</v>
      </c>
      <c r="DZ38" s="46">
        <f t="shared" si="41"/>
        <v>1.7112608608240727E-2</v>
      </c>
      <c r="EA38" s="46">
        <f t="shared" si="42"/>
        <v>-7.0639449725622843E-5</v>
      </c>
      <c r="EB38" s="46">
        <f t="shared" si="43"/>
        <v>9.0225594515810116E-3</v>
      </c>
      <c r="EC38" s="46">
        <f t="shared" si="44"/>
        <v>-7.1207131757797175E-5</v>
      </c>
      <c r="ED38" s="46">
        <f t="shared" si="45"/>
        <v>-7.0838600167827032E-5</v>
      </c>
      <c r="EE38" s="46">
        <f t="shared" si="46"/>
        <v>-7.0540302901415253E-5</v>
      </c>
      <c r="EF38" s="46">
        <f t="shared" si="47"/>
        <v>-7.527244776104369E-5</v>
      </c>
      <c r="EG38" s="46">
        <f t="shared" si="48"/>
        <v>-7.4028020278837085E-5</v>
      </c>
      <c r="EH38" s="46">
        <f t="shared" si="49"/>
        <v>-7.1249373547033253E-5</v>
      </c>
      <c r="EI38" s="46">
        <f t="shared" si="50"/>
        <v>-7.0597043987533534E-5</v>
      </c>
      <c r="EJ38" s="46">
        <f t="shared" si="51"/>
        <v>-7.3412335152860632E-5</v>
      </c>
      <c r="EK38" s="46">
        <f t="shared" si="52"/>
        <v>-7.4637198529061081E-5</v>
      </c>
      <c r="EL38" s="46">
        <f t="shared" si="53"/>
        <v>2.4992182736312631E-3</v>
      </c>
      <c r="EM38" s="46">
        <f t="shared" si="54"/>
        <v>-7.1033024515933374E-5</v>
      </c>
    </row>
    <row r="39" spans="1:143" x14ac:dyDescent="0.3">
      <c r="A39" s="21" t="s">
        <v>126</v>
      </c>
      <c r="B39" s="21">
        <v>99150.766138000006</v>
      </c>
      <c r="C39" s="21">
        <v>760.43339630000003</v>
      </c>
      <c r="D39" s="21">
        <v>1644.6473567999999</v>
      </c>
      <c r="E39" s="21">
        <v>13473.374331999999</v>
      </c>
      <c r="F39" s="21">
        <v>13457.873618</v>
      </c>
      <c r="G39" s="21">
        <v>384.61878866000001</v>
      </c>
      <c r="H39" s="21">
        <v>13902.89732</v>
      </c>
      <c r="I39" s="23">
        <v>403.27135864000002</v>
      </c>
      <c r="J39" s="23">
        <v>37.465768773999997</v>
      </c>
      <c r="K39" s="23">
        <v>746.38123894</v>
      </c>
      <c r="L39" s="23">
        <v>89.331583636999994</v>
      </c>
      <c r="M39" s="23">
        <v>3.8102235999999999E-3</v>
      </c>
      <c r="N39" s="23">
        <v>828.28395412999998</v>
      </c>
      <c r="O39" s="23">
        <v>2.8892749799999999E-2</v>
      </c>
      <c r="P39" s="23">
        <v>2.7634588700000001E-2</v>
      </c>
      <c r="Q39" s="23">
        <v>116.50754219</v>
      </c>
      <c r="R39" s="23">
        <v>3.3636040000000001E-3</v>
      </c>
      <c r="S39" s="23">
        <v>86.718642845000005</v>
      </c>
      <c r="T39" s="23">
        <v>27.718302031</v>
      </c>
      <c r="U39" s="23">
        <v>12.817038799000001</v>
      </c>
      <c r="W39" s="23">
        <v>3.6778630899999998E-2</v>
      </c>
      <c r="X39" s="23">
        <v>0.48157559849999998</v>
      </c>
      <c r="Y39" s="23">
        <v>0.3156926779</v>
      </c>
      <c r="Z39" s="23">
        <v>16.20504828</v>
      </c>
      <c r="AA39" s="23">
        <v>1.2223087123</v>
      </c>
      <c r="AD39" s="23" t="s">
        <v>126</v>
      </c>
      <c r="AE39" s="23">
        <v>0</v>
      </c>
      <c r="AF39" s="23">
        <v>865.10648814076899</v>
      </c>
      <c r="AG39" s="23">
        <v>37.919954209544798</v>
      </c>
      <c r="AH39" s="23">
        <v>407.18451624324001</v>
      </c>
      <c r="AI39" s="23">
        <v>407.18451624324001</v>
      </c>
      <c r="AJ39" s="23">
        <v>2420.1165613466401</v>
      </c>
      <c r="AK39" s="23">
        <v>0</v>
      </c>
      <c r="AL39" s="23">
        <v>748.66495972856796</v>
      </c>
      <c r="AM39" s="23">
        <v>1.2255101010609299</v>
      </c>
      <c r="AN39" s="23">
        <v>89.884206326937303</v>
      </c>
      <c r="AO39" s="23">
        <v>9.1388023385527699E-4</v>
      </c>
      <c r="AP39" s="23">
        <v>2.89395239094341E-3</v>
      </c>
      <c r="AQ39" s="23">
        <v>4758.4825481114904</v>
      </c>
      <c r="AR39" s="23">
        <v>99677.900848347301</v>
      </c>
      <c r="AS39" s="23">
        <v>1293.6084723378001</v>
      </c>
      <c r="AT39" s="23">
        <v>494.34122127457198</v>
      </c>
      <c r="AU39" s="23">
        <v>810.80910549508803</v>
      </c>
      <c r="AV39" s="23">
        <v>0</v>
      </c>
      <c r="AW39" s="23">
        <v>0</v>
      </c>
      <c r="AX39" s="23">
        <v>0</v>
      </c>
      <c r="AY39" s="23">
        <v>834.71838529742797</v>
      </c>
      <c r="AZ39" s="23">
        <v>834.71838529742797</v>
      </c>
      <c r="BA39" s="23">
        <v>1.16164171501126E-2</v>
      </c>
      <c r="BB39" s="23">
        <v>1.4520473363402699E-2</v>
      </c>
      <c r="BC39" s="23">
        <v>0</v>
      </c>
      <c r="BD39" s="23">
        <v>314.030260174467</v>
      </c>
      <c r="BE39" s="23">
        <v>47.360624688989397</v>
      </c>
      <c r="BF39" s="23">
        <v>3661.7012486763501</v>
      </c>
      <c r="BG39" s="23">
        <v>261.26563792146902</v>
      </c>
      <c r="BH39" s="23">
        <v>9.11369613999349E-3</v>
      </c>
      <c r="BI39" s="23">
        <v>1.8503574662896701E-2</v>
      </c>
      <c r="BJ39" s="23">
        <v>0</v>
      </c>
      <c r="BK39" s="23">
        <v>117.465700932123</v>
      </c>
      <c r="BL39" s="23">
        <v>766.98415899006204</v>
      </c>
      <c r="BM39" s="23">
        <v>0</v>
      </c>
      <c r="BN39" s="23">
        <v>1.3782145899480199E-3</v>
      </c>
      <c r="BO39" s="23">
        <v>1.9832886552467199E-3</v>
      </c>
      <c r="BP39" s="23">
        <v>15328.9538845439</v>
      </c>
      <c r="BQ39" s="23">
        <v>1488.3746153984</v>
      </c>
      <c r="BR39" s="23">
        <v>165.374960867651</v>
      </c>
      <c r="BS39" s="23">
        <v>1653.7495762660501</v>
      </c>
      <c r="BT39" s="23">
        <v>0.29418083359122399</v>
      </c>
      <c r="BU39" s="23">
        <v>602.11533612668802</v>
      </c>
      <c r="BV39" s="23">
        <v>12.808966431843899</v>
      </c>
      <c r="BW39" s="23">
        <v>0</v>
      </c>
      <c r="BX39" s="23">
        <v>3.6755373352079602E-2</v>
      </c>
      <c r="BY39" s="23">
        <v>0.48127194149790398</v>
      </c>
      <c r="BZ39" s="23">
        <v>0.31549336726934002</v>
      </c>
      <c r="CA39" s="23">
        <v>16.194845426758601</v>
      </c>
      <c r="CB39" s="23">
        <v>1.48973123715669</v>
      </c>
      <c r="CC39" s="23">
        <v>1590.8584596437599</v>
      </c>
      <c r="CD39" s="23">
        <v>1.3543017078875801</v>
      </c>
      <c r="CE39" s="23">
        <v>40.155035943605697</v>
      </c>
      <c r="CF39" s="23">
        <v>755.70023058582296</v>
      </c>
      <c r="CG39" s="23">
        <v>1.2188709706179</v>
      </c>
      <c r="CH39" s="23">
        <v>0</v>
      </c>
      <c r="CI39" s="23">
        <v>2.90410911029172E-3</v>
      </c>
      <c r="CJ39" s="23">
        <v>130.96770291914001</v>
      </c>
      <c r="CK39" s="23">
        <v>13558.891802689201</v>
      </c>
      <c r="CL39" s="23">
        <v>13543.401199943</v>
      </c>
      <c r="CM39" s="23">
        <v>15.490602746253501</v>
      </c>
      <c r="CN39" s="23">
        <v>1.53036067470251</v>
      </c>
      <c r="CO39" s="23">
        <v>0</v>
      </c>
      <c r="CP39" s="23">
        <v>331.80386701499702</v>
      </c>
      <c r="CQ39" s="23">
        <v>12.730437554523</v>
      </c>
      <c r="CR39" s="23">
        <v>5006.8530259208401</v>
      </c>
      <c r="CS39" s="23">
        <v>20.314515801738299</v>
      </c>
      <c r="CT39" s="23">
        <v>25.731729430491001</v>
      </c>
      <c r="CU39" s="23">
        <v>7153.4204042505098</v>
      </c>
      <c r="CV39" s="23">
        <v>195.20348095964999</v>
      </c>
      <c r="CW39" s="23">
        <v>4.6046242748722701</v>
      </c>
      <c r="CX39" s="23">
        <v>55.526361656112002</v>
      </c>
      <c r="CY39" s="23">
        <v>0</v>
      </c>
      <c r="CZ39" s="23">
        <v>385.99729820929502</v>
      </c>
      <c r="DA39" s="23">
        <v>13.032410164694999</v>
      </c>
      <c r="DB39" s="23">
        <v>0</v>
      </c>
      <c r="DC39" s="23">
        <v>0</v>
      </c>
      <c r="DD39" s="23">
        <v>254.583663232921</v>
      </c>
      <c r="DE39" s="23">
        <v>86.664274366413395</v>
      </c>
      <c r="DF39" s="23">
        <v>0</v>
      </c>
      <c r="DG39" s="23">
        <v>0</v>
      </c>
      <c r="DH39" s="23">
        <v>13969.674534400299</v>
      </c>
      <c r="DI39" s="23">
        <v>27.7009279068902</v>
      </c>
      <c r="DJ39" s="23">
        <v>90.211669869656404</v>
      </c>
      <c r="DL39" s="32">
        <f t="shared" si="27"/>
        <v>1.0973021487935439</v>
      </c>
      <c r="DM39" s="46">
        <f t="shared" si="28"/>
        <v>5.316496592811173E-3</v>
      </c>
      <c r="DN39" s="46">
        <f t="shared" si="29"/>
        <v>8.6145120952547723E-3</v>
      </c>
      <c r="DO39" s="46">
        <f t="shared" si="30"/>
        <v>5.5344505485725786E-3</v>
      </c>
      <c r="DP39" s="46">
        <f t="shared" si="31"/>
        <v>6.347145754430095E-3</v>
      </c>
      <c r="DQ39" s="46">
        <f t="shared" si="32"/>
        <v>6.3552076925887484E-3</v>
      </c>
      <c r="DR39" s="46">
        <f t="shared" si="33"/>
        <v>3.584093107093656E-3</v>
      </c>
      <c r="DS39" s="46">
        <f t="shared" si="34"/>
        <v>4.8031149812375416E-3</v>
      </c>
      <c r="DT39" s="46">
        <f t="shared" si="35"/>
        <v>9.7035346532835902E-3</v>
      </c>
      <c r="DU39" s="46">
        <f t="shared" si="36"/>
        <v>1.2122677590963797E-2</v>
      </c>
      <c r="DV39" s="46">
        <f t="shared" si="37"/>
        <v>3.0597242661287542E-3</v>
      </c>
      <c r="DW39" s="46">
        <f t="shared" si="38"/>
        <v>6.1861960511401855E-3</v>
      </c>
      <c r="DX39" s="46">
        <f t="shared" si="39"/>
        <v>-6.2751571884470234E-4</v>
      </c>
      <c r="DY39" s="46">
        <f t="shared" si="40"/>
        <v>7.7683880453611898E-3</v>
      </c>
      <c r="DZ39" s="46">
        <f t="shared" si="41"/>
        <v>5.1310389226787521E-3</v>
      </c>
      <c r="EA39" s="46">
        <f t="shared" si="42"/>
        <v>-6.2667468286978277E-4</v>
      </c>
      <c r="EB39" s="46">
        <f t="shared" si="43"/>
        <v>8.2240061382501985E-3</v>
      </c>
      <c r="EC39" s="46">
        <f t="shared" si="44"/>
        <v>-6.2455473511760019E-4</v>
      </c>
      <c r="ED39" s="46">
        <f t="shared" si="45"/>
        <v>-6.2695259984393652E-4</v>
      </c>
      <c r="EE39" s="46">
        <f t="shared" si="46"/>
        <v>-6.2681054887016047E-4</v>
      </c>
      <c r="EF39" s="46">
        <f t="shared" si="47"/>
        <v>-6.2981530154462774E-4</v>
      </c>
      <c r="EG39" s="46">
        <f t="shared" si="48"/>
        <v>0</v>
      </c>
      <c r="EH39" s="46">
        <f t="shared" si="49"/>
        <v>-6.3236578826525339E-4</v>
      </c>
      <c r="EI39" s="46">
        <f t="shared" si="50"/>
        <v>-6.3054897931254456E-4</v>
      </c>
      <c r="EJ39" s="46">
        <f t="shared" si="51"/>
        <v>-6.3134384992961782E-4</v>
      </c>
      <c r="EK39" s="46">
        <f t="shared" si="52"/>
        <v>-6.2960955531314914E-4</v>
      </c>
      <c r="EL39" s="46">
        <f t="shared" si="53"/>
        <v>2.6191327352203001E-3</v>
      </c>
      <c r="EM39" s="46">
        <f t="shared" si="54"/>
        <v>0</v>
      </c>
    </row>
    <row r="40" spans="1:143" x14ac:dyDescent="0.3">
      <c r="A40" s="21" t="s">
        <v>37</v>
      </c>
      <c r="B40" s="21">
        <v>6165.5158493999998</v>
      </c>
      <c r="C40" s="21">
        <v>48.760712859999998</v>
      </c>
      <c r="D40" s="21">
        <v>116.83574508</v>
      </c>
      <c r="E40" s="21">
        <v>841.07742160999999</v>
      </c>
      <c r="F40" s="21">
        <v>838.63983660999997</v>
      </c>
      <c r="G40" s="21">
        <v>20.307395864</v>
      </c>
      <c r="H40" s="21">
        <v>881.59528159000001</v>
      </c>
      <c r="I40" s="23">
        <v>26.80809228</v>
      </c>
      <c r="J40" s="23">
        <v>2.6044812759</v>
      </c>
      <c r="K40" s="23">
        <v>44.005295185999998</v>
      </c>
      <c r="L40" s="23">
        <v>6.0231793506000004</v>
      </c>
      <c r="M40" s="23">
        <v>2.4108730000000001E-4</v>
      </c>
      <c r="N40" s="23">
        <v>55.569237549999997</v>
      </c>
      <c r="O40" s="23">
        <v>1.8211618E-3</v>
      </c>
      <c r="P40" s="23">
        <v>1.7485452000000001E-3</v>
      </c>
      <c r="Q40" s="23">
        <v>7.6856285015000001</v>
      </c>
      <c r="R40" s="23">
        <v>2.12828E-4</v>
      </c>
      <c r="S40" s="23">
        <v>5.4870175049999999</v>
      </c>
      <c r="T40" s="23">
        <v>1.753842125</v>
      </c>
      <c r="U40" s="23">
        <v>0.84862611860000003</v>
      </c>
      <c r="W40" s="23">
        <v>3.2772013000000001E-3</v>
      </c>
      <c r="X40" s="23">
        <v>3.5221506499999999E-2</v>
      </c>
      <c r="Y40" s="23">
        <v>2.3862476699999999E-2</v>
      </c>
      <c r="Z40" s="23">
        <v>1.0563618931000001</v>
      </c>
      <c r="AA40" s="23">
        <v>7.1817098800000007E-2</v>
      </c>
      <c r="AD40" s="23" t="s">
        <v>37</v>
      </c>
      <c r="AE40" s="23">
        <v>0</v>
      </c>
      <c r="AF40" s="23">
        <v>54.850161316689501</v>
      </c>
      <c r="AG40" s="23">
        <v>2.64327221007937</v>
      </c>
      <c r="AH40" s="23">
        <v>27.1430181069125</v>
      </c>
      <c r="AI40" s="23">
        <v>27.1430181069125</v>
      </c>
      <c r="AJ40" s="23">
        <v>153.44221090494199</v>
      </c>
      <c r="AK40" s="23">
        <v>0</v>
      </c>
      <c r="AL40" s="23">
        <v>44.204012982322801</v>
      </c>
      <c r="AM40" s="23">
        <v>7.2099020607615805E-2</v>
      </c>
      <c r="AN40" s="23">
        <v>6.0706988317607502</v>
      </c>
      <c r="AO40" s="6">
        <v>5.7818842860056097E-5</v>
      </c>
      <c r="AP40" s="23">
        <v>1.83094433483798E-4</v>
      </c>
      <c r="AQ40" s="23">
        <v>301.70106421241502</v>
      </c>
      <c r="AR40" s="23">
        <v>6210.7800340614103</v>
      </c>
      <c r="AS40" s="23">
        <v>82.018407220588998</v>
      </c>
      <c r="AT40" s="23">
        <v>31.342592025091999</v>
      </c>
      <c r="AU40" s="23">
        <v>51.407593864782697</v>
      </c>
      <c r="AV40" s="23">
        <v>0</v>
      </c>
      <c r="AW40" s="23">
        <v>0</v>
      </c>
      <c r="AX40" s="23">
        <v>0</v>
      </c>
      <c r="AY40" s="23">
        <v>56.1210827702552</v>
      </c>
      <c r="AZ40" s="23">
        <v>56.1210827702552</v>
      </c>
      <c r="BA40" s="23">
        <v>7.3358369585442801E-4</v>
      </c>
      <c r="BB40" s="23">
        <v>9.1698150867209997E-4</v>
      </c>
      <c r="BC40" s="23">
        <v>0</v>
      </c>
      <c r="BD40" s="23">
        <v>19.910380045232198</v>
      </c>
      <c r="BE40" s="23">
        <v>3.0027941832412299</v>
      </c>
      <c r="BF40" s="23">
        <v>232.16229028755399</v>
      </c>
      <c r="BG40" s="23">
        <v>16.564965922712499</v>
      </c>
      <c r="BH40" s="23">
        <v>5.7660347757072696E-4</v>
      </c>
      <c r="BI40" s="23">
        <v>1.1706765222088101E-3</v>
      </c>
      <c r="BJ40" s="23">
        <v>0</v>
      </c>
      <c r="BK40" s="23">
        <v>7.7677961640910098</v>
      </c>
      <c r="BL40" s="23">
        <v>49.3222841790814</v>
      </c>
      <c r="BM40" s="23">
        <v>0</v>
      </c>
      <c r="BN40" s="6">
        <v>8.7196734414700397E-5</v>
      </c>
      <c r="BO40" s="23">
        <v>1.2547700112986799E-4</v>
      </c>
      <c r="BP40" s="23">
        <v>973.48475867656498</v>
      </c>
      <c r="BQ40" s="23">
        <v>105.85146005500501</v>
      </c>
      <c r="BR40" s="23">
        <v>11.7612781492198</v>
      </c>
      <c r="BS40" s="23">
        <v>117.612738204225</v>
      </c>
      <c r="BT40" s="23">
        <v>1.8651876299817498E-2</v>
      </c>
      <c r="BU40" s="23">
        <v>38.175813770950697</v>
      </c>
      <c r="BV40" s="23">
        <v>0.84801079945228397</v>
      </c>
      <c r="BW40" s="23">
        <v>0</v>
      </c>
      <c r="BX40" s="23">
        <v>3.27483724912559E-3</v>
      </c>
      <c r="BY40" s="23">
        <v>3.5196359474903099E-2</v>
      </c>
      <c r="BZ40" s="23">
        <v>2.3845289961333602E-2</v>
      </c>
      <c r="CA40" s="23">
        <v>1.0555971299278599</v>
      </c>
      <c r="CB40" s="23">
        <v>9.3051176000484903E-2</v>
      </c>
      <c r="CC40" s="23">
        <v>100.864879614213</v>
      </c>
      <c r="CD40" s="23">
        <v>8.4591910360069703E-2</v>
      </c>
      <c r="CE40" s="23">
        <v>2.5081525951156598</v>
      </c>
      <c r="CF40" s="23">
        <v>47.2023073573747</v>
      </c>
      <c r="CG40" s="23">
        <v>7.6132746462959505E-2</v>
      </c>
      <c r="CH40" s="23">
        <v>0</v>
      </c>
      <c r="CI40" s="23">
        <v>1.8339791773452999E-4</v>
      </c>
      <c r="CJ40" s="23">
        <v>8.1804646130612806</v>
      </c>
      <c r="CK40" s="23">
        <v>848.37950164817505</v>
      </c>
      <c r="CL40" s="23">
        <v>845.94368106108402</v>
      </c>
      <c r="CM40" s="23">
        <v>2.4358205870908298</v>
      </c>
      <c r="CN40" s="23">
        <v>9.5588959142842794E-2</v>
      </c>
      <c r="CO40" s="23">
        <v>0</v>
      </c>
      <c r="CP40" s="23">
        <v>20.725033978736398</v>
      </c>
      <c r="CQ40" s="23">
        <v>0.795164588149053</v>
      </c>
      <c r="CR40" s="23">
        <v>312.73648495069898</v>
      </c>
      <c r="CS40" s="23">
        <v>1.2688795416590799</v>
      </c>
      <c r="CT40" s="23">
        <v>1.6072475371616499</v>
      </c>
      <c r="CU40" s="23">
        <v>446.81469656133999</v>
      </c>
      <c r="CV40" s="23">
        <v>12.376451746784999</v>
      </c>
      <c r="CW40" s="23">
        <v>0.28761258365162501</v>
      </c>
      <c r="CX40" s="23">
        <v>3.4682719621686799</v>
      </c>
      <c r="CY40" s="23">
        <v>0</v>
      </c>
      <c r="CZ40" s="23">
        <v>20.427771947728399</v>
      </c>
      <c r="DA40" s="23">
        <v>0.82629121850260701</v>
      </c>
      <c r="DB40" s="23">
        <v>0</v>
      </c>
      <c r="DC40" s="23">
        <v>0</v>
      </c>
      <c r="DD40" s="23">
        <v>16.141311128437</v>
      </c>
      <c r="DE40" s="23">
        <v>5.48304847921401</v>
      </c>
      <c r="DF40" s="23">
        <v>0</v>
      </c>
      <c r="DG40" s="23">
        <v>0</v>
      </c>
      <c r="DH40" s="23">
        <v>887.29692190677599</v>
      </c>
      <c r="DI40" s="23">
        <v>1.7525734096926799</v>
      </c>
      <c r="DJ40" s="23">
        <v>5.7196711507145697</v>
      </c>
      <c r="DL40" s="32">
        <f t="shared" si="27"/>
        <v>1.0971352820480587</v>
      </c>
      <c r="DM40" s="46">
        <f t="shared" si="28"/>
        <v>7.3415081182242829E-3</v>
      </c>
      <c r="DN40" s="46">
        <f t="shared" si="29"/>
        <v>1.1516880827681198E-2</v>
      </c>
      <c r="DO40" s="46">
        <f t="shared" si="30"/>
        <v>6.650303155879023E-3</v>
      </c>
      <c r="DP40" s="46">
        <f t="shared" si="31"/>
        <v>8.6818167395307545E-3</v>
      </c>
      <c r="DQ40" s="46">
        <f t="shared" si="32"/>
        <v>8.7091551488992971E-3</v>
      </c>
      <c r="DR40" s="46">
        <f t="shared" si="33"/>
        <v>5.9276967137768645E-3</v>
      </c>
      <c r="DS40" s="46">
        <f t="shared" si="34"/>
        <v>6.4674124690104889E-3</v>
      </c>
      <c r="DT40" s="46">
        <f t="shared" si="35"/>
        <v>1.2493459937929588E-2</v>
      </c>
      <c r="DU40" s="46">
        <f t="shared" si="36"/>
        <v>1.4893919391286634E-2</v>
      </c>
      <c r="DV40" s="46">
        <f t="shared" si="37"/>
        <v>4.5157701018222985E-3</v>
      </c>
      <c r="DW40" s="46">
        <f t="shared" si="38"/>
        <v>7.8894348640002089E-3</v>
      </c>
      <c r="DX40" s="46">
        <f t="shared" si="39"/>
        <v>-7.2182838393361655E-4</v>
      </c>
      <c r="DY40" s="46">
        <f t="shared" si="40"/>
        <v>9.9307682557037841E-3</v>
      </c>
      <c r="DZ40" s="46">
        <f t="shared" si="41"/>
        <v>7.0292064445113562E-3</v>
      </c>
      <c r="EA40" s="46">
        <f t="shared" si="42"/>
        <v>-7.2357307118118294E-4</v>
      </c>
      <c r="EB40" s="46">
        <f t="shared" si="43"/>
        <v>1.0691079145312981E-2</v>
      </c>
      <c r="EC40" s="46">
        <f t="shared" si="44"/>
        <v>-7.2483157964005015E-4</v>
      </c>
      <c r="ED40" s="46">
        <f t="shared" si="45"/>
        <v>-7.2334848255416662E-4</v>
      </c>
      <c r="EE40" s="46">
        <f t="shared" si="46"/>
        <v>-7.2339196854454024E-4</v>
      </c>
      <c r="EF40" s="46">
        <f t="shared" si="47"/>
        <v>-7.2507684388876958E-4</v>
      </c>
      <c r="EG40" s="46">
        <f t="shared" si="48"/>
        <v>0</v>
      </c>
      <c r="EH40" s="46">
        <f t="shared" si="49"/>
        <v>-7.2136272935387842E-4</v>
      </c>
      <c r="EI40" s="46">
        <f t="shared" si="50"/>
        <v>-7.1396790188119638E-4</v>
      </c>
      <c r="EJ40" s="46">
        <f t="shared" si="51"/>
        <v>-7.2024119216417199E-4</v>
      </c>
      <c r="EK40" s="46">
        <f t="shared" si="52"/>
        <v>-7.2395944717000614E-4</v>
      </c>
      <c r="EL40" s="46">
        <f t="shared" si="53"/>
        <v>3.925552721099311E-3</v>
      </c>
      <c r="EM40" s="46">
        <f t="shared" si="54"/>
        <v>0</v>
      </c>
    </row>
    <row r="41" spans="1:143" x14ac:dyDescent="0.3">
      <c r="A41" s="21" t="s">
        <v>38</v>
      </c>
      <c r="B41" s="21">
        <v>16753.694972000001</v>
      </c>
      <c r="C41" s="21">
        <v>131.53374954</v>
      </c>
      <c r="D41" s="21">
        <v>272.65698153</v>
      </c>
      <c r="E41" s="21">
        <v>2224.8450053000001</v>
      </c>
      <c r="F41" s="21">
        <v>2221.3213993999998</v>
      </c>
      <c r="G41" s="21">
        <v>50.54374791</v>
      </c>
      <c r="H41" s="21">
        <v>2577.2929920000001</v>
      </c>
      <c r="I41" s="23">
        <v>68.830877127999997</v>
      </c>
      <c r="J41" s="23">
        <v>7.0084894308000001</v>
      </c>
      <c r="K41" s="23">
        <v>123.53602026</v>
      </c>
      <c r="L41" s="23">
        <v>18.789635272000002</v>
      </c>
      <c r="M41" s="23">
        <v>8.438206E-4</v>
      </c>
      <c r="N41" s="23">
        <v>145.69510546000001</v>
      </c>
      <c r="O41" s="23">
        <v>4.6115076999999997E-3</v>
      </c>
      <c r="P41" s="23">
        <v>6.2422294999999999E-3</v>
      </c>
      <c r="Q41" s="23">
        <v>17.933570830000001</v>
      </c>
      <c r="R41" s="23">
        <v>6.8144669999999996E-4</v>
      </c>
      <c r="S41" s="23">
        <v>21.919579745</v>
      </c>
      <c r="T41" s="23">
        <v>6.6406112540000004</v>
      </c>
      <c r="U41" s="23">
        <v>2.6737049509999999</v>
      </c>
      <c r="W41" s="23">
        <v>7.5498822E-3</v>
      </c>
      <c r="X41" s="23">
        <v>9.6365738899999998E-2</v>
      </c>
      <c r="Y41" s="23">
        <v>6.2765830100000003E-2</v>
      </c>
      <c r="Z41" s="23">
        <v>4.3302719987999998</v>
      </c>
      <c r="AA41" s="23">
        <v>0.15004053310000001</v>
      </c>
      <c r="AD41" s="23" t="s">
        <v>38</v>
      </c>
      <c r="AE41" s="23">
        <v>0</v>
      </c>
      <c r="AF41" s="23">
        <v>162.78693006559999</v>
      </c>
      <c r="AG41" s="23">
        <v>7.0990938187372201</v>
      </c>
      <c r="AH41" s="23">
        <v>69.6166401510756</v>
      </c>
      <c r="AI41" s="23">
        <v>69.6166401510756</v>
      </c>
      <c r="AJ41" s="23">
        <v>455.39293775505502</v>
      </c>
      <c r="AK41" s="23">
        <v>0</v>
      </c>
      <c r="AL41" s="23">
        <v>124.014025991019</v>
      </c>
      <c r="AM41" s="23">
        <v>0.15074653247646499</v>
      </c>
      <c r="AN41" s="23">
        <v>18.901539853436901</v>
      </c>
      <c r="AO41" s="23">
        <v>2.0244220570556101E-4</v>
      </c>
      <c r="AP41" s="23">
        <v>6.4106408837227196E-4</v>
      </c>
      <c r="AQ41" s="23">
        <v>895.40272495289503</v>
      </c>
      <c r="AR41" s="23">
        <v>16860.887470934798</v>
      </c>
      <c r="AS41" s="23">
        <v>243.41806676126799</v>
      </c>
      <c r="AT41" s="23">
        <v>93.020133137955597</v>
      </c>
      <c r="AU41" s="23">
        <v>152.56978311461501</v>
      </c>
      <c r="AV41" s="23">
        <v>0</v>
      </c>
      <c r="AW41" s="23">
        <v>0</v>
      </c>
      <c r="AX41" s="23">
        <v>0</v>
      </c>
      <c r="AY41" s="23">
        <v>146.99754044690101</v>
      </c>
      <c r="AZ41" s="23">
        <v>146.99754044690101</v>
      </c>
      <c r="BA41" s="23">
        <v>1.8568498774250699E-3</v>
      </c>
      <c r="BB41" s="23">
        <v>2.3210635389650002E-3</v>
      </c>
      <c r="BC41" s="23">
        <v>0</v>
      </c>
      <c r="BD41" s="23">
        <v>59.091048962791497</v>
      </c>
      <c r="BE41" s="23">
        <v>8.9118351664940807</v>
      </c>
      <c r="BF41" s="23">
        <v>689.02178956182695</v>
      </c>
      <c r="BG41" s="23">
        <v>49.162306398293602</v>
      </c>
      <c r="BH41" s="23">
        <v>2.0591711819088702E-3</v>
      </c>
      <c r="BI41" s="23">
        <v>4.1807465872120897E-3</v>
      </c>
      <c r="BJ41" s="23">
        <v>0</v>
      </c>
      <c r="BK41" s="23">
        <v>18.127811147543099</v>
      </c>
      <c r="BL41" s="23">
        <v>132.850694067913</v>
      </c>
      <c r="BM41" s="23">
        <v>0</v>
      </c>
      <c r="BN41" s="23">
        <v>2.7928865095873401E-4</v>
      </c>
      <c r="BO41" s="23">
        <v>4.0190484341121101E-4</v>
      </c>
      <c r="BP41" s="23">
        <v>2846.5250161764102</v>
      </c>
      <c r="BQ41" s="23">
        <v>247.07494159559499</v>
      </c>
      <c r="BR41" s="23">
        <v>27.452769971725701</v>
      </c>
      <c r="BS41" s="23">
        <v>274.52771156732098</v>
      </c>
      <c r="BT41" s="23">
        <v>5.5355913725787999E-2</v>
      </c>
      <c r="BU41" s="23">
        <v>113.299910957897</v>
      </c>
      <c r="BV41" s="23">
        <v>2.67270433944479</v>
      </c>
      <c r="BW41" s="23">
        <v>0</v>
      </c>
      <c r="BX41" s="23">
        <v>7.5470813768234698E-3</v>
      </c>
      <c r="BY41" s="23">
        <v>9.6330224547751503E-2</v>
      </c>
      <c r="BZ41" s="23">
        <v>6.2742297421969198E-2</v>
      </c>
      <c r="CA41" s="23">
        <v>4.3286513352501004</v>
      </c>
      <c r="CB41" s="23">
        <v>0.24623196911324499</v>
      </c>
      <c r="CC41" s="23">
        <v>299.351553793981</v>
      </c>
      <c r="CD41" s="23">
        <v>0.223847240309308</v>
      </c>
      <c r="CE41" s="23">
        <v>6.6370732599194202</v>
      </c>
      <c r="CF41" s="23">
        <v>124.906775808682</v>
      </c>
      <c r="CG41" s="23">
        <v>0.201462519001085</v>
      </c>
      <c r="CH41" s="23">
        <v>0</v>
      </c>
      <c r="CI41" s="23">
        <v>4.6421293760368602E-4</v>
      </c>
      <c r="CJ41" s="23">
        <v>21.647148565066601</v>
      </c>
      <c r="CK41" s="23">
        <v>2242.0588995789299</v>
      </c>
      <c r="CL41" s="23">
        <v>2238.5365999011201</v>
      </c>
      <c r="CM41" s="23">
        <v>3.5222996778165401</v>
      </c>
      <c r="CN41" s="23">
        <v>0.25294750464348498</v>
      </c>
      <c r="CO41" s="23">
        <v>0</v>
      </c>
      <c r="CP41" s="23">
        <v>54.842574979745002</v>
      </c>
      <c r="CQ41" s="23">
        <v>2.10416444881694</v>
      </c>
      <c r="CR41" s="23">
        <v>827.56340998804001</v>
      </c>
      <c r="CS41" s="23">
        <v>3.3577092890645202</v>
      </c>
      <c r="CT41" s="23">
        <v>4.2530981633294198</v>
      </c>
      <c r="CU41" s="23">
        <v>1182.3613378197299</v>
      </c>
      <c r="CV41" s="23">
        <v>36.731401989900597</v>
      </c>
      <c r="CW41" s="23">
        <v>0.76108059282285201</v>
      </c>
      <c r="CX41" s="23">
        <v>9.1777377528288095</v>
      </c>
      <c r="CY41" s="23">
        <v>0</v>
      </c>
      <c r="CZ41" s="23">
        <v>50.831237296031098</v>
      </c>
      <c r="DA41" s="23">
        <v>2.4523047981579702</v>
      </c>
      <c r="DB41" s="23">
        <v>0</v>
      </c>
      <c r="DC41" s="23">
        <v>0</v>
      </c>
      <c r="DD41" s="23">
        <v>47.90493589623</v>
      </c>
      <c r="DE41" s="23">
        <v>21.911446893485099</v>
      </c>
      <c r="DF41" s="23">
        <v>0</v>
      </c>
      <c r="DG41" s="23">
        <v>0</v>
      </c>
      <c r="DH41" s="23">
        <v>2590.7583211803499</v>
      </c>
      <c r="DI41" s="23">
        <v>6.6381454830631998</v>
      </c>
      <c r="DJ41" s="23">
        <v>16.9751093961058</v>
      </c>
      <c r="DL41" s="32">
        <f t="shared" si="27"/>
        <v>1.0987227148534384</v>
      </c>
      <c r="DM41" s="46">
        <f t="shared" si="28"/>
        <v>6.3981407751511005E-3</v>
      </c>
      <c r="DN41" s="46">
        <f t="shared" si="29"/>
        <v>1.0012217643902152E-2</v>
      </c>
      <c r="DO41" s="46">
        <f t="shared" si="30"/>
        <v>6.8611118146452033E-3</v>
      </c>
      <c r="DP41" s="46">
        <f t="shared" si="31"/>
        <v>7.7371206703941119E-3</v>
      </c>
      <c r="DQ41" s="46">
        <f t="shared" si="32"/>
        <v>7.7499818377341967E-3</v>
      </c>
      <c r="DR41" s="46">
        <f t="shared" si="33"/>
        <v>5.6879317011277334E-3</v>
      </c>
      <c r="DS41" s="46">
        <f t="shared" si="34"/>
        <v>5.2246016351833258E-3</v>
      </c>
      <c r="DT41" s="46">
        <f t="shared" si="35"/>
        <v>1.1415850790545268E-2</v>
      </c>
      <c r="DU41" s="46">
        <f t="shared" si="36"/>
        <v>1.2927805461051796E-2</v>
      </c>
      <c r="DV41" s="46">
        <f t="shared" si="37"/>
        <v>3.8693632028372095E-3</v>
      </c>
      <c r="DW41" s="46">
        <f t="shared" si="38"/>
        <v>5.9556547967515817E-3</v>
      </c>
      <c r="DX41" s="46">
        <f t="shared" si="39"/>
        <v>-3.7247955568636768E-4</v>
      </c>
      <c r="DY41" s="46">
        <f t="shared" si="40"/>
        <v>8.9394560152783135E-3</v>
      </c>
      <c r="DZ41" s="46">
        <f t="shared" si="41"/>
        <v>6.6396189675138866E-3</v>
      </c>
      <c r="EA41" s="46">
        <f t="shared" si="42"/>
        <v>-3.7033737369638231E-4</v>
      </c>
      <c r="EB41" s="46">
        <f t="shared" si="43"/>
        <v>1.0831101033050551E-2</v>
      </c>
      <c r="EC41" s="46">
        <f t="shared" si="44"/>
        <v>-3.7157070399628867E-4</v>
      </c>
      <c r="ED41" s="46">
        <f t="shared" si="45"/>
        <v>-3.7103136143639884E-4</v>
      </c>
      <c r="EE41" s="46">
        <f t="shared" si="46"/>
        <v>-3.7131686263298312E-4</v>
      </c>
      <c r="EF41" s="46">
        <f t="shared" si="47"/>
        <v>-3.7424157622017215E-4</v>
      </c>
      <c r="EG41" s="46">
        <f t="shared" si="48"/>
        <v>0</v>
      </c>
      <c r="EH41" s="46">
        <f t="shared" si="49"/>
        <v>-3.7097574536067114E-4</v>
      </c>
      <c r="EI41" s="46">
        <f t="shared" si="50"/>
        <v>-3.6853712381480677E-4</v>
      </c>
      <c r="EJ41" s="46">
        <f t="shared" si="51"/>
        <v>-3.7492817339166893E-4</v>
      </c>
      <c r="EK41" s="46">
        <f t="shared" si="52"/>
        <v>-3.7426368374747417E-4</v>
      </c>
      <c r="EL41" s="46">
        <f t="shared" si="53"/>
        <v>4.7053910158693178E-3</v>
      </c>
      <c r="EM41" s="46">
        <f t="shared" si="54"/>
        <v>0</v>
      </c>
    </row>
    <row r="42" spans="1:143" x14ac:dyDescent="0.3">
      <c r="A42" s="21" t="s">
        <v>39</v>
      </c>
      <c r="B42" s="21">
        <v>6911.0262407</v>
      </c>
      <c r="C42" s="21">
        <v>47.532427691999999</v>
      </c>
      <c r="D42" s="21">
        <v>113.93103062</v>
      </c>
      <c r="E42" s="21">
        <v>977.98413567</v>
      </c>
      <c r="F42" s="21">
        <v>976.02904259000002</v>
      </c>
      <c r="G42" s="21">
        <v>31.347241910000001</v>
      </c>
      <c r="H42" s="21">
        <v>996.69575993000001</v>
      </c>
      <c r="I42" s="23">
        <v>24.015807696</v>
      </c>
      <c r="J42" s="23">
        <v>2.0210091670999999</v>
      </c>
      <c r="K42" s="23">
        <v>55.854690419999997</v>
      </c>
      <c r="L42" s="23">
        <v>4.9010795575000001</v>
      </c>
      <c r="M42" s="23">
        <v>2.2949919999999999E-4</v>
      </c>
      <c r="N42" s="23">
        <v>48.443819894000001</v>
      </c>
      <c r="O42" s="23">
        <v>1.8879208E-3</v>
      </c>
      <c r="P42" s="23">
        <v>1.6531647E-3</v>
      </c>
      <c r="Q42" s="23">
        <v>7.5207331345000004</v>
      </c>
      <c r="R42" s="23">
        <v>2.0848439999999999E-4</v>
      </c>
      <c r="S42" s="23">
        <v>4.8861139959999997</v>
      </c>
      <c r="T42" s="23">
        <v>1.5924363255</v>
      </c>
      <c r="U42" s="23">
        <v>0.80923264360000002</v>
      </c>
      <c r="W42" s="23">
        <v>2.9261017000000002E-3</v>
      </c>
      <c r="X42" s="23">
        <v>3.3059726900000003E-2</v>
      </c>
      <c r="Y42" s="23">
        <v>2.2342292600000001E-2</v>
      </c>
      <c r="Z42" s="23">
        <v>0.92161302379999999</v>
      </c>
      <c r="AA42" s="23">
        <v>9.5005397800000002E-2</v>
      </c>
      <c r="AD42" s="23" t="s">
        <v>39</v>
      </c>
      <c r="AE42" s="23">
        <v>0</v>
      </c>
      <c r="AF42" s="23">
        <v>62.9795395010661</v>
      </c>
      <c r="AG42" s="23">
        <v>2.0436940038427398</v>
      </c>
      <c r="AH42" s="23">
        <v>24.211106427347801</v>
      </c>
      <c r="AI42" s="23">
        <v>24.211106427347801</v>
      </c>
      <c r="AJ42" s="23">
        <v>176.18394875971799</v>
      </c>
      <c r="AK42" s="23">
        <v>0</v>
      </c>
      <c r="AL42" s="23">
        <v>55.968201055814298</v>
      </c>
      <c r="AM42" s="23">
        <v>9.5161826892059098E-2</v>
      </c>
      <c r="AN42" s="23">
        <v>4.9289340371072496</v>
      </c>
      <c r="AO42" s="6">
        <v>5.5055567792115097E-5</v>
      </c>
      <c r="AP42" s="23">
        <v>1.7434247913997601E-4</v>
      </c>
      <c r="AQ42" s="23">
        <v>346.41635112405902</v>
      </c>
      <c r="AR42" s="23">
        <v>6937.3442387164596</v>
      </c>
      <c r="AS42" s="23">
        <v>94.174371166562196</v>
      </c>
      <c r="AT42" s="23">
        <v>35.987923868669697</v>
      </c>
      <c r="AU42" s="23">
        <v>59.026690095235303</v>
      </c>
      <c r="AV42" s="23">
        <v>0</v>
      </c>
      <c r="AW42" s="23">
        <v>0</v>
      </c>
      <c r="AX42" s="23">
        <v>0</v>
      </c>
      <c r="AY42" s="23">
        <v>48.765740548897497</v>
      </c>
      <c r="AZ42" s="23">
        <v>48.765740548897497</v>
      </c>
      <c r="BA42" s="23">
        <v>7.5813024341277603E-4</v>
      </c>
      <c r="BB42" s="23">
        <v>9.4766545728505204E-4</v>
      </c>
      <c r="BC42" s="23">
        <v>0</v>
      </c>
      <c r="BD42" s="23">
        <v>22.8613318535293</v>
      </c>
      <c r="BE42" s="23">
        <v>3.44784112010981</v>
      </c>
      <c r="BF42" s="23">
        <v>266.57101528456798</v>
      </c>
      <c r="BG42" s="23">
        <v>19.020072776902101</v>
      </c>
      <c r="BH42" s="23">
        <v>5.4530473271383398E-4</v>
      </c>
      <c r="BI42" s="23">
        <v>1.10712945311595E-3</v>
      </c>
      <c r="BJ42" s="23">
        <v>0</v>
      </c>
      <c r="BK42" s="23">
        <v>7.5683760902501298</v>
      </c>
      <c r="BL42" s="23">
        <v>47.859281396738197</v>
      </c>
      <c r="BM42" s="23">
        <v>0</v>
      </c>
      <c r="BN42" s="6">
        <v>8.5441022842860006E-5</v>
      </c>
      <c r="BO42" s="23">
        <v>1.22951299665448E-4</v>
      </c>
      <c r="BP42" s="23">
        <v>1098.9976664737601</v>
      </c>
      <c r="BQ42" s="23">
        <v>102.943957064545</v>
      </c>
      <c r="BR42" s="23">
        <v>11.4382201084012</v>
      </c>
      <c r="BS42" s="23">
        <v>114.382177172947</v>
      </c>
      <c r="BT42" s="23">
        <v>2.1416274484290398E-2</v>
      </c>
      <c r="BU42" s="23">
        <v>43.833841251850501</v>
      </c>
      <c r="BV42" s="23">
        <v>0.80887482988508297</v>
      </c>
      <c r="BW42" s="23">
        <v>0</v>
      </c>
      <c r="BX42" s="23">
        <v>2.9248076809163699E-3</v>
      </c>
      <c r="BY42" s="23">
        <v>3.30451024337668E-2</v>
      </c>
      <c r="BZ42" s="23">
        <v>2.2332496361489498E-2</v>
      </c>
      <c r="CA42" s="23">
        <v>0.92120490302278502</v>
      </c>
      <c r="CB42" s="23">
        <v>0.107829477162871</v>
      </c>
      <c r="CC42" s="23">
        <v>115.814104473215</v>
      </c>
      <c r="CD42" s="23">
        <v>9.8026840225532805E-2</v>
      </c>
      <c r="CE42" s="23">
        <v>2.9064937756907301</v>
      </c>
      <c r="CF42" s="23">
        <v>54.698953584990903</v>
      </c>
      <c r="CG42" s="23">
        <v>8.8224155458919595E-2</v>
      </c>
      <c r="CH42" s="23">
        <v>0</v>
      </c>
      <c r="CI42" s="23">
        <v>1.89532672773469E-4</v>
      </c>
      <c r="CJ42" s="23">
        <v>9.4796828850785602</v>
      </c>
      <c r="CK42" s="23">
        <v>982.25030814991999</v>
      </c>
      <c r="CL42" s="23">
        <v>980.296077891918</v>
      </c>
      <c r="CM42" s="23">
        <v>1.9542302580013899</v>
      </c>
      <c r="CN42" s="23">
        <v>0.110770282268776</v>
      </c>
      <c r="CO42" s="23">
        <v>0</v>
      </c>
      <c r="CP42" s="23">
        <v>24.0165630802978</v>
      </c>
      <c r="CQ42" s="23">
        <v>0.921451882912526</v>
      </c>
      <c r="CR42" s="23">
        <v>362.40518916207799</v>
      </c>
      <c r="CS42" s="23">
        <v>1.4704018913451999</v>
      </c>
      <c r="CT42" s="23">
        <v>1.8625088690840299</v>
      </c>
      <c r="CU42" s="23">
        <v>517.77759063476503</v>
      </c>
      <c r="CV42" s="23">
        <v>14.210767812952801</v>
      </c>
      <c r="CW42" s="23">
        <v>0.33329108539052099</v>
      </c>
      <c r="CX42" s="23">
        <v>4.0191002851678501</v>
      </c>
      <c r="CY42" s="23">
        <v>0</v>
      </c>
      <c r="CZ42" s="23">
        <v>31.415070363817701</v>
      </c>
      <c r="DA42" s="23">
        <v>0.94875636372711303</v>
      </c>
      <c r="DB42" s="23">
        <v>0</v>
      </c>
      <c r="DC42" s="23">
        <v>0</v>
      </c>
      <c r="DD42" s="23">
        <v>18.533628677083598</v>
      </c>
      <c r="DE42" s="23">
        <v>4.8839605806343096</v>
      </c>
      <c r="DF42" s="23">
        <v>0</v>
      </c>
      <c r="DG42" s="23">
        <v>0</v>
      </c>
      <c r="DH42" s="23">
        <v>1000.03782950555</v>
      </c>
      <c r="DI42" s="23">
        <v>1.5917337426652101</v>
      </c>
      <c r="DJ42" s="23">
        <v>6.5673868495665699</v>
      </c>
      <c r="DL42" s="32">
        <f t="shared" si="27"/>
        <v>1.0989560935081215</v>
      </c>
      <c r="DM42" s="46">
        <f t="shared" si="28"/>
        <v>3.8081172173054702E-3</v>
      </c>
      <c r="DN42" s="46">
        <f t="shared" si="29"/>
        <v>6.8764361638782821E-3</v>
      </c>
      <c r="DO42" s="46">
        <f t="shared" si="30"/>
        <v>3.9598215735599431E-3</v>
      </c>
      <c r="DP42" s="46">
        <f t="shared" si="31"/>
        <v>4.3622103102902649E-3</v>
      </c>
      <c r="DQ42" s="46">
        <f t="shared" si="32"/>
        <v>4.3718323079761437E-3</v>
      </c>
      <c r="DR42" s="46">
        <f t="shared" si="33"/>
        <v>2.163777407034414E-3</v>
      </c>
      <c r="DS42" s="46">
        <f t="shared" si="34"/>
        <v>3.3531491854492486E-3</v>
      </c>
      <c r="DT42" s="46">
        <f t="shared" si="35"/>
        <v>8.1320909052885835E-3</v>
      </c>
      <c r="DU42" s="46">
        <f t="shared" si="36"/>
        <v>1.1224509572755175E-2</v>
      </c>
      <c r="DV42" s="46">
        <f t="shared" si="37"/>
        <v>2.0322489474161611E-3</v>
      </c>
      <c r="DW42" s="46">
        <f t="shared" si="38"/>
        <v>5.6833355346424643E-3</v>
      </c>
      <c r="DX42" s="46">
        <f t="shared" si="39"/>
        <v>-4.4075564493862196E-4</v>
      </c>
      <c r="DY42" s="46">
        <f t="shared" si="40"/>
        <v>6.6452368042382243E-3</v>
      </c>
      <c r="DZ42" s="46">
        <f t="shared" si="41"/>
        <v>3.9236674924588988E-3</v>
      </c>
      <c r="EA42" s="46">
        <f t="shared" si="42"/>
        <v>-4.4188831894121256E-4</v>
      </c>
      <c r="EB42" s="46">
        <f t="shared" si="43"/>
        <v>6.3348818390558254E-3</v>
      </c>
      <c r="EC42" s="46">
        <f t="shared" si="44"/>
        <v>-4.4165170963392551E-4</v>
      </c>
      <c r="ED42" s="46">
        <f t="shared" si="45"/>
        <v>-4.4072147466330561E-4</v>
      </c>
      <c r="EE42" s="46">
        <f t="shared" si="46"/>
        <v>-4.4119995477330407E-4</v>
      </c>
      <c r="EF42" s="46">
        <f t="shared" si="47"/>
        <v>-4.4216421290824777E-4</v>
      </c>
      <c r="EG42" s="46">
        <f t="shared" si="48"/>
        <v>0</v>
      </c>
      <c r="EH42" s="46">
        <f t="shared" si="49"/>
        <v>-4.4223311979562556E-4</v>
      </c>
      <c r="EI42" s="46">
        <f t="shared" si="50"/>
        <v>-4.4236500432804921E-4</v>
      </c>
      <c r="EJ42" s="46">
        <f t="shared" si="51"/>
        <v>-4.3846165144674682E-4</v>
      </c>
      <c r="EK42" s="46">
        <f t="shared" si="52"/>
        <v>-4.4283312700183532E-4</v>
      </c>
      <c r="EL42" s="46">
        <f t="shared" si="53"/>
        <v>1.6465284676603507E-3</v>
      </c>
      <c r="EM42" s="46">
        <f t="shared" si="54"/>
        <v>0</v>
      </c>
    </row>
    <row r="43" spans="1:143" x14ac:dyDescent="0.3">
      <c r="A43" s="21" t="s">
        <v>40</v>
      </c>
      <c r="B43" s="21">
        <v>32729.037843999999</v>
      </c>
      <c r="C43" s="21">
        <v>256.36159559999999</v>
      </c>
      <c r="D43" s="21">
        <v>525.72161009000001</v>
      </c>
      <c r="E43" s="21">
        <v>4387.9258755999999</v>
      </c>
      <c r="F43" s="21">
        <v>4382.8144960999998</v>
      </c>
      <c r="G43" s="21">
        <v>106.65593758</v>
      </c>
      <c r="H43" s="21">
        <v>5006.8164270999996</v>
      </c>
      <c r="I43" s="23">
        <v>132.63697028000001</v>
      </c>
      <c r="J43" s="23">
        <v>13.371316801000001</v>
      </c>
      <c r="K43" s="23">
        <v>244.01844933999999</v>
      </c>
      <c r="L43" s="23">
        <v>35.295386209999997</v>
      </c>
      <c r="M43" s="23">
        <v>1.5794391E-3</v>
      </c>
      <c r="N43" s="23">
        <v>277.52851188</v>
      </c>
      <c r="O43" s="23">
        <v>9.0501209999999995E-3</v>
      </c>
      <c r="P43" s="23">
        <v>1.1684025900000001E-2</v>
      </c>
      <c r="Q43" s="23">
        <v>36.164269939</v>
      </c>
      <c r="R43" s="23">
        <v>1.2755123E-3</v>
      </c>
      <c r="S43" s="23">
        <v>42.425015834</v>
      </c>
      <c r="T43" s="23">
        <v>13.676437146</v>
      </c>
      <c r="U43" s="23">
        <v>5.1135661849999998</v>
      </c>
      <c r="W43" s="23">
        <v>1.3163824399999999E-2</v>
      </c>
      <c r="X43" s="23">
        <v>0.17553548190000001</v>
      </c>
      <c r="Y43" s="23">
        <v>0.1138438366</v>
      </c>
      <c r="Z43" s="23">
        <v>8.8125200549000002</v>
      </c>
      <c r="AA43" s="23">
        <v>0.32512691690000001</v>
      </c>
      <c r="AB43" s="23">
        <v>0.41477414029999998</v>
      </c>
      <c r="AD43" s="23" t="s">
        <v>40</v>
      </c>
      <c r="AE43" s="23">
        <v>0</v>
      </c>
      <c r="AF43" s="23">
        <v>316.34961451499998</v>
      </c>
      <c r="AG43" s="23">
        <v>13.5454993255182</v>
      </c>
      <c r="AH43" s="23">
        <v>134.15027594232299</v>
      </c>
      <c r="AI43" s="23">
        <v>134.15027594232299</v>
      </c>
      <c r="AJ43" s="23">
        <v>884.981092407711</v>
      </c>
      <c r="AK43" s="23">
        <v>0</v>
      </c>
      <c r="AL43" s="23">
        <v>244.968580596057</v>
      </c>
      <c r="AM43" s="23">
        <v>0.32651486960231402</v>
      </c>
      <c r="AN43" s="23">
        <v>35.514895229578499</v>
      </c>
      <c r="AO43" s="23">
        <v>3.79008950208612E-4</v>
      </c>
      <c r="AP43" s="23">
        <v>1.2001938252958299E-3</v>
      </c>
      <c r="AQ43" s="23">
        <v>1740.0676552606401</v>
      </c>
      <c r="AR43" s="23">
        <v>32938.062951878601</v>
      </c>
      <c r="AS43" s="23">
        <v>473.04290309943201</v>
      </c>
      <c r="AT43" s="23">
        <v>180.769225746411</v>
      </c>
      <c r="AU43" s="23">
        <v>296.49419287904698</v>
      </c>
      <c r="AV43" s="23">
        <v>0.41837950851094302</v>
      </c>
      <c r="AW43" s="23">
        <v>0</v>
      </c>
      <c r="AX43" s="23">
        <v>0</v>
      </c>
      <c r="AY43" s="23">
        <v>280.05101831640502</v>
      </c>
      <c r="AZ43" s="23">
        <v>280.05101831640502</v>
      </c>
      <c r="BA43" s="23">
        <v>3.64392164120318E-3</v>
      </c>
      <c r="BB43" s="23">
        <v>4.5549275662906197E-3</v>
      </c>
      <c r="BC43" s="23">
        <v>0</v>
      </c>
      <c r="BD43" s="23">
        <v>114.833673678886</v>
      </c>
      <c r="BE43" s="23">
        <v>17.318688882556899</v>
      </c>
      <c r="BF43" s="23">
        <v>1338.99990132319</v>
      </c>
      <c r="BG43" s="23">
        <v>95.538833258237204</v>
      </c>
      <c r="BH43" s="23">
        <v>3.8551512265524602E-3</v>
      </c>
      <c r="BI43" s="23">
        <v>7.8271220469915102E-3</v>
      </c>
      <c r="BJ43" s="23">
        <v>0</v>
      </c>
      <c r="BK43" s="23">
        <v>36.538546279366003</v>
      </c>
      <c r="BL43" s="23">
        <v>258.90327304011799</v>
      </c>
      <c r="BM43" s="23">
        <v>0</v>
      </c>
      <c r="BN43" s="23">
        <v>5.2288349257758801E-4</v>
      </c>
      <c r="BO43" s="23">
        <v>7.5243885928448896E-4</v>
      </c>
      <c r="BP43" s="23">
        <v>5530.3137015051998</v>
      </c>
      <c r="BQ43" s="23">
        <v>476.431945534813</v>
      </c>
      <c r="BR43" s="23">
        <v>52.936879649465098</v>
      </c>
      <c r="BS43" s="23">
        <v>529.36882518427797</v>
      </c>
      <c r="BT43" s="23">
        <v>0.10757518552848599</v>
      </c>
      <c r="BU43" s="23">
        <v>220.17974494246999</v>
      </c>
      <c r="BV43" s="23">
        <v>5.1161576409151799</v>
      </c>
      <c r="BW43" s="23">
        <v>0</v>
      </c>
      <c r="BX43" s="23">
        <v>1.3161812623906701E-2</v>
      </c>
      <c r="BY43" s="23">
        <v>0.175509399300111</v>
      </c>
      <c r="BZ43" s="23">
        <v>0.113826513861123</v>
      </c>
      <c r="CA43" s="23">
        <v>8.8204592191296491</v>
      </c>
      <c r="CB43" s="23">
        <v>0.48576599436718998</v>
      </c>
      <c r="CC43" s="23">
        <v>581.74030561357699</v>
      </c>
      <c r="CD43" s="23">
        <v>0.44160533871260998</v>
      </c>
      <c r="CE43" s="23">
        <v>13.0936018995023</v>
      </c>
      <c r="CF43" s="23">
        <v>246.41580839409801</v>
      </c>
      <c r="CG43" s="23">
        <v>0.397444840027116</v>
      </c>
      <c r="CH43" s="23">
        <v>0</v>
      </c>
      <c r="CI43" s="23">
        <v>9.1098494485689204E-4</v>
      </c>
      <c r="CJ43" s="23">
        <v>42.705445147351398</v>
      </c>
      <c r="CK43" s="23">
        <v>4421.2906695297197</v>
      </c>
      <c r="CL43" s="23">
        <v>4416.1800646216498</v>
      </c>
      <c r="CM43" s="23">
        <v>5.1106049080650502</v>
      </c>
      <c r="CN43" s="23">
        <v>0.49901435308123399</v>
      </c>
      <c r="CO43" s="23">
        <v>0</v>
      </c>
      <c r="CP43" s="23">
        <v>108.19331544062101</v>
      </c>
      <c r="CQ43" s="23">
        <v>4.1510913678025902</v>
      </c>
      <c r="CR43" s="23">
        <v>1632.6152860882801</v>
      </c>
      <c r="CS43" s="23">
        <v>6.62408004276966</v>
      </c>
      <c r="CT43" s="23">
        <v>8.3905031890959307</v>
      </c>
      <c r="CU43" s="23">
        <v>2332.5598250081298</v>
      </c>
      <c r="CV43" s="23">
        <v>71.381421848856803</v>
      </c>
      <c r="CW43" s="23">
        <v>1.5014582953862701</v>
      </c>
      <c r="CX43" s="23">
        <v>18.105819222429801</v>
      </c>
      <c r="CY43" s="23">
        <v>0</v>
      </c>
      <c r="CZ43" s="23">
        <v>107.216065895269</v>
      </c>
      <c r="DA43" s="23">
        <v>4.7656536443708299</v>
      </c>
      <c r="DB43" s="23">
        <v>0</v>
      </c>
      <c r="DC43" s="23">
        <v>0</v>
      </c>
      <c r="DD43" s="23">
        <v>93.095377851484301</v>
      </c>
      <c r="DE43" s="23">
        <v>42.443971132441199</v>
      </c>
      <c r="DF43" s="23">
        <v>0</v>
      </c>
      <c r="DG43" s="23">
        <v>0</v>
      </c>
      <c r="DH43" s="23">
        <v>5033.2374808886798</v>
      </c>
      <c r="DI43" s="23">
        <v>13.6868966080151</v>
      </c>
      <c r="DJ43" s="23">
        <v>32.988336782942497</v>
      </c>
      <c r="DL43" s="32">
        <f t="shared" si="27"/>
        <v>1.0987587457384893</v>
      </c>
      <c r="DM43" s="46">
        <f t="shared" si="28"/>
        <v>6.3865338441936965E-3</v>
      </c>
      <c r="DN43" s="46">
        <f t="shared" si="29"/>
        <v>9.9144235476041325E-3</v>
      </c>
      <c r="DO43" s="46">
        <f t="shared" si="30"/>
        <v>6.9375407521360495E-3</v>
      </c>
      <c r="DP43" s="46">
        <f t="shared" si="31"/>
        <v>7.6037733716633298E-3</v>
      </c>
      <c r="DQ43" s="46">
        <f t="shared" si="32"/>
        <v>7.6128178711054135E-3</v>
      </c>
      <c r="DR43" s="46">
        <f t="shared" si="33"/>
        <v>5.251731202014504E-3</v>
      </c>
      <c r="DS43" s="46">
        <f t="shared" si="34"/>
        <v>5.2770166778380433E-3</v>
      </c>
      <c r="DT43" s="46">
        <f t="shared" si="35"/>
        <v>1.1409380500235726E-2</v>
      </c>
      <c r="DU43" s="46">
        <f t="shared" si="36"/>
        <v>1.3026579738591865E-2</v>
      </c>
      <c r="DV43" s="46">
        <f t="shared" si="37"/>
        <v>3.8936861480221622E-3</v>
      </c>
      <c r="DW43" s="46">
        <f t="shared" si="38"/>
        <v>6.2191986871165273E-3</v>
      </c>
      <c r="DX43" s="46">
        <f t="shared" si="39"/>
        <v>-1.4962558262490632E-4</v>
      </c>
      <c r="DY43" s="46">
        <f t="shared" si="40"/>
        <v>9.0891794119363333E-3</v>
      </c>
      <c r="DZ43" s="46">
        <f t="shared" si="41"/>
        <v>6.5980501642676666E-3</v>
      </c>
      <c r="EA43" s="46">
        <f t="shared" si="42"/>
        <v>-1.5000193178535401E-4</v>
      </c>
      <c r="EB43" s="46">
        <f t="shared" si="43"/>
        <v>1.0349340412437798E-2</v>
      </c>
      <c r="EC43" s="46">
        <f t="shared" si="44"/>
        <v>-1.4891909542780565E-4</v>
      </c>
      <c r="ED43" s="46">
        <f t="shared" si="45"/>
        <v>4.4679531801159351E-4</v>
      </c>
      <c r="EE43" s="46">
        <f t="shared" si="46"/>
        <v>7.6477973783983344E-4</v>
      </c>
      <c r="EF43" s="46">
        <f t="shared" si="47"/>
        <v>5.0678055615702633E-4</v>
      </c>
      <c r="EG43" s="46">
        <f t="shared" si="48"/>
        <v>0</v>
      </c>
      <c r="EH43" s="46">
        <f t="shared" si="49"/>
        <v>-1.5282611133119348E-4</v>
      </c>
      <c r="EI43" s="46">
        <f t="shared" si="50"/>
        <v>-1.4858876169473849E-4</v>
      </c>
      <c r="EJ43" s="46">
        <f t="shared" si="51"/>
        <v>-1.5216228997856369E-4</v>
      </c>
      <c r="EK43" s="46">
        <f t="shared" si="52"/>
        <v>9.0089601841354325E-4</v>
      </c>
      <c r="EL43" s="46">
        <f t="shared" si="53"/>
        <v>4.2689566140748231E-3</v>
      </c>
      <c r="EM43" s="46">
        <f t="shared" si="54"/>
        <v>8.6923649780464348E-3</v>
      </c>
    </row>
    <row r="44" spans="1:143" x14ac:dyDescent="0.3">
      <c r="A44" s="21" t="s">
        <v>41</v>
      </c>
      <c r="B44" s="21">
        <v>21152.878840000001</v>
      </c>
      <c r="C44" s="21">
        <v>160.83752920000001</v>
      </c>
      <c r="D44" s="21">
        <v>425.33388894000001</v>
      </c>
      <c r="E44" s="21">
        <v>3325.7045361999999</v>
      </c>
      <c r="F44" s="21">
        <v>3313.9247983999999</v>
      </c>
      <c r="G44" s="21">
        <v>62.658842266000001</v>
      </c>
      <c r="H44" s="21">
        <v>3621.710834</v>
      </c>
      <c r="I44" s="23">
        <v>353.90860873999998</v>
      </c>
      <c r="J44" s="23">
        <v>13.203947024</v>
      </c>
      <c r="K44" s="23">
        <v>103.88736424</v>
      </c>
      <c r="L44" s="23">
        <v>24.191404359</v>
      </c>
      <c r="M44" s="23">
        <v>1.2352242999999999E-3</v>
      </c>
      <c r="N44" s="23">
        <v>244.58729878</v>
      </c>
      <c r="O44" s="23">
        <v>1.0590910000000001E-3</v>
      </c>
      <c r="P44" s="23">
        <v>9.1126681000000005E-3</v>
      </c>
      <c r="Q44" s="23">
        <v>51.369419919000002</v>
      </c>
      <c r="R44" s="23">
        <v>1.0021752E-3</v>
      </c>
      <c r="S44" s="23">
        <v>32.501741557999999</v>
      </c>
      <c r="T44" s="23">
        <v>16.065731849999999</v>
      </c>
      <c r="U44" s="23">
        <v>4.6271903973999997</v>
      </c>
      <c r="W44" s="23">
        <v>1.50949017E-2</v>
      </c>
      <c r="X44" s="23">
        <v>0.1582053376</v>
      </c>
      <c r="Y44" s="23">
        <v>0.1073351766</v>
      </c>
      <c r="Z44" s="23">
        <v>12.252205234</v>
      </c>
      <c r="AA44" s="23">
        <v>0.23641882589999999</v>
      </c>
      <c r="AB44" s="23">
        <v>4.7106955699000004</v>
      </c>
      <c r="AD44" s="23" t="s">
        <v>41</v>
      </c>
      <c r="AE44" s="23">
        <v>0</v>
      </c>
      <c r="AF44" s="23">
        <v>209.18453118458899</v>
      </c>
      <c r="AG44" s="23">
        <v>13.205556666679801</v>
      </c>
      <c r="AH44" s="23">
        <v>353.95207465447299</v>
      </c>
      <c r="AI44" s="23">
        <v>353.95207465447299</v>
      </c>
      <c r="AJ44" s="23">
        <v>585.18931414460803</v>
      </c>
      <c r="AK44" s="23">
        <v>0</v>
      </c>
      <c r="AL44" s="23">
        <v>103.89567241119001</v>
      </c>
      <c r="AM44" s="23">
        <v>0.236427579681427</v>
      </c>
      <c r="AN44" s="23">
        <v>24.1943779196421</v>
      </c>
      <c r="AO44" s="23">
        <v>2.96417963955455E-4</v>
      </c>
      <c r="AP44" s="23">
        <v>9.38658293123122E-4</v>
      </c>
      <c r="AQ44" s="23">
        <v>1150.61122302276</v>
      </c>
      <c r="AR44" s="23">
        <v>21155.9758945992</v>
      </c>
      <c r="AS44" s="23">
        <v>312.79725803400402</v>
      </c>
      <c r="AT44" s="23">
        <v>119.532703037426</v>
      </c>
      <c r="AU44" s="23">
        <v>196.055360675419</v>
      </c>
      <c r="AV44" s="23">
        <v>4.7112915074542903</v>
      </c>
      <c r="AW44" s="23">
        <v>0</v>
      </c>
      <c r="AX44" s="23">
        <v>0</v>
      </c>
      <c r="AY44" s="23">
        <v>244.61707342804999</v>
      </c>
      <c r="AZ44" s="23">
        <v>244.61707342804999</v>
      </c>
      <c r="BA44" s="23">
        <v>4.23666682113944E-4</v>
      </c>
      <c r="BB44" s="23">
        <v>5.2958262329255495E-4</v>
      </c>
      <c r="BC44" s="23">
        <v>0</v>
      </c>
      <c r="BD44" s="23">
        <v>75.933196212493002</v>
      </c>
      <c r="BE44" s="23">
        <v>11.4518961449923</v>
      </c>
      <c r="BF44" s="23">
        <v>885.40713806238898</v>
      </c>
      <c r="BG44" s="23">
        <v>63.174595305399002</v>
      </c>
      <c r="BH44" s="23">
        <v>3.0068160266937798E-3</v>
      </c>
      <c r="BI44" s="23">
        <v>6.1047508037089396E-3</v>
      </c>
      <c r="BJ44" s="23">
        <v>0</v>
      </c>
      <c r="BK44" s="23">
        <v>51.374751157498601</v>
      </c>
      <c r="BL44" s="23">
        <v>160.884574945091</v>
      </c>
      <c r="BM44" s="23">
        <v>0</v>
      </c>
      <c r="BN44" s="23">
        <v>4.1084184419696099E-4</v>
      </c>
      <c r="BO44" s="23">
        <v>5.9121256965551604E-4</v>
      </c>
      <c r="BP44" s="23">
        <v>3950.60895976443</v>
      </c>
      <c r="BQ44" s="23">
        <v>382.841706732403</v>
      </c>
      <c r="BR44" s="23">
        <v>42.537975055829499</v>
      </c>
      <c r="BS44" s="23">
        <v>425.37968178823201</v>
      </c>
      <c r="BT44" s="23">
        <v>7.1133525537093595E-2</v>
      </c>
      <c r="BU44" s="23">
        <v>145.59276172893999</v>
      </c>
      <c r="BV44" s="23">
        <v>4.6276983308148703</v>
      </c>
      <c r="BW44" s="23">
        <v>0</v>
      </c>
      <c r="BX44" s="23">
        <v>1.5093251410611901E-2</v>
      </c>
      <c r="BY44" s="23">
        <v>0.158187318375101</v>
      </c>
      <c r="BZ44" s="23">
        <v>0.10732284798842</v>
      </c>
      <c r="CA44" s="23">
        <v>12.2536523053226</v>
      </c>
      <c r="CB44" s="23">
        <v>0.36458701631346402</v>
      </c>
      <c r="CC44" s="23">
        <v>384.67298365547498</v>
      </c>
      <c r="CD44" s="23">
        <v>0.331442642598819</v>
      </c>
      <c r="CE44" s="23">
        <v>9.8272770670833296</v>
      </c>
      <c r="CF44" s="23">
        <v>184.945021488858</v>
      </c>
      <c r="CG44" s="23">
        <v>0.29829846709075802</v>
      </c>
      <c r="CH44" s="23">
        <v>0</v>
      </c>
      <c r="CI44" s="23">
        <v>1.0591660438109E-4</v>
      </c>
      <c r="CJ44" s="23">
        <v>32.052173264876501</v>
      </c>
      <c r="CK44" s="23">
        <v>3326.3002384541301</v>
      </c>
      <c r="CL44" s="23">
        <v>3314.52161456973</v>
      </c>
      <c r="CM44" s="23">
        <v>11.7786238844031</v>
      </c>
      <c r="CN44" s="23">
        <v>0.37453020421442101</v>
      </c>
      <c r="CO44" s="23">
        <v>0</v>
      </c>
      <c r="CP44" s="23">
        <v>81.203460116525207</v>
      </c>
      <c r="CQ44" s="23">
        <v>3.1155607190851899</v>
      </c>
      <c r="CR44" s="23">
        <v>1225.3437284050101</v>
      </c>
      <c r="CS44" s="23">
        <v>4.9716405633187204</v>
      </c>
      <c r="CT44" s="23">
        <v>6.2974121939483103</v>
      </c>
      <c r="CU44" s="23">
        <v>1750.6804272446</v>
      </c>
      <c r="CV44" s="23">
        <v>47.2006164732733</v>
      </c>
      <c r="CW44" s="23">
        <v>1.1269052537267401</v>
      </c>
      <c r="CX44" s="23">
        <v>13.5891499224777</v>
      </c>
      <c r="CY44" s="23">
        <v>0</v>
      </c>
      <c r="CZ44" s="23">
        <v>62.666883178937901</v>
      </c>
      <c r="DA44" s="23">
        <v>3.1512635142433498</v>
      </c>
      <c r="DB44" s="23">
        <v>0</v>
      </c>
      <c r="DC44" s="23">
        <v>0</v>
      </c>
      <c r="DD44" s="23">
        <v>61.558846788106202</v>
      </c>
      <c r="DE44" s="23">
        <v>32.5058570461361</v>
      </c>
      <c r="DF44" s="23">
        <v>0</v>
      </c>
      <c r="DG44" s="23">
        <v>0</v>
      </c>
      <c r="DH44" s="23">
        <v>3622.00944168775</v>
      </c>
      <c r="DI44" s="23">
        <v>16.067760205989501</v>
      </c>
      <c r="DJ44" s="23">
        <v>21.813368796221202</v>
      </c>
      <c r="DL44" s="32">
        <f t="shared" si="27"/>
        <v>1.090722987713572</v>
      </c>
      <c r="DM44" s="46">
        <f t="shared" si="28"/>
        <v>1.4641291252243563E-4</v>
      </c>
      <c r="DN44" s="46">
        <f t="shared" si="29"/>
        <v>2.9250477376145597E-4</v>
      </c>
      <c r="DO44" s="46">
        <f t="shared" si="30"/>
        <v>1.0766329564314809E-4</v>
      </c>
      <c r="DP44" s="46">
        <f t="shared" si="31"/>
        <v>1.7912061869778496E-4</v>
      </c>
      <c r="DQ44" s="46">
        <f t="shared" si="32"/>
        <v>1.8009345595840557E-4</v>
      </c>
      <c r="DR44" s="46">
        <f t="shared" si="33"/>
        <v>1.2832846326405595E-4</v>
      </c>
      <c r="DS44" s="46">
        <f t="shared" si="34"/>
        <v>8.2449345471423586E-5</v>
      </c>
      <c r="DT44" s="46">
        <f t="shared" si="35"/>
        <v>1.2281677642080185E-4</v>
      </c>
      <c r="DU44" s="46">
        <f t="shared" si="36"/>
        <v>1.2190617524255272E-4</v>
      </c>
      <c r="DV44" s="46">
        <f t="shared" si="37"/>
        <v>7.9972874957302519E-5</v>
      </c>
      <c r="DW44" s="46">
        <f t="shared" si="38"/>
        <v>1.2291806618470969E-4</v>
      </c>
      <c r="DX44" s="46">
        <f t="shared" si="39"/>
        <v>-1.1985104359011664E-4</v>
      </c>
      <c r="DY44" s="46">
        <f t="shared" si="40"/>
        <v>1.2173423639947629E-4</v>
      </c>
      <c r="DZ44" s="46">
        <f t="shared" si="41"/>
        <v>7.0730265471880382E-5</v>
      </c>
      <c r="EA44" s="46">
        <f t="shared" si="42"/>
        <v>-1.2085040135283145E-4</v>
      </c>
      <c r="EB44" s="46">
        <f t="shared" si="43"/>
        <v>1.0378233795524637E-4</v>
      </c>
      <c r="EC44" s="46">
        <f t="shared" si="44"/>
        <v>-1.2052398375342529E-4</v>
      </c>
      <c r="ED44" s="46">
        <f t="shared" si="45"/>
        <v>1.2662361888383103E-4</v>
      </c>
      <c r="EE44" s="46">
        <f t="shared" si="46"/>
        <v>1.2625356930142076E-4</v>
      </c>
      <c r="EF44" s="46">
        <f t="shared" si="47"/>
        <v>1.0977145335449101E-4</v>
      </c>
      <c r="EG44" s="46">
        <f t="shared" si="48"/>
        <v>0</v>
      </c>
      <c r="EH44" s="46">
        <f t="shared" si="49"/>
        <v>-1.0932760086136654E-4</v>
      </c>
      <c r="EI44" s="46">
        <f t="shared" si="50"/>
        <v>-1.1389770517449547E-4</v>
      </c>
      <c r="EJ44" s="46">
        <f t="shared" si="51"/>
        <v>-1.1486086826823993E-4</v>
      </c>
      <c r="EK44" s="46">
        <f t="shared" si="52"/>
        <v>1.1810700971482145E-4</v>
      </c>
      <c r="EL44" s="46">
        <f t="shared" si="53"/>
        <v>3.7026583622022245E-5</v>
      </c>
      <c r="EM44" s="46">
        <f t="shared" si="54"/>
        <v>1.2650733749337433E-4</v>
      </c>
    </row>
    <row r="45" spans="1:143" x14ac:dyDescent="0.3">
      <c r="A45" s="21" t="s">
        <v>42</v>
      </c>
      <c r="B45" s="21">
        <v>3828.5951083</v>
      </c>
      <c r="C45" s="21">
        <v>26.832503296999999</v>
      </c>
      <c r="D45" s="21">
        <v>106.56383787999999</v>
      </c>
      <c r="E45" s="21">
        <v>597.38046938000002</v>
      </c>
      <c r="F45" s="21">
        <v>590.58691699999997</v>
      </c>
      <c r="G45" s="21">
        <v>7.5340439440999996</v>
      </c>
      <c r="H45" s="21">
        <v>708.20297700000003</v>
      </c>
      <c r="I45" s="23">
        <v>14.824262600999999</v>
      </c>
      <c r="J45" s="23">
        <v>1.6000333918</v>
      </c>
      <c r="K45" s="23">
        <v>26.672913446999999</v>
      </c>
      <c r="L45" s="23">
        <v>3.6565307872999999</v>
      </c>
      <c r="M45" s="23">
        <v>1.3610609999999999E-4</v>
      </c>
      <c r="N45" s="23">
        <v>30.346230844000001</v>
      </c>
      <c r="O45" s="23">
        <v>8.9356509999999995E-4</v>
      </c>
      <c r="P45" s="23">
        <v>1.006856E-3</v>
      </c>
      <c r="Q45" s="23">
        <v>4.7085341990999998</v>
      </c>
      <c r="R45" s="23">
        <v>1.099156E-4</v>
      </c>
      <c r="S45" s="23">
        <v>3.5355734330000002</v>
      </c>
      <c r="T45" s="23">
        <v>1.0711139805000001</v>
      </c>
      <c r="U45" s="23">
        <v>0.59234794859999995</v>
      </c>
      <c r="W45" s="23">
        <v>5.2776925999999998E-3</v>
      </c>
      <c r="X45" s="23">
        <v>3.5843131200000003E-2</v>
      </c>
      <c r="Y45" s="23">
        <v>2.6944330799999999E-2</v>
      </c>
      <c r="Z45" s="23">
        <v>0.83111464459999995</v>
      </c>
      <c r="AA45" s="23">
        <v>3.6712517E-2</v>
      </c>
      <c r="AD45" s="23" t="s">
        <v>42</v>
      </c>
      <c r="AE45" s="23">
        <v>0</v>
      </c>
      <c r="AF45" s="23">
        <v>46.285221665270498</v>
      </c>
      <c r="AG45" s="23">
        <v>1.62625375670211</v>
      </c>
      <c r="AH45" s="23">
        <v>15.0518751545698</v>
      </c>
      <c r="AI45" s="23">
        <v>15.0518751545698</v>
      </c>
      <c r="AJ45" s="23">
        <v>129.48192178281701</v>
      </c>
      <c r="AK45" s="23">
        <v>0</v>
      </c>
      <c r="AL45" s="23">
        <v>26.809294252193101</v>
      </c>
      <c r="AM45" s="23">
        <v>3.6912595830710999E-2</v>
      </c>
      <c r="AN45" s="23">
        <v>3.6891014213842501</v>
      </c>
      <c r="AO45" s="6">
        <v>3.26474460979844E-5</v>
      </c>
      <c r="AP45" s="23">
        <v>1.0338298367797001E-4</v>
      </c>
      <c r="AQ45" s="23">
        <v>254.58974297123501</v>
      </c>
      <c r="AR45" s="23">
        <v>3859.3070962143302</v>
      </c>
      <c r="AS45" s="23">
        <v>69.211056497323796</v>
      </c>
      <c r="AT45" s="23">
        <v>26.448400882655001</v>
      </c>
      <c r="AU45" s="23">
        <v>43.380128235656599</v>
      </c>
      <c r="AV45" s="23">
        <v>0</v>
      </c>
      <c r="AW45" s="23">
        <v>0</v>
      </c>
      <c r="AX45" s="23">
        <v>0</v>
      </c>
      <c r="AY45" s="23">
        <v>30.723908881612001</v>
      </c>
      <c r="AZ45" s="23">
        <v>30.723908881612001</v>
      </c>
      <c r="BA45" s="23">
        <v>3.6098315926449102E-4</v>
      </c>
      <c r="BB45" s="23">
        <v>4.5123110971518498E-4</v>
      </c>
      <c r="BC45" s="23">
        <v>0</v>
      </c>
      <c r="BD45" s="23">
        <v>16.801341984473201</v>
      </c>
      <c r="BE45" s="23">
        <v>2.5339013608119401</v>
      </c>
      <c r="BF45" s="23">
        <v>195.909533427111</v>
      </c>
      <c r="BG45" s="23">
        <v>13.9783192574337</v>
      </c>
      <c r="BH45" s="23">
        <v>3.3207771411013101E-4</v>
      </c>
      <c r="BI45" s="23">
        <v>6.7422065612195896E-4</v>
      </c>
      <c r="BJ45" s="23">
        <v>0</v>
      </c>
      <c r="BK45" s="23">
        <v>4.7643204077304304</v>
      </c>
      <c r="BL45" s="23">
        <v>27.214342060770399</v>
      </c>
      <c r="BM45" s="23">
        <v>0</v>
      </c>
      <c r="BN45" s="6">
        <v>4.50404323561346E-5</v>
      </c>
      <c r="BO45" s="6">
        <v>6.4814600653449904E-5</v>
      </c>
      <c r="BP45" s="23">
        <v>784.69056691964602</v>
      </c>
      <c r="BQ45" s="23">
        <v>96.369521733560404</v>
      </c>
      <c r="BR45" s="23">
        <v>10.707729708892799</v>
      </c>
      <c r="BS45" s="23">
        <v>107.077251442453</v>
      </c>
      <c r="BT45" s="23">
        <v>1.57393455834825E-2</v>
      </c>
      <c r="BU45" s="23">
        <v>32.2145646230625</v>
      </c>
      <c r="BV45" s="23">
        <v>0.59201760638255596</v>
      </c>
      <c r="BW45" s="23">
        <v>0</v>
      </c>
      <c r="BX45" s="23">
        <v>5.2747696230548702E-3</v>
      </c>
      <c r="BY45" s="23">
        <v>3.58231951889098E-2</v>
      </c>
      <c r="BZ45" s="23">
        <v>2.69294622207185E-2</v>
      </c>
      <c r="CA45" s="23">
        <v>0.83065272188122097</v>
      </c>
      <c r="CB45" s="23">
        <v>6.5500545104912405E-2</v>
      </c>
      <c r="CC45" s="23">
        <v>85.114576193405895</v>
      </c>
      <c r="CD45" s="23">
        <v>5.9545963987499798E-2</v>
      </c>
      <c r="CE45" s="23">
        <v>1.7655387284842601</v>
      </c>
      <c r="CF45" s="23">
        <v>33.226662054817901</v>
      </c>
      <c r="CG45" s="23">
        <v>5.3591374998484299E-2</v>
      </c>
      <c r="CH45" s="23">
        <v>0</v>
      </c>
      <c r="CI45" s="6">
        <v>9.0246246439259803E-5</v>
      </c>
      <c r="CJ45" s="23">
        <v>5.7583939095112804</v>
      </c>
      <c r="CK45" s="23">
        <v>602.26658722355501</v>
      </c>
      <c r="CL45" s="23">
        <v>595.47682459224802</v>
      </c>
      <c r="CM45" s="23">
        <v>6.7897626313067301</v>
      </c>
      <c r="CN45" s="23">
        <v>6.7286924155491895E-2</v>
      </c>
      <c r="CO45" s="23">
        <v>0</v>
      </c>
      <c r="CP45" s="23">
        <v>14.5887635460242</v>
      </c>
      <c r="CQ45" s="23">
        <v>0.559732712335411</v>
      </c>
      <c r="CR45" s="23">
        <v>220.141515917921</v>
      </c>
      <c r="CS45" s="23">
        <v>0.89319038755049796</v>
      </c>
      <c r="CT45" s="23">
        <v>1.1313734572551299</v>
      </c>
      <c r="CU45" s="23">
        <v>314.52188626906297</v>
      </c>
      <c r="CV45" s="23">
        <v>10.4438359504235</v>
      </c>
      <c r="CW45" s="23">
        <v>0.20245623126484599</v>
      </c>
      <c r="CX45" s="23">
        <v>2.44138656977352</v>
      </c>
      <c r="CY45" s="23">
        <v>0</v>
      </c>
      <c r="CZ45" s="23">
        <v>7.6180357507674801</v>
      </c>
      <c r="DA45" s="23">
        <v>0.69726359718599096</v>
      </c>
      <c r="DB45" s="23">
        <v>0</v>
      </c>
      <c r="DC45" s="23">
        <v>0</v>
      </c>
      <c r="DD45" s="23">
        <v>13.6208218547293</v>
      </c>
      <c r="DE45" s="23">
        <v>3.53361685596402</v>
      </c>
      <c r="DF45" s="23">
        <v>0</v>
      </c>
      <c r="DG45" s="23">
        <v>0</v>
      </c>
      <c r="DH45" s="23">
        <v>711.97436820163398</v>
      </c>
      <c r="DI45" s="23">
        <v>1.07052177083126</v>
      </c>
      <c r="DJ45" s="23">
        <v>4.8265323747832198</v>
      </c>
      <c r="DL45" s="32">
        <f t="shared" si="27"/>
        <v>1.1021331693466505</v>
      </c>
      <c r="DM45" s="46">
        <f t="shared" si="28"/>
        <v>8.021738273590158E-3</v>
      </c>
      <c r="DN45" s="46">
        <f t="shared" si="29"/>
        <v>1.423045623227749E-2</v>
      </c>
      <c r="DO45" s="46">
        <f t="shared" si="30"/>
        <v>4.8178966961677739E-3</v>
      </c>
      <c r="DP45" s="46">
        <f t="shared" si="31"/>
        <v>8.1792393524785182E-3</v>
      </c>
      <c r="DQ45" s="46">
        <f t="shared" si="32"/>
        <v>8.2797424925822576E-3</v>
      </c>
      <c r="DR45" s="46">
        <f t="shared" si="33"/>
        <v>1.1148303260595594E-2</v>
      </c>
      <c r="DS45" s="46">
        <f t="shared" si="34"/>
        <v>5.3252970181089003E-3</v>
      </c>
      <c r="DT45" s="46">
        <f t="shared" si="35"/>
        <v>1.5354055692081866E-2</v>
      </c>
      <c r="DU45" s="46">
        <f t="shared" si="36"/>
        <v>1.6387386061120075E-2</v>
      </c>
      <c r="DV45" s="46">
        <f t="shared" si="37"/>
        <v>5.1130824333868036E-3</v>
      </c>
      <c r="DW45" s="46">
        <f t="shared" si="38"/>
        <v>8.9075235459183753E-3</v>
      </c>
      <c r="DX45" s="46">
        <f t="shared" si="39"/>
        <v>-5.5596497178012549E-4</v>
      </c>
      <c r="DY45" s="46">
        <f t="shared" si="40"/>
        <v>1.2445632525288521E-2</v>
      </c>
      <c r="DZ45" s="46">
        <f t="shared" si="41"/>
        <v>9.9549718525666232E-3</v>
      </c>
      <c r="EA45" s="46">
        <f t="shared" si="42"/>
        <v>-5.5383269098075382E-4</v>
      </c>
      <c r="EB45" s="46">
        <f t="shared" si="43"/>
        <v>1.1847892841278228E-2</v>
      </c>
      <c r="EC45" s="46">
        <f t="shared" si="44"/>
        <v>-5.5103179544575484E-4</v>
      </c>
      <c r="ED45" s="46">
        <f t="shared" si="45"/>
        <v>-5.5339736907118514E-4</v>
      </c>
      <c r="EE45" s="46">
        <f t="shared" si="46"/>
        <v>-5.5289136312423805E-4</v>
      </c>
      <c r="EF45" s="46">
        <f t="shared" si="47"/>
        <v>-5.5768272385300997E-4</v>
      </c>
      <c r="EG45" s="46">
        <f t="shared" si="48"/>
        <v>0</v>
      </c>
      <c r="EH45" s="46">
        <f t="shared" si="49"/>
        <v>-5.5383614898860329E-4</v>
      </c>
      <c r="EI45" s="46">
        <f t="shared" si="50"/>
        <v>-5.5620171627760351E-4</v>
      </c>
      <c r="EJ45" s="46">
        <f t="shared" si="51"/>
        <v>-5.5182588841653417E-4</v>
      </c>
      <c r="EK45" s="46">
        <f t="shared" si="52"/>
        <v>-5.5578700457299614E-4</v>
      </c>
      <c r="EL45" s="46">
        <f t="shared" si="53"/>
        <v>5.4498805056324351E-3</v>
      </c>
      <c r="EM45" s="46">
        <f t="shared" si="54"/>
        <v>0</v>
      </c>
    </row>
    <row r="46" spans="1:143" x14ac:dyDescent="0.3">
      <c r="A46" s="21" t="s">
        <v>43</v>
      </c>
      <c r="B46" s="21">
        <v>37722.564559999999</v>
      </c>
      <c r="C46" s="21">
        <v>255.12222704999999</v>
      </c>
      <c r="D46" s="21">
        <v>760.29383814000005</v>
      </c>
      <c r="E46" s="21">
        <v>4804.5443271000004</v>
      </c>
      <c r="F46" s="21">
        <v>4802.3444693000001</v>
      </c>
      <c r="G46" s="21">
        <v>172.36131924</v>
      </c>
      <c r="H46" s="21">
        <v>5289.4869047000002</v>
      </c>
      <c r="I46" s="23">
        <v>124.13894147000001</v>
      </c>
      <c r="J46" s="23">
        <v>9.8598239187000001</v>
      </c>
      <c r="K46" s="23">
        <v>310.24492350000003</v>
      </c>
      <c r="L46" s="23">
        <v>33.053327752999998</v>
      </c>
      <c r="M46" s="23">
        <v>1.9233029000000001E-3</v>
      </c>
      <c r="N46" s="23">
        <v>294.25205625000001</v>
      </c>
      <c r="O46" s="23">
        <v>1.32322046E-2</v>
      </c>
      <c r="P46" s="23">
        <v>1.39492296E-2</v>
      </c>
      <c r="Q46" s="23">
        <v>57.740091804999999</v>
      </c>
      <c r="R46" s="23">
        <v>1.6978608999999999E-3</v>
      </c>
      <c r="S46" s="23">
        <v>43.773342438</v>
      </c>
      <c r="T46" s="23">
        <v>13.991486789</v>
      </c>
      <c r="U46" s="23">
        <v>6.3281136020000002</v>
      </c>
      <c r="W46" s="23">
        <v>1.48967557E-2</v>
      </c>
      <c r="X46" s="23">
        <v>0.22474621610000001</v>
      </c>
      <c r="Y46" s="23">
        <v>0.1477910097</v>
      </c>
      <c r="Z46" s="23">
        <v>8.0626881718999996</v>
      </c>
      <c r="AA46" s="23">
        <v>0.84513090619999998</v>
      </c>
      <c r="AD46" s="23" t="s">
        <v>43</v>
      </c>
      <c r="AE46" s="23">
        <v>0</v>
      </c>
      <c r="AF46" s="23">
        <v>328.35060231631701</v>
      </c>
      <c r="AG46" s="23">
        <v>9.86019392810692</v>
      </c>
      <c r="AH46" s="23">
        <v>124.123789931142</v>
      </c>
      <c r="AI46" s="23">
        <v>124.123789931142</v>
      </c>
      <c r="AJ46" s="23">
        <v>918.553793606044</v>
      </c>
      <c r="AK46" s="23">
        <v>0</v>
      </c>
      <c r="AL46" s="23">
        <v>310.132797422267</v>
      </c>
      <c r="AM46" s="23">
        <v>0.84471327005235197</v>
      </c>
      <c r="AN46" s="23">
        <v>33.041002315551601</v>
      </c>
      <c r="AO46" s="23">
        <v>4.6131388876910397E-4</v>
      </c>
      <c r="AP46" s="23">
        <v>1.46083061435098E-3</v>
      </c>
      <c r="AQ46" s="23">
        <v>1806.0791125435201</v>
      </c>
      <c r="AR46" s="23">
        <v>37712.308627236896</v>
      </c>
      <c r="AS46" s="23">
        <v>490.98835786466998</v>
      </c>
      <c r="AT46" s="23">
        <v>187.62692456729701</v>
      </c>
      <c r="AU46" s="23">
        <v>307.742021598723</v>
      </c>
      <c r="AV46" s="23">
        <v>0</v>
      </c>
      <c r="AW46" s="23">
        <v>0</v>
      </c>
      <c r="AX46" s="23">
        <v>0</v>
      </c>
      <c r="AY46" s="23">
        <v>294.167829355138</v>
      </c>
      <c r="AZ46" s="23">
        <v>294.167829355138</v>
      </c>
      <c r="BA46" s="23">
        <v>5.2907570507018898E-3</v>
      </c>
      <c r="BB46" s="23">
        <v>6.6133894334973404E-3</v>
      </c>
      <c r="BC46" s="23">
        <v>0</v>
      </c>
      <c r="BD46" s="23">
        <v>119.19005505612699</v>
      </c>
      <c r="BE46" s="23">
        <v>17.9756986168262</v>
      </c>
      <c r="BF46" s="23">
        <v>1389.7958559193801</v>
      </c>
      <c r="BG46" s="23">
        <v>99.163241855722802</v>
      </c>
      <c r="BH46" s="23">
        <v>4.6004752787689304E-3</v>
      </c>
      <c r="BI46" s="23">
        <v>9.3403635161516101E-3</v>
      </c>
      <c r="BJ46" s="23">
        <v>0</v>
      </c>
      <c r="BK46" s="23">
        <v>57.719895874998699</v>
      </c>
      <c r="BL46" s="23">
        <v>255.077630947822</v>
      </c>
      <c r="BM46" s="23">
        <v>0</v>
      </c>
      <c r="BN46" s="23">
        <v>6.9570280050926703E-4</v>
      </c>
      <c r="BO46" s="23">
        <v>1.0011364937030399E-3</v>
      </c>
      <c r="BP46" s="23">
        <v>5804.1134426825802</v>
      </c>
      <c r="BQ46" s="23">
        <v>683.98877164437204</v>
      </c>
      <c r="BR46" s="23">
        <v>75.998737468542799</v>
      </c>
      <c r="BS46" s="23">
        <v>759.98750911291495</v>
      </c>
      <c r="BT46" s="23">
        <v>0.111656130738349</v>
      </c>
      <c r="BU46" s="23">
        <v>228.53244215664299</v>
      </c>
      <c r="BV46" s="23">
        <v>6.3242941089472904</v>
      </c>
      <c r="BW46" s="23">
        <v>0</v>
      </c>
      <c r="BX46" s="23">
        <v>1.4887780227662401E-2</v>
      </c>
      <c r="BY46" s="23">
        <v>0.224611177561445</v>
      </c>
      <c r="BZ46" s="23">
        <v>0.147701912194249</v>
      </c>
      <c r="CA46" s="23">
        <v>8.0578167804613798</v>
      </c>
      <c r="CB46" s="23">
        <v>0.52816878563909198</v>
      </c>
      <c r="CC46" s="23">
        <v>603.80923717257201</v>
      </c>
      <c r="CD46" s="23">
        <v>0.48015367262465702</v>
      </c>
      <c r="CE46" s="23">
        <v>14.2365537382121</v>
      </c>
      <c r="CF46" s="23">
        <v>267.92565632147699</v>
      </c>
      <c r="CG46" s="23">
        <v>0.43213835865892802</v>
      </c>
      <c r="CH46" s="23">
        <v>0</v>
      </c>
      <c r="CI46" s="23">
        <v>1.3226889649850899E-3</v>
      </c>
      <c r="CJ46" s="23">
        <v>46.4332520456136</v>
      </c>
      <c r="CK46" s="23">
        <v>4803.8710835108504</v>
      </c>
      <c r="CL46" s="23">
        <v>4801.6725513081601</v>
      </c>
      <c r="CM46" s="23">
        <v>2.1985322026819198</v>
      </c>
      <c r="CN46" s="23">
        <v>0.54257335526932204</v>
      </c>
      <c r="CO46" s="23">
        <v>0</v>
      </c>
      <c r="CP46" s="23">
        <v>117.637624663106</v>
      </c>
      <c r="CQ46" s="23">
        <v>4.5134448811433101</v>
      </c>
      <c r="CR46" s="23">
        <v>1775.1282442941599</v>
      </c>
      <c r="CS46" s="23">
        <v>7.2023054326295002</v>
      </c>
      <c r="CT46" s="23">
        <v>9.1229150086255792</v>
      </c>
      <c r="CU46" s="23">
        <v>2536.17070343976</v>
      </c>
      <c r="CV46" s="23">
        <v>74.089354848962401</v>
      </c>
      <c r="CW46" s="23">
        <v>1.6325221773948999</v>
      </c>
      <c r="CX46" s="23">
        <v>19.686295133848098</v>
      </c>
      <c r="CY46" s="23">
        <v>0</v>
      </c>
      <c r="CZ46" s="23">
        <v>172.30773919057299</v>
      </c>
      <c r="DA46" s="23">
        <v>4.9464440820495001</v>
      </c>
      <c r="DB46" s="23">
        <v>0</v>
      </c>
      <c r="DC46" s="23">
        <v>0</v>
      </c>
      <c r="DD46" s="23">
        <v>96.627079397704506</v>
      </c>
      <c r="DE46" s="23">
        <v>43.747023486731102</v>
      </c>
      <c r="DF46" s="23">
        <v>0</v>
      </c>
      <c r="DG46" s="23">
        <v>0</v>
      </c>
      <c r="DH46" s="23">
        <v>5288.2225909819899</v>
      </c>
      <c r="DI46" s="23">
        <v>13.983068307795101</v>
      </c>
      <c r="DJ46" s="23">
        <v>34.239774773296503</v>
      </c>
      <c r="DL46" s="32">
        <f t="shared" si="27"/>
        <v>1.0975546779328729</v>
      </c>
      <c r="DM46" s="46">
        <f t="shared" si="28"/>
        <v>-2.7187792990027995E-4</v>
      </c>
      <c r="DN46" s="46">
        <f t="shared" si="29"/>
        <v>-1.7480288837887366E-4</v>
      </c>
      <c r="DO46" s="46">
        <f t="shared" si="30"/>
        <v>-4.0290873306892593E-4</v>
      </c>
      <c r="DP46" s="46">
        <f t="shared" si="31"/>
        <v>-1.4012641851434435E-4</v>
      </c>
      <c r="DQ46" s="46">
        <f t="shared" si="32"/>
        <v>-1.3991457633566191E-4</v>
      </c>
      <c r="DR46" s="46">
        <f t="shared" si="33"/>
        <v>-3.1085889608680628E-4</v>
      </c>
      <c r="DS46" s="46">
        <f t="shared" si="34"/>
        <v>-2.3902388658659103E-4</v>
      </c>
      <c r="DT46" s="46">
        <f t="shared" si="35"/>
        <v>-1.2205306955729251E-4</v>
      </c>
      <c r="DU46" s="46">
        <f t="shared" si="36"/>
        <v>3.7526979180443237E-5</v>
      </c>
      <c r="DV46" s="46">
        <f t="shared" si="37"/>
        <v>-3.6141148247675843E-4</v>
      </c>
      <c r="DW46" s="46">
        <f t="shared" si="38"/>
        <v>-3.7289550814675925E-4</v>
      </c>
      <c r="DX46" s="46">
        <f t="shared" si="39"/>
        <v>-6.0229560300465541E-4</v>
      </c>
      <c r="DY46" s="46">
        <f t="shared" si="40"/>
        <v>-2.8624063306613873E-4</v>
      </c>
      <c r="DZ46" s="46">
        <f t="shared" si="41"/>
        <v>-4.0576389029529133E-4</v>
      </c>
      <c r="EA46" s="46">
        <f t="shared" si="42"/>
        <v>-6.0152462322795057E-4</v>
      </c>
      <c r="EB46" s="46">
        <f t="shared" si="43"/>
        <v>-3.497730843502277E-4</v>
      </c>
      <c r="EC46" s="46">
        <f t="shared" si="44"/>
        <v>-6.0170169870390068E-4</v>
      </c>
      <c r="ED46" s="46">
        <f t="shared" si="45"/>
        <v>-6.0125523441980668E-4</v>
      </c>
      <c r="EE46" s="46">
        <f t="shared" si="46"/>
        <v>-6.0168596317565048E-4</v>
      </c>
      <c r="EF46" s="46">
        <f t="shared" si="47"/>
        <v>-6.0357529793754613E-4</v>
      </c>
      <c r="EG46" s="46">
        <f t="shared" si="48"/>
        <v>0</v>
      </c>
      <c r="EH46" s="46">
        <f t="shared" si="49"/>
        <v>-6.025118836847943E-4</v>
      </c>
      <c r="EI46" s="46">
        <f t="shared" si="50"/>
        <v>-6.0084899714140337E-4</v>
      </c>
      <c r="EJ46" s="46">
        <f t="shared" si="51"/>
        <v>-6.0286147264211316E-4</v>
      </c>
      <c r="EK46" s="46">
        <f t="shared" si="52"/>
        <v>-6.0418948801685456E-4</v>
      </c>
      <c r="EL46" s="46">
        <f t="shared" si="53"/>
        <v>-4.9416740600085273E-4</v>
      </c>
      <c r="EM46" s="46">
        <f t="shared" si="54"/>
        <v>0</v>
      </c>
    </row>
    <row r="47" spans="1:143" x14ac:dyDescent="0.3">
      <c r="A47" s="21" t="s">
        <v>44</v>
      </c>
      <c r="B47" s="21">
        <v>64787.900672999996</v>
      </c>
      <c r="C47" s="21">
        <v>500.75331073000001</v>
      </c>
      <c r="D47" s="21">
        <v>1033.1246374</v>
      </c>
      <c r="E47" s="21">
        <v>8551.3769670000001</v>
      </c>
      <c r="F47" s="21">
        <v>8546.9468359999992</v>
      </c>
      <c r="G47" s="21">
        <v>221.05727361999999</v>
      </c>
      <c r="H47" s="21">
        <v>9860.5353718999995</v>
      </c>
      <c r="I47" s="23">
        <v>254.80954381000001</v>
      </c>
      <c r="J47" s="23">
        <v>25.303768915999999</v>
      </c>
      <c r="K47" s="23">
        <v>491.87334880999998</v>
      </c>
      <c r="L47" s="23">
        <v>70.109875492</v>
      </c>
      <c r="M47" s="23">
        <v>3.2929335999999998E-3</v>
      </c>
      <c r="N47" s="23">
        <v>543.23649092000005</v>
      </c>
      <c r="O47" s="23">
        <v>1.8483723000000001E-2</v>
      </c>
      <c r="P47" s="23">
        <v>2.4359736699999999E-2</v>
      </c>
      <c r="Q47" s="23">
        <v>73.942286140999997</v>
      </c>
      <c r="R47" s="23">
        <v>2.6592841000000001E-3</v>
      </c>
      <c r="S47" s="23">
        <v>85.539182155000006</v>
      </c>
      <c r="T47" s="23">
        <v>25.914385641999999</v>
      </c>
      <c r="U47" s="23">
        <v>10.194537579</v>
      </c>
      <c r="W47" s="23">
        <v>2.3384202900000001E-2</v>
      </c>
      <c r="X47" s="23">
        <v>0.34566594220000002</v>
      </c>
      <c r="Y47" s="23">
        <v>0.2214358686</v>
      </c>
      <c r="Z47" s="23">
        <v>16.701112296000002</v>
      </c>
      <c r="AA47" s="23">
        <v>0.73007780150000001</v>
      </c>
      <c r="AD47" s="23" t="s">
        <v>44</v>
      </c>
      <c r="AE47" s="23">
        <v>0</v>
      </c>
      <c r="AF47" s="23">
        <v>621.80603188180203</v>
      </c>
      <c r="AG47" s="23">
        <v>25.5576953041063</v>
      </c>
      <c r="AH47" s="23">
        <v>257.00393962005398</v>
      </c>
      <c r="AI47" s="23">
        <v>257.00393962005398</v>
      </c>
      <c r="AJ47" s="23">
        <v>1739.4888819888399</v>
      </c>
      <c r="AK47" s="23">
        <v>0</v>
      </c>
      <c r="AL47" s="23">
        <v>493.13519489324699</v>
      </c>
      <c r="AM47" s="23">
        <v>0.73189107978694901</v>
      </c>
      <c r="AN47" s="23">
        <v>70.413110304335703</v>
      </c>
      <c r="AO47" s="23">
        <v>7.89876570507669E-4</v>
      </c>
      <c r="AP47" s="23">
        <v>2.5012727386294902E-3</v>
      </c>
      <c r="AQ47" s="23">
        <v>3420.21823267737</v>
      </c>
      <c r="AR47" s="23">
        <v>65081.295137363399</v>
      </c>
      <c r="AS47" s="23">
        <v>929.79711588746102</v>
      </c>
      <c r="AT47" s="23">
        <v>355.31388604408198</v>
      </c>
      <c r="AU47" s="23">
        <v>582.77892251835499</v>
      </c>
      <c r="AV47" s="23">
        <v>0</v>
      </c>
      <c r="AW47" s="23">
        <v>0</v>
      </c>
      <c r="AX47" s="23">
        <v>0</v>
      </c>
      <c r="AY47" s="23">
        <v>546.83806689062806</v>
      </c>
      <c r="AZ47" s="23">
        <v>546.83806689062806</v>
      </c>
      <c r="BA47" s="23">
        <v>7.4267243682901501E-3</v>
      </c>
      <c r="BB47" s="23">
        <v>9.2834033917497203E-3</v>
      </c>
      <c r="BC47" s="23">
        <v>0</v>
      </c>
      <c r="BD47" s="23">
        <v>225.71318403755501</v>
      </c>
      <c r="BE47" s="23">
        <v>34.0410235650263</v>
      </c>
      <c r="BF47" s="23">
        <v>2631.8938050476099</v>
      </c>
      <c r="BG47" s="23">
        <v>187.78797072427801</v>
      </c>
      <c r="BH47" s="23">
        <v>8.0343666943975007E-3</v>
      </c>
      <c r="BI47" s="23">
        <v>1.63121894038139E-2</v>
      </c>
      <c r="BJ47" s="23">
        <v>0</v>
      </c>
      <c r="BK47" s="23">
        <v>74.479492009612599</v>
      </c>
      <c r="BL47" s="23">
        <v>504.41369824884799</v>
      </c>
      <c r="BM47" s="23">
        <v>0</v>
      </c>
      <c r="BN47" s="23">
        <v>1.08971907807801E-3</v>
      </c>
      <c r="BO47" s="23">
        <v>1.56813205477361E-3</v>
      </c>
      <c r="BP47" s="23">
        <v>10874.222270014299</v>
      </c>
      <c r="BQ47" s="23">
        <v>934.41186153613501</v>
      </c>
      <c r="BR47" s="23">
        <v>103.82356364927099</v>
      </c>
      <c r="BS47" s="23">
        <v>1038.2354251853999</v>
      </c>
      <c r="BT47" s="23">
        <v>0.21144609830630201</v>
      </c>
      <c r="BU47" s="23">
        <v>432.77778012664902</v>
      </c>
      <c r="BV47" s="23">
        <v>10.189007341592401</v>
      </c>
      <c r="BW47" s="23">
        <v>0</v>
      </c>
      <c r="BX47" s="23">
        <v>2.3371460252055401E-2</v>
      </c>
      <c r="BY47" s="23">
        <v>0.34547830908395299</v>
      </c>
      <c r="BZ47" s="23">
        <v>0.22131602622631999</v>
      </c>
      <c r="CA47" s="23">
        <v>16.692051925844201</v>
      </c>
      <c r="CB47" s="23">
        <v>0.94538858647763502</v>
      </c>
      <c r="CC47" s="23">
        <v>1143.4491900251201</v>
      </c>
      <c r="CD47" s="23">
        <v>0.85944386976120701</v>
      </c>
      <c r="CE47" s="23">
        <v>25.482510973175799</v>
      </c>
      <c r="CF47" s="23">
        <v>479.56975747443499</v>
      </c>
      <c r="CG47" s="23">
        <v>0.77349968931411195</v>
      </c>
      <c r="CH47" s="23">
        <v>0</v>
      </c>
      <c r="CI47" s="23">
        <v>1.8566814361152199E-3</v>
      </c>
      <c r="CJ47" s="23">
        <v>83.112536640195202</v>
      </c>
      <c r="CK47" s="23">
        <v>8599.1132510905409</v>
      </c>
      <c r="CL47" s="23">
        <v>8594.6856911883806</v>
      </c>
      <c r="CM47" s="23">
        <v>4.4275599021599703</v>
      </c>
      <c r="CN47" s="23">
        <v>0.97117176271606998</v>
      </c>
      <c r="CO47" s="23">
        <v>0</v>
      </c>
      <c r="CP47" s="23">
        <v>210.563801501428</v>
      </c>
      <c r="CQ47" s="23">
        <v>8.0787716191401309</v>
      </c>
      <c r="CR47" s="23">
        <v>3177.36499201281</v>
      </c>
      <c r="CS47" s="23">
        <v>12.891662708014101</v>
      </c>
      <c r="CT47" s="23">
        <v>16.3294382365251</v>
      </c>
      <c r="CU47" s="23">
        <v>4539.5833989019702</v>
      </c>
      <c r="CV47" s="23">
        <v>140.30493005239501</v>
      </c>
      <c r="CW47" s="23">
        <v>2.9221098571983499</v>
      </c>
      <c r="CX47" s="23">
        <v>35.237207355209698</v>
      </c>
      <c r="CY47" s="23">
        <v>0</v>
      </c>
      <c r="CZ47" s="23">
        <v>221.83452266718299</v>
      </c>
      <c r="DA47" s="23">
        <v>9.3672055260661597</v>
      </c>
      <c r="DB47" s="23">
        <v>0</v>
      </c>
      <c r="DC47" s="23">
        <v>0</v>
      </c>
      <c r="DD47" s="23">
        <v>182.98510002954799</v>
      </c>
      <c r="DE47" s="23">
        <v>85.492910769962407</v>
      </c>
      <c r="DF47" s="23">
        <v>0</v>
      </c>
      <c r="DG47" s="23">
        <v>0</v>
      </c>
      <c r="DH47" s="23">
        <v>9897.1567500659694</v>
      </c>
      <c r="DI47" s="23">
        <v>25.900366416163202</v>
      </c>
      <c r="DJ47" s="23">
        <v>64.840745199292002</v>
      </c>
      <c r="DL47" s="32">
        <f t="shared" si="27"/>
        <v>1.0987218394759501</v>
      </c>
      <c r="DM47" s="46">
        <f t="shared" si="28"/>
        <v>4.5285379108706445E-3</v>
      </c>
      <c r="DN47" s="46">
        <f t="shared" si="29"/>
        <v>7.3097619934092035E-3</v>
      </c>
      <c r="DO47" s="46">
        <f t="shared" si="30"/>
        <v>4.9469227626415977E-3</v>
      </c>
      <c r="DP47" s="46">
        <f t="shared" si="31"/>
        <v>5.5822921004133443E-3</v>
      </c>
      <c r="DQ47" s="46">
        <f t="shared" si="32"/>
        <v>5.5854863853024E-3</v>
      </c>
      <c r="DR47" s="46">
        <f t="shared" si="33"/>
        <v>3.5160528059307626E-3</v>
      </c>
      <c r="DS47" s="46">
        <f t="shared" si="34"/>
        <v>3.713934059841357E-3</v>
      </c>
      <c r="DT47" s="46">
        <f t="shared" si="35"/>
        <v>8.6119058856376201E-3</v>
      </c>
      <c r="DU47" s="46">
        <f t="shared" si="36"/>
        <v>1.0035121208593508E-2</v>
      </c>
      <c r="DV47" s="46">
        <f t="shared" si="37"/>
        <v>2.5653881965750323E-3</v>
      </c>
      <c r="DW47" s="46">
        <f t="shared" si="38"/>
        <v>4.3251369398067691E-3</v>
      </c>
      <c r="DX47" s="46">
        <f t="shared" si="39"/>
        <v>-5.4185449194622619E-4</v>
      </c>
      <c r="DY47" s="46">
        <f t="shared" si="40"/>
        <v>6.6298491188037526E-3</v>
      </c>
      <c r="DZ47" s="46">
        <f t="shared" si="41"/>
        <v>4.4951006977916883E-3</v>
      </c>
      <c r="EA47" s="46">
        <f t="shared" si="42"/>
        <v>-5.4108145547386707E-4</v>
      </c>
      <c r="EB47" s="46">
        <f t="shared" si="43"/>
        <v>7.2652050220385197E-3</v>
      </c>
      <c r="EC47" s="46">
        <f t="shared" si="44"/>
        <v>-5.3885447906075218E-4</v>
      </c>
      <c r="ED47" s="46">
        <f t="shared" si="45"/>
        <v>-5.4093789386194639E-4</v>
      </c>
      <c r="EE47" s="46">
        <f t="shared" si="46"/>
        <v>-5.4098237289778651E-4</v>
      </c>
      <c r="EF47" s="46">
        <f t="shared" si="47"/>
        <v>-5.4247064810389214E-4</v>
      </c>
      <c r="EG47" s="46">
        <f t="shared" si="48"/>
        <v>0</v>
      </c>
      <c r="EH47" s="46">
        <f t="shared" si="49"/>
        <v>-5.4492547807136779E-4</v>
      </c>
      <c r="EI47" s="46">
        <f t="shared" si="50"/>
        <v>-5.42816323913284E-4</v>
      </c>
      <c r="EJ47" s="46">
        <f t="shared" si="51"/>
        <v>-5.4120578765175036E-4</v>
      </c>
      <c r="EK47" s="46">
        <f t="shared" si="52"/>
        <v>-5.425010020422993E-4</v>
      </c>
      <c r="EL47" s="46">
        <f t="shared" si="53"/>
        <v>2.4836781548808586E-3</v>
      </c>
      <c r="EM47" s="46">
        <f t="shared" si="54"/>
        <v>0</v>
      </c>
    </row>
    <row r="48" spans="1:143" x14ac:dyDescent="0.3">
      <c r="A48" s="21" t="s">
        <v>45</v>
      </c>
      <c r="B48" s="21">
        <v>88663.865147000004</v>
      </c>
      <c r="C48" s="21">
        <v>655.96569924000005</v>
      </c>
      <c r="D48" s="21">
        <v>1381.1342884000001</v>
      </c>
      <c r="E48" s="21">
        <v>10621.736316</v>
      </c>
      <c r="F48" s="21">
        <v>10614.377146000001</v>
      </c>
      <c r="G48" s="21">
        <v>224.83763446</v>
      </c>
      <c r="H48" s="21">
        <v>13803.344096999999</v>
      </c>
      <c r="I48" s="23">
        <v>338.92961480000002</v>
      </c>
      <c r="J48" s="23">
        <v>33.950157220000001</v>
      </c>
      <c r="K48" s="23">
        <v>668.23751935999996</v>
      </c>
      <c r="L48" s="23">
        <v>115.88197649</v>
      </c>
      <c r="M48" s="23">
        <v>6.1053619E-3</v>
      </c>
      <c r="N48" s="23">
        <v>805.48968988000001</v>
      </c>
      <c r="O48" s="23">
        <v>2.5888023999999999E-2</v>
      </c>
      <c r="P48" s="23">
        <v>4.5164897900000001E-2</v>
      </c>
      <c r="Q48" s="23">
        <v>84.534049738999997</v>
      </c>
      <c r="R48" s="23">
        <v>4.9305251999999999E-3</v>
      </c>
      <c r="S48" s="23">
        <v>158.59647878999999</v>
      </c>
      <c r="T48" s="23">
        <v>48.047342800999999</v>
      </c>
      <c r="U48" s="23">
        <v>18.875133887</v>
      </c>
      <c r="W48" s="23">
        <v>4.2798751000000003E-2</v>
      </c>
      <c r="X48" s="23">
        <v>0.63810512669999997</v>
      </c>
      <c r="Y48" s="23">
        <v>0.40434654469999998</v>
      </c>
      <c r="Z48" s="23">
        <v>30.944138930000001</v>
      </c>
      <c r="AA48" s="23">
        <v>0.74197744529999998</v>
      </c>
      <c r="AD48" s="23" t="s">
        <v>45</v>
      </c>
      <c r="AE48" s="23">
        <v>0</v>
      </c>
      <c r="AF48" s="23">
        <v>870.97576852428006</v>
      </c>
      <c r="AG48" s="23">
        <v>34.247544059576498</v>
      </c>
      <c r="AH48" s="23">
        <v>341.51356395709797</v>
      </c>
      <c r="AI48" s="23">
        <v>341.51356395709797</v>
      </c>
      <c r="AJ48" s="23">
        <v>2436.5360229094299</v>
      </c>
      <c r="AK48" s="23">
        <v>0</v>
      </c>
      <c r="AL48" s="23">
        <v>669.86290210689594</v>
      </c>
      <c r="AM48" s="23">
        <v>0.74436433455368101</v>
      </c>
      <c r="AN48" s="23">
        <v>116.256164498567</v>
      </c>
      <c r="AO48" s="23">
        <v>1.4651847329155501E-3</v>
      </c>
      <c r="AP48" s="23">
        <v>4.6397453279209801E-3</v>
      </c>
      <c r="AQ48" s="23">
        <v>4790.7665752442399</v>
      </c>
      <c r="AR48" s="23">
        <v>89020.901441006994</v>
      </c>
      <c r="AS48" s="23">
        <v>1302.3850721179199</v>
      </c>
      <c r="AT48" s="23">
        <v>497.69510818094301</v>
      </c>
      <c r="AU48" s="23">
        <v>816.30989250395601</v>
      </c>
      <c r="AV48" s="23">
        <v>0</v>
      </c>
      <c r="AW48" s="23">
        <v>0</v>
      </c>
      <c r="AX48" s="23">
        <v>0</v>
      </c>
      <c r="AY48" s="23">
        <v>809.79517292111302</v>
      </c>
      <c r="AZ48" s="23">
        <v>809.79517292111302</v>
      </c>
      <c r="BA48" s="23">
        <v>1.0396006190838801E-2</v>
      </c>
      <c r="BB48" s="23">
        <v>1.2995004627107801E-2</v>
      </c>
      <c r="BC48" s="23">
        <v>0</v>
      </c>
      <c r="BD48" s="23">
        <v>316.16091605025798</v>
      </c>
      <c r="BE48" s="23">
        <v>47.681917222502904</v>
      </c>
      <c r="BF48" s="23">
        <v>3686.5446979981598</v>
      </c>
      <c r="BG48" s="23">
        <v>263.03827463341401</v>
      </c>
      <c r="BH48" s="23">
        <v>1.4903358248537999E-2</v>
      </c>
      <c r="BI48" s="23">
        <v>3.0258337907593202E-2</v>
      </c>
      <c r="BJ48" s="23">
        <v>0</v>
      </c>
      <c r="BK48" s="23">
        <v>85.173971605960404</v>
      </c>
      <c r="BL48" s="23">
        <v>660.306980281861</v>
      </c>
      <c r="BM48" s="23">
        <v>0</v>
      </c>
      <c r="BN48" s="23">
        <v>2.02137238949056E-3</v>
      </c>
      <c r="BO48" s="23">
        <v>2.9088056447582299E-3</v>
      </c>
      <c r="BP48" s="23">
        <v>15216.6974897071</v>
      </c>
      <c r="BQ48" s="23">
        <v>1248.6362300769899</v>
      </c>
      <c r="BR48" s="23">
        <v>138.73743586567201</v>
      </c>
      <c r="BS48" s="23">
        <v>1387.37366594266</v>
      </c>
      <c r="BT48" s="23">
        <v>0.29617668510613099</v>
      </c>
      <c r="BU48" s="23">
        <v>606.20026327923699</v>
      </c>
      <c r="BV48" s="23">
        <v>18.873732521291501</v>
      </c>
      <c r="BW48" s="23">
        <v>0</v>
      </c>
      <c r="BX48" s="23">
        <v>4.2795772861641199E-2</v>
      </c>
      <c r="BY48" s="23">
        <v>0.63805885287644704</v>
      </c>
      <c r="BZ48" s="23">
        <v>0.40431734717715201</v>
      </c>
      <c r="CA48" s="23">
        <v>30.941847149968499</v>
      </c>
      <c r="CB48" s="23">
        <v>1.1738299268616601</v>
      </c>
      <c r="CC48" s="23">
        <v>1601.6511594879501</v>
      </c>
      <c r="CD48" s="23">
        <v>1.06711804692537</v>
      </c>
      <c r="CE48" s="23">
        <v>31.6400561764138</v>
      </c>
      <c r="CF48" s="23">
        <v>595.45180936192696</v>
      </c>
      <c r="CG48" s="23">
        <v>0.96040659226067504</v>
      </c>
      <c r="CH48" s="23">
        <v>0</v>
      </c>
      <c r="CI48" s="23">
        <v>2.5990033242392599E-3</v>
      </c>
      <c r="CJ48" s="23">
        <v>103.195659685731</v>
      </c>
      <c r="CK48" s="23">
        <v>10678.843120019899</v>
      </c>
      <c r="CL48" s="23">
        <v>10671.484480434799</v>
      </c>
      <c r="CM48" s="23">
        <v>7.35863958509014</v>
      </c>
      <c r="CN48" s="23">
        <v>1.20584350104995</v>
      </c>
      <c r="CO48" s="23">
        <v>0</v>
      </c>
      <c r="CP48" s="23">
        <v>261.44392303995301</v>
      </c>
      <c r="CQ48" s="23">
        <v>10.0309068490991</v>
      </c>
      <c r="CR48" s="23">
        <v>3945.1357423127502</v>
      </c>
      <c r="CS48" s="23">
        <v>16.006769047878802</v>
      </c>
      <c r="CT48" s="23">
        <v>20.275240057320101</v>
      </c>
      <c r="CU48" s="23">
        <v>5636.5171345756298</v>
      </c>
      <c r="CV48" s="23">
        <v>196.52783765081099</v>
      </c>
      <c r="CW48" s="23">
        <v>3.62820074086321</v>
      </c>
      <c r="CX48" s="23">
        <v>43.751840520180501</v>
      </c>
      <c r="CY48" s="23">
        <v>0</v>
      </c>
      <c r="CZ48" s="23">
        <v>225.79792533253899</v>
      </c>
      <c r="DA48" s="23">
        <v>13.1208284548179</v>
      </c>
      <c r="DB48" s="23">
        <v>0</v>
      </c>
      <c r="DC48" s="23">
        <v>0</v>
      </c>
      <c r="DD48" s="23">
        <v>256.31105520862701</v>
      </c>
      <c r="DE48" s="23">
        <v>158.58529153792199</v>
      </c>
      <c r="DF48" s="23">
        <v>0</v>
      </c>
      <c r="DG48" s="23">
        <v>0</v>
      </c>
      <c r="DH48" s="23">
        <v>13848.463208716999</v>
      </c>
      <c r="DI48" s="23">
        <v>48.043949823938298</v>
      </c>
      <c r="DJ48" s="23">
        <v>90.823683665318896</v>
      </c>
      <c r="DL48" s="32">
        <f t="shared" si="27"/>
        <v>1.0988004416352031</v>
      </c>
      <c r="DM48" s="46">
        <f t="shared" si="28"/>
        <v>4.0268523531547225E-3</v>
      </c>
      <c r="DN48" s="46">
        <f t="shared" si="29"/>
        <v>6.6181525145152372E-3</v>
      </c>
      <c r="DO48" s="46">
        <f t="shared" si="30"/>
        <v>4.5175748622445795E-3</v>
      </c>
      <c r="DP48" s="46">
        <f t="shared" si="31"/>
        <v>5.3764094984994392E-3</v>
      </c>
      <c r="DQ48" s="46">
        <f t="shared" si="32"/>
        <v>5.3801870471805787E-3</v>
      </c>
      <c r="DR48" s="46">
        <f t="shared" si="33"/>
        <v>4.2710415222316023E-3</v>
      </c>
      <c r="DS48" s="46">
        <f t="shared" si="34"/>
        <v>3.2687087563662382E-3</v>
      </c>
      <c r="DT48" s="46">
        <f t="shared" si="35"/>
        <v>7.6238518095349027E-3</v>
      </c>
      <c r="DU48" s="46">
        <f t="shared" si="36"/>
        <v>8.7595128838256573E-3</v>
      </c>
      <c r="DV48" s="46">
        <f t="shared" si="37"/>
        <v>2.4323428418875363E-3</v>
      </c>
      <c r="DW48" s="46">
        <f t="shared" si="38"/>
        <v>3.2290440662210637E-3</v>
      </c>
      <c r="DX48" s="46">
        <f t="shared" si="39"/>
        <v>-7.0731132821136248E-5</v>
      </c>
      <c r="DY48" s="46">
        <f t="shared" si="40"/>
        <v>5.345174612668758E-3</v>
      </c>
      <c r="DZ48" s="46">
        <f t="shared" si="41"/>
        <v>3.9396650043998531E-3</v>
      </c>
      <c r="EA48" s="46">
        <f t="shared" si="42"/>
        <v>-7.0890094247310958E-5</v>
      </c>
      <c r="EB48" s="46">
        <f t="shared" si="43"/>
        <v>7.5699894768578345E-3</v>
      </c>
      <c r="EC48" s="46">
        <f t="shared" si="44"/>
        <v>-7.0411515432473694E-5</v>
      </c>
      <c r="ED48" s="46">
        <f t="shared" si="45"/>
        <v>-7.0539094961974153E-5</v>
      </c>
      <c r="EE48" s="46">
        <f t="shared" si="46"/>
        <v>-7.0617371615191627E-5</v>
      </c>
      <c r="EF48" s="46">
        <f t="shared" si="47"/>
        <v>-7.4244014208802052E-5</v>
      </c>
      <c r="EG48" s="46">
        <f t="shared" si="48"/>
        <v>0</v>
      </c>
      <c r="EH48" s="46">
        <f t="shared" si="49"/>
        <v>-6.9584702572378411E-5</v>
      </c>
      <c r="EI48" s="46">
        <f t="shared" si="50"/>
        <v>-7.251755489293993E-5</v>
      </c>
      <c r="EJ48" s="46">
        <f t="shared" si="51"/>
        <v>-7.2209156305838348E-5</v>
      </c>
      <c r="EK48" s="46">
        <f t="shared" si="52"/>
        <v>-7.4061845336411813E-5</v>
      </c>
      <c r="EL48" s="46">
        <f t="shared" si="53"/>
        <v>3.2169296638335752E-3</v>
      </c>
      <c r="EM48" s="46">
        <f t="shared" si="54"/>
        <v>0</v>
      </c>
    </row>
    <row r="49" spans="1:143" x14ac:dyDescent="0.3">
      <c r="A49" s="21" t="s">
        <v>46</v>
      </c>
      <c r="B49" s="21">
        <v>73434.014762000006</v>
      </c>
      <c r="C49" s="21">
        <v>565.52381955999999</v>
      </c>
      <c r="D49" s="21">
        <v>1104.0444038000001</v>
      </c>
      <c r="E49" s="21">
        <v>9871.8880675</v>
      </c>
      <c r="F49" s="21">
        <v>9870.6867918000007</v>
      </c>
      <c r="G49" s="21">
        <v>270.28708740000002</v>
      </c>
      <c r="H49" s="21">
        <v>11105.249277999999</v>
      </c>
      <c r="I49" s="23">
        <v>284.93544467999999</v>
      </c>
      <c r="J49" s="23">
        <v>27.957746915000001</v>
      </c>
      <c r="K49" s="23">
        <v>564.66712985000004</v>
      </c>
      <c r="L49" s="23">
        <v>74.779189676000001</v>
      </c>
      <c r="M49" s="23">
        <v>3.4472472000000001E-3</v>
      </c>
      <c r="N49" s="23">
        <v>591.29286965999995</v>
      </c>
      <c r="O49" s="23">
        <v>2.0375890399999999E-2</v>
      </c>
      <c r="P49" s="23">
        <v>2.5501283600000001E-2</v>
      </c>
      <c r="Q49" s="23">
        <v>81.433758491000006</v>
      </c>
      <c r="R49" s="23">
        <v>2.7839035000000001E-3</v>
      </c>
      <c r="S49" s="23">
        <v>89.547722809999996</v>
      </c>
      <c r="T49" s="23">
        <v>27.128786529999999</v>
      </c>
      <c r="U49" s="23">
        <v>10.583425892999999</v>
      </c>
      <c r="W49" s="23">
        <v>2.2238862000000002E-2</v>
      </c>
      <c r="X49" s="23">
        <v>0.35065869</v>
      </c>
      <c r="Y49" s="23">
        <v>0.22259656489999999</v>
      </c>
      <c r="Z49" s="23">
        <v>17.410583418000002</v>
      </c>
      <c r="AA49" s="23">
        <v>0.81861353699999995</v>
      </c>
      <c r="AD49" s="23" t="s">
        <v>46</v>
      </c>
      <c r="AE49" s="23">
        <v>0</v>
      </c>
      <c r="AF49" s="23">
        <v>701.05829184513004</v>
      </c>
      <c r="AG49" s="23">
        <v>28.213089449008599</v>
      </c>
      <c r="AH49" s="23">
        <v>287.14205185005602</v>
      </c>
      <c r="AI49" s="23">
        <v>287.14205185005602</v>
      </c>
      <c r="AJ49" s="23">
        <v>1961.19511877015</v>
      </c>
      <c r="AK49" s="23">
        <v>0</v>
      </c>
      <c r="AL49" s="23">
        <v>565.94109389918106</v>
      </c>
      <c r="AM49" s="23">
        <v>0.82045045538294803</v>
      </c>
      <c r="AN49" s="23">
        <v>75.085863196403295</v>
      </c>
      <c r="AO49" s="23">
        <v>8.2694305248764001E-4</v>
      </c>
      <c r="AP49" s="23">
        <v>2.6186585003643102E-3</v>
      </c>
      <c r="AQ49" s="23">
        <v>3856.1404599453199</v>
      </c>
      <c r="AR49" s="23">
        <v>73729.911307616407</v>
      </c>
      <c r="AS49" s="23">
        <v>1048.3041906543101</v>
      </c>
      <c r="AT49" s="23">
        <v>400.600322365426</v>
      </c>
      <c r="AU49" s="23">
        <v>657.05680917435404</v>
      </c>
      <c r="AV49" s="23">
        <v>0</v>
      </c>
      <c r="AW49" s="23">
        <v>0</v>
      </c>
      <c r="AX49" s="23">
        <v>0</v>
      </c>
      <c r="AY49" s="23">
        <v>594.92171675006</v>
      </c>
      <c r="AZ49" s="23">
        <v>594.92171675006</v>
      </c>
      <c r="BA49" s="23">
        <v>8.1839170244160705E-3</v>
      </c>
      <c r="BB49" s="23">
        <v>1.02298550833802E-2</v>
      </c>
      <c r="BC49" s="23">
        <v>0</v>
      </c>
      <c r="BD49" s="23">
        <v>254.481399139953</v>
      </c>
      <c r="BE49" s="23">
        <v>38.379718340121002</v>
      </c>
      <c r="BF49" s="23">
        <v>2967.3405022497</v>
      </c>
      <c r="BG49" s="23">
        <v>211.722303935605</v>
      </c>
      <c r="BH49" s="23">
        <v>8.4114018931970794E-3</v>
      </c>
      <c r="BI49" s="23">
        <v>1.7077702355550398E-2</v>
      </c>
      <c r="BJ49" s="23">
        <v>0</v>
      </c>
      <c r="BK49" s="23">
        <v>81.974792512289298</v>
      </c>
      <c r="BL49" s="23">
        <v>569.20461745509397</v>
      </c>
      <c r="BM49" s="23">
        <v>0</v>
      </c>
      <c r="BN49" s="23">
        <v>1.1408569857515199E-3</v>
      </c>
      <c r="BO49" s="23">
        <v>1.64171959040548E-3</v>
      </c>
      <c r="BP49" s="23">
        <v>12243.9040884714</v>
      </c>
      <c r="BQ49" s="23">
        <v>998.295090802868</v>
      </c>
      <c r="BR49" s="23">
        <v>110.921700046407</v>
      </c>
      <c r="BS49" s="23">
        <v>1109.21679084927</v>
      </c>
      <c r="BT49" s="23">
        <v>0.23839583398092901</v>
      </c>
      <c r="BU49" s="23">
        <v>487.937284930141</v>
      </c>
      <c r="BV49" s="23">
        <v>10.57835690546</v>
      </c>
      <c r="BW49" s="23">
        <v>0</v>
      </c>
      <c r="BX49" s="23">
        <v>2.2228242895936699E-2</v>
      </c>
      <c r="BY49" s="23">
        <v>0.35049291597816001</v>
      </c>
      <c r="BZ49" s="23">
        <v>0.222490901562619</v>
      </c>
      <c r="CA49" s="23">
        <v>17.402227398796999</v>
      </c>
      <c r="CB49" s="23">
        <v>1.09103765527428</v>
      </c>
      <c r="CC49" s="23">
        <v>1289.1871101638501</v>
      </c>
      <c r="CD49" s="23">
        <v>0.99185210624073294</v>
      </c>
      <c r="CE49" s="23">
        <v>29.4084205746347</v>
      </c>
      <c r="CF49" s="23">
        <v>553.45352002072298</v>
      </c>
      <c r="CG49" s="23">
        <v>0.89266699295072105</v>
      </c>
      <c r="CH49" s="23">
        <v>0</v>
      </c>
      <c r="CI49" s="23">
        <v>2.0459713718811402E-3</v>
      </c>
      <c r="CJ49" s="23">
        <v>95.917080845692993</v>
      </c>
      <c r="CK49" s="23">
        <v>9920.0060818815</v>
      </c>
      <c r="CL49" s="23">
        <v>9918.8053627415502</v>
      </c>
      <c r="CM49" s="23">
        <v>1.2007191399449899</v>
      </c>
      <c r="CN49" s="23">
        <v>1.1207930027502599</v>
      </c>
      <c r="CO49" s="23">
        <v>0</v>
      </c>
      <c r="CP49" s="23">
        <v>243.00381583690199</v>
      </c>
      <c r="CQ49" s="23">
        <v>9.3234098801236698</v>
      </c>
      <c r="CR49" s="23">
        <v>3666.8781459129</v>
      </c>
      <c r="CS49" s="23">
        <v>14.8777844078109</v>
      </c>
      <c r="CT49" s="23">
        <v>18.845192656404102</v>
      </c>
      <c r="CU49" s="23">
        <v>5238.9634054795797</v>
      </c>
      <c r="CV49" s="23">
        <v>158.18743755324601</v>
      </c>
      <c r="CW49" s="23">
        <v>3.3722976505343398</v>
      </c>
      <c r="CX49" s="23">
        <v>40.665939719020898</v>
      </c>
      <c r="CY49" s="23">
        <v>0</v>
      </c>
      <c r="CZ49" s="23">
        <v>271.06563437093803</v>
      </c>
      <c r="DA49" s="23">
        <v>10.561097799461299</v>
      </c>
      <c r="DB49" s="23">
        <v>0</v>
      </c>
      <c r="DC49" s="23">
        <v>0</v>
      </c>
      <c r="DD49" s="23">
        <v>206.30745347605699</v>
      </c>
      <c r="DE49" s="23">
        <v>89.504946011591102</v>
      </c>
      <c r="DF49" s="23">
        <v>0</v>
      </c>
      <c r="DG49" s="23">
        <v>0</v>
      </c>
      <c r="DH49" s="23">
        <v>11142.3188281331</v>
      </c>
      <c r="DI49" s="23">
        <v>27.1158303761455</v>
      </c>
      <c r="DJ49" s="23">
        <v>73.105005004707905</v>
      </c>
      <c r="DL49" s="32">
        <f t="shared" si="27"/>
        <v>1.0988649918683819</v>
      </c>
      <c r="DM49" s="46">
        <f t="shared" si="28"/>
        <v>4.0294207878379344E-3</v>
      </c>
      <c r="DN49" s="46">
        <f t="shared" si="29"/>
        <v>6.5086522756155193E-3</v>
      </c>
      <c r="DO49" s="46">
        <f t="shared" si="30"/>
        <v>4.6849447644199006E-3</v>
      </c>
      <c r="DP49" s="46">
        <f t="shared" si="31"/>
        <v>4.8742463500890945E-3</v>
      </c>
      <c r="DQ49" s="46">
        <f t="shared" si="32"/>
        <v>4.8748959374867026E-3</v>
      </c>
      <c r="DR49" s="46">
        <f t="shared" si="33"/>
        <v>2.8804445614741174E-3</v>
      </c>
      <c r="DS49" s="46">
        <f t="shared" si="34"/>
        <v>3.3380205347157336E-3</v>
      </c>
      <c r="DT49" s="46">
        <f t="shared" si="35"/>
        <v>7.7442354443975434E-3</v>
      </c>
      <c r="DU49" s="46">
        <f t="shared" si="36"/>
        <v>9.1331585046862482E-3</v>
      </c>
      <c r="DV49" s="46">
        <f t="shared" si="37"/>
        <v>2.2561328291225975E-3</v>
      </c>
      <c r="DW49" s="46">
        <f t="shared" si="38"/>
        <v>4.1010543405462854E-3</v>
      </c>
      <c r="DX49" s="46">
        <f t="shared" si="39"/>
        <v>-4.773800811411968E-4</v>
      </c>
      <c r="DY49" s="46">
        <f t="shared" si="40"/>
        <v>6.1371399458049897E-3</v>
      </c>
      <c r="DZ49" s="46">
        <f t="shared" si="41"/>
        <v>4.1153087316082295E-3</v>
      </c>
      <c r="EA49" s="46">
        <f t="shared" si="42"/>
        <v>-4.7759757679496478E-4</v>
      </c>
      <c r="EB49" s="46">
        <f t="shared" si="43"/>
        <v>6.6438542358214564E-3</v>
      </c>
      <c r="EC49" s="46">
        <f t="shared" si="44"/>
        <v>-4.7664146512269858E-4</v>
      </c>
      <c r="ED49" s="46">
        <f t="shared" si="45"/>
        <v>-4.7769833856810815E-4</v>
      </c>
      <c r="EE49" s="46">
        <f t="shared" si="46"/>
        <v>-4.7757955705731212E-4</v>
      </c>
      <c r="EF49" s="46">
        <f t="shared" si="47"/>
        <v>-4.7895526375370685E-4</v>
      </c>
      <c r="EG49" s="46">
        <f t="shared" si="48"/>
        <v>0</v>
      </c>
      <c r="EH49" s="46">
        <f t="shared" si="49"/>
        <v>-4.7750213402569878E-4</v>
      </c>
      <c r="EI49" s="46">
        <f t="shared" si="50"/>
        <v>-4.7275035973008879E-4</v>
      </c>
      <c r="EJ49" s="46">
        <f t="shared" si="51"/>
        <v>-4.7468539071327827E-4</v>
      </c>
      <c r="EK49" s="46">
        <f t="shared" si="52"/>
        <v>-4.7993906938028681E-4</v>
      </c>
      <c r="EL49" s="46">
        <f t="shared" si="53"/>
        <v>2.2439384397183295E-3</v>
      </c>
      <c r="EM49" s="46">
        <f t="shared" si="54"/>
        <v>0</v>
      </c>
    </row>
    <row r="50" spans="1:143" x14ac:dyDescent="0.3">
      <c r="A50" s="21" t="s">
        <v>47</v>
      </c>
      <c r="B50" s="21">
        <v>87951.746784999996</v>
      </c>
      <c r="C50" s="21">
        <v>646.08715672999995</v>
      </c>
      <c r="D50" s="21">
        <v>1371.8859849999999</v>
      </c>
      <c r="E50" s="21">
        <v>12246.602364</v>
      </c>
      <c r="F50" s="21">
        <v>12243.687725</v>
      </c>
      <c r="G50" s="21">
        <v>409.84906821999999</v>
      </c>
      <c r="H50" s="21">
        <v>12115.964382</v>
      </c>
      <c r="I50" s="23">
        <v>329.25677870999999</v>
      </c>
      <c r="J50" s="23">
        <v>28.506692018999999</v>
      </c>
      <c r="K50" s="23">
        <v>696.03869038000005</v>
      </c>
      <c r="L50" s="23">
        <v>65.437465824</v>
      </c>
      <c r="M50" s="23">
        <v>2.8907072999999998E-3</v>
      </c>
      <c r="N50" s="23">
        <v>657.11723890999997</v>
      </c>
      <c r="O50" s="23">
        <v>2.5428893300000002E-2</v>
      </c>
      <c r="P50" s="23">
        <v>2.0822798E-2</v>
      </c>
      <c r="Q50" s="23">
        <v>104.98115660000001</v>
      </c>
      <c r="R50" s="23">
        <v>2.6260107E-3</v>
      </c>
      <c r="S50" s="23">
        <v>61.54412069</v>
      </c>
      <c r="T50" s="23">
        <v>20.057879952</v>
      </c>
      <c r="U50" s="23">
        <v>9.6324209276000001</v>
      </c>
      <c r="W50" s="23">
        <v>2.2696906699999998E-2</v>
      </c>
      <c r="X50" s="23">
        <v>0.34561379330000003</v>
      </c>
      <c r="Y50" s="23">
        <v>0.22400822140000001</v>
      </c>
      <c r="Z50" s="23">
        <v>11.146650378</v>
      </c>
      <c r="AA50" s="23">
        <v>1.2924541306999999</v>
      </c>
      <c r="AD50" s="23" t="s">
        <v>47</v>
      </c>
      <c r="AE50" s="23">
        <v>0</v>
      </c>
      <c r="AF50" s="23">
        <v>755.94818719405805</v>
      </c>
      <c r="AG50" s="23">
        <v>28.813868420572501</v>
      </c>
      <c r="AH50" s="23">
        <v>331.89830937666397</v>
      </c>
      <c r="AI50" s="23">
        <v>331.89830937666397</v>
      </c>
      <c r="AJ50" s="23">
        <v>2114.7489220590801</v>
      </c>
      <c r="AK50" s="23">
        <v>0</v>
      </c>
      <c r="AL50" s="23">
        <v>697.57100515212005</v>
      </c>
      <c r="AM50" s="23">
        <v>1.29449234827737</v>
      </c>
      <c r="AN50" s="23">
        <v>65.813191612425499</v>
      </c>
      <c r="AO50" s="23">
        <v>6.9340714895859096E-4</v>
      </c>
      <c r="AP50" s="23">
        <v>2.19578600547848E-3</v>
      </c>
      <c r="AQ50" s="23">
        <v>4158.0621331755201</v>
      </c>
      <c r="AR50" s="23">
        <v>88308.021137390897</v>
      </c>
      <c r="AS50" s="23">
        <v>1130.3822867966901</v>
      </c>
      <c r="AT50" s="23">
        <v>431.965838348224</v>
      </c>
      <c r="AU50" s="23">
        <v>708.50199088449006</v>
      </c>
      <c r="AV50" s="23">
        <v>0</v>
      </c>
      <c r="AW50" s="23">
        <v>0</v>
      </c>
      <c r="AX50" s="23">
        <v>0</v>
      </c>
      <c r="AY50" s="23">
        <v>661.46349286322504</v>
      </c>
      <c r="AZ50" s="23">
        <v>661.46349286322504</v>
      </c>
      <c r="BA50" s="23">
        <v>1.02113125632956E-2</v>
      </c>
      <c r="BB50" s="23">
        <v>1.27641149693159E-2</v>
      </c>
      <c r="BC50" s="23">
        <v>0</v>
      </c>
      <c r="BD50" s="23">
        <v>274.40625079977701</v>
      </c>
      <c r="BE50" s="23">
        <v>41.384692799722799</v>
      </c>
      <c r="BF50" s="23">
        <v>3199.6728053247298</v>
      </c>
      <c r="BG50" s="23">
        <v>228.29945796216899</v>
      </c>
      <c r="BH50" s="23">
        <v>6.8679326590607203E-3</v>
      </c>
      <c r="BI50" s="23">
        <v>1.3943991625963799E-2</v>
      </c>
      <c r="BJ50" s="23">
        <v>0</v>
      </c>
      <c r="BK50" s="23">
        <v>105.622417910792</v>
      </c>
      <c r="BL50" s="23">
        <v>650.50469556772805</v>
      </c>
      <c r="BM50" s="23">
        <v>0</v>
      </c>
      <c r="BN50" s="23">
        <v>1.07610311848961E-3</v>
      </c>
      <c r="BO50" s="23">
        <v>1.5485376487640299E-3</v>
      </c>
      <c r="BP50" s="23">
        <v>13349.2541166796</v>
      </c>
      <c r="BQ50" s="23">
        <v>1240.21735460575</v>
      </c>
      <c r="BR50" s="23">
        <v>137.80191601324901</v>
      </c>
      <c r="BS50" s="23">
        <v>1378.0192706190001</v>
      </c>
      <c r="BT50" s="23">
        <v>0.25706133454090202</v>
      </c>
      <c r="BU50" s="23">
        <v>526.14101808929797</v>
      </c>
      <c r="BV50" s="23">
        <v>9.6273652784462893</v>
      </c>
      <c r="BW50" s="23">
        <v>0</v>
      </c>
      <c r="BX50" s="23">
        <v>2.2684972294563E-2</v>
      </c>
      <c r="BY50" s="23">
        <v>0.34543320284696</v>
      </c>
      <c r="BZ50" s="23">
        <v>0.22389055595802099</v>
      </c>
      <c r="CA50" s="23">
        <v>11.1407957485116</v>
      </c>
      <c r="CB50" s="23">
        <v>1.35314011550224</v>
      </c>
      <c r="CC50" s="23">
        <v>1390.1253454984701</v>
      </c>
      <c r="CD50" s="23">
        <v>1.23012748902858</v>
      </c>
      <c r="CE50" s="23">
        <v>36.4732814704277</v>
      </c>
      <c r="CF50" s="23">
        <v>686.41108563622595</v>
      </c>
      <c r="CG50" s="23">
        <v>1.10711478010516</v>
      </c>
      <c r="CH50" s="23">
        <v>0</v>
      </c>
      <c r="CI50" s="23">
        <v>2.5528254688205799E-3</v>
      </c>
      <c r="CJ50" s="23">
        <v>118.959478896741</v>
      </c>
      <c r="CK50" s="23">
        <v>12304.538164052099</v>
      </c>
      <c r="CL50" s="23">
        <v>12301.6251726025</v>
      </c>
      <c r="CM50" s="23">
        <v>2.91299144955725</v>
      </c>
      <c r="CN50" s="23">
        <v>1.3900442717163499</v>
      </c>
      <c r="CO50" s="23">
        <v>0</v>
      </c>
      <c r="CP50" s="23">
        <v>301.38120777107201</v>
      </c>
      <c r="CQ50" s="23">
        <v>11.5631956544508</v>
      </c>
      <c r="CR50" s="23">
        <v>4547.7814591720498</v>
      </c>
      <c r="CS50" s="23">
        <v>18.451915403748899</v>
      </c>
      <c r="CT50" s="23">
        <v>23.372428314335</v>
      </c>
      <c r="CU50" s="23">
        <v>6497.53303762429</v>
      </c>
      <c r="CV50" s="23">
        <v>170.57288201822999</v>
      </c>
      <c r="CW50" s="23">
        <v>4.1824336709800098</v>
      </c>
      <c r="CX50" s="23">
        <v>50.435222331883701</v>
      </c>
      <c r="CY50" s="23">
        <v>0</v>
      </c>
      <c r="CZ50" s="23">
        <v>410.75705817160502</v>
      </c>
      <c r="DA50" s="23">
        <v>11.387993521166001</v>
      </c>
      <c r="DB50" s="23">
        <v>0</v>
      </c>
      <c r="DC50" s="23">
        <v>0</v>
      </c>
      <c r="DD50" s="23">
        <v>222.460495041402</v>
      </c>
      <c r="DE50" s="23">
        <v>61.511970451149899</v>
      </c>
      <c r="DF50" s="23">
        <v>0</v>
      </c>
      <c r="DG50" s="23">
        <v>0</v>
      </c>
      <c r="DH50" s="23">
        <v>12161.505331238301</v>
      </c>
      <c r="DI50" s="23">
        <v>20.04739973073</v>
      </c>
      <c r="DJ50" s="23">
        <v>78.828828794988496</v>
      </c>
      <c r="DL50" s="32">
        <f t="shared" si="27"/>
        <v>1.0976646190657355</v>
      </c>
      <c r="DM50" s="46">
        <f t="shared" si="28"/>
        <v>4.050793365842088E-3</v>
      </c>
      <c r="DN50" s="46">
        <f t="shared" si="29"/>
        <v>6.8373729329125072E-3</v>
      </c>
      <c r="DO50" s="46">
        <f t="shared" si="30"/>
        <v>4.4706963159188212E-3</v>
      </c>
      <c r="DP50" s="46">
        <f t="shared" si="31"/>
        <v>4.7307651812396826E-3</v>
      </c>
      <c r="DQ50" s="46">
        <f t="shared" si="32"/>
        <v>4.7320259143983088E-3</v>
      </c>
      <c r="DR50" s="46">
        <f t="shared" si="33"/>
        <v>2.2154251943245565E-3</v>
      </c>
      <c r="DS50" s="46">
        <f t="shared" si="34"/>
        <v>3.7587556221243212E-3</v>
      </c>
      <c r="DT50" s="46">
        <f t="shared" si="35"/>
        <v>8.0227070100523795E-3</v>
      </c>
      <c r="DU50" s="46">
        <f t="shared" si="36"/>
        <v>1.0775589162283909E-2</v>
      </c>
      <c r="DV50" s="46">
        <f t="shared" si="37"/>
        <v>2.2014793046683089E-3</v>
      </c>
      <c r="DW50" s="46">
        <f t="shared" si="38"/>
        <v>5.7417533471734207E-3</v>
      </c>
      <c r="DX50" s="46">
        <f t="shared" si="39"/>
        <v>-5.237976058416917E-4</v>
      </c>
      <c r="DY50" s="46">
        <f t="shared" si="40"/>
        <v>6.6141225581518252E-3</v>
      </c>
      <c r="DZ50" s="46">
        <f t="shared" si="41"/>
        <v>3.9073545301351884E-3</v>
      </c>
      <c r="EA50" s="46">
        <f t="shared" si="42"/>
        <v>-5.2220239448510467E-4</v>
      </c>
      <c r="EB50" s="46">
        <f t="shared" si="43"/>
        <v>6.1083467887035024E-3</v>
      </c>
      <c r="EC50" s="46">
        <f t="shared" si="44"/>
        <v>-5.2167828042739769E-4</v>
      </c>
      <c r="ED50" s="46">
        <f t="shared" si="45"/>
        <v>-5.2239334138905321E-4</v>
      </c>
      <c r="EE50" s="46">
        <f t="shared" si="46"/>
        <v>-5.2249895278467921E-4</v>
      </c>
      <c r="EF50" s="46">
        <f t="shared" si="47"/>
        <v>-5.2485758167240674E-4</v>
      </c>
      <c r="EG50" s="46">
        <f t="shared" si="48"/>
        <v>0</v>
      </c>
      <c r="EH50" s="46">
        <f t="shared" si="49"/>
        <v>-5.2581638523447401E-4</v>
      </c>
      <c r="EI50" s="46">
        <f t="shared" si="50"/>
        <v>-5.2252096571641781E-4</v>
      </c>
      <c r="EJ50" s="46">
        <f t="shared" si="51"/>
        <v>-5.252728727706675E-4</v>
      </c>
      <c r="EK50" s="46">
        <f t="shared" si="52"/>
        <v>-5.2523666660932752E-4</v>
      </c>
      <c r="EL50" s="46">
        <f t="shared" si="53"/>
        <v>1.5770134730167915E-3</v>
      </c>
      <c r="EM50" s="46">
        <f t="shared" si="54"/>
        <v>0</v>
      </c>
    </row>
    <row r="51" spans="1:143" x14ac:dyDescent="0.3">
      <c r="A51" s="21" t="s">
        <v>48</v>
      </c>
      <c r="B51" s="21">
        <v>4337.9002708999997</v>
      </c>
      <c r="C51" s="21">
        <v>30.643092876000001</v>
      </c>
      <c r="D51" s="21">
        <v>73.401011256999993</v>
      </c>
      <c r="E51" s="21">
        <v>631.19588543999998</v>
      </c>
      <c r="F51" s="21">
        <v>629.63057884</v>
      </c>
      <c r="G51" s="21">
        <v>18.017924260000001</v>
      </c>
      <c r="H51" s="21">
        <v>694.78900089000001</v>
      </c>
      <c r="I51" s="23">
        <v>14.834964285</v>
      </c>
      <c r="J51" s="23">
        <v>1.3945869027</v>
      </c>
      <c r="K51" s="23">
        <v>34.844985434000002</v>
      </c>
      <c r="L51" s="23">
        <v>3.5081238128000001</v>
      </c>
      <c r="M51" s="23">
        <v>1.5982980000000001E-4</v>
      </c>
      <c r="N51" s="23">
        <v>29.240408543000001</v>
      </c>
      <c r="O51" s="23">
        <v>1.1026313000000001E-3</v>
      </c>
      <c r="P51" s="23">
        <v>1.1823535999999999E-3</v>
      </c>
      <c r="Q51" s="23">
        <v>4.8448743656</v>
      </c>
      <c r="R51" s="23">
        <v>1.2907420000000001E-4</v>
      </c>
      <c r="S51" s="23">
        <v>4.1518331880000003</v>
      </c>
      <c r="T51" s="23">
        <v>1.2578120311000001</v>
      </c>
      <c r="U51" s="23">
        <v>0.52986190850000003</v>
      </c>
      <c r="W51" s="23">
        <v>2.0156214000000001E-3</v>
      </c>
      <c r="X51" s="23">
        <v>2.1180747600000001E-2</v>
      </c>
      <c r="Y51" s="23">
        <v>1.4494954399999999E-2</v>
      </c>
      <c r="Z51" s="23">
        <v>0.83947036310000001</v>
      </c>
      <c r="AA51" s="23">
        <v>5.5964355299999997E-2</v>
      </c>
      <c r="AD51" s="23" t="s">
        <v>48</v>
      </c>
      <c r="AE51" s="23">
        <v>0</v>
      </c>
      <c r="AF51" s="23">
        <v>44.685333086528402</v>
      </c>
      <c r="AG51" s="23">
        <v>1.4092407973935299</v>
      </c>
      <c r="AH51" s="23">
        <v>14.961532426195101</v>
      </c>
      <c r="AI51" s="23">
        <v>14.961532426195101</v>
      </c>
      <c r="AJ51" s="23">
        <v>125.006301885133</v>
      </c>
      <c r="AK51" s="23">
        <v>0</v>
      </c>
      <c r="AL51" s="23">
        <v>34.916795958468803</v>
      </c>
      <c r="AM51" s="23">
        <v>5.6064235662845401E-2</v>
      </c>
      <c r="AN51" s="23">
        <v>3.5258609899962798</v>
      </c>
      <c r="AO51" s="6">
        <v>3.83391130631569E-5</v>
      </c>
      <c r="AP51" s="23">
        <v>1.21406597437788E-4</v>
      </c>
      <c r="AQ51" s="23">
        <v>245.789827280559</v>
      </c>
      <c r="AR51" s="23">
        <v>4354.7871037550203</v>
      </c>
      <c r="AS51" s="23">
        <v>66.818769767025501</v>
      </c>
      <c r="AT51" s="23">
        <v>25.5341990672534</v>
      </c>
      <c r="AU51" s="23">
        <v>41.880705188589403</v>
      </c>
      <c r="AV51" s="23">
        <v>0</v>
      </c>
      <c r="AW51" s="23">
        <v>0</v>
      </c>
      <c r="AX51" s="23">
        <v>0</v>
      </c>
      <c r="AY51" s="23">
        <v>29.449054364382299</v>
      </c>
      <c r="AZ51" s="23">
        <v>29.449054364382299</v>
      </c>
      <c r="BA51" s="23">
        <v>4.4297009410335201E-4</v>
      </c>
      <c r="BB51" s="23">
        <v>5.5371664425478797E-4</v>
      </c>
      <c r="BC51" s="23">
        <v>0</v>
      </c>
      <c r="BD51" s="23">
        <v>16.2206001698958</v>
      </c>
      <c r="BE51" s="23">
        <v>2.4463170151523101</v>
      </c>
      <c r="BF51" s="23">
        <v>189.137822128842</v>
      </c>
      <c r="BG51" s="23">
        <v>13.4951469276696</v>
      </c>
      <c r="BH51" s="23">
        <v>3.8997036623841802E-4</v>
      </c>
      <c r="BI51" s="23">
        <v>7.9175923178844397E-4</v>
      </c>
      <c r="BJ51" s="23">
        <v>0</v>
      </c>
      <c r="BK51" s="23">
        <v>4.8755808820050399</v>
      </c>
      <c r="BL51" s="23">
        <v>30.853964944856799</v>
      </c>
      <c r="BM51" s="23">
        <v>0</v>
      </c>
      <c r="BN51" s="6">
        <v>5.2892670739926201E-5</v>
      </c>
      <c r="BO51" s="6">
        <v>7.6113819750767397E-5</v>
      </c>
      <c r="BP51" s="23">
        <v>767.09713244817704</v>
      </c>
      <c r="BQ51" s="23">
        <v>66.320627777355199</v>
      </c>
      <c r="BR51" s="23">
        <v>7.3689609907571203</v>
      </c>
      <c r="BS51" s="23">
        <v>73.689588768112301</v>
      </c>
      <c r="BT51" s="23">
        <v>1.5195307095720201E-2</v>
      </c>
      <c r="BU51" s="23">
        <v>31.101048483286199</v>
      </c>
      <c r="BV51" s="23">
        <v>0.52958092559921699</v>
      </c>
      <c r="BW51" s="23">
        <v>0</v>
      </c>
      <c r="BX51" s="23">
        <v>2.0145701229947501E-3</v>
      </c>
      <c r="BY51" s="23">
        <v>2.11695728107761E-2</v>
      </c>
      <c r="BZ51" s="23">
        <v>1.4487327661744501E-2</v>
      </c>
      <c r="CA51" s="23">
        <v>0.83902447363308597</v>
      </c>
      <c r="CB51" s="23">
        <v>6.9558227814613294E-2</v>
      </c>
      <c r="CC51" s="23">
        <v>82.172550461207905</v>
      </c>
      <c r="CD51" s="23">
        <v>6.3234775707270194E-2</v>
      </c>
      <c r="CE51" s="23">
        <v>1.87491003378583</v>
      </c>
      <c r="CF51" s="23">
        <v>35.284977193185497</v>
      </c>
      <c r="CG51" s="23">
        <v>5.6911279474418097E-2</v>
      </c>
      <c r="CH51" s="23">
        <v>0</v>
      </c>
      <c r="CI51" s="23">
        <v>1.10742640365526E-4</v>
      </c>
      <c r="CJ51" s="23">
        <v>6.1151165834972998</v>
      </c>
      <c r="CK51" s="23">
        <v>633.92997176376298</v>
      </c>
      <c r="CL51" s="23">
        <v>632.36548429479103</v>
      </c>
      <c r="CM51" s="23">
        <v>1.5644874689727</v>
      </c>
      <c r="CN51" s="23">
        <v>7.1455268660747195E-2</v>
      </c>
      <c r="CO51" s="23">
        <v>0</v>
      </c>
      <c r="CP51" s="23">
        <v>15.492515965321299</v>
      </c>
      <c r="CQ51" s="23">
        <v>0.59440666512343099</v>
      </c>
      <c r="CR51" s="23">
        <v>233.77887856390899</v>
      </c>
      <c r="CS51" s="23">
        <v>0.94852073182426899</v>
      </c>
      <c r="CT51" s="23">
        <v>1.20145997464684</v>
      </c>
      <c r="CU51" s="23">
        <v>334.00591635664102</v>
      </c>
      <c r="CV51" s="23">
        <v>10.0828394761271</v>
      </c>
      <c r="CW51" s="23">
        <v>0.21499819165881201</v>
      </c>
      <c r="CX51" s="23">
        <v>2.5926244835397401</v>
      </c>
      <c r="CY51" s="23">
        <v>0</v>
      </c>
      <c r="CZ51" s="23">
        <v>18.061741539377302</v>
      </c>
      <c r="DA51" s="23">
        <v>0.67316268407628599</v>
      </c>
      <c r="DB51" s="23">
        <v>0</v>
      </c>
      <c r="DC51" s="23">
        <v>0</v>
      </c>
      <c r="DD51" s="23">
        <v>13.150001651299499</v>
      </c>
      <c r="DE51" s="23">
        <v>4.1496431155115703</v>
      </c>
      <c r="DF51" s="23">
        <v>0</v>
      </c>
      <c r="DG51" s="23">
        <v>0</v>
      </c>
      <c r="DH51" s="23">
        <v>696.89235276156398</v>
      </c>
      <c r="DI51" s="23">
        <v>1.2571490069070901</v>
      </c>
      <c r="DJ51" s="23">
        <v>4.6597036456907803</v>
      </c>
      <c r="DL51" s="32">
        <f t="shared" si="27"/>
        <v>1.1007397762486757</v>
      </c>
      <c r="DM51" s="46">
        <f t="shared" si="28"/>
        <v>3.8928587105385632E-3</v>
      </c>
      <c r="DN51" s="46">
        <f t="shared" si="29"/>
        <v>6.8815530374205479E-3</v>
      </c>
      <c r="DO51" s="46">
        <f t="shared" si="30"/>
        <v>3.931519554981438E-3</v>
      </c>
      <c r="DP51" s="46">
        <f t="shared" si="31"/>
        <v>4.3315971900816366E-3</v>
      </c>
      <c r="DQ51" s="46">
        <f t="shared" si="32"/>
        <v>4.3436668209947587E-3</v>
      </c>
      <c r="DR51" s="46">
        <f t="shared" si="33"/>
        <v>2.4318716598545976E-3</v>
      </c>
      <c r="DS51" s="46">
        <f t="shared" si="34"/>
        <v>3.027324653772086E-3</v>
      </c>
      <c r="DT51" s="46">
        <f t="shared" si="35"/>
        <v>8.5317455953080341E-3</v>
      </c>
      <c r="DU51" s="46">
        <f t="shared" si="36"/>
        <v>1.0507695623097548E-2</v>
      </c>
      <c r="DV51" s="46">
        <f t="shared" si="37"/>
        <v>2.0608567796596851E-3</v>
      </c>
      <c r="DW51" s="46">
        <f t="shared" si="38"/>
        <v>5.0560294170811718E-3</v>
      </c>
      <c r="DX51" s="46">
        <f t="shared" si="39"/>
        <v>-5.2611902821067785E-4</v>
      </c>
      <c r="DY51" s="46">
        <f t="shared" si="40"/>
        <v>7.1355303081853359E-3</v>
      </c>
      <c r="DZ51" s="46">
        <f t="shared" si="41"/>
        <v>4.3514806115751556E-3</v>
      </c>
      <c r="EA51" s="46">
        <f t="shared" si="42"/>
        <v>-5.2776256877626641E-4</v>
      </c>
      <c r="EB51" s="46">
        <f t="shared" si="43"/>
        <v>6.3379386311985825E-3</v>
      </c>
      <c r="EC51" s="46">
        <f t="shared" si="44"/>
        <v>-5.2457818298617162E-4</v>
      </c>
      <c r="ED51" s="46">
        <f t="shared" si="45"/>
        <v>-5.2749529888628595E-4</v>
      </c>
      <c r="EE51" s="46">
        <f t="shared" si="46"/>
        <v>-5.2712502068384594E-4</v>
      </c>
      <c r="EF51" s="46">
        <f t="shared" si="47"/>
        <v>-5.3029458482585826E-4</v>
      </c>
      <c r="EG51" s="46">
        <f t="shared" si="48"/>
        <v>0</v>
      </c>
      <c r="EH51" s="46">
        <f t="shared" si="49"/>
        <v>-5.2156471708926977E-4</v>
      </c>
      <c r="EI51" s="46">
        <f t="shared" si="50"/>
        <v>-5.2759182229718466E-4</v>
      </c>
      <c r="EJ51" s="46">
        <f t="shared" si="51"/>
        <v>-5.261650395739473E-4</v>
      </c>
      <c r="EK51" s="46">
        <f t="shared" si="52"/>
        <v>-5.3115569829941033E-4</v>
      </c>
      <c r="EL51" s="46">
        <f t="shared" si="53"/>
        <v>1.7847139006603216E-3</v>
      </c>
      <c r="EM51" s="46">
        <f t="shared" si="54"/>
        <v>0</v>
      </c>
    </row>
    <row r="52" spans="1:143" s="23" customFormat="1" x14ac:dyDescent="0.3">
      <c r="A52" s="21"/>
      <c r="B52" s="21"/>
      <c r="C52" s="21"/>
      <c r="D52" s="21"/>
      <c r="E52" s="21"/>
      <c r="F52" s="21"/>
      <c r="G52" s="21"/>
      <c r="H52" s="21"/>
      <c r="DK52" s="34"/>
    </row>
    <row r="53" spans="1:143" s="23" customFormat="1" x14ac:dyDescent="0.3">
      <c r="A53" s="21"/>
      <c r="B53" s="21"/>
      <c r="C53" s="21"/>
      <c r="D53" s="21"/>
      <c r="E53" s="21"/>
      <c r="F53" s="21"/>
      <c r="G53" s="21"/>
      <c r="H53" s="21"/>
      <c r="DK53" s="34"/>
    </row>
    <row r="54" spans="1:143" x14ac:dyDescent="0.3">
      <c r="A54" s="23" t="s">
        <v>49</v>
      </c>
      <c r="B54" s="21">
        <v>573.35048043999996</v>
      </c>
      <c r="C54" s="21">
        <v>2.4725993843</v>
      </c>
      <c r="D54" s="21">
        <v>8.0434090343999998</v>
      </c>
      <c r="E54" s="21">
        <v>78.738646025999998</v>
      </c>
      <c r="F54" s="21">
        <v>78.738646025999998</v>
      </c>
      <c r="G54" s="21">
        <v>1.4081801722</v>
      </c>
      <c r="H54" s="21">
        <v>107.19999718</v>
      </c>
      <c r="I54" s="23">
        <v>7.9630423703000002</v>
      </c>
      <c r="J54" s="23">
        <v>0.37087274850000002</v>
      </c>
      <c r="K54" s="23">
        <v>4.461014466</v>
      </c>
      <c r="L54" s="23">
        <v>0.88438772080000005</v>
      </c>
      <c r="M54" s="23">
        <v>4.5458899999999999E-5</v>
      </c>
      <c r="N54" s="23">
        <v>7.4979509522000001</v>
      </c>
      <c r="O54" s="23">
        <v>1.045922E-4</v>
      </c>
      <c r="P54" s="23">
        <v>3.4389739999999999E-4</v>
      </c>
      <c r="Q54" s="23">
        <v>0.83383287110000004</v>
      </c>
      <c r="R54" s="23">
        <v>3.2616500000000002E-5</v>
      </c>
      <c r="S54" s="23">
        <v>1.5005612448000001</v>
      </c>
      <c r="T54" s="23">
        <v>0.83207915919999997</v>
      </c>
      <c r="U54" s="23">
        <v>0.19256439580000001</v>
      </c>
      <c r="W54" s="23">
        <v>1.707221E-4</v>
      </c>
      <c r="X54" s="23">
        <v>2.0770967299999998E-2</v>
      </c>
      <c r="Y54" s="23">
        <v>1.1431460100000001E-2</v>
      </c>
      <c r="Z54" s="23">
        <v>0.60373731669999997</v>
      </c>
      <c r="AA54" s="23">
        <v>6.5687067000000003E-3</v>
      </c>
      <c r="AB54" s="23">
        <v>0.17855731080000001</v>
      </c>
      <c r="AD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M54" s="46">
        <f>(AR54-B54)/(B54+1E-50)</f>
        <v>-1</v>
      </c>
      <c r="DN54" s="46">
        <f>(BL54-C54)/(C54+1E-50)</f>
        <v>-1</v>
      </c>
      <c r="DO54" s="46">
        <f>(BS54-D54)/(D54+1E-50)</f>
        <v>-1</v>
      </c>
      <c r="DP54" s="46">
        <f t="shared" ref="DP54:DQ58" si="55">(CK54-E54)/(E54+1E-50)</f>
        <v>-1</v>
      </c>
      <c r="DQ54" s="46">
        <f t="shared" si="55"/>
        <v>-1</v>
      </c>
      <c r="DR54" s="46">
        <f>(CZ54-G54)/(G54+1E-50)</f>
        <v>-1</v>
      </c>
      <c r="DS54" s="46">
        <f>(DH54-H54)/(H54+1E-50)</f>
        <v>-1</v>
      </c>
      <c r="DT54" s="46">
        <f>(AI54-I54)/(I54+1E-50)</f>
        <v>-1</v>
      </c>
      <c r="DU54" s="46">
        <f>(AG54-J54)/(J54+1E-50)</f>
        <v>-1</v>
      </c>
      <c r="DV54" s="46">
        <f>(AL54-K54)/(K54+1E-50)</f>
        <v>-1</v>
      </c>
      <c r="DW54" s="46">
        <f>(AN54-L54)/(L54+1E-50)</f>
        <v>-1</v>
      </c>
      <c r="DX54" s="46">
        <f>(AO54+AP54-M54)/(M54+1E-50)</f>
        <v>-1</v>
      </c>
      <c r="DY54" s="46">
        <f>(AZ54-N54)/(N54+1E-50)</f>
        <v>-1</v>
      </c>
      <c r="DZ54" s="46">
        <f>(BA54+BB54+CI54-O54)/(O54+1E-50)</f>
        <v>-1</v>
      </c>
      <c r="EA54" s="46">
        <f>(BH54+BI54-P54)/(P54+1E-50)</f>
        <v>-1</v>
      </c>
      <c r="EB54" s="46">
        <f>(BK54-Q54)/(Q54+1E-50)</f>
        <v>-1</v>
      </c>
      <c r="EC54" s="46">
        <f>(BN54+BO54-R54)/(R54+1E-50)</f>
        <v>-1</v>
      </c>
      <c r="ED54" s="46">
        <f>(DE54-S54)/(S54+1E-50)</f>
        <v>-1</v>
      </c>
      <c r="EE54" s="46">
        <f>(DI54-T54)/(T54+1E-50)</f>
        <v>-1</v>
      </c>
      <c r="EF54" s="46">
        <f t="shared" ref="EF54:EK58" si="56">(BV54-U54)/(U54+1E-50)</f>
        <v>-1</v>
      </c>
      <c r="EG54" s="46">
        <f t="shared" si="56"/>
        <v>0</v>
      </c>
      <c r="EH54" s="46">
        <f t="shared" si="56"/>
        <v>-1</v>
      </c>
      <c r="EI54" s="46">
        <f t="shared" si="56"/>
        <v>-1</v>
      </c>
      <c r="EJ54" s="46">
        <f t="shared" si="56"/>
        <v>-1</v>
      </c>
      <c r="EK54" s="46">
        <f t="shared" si="56"/>
        <v>-1</v>
      </c>
      <c r="EL54" s="46">
        <f>(AM54-AA54)/(AA54+1E-50)</f>
        <v>-1</v>
      </c>
      <c r="EM54" s="46">
        <f>(AV54-AB54)/(AB54+1E-50)</f>
        <v>-1</v>
      </c>
    </row>
    <row r="55" spans="1:143" s="23" customFormat="1" x14ac:dyDescent="0.3">
      <c r="A55" s="23" t="s">
        <v>1</v>
      </c>
      <c r="B55" s="21">
        <v>223908.71726999999</v>
      </c>
      <c r="C55" s="21">
        <v>408.50815287</v>
      </c>
      <c r="D55" s="21">
        <v>4291.3846328</v>
      </c>
      <c r="E55" s="21">
        <v>9719.0979198999994</v>
      </c>
      <c r="F55" s="21">
        <v>8975.0979198999994</v>
      </c>
      <c r="G55" s="21">
        <v>667.30602904</v>
      </c>
      <c r="H55" s="21">
        <v>8411.9874411000001</v>
      </c>
      <c r="I55" s="23">
        <v>213.45230936999999</v>
      </c>
      <c r="J55" s="23">
        <v>20.477801879000001</v>
      </c>
      <c r="K55" s="23">
        <v>439.23854949999998</v>
      </c>
      <c r="L55" s="23">
        <v>74.861412152</v>
      </c>
      <c r="M55" s="23">
        <v>6.0390330000000001E-3</v>
      </c>
      <c r="N55" s="23">
        <v>520.46386545999997</v>
      </c>
      <c r="O55" s="23">
        <v>1.68758398E-2</v>
      </c>
      <c r="P55" s="23">
        <v>4.4816000299999999E-2</v>
      </c>
      <c r="Q55" s="23">
        <v>45.344781664000003</v>
      </c>
      <c r="R55" s="23">
        <v>4.7956578999999999E-3</v>
      </c>
      <c r="S55" s="23">
        <v>104.321088</v>
      </c>
      <c r="T55" s="23">
        <v>31.963719640000001</v>
      </c>
      <c r="U55" s="23">
        <v>12.700996206999999</v>
      </c>
      <c r="W55" s="23">
        <v>2.6206181799999999E-2</v>
      </c>
      <c r="X55" s="23">
        <v>0.42352393939999999</v>
      </c>
      <c r="Y55" s="23">
        <v>0.2639791642</v>
      </c>
      <c r="Z55" s="23">
        <v>19.948984587999998</v>
      </c>
      <c r="AA55" s="23">
        <v>0.38541961769999999</v>
      </c>
      <c r="DK55" s="34"/>
      <c r="DM55" s="46">
        <f>(AR55-B55)/(B55+1E-50)</f>
        <v>-1</v>
      </c>
      <c r="DN55" s="46">
        <f>(BL55-C55)/(C55+1E-50)</f>
        <v>-1</v>
      </c>
      <c r="DO55" s="46">
        <f>(BS55-D55)/(D55+1E-50)</f>
        <v>-1</v>
      </c>
      <c r="DP55" s="46">
        <f t="shared" si="55"/>
        <v>-1</v>
      </c>
      <c r="DQ55" s="46">
        <f t="shared" si="55"/>
        <v>-1</v>
      </c>
      <c r="DR55" s="46">
        <f>(CZ55-G55)/(G55+1E-50)</f>
        <v>-1</v>
      </c>
      <c r="DS55" s="46">
        <f>(DH55-H55)/(H55+1E-50)</f>
        <v>-1</v>
      </c>
      <c r="DT55" s="46">
        <f>(AI55-I55)/(I55+1E-50)</f>
        <v>-1</v>
      </c>
      <c r="DU55" s="46">
        <f>(AG55-J55)/(J55+1E-50)</f>
        <v>-1</v>
      </c>
      <c r="DV55" s="46">
        <f>(AL55-K55)/(K55+1E-50)</f>
        <v>-1</v>
      </c>
      <c r="DW55" s="46">
        <f>(AN55-L55)/(L55+1E-50)</f>
        <v>-1</v>
      </c>
      <c r="DX55" s="46">
        <f>(AO55+AP55-M55)/(M55+1E-50)</f>
        <v>-1</v>
      </c>
      <c r="DY55" s="46">
        <f>(AZ55-N55)/(N55+1E-50)</f>
        <v>-1</v>
      </c>
      <c r="DZ55" s="46">
        <f>(BA55+BB55+CI55-O55)/(O55+1E-50)</f>
        <v>-1</v>
      </c>
      <c r="EA55" s="46">
        <f>(BH55+BI55-P55)/(P55+1E-50)</f>
        <v>-1</v>
      </c>
      <c r="EB55" s="46">
        <f>(BK55-Q55)/(Q55+1E-50)</f>
        <v>-1</v>
      </c>
      <c r="EC55" s="46">
        <f>(BN55+BO55-R55)/(R55+1E-50)</f>
        <v>-1</v>
      </c>
      <c r="ED55" s="46">
        <f>(DE55-S55)/(S55+1E-50)</f>
        <v>-1</v>
      </c>
      <c r="EE55" s="46">
        <f>(DI55-T55)/(T55+1E-50)</f>
        <v>-1</v>
      </c>
      <c r="EF55" s="46">
        <f t="shared" si="56"/>
        <v>-1</v>
      </c>
      <c r="EG55" s="46">
        <f t="shared" si="56"/>
        <v>0</v>
      </c>
      <c r="EH55" s="46">
        <f t="shared" si="56"/>
        <v>-1</v>
      </c>
      <c r="EI55" s="46">
        <f t="shared" si="56"/>
        <v>-1</v>
      </c>
      <c r="EJ55" s="46">
        <f t="shared" si="56"/>
        <v>-1</v>
      </c>
      <c r="EK55" s="46">
        <f t="shared" si="56"/>
        <v>-1</v>
      </c>
      <c r="EL55" s="46">
        <f>(AM55-AA55)/(AA55+1E-50)</f>
        <v>-1</v>
      </c>
      <c r="EM55" s="46">
        <f>(AV55-AB55)/(AB55+1E-50)</f>
        <v>0</v>
      </c>
    </row>
    <row r="56" spans="1:143" s="23" customFormat="1" x14ac:dyDescent="0.3">
      <c r="A56" s="23" t="s">
        <v>11</v>
      </c>
      <c r="B56" s="21">
        <v>1335.2773076999999</v>
      </c>
      <c r="C56" s="21">
        <v>10.488510904</v>
      </c>
      <c r="D56" s="21">
        <v>26.545604604000001</v>
      </c>
      <c r="E56" s="21">
        <v>186.26798819000001</v>
      </c>
      <c r="F56" s="21">
        <v>185.3390101</v>
      </c>
      <c r="G56" s="21">
        <v>3.2974931365</v>
      </c>
      <c r="H56" s="21">
        <v>216.42452947999999</v>
      </c>
      <c r="I56" s="23">
        <v>5.6854291283</v>
      </c>
      <c r="J56" s="23">
        <v>0.59983996090000002</v>
      </c>
      <c r="K56" s="23">
        <v>9.3883434045000005</v>
      </c>
      <c r="L56" s="23">
        <v>1.4858158859999999</v>
      </c>
      <c r="M56" s="23">
        <v>6.08553E-5</v>
      </c>
      <c r="N56" s="23">
        <v>11.840574695999999</v>
      </c>
      <c r="O56" s="23">
        <v>3.5164549999999999E-4</v>
      </c>
      <c r="P56" s="23">
        <v>4.5018160000000001E-4</v>
      </c>
      <c r="Q56" s="23">
        <v>1.5032186096</v>
      </c>
      <c r="R56" s="23">
        <v>4.9145099999999998E-5</v>
      </c>
      <c r="S56" s="23">
        <v>1.5808120011</v>
      </c>
      <c r="T56" s="23">
        <v>0.47891235570000001</v>
      </c>
      <c r="U56" s="23">
        <v>0.21027294860000001</v>
      </c>
      <c r="W56" s="23">
        <v>9.8461490000000007E-4</v>
      </c>
      <c r="X56" s="23">
        <v>9.1504086999999994E-3</v>
      </c>
      <c r="Y56" s="23">
        <v>6.3369346E-3</v>
      </c>
      <c r="Z56" s="23">
        <v>0.3266647017</v>
      </c>
      <c r="AA56" s="23">
        <v>1.09079334E-2</v>
      </c>
      <c r="DK56" s="34"/>
      <c r="DM56" s="46">
        <f>(AR56-B56)/(B56+1E-50)</f>
        <v>-1</v>
      </c>
      <c r="DN56" s="46">
        <f>(BL56-C56)/(C56+1E-50)</f>
        <v>-1</v>
      </c>
      <c r="DO56" s="46">
        <f>(BS56-D56)/(D56+1E-50)</f>
        <v>-1</v>
      </c>
      <c r="DP56" s="46">
        <f t="shared" si="55"/>
        <v>-1</v>
      </c>
      <c r="DQ56" s="46">
        <f t="shared" si="55"/>
        <v>-1</v>
      </c>
      <c r="DR56" s="46">
        <f>(CZ56-G56)/(G56+1E-50)</f>
        <v>-1</v>
      </c>
      <c r="DS56" s="46">
        <f>(DH56-H56)/(H56+1E-50)</f>
        <v>-1</v>
      </c>
      <c r="DT56" s="46">
        <f>(AI56-I56)/(I56+1E-50)</f>
        <v>-1</v>
      </c>
      <c r="DU56" s="46">
        <f>(AG56-J56)/(J56+1E-50)</f>
        <v>-1</v>
      </c>
      <c r="DV56" s="46">
        <f>(AL56-K56)/(K56+1E-50)</f>
        <v>-1</v>
      </c>
      <c r="DW56" s="46">
        <f>(AN56-L56)/(L56+1E-50)</f>
        <v>-1</v>
      </c>
      <c r="DX56" s="46">
        <f>(AO56+AP56-M56)/(M56+1E-50)</f>
        <v>-1</v>
      </c>
      <c r="DY56" s="46">
        <f>(AZ56-N56)/(N56+1E-50)</f>
        <v>-1</v>
      </c>
      <c r="DZ56" s="46">
        <f>(BA56+BB56+CI56-O56)/(O56+1E-50)</f>
        <v>-1</v>
      </c>
      <c r="EA56" s="46">
        <f>(BH56+BI56-P56)/(P56+1E-50)</f>
        <v>-1</v>
      </c>
      <c r="EB56" s="46">
        <f>(BK56-Q56)/(Q56+1E-50)</f>
        <v>-1</v>
      </c>
      <c r="EC56" s="46">
        <f>(BN56+BO56-R56)/(R56+1E-50)</f>
        <v>-1</v>
      </c>
      <c r="ED56" s="46">
        <f>(DE56-S56)/(S56+1E-50)</f>
        <v>-1</v>
      </c>
      <c r="EE56" s="46">
        <f>(DI56-T56)/(T56+1E-50)</f>
        <v>-1</v>
      </c>
      <c r="EF56" s="46">
        <f t="shared" si="56"/>
        <v>-1</v>
      </c>
      <c r="EG56" s="46">
        <f t="shared" si="56"/>
        <v>0</v>
      </c>
      <c r="EH56" s="46">
        <f t="shared" si="56"/>
        <v>-1</v>
      </c>
      <c r="EI56" s="46">
        <f t="shared" si="56"/>
        <v>-1</v>
      </c>
      <c r="EJ56" s="46">
        <f t="shared" si="56"/>
        <v>-1</v>
      </c>
      <c r="EK56" s="46">
        <f t="shared" si="56"/>
        <v>-1</v>
      </c>
      <c r="EL56" s="46">
        <f>(AM56-AA56)/(AA56+1E-50)</f>
        <v>-1</v>
      </c>
      <c r="EM56" s="46">
        <f>(AV56-AB56)/(AB56+1E-50)</f>
        <v>0</v>
      </c>
    </row>
    <row r="57" spans="1:143" s="23" customFormat="1" x14ac:dyDescent="0.3">
      <c r="A57" s="23" t="s">
        <v>56</v>
      </c>
      <c r="B57" s="21">
        <v>4840.3852358000004</v>
      </c>
      <c r="C57" s="21">
        <v>43.137058621000001</v>
      </c>
      <c r="D57" s="21">
        <v>77.922433427000001</v>
      </c>
      <c r="E57" s="21">
        <v>635.65915412000004</v>
      </c>
      <c r="F57" s="21">
        <v>635.45208760000003</v>
      </c>
      <c r="G57" s="21">
        <v>12.693650672</v>
      </c>
      <c r="H57" s="21">
        <v>703.93851431999997</v>
      </c>
      <c r="I57" s="23">
        <v>23.680933854999999</v>
      </c>
      <c r="J57" s="23">
        <v>2.5302891765000002</v>
      </c>
      <c r="K57" s="23">
        <v>32.310972993</v>
      </c>
      <c r="L57" s="23">
        <v>5.9664848466000002</v>
      </c>
      <c r="M57" s="23">
        <v>2.3048E-4</v>
      </c>
      <c r="N57" s="23">
        <v>48.580951096</v>
      </c>
      <c r="O57" s="23">
        <v>1.4112096000000001E-3</v>
      </c>
      <c r="P57" s="23">
        <v>1.7049939E-3</v>
      </c>
      <c r="Q57" s="23">
        <v>5.8707894728000003</v>
      </c>
      <c r="R57" s="23">
        <v>1.8612939999999999E-4</v>
      </c>
      <c r="S57" s="23">
        <v>5.9870837226000004</v>
      </c>
      <c r="T57" s="23">
        <v>1.8138073711</v>
      </c>
      <c r="U57" s="23">
        <v>0.71071264940000001</v>
      </c>
      <c r="W57" s="23">
        <v>1.5695345E-3</v>
      </c>
      <c r="X57" s="23">
        <v>2.3858054900000002E-2</v>
      </c>
      <c r="Y57" s="23">
        <v>1.50721619E-2</v>
      </c>
      <c r="Z57" s="23">
        <v>1.1666460953</v>
      </c>
      <c r="AA57" s="23">
        <v>3.8136439199999997E-2</v>
      </c>
      <c r="DK57" s="34"/>
      <c r="DM57" s="46">
        <f>(AR57-B57)/(B57+1E-50)</f>
        <v>-1</v>
      </c>
      <c r="DN57" s="46">
        <f>(BL57-C57)/(C57+1E-50)</f>
        <v>-1</v>
      </c>
      <c r="DO57" s="46">
        <f>(BS57-D57)/(D57+1E-50)</f>
        <v>-1</v>
      </c>
      <c r="DP57" s="46">
        <f t="shared" si="55"/>
        <v>-1</v>
      </c>
      <c r="DQ57" s="46">
        <f t="shared" si="55"/>
        <v>-1</v>
      </c>
      <c r="DR57" s="46">
        <f>(CZ57-G57)/(G57+1E-50)</f>
        <v>-1</v>
      </c>
      <c r="DS57" s="46">
        <f>(DH57-H57)/(H57+1E-50)</f>
        <v>-1</v>
      </c>
      <c r="DT57" s="46">
        <f>(AI57-I57)/(I57+1E-50)</f>
        <v>-1</v>
      </c>
      <c r="DU57" s="46">
        <f>(AG57-J57)/(J57+1E-50)</f>
        <v>-1</v>
      </c>
      <c r="DV57" s="46">
        <f>(AL57-K57)/(K57+1E-50)</f>
        <v>-1</v>
      </c>
      <c r="DW57" s="46">
        <f>(AN57-L57)/(L57+1E-50)</f>
        <v>-1</v>
      </c>
      <c r="DX57" s="46">
        <f>(AO57+AP57-M57)/(M57+1E-50)</f>
        <v>-1</v>
      </c>
      <c r="DY57" s="46">
        <f>(AZ57-N57)/(N57+1E-50)</f>
        <v>-1</v>
      </c>
      <c r="DZ57" s="46">
        <f>(BA57+BB57+CI57-O57)/(O57+1E-50)</f>
        <v>-1</v>
      </c>
      <c r="EA57" s="46">
        <f>(BH57+BI57-P57)/(P57+1E-50)</f>
        <v>-1</v>
      </c>
      <c r="EB57" s="46">
        <f>(BK57-Q57)/(Q57+1E-50)</f>
        <v>-1</v>
      </c>
      <c r="EC57" s="46">
        <f>(BN57+BO57-R57)/(R57+1E-50)</f>
        <v>-1</v>
      </c>
      <c r="ED57" s="46">
        <f>(DE57-S57)/(S57+1E-50)</f>
        <v>-1</v>
      </c>
      <c r="EE57" s="46">
        <f>(DI57-T57)/(T57+1E-50)</f>
        <v>-1</v>
      </c>
      <c r="EF57" s="46">
        <f t="shared" si="56"/>
        <v>-1</v>
      </c>
      <c r="EG57" s="46">
        <f t="shared" si="56"/>
        <v>0</v>
      </c>
      <c r="EH57" s="46">
        <f t="shared" si="56"/>
        <v>-1</v>
      </c>
      <c r="EI57" s="46">
        <f t="shared" si="56"/>
        <v>-1</v>
      </c>
      <c r="EJ57" s="46">
        <f t="shared" si="56"/>
        <v>-1</v>
      </c>
      <c r="EK57" s="46">
        <f t="shared" si="56"/>
        <v>-1</v>
      </c>
      <c r="EL57" s="46">
        <f>(AM57-AA57)/(AA57+1E-50)</f>
        <v>-1</v>
      </c>
      <c r="EM57" s="46">
        <f>(AV57-AB57)/(AB57+1E-50)</f>
        <v>0</v>
      </c>
    </row>
    <row r="58" spans="1:143" s="23" customFormat="1" x14ac:dyDescent="0.3">
      <c r="A58" s="23" t="s">
        <v>71</v>
      </c>
      <c r="B58" s="21">
        <v>338.95992443</v>
      </c>
      <c r="C58" s="21">
        <v>2.8182417287999999</v>
      </c>
      <c r="D58" s="21">
        <v>5.4933364362999999</v>
      </c>
      <c r="E58" s="21">
        <v>44.759529493999999</v>
      </c>
      <c r="F58" s="21">
        <v>44.693649344000001</v>
      </c>
      <c r="G58" s="21">
        <v>0.90719872739999996</v>
      </c>
      <c r="H58" s="21">
        <v>51.209672959999999</v>
      </c>
      <c r="I58" s="23">
        <v>1.5214912929</v>
      </c>
      <c r="J58" s="23">
        <v>0.15957700759999999</v>
      </c>
      <c r="K58" s="23">
        <v>2.3768736888999999</v>
      </c>
      <c r="L58" s="23">
        <v>0.40310163370000002</v>
      </c>
      <c r="M58" s="23">
        <v>1.6844500000000001E-5</v>
      </c>
      <c r="N58" s="23">
        <v>3.1780081243999998</v>
      </c>
      <c r="O58" s="23">
        <v>9.4014399999999999E-5</v>
      </c>
      <c r="P58" s="23">
        <v>1.2460880000000001E-4</v>
      </c>
      <c r="Q58" s="23">
        <v>0.36761753759999999</v>
      </c>
      <c r="R58" s="23">
        <v>1.36032E-5</v>
      </c>
      <c r="S58" s="23">
        <v>0.43756357849999999</v>
      </c>
      <c r="T58" s="23">
        <v>0.13256137500000001</v>
      </c>
      <c r="U58" s="23">
        <v>5.3252038000000002E-2</v>
      </c>
      <c r="W58" s="23">
        <v>1.4780460000000001E-4</v>
      </c>
      <c r="X58" s="23">
        <v>1.9091352E-3</v>
      </c>
      <c r="Y58" s="23">
        <v>1.2356604000000001E-3</v>
      </c>
      <c r="Z58" s="23">
        <v>8.6343034099999993E-2</v>
      </c>
      <c r="AA58" s="23">
        <v>2.5024369000000001E-3</v>
      </c>
      <c r="DK58" s="34"/>
      <c r="DM58" s="46">
        <f>(AR58-B58)/(B58+1E-50)</f>
        <v>-1</v>
      </c>
      <c r="DN58" s="46">
        <f>(BL58-C58)/(C58+1E-50)</f>
        <v>-1</v>
      </c>
      <c r="DO58" s="46">
        <f>(BS58-D58)/(D58+1E-50)</f>
        <v>-1</v>
      </c>
      <c r="DP58" s="46">
        <f t="shared" si="55"/>
        <v>-1</v>
      </c>
      <c r="DQ58" s="46">
        <f t="shared" si="55"/>
        <v>-1</v>
      </c>
      <c r="DR58" s="46">
        <f>(CZ58-G58)/(G58+1E-50)</f>
        <v>-1</v>
      </c>
      <c r="DS58" s="46">
        <f>(DH58-H58)/(H58+1E-50)</f>
        <v>-1</v>
      </c>
      <c r="DT58" s="46">
        <f>(AI58-I58)/(I58+1E-50)</f>
        <v>-1</v>
      </c>
      <c r="DU58" s="46">
        <f>(AG58-J58)/(J58+1E-50)</f>
        <v>-1</v>
      </c>
      <c r="DV58" s="46">
        <f>(AL58-K58)/(K58+1E-50)</f>
        <v>-1</v>
      </c>
      <c r="DW58" s="46">
        <f>(AN58-L58)/(L58+1E-50)</f>
        <v>-1</v>
      </c>
      <c r="DX58" s="46">
        <f>(AO58+AP58-M58)/(M58+1E-50)</f>
        <v>-1</v>
      </c>
      <c r="DY58" s="46">
        <f>(AZ58-N58)/(N58+1E-50)</f>
        <v>-1</v>
      </c>
      <c r="DZ58" s="46">
        <f>(BA58+BB58+CI58-O58)/(O58+1E-50)</f>
        <v>-1</v>
      </c>
      <c r="EA58" s="46">
        <f>(BH58+BI58-P58)/(P58+1E-50)</f>
        <v>-1</v>
      </c>
      <c r="EB58" s="46">
        <f>(BK58-Q58)/(Q58+1E-50)</f>
        <v>-1</v>
      </c>
      <c r="EC58" s="46">
        <f>(BN58+BO58-R58)/(R58+1E-50)</f>
        <v>-1</v>
      </c>
      <c r="ED58" s="46">
        <f>(DE58-S58)/(S58+1E-50)</f>
        <v>-1</v>
      </c>
      <c r="EE58" s="46">
        <f>(DI58-T58)/(T58+1E-50)</f>
        <v>-1</v>
      </c>
      <c r="EF58" s="46">
        <f t="shared" si="56"/>
        <v>-1</v>
      </c>
      <c r="EG58" s="46">
        <f t="shared" si="56"/>
        <v>0</v>
      </c>
      <c r="EH58" s="46">
        <f t="shared" si="56"/>
        <v>-1</v>
      </c>
      <c r="EI58" s="46">
        <f t="shared" si="56"/>
        <v>-1</v>
      </c>
      <c r="EJ58" s="46">
        <f t="shared" si="56"/>
        <v>-1</v>
      </c>
      <c r="EK58" s="46">
        <f t="shared" si="56"/>
        <v>-1</v>
      </c>
      <c r="EL58" s="46">
        <f>(AM58-AA58)/(AA58+1E-50)</f>
        <v>-1</v>
      </c>
      <c r="EM58" s="46">
        <f>(AV58-AB58)/(AB58+1E-50)</f>
        <v>0</v>
      </c>
    </row>
    <row r="59" spans="1:143" s="23" customFormat="1" x14ac:dyDescent="0.3">
      <c r="A59" s="23" t="s">
        <v>234</v>
      </c>
      <c r="B59" s="21"/>
      <c r="C59" s="21"/>
      <c r="D59" s="21"/>
      <c r="E59" s="21"/>
      <c r="F59" s="21"/>
      <c r="G59" s="21"/>
      <c r="H59" s="21"/>
      <c r="DK59" s="34"/>
    </row>
    <row r="60" spans="1:143" x14ac:dyDescent="0.3">
      <c r="AD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</row>
    <row r="61" spans="1:143" x14ac:dyDescent="0.3">
      <c r="A61" s="1" t="s">
        <v>53</v>
      </c>
      <c r="B61" s="1">
        <f>SUM(B3:B58)</f>
        <v>2383685.2083269698</v>
      </c>
      <c r="C61" s="1">
        <f t="shared" ref="C61:AB61" si="57">SUM(C3:C58)</f>
        <v>16836.056781381103</v>
      </c>
      <c r="D61" s="1">
        <f t="shared" si="57"/>
        <v>38334.319588663697</v>
      </c>
      <c r="E61" s="1">
        <f t="shared" si="57"/>
        <v>309402.51421854011</v>
      </c>
      <c r="F61" s="1">
        <f t="shared" si="57"/>
        <v>307796.44640441012</v>
      </c>
      <c r="G61" s="1">
        <f t="shared" si="57"/>
        <v>8622.1166656198002</v>
      </c>
      <c r="H61" s="1">
        <f t="shared" si="57"/>
        <v>332019.02485725994</v>
      </c>
      <c r="I61" s="1">
        <f t="shared" si="57"/>
        <v>11394.403467633803</v>
      </c>
      <c r="J61" s="1">
        <f t="shared" si="57"/>
        <v>906.00481468480007</v>
      </c>
      <c r="K61" s="1">
        <f t="shared" si="57"/>
        <v>16338.3968414924</v>
      </c>
      <c r="L61" s="1">
        <f t="shared" si="57"/>
        <v>2190.6933218611994</v>
      </c>
      <c r="M61" s="1">
        <f t="shared" si="57"/>
        <v>9.0566457174300022E-2</v>
      </c>
      <c r="N61" s="1">
        <f t="shared" si="57"/>
        <v>19034.618105438592</v>
      </c>
      <c r="O61" s="1">
        <f t="shared" si="57"/>
        <v>0.51752564319999994</v>
      </c>
      <c r="P61" s="1">
        <f t="shared" si="57"/>
        <v>0.66468481530000001</v>
      </c>
      <c r="Q61" s="1">
        <f t="shared" si="57"/>
        <v>2728.3772830406988</v>
      </c>
      <c r="R61" s="1">
        <f t="shared" si="57"/>
        <v>7.5800407778199991E-2</v>
      </c>
      <c r="S61" s="1">
        <f t="shared" si="57"/>
        <v>2819.4062499948009</v>
      </c>
      <c r="T61" s="1">
        <f t="shared" si="57"/>
        <v>1072.9207006951997</v>
      </c>
      <c r="U61" s="1">
        <f t="shared" si="57"/>
        <v>369.12898097029989</v>
      </c>
      <c r="V61" s="1">
        <f t="shared" si="57"/>
        <v>6.5095669100000003E-2</v>
      </c>
      <c r="W61" s="1">
        <f t="shared" si="57"/>
        <v>1.0113195068</v>
      </c>
      <c r="X61" s="1">
        <f t="shared" si="57"/>
        <v>15.146444285299999</v>
      </c>
      <c r="Y61" s="1">
        <f t="shared" si="57"/>
        <v>9.086896083500001</v>
      </c>
      <c r="Z61" s="1">
        <f t="shared" si="57"/>
        <v>699.71947347819992</v>
      </c>
      <c r="AA61" s="1">
        <f t="shared" si="57"/>
        <v>25.1463578999</v>
      </c>
      <c r="AB61" s="1">
        <f t="shared" si="57"/>
        <v>128.20877956639998</v>
      </c>
      <c r="AC61" s="1"/>
      <c r="AE61" s="45">
        <f t="shared" ref="AE61:CQ61" si="58">SUM(AE3:AE56)</f>
        <v>0</v>
      </c>
      <c r="AF61" s="45">
        <f t="shared" si="58"/>
        <v>20099.519019792162</v>
      </c>
      <c r="AG61" s="45">
        <f t="shared" si="58"/>
        <v>891.72006631629472</v>
      </c>
      <c r="AH61" s="45">
        <f t="shared" si="58"/>
        <v>11227.306899732326</v>
      </c>
      <c r="AI61" s="45">
        <f t="shared" si="58"/>
        <v>11227.306899732326</v>
      </c>
      <c r="AJ61" s="45">
        <f t="shared" si="58"/>
        <v>56227.973263317195</v>
      </c>
      <c r="AK61" s="45">
        <f t="shared" si="58"/>
        <v>0</v>
      </c>
      <c r="AL61" s="45">
        <f t="shared" si="58"/>
        <v>15902.144323318713</v>
      </c>
      <c r="AM61" s="45">
        <f t="shared" si="58"/>
        <v>24.776346236295105</v>
      </c>
      <c r="AN61" s="45">
        <f t="shared" si="58"/>
        <v>2119.2803848006083</v>
      </c>
      <c r="AO61" s="45">
        <f t="shared" si="58"/>
        <v>2.0193474896027668E-2</v>
      </c>
      <c r="AP61" s="45">
        <f t="shared" si="58"/>
        <v>6.3946027782515236E-2</v>
      </c>
      <c r="AQ61" s="45">
        <f t="shared" si="58"/>
        <v>110556.58185081414</v>
      </c>
      <c r="AR61" s="45">
        <f t="shared" si="58"/>
        <v>2164312.8186017084</v>
      </c>
      <c r="AS61" s="45">
        <f t="shared" si="58"/>
        <v>30055.155399490799</v>
      </c>
      <c r="AT61" s="45">
        <f t="shared" si="58"/>
        <v>11485.315649897124</v>
      </c>
      <c r="AU61" s="45">
        <f t="shared" si="58"/>
        <v>18837.992132021889</v>
      </c>
      <c r="AV61" s="45">
        <f t="shared" si="58"/>
        <v>128.48042407770117</v>
      </c>
      <c r="AW61" s="45">
        <f t="shared" si="58"/>
        <v>0</v>
      </c>
      <c r="AX61" s="45">
        <f t="shared" si="58"/>
        <v>0</v>
      </c>
      <c r="AY61" s="45">
        <f t="shared" si="58"/>
        <v>18584.200712900303</v>
      </c>
      <c r="AZ61" s="45">
        <f t="shared" si="58"/>
        <v>18584.200712900303</v>
      </c>
      <c r="BA61" s="45">
        <f t="shared" si="58"/>
        <v>0.20058778963936852</v>
      </c>
      <c r="BB61" s="45">
        <f t="shared" si="58"/>
        <v>0.25073469226177669</v>
      </c>
      <c r="BC61" s="45">
        <f t="shared" si="58"/>
        <v>0</v>
      </c>
      <c r="BD61" s="45">
        <f t="shared" si="58"/>
        <v>7296.0477337966431</v>
      </c>
      <c r="BE61" s="45">
        <f t="shared" si="58"/>
        <v>1100.3564989851216</v>
      </c>
      <c r="BF61" s="45">
        <f t="shared" si="58"/>
        <v>85074.434892688878</v>
      </c>
      <c r="BG61" s="45">
        <f t="shared" si="58"/>
        <v>6070.1363980913511</v>
      </c>
      <c r="BH61" s="45">
        <f t="shared" si="58"/>
        <v>0.20360831222783413</v>
      </c>
      <c r="BI61" s="45">
        <f t="shared" si="58"/>
        <v>0.41338662696254047</v>
      </c>
      <c r="BJ61" s="45">
        <f t="shared" si="58"/>
        <v>0</v>
      </c>
      <c r="BK61" s="45">
        <f t="shared" si="58"/>
        <v>2695.4122717365021</v>
      </c>
      <c r="BL61" s="45">
        <f t="shared" si="58"/>
        <v>16511.597593206021</v>
      </c>
      <c r="BM61" s="45">
        <f t="shared" si="58"/>
        <v>0</v>
      </c>
      <c r="BN61" s="45">
        <f t="shared" si="58"/>
        <v>2.8984515120416884E-2</v>
      </c>
      <c r="BO61" s="45">
        <f t="shared" si="58"/>
        <v>4.1709430172924146E-2</v>
      </c>
      <c r="BP61" s="45">
        <f t="shared" si="58"/>
        <v>355576.5657586595</v>
      </c>
      <c r="BQ61" s="45">
        <f t="shared" si="58"/>
        <v>30714.071846045201</v>
      </c>
      <c r="BR61" s="45">
        <f t="shared" si="58"/>
        <v>3412.67491720827</v>
      </c>
      <c r="BS61" s="45">
        <f t="shared" si="58"/>
        <v>34126.746763253432</v>
      </c>
      <c r="BT61" s="45">
        <f t="shared" si="58"/>
        <v>6.8348724369017928</v>
      </c>
      <c r="BU61" s="45">
        <f t="shared" si="58"/>
        <v>13989.292752596426</v>
      </c>
      <c r="BV61" s="45">
        <f t="shared" si="58"/>
        <v>355.57036831564704</v>
      </c>
      <c r="BW61" s="45">
        <f t="shared" si="58"/>
        <v>6.5090850196487804E-2</v>
      </c>
      <c r="BX61" s="45">
        <f t="shared" si="58"/>
        <v>0.98191879253835379</v>
      </c>
      <c r="BY61" s="45">
        <f t="shared" si="58"/>
        <v>14.662857640622679</v>
      </c>
      <c r="BZ61" s="45">
        <f t="shared" si="58"/>
        <v>8.7860172399679861</v>
      </c>
      <c r="CA61" s="45">
        <f t="shared" si="58"/>
        <v>678.57990284225446</v>
      </c>
      <c r="CB61" s="45">
        <f t="shared" si="58"/>
        <v>32.971355342109405</v>
      </c>
      <c r="CC61" s="45">
        <f t="shared" si="58"/>
        <v>36961.330697848985</v>
      </c>
      <c r="CD61" s="45">
        <f t="shared" si="58"/>
        <v>29.97395902023062</v>
      </c>
      <c r="CE61" s="45">
        <f t="shared" si="58"/>
        <v>888.72789533216803</v>
      </c>
      <c r="CF61" s="45">
        <f t="shared" si="58"/>
        <v>16725.468421971618</v>
      </c>
      <c r="CG61" s="45">
        <f t="shared" si="58"/>
        <v>26.976563335168919</v>
      </c>
      <c r="CH61" s="45">
        <f t="shared" si="58"/>
        <v>0</v>
      </c>
      <c r="CI61" s="45">
        <f t="shared" si="58"/>
        <v>5.0146967364206825E-2</v>
      </c>
      <c r="CJ61" s="45">
        <f t="shared" si="58"/>
        <v>2898.631608365482</v>
      </c>
      <c r="CK61" s="45">
        <f t="shared" si="58"/>
        <v>300608.85797612288</v>
      </c>
      <c r="CL61" s="45">
        <f t="shared" si="58"/>
        <v>299748.14154386841</v>
      </c>
      <c r="CM61" s="45">
        <f t="shared" si="58"/>
        <v>860.71643225456307</v>
      </c>
      <c r="CN61" s="45">
        <f t="shared" si="58"/>
        <v>33.870574909576369</v>
      </c>
      <c r="CO61" s="45">
        <f t="shared" si="58"/>
        <v>0</v>
      </c>
      <c r="CP61" s="45">
        <f t="shared" si="58"/>
        <v>7343.6197941587779</v>
      </c>
      <c r="CQ61" s="45">
        <f t="shared" si="58"/>
        <v>281.75521822947491</v>
      </c>
      <c r="CR61" s="45">
        <f t="shared" ref="CR61:DJ61" si="59">SUM(CR3:CR56)</f>
        <v>110813.73558138697</v>
      </c>
      <c r="CS61" s="45">
        <f t="shared" si="59"/>
        <v>449.60937669278985</v>
      </c>
      <c r="CT61" s="45">
        <f t="shared" si="59"/>
        <v>569.50522022806467</v>
      </c>
      <c r="CU61" s="45">
        <f t="shared" si="59"/>
        <v>158322.45214739357</v>
      </c>
      <c r="CV61" s="45">
        <f t="shared" si="59"/>
        <v>4535.2752213036956</v>
      </c>
      <c r="CW61" s="45">
        <f t="shared" si="59"/>
        <v>101.91145533310115</v>
      </c>
      <c r="CX61" s="45">
        <f t="shared" si="59"/>
        <v>1228.9323721692756</v>
      </c>
      <c r="CY61" s="45">
        <f t="shared" si="59"/>
        <v>0</v>
      </c>
      <c r="CZ61" s="45">
        <f t="shared" si="59"/>
        <v>7967.2351730469209</v>
      </c>
      <c r="DA61" s="45">
        <f t="shared" si="59"/>
        <v>302.7895239940712</v>
      </c>
      <c r="DB61" s="45">
        <f t="shared" si="59"/>
        <v>0</v>
      </c>
      <c r="DC61" s="45">
        <f t="shared" si="59"/>
        <v>0</v>
      </c>
      <c r="DD61" s="45">
        <f t="shared" si="59"/>
        <v>5914.8893122221625</v>
      </c>
      <c r="DE61" s="45">
        <f t="shared" si="59"/>
        <v>2707.9358765134307</v>
      </c>
      <c r="DF61" s="45">
        <f t="shared" si="59"/>
        <v>0</v>
      </c>
      <c r="DG61" s="45">
        <f t="shared" si="59"/>
        <v>0</v>
      </c>
      <c r="DH61" s="45">
        <f t="shared" si="59"/>
        <v>323997.4120061876</v>
      </c>
      <c r="DI61" s="45">
        <f t="shared" si="59"/>
        <v>1038.9908039429583</v>
      </c>
      <c r="DJ61" s="45">
        <f t="shared" si="59"/>
        <v>2095.9395815239282</v>
      </c>
      <c r="DK61" s="45"/>
    </row>
    <row r="62" spans="1:143" x14ac:dyDescent="0.3">
      <c r="A62" s="23" t="s">
        <v>54</v>
      </c>
      <c r="B62" s="21">
        <f>SUM(B2:B51)</f>
        <v>2152688.5181085998</v>
      </c>
      <c r="C62" s="21">
        <f t="shared" ref="C62:AB62" si="60">SUM(C2:C51)</f>
        <v>16368.632217873002</v>
      </c>
      <c r="D62" s="21">
        <f t="shared" si="60"/>
        <v>33924.930172362001</v>
      </c>
      <c r="E62" s="21">
        <f t="shared" si="60"/>
        <v>298737.99098081008</v>
      </c>
      <c r="F62" s="21">
        <f t="shared" si="60"/>
        <v>297877.1250914401</v>
      </c>
      <c r="G62" s="21">
        <f t="shared" si="60"/>
        <v>7936.5041138716988</v>
      </c>
      <c r="H62" s="21">
        <f t="shared" si="60"/>
        <v>322528.26470221992</v>
      </c>
      <c r="I62" s="21">
        <f t="shared" si="60"/>
        <v>11142.100261617303</v>
      </c>
      <c r="J62" s="21">
        <f t="shared" si="60"/>
        <v>881.86643391230007</v>
      </c>
      <c r="K62" s="21">
        <f t="shared" si="60"/>
        <v>15850.62108744</v>
      </c>
      <c r="L62" s="21">
        <f t="shared" si="60"/>
        <v>2107.0921196220993</v>
      </c>
      <c r="M62" s="21">
        <f t="shared" si="60"/>
        <v>8.4173785474300017E-2</v>
      </c>
      <c r="N62" s="21">
        <f t="shared" si="60"/>
        <v>18443.056755109992</v>
      </c>
      <c r="O62" s="21">
        <f t="shared" si="60"/>
        <v>0.49868834170000004</v>
      </c>
      <c r="P62" s="21">
        <f t="shared" si="60"/>
        <v>0.61724513330000008</v>
      </c>
      <c r="Q62" s="21">
        <f t="shared" si="60"/>
        <v>2674.4570428855986</v>
      </c>
      <c r="R62" s="21">
        <f t="shared" si="60"/>
        <v>7.0723255678199995E-2</v>
      </c>
      <c r="S62" s="21">
        <f t="shared" si="60"/>
        <v>2705.5791414478008</v>
      </c>
      <c r="T62" s="21">
        <f t="shared" si="60"/>
        <v>1037.6996207941997</v>
      </c>
      <c r="U62" s="21">
        <f t="shared" si="60"/>
        <v>355.2611827314999</v>
      </c>
      <c r="V62" s="21">
        <f t="shared" si="60"/>
        <v>6.5095669100000003E-2</v>
      </c>
      <c r="W62" s="21">
        <f t="shared" si="60"/>
        <v>0.98224064890000007</v>
      </c>
      <c r="X62" s="21">
        <f t="shared" si="60"/>
        <v>14.667231779799998</v>
      </c>
      <c r="Y62" s="21">
        <f t="shared" si="60"/>
        <v>8.7888407022999999</v>
      </c>
      <c r="Z62" s="21">
        <f t="shared" si="60"/>
        <v>677.58709774239992</v>
      </c>
      <c r="AA62" s="21">
        <f t="shared" si="60"/>
        <v>24.702822766000004</v>
      </c>
      <c r="AB62" s="21">
        <f t="shared" si="60"/>
        <v>128.03022225559999</v>
      </c>
      <c r="AC62" s="21"/>
    </row>
    <row r="63" spans="1:143" x14ac:dyDescent="0.3">
      <c r="A63" s="23" t="s">
        <v>236</v>
      </c>
      <c r="B63" s="21">
        <f>+B3+B5+B8+B9+B11+B12+B14+B15+B16+B17+B18+B19+B20+B21+B22+B23+B24+B25+B26+B28+B30+B31+B33+B34+B35+B36+B37+B39+B40+B41+B42+B43+B44+B46+B47+B49+B50</f>
        <v>1767548.4848916</v>
      </c>
      <c r="C63" s="21">
        <f t="shared" ref="C63:L63" si="61">+C3+C5+C8+C9+C11+C12+C14+C15+C16+C17+C18+C19+C20+C21+C22+C23+C24+C25+C26+C28+C30+C31+C33+C34+C35+C36+C37+C39+C40+C41+C42+C43+C44+C46+C47+C49+C50</f>
        <v>13547.443758733001</v>
      </c>
      <c r="D63" s="21">
        <f t="shared" si="61"/>
        <v>27651.588030254996</v>
      </c>
      <c r="E63" s="21">
        <f t="shared" si="61"/>
        <v>245102.94846039003</v>
      </c>
      <c r="F63" s="21">
        <f t="shared" si="61"/>
        <v>244902.26464710003</v>
      </c>
      <c r="G63" s="21">
        <f t="shared" si="61"/>
        <v>6747.0355909255995</v>
      </c>
      <c r="H63" s="21">
        <f t="shared" si="61"/>
        <v>258637.18966882999</v>
      </c>
      <c r="I63" s="21">
        <f t="shared" si="61"/>
        <v>7314.2856948962972</v>
      </c>
      <c r="J63" s="21">
        <f t="shared" si="61"/>
        <v>676.93851576999998</v>
      </c>
      <c r="K63" s="21">
        <f t="shared" si="61"/>
        <v>13226.330021983002</v>
      </c>
      <c r="L63" s="21">
        <f t="shared" si="61"/>
        <v>1623.4080667692999</v>
      </c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55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ColWidth="9.109375" defaultRowHeight="13.8" x14ac:dyDescent="0.3"/>
  <cols>
    <col min="1" max="1" width="13.44140625" style="97" customWidth="1"/>
    <col min="2" max="4" width="9.5546875" style="97" bestFit="1" customWidth="1"/>
    <col min="5" max="6" width="9.5546875" style="97" customWidth="1"/>
    <col min="7" max="8" width="9.5546875" style="97" bestFit="1" customWidth="1"/>
    <col min="9" max="9" width="10" style="97" bestFit="1" customWidth="1"/>
    <col min="10" max="10" width="10.109375" style="97" bestFit="1" customWidth="1"/>
    <col min="11" max="12" width="10.6640625" style="97" customWidth="1"/>
    <col min="13" max="13" width="9.88671875" style="97" bestFit="1" customWidth="1"/>
    <col min="14" max="16" width="9.5546875" style="97" bestFit="1" customWidth="1"/>
    <col min="17" max="18" width="9.5546875" style="97" customWidth="1"/>
    <col min="19" max="23" width="9.33203125" style="97" bestFit="1" customWidth="1"/>
    <col min="24" max="24" width="9.88671875" style="97" bestFit="1" customWidth="1"/>
    <col min="25" max="25" width="9.109375" style="98"/>
    <col min="26" max="26" width="9.88671875" style="98" bestFit="1" customWidth="1"/>
    <col min="27" max="16384" width="9.109375" style="97"/>
  </cols>
  <sheetData>
    <row r="1" spans="1:26" x14ac:dyDescent="0.3">
      <c r="B1" s="97" t="s">
        <v>643</v>
      </c>
    </row>
    <row r="2" spans="1:26" x14ac:dyDescent="0.3">
      <c r="A2" s="98" t="s">
        <v>224</v>
      </c>
      <c r="B2" s="98" t="s">
        <v>552</v>
      </c>
      <c r="C2" s="98" t="s">
        <v>454</v>
      </c>
      <c r="D2" s="98" t="s">
        <v>127</v>
      </c>
      <c r="E2" s="98" t="s">
        <v>128</v>
      </c>
      <c r="F2" s="98" t="s">
        <v>129</v>
      </c>
      <c r="G2" s="98" t="s">
        <v>513</v>
      </c>
      <c r="H2" s="98" t="s">
        <v>57</v>
      </c>
      <c r="I2" s="98" t="s">
        <v>132</v>
      </c>
      <c r="J2" s="98" t="s">
        <v>133</v>
      </c>
      <c r="K2" s="98" t="s">
        <v>134</v>
      </c>
      <c r="L2" s="98" t="s">
        <v>553</v>
      </c>
      <c r="M2" s="98" t="s">
        <v>135</v>
      </c>
      <c r="N2" s="98" t="s">
        <v>136</v>
      </c>
      <c r="O2" s="98" t="s">
        <v>138</v>
      </c>
      <c r="P2" s="98" t="s">
        <v>139</v>
      </c>
      <c r="Q2" s="98" t="s">
        <v>461</v>
      </c>
      <c r="R2" s="98" t="s">
        <v>140</v>
      </c>
      <c r="S2" s="98" t="s">
        <v>141</v>
      </c>
      <c r="T2" s="98" t="s">
        <v>58</v>
      </c>
      <c r="U2" s="98" t="s">
        <v>233</v>
      </c>
      <c r="V2" s="98" t="s">
        <v>144</v>
      </c>
      <c r="W2" s="98" t="s">
        <v>146</v>
      </c>
      <c r="X2" s="97" t="s">
        <v>232</v>
      </c>
      <c r="Y2" s="98" t="s">
        <v>167</v>
      </c>
      <c r="Z2" s="98" t="s">
        <v>514</v>
      </c>
    </row>
    <row r="3" spans="1:26" x14ac:dyDescent="0.3">
      <c r="A3" s="98" t="s">
        <v>0</v>
      </c>
      <c r="B3" s="98">
        <v>9571.4560069999898</v>
      </c>
      <c r="C3" s="98">
        <v>27544.928639999998</v>
      </c>
      <c r="D3" s="98">
        <v>13880.7010999999</v>
      </c>
      <c r="E3" s="98">
        <v>13880.7010999999</v>
      </c>
      <c r="F3" s="98">
        <v>3435.1558439999999</v>
      </c>
      <c r="G3" s="98">
        <v>151663.44507999899</v>
      </c>
      <c r="H3" s="98">
        <v>132598.14408</v>
      </c>
      <c r="I3" s="98">
        <v>19947.034089999899</v>
      </c>
      <c r="J3" s="98">
        <v>4785.7276030000003</v>
      </c>
      <c r="K3" s="98">
        <v>32769.754110000002</v>
      </c>
      <c r="L3" s="98">
        <v>14676.107330000001</v>
      </c>
      <c r="M3" s="98">
        <v>18928.570039999999</v>
      </c>
      <c r="N3" s="98">
        <v>18928.570039999999</v>
      </c>
      <c r="O3" s="98">
        <v>50440.861380000002</v>
      </c>
      <c r="P3" s="98">
        <v>794123.67852800002</v>
      </c>
      <c r="Q3" s="98">
        <v>1398.9655089999901</v>
      </c>
      <c r="R3" s="98">
        <v>81597.0718165</v>
      </c>
      <c r="S3" s="98">
        <v>22294.048299999999</v>
      </c>
      <c r="T3" s="98">
        <v>22294.048299999999</v>
      </c>
      <c r="U3" s="98">
        <v>5599.8313410000001</v>
      </c>
      <c r="V3" s="98">
        <v>31303.41591</v>
      </c>
      <c r="W3" s="98">
        <v>71723.338149999894</v>
      </c>
      <c r="X3" s="98">
        <v>24336.176917000001</v>
      </c>
      <c r="Y3" s="98">
        <v>144313.204919999</v>
      </c>
      <c r="Z3" s="98">
        <v>1476971.8034999999</v>
      </c>
    </row>
    <row r="4" spans="1:26" x14ac:dyDescent="0.3">
      <c r="A4" s="98" t="s">
        <v>2</v>
      </c>
      <c r="B4" s="98">
        <v>10717.982679999999</v>
      </c>
      <c r="C4" s="98">
        <v>31187.63235</v>
      </c>
      <c r="D4" s="98">
        <v>15719.2220699999</v>
      </c>
      <c r="E4" s="98">
        <v>15719.2220699999</v>
      </c>
      <c r="F4" s="98">
        <v>3890.1502500000001</v>
      </c>
      <c r="G4" s="98">
        <v>57872.771699999998</v>
      </c>
      <c r="H4" s="98">
        <v>150047.80879999901</v>
      </c>
      <c r="I4" s="98">
        <v>22584.94125</v>
      </c>
      <c r="J4" s="98">
        <v>5358.9971400000004</v>
      </c>
      <c r="K4" s="98">
        <v>37103.432839999899</v>
      </c>
      <c r="L4" s="98">
        <v>16434.1063599999</v>
      </c>
      <c r="M4" s="98">
        <v>21435.692589999999</v>
      </c>
      <c r="N4" s="98">
        <v>21435.692589999999</v>
      </c>
      <c r="O4" s="98">
        <v>57121.829199999898</v>
      </c>
      <c r="P4" s="98">
        <v>140266.56331</v>
      </c>
      <c r="Q4" s="98">
        <v>1566.5428019999999</v>
      </c>
      <c r="R4" s="98">
        <v>91317.423680000007</v>
      </c>
      <c r="S4" s="98">
        <v>11663.8114999999</v>
      </c>
      <c r="T4" s="98">
        <v>11663.8114999999</v>
      </c>
      <c r="U4" s="98">
        <v>6341.5362500000001</v>
      </c>
      <c r="V4" s="98">
        <v>31061.393749999999</v>
      </c>
      <c r="W4" s="98">
        <v>77420.130900000004</v>
      </c>
      <c r="X4" s="98">
        <v>23766.755949999901</v>
      </c>
      <c r="Y4" s="98">
        <v>88050.839399999997</v>
      </c>
      <c r="Z4" s="98">
        <v>711076.715499999</v>
      </c>
    </row>
    <row r="5" spans="1:26" x14ac:dyDescent="0.3">
      <c r="A5" s="98" t="s">
        <v>3</v>
      </c>
      <c r="B5" s="98">
        <v>7781.3825120000001</v>
      </c>
      <c r="C5" s="98">
        <v>22303.976637</v>
      </c>
      <c r="D5" s="98">
        <v>11238.200063</v>
      </c>
      <c r="E5" s="98">
        <v>11238.200063</v>
      </c>
      <c r="F5" s="98">
        <v>2781.2047533999998</v>
      </c>
      <c r="G5" s="98">
        <v>101049.235386</v>
      </c>
      <c r="H5" s="98">
        <v>107385.12151</v>
      </c>
      <c r="I5" s="98">
        <v>16151.735839999899</v>
      </c>
      <c r="J5" s="98">
        <v>3890.6899979999898</v>
      </c>
      <c r="K5" s="98">
        <v>26534.69226</v>
      </c>
      <c r="L5" s="98">
        <v>11931.358982</v>
      </c>
      <c r="M5" s="98">
        <v>15325.104706</v>
      </c>
      <c r="N5" s="98">
        <v>15325.104706</v>
      </c>
      <c r="O5" s="98">
        <v>40838.342790000002</v>
      </c>
      <c r="P5" s="98">
        <v>664083.66251189995</v>
      </c>
      <c r="Q5" s="98">
        <v>1137.3256689999901</v>
      </c>
      <c r="R5" s="98">
        <v>62434.6801442</v>
      </c>
      <c r="S5" s="98">
        <v>24398.363359999999</v>
      </c>
      <c r="T5" s="98">
        <v>24398.363359999999</v>
      </c>
      <c r="U5" s="98">
        <v>4533.7826289999903</v>
      </c>
      <c r="V5" s="98">
        <v>19582.405548999999</v>
      </c>
      <c r="W5" s="98">
        <v>49876.254070000003</v>
      </c>
      <c r="X5" s="98">
        <v>17254.3041482999</v>
      </c>
      <c r="Y5" s="98">
        <v>93930.964219999994</v>
      </c>
      <c r="Z5" s="98">
        <v>1152298.4029999999</v>
      </c>
    </row>
    <row r="6" spans="1:26" x14ac:dyDescent="0.3">
      <c r="A6" s="98" t="s">
        <v>4</v>
      </c>
      <c r="B6" s="98">
        <v>17214.488788999901</v>
      </c>
      <c r="C6" s="98">
        <v>50116.041723999901</v>
      </c>
      <c r="D6" s="98">
        <v>25199.97553</v>
      </c>
      <c r="E6" s="98">
        <v>25199.97553</v>
      </c>
      <c r="F6" s="98">
        <v>6236.4144040000001</v>
      </c>
      <c r="G6" s="98">
        <v>127068.553775999</v>
      </c>
      <c r="H6" s="98">
        <v>240576.32855999999</v>
      </c>
      <c r="I6" s="98">
        <v>36292.219761</v>
      </c>
      <c r="J6" s="98">
        <v>8607.2427889999999</v>
      </c>
      <c r="K6" s="98">
        <v>59622.267024999899</v>
      </c>
      <c r="L6" s="98">
        <v>26395.3179859999</v>
      </c>
      <c r="M6" s="98">
        <v>34364.219948999998</v>
      </c>
      <c r="N6" s="98">
        <v>34364.219948999998</v>
      </c>
      <c r="O6" s="98">
        <v>91573.774520000006</v>
      </c>
      <c r="P6" s="98">
        <v>489603.286232999</v>
      </c>
      <c r="Q6" s="98">
        <v>2516.0701182999901</v>
      </c>
      <c r="R6" s="98">
        <v>130662.457696899</v>
      </c>
      <c r="S6" s="98">
        <v>39164.617132599997</v>
      </c>
      <c r="T6" s="98">
        <v>39164.617132599997</v>
      </c>
      <c r="U6" s="98">
        <v>10166.3110119999</v>
      </c>
      <c r="V6" s="98">
        <v>76448.155327999993</v>
      </c>
      <c r="W6" s="98">
        <v>163942.19787</v>
      </c>
      <c r="X6" s="98">
        <v>25822.401113</v>
      </c>
      <c r="Y6" s="98">
        <v>179248.10495999901</v>
      </c>
      <c r="Z6" s="98">
        <v>1515919.5762</v>
      </c>
    </row>
    <row r="7" spans="1:26" x14ac:dyDescent="0.3">
      <c r="A7" s="98" t="s">
        <v>5</v>
      </c>
      <c r="B7" s="98">
        <v>5117.7580776000004</v>
      </c>
      <c r="C7" s="98">
        <v>14860.9289259999</v>
      </c>
      <c r="D7" s="98">
        <v>7505.2252259999896</v>
      </c>
      <c r="E7" s="98">
        <v>7505.2252259999896</v>
      </c>
      <c r="F7" s="98">
        <v>1857.3715921999899</v>
      </c>
      <c r="G7" s="98">
        <v>23303.919625999999</v>
      </c>
      <c r="H7" s="98">
        <v>71641.419229999898</v>
      </c>
      <c r="I7" s="98">
        <v>10761.7477529999</v>
      </c>
      <c r="J7" s="98">
        <v>2558.8784756999898</v>
      </c>
      <c r="K7" s="98">
        <v>17679.813803999899</v>
      </c>
      <c r="L7" s="98">
        <v>7847.1612639999903</v>
      </c>
      <c r="M7" s="98">
        <v>10234.57552</v>
      </c>
      <c r="N7" s="98">
        <v>10234.57552</v>
      </c>
      <c r="O7" s="98">
        <v>27273.08985</v>
      </c>
      <c r="P7" s="98">
        <v>63208.756525910001</v>
      </c>
      <c r="Q7" s="98">
        <v>748.01132289999998</v>
      </c>
      <c r="R7" s="98">
        <v>43434.2450713</v>
      </c>
      <c r="S7" s="98">
        <v>17787.440080884498</v>
      </c>
      <c r="T7" s="98">
        <v>17787.440080884498</v>
      </c>
      <c r="U7" s="98">
        <v>3027.7920343000001</v>
      </c>
      <c r="V7" s="98">
        <v>22391.5454199999</v>
      </c>
      <c r="W7" s="98">
        <v>48328.317762999999</v>
      </c>
      <c r="X7" s="98">
        <v>6334.32516123</v>
      </c>
      <c r="Y7" s="98">
        <v>40577.7913349999</v>
      </c>
      <c r="Z7" s="98">
        <v>343614.08674999903</v>
      </c>
    </row>
    <row r="8" spans="1:26" x14ac:dyDescent="0.3">
      <c r="A8" s="98" t="s">
        <v>6</v>
      </c>
      <c r="B8" s="98">
        <v>473.20988899999901</v>
      </c>
      <c r="C8" s="98">
        <v>1333.7422799999999</v>
      </c>
      <c r="D8" s="98">
        <v>670.29115899999999</v>
      </c>
      <c r="E8" s="98">
        <v>670.29115899999999</v>
      </c>
      <c r="F8" s="98">
        <v>165.88250939999901</v>
      </c>
      <c r="G8" s="98">
        <v>1632.727369</v>
      </c>
      <c r="H8" s="98">
        <v>6413.3748800000003</v>
      </c>
      <c r="I8" s="98">
        <v>965.84965799999998</v>
      </c>
      <c r="J8" s="98">
        <v>236.605555799999</v>
      </c>
      <c r="K8" s="98">
        <v>1586.729593</v>
      </c>
      <c r="L8" s="98">
        <v>725.57953399999997</v>
      </c>
      <c r="M8" s="98">
        <v>914.05025899999896</v>
      </c>
      <c r="N8" s="98">
        <v>914.05025899999896</v>
      </c>
      <c r="O8" s="98">
        <v>2435.7647769999999</v>
      </c>
      <c r="P8" s="98">
        <v>47287.940708200003</v>
      </c>
      <c r="Q8" s="98">
        <v>69.164230599999996</v>
      </c>
      <c r="R8" s="98">
        <v>2863.61868915999</v>
      </c>
      <c r="S8" s="98">
        <v>592.9053017</v>
      </c>
      <c r="T8" s="98">
        <v>592.9053017</v>
      </c>
      <c r="U8" s="98">
        <v>270.41477450000002</v>
      </c>
      <c r="V8" s="98">
        <v>1187.03677499999</v>
      </c>
      <c r="W8" s="98">
        <v>3086.0604909999902</v>
      </c>
      <c r="X8" s="98">
        <v>507.42956495999903</v>
      </c>
      <c r="Y8" s="98">
        <v>3991.7290469999998</v>
      </c>
      <c r="Z8" s="98">
        <v>69170.895069999999</v>
      </c>
    </row>
    <row r="9" spans="1:26" x14ac:dyDescent="0.3">
      <c r="A9" s="98" t="s">
        <v>7</v>
      </c>
      <c r="B9" s="98">
        <v>163.52495499999901</v>
      </c>
      <c r="C9" s="98">
        <v>474.911497</v>
      </c>
      <c r="D9" s="98">
        <v>238.52994899999999</v>
      </c>
      <c r="E9" s="98">
        <v>238.52994899999999</v>
      </c>
      <c r="F9" s="98">
        <v>59.030972800000001</v>
      </c>
      <c r="G9" s="98">
        <v>744.81186200000002</v>
      </c>
      <c r="H9" s="98">
        <v>2277.7136999999898</v>
      </c>
      <c r="I9" s="98">
        <v>343.913198999999</v>
      </c>
      <c r="J9" s="98">
        <v>81.761975399999898</v>
      </c>
      <c r="K9" s="98">
        <v>564.99560199999996</v>
      </c>
      <c r="L9" s="98">
        <v>250.735649999999</v>
      </c>
      <c r="M9" s="98">
        <v>325.27524299999902</v>
      </c>
      <c r="N9" s="98">
        <v>325.27524299999902</v>
      </c>
      <c r="O9" s="98">
        <v>866.79034899999897</v>
      </c>
      <c r="P9" s="98">
        <v>7169.6725939999897</v>
      </c>
      <c r="Q9" s="98">
        <v>23.900776199999999</v>
      </c>
      <c r="R9" s="98">
        <v>1343.71706069999</v>
      </c>
      <c r="S9" s="98">
        <v>1184.0812346</v>
      </c>
      <c r="T9" s="98">
        <v>1184.0812346</v>
      </c>
      <c r="U9" s="98">
        <v>96.229308200000006</v>
      </c>
      <c r="V9" s="98">
        <v>436.703610999999</v>
      </c>
      <c r="W9" s="98">
        <v>1114.41914</v>
      </c>
      <c r="X9" s="98">
        <v>255.30003509999901</v>
      </c>
      <c r="Y9" s="98">
        <v>880.91936299999998</v>
      </c>
      <c r="Z9" s="98">
        <v>15006.31299</v>
      </c>
    </row>
    <row r="10" spans="1:26" x14ac:dyDescent="0.3">
      <c r="A10" s="98" t="s">
        <v>8</v>
      </c>
      <c r="B10" s="98">
        <v>10.7638990999999</v>
      </c>
      <c r="C10" s="98">
        <v>31.326505999999899</v>
      </c>
      <c r="D10" s="98">
        <v>15.7035549</v>
      </c>
      <c r="E10" s="98">
        <v>15.7035549</v>
      </c>
      <c r="F10" s="98">
        <v>3.8861479999999902</v>
      </c>
      <c r="G10" s="98">
        <v>45.2516829999999</v>
      </c>
      <c r="H10" s="98">
        <v>149.94801999999899</v>
      </c>
      <c r="I10" s="98">
        <v>22.685247999999898</v>
      </c>
      <c r="J10" s="98">
        <v>5.3819249999999901</v>
      </c>
      <c r="K10" s="98">
        <v>37.268340999999999</v>
      </c>
      <c r="L10" s="98">
        <v>16.504484299999898</v>
      </c>
      <c r="M10" s="98">
        <v>21.414268999999901</v>
      </c>
      <c r="N10" s="98">
        <v>21.414268999999901</v>
      </c>
      <c r="O10" s="98">
        <v>57.063574000000003</v>
      </c>
      <c r="P10" s="98">
        <v>813.81228399999998</v>
      </c>
      <c r="Q10" s="98">
        <v>1.5732383599999999</v>
      </c>
      <c r="R10" s="98">
        <v>80.131988869999901</v>
      </c>
      <c r="S10" s="98">
        <v>24.328736330000002</v>
      </c>
      <c r="T10" s="98">
        <v>24.328736330000002</v>
      </c>
      <c r="U10" s="98">
        <v>6.33513549999999</v>
      </c>
      <c r="V10" s="98">
        <v>30.352332999999899</v>
      </c>
      <c r="W10" s="98">
        <v>76.038345999999905</v>
      </c>
      <c r="X10" s="98">
        <v>16.201458580000001</v>
      </c>
      <c r="Y10" s="98">
        <v>69.719756000000004</v>
      </c>
      <c r="Z10" s="98">
        <v>1333.1837800000001</v>
      </c>
    </row>
    <row r="11" spans="1:26" x14ac:dyDescent="0.3">
      <c r="A11" s="98" t="s">
        <v>9</v>
      </c>
      <c r="B11" s="98">
        <v>10920.843049999899</v>
      </c>
      <c r="C11" s="98">
        <v>31586.104159999999</v>
      </c>
      <c r="D11" s="98">
        <v>15926.288140000001</v>
      </c>
      <c r="E11" s="98">
        <v>15926.288140000001</v>
      </c>
      <c r="F11" s="98">
        <v>3941.3941300000001</v>
      </c>
      <c r="G11" s="98">
        <v>121855.582499999</v>
      </c>
      <c r="H11" s="98">
        <v>152081.855799999</v>
      </c>
      <c r="I11" s="98">
        <v>22873.5140499999</v>
      </c>
      <c r="J11" s="98">
        <v>5460.4227700000001</v>
      </c>
      <c r="K11" s="98">
        <v>37577.491600000001</v>
      </c>
      <c r="L11" s="98">
        <v>16745.163260000001</v>
      </c>
      <c r="M11" s="98">
        <v>21718.055419999899</v>
      </c>
      <c r="N11" s="98">
        <v>21718.055419999899</v>
      </c>
      <c r="O11" s="98">
        <v>57874.273800000003</v>
      </c>
      <c r="P11" s="98">
        <v>615838.593449999</v>
      </c>
      <c r="Q11" s="98">
        <v>1596.1911909999999</v>
      </c>
      <c r="R11" s="98">
        <v>87252.239549999998</v>
      </c>
      <c r="S11" s="98">
        <v>32805.179349999999</v>
      </c>
      <c r="T11" s="98">
        <v>32805.179349999999</v>
      </c>
      <c r="U11" s="98">
        <v>6425.0735800000002</v>
      </c>
      <c r="V11" s="98">
        <v>36427.614070000003</v>
      </c>
      <c r="W11" s="98">
        <v>85424.928599999897</v>
      </c>
      <c r="X11" s="98">
        <v>18692.903379999902</v>
      </c>
      <c r="Y11" s="98">
        <v>133356.948</v>
      </c>
      <c r="Z11" s="98">
        <v>1302855.70749999</v>
      </c>
    </row>
    <row r="12" spans="1:26" x14ac:dyDescent="0.3">
      <c r="A12" s="98" t="s">
        <v>10</v>
      </c>
      <c r="B12" s="98">
        <v>10658.924545</v>
      </c>
      <c r="C12" s="98">
        <v>30743.818590999999</v>
      </c>
      <c r="D12" s="98">
        <v>15498.1124859999</v>
      </c>
      <c r="E12" s="98">
        <v>15498.1124859999</v>
      </c>
      <c r="F12" s="98">
        <v>3835.4295999999999</v>
      </c>
      <c r="G12" s="98">
        <v>155585.91355999999</v>
      </c>
      <c r="H12" s="98">
        <v>148022.90839</v>
      </c>
      <c r="I12" s="98">
        <v>22263.561461000001</v>
      </c>
      <c r="J12" s="98">
        <v>5329.4734349999999</v>
      </c>
      <c r="K12" s="98">
        <v>36575.428736000002</v>
      </c>
      <c r="L12" s="98">
        <v>16343.560482000001</v>
      </c>
      <c r="M12" s="98">
        <v>21134.182455999999</v>
      </c>
      <c r="N12" s="98">
        <v>21134.182455999999</v>
      </c>
      <c r="O12" s="98">
        <v>56318.373390000001</v>
      </c>
      <c r="P12" s="98">
        <v>780189.78410699998</v>
      </c>
      <c r="Q12" s="98">
        <v>1557.9084826000001</v>
      </c>
      <c r="R12" s="98">
        <v>90450.726188999994</v>
      </c>
      <c r="S12" s="98">
        <v>29815.686659999901</v>
      </c>
      <c r="T12" s="98">
        <v>29815.686659999901</v>
      </c>
      <c r="U12" s="98">
        <v>6252.3421389999903</v>
      </c>
      <c r="V12" s="98">
        <v>30979.591382999901</v>
      </c>
      <c r="W12" s="98">
        <v>74762.122299999901</v>
      </c>
      <c r="X12" s="98">
        <v>24155.907387599898</v>
      </c>
      <c r="Y12" s="98">
        <v>155442.13709999999</v>
      </c>
      <c r="Z12" s="98">
        <v>1510145.1047999901</v>
      </c>
    </row>
    <row r="13" spans="1:26" x14ac:dyDescent="0.3">
      <c r="A13" s="98" t="s">
        <v>12</v>
      </c>
      <c r="B13" s="98">
        <v>5759.77426499999</v>
      </c>
      <c r="C13" s="98">
        <v>16739.751147999999</v>
      </c>
      <c r="D13" s="98">
        <v>8444.6657489999998</v>
      </c>
      <c r="E13" s="98">
        <v>8444.6657489999998</v>
      </c>
      <c r="F13" s="98">
        <v>2089.860764</v>
      </c>
      <c r="G13" s="98">
        <v>52248.476520999997</v>
      </c>
      <c r="H13" s="98">
        <v>80610.244290000002</v>
      </c>
      <c r="I13" s="98">
        <v>12122.316495999999</v>
      </c>
      <c r="J13" s="98">
        <v>2879.8844019999901</v>
      </c>
      <c r="K13" s="98">
        <v>19915.011849999999</v>
      </c>
      <c r="L13" s="98">
        <v>8831.5787099999907</v>
      </c>
      <c r="M13" s="98">
        <v>11515.65393</v>
      </c>
      <c r="N13" s="98">
        <v>11515.65393</v>
      </c>
      <c r="O13" s="98">
        <v>30686.910039999999</v>
      </c>
      <c r="P13" s="98">
        <v>94930.751691799902</v>
      </c>
      <c r="Q13" s="98">
        <v>841.84928699999898</v>
      </c>
      <c r="R13" s="98">
        <v>38012.401086999897</v>
      </c>
      <c r="S13" s="98">
        <v>13793.4674663899</v>
      </c>
      <c r="T13" s="98">
        <v>13793.4674663899</v>
      </c>
      <c r="U13" s="98">
        <v>3406.7881339999999</v>
      </c>
      <c r="V13" s="98">
        <v>32653.7507139999</v>
      </c>
      <c r="W13" s="98">
        <v>65518.209989999901</v>
      </c>
      <c r="X13" s="98">
        <v>5666.0378921000001</v>
      </c>
      <c r="Y13" s="98">
        <v>83170.661613999895</v>
      </c>
      <c r="Z13" s="98">
        <v>480312.22109999898</v>
      </c>
    </row>
    <row r="14" spans="1:26" x14ac:dyDescent="0.3">
      <c r="A14" s="98" t="s">
        <v>13</v>
      </c>
      <c r="B14" s="98">
        <v>3575.0076953399998</v>
      </c>
      <c r="C14" s="98">
        <v>10373.3129597999</v>
      </c>
      <c r="D14" s="98">
        <v>5229.7098279000002</v>
      </c>
      <c r="E14" s="98">
        <v>5229.7098279000002</v>
      </c>
      <c r="F14" s="98">
        <v>1294.23340666999</v>
      </c>
      <c r="G14" s="98">
        <v>4750.0340210000004</v>
      </c>
      <c r="H14" s="98">
        <v>49928.771560000001</v>
      </c>
      <c r="I14" s="98">
        <v>7511.9784966999996</v>
      </c>
      <c r="J14" s="98">
        <v>1787.5060965999901</v>
      </c>
      <c r="K14" s="98">
        <v>12340.980282099999</v>
      </c>
      <c r="L14" s="98">
        <v>5481.6253360999899</v>
      </c>
      <c r="M14" s="98">
        <v>7131.5520962000001</v>
      </c>
      <c r="N14" s="98">
        <v>7131.5520962000001</v>
      </c>
      <c r="O14" s="98">
        <v>19004.166720199999</v>
      </c>
      <c r="P14" s="98">
        <v>71062.996477901994</v>
      </c>
      <c r="Q14" s="98">
        <v>522.52244268000004</v>
      </c>
      <c r="R14" s="98">
        <v>28646.490001509901</v>
      </c>
      <c r="S14" s="98">
        <v>43870.853234073402</v>
      </c>
      <c r="T14" s="98">
        <v>43870.853234073402</v>
      </c>
      <c r="U14" s="98">
        <v>2109.80066802999</v>
      </c>
      <c r="V14" s="98">
        <v>9180.9683454000005</v>
      </c>
      <c r="W14" s="98">
        <v>24030.5065776999</v>
      </c>
      <c r="X14" s="98">
        <v>4662.3884403829998</v>
      </c>
      <c r="Y14" s="98">
        <v>7682.9952849000001</v>
      </c>
      <c r="Z14" s="98">
        <v>216997.650765</v>
      </c>
    </row>
    <row r="15" spans="1:26" x14ac:dyDescent="0.3">
      <c r="A15" s="98" t="s">
        <v>14</v>
      </c>
      <c r="B15" s="98">
        <v>2482.3959899499901</v>
      </c>
      <c r="C15" s="98">
        <v>7175.9799590000002</v>
      </c>
      <c r="D15" s="98">
        <v>3613.7218269999998</v>
      </c>
      <c r="E15" s="98">
        <v>3613.7218269999998</v>
      </c>
      <c r="F15" s="98">
        <v>894.313036879999</v>
      </c>
      <c r="G15" s="98">
        <v>4159.2244211999896</v>
      </c>
      <c r="H15" s="98">
        <v>34511.985243000003</v>
      </c>
      <c r="I15" s="98">
        <v>5196.5878070999997</v>
      </c>
      <c r="J15" s="98">
        <v>1241.1989626699999</v>
      </c>
      <c r="K15" s="98">
        <v>8537.1534037000001</v>
      </c>
      <c r="L15" s="98">
        <v>3806.3128752999901</v>
      </c>
      <c r="M15" s="98">
        <v>4927.8890122000003</v>
      </c>
      <c r="N15" s="98">
        <v>4927.8890122000003</v>
      </c>
      <c r="O15" s="98">
        <v>13131.848749299999</v>
      </c>
      <c r="P15" s="98">
        <v>77444.189003212901</v>
      </c>
      <c r="Q15" s="98">
        <v>362.82721493999998</v>
      </c>
      <c r="R15" s="98">
        <v>18971.693330619899</v>
      </c>
      <c r="S15" s="98">
        <v>25389.379010359899</v>
      </c>
      <c r="T15" s="98">
        <v>25389.379010359899</v>
      </c>
      <c r="U15" s="98">
        <v>1457.86869426</v>
      </c>
      <c r="V15" s="98">
        <v>6343.8101629999901</v>
      </c>
      <c r="W15" s="98">
        <v>16593.783664499999</v>
      </c>
      <c r="X15" s="98">
        <v>3112.6838988660002</v>
      </c>
      <c r="Y15" s="98">
        <v>7782.8599088999999</v>
      </c>
      <c r="Z15" s="98">
        <v>180729.41599000001</v>
      </c>
    </row>
    <row r="16" spans="1:26" x14ac:dyDescent="0.3">
      <c r="A16" s="98" t="s">
        <v>15</v>
      </c>
      <c r="B16" s="98">
        <v>2872.4747205999902</v>
      </c>
      <c r="C16" s="98">
        <v>8341.0970620999997</v>
      </c>
      <c r="D16" s="98">
        <v>4211.6296991999998</v>
      </c>
      <c r="E16" s="98">
        <v>4211.6296991999998</v>
      </c>
      <c r="F16" s="98">
        <v>1042.28187557</v>
      </c>
      <c r="G16" s="98">
        <v>2896.16448359999</v>
      </c>
      <c r="H16" s="98">
        <v>40202.833242999899</v>
      </c>
      <c r="I16" s="98">
        <v>6040.3152302999997</v>
      </c>
      <c r="J16" s="98">
        <v>1436.24125596</v>
      </c>
      <c r="K16" s="98">
        <v>9923.2727579999992</v>
      </c>
      <c r="L16" s="98">
        <v>4404.4226999999901</v>
      </c>
      <c r="M16" s="98">
        <v>5743.2277316999998</v>
      </c>
      <c r="N16" s="98">
        <v>5743.2277316999998</v>
      </c>
      <c r="O16" s="98">
        <v>15304.5587693</v>
      </c>
      <c r="P16" s="98">
        <v>16691.5723493429</v>
      </c>
      <c r="Q16" s="98">
        <v>419.84139395999898</v>
      </c>
      <c r="R16" s="98">
        <v>21990.864331579</v>
      </c>
      <c r="S16" s="98">
        <v>40339.586058728099</v>
      </c>
      <c r="T16" s="98">
        <v>40339.586058728099</v>
      </c>
      <c r="U16" s="98">
        <v>1699.0749272999999</v>
      </c>
      <c r="V16" s="98">
        <v>7259.9587972999998</v>
      </c>
      <c r="W16" s="98">
        <v>19167.747590499999</v>
      </c>
      <c r="X16" s="98">
        <v>3444.9929126909901</v>
      </c>
      <c r="Y16" s="98">
        <v>4359.6894738999899</v>
      </c>
      <c r="Z16" s="98">
        <v>129707.87020600001</v>
      </c>
    </row>
    <row r="17" spans="1:26" x14ac:dyDescent="0.3">
      <c r="A17" s="98" t="s">
        <v>16</v>
      </c>
      <c r="B17" s="98">
        <v>5251.9834833000004</v>
      </c>
      <c r="C17" s="98">
        <v>15236.208704999999</v>
      </c>
      <c r="D17" s="98">
        <v>7702.44848919999</v>
      </c>
      <c r="E17" s="98">
        <v>7702.44848919999</v>
      </c>
      <c r="F17" s="98">
        <v>1906.18114789999</v>
      </c>
      <c r="G17" s="98">
        <v>5248.2357940000002</v>
      </c>
      <c r="H17" s="98">
        <v>73523.874895999994</v>
      </c>
      <c r="I17" s="98">
        <v>11033.512516000001</v>
      </c>
      <c r="J17" s="98">
        <v>2625.9998264999999</v>
      </c>
      <c r="K17" s="98">
        <v>18126.270519999998</v>
      </c>
      <c r="L17" s="98">
        <v>8052.9827658000004</v>
      </c>
      <c r="M17" s="98">
        <v>10503.535523</v>
      </c>
      <c r="N17" s="98">
        <v>10503.535523</v>
      </c>
      <c r="O17" s="98">
        <v>27989.809175999999</v>
      </c>
      <c r="P17" s="98">
        <v>14011.2944263099</v>
      </c>
      <c r="Q17" s="98">
        <v>767.63148762000003</v>
      </c>
      <c r="R17" s="98">
        <v>45379.216003850001</v>
      </c>
      <c r="S17" s="98">
        <v>35761.719286886597</v>
      </c>
      <c r="T17" s="98">
        <v>35761.719286886597</v>
      </c>
      <c r="U17" s="98">
        <v>3107.3654395999902</v>
      </c>
      <c r="V17" s="98">
        <v>13369.658329</v>
      </c>
      <c r="W17" s="98">
        <v>35218.212868000002</v>
      </c>
      <c r="X17" s="98">
        <v>8245.27841377</v>
      </c>
      <c r="Y17" s="98">
        <v>7871.1632520000003</v>
      </c>
      <c r="Z17" s="98">
        <v>227857.27492</v>
      </c>
    </row>
    <row r="18" spans="1:26" x14ac:dyDescent="0.3">
      <c r="A18" s="98" t="s">
        <v>17</v>
      </c>
      <c r="B18" s="98">
        <v>4162.1852073999999</v>
      </c>
      <c r="C18" s="98">
        <v>11834.676743</v>
      </c>
      <c r="D18" s="98">
        <v>5946.6842607999997</v>
      </c>
      <c r="E18" s="98">
        <v>5946.6842607999997</v>
      </c>
      <c r="F18" s="98">
        <v>1471.6680750999999</v>
      </c>
      <c r="G18" s="98">
        <v>12288.120781</v>
      </c>
      <c r="H18" s="98">
        <v>56864.381990000002</v>
      </c>
      <c r="I18" s="98">
        <v>8570.2432150000004</v>
      </c>
      <c r="J18" s="98">
        <v>2081.0912888999901</v>
      </c>
      <c r="K18" s="98">
        <v>14079.529011999901</v>
      </c>
      <c r="L18" s="98">
        <v>6381.9578396999996</v>
      </c>
      <c r="M18" s="98">
        <v>8109.2527809999901</v>
      </c>
      <c r="N18" s="98">
        <v>8109.2527809999901</v>
      </c>
      <c r="O18" s="98">
        <v>21609.555190999999</v>
      </c>
      <c r="P18" s="98">
        <v>352576.20480000001</v>
      </c>
      <c r="Q18" s="98">
        <v>608.34403619</v>
      </c>
      <c r="R18" s="98">
        <v>32061.2247541699</v>
      </c>
      <c r="S18" s="98">
        <v>19763.105779716501</v>
      </c>
      <c r="T18" s="98">
        <v>19763.105779716501</v>
      </c>
      <c r="U18" s="98">
        <v>2399.0451324999999</v>
      </c>
      <c r="V18" s="98">
        <v>10491.0535049999</v>
      </c>
      <c r="W18" s="98">
        <v>27332.997662999998</v>
      </c>
      <c r="X18" s="98">
        <v>5614.14987052999</v>
      </c>
      <c r="Y18" s="98">
        <v>25552.107286999901</v>
      </c>
      <c r="Z18" s="98">
        <v>542305.353999999</v>
      </c>
    </row>
    <row r="19" spans="1:26" x14ac:dyDescent="0.3">
      <c r="A19" s="98" t="s">
        <v>18</v>
      </c>
      <c r="B19" s="98">
        <v>7895.6569689999997</v>
      </c>
      <c r="C19" s="98">
        <v>22736.9182369999</v>
      </c>
      <c r="D19" s="98">
        <v>11464.229253</v>
      </c>
      <c r="E19" s="98">
        <v>11464.229253</v>
      </c>
      <c r="F19" s="98">
        <v>2837.131754</v>
      </c>
      <c r="G19" s="98">
        <v>121907.70084999999</v>
      </c>
      <c r="H19" s="98">
        <v>109505.40806</v>
      </c>
      <c r="I19" s="98">
        <v>16465.255072</v>
      </c>
      <c r="J19" s="98">
        <v>3947.8231529999898</v>
      </c>
      <c r="K19" s="98">
        <v>27049.749187000001</v>
      </c>
      <c r="L19" s="98">
        <v>12106.5708929999</v>
      </c>
      <c r="M19" s="98">
        <v>15633.330320999899</v>
      </c>
      <c r="N19" s="98">
        <v>15633.330320999899</v>
      </c>
      <c r="O19" s="98">
        <v>41659.675219999997</v>
      </c>
      <c r="P19" s="98">
        <v>530573.152097999</v>
      </c>
      <c r="Q19" s="98">
        <v>1154.0292824999999</v>
      </c>
      <c r="R19" s="98">
        <v>64677.157995299996</v>
      </c>
      <c r="S19" s="98">
        <v>20749.96299</v>
      </c>
      <c r="T19" s="98">
        <v>20749.96299</v>
      </c>
      <c r="U19" s="98">
        <v>4624.9628759999996</v>
      </c>
      <c r="V19" s="98">
        <v>23358.990663999899</v>
      </c>
      <c r="W19" s="98">
        <v>55646.488380000003</v>
      </c>
      <c r="X19" s="98">
        <v>19642.717101800001</v>
      </c>
      <c r="Y19" s="98">
        <v>108072.497949999</v>
      </c>
      <c r="Z19" s="98">
        <v>1070769.75119999</v>
      </c>
    </row>
    <row r="20" spans="1:26" x14ac:dyDescent="0.3">
      <c r="A20" s="98" t="s">
        <v>19</v>
      </c>
      <c r="B20" s="98">
        <v>3130.172231</v>
      </c>
      <c r="C20" s="98">
        <v>9008.0069999999996</v>
      </c>
      <c r="D20" s="98">
        <v>4535.6089110000003</v>
      </c>
      <c r="E20" s="98">
        <v>4535.6089110000003</v>
      </c>
      <c r="F20" s="98">
        <v>1122.46095299999</v>
      </c>
      <c r="G20" s="98">
        <v>18060.54767</v>
      </c>
      <c r="H20" s="98">
        <v>43329.76122</v>
      </c>
      <c r="I20" s="98">
        <v>6523.2712300000003</v>
      </c>
      <c r="J20" s="98">
        <v>1565.0860150000001</v>
      </c>
      <c r="K20" s="98">
        <v>10716.68158</v>
      </c>
      <c r="L20" s="98">
        <v>4799.5601900000001</v>
      </c>
      <c r="M20" s="98">
        <v>6185.0372699999998</v>
      </c>
      <c r="N20" s="98">
        <v>6185.0372699999998</v>
      </c>
      <c r="O20" s="98">
        <v>16481.887699999999</v>
      </c>
      <c r="P20" s="98">
        <v>76083.078746899904</v>
      </c>
      <c r="Q20" s="98">
        <v>457.505901399999</v>
      </c>
      <c r="R20" s="98">
        <v>15399.969455799999</v>
      </c>
      <c r="S20" s="98">
        <v>2200.9122276389999</v>
      </c>
      <c r="T20" s="98">
        <v>2200.9122276389999</v>
      </c>
      <c r="U20" s="98">
        <v>1829.7806049999999</v>
      </c>
      <c r="V20" s="98">
        <v>8059.4586499999996</v>
      </c>
      <c r="W20" s="98">
        <v>20936.668869999899</v>
      </c>
      <c r="X20" s="98">
        <v>2625.05630289999</v>
      </c>
      <c r="Y20" s="98">
        <v>52560.910199999897</v>
      </c>
      <c r="Z20" s="98">
        <v>251884.446999999</v>
      </c>
    </row>
    <row r="21" spans="1:26" x14ac:dyDescent="0.3">
      <c r="A21" s="98" t="s">
        <v>20</v>
      </c>
      <c r="B21" s="98">
        <v>1064.38084139999</v>
      </c>
      <c r="C21" s="98">
        <v>3059.4770450000001</v>
      </c>
      <c r="D21" s="98">
        <v>1536.6047139999901</v>
      </c>
      <c r="E21" s="98">
        <v>1536.6047139999901</v>
      </c>
      <c r="F21" s="98">
        <v>380.27455579999997</v>
      </c>
      <c r="G21" s="98">
        <v>6580.9909740000003</v>
      </c>
      <c r="H21" s="98">
        <v>14683.2082499999</v>
      </c>
      <c r="I21" s="98">
        <v>2215.5619929999998</v>
      </c>
      <c r="J21" s="98">
        <v>532.1892699</v>
      </c>
      <c r="K21" s="98">
        <v>3639.8096299999902</v>
      </c>
      <c r="L21" s="98">
        <v>1632.038724</v>
      </c>
      <c r="M21" s="98">
        <v>2095.4094479999999</v>
      </c>
      <c r="N21" s="98">
        <v>2095.4094479999999</v>
      </c>
      <c r="O21" s="98">
        <v>5583.83896</v>
      </c>
      <c r="P21" s="98">
        <v>77373.400642499895</v>
      </c>
      <c r="Q21" s="98">
        <v>155.56952229999999</v>
      </c>
      <c r="R21" s="98">
        <v>7968.2383245199999</v>
      </c>
      <c r="S21" s="98">
        <v>4425.0567111500004</v>
      </c>
      <c r="T21" s="98">
        <v>4425.0567111500004</v>
      </c>
      <c r="U21" s="98">
        <v>619.90487669999902</v>
      </c>
      <c r="V21" s="98">
        <v>2841.6458339999999</v>
      </c>
      <c r="W21" s="98">
        <v>7199.6939140000004</v>
      </c>
      <c r="X21" s="98">
        <v>1767.5089649199999</v>
      </c>
      <c r="Y21" s="98">
        <v>8701.6338130000004</v>
      </c>
      <c r="Z21" s="98">
        <v>132163.37049999999</v>
      </c>
    </row>
    <row r="22" spans="1:26" x14ac:dyDescent="0.3">
      <c r="A22" s="98" t="s">
        <v>125</v>
      </c>
      <c r="B22" s="98">
        <v>818.33622300000002</v>
      </c>
      <c r="C22" s="98">
        <v>2336.7952569999902</v>
      </c>
      <c r="D22" s="98">
        <v>1174.56898399999</v>
      </c>
      <c r="E22" s="98">
        <v>1174.56898399999</v>
      </c>
      <c r="F22" s="98">
        <v>290.68035900000001</v>
      </c>
      <c r="G22" s="98">
        <v>4885.8968199999999</v>
      </c>
      <c r="H22" s="98">
        <v>11228.151752</v>
      </c>
      <c r="I22" s="98">
        <v>1692.21961499999</v>
      </c>
      <c r="J22" s="98">
        <v>409.16863169999999</v>
      </c>
      <c r="K22" s="98">
        <v>2780.0466769999998</v>
      </c>
      <c r="L22" s="98">
        <v>1254.76332829999</v>
      </c>
      <c r="M22" s="98">
        <v>1601.71513999999</v>
      </c>
      <c r="N22" s="98">
        <v>1601.71513999999</v>
      </c>
      <c r="O22" s="98">
        <v>4268.2489310000001</v>
      </c>
      <c r="P22" s="98">
        <v>50822.130359399998</v>
      </c>
      <c r="Q22" s="98">
        <v>119.60749392999899</v>
      </c>
      <c r="R22" s="98">
        <v>4821.7011935099999</v>
      </c>
      <c r="S22" s="98">
        <v>886.82734277199904</v>
      </c>
      <c r="T22" s="98">
        <v>886.82734277199904</v>
      </c>
      <c r="U22" s="98">
        <v>473.85081200000002</v>
      </c>
      <c r="V22" s="98">
        <v>2110.8901519999999</v>
      </c>
      <c r="W22" s="98">
        <v>5453.5836730000001</v>
      </c>
      <c r="X22" s="98">
        <v>863.18672421999997</v>
      </c>
      <c r="Y22" s="98">
        <v>11548.148219999999</v>
      </c>
      <c r="Z22" s="98">
        <v>95587.228740000006</v>
      </c>
    </row>
    <row r="23" spans="1:26" x14ac:dyDescent="0.3">
      <c r="A23" s="98" t="s">
        <v>21</v>
      </c>
      <c r="B23" s="98">
        <v>3983.0975542000001</v>
      </c>
      <c r="C23" s="98">
        <v>11480.843411</v>
      </c>
      <c r="D23" s="98">
        <v>5771.4021586999997</v>
      </c>
      <c r="E23" s="98">
        <v>5771.4021586999997</v>
      </c>
      <c r="F23" s="98">
        <v>1428.29140139999</v>
      </c>
      <c r="G23" s="98">
        <v>14885.001138</v>
      </c>
      <c r="H23" s="98">
        <v>55135.674415000001</v>
      </c>
      <c r="I23" s="98">
        <v>8314.0110499999992</v>
      </c>
      <c r="J23" s="98">
        <v>1991.5541188</v>
      </c>
      <c r="K23" s="98">
        <v>13658.5835079999</v>
      </c>
      <c r="L23" s="98">
        <v>6107.3793249999999</v>
      </c>
      <c r="M23" s="98">
        <v>7870.2423799999997</v>
      </c>
      <c r="N23" s="98">
        <v>7870.2423799999997</v>
      </c>
      <c r="O23" s="98">
        <v>20972.619619999899</v>
      </c>
      <c r="P23" s="98">
        <v>144067.3700917</v>
      </c>
      <c r="Q23" s="98">
        <v>582.17106271999899</v>
      </c>
      <c r="R23" s="98">
        <v>24229.75999011</v>
      </c>
      <c r="S23" s="98">
        <v>17406.233056556801</v>
      </c>
      <c r="T23" s="98">
        <v>17406.233056556801</v>
      </c>
      <c r="U23" s="98">
        <v>2328.3310185999999</v>
      </c>
      <c r="V23" s="98">
        <v>11562.341383999999</v>
      </c>
      <c r="W23" s="98">
        <v>28604.740502000001</v>
      </c>
      <c r="X23" s="98">
        <v>3769.35910272</v>
      </c>
      <c r="Y23" s="98">
        <v>40290.098528999901</v>
      </c>
      <c r="Z23" s="98">
        <v>341467.38912000001</v>
      </c>
    </row>
    <row r="24" spans="1:26" x14ac:dyDescent="0.3">
      <c r="A24" s="98" t="s">
        <v>22</v>
      </c>
      <c r="B24" s="98">
        <v>4326.6974960099897</v>
      </c>
      <c r="C24" s="98">
        <v>12557.811793999999</v>
      </c>
      <c r="D24" s="98">
        <v>6313.4593603399999</v>
      </c>
      <c r="E24" s="98">
        <v>6313.4593603399999</v>
      </c>
      <c r="F24" s="98">
        <v>1562.4358427699999</v>
      </c>
      <c r="G24" s="98">
        <v>11558.17711042</v>
      </c>
      <c r="H24" s="98">
        <v>60285.592747699899</v>
      </c>
      <c r="I24" s="98">
        <v>9093.9110510999999</v>
      </c>
      <c r="J24" s="98">
        <v>2163.3417874800002</v>
      </c>
      <c r="K24" s="98">
        <v>14939.8299102</v>
      </c>
      <c r="L24" s="98">
        <v>6634.2034907299903</v>
      </c>
      <c r="M24" s="98">
        <v>8609.4169392999902</v>
      </c>
      <c r="N24" s="98">
        <v>8609.4169392999902</v>
      </c>
      <c r="O24" s="98">
        <v>22942.366307599899</v>
      </c>
      <c r="P24" s="98">
        <v>140562.68628994899</v>
      </c>
      <c r="Q24" s="98">
        <v>632.389833498999</v>
      </c>
      <c r="R24" s="98">
        <v>27894.990988773901</v>
      </c>
      <c r="S24" s="98">
        <v>31911.7748584687</v>
      </c>
      <c r="T24" s="98">
        <v>31911.7748584687</v>
      </c>
      <c r="U24" s="98">
        <v>2547.0144486499998</v>
      </c>
      <c r="V24" s="98">
        <v>12171.3106298</v>
      </c>
      <c r="W24" s="98">
        <v>30594.0327307999</v>
      </c>
      <c r="X24" s="98">
        <v>4238.0728025929902</v>
      </c>
      <c r="Y24" s="98">
        <v>23312.329740900001</v>
      </c>
      <c r="Z24" s="98">
        <v>331307.201196999</v>
      </c>
    </row>
    <row r="25" spans="1:26" x14ac:dyDescent="0.3">
      <c r="A25" s="98" t="s">
        <v>23</v>
      </c>
      <c r="B25" s="98">
        <v>8173.2844580000001</v>
      </c>
      <c r="C25" s="98">
        <v>23513.129502</v>
      </c>
      <c r="D25" s="98">
        <v>11854.267932000001</v>
      </c>
      <c r="E25" s="98">
        <v>11854.267932000001</v>
      </c>
      <c r="F25" s="98">
        <v>2933.6620840999999</v>
      </c>
      <c r="G25" s="98">
        <v>119015.47781199899</v>
      </c>
      <c r="H25" s="98">
        <v>113239.50252999899</v>
      </c>
      <c r="I25" s="98">
        <v>17027.3560159999</v>
      </c>
      <c r="J25" s="98">
        <v>4086.64387389999</v>
      </c>
      <c r="K25" s="98">
        <v>27973.201772</v>
      </c>
      <c r="L25" s="98">
        <v>12532.258298999999</v>
      </c>
      <c r="M25" s="98">
        <v>16165.206206999999</v>
      </c>
      <c r="N25" s="98">
        <v>16165.206206999999</v>
      </c>
      <c r="O25" s="98">
        <v>43077.055210999897</v>
      </c>
      <c r="P25" s="98">
        <v>680854.76898109994</v>
      </c>
      <c r="Q25" s="98">
        <v>1194.6053389000001</v>
      </c>
      <c r="R25" s="98">
        <v>68733.591259999899</v>
      </c>
      <c r="S25" s="98">
        <v>23644.098910000001</v>
      </c>
      <c r="T25" s="98">
        <v>23644.098910000001</v>
      </c>
      <c r="U25" s="98">
        <v>4782.3198069999999</v>
      </c>
      <c r="V25" s="98">
        <v>24743.482733000001</v>
      </c>
      <c r="W25" s="98">
        <v>58495.2778369999</v>
      </c>
      <c r="X25" s="98">
        <v>19459.819346399901</v>
      </c>
      <c r="Y25" s="98">
        <v>111520.19731800001</v>
      </c>
      <c r="Z25" s="98">
        <v>1234729.3648599901</v>
      </c>
    </row>
    <row r="26" spans="1:26" x14ac:dyDescent="0.3">
      <c r="A26" s="98" t="s">
        <v>24</v>
      </c>
      <c r="B26" s="98">
        <v>5857.8922013000001</v>
      </c>
      <c r="C26" s="98">
        <v>16853.969112999999</v>
      </c>
      <c r="D26" s="98">
        <v>8477.8661749000003</v>
      </c>
      <c r="E26" s="98">
        <v>8477.8661749000003</v>
      </c>
      <c r="F26" s="98">
        <v>2098.0773927999999</v>
      </c>
      <c r="G26" s="98">
        <v>14471.8759899999</v>
      </c>
      <c r="H26" s="98">
        <v>80997.642741999996</v>
      </c>
      <c r="I26" s="98">
        <v>12205.0274967</v>
      </c>
      <c r="J26" s="98">
        <v>2928.9508000999999</v>
      </c>
      <c r="K26" s="98">
        <v>20050.896634000001</v>
      </c>
      <c r="L26" s="98">
        <v>8982.0347182999994</v>
      </c>
      <c r="M26" s="98">
        <v>11560.929219199999</v>
      </c>
      <c r="N26" s="98">
        <v>11560.929219199999</v>
      </c>
      <c r="O26" s="98">
        <v>30807.566851999902</v>
      </c>
      <c r="P26" s="98">
        <v>445196.10336347902</v>
      </c>
      <c r="Q26" s="98">
        <v>856.19068155999901</v>
      </c>
      <c r="R26" s="98">
        <v>45757.790978110002</v>
      </c>
      <c r="S26" s="98">
        <v>39807.976393609897</v>
      </c>
      <c r="T26" s="98">
        <v>39807.976393609897</v>
      </c>
      <c r="U26" s="98">
        <v>3420.1846783000001</v>
      </c>
      <c r="V26" s="98">
        <v>14989.4389944</v>
      </c>
      <c r="W26" s="98">
        <v>39063.083499</v>
      </c>
      <c r="X26" s="98">
        <v>7836.8153567899999</v>
      </c>
      <c r="Y26" s="98">
        <v>25214.980978</v>
      </c>
      <c r="Z26" s="98">
        <v>701294.76124999905</v>
      </c>
    </row>
    <row r="27" spans="1:26" x14ac:dyDescent="0.3">
      <c r="A27" s="98" t="s">
        <v>25</v>
      </c>
      <c r="B27" s="98">
        <v>7421.1046120000001</v>
      </c>
      <c r="C27" s="98">
        <v>21556.329548000002</v>
      </c>
      <c r="D27" s="98">
        <v>10882.189643</v>
      </c>
      <c r="E27" s="98">
        <v>10882.189643</v>
      </c>
      <c r="F27" s="98">
        <v>2693.0961740999901</v>
      </c>
      <c r="G27" s="98">
        <v>52665.772254999902</v>
      </c>
      <c r="H27" s="98">
        <v>103877.02458</v>
      </c>
      <c r="I27" s="98">
        <v>15610.310721</v>
      </c>
      <c r="J27" s="98">
        <v>3710.5560132999899</v>
      </c>
      <c r="K27" s="98">
        <v>25645.224076999999</v>
      </c>
      <c r="L27" s="98">
        <v>11378.932860999899</v>
      </c>
      <c r="M27" s="98">
        <v>14839.614191000001</v>
      </c>
      <c r="N27" s="98">
        <v>14839.614191000001</v>
      </c>
      <c r="O27" s="98">
        <v>39544.604004000001</v>
      </c>
      <c r="P27" s="98">
        <v>87721.9449255199</v>
      </c>
      <c r="Q27" s="98">
        <v>1084.66876719999</v>
      </c>
      <c r="R27" s="98">
        <v>48639.8409475999</v>
      </c>
      <c r="S27" s="98">
        <v>19392.477226813098</v>
      </c>
      <c r="T27" s="98">
        <v>19392.477226813098</v>
      </c>
      <c r="U27" s="98">
        <v>4390.1508540000004</v>
      </c>
      <c r="V27" s="98">
        <v>42641.564041999904</v>
      </c>
      <c r="W27" s="98">
        <v>85306.366110000003</v>
      </c>
      <c r="X27" s="98">
        <v>7078.2354498200002</v>
      </c>
      <c r="Y27" s="98">
        <v>93470.602121999895</v>
      </c>
      <c r="Z27" s="98">
        <v>556796.87693999999</v>
      </c>
    </row>
    <row r="28" spans="1:26" x14ac:dyDescent="0.3">
      <c r="A28" s="98" t="s">
        <v>26</v>
      </c>
      <c r="B28" s="98">
        <v>3736.1860928000001</v>
      </c>
      <c r="C28" s="98">
        <v>10836.013444599899</v>
      </c>
      <c r="D28" s="98">
        <v>5479.4937805</v>
      </c>
      <c r="E28" s="98">
        <v>5479.4937805</v>
      </c>
      <c r="F28" s="98">
        <v>1356.0490305400001</v>
      </c>
      <c r="G28" s="98">
        <v>3287.5069238999999</v>
      </c>
      <c r="H28" s="98">
        <v>52304.493978999999</v>
      </c>
      <c r="I28" s="98">
        <v>7847.0486815999902</v>
      </c>
      <c r="J28" s="98">
        <v>1868.0949051499899</v>
      </c>
      <c r="K28" s="98">
        <v>12891.4252119999</v>
      </c>
      <c r="L28" s="98">
        <v>5728.7701623999901</v>
      </c>
      <c r="M28" s="98">
        <v>7472.1663192999904</v>
      </c>
      <c r="N28" s="98">
        <v>7472.1663192999904</v>
      </c>
      <c r="O28" s="98">
        <v>19911.820606000001</v>
      </c>
      <c r="P28" s="98">
        <v>5227.4241236340004</v>
      </c>
      <c r="Q28" s="98">
        <v>546.08118343000001</v>
      </c>
      <c r="R28" s="98">
        <v>30762.972877330001</v>
      </c>
      <c r="S28" s="98">
        <v>33174.643628399899</v>
      </c>
      <c r="T28" s="98">
        <v>33174.643628399899</v>
      </c>
      <c r="U28" s="98">
        <v>2210.5671938999999</v>
      </c>
      <c r="V28" s="98">
        <v>9499.1886694999903</v>
      </c>
      <c r="W28" s="98">
        <v>25037.593037999999</v>
      </c>
      <c r="X28" s="98">
        <v>4991.7698745690004</v>
      </c>
      <c r="Y28" s="98">
        <v>4884.09320509999</v>
      </c>
      <c r="Z28" s="98">
        <v>153764.39786600001</v>
      </c>
    </row>
    <row r="29" spans="1:26" x14ac:dyDescent="0.3">
      <c r="A29" s="98" t="s">
        <v>27</v>
      </c>
      <c r="B29" s="98">
        <v>5651.2545339999997</v>
      </c>
      <c r="C29" s="98">
        <v>16449.822259999899</v>
      </c>
      <c r="D29" s="98">
        <v>8288.2972580000005</v>
      </c>
      <c r="E29" s="98">
        <v>8288.2972580000005</v>
      </c>
      <c r="F29" s="98">
        <v>2051.1649889999999</v>
      </c>
      <c r="G29" s="98">
        <v>17441.650889999899</v>
      </c>
      <c r="H29" s="98">
        <v>79115.900609999997</v>
      </c>
      <c r="I29" s="98">
        <v>11912.3637959999</v>
      </c>
      <c r="J29" s="98">
        <v>2825.6281410000001</v>
      </c>
      <c r="K29" s="98">
        <v>19570.092489999901</v>
      </c>
      <c r="L29" s="98">
        <v>8665.1827369999992</v>
      </c>
      <c r="M29" s="98">
        <v>11302.428114</v>
      </c>
      <c r="N29" s="98">
        <v>11302.428114</v>
      </c>
      <c r="O29" s="98">
        <v>30118.698769999999</v>
      </c>
      <c r="P29" s="98">
        <v>46685.805772999898</v>
      </c>
      <c r="Q29" s="98">
        <v>825.98521859999903</v>
      </c>
      <c r="R29" s="98">
        <v>50764.433096599998</v>
      </c>
      <c r="S29" s="98">
        <v>13544.9720559999</v>
      </c>
      <c r="T29" s="98">
        <v>13544.9720559999</v>
      </c>
      <c r="U29" s="98">
        <v>3343.7114219999899</v>
      </c>
      <c r="V29" s="98">
        <v>14951.866619999901</v>
      </c>
      <c r="W29" s="98">
        <v>38707.422149999999</v>
      </c>
      <c r="X29" s="98">
        <v>9684.3356232999904</v>
      </c>
      <c r="Y29" s="98">
        <v>25986.261079999898</v>
      </c>
      <c r="Z29" s="98">
        <v>310388.32499999902</v>
      </c>
    </row>
    <row r="30" spans="1:26" x14ac:dyDescent="0.3">
      <c r="A30" s="98" t="s">
        <v>28</v>
      </c>
      <c r="B30" s="98">
        <v>946.49039199999902</v>
      </c>
      <c r="C30" s="98">
        <v>2704.6440200000002</v>
      </c>
      <c r="D30" s="98">
        <v>1361.2502890000001</v>
      </c>
      <c r="E30" s="98">
        <v>1361.2502890000001</v>
      </c>
      <c r="F30" s="98">
        <v>336.87842599999902</v>
      </c>
      <c r="G30" s="98">
        <v>5212.93371999999</v>
      </c>
      <c r="H30" s="98">
        <v>13010.9341299999</v>
      </c>
      <c r="I30" s="98">
        <v>1958.6070299999999</v>
      </c>
      <c r="J30" s="98">
        <v>473.24691200000001</v>
      </c>
      <c r="K30" s="98">
        <v>3217.67451999999</v>
      </c>
      <c r="L30" s="98">
        <v>1451.276398</v>
      </c>
      <c r="M30" s="98">
        <v>1856.2847399999901</v>
      </c>
      <c r="N30" s="98">
        <v>1856.2847399999901</v>
      </c>
      <c r="O30" s="98">
        <v>4946.6260399999901</v>
      </c>
      <c r="P30" s="98">
        <v>32669.095667199999</v>
      </c>
      <c r="Q30" s="98">
        <v>138.3399962</v>
      </c>
      <c r="R30" s="98">
        <v>5172.7044383000002</v>
      </c>
      <c r="S30" s="98">
        <v>581.90151898889906</v>
      </c>
      <c r="T30" s="98">
        <v>581.90151898889906</v>
      </c>
      <c r="U30" s="98">
        <v>549.16414799999995</v>
      </c>
      <c r="V30" s="98">
        <v>2394.20271</v>
      </c>
      <c r="W30" s="98">
        <v>6243.7952100000002</v>
      </c>
      <c r="X30" s="98">
        <v>867.61690820000001</v>
      </c>
      <c r="Y30" s="98">
        <v>16301.5072</v>
      </c>
      <c r="Z30" s="98">
        <v>86328.032099999895</v>
      </c>
    </row>
    <row r="31" spans="1:26" x14ac:dyDescent="0.3">
      <c r="A31" s="98" t="s">
        <v>29</v>
      </c>
      <c r="B31" s="98">
        <v>756.42179119999901</v>
      </c>
      <c r="C31" s="98">
        <v>2174.2072111000002</v>
      </c>
      <c r="D31" s="98">
        <v>1091.8350490999901</v>
      </c>
      <c r="E31" s="98">
        <v>1091.8350490999901</v>
      </c>
      <c r="F31" s="98">
        <v>270.20377999999999</v>
      </c>
      <c r="G31" s="98">
        <v>5678.0147699999898</v>
      </c>
      <c r="H31" s="98">
        <v>10433.255451999999</v>
      </c>
      <c r="I31" s="98">
        <v>1574.47951219999</v>
      </c>
      <c r="J31" s="98">
        <v>378.20868299999898</v>
      </c>
      <c r="K31" s="98">
        <v>2586.6196129999998</v>
      </c>
      <c r="L31" s="98">
        <v>1159.8336423999999</v>
      </c>
      <c r="M31" s="98">
        <v>1488.8889268999999</v>
      </c>
      <c r="N31" s="98">
        <v>1488.8889268999999</v>
      </c>
      <c r="O31" s="98">
        <v>3967.5937949999998</v>
      </c>
      <c r="P31" s="98">
        <v>56068.869295600001</v>
      </c>
      <c r="Q31" s="98">
        <v>110.558006949999</v>
      </c>
      <c r="R31" s="98">
        <v>5222.2687568000001</v>
      </c>
      <c r="S31" s="98">
        <v>2064.3010515860001</v>
      </c>
      <c r="T31" s="98">
        <v>2064.3010515860001</v>
      </c>
      <c r="U31" s="98">
        <v>440.47305479999898</v>
      </c>
      <c r="V31" s="98">
        <v>2039.0896021999999</v>
      </c>
      <c r="W31" s="98">
        <v>5180.9412149999898</v>
      </c>
      <c r="X31" s="98">
        <v>941.58954612000002</v>
      </c>
      <c r="Y31" s="98">
        <v>6188.9318319999902</v>
      </c>
      <c r="Z31" s="98">
        <v>95340.013990000007</v>
      </c>
    </row>
    <row r="32" spans="1:26" x14ac:dyDescent="0.3">
      <c r="A32" s="98" t="s">
        <v>30</v>
      </c>
      <c r="B32" s="98">
        <v>8204.9331189999994</v>
      </c>
      <c r="C32" s="98">
        <v>23814.353230000001</v>
      </c>
      <c r="D32" s="98">
        <v>12033.6121589999</v>
      </c>
      <c r="E32" s="98">
        <v>12033.6121589999</v>
      </c>
      <c r="F32" s="98">
        <v>2978.0427439999999</v>
      </c>
      <c r="G32" s="98">
        <v>35855.1617799999</v>
      </c>
      <c r="H32" s="98">
        <v>114866.701399999</v>
      </c>
      <c r="I32" s="98">
        <v>17245.493050000001</v>
      </c>
      <c r="J32" s="98">
        <v>4102.4641359999996</v>
      </c>
      <c r="K32" s="98">
        <v>28331.554390000001</v>
      </c>
      <c r="L32" s="98">
        <v>12580.7879439999</v>
      </c>
      <c r="M32" s="98">
        <v>16409.758409999999</v>
      </c>
      <c r="N32" s="98">
        <v>16409.758409999999</v>
      </c>
      <c r="O32" s="98">
        <v>43728.730879999901</v>
      </c>
      <c r="P32" s="98">
        <v>81177.126677499997</v>
      </c>
      <c r="Q32" s="98">
        <v>1199.2349093</v>
      </c>
      <c r="R32" s="98">
        <v>74946.887617999906</v>
      </c>
      <c r="S32" s="98">
        <v>15855.272833999899</v>
      </c>
      <c r="T32" s="98">
        <v>15855.272833999899</v>
      </c>
      <c r="U32" s="98">
        <v>4854.6650520000003</v>
      </c>
      <c r="V32" s="98">
        <v>24197.156480000001</v>
      </c>
      <c r="W32" s="98">
        <v>59933.672960000004</v>
      </c>
      <c r="X32" s="98">
        <v>13711.747633000001</v>
      </c>
      <c r="Y32" s="98">
        <v>54711.603349999998</v>
      </c>
      <c r="Z32" s="98">
        <v>498473.61679999903</v>
      </c>
    </row>
    <row r="33" spans="1:26" x14ac:dyDescent="0.3">
      <c r="A33" s="98" t="s">
        <v>31</v>
      </c>
      <c r="B33" s="98">
        <v>3509.2900938999901</v>
      </c>
      <c r="C33" s="98">
        <v>9978.1912790999995</v>
      </c>
      <c r="D33" s="98">
        <v>5013.5645453999996</v>
      </c>
      <c r="E33" s="98">
        <v>5013.5645453999996</v>
      </c>
      <c r="F33" s="98">
        <v>1240.74522207</v>
      </c>
      <c r="G33" s="98">
        <v>12838.935275</v>
      </c>
      <c r="H33" s="98">
        <v>47941.755604999998</v>
      </c>
      <c r="I33" s="98">
        <v>7225.8476670999999</v>
      </c>
      <c r="J33" s="98">
        <v>1754.64245629999</v>
      </c>
      <c r="K33" s="98">
        <v>11870.898701099901</v>
      </c>
      <c r="L33" s="98">
        <v>5380.8545125999999</v>
      </c>
      <c r="M33" s="98">
        <v>6836.7950731999899</v>
      </c>
      <c r="N33" s="98">
        <v>6836.7950731999899</v>
      </c>
      <c r="O33" s="98">
        <v>18218.707347</v>
      </c>
      <c r="P33" s="98">
        <v>149041.48914970001</v>
      </c>
      <c r="Q33" s="98">
        <v>512.91570769999998</v>
      </c>
      <c r="R33" s="98">
        <v>20444.786823539998</v>
      </c>
      <c r="S33" s="98">
        <v>10965.450787395301</v>
      </c>
      <c r="T33" s="98">
        <v>10965.450787395301</v>
      </c>
      <c r="U33" s="98">
        <v>2022.5978266</v>
      </c>
      <c r="V33" s="98">
        <v>8902.6908392000005</v>
      </c>
      <c r="W33" s="98">
        <v>23125.489307999898</v>
      </c>
      <c r="X33" s="98">
        <v>3306.7838586599901</v>
      </c>
      <c r="Y33" s="98">
        <v>32781.512520999902</v>
      </c>
      <c r="Z33" s="98">
        <v>314846.33967999998</v>
      </c>
    </row>
    <row r="34" spans="1:26" x14ac:dyDescent="0.3">
      <c r="A34" s="98" t="s">
        <v>32</v>
      </c>
      <c r="B34" s="98">
        <v>6942.096012</v>
      </c>
      <c r="C34" s="98">
        <v>19948.1791239999</v>
      </c>
      <c r="D34" s="98">
        <v>10041.672027999901</v>
      </c>
      <c r="E34" s="98">
        <v>10041.672027999901</v>
      </c>
      <c r="F34" s="98">
        <v>2485.087274</v>
      </c>
      <c r="G34" s="98">
        <v>82374.490329999899</v>
      </c>
      <c r="H34" s="98">
        <v>95941.707659999898</v>
      </c>
      <c r="I34" s="98">
        <v>14445.748143000001</v>
      </c>
      <c r="J34" s="98">
        <v>3471.0480315</v>
      </c>
      <c r="K34" s="98">
        <v>23732.035480999999</v>
      </c>
      <c r="L34" s="98">
        <v>10644.449051</v>
      </c>
      <c r="M34" s="98">
        <v>13693.441552999901</v>
      </c>
      <c r="N34" s="98">
        <v>13693.441552999901</v>
      </c>
      <c r="O34" s="98">
        <v>36490.276329</v>
      </c>
      <c r="P34" s="98">
        <v>476265.330701</v>
      </c>
      <c r="Q34" s="98">
        <v>1014.656161</v>
      </c>
      <c r="R34" s="98">
        <v>54906.607490100003</v>
      </c>
      <c r="S34" s="98">
        <v>21886.264550100001</v>
      </c>
      <c r="T34" s="98">
        <v>21886.264550100001</v>
      </c>
      <c r="U34" s="98">
        <v>4051.0676623999998</v>
      </c>
      <c r="V34" s="98">
        <v>20074.244893999999</v>
      </c>
      <c r="W34" s="98">
        <v>48522.436139999998</v>
      </c>
      <c r="X34" s="98">
        <v>13730.2929766</v>
      </c>
      <c r="Y34" s="98">
        <v>92047.185580000005</v>
      </c>
      <c r="Z34" s="98">
        <v>916709.10823000001</v>
      </c>
    </row>
    <row r="35" spans="1:26" x14ac:dyDescent="0.3">
      <c r="A35" s="98" t="s">
        <v>33</v>
      </c>
      <c r="B35" s="98">
        <v>2522.826521</v>
      </c>
      <c r="C35" s="98">
        <v>7315.4984649999897</v>
      </c>
      <c r="D35" s="98">
        <v>3698.8947390999901</v>
      </c>
      <c r="E35" s="98">
        <v>3698.8947390999901</v>
      </c>
      <c r="F35" s="98">
        <v>915.39360079999994</v>
      </c>
      <c r="G35" s="98">
        <v>2724.7250002999999</v>
      </c>
      <c r="H35" s="98">
        <v>35308.513133</v>
      </c>
      <c r="I35" s="98">
        <v>5297.6165195000003</v>
      </c>
      <c r="J35" s="98">
        <v>1261.4129382000001</v>
      </c>
      <c r="K35" s="98">
        <v>8703.1375579999894</v>
      </c>
      <c r="L35" s="98">
        <v>3868.2927417999899</v>
      </c>
      <c r="M35" s="98">
        <v>5044.0368010000002</v>
      </c>
      <c r="N35" s="98">
        <v>5044.0368010000002</v>
      </c>
      <c r="O35" s="98">
        <v>13441.356163999901</v>
      </c>
      <c r="P35" s="98">
        <v>5781.8829428303998</v>
      </c>
      <c r="Q35" s="98">
        <v>368.73594711999999</v>
      </c>
      <c r="R35" s="98">
        <v>18033.756689889899</v>
      </c>
      <c r="S35" s="98">
        <v>27914.683001902202</v>
      </c>
      <c r="T35" s="98">
        <v>27914.683001902202</v>
      </c>
      <c r="U35" s="98">
        <v>1492.2283906</v>
      </c>
      <c r="V35" s="98">
        <v>6341.5763982999997</v>
      </c>
      <c r="W35" s="98">
        <v>16792.584754</v>
      </c>
      <c r="X35" s="98">
        <v>2562.8532592920001</v>
      </c>
      <c r="Y35" s="98">
        <v>4096.2853093000003</v>
      </c>
      <c r="Z35" s="98">
        <v>103639.518165</v>
      </c>
    </row>
    <row r="36" spans="1:26" x14ac:dyDescent="0.3">
      <c r="A36" s="98" t="s">
        <v>34</v>
      </c>
      <c r="B36" s="98">
        <v>2975.6854967999898</v>
      </c>
      <c r="C36" s="98">
        <v>8552.5345689999995</v>
      </c>
      <c r="D36" s="98">
        <v>4302.3023510000003</v>
      </c>
      <c r="E36" s="98">
        <v>4302.3023510000003</v>
      </c>
      <c r="F36" s="98">
        <v>1064.7234860799899</v>
      </c>
      <c r="G36" s="98">
        <v>6286.7481200000002</v>
      </c>
      <c r="H36" s="98">
        <v>41107.062531999902</v>
      </c>
      <c r="I36" s="98">
        <v>6193.4366562999903</v>
      </c>
      <c r="J36" s="98">
        <v>1487.84674398999</v>
      </c>
      <c r="K36" s="98">
        <v>10174.8168101999</v>
      </c>
      <c r="L36" s="98">
        <v>4562.6920372999903</v>
      </c>
      <c r="M36" s="98">
        <v>5866.8862049999998</v>
      </c>
      <c r="N36" s="98">
        <v>5866.8862049999998</v>
      </c>
      <c r="O36" s="98">
        <v>15634.0829466999</v>
      </c>
      <c r="P36" s="98">
        <v>135739.74292752799</v>
      </c>
      <c r="Q36" s="98">
        <v>434.92664258999997</v>
      </c>
      <c r="R36" s="98">
        <v>21673.737639880001</v>
      </c>
      <c r="S36" s="98">
        <v>22317.302979790999</v>
      </c>
      <c r="T36" s="98">
        <v>22317.302979790999</v>
      </c>
      <c r="U36" s="98">
        <v>1735.6620216399999</v>
      </c>
      <c r="V36" s="98">
        <v>7555.4646543999897</v>
      </c>
      <c r="W36" s="98">
        <v>19745.188420999999</v>
      </c>
      <c r="X36" s="98">
        <v>3571.8337027789999</v>
      </c>
      <c r="Y36" s="98">
        <v>12997.0014659999</v>
      </c>
      <c r="Z36" s="98">
        <v>262767.18664500001</v>
      </c>
    </row>
    <row r="37" spans="1:26" x14ac:dyDescent="0.3">
      <c r="A37" s="98" t="s">
        <v>35</v>
      </c>
      <c r="B37" s="98">
        <v>5937.8865769999902</v>
      </c>
      <c r="C37" s="98">
        <v>17188.032649999899</v>
      </c>
      <c r="D37" s="98">
        <v>8685.0186609999892</v>
      </c>
      <c r="E37" s="98">
        <v>8685.0186609999892</v>
      </c>
      <c r="F37" s="98">
        <v>2149.3457679999901</v>
      </c>
      <c r="G37" s="98">
        <v>19274.264423000001</v>
      </c>
      <c r="H37" s="98">
        <v>82917.851030000005</v>
      </c>
      <c r="I37" s="98">
        <v>12446.953151</v>
      </c>
      <c r="J37" s="98">
        <v>2968.94229</v>
      </c>
      <c r="K37" s="98">
        <v>20448.343529999998</v>
      </c>
      <c r="L37" s="98">
        <v>9104.677162</v>
      </c>
      <c r="M37" s="98">
        <v>11843.416021999999</v>
      </c>
      <c r="N37" s="98">
        <v>11843.416021999999</v>
      </c>
      <c r="O37" s="98">
        <v>31560.35758</v>
      </c>
      <c r="P37" s="98">
        <v>191881.29964700001</v>
      </c>
      <c r="Q37" s="98">
        <v>867.87918449999995</v>
      </c>
      <c r="R37" s="98">
        <v>50942.747750499999</v>
      </c>
      <c r="S37" s="98">
        <v>24940.0827914</v>
      </c>
      <c r="T37" s="98">
        <v>24940.0827914</v>
      </c>
      <c r="U37" s="98">
        <v>3503.7573259999899</v>
      </c>
      <c r="V37" s="98">
        <v>15162.262488</v>
      </c>
      <c r="W37" s="98">
        <v>39702.346059999902</v>
      </c>
      <c r="X37" s="98">
        <v>10439.7379483</v>
      </c>
      <c r="Y37" s="98">
        <v>22985.575145999999</v>
      </c>
      <c r="Z37" s="98">
        <v>461511.68579999998</v>
      </c>
    </row>
    <row r="38" spans="1:26" x14ac:dyDescent="0.3">
      <c r="A38" s="98" t="s">
        <v>36</v>
      </c>
      <c r="B38" s="98">
        <v>9603.0695119999891</v>
      </c>
      <c r="C38" s="98">
        <v>27891.3596699999</v>
      </c>
      <c r="D38" s="98">
        <v>14071.143319999999</v>
      </c>
      <c r="E38" s="98">
        <v>14071.143319999999</v>
      </c>
      <c r="F38" s="98">
        <v>3482.28582399999</v>
      </c>
      <c r="G38" s="98">
        <v>84893.246159999995</v>
      </c>
      <c r="H38" s="98">
        <v>134324.3156</v>
      </c>
      <c r="I38" s="98">
        <v>20197.91244</v>
      </c>
      <c r="J38" s="98">
        <v>4801.5341829999898</v>
      </c>
      <c r="K38" s="98">
        <v>33181.910689999997</v>
      </c>
      <c r="L38" s="98">
        <v>14724.5864899999</v>
      </c>
      <c r="M38" s="98">
        <v>19188.263699999901</v>
      </c>
      <c r="N38" s="98">
        <v>19188.263699999901</v>
      </c>
      <c r="O38" s="98">
        <v>51132.899139999899</v>
      </c>
      <c r="P38" s="98">
        <v>147000.95250700001</v>
      </c>
      <c r="Q38" s="98">
        <v>1403.5867020000001</v>
      </c>
      <c r="R38" s="98">
        <v>55675.711508</v>
      </c>
      <c r="S38" s="98">
        <v>13771.803839</v>
      </c>
      <c r="T38" s="98">
        <v>13771.803839</v>
      </c>
      <c r="U38" s="98">
        <v>5676.6550870000001</v>
      </c>
      <c r="V38" s="98">
        <v>48107.200519999999</v>
      </c>
      <c r="W38" s="98">
        <v>99694.189549999996</v>
      </c>
      <c r="X38" s="98">
        <v>8531.9975541999993</v>
      </c>
      <c r="Y38" s="98">
        <v>133822.68187999999</v>
      </c>
      <c r="Z38" s="98">
        <v>757872.38600000006</v>
      </c>
    </row>
    <row r="39" spans="1:26" x14ac:dyDescent="0.3">
      <c r="A39" s="98" t="s">
        <v>126</v>
      </c>
      <c r="B39" s="98">
        <v>3668.0421640999898</v>
      </c>
      <c r="C39" s="98">
        <v>10388.473484</v>
      </c>
      <c r="D39" s="98">
        <v>5218.9982539000002</v>
      </c>
      <c r="E39" s="98">
        <v>5218.9982539000002</v>
      </c>
      <c r="F39" s="98">
        <v>1291.5837690000001</v>
      </c>
      <c r="G39" s="98">
        <v>10478.823361999999</v>
      </c>
      <c r="H39" s="98">
        <v>49920.192439999999</v>
      </c>
      <c r="I39" s="98">
        <v>7522.9522481999902</v>
      </c>
      <c r="J39" s="98">
        <v>1834.0264560000001</v>
      </c>
      <c r="K39" s="98">
        <v>12359.002524</v>
      </c>
      <c r="L39" s="98">
        <v>5624.2778415000002</v>
      </c>
      <c r="M39" s="98">
        <v>7116.9538708</v>
      </c>
      <c r="N39" s="98">
        <v>7116.9538708</v>
      </c>
      <c r="O39" s="98">
        <v>18965.239835</v>
      </c>
      <c r="P39" s="98">
        <v>271076.37223129999</v>
      </c>
      <c r="Q39" s="98">
        <v>536.12091508999902</v>
      </c>
      <c r="R39" s="98">
        <v>23003.609337789901</v>
      </c>
      <c r="S39" s="98">
        <v>12649.809881351501</v>
      </c>
      <c r="T39" s="98">
        <v>12649.809881351501</v>
      </c>
      <c r="U39" s="98">
        <v>2105.4849675</v>
      </c>
      <c r="V39" s="98">
        <v>9161.8190839999897</v>
      </c>
      <c r="W39" s="98">
        <v>23914.615358999901</v>
      </c>
      <c r="X39" s="98">
        <v>3766.7938685099898</v>
      </c>
      <c r="Y39" s="98">
        <v>24435.0134909999</v>
      </c>
      <c r="Z39" s="98">
        <v>432902.07750000001</v>
      </c>
    </row>
    <row r="40" spans="1:26" x14ac:dyDescent="0.3">
      <c r="A40" s="98" t="s">
        <v>37</v>
      </c>
      <c r="B40" s="98">
        <v>118.557930999999</v>
      </c>
      <c r="C40" s="98">
        <v>336.58774</v>
      </c>
      <c r="D40" s="98">
        <v>169.05417899999901</v>
      </c>
      <c r="E40" s="98">
        <v>169.05417899999901</v>
      </c>
      <c r="F40" s="98">
        <v>41.837386799999997</v>
      </c>
      <c r="G40" s="98">
        <v>610.41593</v>
      </c>
      <c r="H40" s="98">
        <v>1616.7836299999999</v>
      </c>
      <c r="I40" s="98">
        <v>243.743867999999</v>
      </c>
      <c r="J40" s="98">
        <v>59.278859799999999</v>
      </c>
      <c r="K40" s="98">
        <v>400.43138599999901</v>
      </c>
      <c r="L40" s="98">
        <v>181.78755899999999</v>
      </c>
      <c r="M40" s="98">
        <v>230.533918</v>
      </c>
      <c r="N40" s="98">
        <v>230.533918</v>
      </c>
      <c r="O40" s="98">
        <v>614.32575699999995</v>
      </c>
      <c r="P40" s="98">
        <v>11331.8566615</v>
      </c>
      <c r="Q40" s="98">
        <v>17.328504500000001</v>
      </c>
      <c r="R40" s="98">
        <v>711.04626444999997</v>
      </c>
      <c r="S40" s="98">
        <v>157.57999846600001</v>
      </c>
      <c r="T40" s="98">
        <v>157.57999846600001</v>
      </c>
      <c r="U40" s="98">
        <v>68.201553099999899</v>
      </c>
      <c r="V40" s="98">
        <v>310.512329999999</v>
      </c>
      <c r="W40" s="98">
        <v>794.84</v>
      </c>
      <c r="X40" s="98">
        <v>132.35865161000001</v>
      </c>
      <c r="Y40" s="98">
        <v>1277.4438</v>
      </c>
      <c r="Z40" s="98">
        <v>17340.801200000002</v>
      </c>
    </row>
    <row r="41" spans="1:26" x14ac:dyDescent="0.3">
      <c r="A41" s="98" t="s">
        <v>38</v>
      </c>
      <c r="B41" s="98">
        <v>5535.6803099999997</v>
      </c>
      <c r="C41" s="98">
        <v>15951.637279999901</v>
      </c>
      <c r="D41" s="98">
        <v>8039.45459999999</v>
      </c>
      <c r="E41" s="98">
        <v>8039.45459999999</v>
      </c>
      <c r="F41" s="98">
        <v>1989.5823459999999</v>
      </c>
      <c r="G41" s="98">
        <v>94619.176300000006</v>
      </c>
      <c r="H41" s="98">
        <v>76791.073999999906</v>
      </c>
      <c r="I41" s="98">
        <v>11551.60168</v>
      </c>
      <c r="J41" s="98">
        <v>2767.8392019999901</v>
      </c>
      <c r="K41" s="98">
        <v>18977.4061699999</v>
      </c>
      <c r="L41" s="98">
        <v>8487.9765299999999</v>
      </c>
      <c r="M41" s="98">
        <v>10963.09468</v>
      </c>
      <c r="N41" s="98">
        <v>10963.09468</v>
      </c>
      <c r="O41" s="98">
        <v>29214.454039999899</v>
      </c>
      <c r="P41" s="98">
        <v>412866.05459900002</v>
      </c>
      <c r="Q41" s="98">
        <v>809.09541999999999</v>
      </c>
      <c r="R41" s="98">
        <v>45727.169206699997</v>
      </c>
      <c r="S41" s="98">
        <v>12448.02946</v>
      </c>
      <c r="T41" s="98">
        <v>12448.02946</v>
      </c>
      <c r="U41" s="98">
        <v>3243.32483</v>
      </c>
      <c r="V41" s="98">
        <v>17480.44886</v>
      </c>
      <c r="W41" s="98">
        <v>40352.974419999999</v>
      </c>
      <c r="X41" s="98">
        <v>14189.136562</v>
      </c>
      <c r="Y41" s="98">
        <v>88114.148700000005</v>
      </c>
      <c r="Z41" s="98">
        <v>816377.55289999896</v>
      </c>
    </row>
    <row r="42" spans="1:26" x14ac:dyDescent="0.3">
      <c r="A42" s="98" t="s">
        <v>39</v>
      </c>
      <c r="B42" s="98">
        <v>3230.5126353999999</v>
      </c>
      <c r="C42" s="98">
        <v>9370.8142865000009</v>
      </c>
      <c r="D42" s="98">
        <v>4737.6505702999902</v>
      </c>
      <c r="E42" s="98">
        <v>4737.6505702999902</v>
      </c>
      <c r="F42" s="98">
        <v>1172.4617132599999</v>
      </c>
      <c r="G42" s="98">
        <v>5085.8192497999999</v>
      </c>
      <c r="H42" s="98">
        <v>45223.434256999899</v>
      </c>
      <c r="I42" s="98">
        <v>6786.0023936999896</v>
      </c>
      <c r="J42" s="98">
        <v>1615.25522805999</v>
      </c>
      <c r="K42" s="98">
        <v>11148.303830700001</v>
      </c>
      <c r="L42" s="98">
        <v>4953.4076495999998</v>
      </c>
      <c r="M42" s="98">
        <v>6460.5518764999997</v>
      </c>
      <c r="N42" s="98">
        <v>6460.5518764999997</v>
      </c>
      <c r="O42" s="98">
        <v>17216.079833</v>
      </c>
      <c r="P42" s="98">
        <v>8292.4176351839997</v>
      </c>
      <c r="Q42" s="98">
        <v>472.17184369</v>
      </c>
      <c r="R42" s="98">
        <v>24518.9331657699</v>
      </c>
      <c r="S42" s="98">
        <v>25607.3759807346</v>
      </c>
      <c r="T42" s="98">
        <v>25607.3759807346</v>
      </c>
      <c r="U42" s="98">
        <v>1911.2895091999901</v>
      </c>
      <c r="V42" s="98">
        <v>10833.054294400001</v>
      </c>
      <c r="W42" s="98">
        <v>25574.950457999901</v>
      </c>
      <c r="X42" s="98">
        <v>3809.9325206560002</v>
      </c>
      <c r="Y42" s="98">
        <v>9126.4437468999895</v>
      </c>
      <c r="Z42" s="98">
        <v>147834.05434100001</v>
      </c>
    </row>
    <row r="43" spans="1:26" x14ac:dyDescent="0.3">
      <c r="A43" s="98" t="s">
        <v>40</v>
      </c>
      <c r="B43" s="98">
        <v>4956.4973920000002</v>
      </c>
      <c r="C43" s="98">
        <v>14116.831541</v>
      </c>
      <c r="D43" s="98">
        <v>7092.8077290000001</v>
      </c>
      <c r="E43" s="98">
        <v>7092.8077290000001</v>
      </c>
      <c r="F43" s="98">
        <v>1755.3080717</v>
      </c>
      <c r="G43" s="98">
        <v>20090.141645999902</v>
      </c>
      <c r="H43" s="98">
        <v>67816.746549999996</v>
      </c>
      <c r="I43" s="98">
        <v>10222.896409999899</v>
      </c>
      <c r="J43" s="98">
        <v>2478.2400441</v>
      </c>
      <c r="K43" s="98">
        <v>16794.563135999899</v>
      </c>
      <c r="L43" s="98">
        <v>7599.8960980000002</v>
      </c>
      <c r="M43" s="98">
        <v>9672.1915250000002</v>
      </c>
      <c r="N43" s="98">
        <v>9672.1915250000002</v>
      </c>
      <c r="O43" s="98">
        <v>25774.451938999999</v>
      </c>
      <c r="P43" s="98">
        <v>489295.46667109901</v>
      </c>
      <c r="Q43" s="98">
        <v>724.44182899999998</v>
      </c>
      <c r="R43" s="98">
        <v>39147.60199938</v>
      </c>
      <c r="S43" s="98">
        <v>19318.47470554</v>
      </c>
      <c r="T43" s="98">
        <v>19318.47470554</v>
      </c>
      <c r="U43" s="98">
        <v>2861.4241643999999</v>
      </c>
      <c r="V43" s="98">
        <v>12654.90094</v>
      </c>
      <c r="W43" s="98">
        <v>32772.456155</v>
      </c>
      <c r="X43" s="98">
        <v>7001.0906803999897</v>
      </c>
      <c r="Y43" s="98">
        <v>36670.0161259999</v>
      </c>
      <c r="Z43" s="98">
        <v>728738.45447</v>
      </c>
    </row>
    <row r="44" spans="1:26" x14ac:dyDescent="0.3">
      <c r="A44" s="98" t="s">
        <v>41</v>
      </c>
      <c r="B44" s="98">
        <v>30092.296200999899</v>
      </c>
      <c r="C44" s="98">
        <v>87261.490239999897</v>
      </c>
      <c r="D44" s="98">
        <v>44094.157196</v>
      </c>
      <c r="E44" s="98">
        <v>44094.157196</v>
      </c>
      <c r="F44" s="98">
        <v>10912.297397</v>
      </c>
      <c r="G44" s="98">
        <v>129733.541302999</v>
      </c>
      <c r="H44" s="98">
        <v>420926.10240999999</v>
      </c>
      <c r="I44" s="98">
        <v>63191.608792999999</v>
      </c>
      <c r="J44" s="98">
        <v>15046.147153</v>
      </c>
      <c r="K44" s="98">
        <v>103813.62768000001</v>
      </c>
      <c r="L44" s="98">
        <v>46141.123423999998</v>
      </c>
      <c r="M44" s="98">
        <v>60129.486031</v>
      </c>
      <c r="N44" s="98">
        <v>60129.486031</v>
      </c>
      <c r="O44" s="98">
        <v>160233.02859</v>
      </c>
      <c r="P44" s="98">
        <v>668773.05391250004</v>
      </c>
      <c r="Q44" s="98">
        <v>4398.2892462999998</v>
      </c>
      <c r="R44" s="98">
        <v>262010.4186031</v>
      </c>
      <c r="S44" s="98">
        <v>97368.393589419895</v>
      </c>
      <c r="T44" s="98">
        <v>97368.393589419895</v>
      </c>
      <c r="U44" s="98">
        <v>17788.701400000002</v>
      </c>
      <c r="V44" s="98">
        <v>78325.165437999894</v>
      </c>
      <c r="W44" s="98">
        <v>202892.22492000001</v>
      </c>
      <c r="X44" s="98">
        <v>63501.1552850999</v>
      </c>
      <c r="Y44" s="98">
        <v>150158.52299</v>
      </c>
      <c r="Z44" s="98">
        <v>2119501.4221000001</v>
      </c>
    </row>
    <row r="45" spans="1:26" x14ac:dyDescent="0.3">
      <c r="A45" s="98" t="s">
        <v>42</v>
      </c>
      <c r="B45" s="98">
        <v>4191.305918</v>
      </c>
      <c r="C45" s="98">
        <v>12221.468809</v>
      </c>
      <c r="D45" s="98">
        <v>6146.5713399999904</v>
      </c>
      <c r="E45" s="98">
        <v>6146.5713399999904</v>
      </c>
      <c r="F45" s="98">
        <v>1521.1352337999999</v>
      </c>
      <c r="G45" s="98">
        <v>14269.984630000001</v>
      </c>
      <c r="H45" s="98">
        <v>58672.398309999997</v>
      </c>
      <c r="I45" s="98">
        <v>8850.3494410000003</v>
      </c>
      <c r="J45" s="98">
        <v>2095.6508239999998</v>
      </c>
      <c r="K45" s="98">
        <v>14539.688409999901</v>
      </c>
      <c r="L45" s="98">
        <v>6426.6171679999998</v>
      </c>
      <c r="M45" s="98">
        <v>8381.8429639999995</v>
      </c>
      <c r="N45" s="98">
        <v>8381.8429639999995</v>
      </c>
      <c r="O45" s="98">
        <v>22335.924229999899</v>
      </c>
      <c r="P45" s="98">
        <v>43166.252574799997</v>
      </c>
      <c r="Q45" s="98">
        <v>612.60186160000001</v>
      </c>
      <c r="R45" s="98">
        <v>37238.423717199898</v>
      </c>
      <c r="S45" s="98">
        <v>11173.90317964</v>
      </c>
      <c r="T45" s="98">
        <v>11173.90317964</v>
      </c>
      <c r="U45" s="98">
        <v>2479.6843100000001</v>
      </c>
      <c r="V45" s="98">
        <v>12799.241802</v>
      </c>
      <c r="W45" s="98">
        <v>31262.169109999901</v>
      </c>
      <c r="X45" s="98">
        <v>6736.9557133999997</v>
      </c>
      <c r="Y45" s="98">
        <v>22478.725207999902</v>
      </c>
      <c r="Z45" s="98">
        <v>246749.97703000001</v>
      </c>
    </row>
    <row r="46" spans="1:26" x14ac:dyDescent="0.3">
      <c r="A46" s="98" t="s">
        <v>43</v>
      </c>
      <c r="B46" s="98">
        <v>803.77155029999994</v>
      </c>
      <c r="C46" s="98">
        <v>2276.7902709999998</v>
      </c>
      <c r="D46" s="98">
        <v>1145.1898647999999</v>
      </c>
      <c r="E46" s="98">
        <v>1145.1898647999999</v>
      </c>
      <c r="F46" s="98">
        <v>283.40919070000001</v>
      </c>
      <c r="G46" s="98">
        <v>3366.8009109999998</v>
      </c>
      <c r="H46" s="98">
        <v>10952.816107000001</v>
      </c>
      <c r="I46" s="98">
        <v>1648.7694059999999</v>
      </c>
      <c r="J46" s="98">
        <v>401.88588190000002</v>
      </c>
      <c r="K46" s="98">
        <v>2708.6626620000002</v>
      </c>
      <c r="L46" s="98">
        <v>1232.440484</v>
      </c>
      <c r="M46" s="98">
        <v>1561.65272</v>
      </c>
      <c r="N46" s="98">
        <v>1561.65272</v>
      </c>
      <c r="O46" s="98">
        <v>4161.4826949999997</v>
      </c>
      <c r="P46" s="98">
        <v>23379.616954900001</v>
      </c>
      <c r="Q46" s="98">
        <v>117.479328539999</v>
      </c>
      <c r="R46" s="98">
        <v>4328.8621668699998</v>
      </c>
      <c r="S46" s="98">
        <v>1185.43333328479</v>
      </c>
      <c r="T46" s="98">
        <v>1185.43333328479</v>
      </c>
      <c r="U46" s="98">
        <v>461.99854470000002</v>
      </c>
      <c r="V46" s="98">
        <v>1999.0002939999999</v>
      </c>
      <c r="W46" s="98">
        <v>5229.7339899999997</v>
      </c>
      <c r="X46" s="98">
        <v>701.60509121999905</v>
      </c>
      <c r="Y46" s="98">
        <v>10351.614197000001</v>
      </c>
      <c r="Z46" s="98">
        <v>64063.920480000001</v>
      </c>
    </row>
    <row r="47" spans="1:26" x14ac:dyDescent="0.3">
      <c r="A47" s="98" t="s">
        <v>44</v>
      </c>
      <c r="B47" s="98">
        <v>5118.1471641999997</v>
      </c>
      <c r="C47" s="98">
        <v>14545.099898</v>
      </c>
      <c r="D47" s="98">
        <v>7310.8011733999901</v>
      </c>
      <c r="E47" s="98">
        <v>7310.8011733999901</v>
      </c>
      <c r="F47" s="98">
        <v>1809.25269441</v>
      </c>
      <c r="G47" s="98">
        <v>43805.173259299998</v>
      </c>
      <c r="H47" s="98">
        <v>69909.694131999902</v>
      </c>
      <c r="I47" s="98">
        <v>10533.0253734</v>
      </c>
      <c r="J47" s="98">
        <v>2559.0763759799902</v>
      </c>
      <c r="K47" s="98">
        <v>17304.071161700002</v>
      </c>
      <c r="L47" s="98">
        <v>7847.7633865999896</v>
      </c>
      <c r="M47" s="98">
        <v>9969.4522398999998</v>
      </c>
      <c r="N47" s="98">
        <v>9969.4522398999998</v>
      </c>
      <c r="O47" s="98">
        <v>26566.595005399999</v>
      </c>
      <c r="P47" s="98">
        <v>504683.86439691897</v>
      </c>
      <c r="Q47" s="98">
        <v>748.06900028999905</v>
      </c>
      <c r="R47" s="98">
        <v>38471.248745980003</v>
      </c>
      <c r="S47" s="98">
        <v>11315.611020247299</v>
      </c>
      <c r="T47" s="98">
        <v>11315.611020247299</v>
      </c>
      <c r="U47" s="98">
        <v>2949.3577838599999</v>
      </c>
      <c r="V47" s="98">
        <v>12934.1550068999</v>
      </c>
      <c r="W47" s="98">
        <v>33068.184901399902</v>
      </c>
      <c r="X47" s="98">
        <v>8812.9692388200001</v>
      </c>
      <c r="Y47" s="98">
        <v>53361.822789999998</v>
      </c>
      <c r="Z47" s="98">
        <v>789038.61153700005</v>
      </c>
    </row>
    <row r="48" spans="1:26" x14ac:dyDescent="0.3">
      <c r="A48" s="98" t="s">
        <v>45</v>
      </c>
      <c r="B48" s="98">
        <v>8224.1201290000008</v>
      </c>
      <c r="C48" s="98">
        <v>23888.881880000001</v>
      </c>
      <c r="D48" s="98">
        <v>12052.210569999999</v>
      </c>
      <c r="E48" s="98">
        <v>12052.210569999999</v>
      </c>
      <c r="F48" s="98">
        <v>2982.6498160000001</v>
      </c>
      <c r="G48" s="98">
        <v>68571.61305</v>
      </c>
      <c r="H48" s="98">
        <v>115050.393499999</v>
      </c>
      <c r="I48" s="98">
        <v>17299.45707</v>
      </c>
      <c r="J48" s="98">
        <v>4112.0637989999896</v>
      </c>
      <c r="K48" s="98">
        <v>28420.2175099999</v>
      </c>
      <c r="L48" s="98">
        <v>12610.22322</v>
      </c>
      <c r="M48" s="98">
        <v>16435.136910000001</v>
      </c>
      <c r="N48" s="98">
        <v>16435.136910000001</v>
      </c>
      <c r="O48" s="98">
        <v>43796.328399999999</v>
      </c>
      <c r="P48" s="98">
        <v>104341.058686299</v>
      </c>
      <c r="Q48" s="98">
        <v>1202.04019099999</v>
      </c>
      <c r="R48" s="98">
        <v>39625.924087499901</v>
      </c>
      <c r="S48" s="98">
        <v>10875.91789707</v>
      </c>
      <c r="T48" s="98">
        <v>10875.91789707</v>
      </c>
      <c r="U48" s="98">
        <v>4862.1663870000002</v>
      </c>
      <c r="V48" s="98">
        <v>32198.945049999998</v>
      </c>
      <c r="W48" s="98">
        <v>71870.633549999999</v>
      </c>
      <c r="X48" s="98">
        <v>6590.6458350000003</v>
      </c>
      <c r="Y48" s="98">
        <v>123902.295799999</v>
      </c>
      <c r="Z48" s="98">
        <v>601396.86439999996</v>
      </c>
    </row>
    <row r="49" spans="1:26" x14ac:dyDescent="0.3">
      <c r="A49" s="98" t="s">
        <v>46</v>
      </c>
      <c r="B49" s="98">
        <v>2784.0577980999901</v>
      </c>
      <c r="C49" s="98">
        <v>7768.34111999999</v>
      </c>
      <c r="D49" s="98">
        <v>3905.3364252000001</v>
      </c>
      <c r="E49" s="98">
        <v>3905.3364252000001</v>
      </c>
      <c r="F49" s="98">
        <v>966.48345729999903</v>
      </c>
      <c r="G49" s="98">
        <v>8547.0066579999893</v>
      </c>
      <c r="H49" s="98">
        <v>37391.525063000001</v>
      </c>
      <c r="I49" s="98">
        <v>5625.5511162999901</v>
      </c>
      <c r="J49" s="98">
        <v>1392.03033109999</v>
      </c>
      <c r="K49" s="98">
        <v>9241.8807309999993</v>
      </c>
      <c r="L49" s="98">
        <v>4268.8475230000004</v>
      </c>
      <c r="M49" s="98">
        <v>5325.5481</v>
      </c>
      <c r="N49" s="98">
        <v>5325.5481</v>
      </c>
      <c r="O49" s="98">
        <v>14191.527931000001</v>
      </c>
      <c r="P49" s="98">
        <v>323060.77336869901</v>
      </c>
      <c r="Q49" s="98">
        <v>406.91777511999999</v>
      </c>
      <c r="R49" s="98">
        <v>18144.632197539999</v>
      </c>
      <c r="S49" s="98">
        <v>3137.04433999599</v>
      </c>
      <c r="T49" s="98">
        <v>3137.04433999599</v>
      </c>
      <c r="U49" s="98">
        <v>1575.5103873999899</v>
      </c>
      <c r="V49" s="98">
        <v>6725.3153480999899</v>
      </c>
      <c r="W49" s="98">
        <v>17691.366402</v>
      </c>
      <c r="X49" s="98">
        <v>3153.7477339299999</v>
      </c>
      <c r="Y49" s="98">
        <v>20840.645676</v>
      </c>
      <c r="Z49" s="98">
        <v>448377.36485000001</v>
      </c>
    </row>
    <row r="50" spans="1:26" x14ac:dyDescent="0.3">
      <c r="A50" s="98" t="s">
        <v>47</v>
      </c>
      <c r="B50" s="98">
        <v>3243.8422747999998</v>
      </c>
      <c r="C50" s="98">
        <v>9354.4308077000005</v>
      </c>
      <c r="D50" s="98">
        <v>4699.0266382</v>
      </c>
      <c r="E50" s="98">
        <v>4699.0266382</v>
      </c>
      <c r="F50" s="98">
        <v>1162.90204097999</v>
      </c>
      <c r="G50" s="98">
        <v>9945.9108557999898</v>
      </c>
      <c r="H50" s="98">
        <v>44891.775714000003</v>
      </c>
      <c r="I50" s="98">
        <v>6774.1368236999897</v>
      </c>
      <c r="J50" s="98">
        <v>1621.9209585999899</v>
      </c>
      <c r="K50" s="98">
        <v>11128.825621399999</v>
      </c>
      <c r="L50" s="98">
        <v>4973.8536361999904</v>
      </c>
      <c r="M50" s="98">
        <v>6407.8939047000003</v>
      </c>
      <c r="N50" s="98">
        <v>6407.8939047000003</v>
      </c>
      <c r="O50" s="98">
        <v>17075.718086999899</v>
      </c>
      <c r="P50" s="98">
        <v>127635.77292926901</v>
      </c>
      <c r="Q50" s="98">
        <v>474.12052612000002</v>
      </c>
      <c r="R50" s="98">
        <v>20870.103935579999</v>
      </c>
      <c r="S50" s="98">
        <v>19237.133379585299</v>
      </c>
      <c r="T50" s="98">
        <v>19237.133379585299</v>
      </c>
      <c r="U50" s="98">
        <v>1895.70606259999</v>
      </c>
      <c r="V50" s="98">
        <v>8763.9735268999993</v>
      </c>
      <c r="W50" s="98">
        <v>22315.103246999901</v>
      </c>
      <c r="X50" s="98">
        <v>3195.0991576199999</v>
      </c>
      <c r="Y50" s="98">
        <v>24908.729409999902</v>
      </c>
      <c r="Z50" s="98">
        <v>277953.51314199902</v>
      </c>
    </row>
    <row r="51" spans="1:26" x14ac:dyDescent="0.3">
      <c r="A51" s="98" t="s">
        <v>48</v>
      </c>
      <c r="B51" s="98">
        <v>3547.8834999999999</v>
      </c>
      <c r="C51" s="98">
        <v>10296.1389</v>
      </c>
      <c r="D51" s="98">
        <v>5203.1231269999998</v>
      </c>
      <c r="E51" s="98">
        <v>5203.1231269999998</v>
      </c>
      <c r="F51" s="98">
        <v>1287.6526409999999</v>
      </c>
      <c r="G51" s="98">
        <v>11886.194922000001</v>
      </c>
      <c r="H51" s="98">
        <v>49666.591359999999</v>
      </c>
      <c r="I51" s="98">
        <v>7456.0956100000003</v>
      </c>
      <c r="J51" s="98">
        <v>1773.93879299999</v>
      </c>
      <c r="K51" s="98">
        <v>12249.158739999901</v>
      </c>
      <c r="L51" s="98">
        <v>5440.0341399999998</v>
      </c>
      <c r="M51" s="98">
        <v>7095.2983999999897</v>
      </c>
      <c r="N51" s="98">
        <v>7095.2983999999897</v>
      </c>
      <c r="O51" s="98">
        <v>18907.5444099999</v>
      </c>
      <c r="P51" s="98">
        <v>23090.0486547</v>
      </c>
      <c r="Q51" s="98">
        <v>518.55728850000003</v>
      </c>
      <c r="R51" s="98">
        <v>28468.850900199999</v>
      </c>
      <c r="S51" s="98">
        <v>11997.6244896849</v>
      </c>
      <c r="T51" s="98">
        <v>11997.6244896849</v>
      </c>
      <c r="U51" s="98">
        <v>2099.0742299999902</v>
      </c>
      <c r="V51" s="98">
        <v>15808.312969999901</v>
      </c>
      <c r="W51" s="98">
        <v>33943.765520000001</v>
      </c>
      <c r="X51" s="98">
        <v>4030.6851903000002</v>
      </c>
      <c r="Y51" s="98">
        <v>22176.5760019999</v>
      </c>
      <c r="Z51" s="98">
        <v>205963.6623</v>
      </c>
    </row>
    <row r="52" spans="1:26" x14ac:dyDescent="0.3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</row>
    <row r="53" spans="1:26" x14ac:dyDescent="0.3">
      <c r="A53" s="98" t="s">
        <v>54</v>
      </c>
      <c r="B53" s="98">
        <f t="shared" ref="B53" si="0">SUM(B3:B51)</f>
        <v>265705.63346079958</v>
      </c>
      <c r="C53" s="98">
        <f t="shared" ref="C53:Z53" si="1">SUM(C3:C51)</f>
        <v>767617.54097489896</v>
      </c>
      <c r="D53" s="98">
        <f t="shared" si="1"/>
        <v>386932.7721088393</v>
      </c>
      <c r="E53" s="98">
        <f t="shared" si="1"/>
        <v>386932.7721088393</v>
      </c>
      <c r="F53" s="98">
        <f t="shared" si="1"/>
        <v>95757.044929329873</v>
      </c>
      <c r="G53" s="98">
        <f t="shared" si="1"/>
        <v>1883322.1886523142</v>
      </c>
      <c r="H53" s="98">
        <f t="shared" si="1"/>
        <v>3695220.6990926936</v>
      </c>
      <c r="I53" s="98">
        <f t="shared" si="1"/>
        <v>555880.77719589928</v>
      </c>
      <c r="J53" s="98">
        <f t="shared" si="1"/>
        <v>132852.84048938981</v>
      </c>
      <c r="K53" s="98">
        <f t="shared" si="1"/>
        <v>913222.46327009855</v>
      </c>
      <c r="L53" s="98">
        <f t="shared" si="1"/>
        <v>407411.86892692931</v>
      </c>
      <c r="M53" s="98">
        <f t="shared" si="1"/>
        <v>527645.15564589959</v>
      </c>
      <c r="N53" s="98">
        <f t="shared" si="1"/>
        <v>527645.15564589959</v>
      </c>
      <c r="O53" s="98">
        <f t="shared" si="1"/>
        <v>1406068.7254314991</v>
      </c>
      <c r="P53" s="98">
        <f t="shared" si="1"/>
        <v>10801089.023187287</v>
      </c>
      <c r="Q53" s="98">
        <f t="shared" si="1"/>
        <v>38835.54047549895</v>
      </c>
      <c r="R53" s="98">
        <f t="shared" si="1"/>
        <v>2055434.6815460806</v>
      </c>
      <c r="S53" s="98">
        <f t="shared" si="1"/>
        <v>942562.90250286169</v>
      </c>
      <c r="T53" s="98">
        <f t="shared" si="1"/>
        <v>942562.90250286169</v>
      </c>
      <c r="U53" s="98">
        <f t="shared" si="1"/>
        <v>156098.56449013983</v>
      </c>
      <c r="V53" s="98">
        <f t="shared" si="1"/>
        <v>850846.32588579913</v>
      </c>
      <c r="W53" s="98">
        <f t="shared" si="1"/>
        <v>2019283.8783378985</v>
      </c>
      <c r="X53" s="98">
        <f t="shared" si="1"/>
        <v>437130.74210985826</v>
      </c>
      <c r="Y53" s="98">
        <f t="shared" si="1"/>
        <v>2445577.8702988941</v>
      </c>
      <c r="Z53" s="98">
        <f t="shared" si="1"/>
        <v>25450180.853403952</v>
      </c>
    </row>
    <row r="54" spans="1:26" x14ac:dyDescent="0.3">
      <c r="A54" s="98" t="s">
        <v>575</v>
      </c>
      <c r="B54" s="98">
        <f t="shared" ref="B54:W54" si="2">SUM(B3:B51)-B4-B6-B7-B13-B27-B29-B32-B38-B45-B48-B51</f>
        <v>180051.95832519972</v>
      </c>
      <c r="C54" s="98">
        <f t="shared" si="2"/>
        <v>518594.83252989931</v>
      </c>
      <c r="D54" s="98">
        <f t="shared" si="2"/>
        <v>261386.53611683956</v>
      </c>
      <c r="E54" s="98">
        <f t="shared" si="2"/>
        <v>261386.53611683956</v>
      </c>
      <c r="F54" s="98">
        <f t="shared" si="2"/>
        <v>64687.220497229901</v>
      </c>
      <c r="G54" s="98">
        <f t="shared" si="2"/>
        <v>1337244.8433423152</v>
      </c>
      <c r="H54" s="98">
        <f t="shared" si="2"/>
        <v>2496771.5728526972</v>
      </c>
      <c r="I54" s="98">
        <f t="shared" si="2"/>
        <v>375547.56980789942</v>
      </c>
      <c r="J54" s="98">
        <f t="shared" si="2"/>
        <v>90026.001793389849</v>
      </c>
      <c r="K54" s="98">
        <f t="shared" si="2"/>
        <v>616964.09144409909</v>
      </c>
      <c r="L54" s="98">
        <f t="shared" si="2"/>
        <v>276077.34004692978</v>
      </c>
      <c r="M54" s="98">
        <f t="shared" si="2"/>
        <v>356442.67096789967</v>
      </c>
      <c r="N54" s="98">
        <f t="shared" si="2"/>
        <v>356442.67096789967</v>
      </c>
      <c r="O54" s="98">
        <f t="shared" si="2"/>
        <v>949848.39198749966</v>
      </c>
      <c r="P54" s="98">
        <f t="shared" si="2"/>
        <v>9479896.4756277613</v>
      </c>
      <c r="Q54" s="98">
        <f t="shared" si="2"/>
        <v>26316.392007098981</v>
      </c>
      <c r="R54" s="98">
        <f t="shared" si="2"/>
        <v>1416648.0821357821</v>
      </c>
      <c r="S54" s="98">
        <f t="shared" si="2"/>
        <v>763541.5948007796</v>
      </c>
      <c r="T54" s="98">
        <f t="shared" si="2"/>
        <v>763541.5948007796</v>
      </c>
      <c r="U54" s="98">
        <f t="shared" si="2"/>
        <v>105450.02971783995</v>
      </c>
      <c r="V54" s="98">
        <f t="shared" si="2"/>
        <v>497587.19318979984</v>
      </c>
      <c r="W54" s="98">
        <f t="shared" si="2"/>
        <v>1243356.8028648987</v>
      </c>
      <c r="X54" s="98">
        <f>SUM(X3:X51)-X4-X6-X7-X13-X27-X29-X32-X38-X45-X48-X51</f>
        <v>319176.6189945084</v>
      </c>
      <c r="Y54" s="98">
        <f t="shared" ref="Y54:Z54" si="3">SUM(Y3:Y51)-Y4-Y6-Y7-Y13-Y27-Y29-Y32-Y38-Y45-Y48-Y51</f>
        <v>1577981.7275478968</v>
      </c>
      <c r="Z54" s="98">
        <f t="shared" si="3"/>
        <v>19221616.545383949</v>
      </c>
    </row>
    <row r="55" spans="1:26" x14ac:dyDescent="0.3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E55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1" sqref="B1"/>
    </sheetView>
  </sheetViews>
  <sheetFormatPr defaultColWidth="9.109375" defaultRowHeight="14.4" x14ac:dyDescent="0.3"/>
  <cols>
    <col min="1" max="1" width="17.88671875" style="23" customWidth="1"/>
    <col min="2" max="8" width="9.109375" style="21"/>
    <col min="9" max="9" width="9.109375" style="23"/>
    <col min="10" max="10" width="17" style="23" customWidth="1"/>
    <col min="11" max="11" width="6" style="23" bestFit="1" customWidth="1"/>
    <col min="12" max="12" width="6.6640625" style="23" bestFit="1" customWidth="1"/>
    <col min="13" max="13" width="6.6640625" style="21" bestFit="1" customWidth="1"/>
    <col min="14" max="14" width="14.5546875" style="21" bestFit="1" customWidth="1"/>
    <col min="15" max="15" width="6.6640625" style="21" bestFit="1" customWidth="1"/>
    <col min="16" max="16" width="5.44140625" style="21" bestFit="1" customWidth="1"/>
    <col min="17" max="17" width="6.6640625" style="21" bestFit="1" customWidth="1"/>
    <col min="18" max="19" width="9.33203125" style="21" bestFit="1" customWidth="1"/>
    <col min="20" max="23" width="6.6640625" style="21" bestFit="1" customWidth="1"/>
    <col min="24" max="24" width="5.6640625" style="21" bestFit="1" customWidth="1"/>
    <col min="25" max="25" width="6.6640625" style="21" bestFit="1" customWidth="1"/>
    <col min="26" max="26" width="15.44140625" style="21" bestFit="1" customWidth="1"/>
    <col min="27" max="27" width="6.5546875" style="21" bestFit="1" customWidth="1"/>
    <col min="28" max="28" width="6.6640625" style="21" bestFit="1" customWidth="1"/>
    <col min="29" max="29" width="5.109375" style="21" bestFit="1" customWidth="1"/>
    <col min="30" max="30" width="7.6640625" style="21" bestFit="1" customWidth="1"/>
    <col min="31" max="31" width="5.6640625" style="21" bestFit="1" customWidth="1"/>
    <col min="32" max="32" width="6.6640625" style="21" bestFit="1" customWidth="1"/>
    <col min="33" max="33" width="6.109375" style="21" bestFit="1" customWidth="1"/>
    <col min="34" max="34" width="7.6640625" style="21" bestFit="1" customWidth="1"/>
    <col min="35" max="35" width="10" style="21" bestFit="1" customWidth="1"/>
    <col min="36" max="36" width="10" style="21" customWidth="1"/>
    <col min="37" max="37" width="7.6640625" style="21" bestFit="1" customWidth="1"/>
    <col min="38" max="38" width="6.6640625" style="21" bestFit="1" customWidth="1"/>
    <col min="39" max="39" width="7.6640625" style="21" bestFit="1" customWidth="1"/>
    <col min="40" max="40" width="6" style="21" bestFit="1" customWidth="1"/>
    <col min="41" max="41" width="6.6640625" style="21" bestFit="1" customWidth="1"/>
    <col min="42" max="42" width="5.6640625" style="21" bestFit="1" customWidth="1"/>
    <col min="43" max="43" width="7.6640625" style="21" bestFit="1" customWidth="1"/>
    <col min="44" max="45" width="5.6640625" style="21" bestFit="1" customWidth="1"/>
    <col min="46" max="46" width="6.6640625" style="21" bestFit="1" customWidth="1"/>
    <col min="47" max="47" width="5.6640625" style="21" bestFit="1" customWidth="1"/>
    <col min="48" max="48" width="5.88671875" style="21" bestFit="1" customWidth="1"/>
    <col min="49" max="49" width="5.6640625" style="21" bestFit="1" customWidth="1"/>
    <col min="50" max="52" width="7.6640625" style="21" bestFit="1" customWidth="1"/>
    <col min="53" max="53" width="5.109375" style="21" bestFit="1" customWidth="1"/>
    <col min="54" max="54" width="5.33203125" style="21" bestFit="1" customWidth="1"/>
    <col min="55" max="55" width="8.6640625" style="21" bestFit="1" customWidth="1"/>
    <col min="56" max="56" width="4.88671875" style="21" bestFit="1" customWidth="1"/>
    <col min="57" max="57" width="7.88671875" style="21" bestFit="1" customWidth="1"/>
    <col min="58" max="58" width="5.88671875" style="21" bestFit="1" customWidth="1"/>
    <col min="59" max="59" width="6" style="21" bestFit="1" customWidth="1"/>
    <col min="60" max="61" width="7.6640625" style="21" bestFit="1" customWidth="1"/>
    <col min="62" max="63" width="5.6640625" style="21" bestFit="1" customWidth="1"/>
    <col min="64" max="64" width="4.109375" style="21" bestFit="1" customWidth="1"/>
    <col min="65" max="65" width="6.6640625" style="21" bestFit="1" customWidth="1"/>
    <col min="66" max="66" width="8" style="21" bestFit="1" customWidth="1"/>
    <col min="67" max="67" width="5.33203125" style="21" bestFit="1" customWidth="1"/>
    <col min="68" max="69" width="6.6640625" style="21" bestFit="1" customWidth="1"/>
    <col min="70" max="70" width="4.88671875" style="21" bestFit="1" customWidth="1"/>
    <col min="71" max="71" width="6.6640625" style="21" bestFit="1" customWidth="1"/>
    <col min="72" max="72" width="9.33203125" style="21" bestFit="1" customWidth="1"/>
    <col min="73" max="73" width="7.109375" style="21" bestFit="1" customWidth="1"/>
    <col min="74" max="16384" width="9.109375" style="23"/>
  </cols>
  <sheetData>
    <row r="1" spans="1:83" x14ac:dyDescent="0.3">
      <c r="B1" s="21" t="s">
        <v>634</v>
      </c>
      <c r="J1" s="23" t="s">
        <v>636</v>
      </c>
      <c r="BY1" s="23" t="s">
        <v>452</v>
      </c>
    </row>
    <row r="2" spans="1:83" x14ac:dyDescent="0.3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J2" s="21" t="s">
        <v>224</v>
      </c>
      <c r="K2" s="21" t="s">
        <v>552</v>
      </c>
      <c r="L2" s="21" t="s">
        <v>454</v>
      </c>
      <c r="M2" s="21" t="s">
        <v>127</v>
      </c>
      <c r="N2" s="21" t="s">
        <v>128</v>
      </c>
      <c r="O2" s="21" t="s">
        <v>129</v>
      </c>
      <c r="P2" s="21" t="s">
        <v>513</v>
      </c>
      <c r="Q2" s="21" t="s">
        <v>455</v>
      </c>
      <c r="R2" s="21" t="s">
        <v>130</v>
      </c>
      <c r="S2" s="21" t="s">
        <v>57</v>
      </c>
      <c r="T2" s="21" t="s">
        <v>132</v>
      </c>
      <c r="U2" s="21" t="s">
        <v>133</v>
      </c>
      <c r="V2" s="21" t="s">
        <v>456</v>
      </c>
      <c r="W2" s="21" t="s">
        <v>134</v>
      </c>
      <c r="X2" s="21" t="s">
        <v>553</v>
      </c>
      <c r="Y2" s="21" t="s">
        <v>135</v>
      </c>
      <c r="Z2" s="21" t="s">
        <v>136</v>
      </c>
      <c r="AA2" s="21" t="s">
        <v>137</v>
      </c>
      <c r="AB2" s="21" t="s">
        <v>138</v>
      </c>
      <c r="AC2" s="21" t="s">
        <v>139</v>
      </c>
      <c r="AD2" s="21" t="s">
        <v>551</v>
      </c>
      <c r="AE2" s="21" t="s">
        <v>461</v>
      </c>
      <c r="AF2" s="21" t="s">
        <v>140</v>
      </c>
      <c r="AG2" s="21" t="s">
        <v>473</v>
      </c>
      <c r="AH2" s="21" t="s">
        <v>55</v>
      </c>
      <c r="AI2" s="21" t="s">
        <v>124</v>
      </c>
      <c r="AJ2" s="21" t="s">
        <v>587</v>
      </c>
      <c r="AK2" s="21" t="s">
        <v>141</v>
      </c>
      <c r="AL2" s="21" t="s">
        <v>142</v>
      </c>
      <c r="AM2" s="21" t="s">
        <v>58</v>
      </c>
      <c r="AN2" s="21" t="s">
        <v>143</v>
      </c>
      <c r="AO2" s="21" t="s">
        <v>144</v>
      </c>
      <c r="AP2" s="21" t="s">
        <v>145</v>
      </c>
      <c r="AQ2" s="21" t="s">
        <v>146</v>
      </c>
      <c r="AR2" s="21" t="s">
        <v>147</v>
      </c>
      <c r="AS2" s="21" t="s">
        <v>148</v>
      </c>
      <c r="AT2" s="21" t="s">
        <v>149</v>
      </c>
      <c r="AU2" s="21" t="s">
        <v>150</v>
      </c>
      <c r="AV2" s="21" t="s">
        <v>151</v>
      </c>
      <c r="AW2" s="21" t="s">
        <v>152</v>
      </c>
      <c r="AX2" s="21" t="s">
        <v>52</v>
      </c>
      <c r="AY2" s="21" t="s">
        <v>51</v>
      </c>
      <c r="AZ2" s="21" t="s">
        <v>153</v>
      </c>
      <c r="BA2" s="21" t="s">
        <v>155</v>
      </c>
      <c r="BB2" s="21" t="s">
        <v>156</v>
      </c>
      <c r="BC2" s="21" t="s">
        <v>157</v>
      </c>
      <c r="BD2" s="21" t="s">
        <v>158</v>
      </c>
      <c r="BE2" s="21" t="s">
        <v>159</v>
      </c>
      <c r="BF2" s="21" t="s">
        <v>160</v>
      </c>
      <c r="BG2" s="21" t="s">
        <v>161</v>
      </c>
      <c r="BH2" s="21" t="s">
        <v>162</v>
      </c>
      <c r="BI2" s="21" t="s">
        <v>464</v>
      </c>
      <c r="BJ2" s="21" t="s">
        <v>163</v>
      </c>
      <c r="BK2" s="21" t="s">
        <v>164</v>
      </c>
      <c r="BL2" s="21" t="s">
        <v>165</v>
      </c>
      <c r="BM2" s="21" t="s">
        <v>59</v>
      </c>
      <c r="BN2" s="21" t="s">
        <v>474</v>
      </c>
      <c r="BO2" s="21" t="s">
        <v>166</v>
      </c>
      <c r="BP2" s="21" t="s">
        <v>167</v>
      </c>
      <c r="BQ2" s="21" t="s">
        <v>168</v>
      </c>
      <c r="BR2" s="21" t="s">
        <v>169</v>
      </c>
      <c r="BS2" s="21" t="s">
        <v>170</v>
      </c>
      <c r="BT2" s="21" t="s">
        <v>171</v>
      </c>
      <c r="BU2" s="21" t="s">
        <v>475</v>
      </c>
      <c r="BW2" s="21" t="s">
        <v>587</v>
      </c>
      <c r="BX2" s="21" t="s">
        <v>137</v>
      </c>
      <c r="BY2" s="21" t="s">
        <v>57</v>
      </c>
      <c r="BZ2" s="21" t="s">
        <v>55</v>
      </c>
      <c r="CA2" s="21" t="s">
        <v>58</v>
      </c>
      <c r="CB2" s="21" t="s">
        <v>52</v>
      </c>
      <c r="CC2" s="21" t="s">
        <v>51</v>
      </c>
      <c r="CD2" s="21" t="s">
        <v>59</v>
      </c>
      <c r="CE2" s="21" t="s">
        <v>60</v>
      </c>
    </row>
    <row r="3" spans="1:83" x14ac:dyDescent="0.3">
      <c r="A3" s="23" t="s">
        <v>117</v>
      </c>
      <c r="B3" s="21">
        <v>97067.672940000004</v>
      </c>
      <c r="C3" s="21">
        <v>147.12017403999999</v>
      </c>
      <c r="D3" s="21">
        <v>4475.9425680000004</v>
      </c>
      <c r="E3" s="21">
        <v>10568.317644999999</v>
      </c>
      <c r="F3" s="21">
        <v>9232.7040954999993</v>
      </c>
      <c r="G3" s="21">
        <v>681.24685127999999</v>
      </c>
      <c r="H3" s="21">
        <v>19681.306488999999</v>
      </c>
      <c r="J3" s="21" t="s">
        <v>117</v>
      </c>
      <c r="K3" s="21">
        <v>99.808822942310599</v>
      </c>
      <c r="L3" s="21">
        <v>257.43246500845999</v>
      </c>
      <c r="M3" s="21">
        <v>367.94139167578902</v>
      </c>
      <c r="N3" s="21">
        <v>367.90046073387299</v>
      </c>
      <c r="O3" s="21">
        <v>443.96656854445399</v>
      </c>
      <c r="P3" s="21">
        <v>0.34576370457889</v>
      </c>
      <c r="Q3" s="21">
        <v>134.93141089325701</v>
      </c>
      <c r="R3" s="21">
        <v>8312.6336414521902</v>
      </c>
      <c r="S3" s="21">
        <v>34467.637771788402</v>
      </c>
      <c r="T3" s="21">
        <v>331.18249259445298</v>
      </c>
      <c r="U3" s="21">
        <v>169.399024788769</v>
      </c>
      <c r="V3" s="21">
        <v>182.14213866201399</v>
      </c>
      <c r="W3" s="21">
        <v>149.30176401505699</v>
      </c>
      <c r="X3" s="21">
        <v>75.671265990839501</v>
      </c>
      <c r="Y3" s="21">
        <v>310.44843839900301</v>
      </c>
      <c r="Z3" s="21">
        <v>310.44843839900301</v>
      </c>
      <c r="AA3" s="21">
        <v>5.8655021191928904</v>
      </c>
      <c r="AB3" s="21">
        <v>103.02953473437</v>
      </c>
      <c r="AC3" s="21">
        <v>11.3635817609594</v>
      </c>
      <c r="AD3" s="21">
        <v>1001.64946905111</v>
      </c>
      <c r="AE3" s="21">
        <v>71.118105521586003</v>
      </c>
      <c r="AF3" s="21">
        <v>68.086437625181205</v>
      </c>
      <c r="AG3" s="21">
        <v>49.868343637229401</v>
      </c>
      <c r="AH3" s="21">
        <v>45.329102002347902</v>
      </c>
      <c r="AI3" s="21">
        <v>0</v>
      </c>
      <c r="AJ3" s="21">
        <v>6095.2884769920101</v>
      </c>
      <c r="AK3" s="21">
        <v>1176.0475757425399</v>
      </c>
      <c r="AL3" s="21">
        <v>124.81137606993001</v>
      </c>
      <c r="AM3" s="21">
        <v>1306.72445393166</v>
      </c>
      <c r="AN3" s="21">
        <v>6.74078788011266E-2</v>
      </c>
      <c r="AO3" s="21">
        <v>196.300766354161</v>
      </c>
      <c r="AP3" s="21">
        <v>0.96609863478783098</v>
      </c>
      <c r="AQ3" s="21">
        <v>1341.6556803849201</v>
      </c>
      <c r="AR3" s="21">
        <v>1.6968015344169001</v>
      </c>
      <c r="AS3" s="21">
        <v>10.313593037803701</v>
      </c>
      <c r="AT3" s="21">
        <v>277.08123458831398</v>
      </c>
      <c r="AU3" s="21">
        <v>0.95161910745878697</v>
      </c>
      <c r="AV3" s="21">
        <v>0.90700493614863698</v>
      </c>
      <c r="AW3" s="21">
        <v>20.523965343342301</v>
      </c>
      <c r="AX3" s="21">
        <v>3667.56379458214</v>
      </c>
      <c r="AY3" s="21">
        <v>3121.0891661436199</v>
      </c>
      <c r="AZ3" s="21">
        <v>546.47462843852202</v>
      </c>
      <c r="BA3" s="21">
        <v>0.26227348335785899</v>
      </c>
      <c r="BB3" s="21">
        <v>0.13581537944300101</v>
      </c>
      <c r="BC3" s="21">
        <v>90.337528508518005</v>
      </c>
      <c r="BD3" s="21">
        <v>3.54690838142165</v>
      </c>
      <c r="BE3" s="21">
        <v>1089.3203668490901</v>
      </c>
      <c r="BF3" s="21">
        <v>7.2178459740846801</v>
      </c>
      <c r="BG3" s="21">
        <v>16.213241841520698</v>
      </c>
      <c r="BH3" s="21">
        <v>1582.98173316357</v>
      </c>
      <c r="BI3" s="21">
        <v>106.661583485617</v>
      </c>
      <c r="BJ3" s="21">
        <v>1.5019967261363401</v>
      </c>
      <c r="BK3" s="21">
        <v>16.339629843967899</v>
      </c>
      <c r="BL3" s="21">
        <v>0.79150881022062702</v>
      </c>
      <c r="BM3" s="21">
        <v>159.725469887619</v>
      </c>
      <c r="BN3" s="21">
        <v>129.46698555961501</v>
      </c>
      <c r="BO3" s="21">
        <v>0</v>
      </c>
      <c r="BP3" s="21">
        <v>13.745706275963499</v>
      </c>
      <c r="BQ3" s="21">
        <v>230.17434078341199</v>
      </c>
      <c r="BR3" s="21">
        <v>1.67222131582863E-3</v>
      </c>
      <c r="BS3" s="21">
        <v>114.84297750954801</v>
      </c>
      <c r="BT3" s="21">
        <v>5566.8871613838401</v>
      </c>
      <c r="BU3" s="21">
        <v>164.75663243384801</v>
      </c>
      <c r="BW3" s="32">
        <f>AJ3/BT3</f>
        <v>1.0949186323145839</v>
      </c>
      <c r="BX3" s="31">
        <f t="shared" ref="BX3:BX47" si="0">AA3/AM3</f>
        <v>4.4887061702601674E-3</v>
      </c>
      <c r="BY3" s="19">
        <f t="shared" ref="BY3:BY47" si="1">+(S3-B3)/B3</f>
        <v>-0.64491125904405144</v>
      </c>
      <c r="BZ3" s="19">
        <f t="shared" ref="BZ3:BZ47" si="2">+(AH3-C3)/C3</f>
        <v>-0.69189064451471138</v>
      </c>
      <c r="CA3" s="19">
        <f t="shared" ref="CA3:CA47" si="3">+(AM3-D3)/D3</f>
        <v>-0.70805602751164265</v>
      </c>
      <c r="CB3" s="19">
        <f t="shared" ref="CB3:CB47" si="4">+(AX3-E3)/E3</f>
        <v>-0.65296616568699473</v>
      </c>
      <c r="CC3" s="19">
        <f t="shared" ref="CC3:CC47" si="5">+(AY3-F3)/F3</f>
        <v>-0.66195286517794583</v>
      </c>
      <c r="CD3" s="19">
        <f t="shared" ref="CD3:CD47" si="6">+(BM3-G3)/G3</f>
        <v>-0.76553951099001849</v>
      </c>
      <c r="CE3" s="19">
        <f t="shared" ref="CE3:CE47" si="7">+(BT3-H3)/H3</f>
        <v>-0.71714849496931476</v>
      </c>
    </row>
    <row r="4" spans="1:83" x14ac:dyDescent="0.3">
      <c r="A4" s="23" t="s">
        <v>73</v>
      </c>
      <c r="B4" s="21">
        <v>11992.004354999999</v>
      </c>
      <c r="C4" s="21">
        <v>28.27027811</v>
      </c>
      <c r="D4" s="21">
        <v>849.63290033999999</v>
      </c>
      <c r="E4" s="21">
        <v>1199.1626265</v>
      </c>
      <c r="F4" s="21">
        <v>1157.6366571000001</v>
      </c>
      <c r="G4" s="21">
        <v>206.1023524</v>
      </c>
      <c r="H4" s="21">
        <v>3659.0335329</v>
      </c>
      <c r="J4" s="21" t="s">
        <v>73</v>
      </c>
      <c r="K4" s="21">
        <v>1.0671266580509999</v>
      </c>
      <c r="L4" s="21">
        <v>191.153134156319</v>
      </c>
      <c r="M4" s="21">
        <v>193.57598702452</v>
      </c>
      <c r="N4" s="21">
        <v>193.53380324324101</v>
      </c>
      <c r="O4" s="21">
        <v>232.10935916599101</v>
      </c>
      <c r="P4" s="21">
        <v>0.31103428758830898</v>
      </c>
      <c r="Q4" s="21">
        <v>110.36259629877</v>
      </c>
      <c r="R4" s="21">
        <v>3949.4585688859402</v>
      </c>
      <c r="S4" s="21">
        <v>11974.9430446931</v>
      </c>
      <c r="T4" s="21">
        <v>185.92136302518199</v>
      </c>
      <c r="U4" s="21">
        <v>87.461574032639305</v>
      </c>
      <c r="V4" s="21">
        <v>98.588804809272801</v>
      </c>
      <c r="W4" s="21">
        <v>131.512892533805</v>
      </c>
      <c r="X4" s="21">
        <v>0.33530954066700802</v>
      </c>
      <c r="Y4" s="21">
        <v>138.945272386337</v>
      </c>
      <c r="Z4" s="21">
        <v>138.945272386337</v>
      </c>
      <c r="AA4" s="21">
        <v>3.92427255741661</v>
      </c>
      <c r="AB4" s="21">
        <v>88.6674999233894</v>
      </c>
      <c r="AC4" s="21">
        <v>4.9166624365526399</v>
      </c>
      <c r="AD4" s="21">
        <v>681.72529358870599</v>
      </c>
      <c r="AE4" s="21">
        <v>28.087502745966901</v>
      </c>
      <c r="AF4" s="21">
        <v>14.072370918809201</v>
      </c>
      <c r="AG4" s="21">
        <v>28.3298589669471</v>
      </c>
      <c r="AH4" s="21">
        <v>28.253044858545799</v>
      </c>
      <c r="AI4" s="21">
        <v>0</v>
      </c>
      <c r="AJ4" s="21">
        <v>4019.81162001135</v>
      </c>
      <c r="AK4" s="21">
        <v>760.55671401092297</v>
      </c>
      <c r="AL4" s="21">
        <v>80.581857724719896</v>
      </c>
      <c r="AM4" s="21">
        <v>845.06284429306004</v>
      </c>
      <c r="AN4" s="21">
        <v>4.4462437278283903E-2</v>
      </c>
      <c r="AO4" s="21">
        <v>106.44953592707</v>
      </c>
      <c r="AP4" s="21">
        <v>0.27546759481252397</v>
      </c>
      <c r="AQ4" s="21">
        <v>1128.22442203739</v>
      </c>
      <c r="AR4" s="21">
        <v>0.53672101059871902</v>
      </c>
      <c r="AS4" s="21">
        <v>5.8076707617520196</v>
      </c>
      <c r="AT4" s="21">
        <v>84.564773447532701</v>
      </c>
      <c r="AU4" s="21">
        <v>0.241775668689407</v>
      </c>
      <c r="AV4" s="21">
        <v>0.71555401378991101</v>
      </c>
      <c r="AW4" s="21">
        <v>11.5370506567017</v>
      </c>
      <c r="AX4" s="21">
        <v>1199.0399203566999</v>
      </c>
      <c r="AY4" s="21">
        <v>1156.94536070239</v>
      </c>
      <c r="AZ4" s="21">
        <v>42.094559654315198</v>
      </c>
      <c r="BA4" s="21">
        <v>0.20085149115119799</v>
      </c>
      <c r="BB4" s="21">
        <v>5.9582310113152097E-3</v>
      </c>
      <c r="BC4" s="21">
        <v>47.679743271769198</v>
      </c>
      <c r="BD4" s="21">
        <v>1.47282318380484</v>
      </c>
      <c r="BE4" s="21">
        <v>395.01364793289099</v>
      </c>
      <c r="BF4" s="21">
        <v>2.0120168433119998</v>
      </c>
      <c r="BG4" s="21">
        <v>2.48590034006294</v>
      </c>
      <c r="BH4" s="21">
        <v>594.91553619162505</v>
      </c>
      <c r="BI4" s="21">
        <v>95.780312134790705</v>
      </c>
      <c r="BJ4" s="21">
        <v>0.799868549413846</v>
      </c>
      <c r="BK4" s="21">
        <v>8.6592322403919599</v>
      </c>
      <c r="BL4" s="21">
        <v>2.0769273081014301E-2</v>
      </c>
      <c r="BM4" s="21">
        <v>206.095605196294</v>
      </c>
      <c r="BN4" s="21">
        <v>139.48240106000401</v>
      </c>
      <c r="BO4" s="21">
        <v>0</v>
      </c>
      <c r="BP4" s="21">
        <v>7.39731916047994</v>
      </c>
      <c r="BQ4" s="21">
        <v>173.09150906551599</v>
      </c>
      <c r="BR4" s="21">
        <v>1.53239468972701E-3</v>
      </c>
      <c r="BS4" s="21">
        <v>105.49116489359901</v>
      </c>
      <c r="BT4" s="21">
        <v>3656.1940276790201</v>
      </c>
      <c r="BU4" s="21">
        <v>121.088907149588</v>
      </c>
      <c r="BW4" s="32">
        <f t="shared" ref="BW4:BW47" si="8">AJ4/BT4</f>
        <v>1.0994524879094443</v>
      </c>
      <c r="BX4" s="31">
        <f t="shared" si="0"/>
        <v>4.6437641696334105E-3</v>
      </c>
      <c r="BY4" s="19">
        <f t="shared" si="1"/>
        <v>-1.4227238251281499E-3</v>
      </c>
      <c r="BZ4" s="19">
        <f t="shared" si="2"/>
        <v>-6.0958903153148457E-4</v>
      </c>
      <c r="CA4" s="19">
        <f t="shared" si="3"/>
        <v>-5.3788595581822944E-3</v>
      </c>
      <c r="CB4" s="19">
        <f t="shared" si="4"/>
        <v>-1.0232652401637591E-4</v>
      </c>
      <c r="CC4" s="19">
        <f t="shared" si="5"/>
        <v>-5.9716180666039042E-4</v>
      </c>
      <c r="CD4" s="19">
        <f t="shared" si="6"/>
        <v>-3.2737150388772428E-5</v>
      </c>
      <c r="CE4" s="19">
        <f t="shared" si="7"/>
        <v>-7.7602601764881055E-4</v>
      </c>
    </row>
    <row r="5" spans="1:83" x14ac:dyDescent="0.3">
      <c r="A5" s="23" t="s">
        <v>67</v>
      </c>
      <c r="B5" s="21">
        <v>80418.634955999994</v>
      </c>
      <c r="C5" s="21">
        <v>161.93345160999999</v>
      </c>
      <c r="D5" s="21">
        <v>6350.0834364000002</v>
      </c>
      <c r="E5" s="21">
        <v>8294.1275803999997</v>
      </c>
      <c r="F5" s="21">
        <v>7672.1969238000001</v>
      </c>
      <c r="G5" s="21">
        <v>964.25602164999998</v>
      </c>
      <c r="H5" s="21">
        <v>24642.214433000001</v>
      </c>
      <c r="J5" s="21" t="s">
        <v>67</v>
      </c>
      <c r="K5" s="21">
        <v>9.7855954819358804</v>
      </c>
      <c r="L5" s="21">
        <v>1479.1920427795801</v>
      </c>
      <c r="M5" s="21">
        <v>1267.7270355839801</v>
      </c>
      <c r="N5" s="21">
        <v>1267.2891585137299</v>
      </c>
      <c r="O5" s="21">
        <v>1518.2507859422201</v>
      </c>
      <c r="P5" s="21">
        <v>3.09450976651509</v>
      </c>
      <c r="Q5" s="21">
        <v>503.446874070251</v>
      </c>
      <c r="R5" s="21">
        <v>21090.389685006201</v>
      </c>
      <c r="S5" s="21">
        <v>80255.9007386585</v>
      </c>
      <c r="T5" s="21">
        <v>1152.6115052894299</v>
      </c>
      <c r="U5" s="21">
        <v>527.93324452520699</v>
      </c>
      <c r="V5" s="21">
        <v>655.13613248267995</v>
      </c>
      <c r="W5" s="21">
        <v>1295.0785922395901</v>
      </c>
      <c r="X5" s="21">
        <v>3.7015599337511098</v>
      </c>
      <c r="Y5" s="21">
        <v>914.94008134834701</v>
      </c>
      <c r="Z5" s="21">
        <v>914.94008134834701</v>
      </c>
      <c r="AA5" s="21">
        <v>33.101299514431801</v>
      </c>
      <c r="AB5" s="21">
        <v>576.71137504808701</v>
      </c>
      <c r="AC5" s="21">
        <v>33.263567773408901</v>
      </c>
      <c r="AD5" s="21">
        <v>4811.9593274662902</v>
      </c>
      <c r="AE5" s="21">
        <v>193.13712905526401</v>
      </c>
      <c r="AF5" s="21">
        <v>108.72773147241099</v>
      </c>
      <c r="AG5" s="21">
        <v>194.66257521833899</v>
      </c>
      <c r="AH5" s="21">
        <v>161.67812441784099</v>
      </c>
      <c r="AI5" s="21">
        <v>0</v>
      </c>
      <c r="AJ5" s="21">
        <v>27220.740770625602</v>
      </c>
      <c r="AK5" s="21">
        <v>5705.2438611749403</v>
      </c>
      <c r="AL5" s="21">
        <v>600.80430716998103</v>
      </c>
      <c r="AM5" s="21">
        <v>6339.1494678593599</v>
      </c>
      <c r="AN5" s="21">
        <v>0.309533962365999</v>
      </c>
      <c r="AO5" s="21">
        <v>653.05111589697799</v>
      </c>
      <c r="AP5" s="21">
        <v>3.1314236897655898</v>
      </c>
      <c r="AQ5" s="21">
        <v>7334.5226806626897</v>
      </c>
      <c r="AR5" s="21">
        <v>6.6206851965144802</v>
      </c>
      <c r="AS5" s="21">
        <v>32.915294675286702</v>
      </c>
      <c r="AT5" s="21">
        <v>536.91581198983704</v>
      </c>
      <c r="AU5" s="21">
        <v>4.1876131108869696</v>
      </c>
      <c r="AV5" s="21">
        <v>4.7523050976371897</v>
      </c>
      <c r="AW5" s="21">
        <v>72.3684549457938</v>
      </c>
      <c r="AX5" s="21">
        <v>8290.8718237404701</v>
      </c>
      <c r="AY5" s="21">
        <v>7663.6320245815396</v>
      </c>
      <c r="AZ5" s="21">
        <v>627.23979915893597</v>
      </c>
      <c r="BA5" s="21">
        <v>1.2489954088747</v>
      </c>
      <c r="BB5" s="21">
        <v>0.18371663993562401</v>
      </c>
      <c r="BC5" s="21">
        <v>368.11019031399201</v>
      </c>
      <c r="BD5" s="21">
        <v>9.0886202924430908</v>
      </c>
      <c r="BE5" s="21">
        <v>2599.7195414386301</v>
      </c>
      <c r="BF5" s="21">
        <v>13.0312914124461</v>
      </c>
      <c r="BG5" s="21">
        <v>16.4171252831561</v>
      </c>
      <c r="BH5" s="21">
        <v>3926.4519844353599</v>
      </c>
      <c r="BI5" s="21">
        <v>711.47905014478795</v>
      </c>
      <c r="BJ5" s="21">
        <v>10.038976283778901</v>
      </c>
      <c r="BK5" s="21">
        <v>58.190617239041501</v>
      </c>
      <c r="BL5" s="21">
        <v>0.25937712814916403</v>
      </c>
      <c r="BM5" s="21">
        <v>963.61155883309198</v>
      </c>
      <c r="BN5" s="21">
        <v>914.05588365667495</v>
      </c>
      <c r="BO5" s="21">
        <v>0</v>
      </c>
      <c r="BP5" s="21">
        <v>53.945444307258001</v>
      </c>
      <c r="BQ5" s="21">
        <v>1200.20947335857</v>
      </c>
      <c r="BR5" s="21">
        <v>1.09450001587327E-2</v>
      </c>
      <c r="BS5" s="21">
        <v>703.31117734750899</v>
      </c>
      <c r="BT5" s="21">
        <v>24581.3296119314</v>
      </c>
      <c r="BU5" s="21">
        <v>885.47324420928499</v>
      </c>
      <c r="BW5" s="32">
        <f t="shared" si="8"/>
        <v>1.1073746294591433</v>
      </c>
      <c r="BX5" s="31">
        <f t="shared" si="0"/>
        <v>5.2217256719156733E-3</v>
      </c>
      <c r="BY5" s="19">
        <f t="shared" si="1"/>
        <v>-2.0235884062261493E-3</v>
      </c>
      <c r="BZ5" s="19">
        <f t="shared" si="2"/>
        <v>-1.576741492387442E-3</v>
      </c>
      <c r="CA5" s="19">
        <f t="shared" si="3"/>
        <v>-1.7218621849855583E-3</v>
      </c>
      <c r="CB5" s="19">
        <f t="shared" si="4"/>
        <v>-3.9253756684710136E-4</v>
      </c>
      <c r="CC5" s="19">
        <f t="shared" si="5"/>
        <v>-1.1163554981091968E-3</v>
      </c>
      <c r="CD5" s="19">
        <f t="shared" si="6"/>
        <v>-6.6835239027620685E-4</v>
      </c>
      <c r="CE5" s="19">
        <f t="shared" si="7"/>
        <v>-2.4707528308440564E-3</v>
      </c>
    </row>
    <row r="6" spans="1:83" x14ac:dyDescent="0.3">
      <c r="A6" s="23" t="s">
        <v>118</v>
      </c>
      <c r="B6" s="21">
        <v>81302.194864000005</v>
      </c>
      <c r="C6" s="21">
        <v>143.00657837</v>
      </c>
      <c r="D6" s="21">
        <v>6914.4085836000004</v>
      </c>
      <c r="E6" s="21">
        <v>9738.9582805999999</v>
      </c>
      <c r="F6" s="21">
        <v>6884.0335720000003</v>
      </c>
      <c r="G6" s="21">
        <v>1281.8164151000001</v>
      </c>
      <c r="H6" s="21">
        <v>26300.318770999998</v>
      </c>
      <c r="J6" s="21" t="s">
        <v>118</v>
      </c>
      <c r="K6" s="21">
        <v>10.127310383350601</v>
      </c>
      <c r="L6" s="21">
        <v>1184.12329613165</v>
      </c>
      <c r="M6" s="21">
        <v>1049.36717142002</v>
      </c>
      <c r="N6" s="21">
        <v>1048.82690143944</v>
      </c>
      <c r="O6" s="21">
        <v>1232.17291965806</v>
      </c>
      <c r="P6" s="21">
        <v>3.7970477739887598</v>
      </c>
      <c r="Q6" s="21">
        <v>1011.60926637025</v>
      </c>
      <c r="R6" s="21">
        <v>31456.9842130906</v>
      </c>
      <c r="S6" s="21">
        <v>81141.7095145973</v>
      </c>
      <c r="T6" s="21">
        <v>1166.40859586236</v>
      </c>
      <c r="U6" s="21">
        <v>780.57169084938505</v>
      </c>
      <c r="V6" s="21">
        <v>597.73211949007202</v>
      </c>
      <c r="W6" s="21">
        <v>886.95873388656003</v>
      </c>
      <c r="X6" s="21">
        <v>4.2963140307655001</v>
      </c>
      <c r="Y6" s="21">
        <v>772.26553266356802</v>
      </c>
      <c r="Z6" s="21">
        <v>772.26553266356802</v>
      </c>
      <c r="AA6" s="21">
        <v>38.157494006184002</v>
      </c>
      <c r="AB6" s="21">
        <v>508.734748810881</v>
      </c>
      <c r="AC6" s="21">
        <v>28.374477109575199</v>
      </c>
      <c r="AD6" s="21">
        <v>4109.9958469124804</v>
      </c>
      <c r="AE6" s="21">
        <v>157.669660093586</v>
      </c>
      <c r="AF6" s="21">
        <v>88.1294144120547</v>
      </c>
      <c r="AG6" s="21">
        <v>163.491500011044</v>
      </c>
      <c r="AH6" s="21">
        <v>142.777709618214</v>
      </c>
      <c r="AI6" s="21">
        <v>0</v>
      </c>
      <c r="AJ6" s="21">
        <v>28710.1646081008</v>
      </c>
      <c r="AK6" s="21">
        <v>6210.4331231226197</v>
      </c>
      <c r="AL6" s="21">
        <v>651.95285812706402</v>
      </c>
      <c r="AM6" s="21">
        <v>6900.5434752558704</v>
      </c>
      <c r="AN6" s="21">
        <v>0.261768696450007</v>
      </c>
      <c r="AO6" s="21">
        <v>906.50014707033097</v>
      </c>
      <c r="AP6" s="21">
        <v>1.9622716424984901</v>
      </c>
      <c r="AQ6" s="21">
        <v>9935.1052656492502</v>
      </c>
      <c r="AR6" s="21">
        <v>4.2838958977496304</v>
      </c>
      <c r="AS6" s="21">
        <v>32.385946857586802</v>
      </c>
      <c r="AT6" s="21">
        <v>460.30414733488698</v>
      </c>
      <c r="AU6" s="21">
        <v>4.7935855420889801</v>
      </c>
      <c r="AV6" s="21">
        <v>4.4993458886555597</v>
      </c>
      <c r="AW6" s="21">
        <v>61.6413225527318</v>
      </c>
      <c r="AX6" s="21">
        <v>9730.2497824478905</v>
      </c>
      <c r="AY6" s="21">
        <v>6876.0216899419502</v>
      </c>
      <c r="AZ6" s="21">
        <v>2854.2280925059299</v>
      </c>
      <c r="BA6" s="21">
        <v>1.0464341892778199</v>
      </c>
      <c r="BB6" s="21">
        <v>0.26040841724675701</v>
      </c>
      <c r="BC6" s="21">
        <v>392.34657771016799</v>
      </c>
      <c r="BD6" s="21">
        <v>7.4844824374300698</v>
      </c>
      <c r="BE6" s="21">
        <v>2265.7361509504599</v>
      </c>
      <c r="BF6" s="21">
        <v>12.1718875422323</v>
      </c>
      <c r="BG6" s="21">
        <v>13.1529595396749</v>
      </c>
      <c r="BH6" s="21">
        <v>3553.08378985543</v>
      </c>
      <c r="BI6" s="21">
        <v>820.78810947535499</v>
      </c>
      <c r="BJ6" s="21">
        <v>6.0841401698661102</v>
      </c>
      <c r="BK6" s="21">
        <v>54.554118068530698</v>
      </c>
      <c r="BL6" s="21">
        <v>0.230225345436708</v>
      </c>
      <c r="BM6" s="21">
        <v>1280.81293760368</v>
      </c>
      <c r="BN6" s="21">
        <v>1025.5408332885099</v>
      </c>
      <c r="BO6" s="21">
        <v>0</v>
      </c>
      <c r="BP6" s="21">
        <v>42.246265742378803</v>
      </c>
      <c r="BQ6" s="21">
        <v>1228.51943335328</v>
      </c>
      <c r="BR6" s="21">
        <v>8.3065593445658895E-3</v>
      </c>
      <c r="BS6" s="21">
        <v>691.19397302204004</v>
      </c>
      <c r="BT6" s="21">
        <v>26229.665247992401</v>
      </c>
      <c r="BU6" s="21">
        <v>958.426961306679</v>
      </c>
      <c r="BW6" s="32">
        <f t="shared" si="8"/>
        <v>1.0945684718678692</v>
      </c>
      <c r="BX6" s="31">
        <f t="shared" si="0"/>
        <v>5.529636055915021E-3</v>
      </c>
      <c r="BY6" s="19">
        <f t="shared" si="1"/>
        <v>-1.9739362469999742E-3</v>
      </c>
      <c r="BZ6" s="19">
        <f t="shared" si="2"/>
        <v>-1.6004071588500276E-3</v>
      </c>
      <c r="CA6" s="19">
        <f t="shared" si="3"/>
        <v>-2.0052486306661277E-3</v>
      </c>
      <c r="CB6" s="19">
        <f t="shared" si="4"/>
        <v>-8.9419195577176242E-4</v>
      </c>
      <c r="CC6" s="19">
        <f t="shared" si="5"/>
        <v>-1.1638354133886703E-3</v>
      </c>
      <c r="CD6" s="19">
        <f t="shared" si="6"/>
        <v>-7.8285586336621841E-4</v>
      </c>
      <c r="CE6" s="19">
        <f t="shared" si="7"/>
        <v>-2.6864131808737981E-3</v>
      </c>
    </row>
    <row r="7" spans="1:83" x14ac:dyDescent="0.3">
      <c r="A7" s="23" t="s">
        <v>119</v>
      </c>
      <c r="B7" s="21">
        <v>632027.28500999999</v>
      </c>
      <c r="C7" s="21">
        <v>1195.7763388999999</v>
      </c>
      <c r="D7" s="21">
        <v>46670.020103000003</v>
      </c>
      <c r="E7" s="21">
        <v>72619.126302000004</v>
      </c>
      <c r="F7" s="21">
        <v>64582.402901000001</v>
      </c>
      <c r="G7" s="21">
        <v>2753.0187311999998</v>
      </c>
      <c r="H7" s="21">
        <v>196105.46032000001</v>
      </c>
      <c r="J7" s="21" t="s">
        <v>119</v>
      </c>
      <c r="K7" s="21">
        <v>162.97404569211301</v>
      </c>
      <c r="L7" s="21">
        <v>12908.6662329758</v>
      </c>
      <c r="M7" s="21">
        <v>9753.0377317928305</v>
      </c>
      <c r="N7" s="21">
        <v>9746.7157538184092</v>
      </c>
      <c r="O7" s="21">
        <v>11784.610332660901</v>
      </c>
      <c r="P7" s="21">
        <v>43.735693757632397</v>
      </c>
      <c r="Q7" s="21">
        <v>3914.8662654254799</v>
      </c>
      <c r="R7" s="21">
        <v>133248.59324122299</v>
      </c>
      <c r="S7" s="21">
        <v>625903.08007473603</v>
      </c>
      <c r="T7" s="21">
        <v>8575.9443865996509</v>
      </c>
      <c r="U7" s="21">
        <v>3818.1708509909199</v>
      </c>
      <c r="V7" s="21">
        <v>4747.6400439831896</v>
      </c>
      <c r="W7" s="21">
        <v>10299.284977961501</v>
      </c>
      <c r="X7" s="21">
        <v>86.268160901580103</v>
      </c>
      <c r="Y7" s="21">
        <v>7081.30863499925</v>
      </c>
      <c r="Z7" s="21">
        <v>7081.30863499925</v>
      </c>
      <c r="AA7" s="21">
        <v>233.999566350854</v>
      </c>
      <c r="AB7" s="21">
        <v>4666.75212109107</v>
      </c>
      <c r="AC7" s="21">
        <v>278.855769408968</v>
      </c>
      <c r="AD7" s="21">
        <v>40407.728059016503</v>
      </c>
      <c r="AE7" s="21">
        <v>1565.1337901715699</v>
      </c>
      <c r="AF7" s="21">
        <v>989.59793017741504</v>
      </c>
      <c r="AG7" s="21">
        <v>1507.3012675858099</v>
      </c>
      <c r="AH7" s="21">
        <v>1190.1403984854201</v>
      </c>
      <c r="AI7" s="21">
        <v>0</v>
      </c>
      <c r="AJ7" s="21">
        <v>216907.21300947401</v>
      </c>
      <c r="AK7" s="21">
        <v>41406.471889195702</v>
      </c>
      <c r="AL7" s="21">
        <v>4366.8475889702704</v>
      </c>
      <c r="AM7" s="21">
        <v>46007.3190445168</v>
      </c>
      <c r="AN7" s="21">
        <v>2.6818415960581299</v>
      </c>
      <c r="AO7" s="21">
        <v>4937.1560447538204</v>
      </c>
      <c r="AP7" s="21">
        <v>30.6684745096093</v>
      </c>
      <c r="AQ7" s="21">
        <v>57540.013391653301</v>
      </c>
      <c r="AR7" s="21">
        <v>73.402233381283807</v>
      </c>
      <c r="AS7" s="21">
        <v>255.017327039137</v>
      </c>
      <c r="AT7" s="21">
        <v>4410.3653352954398</v>
      </c>
      <c r="AU7" s="21">
        <v>172.929531650104</v>
      </c>
      <c r="AV7" s="21">
        <v>58.710928752128801</v>
      </c>
      <c r="AW7" s="21">
        <v>610.72349448789396</v>
      </c>
      <c r="AX7" s="21">
        <v>72244.180046656504</v>
      </c>
      <c r="AY7" s="21">
        <v>64217.488748630203</v>
      </c>
      <c r="AZ7" s="21">
        <v>8026.6912980263096</v>
      </c>
      <c r="BA7" s="21">
        <v>10.1972140191912</v>
      </c>
      <c r="BB7" s="21">
        <v>9.4377269314417802</v>
      </c>
      <c r="BC7" s="21">
        <v>3787.71237421253</v>
      </c>
      <c r="BD7" s="21">
        <v>70.3267385891521</v>
      </c>
      <c r="BE7" s="21">
        <v>21172.4454036387</v>
      </c>
      <c r="BF7" s="21">
        <v>113.559968728098</v>
      </c>
      <c r="BG7" s="21">
        <v>146.77591274106101</v>
      </c>
      <c r="BH7" s="21">
        <v>32147.622663734499</v>
      </c>
      <c r="BI7" s="21">
        <v>6046.9458639884797</v>
      </c>
      <c r="BJ7" s="21">
        <v>105.923139734453</v>
      </c>
      <c r="BK7" s="21">
        <v>1038.9417403286</v>
      </c>
      <c r="BL7" s="21">
        <v>2.7285408568263301</v>
      </c>
      <c r="BM7" s="21">
        <v>2740.8849738917602</v>
      </c>
      <c r="BN7" s="21">
        <v>7806.4069674152697</v>
      </c>
      <c r="BO7" s="21">
        <v>0</v>
      </c>
      <c r="BP7" s="21">
        <v>460.84618705266797</v>
      </c>
      <c r="BQ7" s="21">
        <v>8618.6973872345698</v>
      </c>
      <c r="BR7" s="21">
        <v>8.9312922852559998E-2</v>
      </c>
      <c r="BS7" s="21">
        <v>6700.5836108070498</v>
      </c>
      <c r="BT7" s="21">
        <v>194796.641003764</v>
      </c>
      <c r="BU7" s="21">
        <v>5541.2995330070598</v>
      </c>
      <c r="BW7" s="32">
        <f t="shared" si="8"/>
        <v>1.1135059202857753</v>
      </c>
      <c r="BX7" s="31">
        <f t="shared" si="0"/>
        <v>5.0861378409038658E-3</v>
      </c>
      <c r="BY7" s="19">
        <f t="shared" si="1"/>
        <v>-9.6897793505339898E-3</v>
      </c>
      <c r="BZ7" s="19">
        <f t="shared" si="2"/>
        <v>-4.7132061667689382E-3</v>
      </c>
      <c r="CA7" s="19">
        <f t="shared" si="3"/>
        <v>-1.4199716585093204E-2</v>
      </c>
      <c r="CB7" s="19">
        <f t="shared" si="4"/>
        <v>-5.1631887415474744E-3</v>
      </c>
      <c r="CC7" s="19">
        <f t="shared" si="5"/>
        <v>-5.6503650526782698E-3</v>
      </c>
      <c r="CD7" s="19">
        <f t="shared" si="6"/>
        <v>-4.4074372508721409E-3</v>
      </c>
      <c r="CE7" s="19">
        <f t="shared" si="7"/>
        <v>-6.6740585096422729E-3</v>
      </c>
    </row>
    <row r="8" spans="1:83" x14ac:dyDescent="0.3">
      <c r="A8" s="23" t="s">
        <v>68</v>
      </c>
      <c r="B8" s="21">
        <v>780390.15645999997</v>
      </c>
      <c r="C8" s="21">
        <v>1007.6349133</v>
      </c>
      <c r="D8" s="21">
        <v>89542.864151000002</v>
      </c>
      <c r="E8" s="21">
        <v>61492.538823000003</v>
      </c>
      <c r="F8" s="21">
        <v>48340.145871000001</v>
      </c>
      <c r="G8" s="21">
        <v>2599.5516246000002</v>
      </c>
      <c r="H8" s="21">
        <v>247761.69514</v>
      </c>
      <c r="J8" s="21" t="s">
        <v>68</v>
      </c>
      <c r="K8" s="21">
        <v>375.03792458429098</v>
      </c>
      <c r="L8" s="21">
        <v>18035.7892566835</v>
      </c>
      <c r="M8" s="21">
        <v>5081.8971217625303</v>
      </c>
      <c r="N8" s="21">
        <v>5077.1906995740601</v>
      </c>
      <c r="O8" s="21">
        <v>5668.5169896707903</v>
      </c>
      <c r="P8" s="21">
        <v>34.476540926035398</v>
      </c>
      <c r="Q8" s="21">
        <v>4119.8322365161703</v>
      </c>
      <c r="R8" s="21">
        <v>252591.543925234</v>
      </c>
      <c r="S8" s="21">
        <v>778188.88789210503</v>
      </c>
      <c r="T8" s="21">
        <v>6983.0466055159704</v>
      </c>
      <c r="U8" s="21">
        <v>4120.5808713073902</v>
      </c>
      <c r="V8" s="21">
        <v>3577.37168578613</v>
      </c>
      <c r="W8" s="21">
        <v>25819.9787890226</v>
      </c>
      <c r="X8" s="21">
        <v>235.322785787904</v>
      </c>
      <c r="Y8" s="21">
        <v>4243.4355998853598</v>
      </c>
      <c r="Z8" s="21">
        <v>4243.4355998853598</v>
      </c>
      <c r="AA8" s="21">
        <v>466.18578393602098</v>
      </c>
      <c r="AB8" s="21">
        <v>6994.7431530591903</v>
      </c>
      <c r="AC8" s="21">
        <v>154.02855504647599</v>
      </c>
      <c r="AD8" s="21">
        <v>46373.945070995003</v>
      </c>
      <c r="AE8" s="21">
        <v>1060.7193148389799</v>
      </c>
      <c r="AF8" s="21">
        <v>1722.09186039473</v>
      </c>
      <c r="AG8" s="21">
        <v>937.98525948001202</v>
      </c>
      <c r="AH8" s="21">
        <v>1005.13563969862</v>
      </c>
      <c r="AI8" s="21">
        <v>0</v>
      </c>
      <c r="AJ8" s="21">
        <v>277773.97685587802</v>
      </c>
      <c r="AK8" s="21">
        <v>80266.870533573601</v>
      </c>
      <c r="AL8" s="21">
        <v>8452.5634209119398</v>
      </c>
      <c r="AM8" s="21">
        <v>89185.619738421607</v>
      </c>
      <c r="AN8" s="21">
        <v>2.61099173990972</v>
      </c>
      <c r="AO8" s="21">
        <v>4918.04297711051</v>
      </c>
      <c r="AP8" s="21">
        <v>73.004228419561699</v>
      </c>
      <c r="AQ8" s="21">
        <v>87720.479367380307</v>
      </c>
      <c r="AR8" s="21">
        <v>191.88586913363801</v>
      </c>
      <c r="AS8" s="21">
        <v>240.087453496254</v>
      </c>
      <c r="AT8" s="21">
        <v>4203.29216951338</v>
      </c>
      <c r="AU8" s="21">
        <v>477.473329640592</v>
      </c>
      <c r="AV8" s="21">
        <v>81.828433450729406</v>
      </c>
      <c r="AW8" s="21">
        <v>444.25342162844402</v>
      </c>
      <c r="AX8" s="21">
        <v>61368.471851466398</v>
      </c>
      <c r="AY8" s="21">
        <v>48215.8926222023</v>
      </c>
      <c r="AZ8" s="21">
        <v>13152.5792292641</v>
      </c>
      <c r="BA8" s="21">
        <v>9.8539759806434208</v>
      </c>
      <c r="BB8" s="21">
        <v>25.1248141306348</v>
      </c>
      <c r="BC8" s="21">
        <v>4685.8369100018099</v>
      </c>
      <c r="BD8" s="21">
        <v>76.3280710946498</v>
      </c>
      <c r="BE8" s="21">
        <v>12898.549241775299</v>
      </c>
      <c r="BF8" s="21">
        <v>112.103051447279</v>
      </c>
      <c r="BG8" s="21">
        <v>192.341236208711</v>
      </c>
      <c r="BH8" s="21">
        <v>22005.718462276101</v>
      </c>
      <c r="BI8" s="21">
        <v>9228.0331024661991</v>
      </c>
      <c r="BJ8" s="21">
        <v>232.34132871464999</v>
      </c>
      <c r="BK8" s="21">
        <v>2257.3181902258002</v>
      </c>
      <c r="BL8" s="21">
        <v>8.5524350639615996</v>
      </c>
      <c r="BM8" s="21">
        <v>2595.9569387941801</v>
      </c>
      <c r="BN8" s="21">
        <v>13347.6881327215</v>
      </c>
      <c r="BO8" s="21">
        <v>0</v>
      </c>
      <c r="BP8" s="21">
        <v>801.97846710611805</v>
      </c>
      <c r="BQ8" s="21">
        <v>14440.068620669799</v>
      </c>
      <c r="BR8" s="21">
        <v>0.15997501654458501</v>
      </c>
      <c r="BS8" s="21">
        <v>10818.829301694799</v>
      </c>
      <c r="BT8" s="21">
        <v>246908.42280571201</v>
      </c>
      <c r="BU8" s="21">
        <v>9592.4070748579506</v>
      </c>
      <c r="BW8" s="32">
        <f t="shared" si="8"/>
        <v>1.1250081050270755</v>
      </c>
      <c r="BX8" s="31">
        <f t="shared" si="0"/>
        <v>5.2271407128562661E-3</v>
      </c>
      <c r="BY8" s="19">
        <f t="shared" si="1"/>
        <v>-2.8207282596698973E-3</v>
      </c>
      <c r="BZ8" s="19">
        <f t="shared" si="2"/>
        <v>-2.4803364476473511E-3</v>
      </c>
      <c r="CA8" s="19">
        <f t="shared" si="3"/>
        <v>-3.9896469245830502E-3</v>
      </c>
      <c r="CB8" s="19">
        <f t="shared" si="4"/>
        <v>-2.0175939050218515E-3</v>
      </c>
      <c r="CC8" s="19">
        <f t="shared" si="5"/>
        <v>-2.5703945769895153E-3</v>
      </c>
      <c r="CD8" s="19">
        <f t="shared" si="6"/>
        <v>-1.3828099322217488E-3</v>
      </c>
      <c r="CE8" s="19">
        <f t="shared" si="7"/>
        <v>-3.4439235403432378E-3</v>
      </c>
    </row>
    <row r="9" spans="1:83" x14ac:dyDescent="0.3">
      <c r="A9" s="23" t="s">
        <v>120</v>
      </c>
      <c r="B9" s="21">
        <v>87483.056116000007</v>
      </c>
      <c r="C9" s="21">
        <v>128.29066295000001</v>
      </c>
      <c r="D9" s="21">
        <v>20651.077206000002</v>
      </c>
      <c r="E9" s="21">
        <v>8806.7080186999992</v>
      </c>
      <c r="F9" s="21">
        <v>5755.2252128</v>
      </c>
      <c r="G9" s="21">
        <v>194.26892572</v>
      </c>
      <c r="H9" s="21">
        <v>26984.339370000002</v>
      </c>
      <c r="J9" s="21" t="s">
        <v>120</v>
      </c>
      <c r="K9" s="21">
        <v>76.814842404845805</v>
      </c>
      <c r="L9" s="21">
        <v>1639.8581594064001</v>
      </c>
      <c r="M9" s="21">
        <v>543.74232686572202</v>
      </c>
      <c r="N9" s="21">
        <v>542.98180966702398</v>
      </c>
      <c r="O9" s="21">
        <v>581.603496321036</v>
      </c>
      <c r="P9" s="21">
        <v>5.9242373480734303</v>
      </c>
      <c r="Q9" s="21">
        <v>509.61549211885102</v>
      </c>
      <c r="R9" s="21">
        <v>44085.101198231801</v>
      </c>
      <c r="S9" s="21">
        <v>83627.438361524895</v>
      </c>
      <c r="T9" s="21">
        <v>882.87633098364597</v>
      </c>
      <c r="U9" s="21">
        <v>558.02116059888499</v>
      </c>
      <c r="V9" s="21">
        <v>407.463182723258</v>
      </c>
      <c r="W9" s="21">
        <v>1335.91556775136</v>
      </c>
      <c r="X9" s="21">
        <v>53.418914207961897</v>
      </c>
      <c r="Y9" s="21">
        <v>505.57413629876999</v>
      </c>
      <c r="Z9" s="21">
        <v>505.57413629876999</v>
      </c>
      <c r="AA9" s="21">
        <v>136.177159013872</v>
      </c>
      <c r="AB9" s="21">
        <v>1837.7005116641001</v>
      </c>
      <c r="AC9" s="21">
        <v>19.457125087418699</v>
      </c>
      <c r="AD9" s="21">
        <v>4199.8297706917701</v>
      </c>
      <c r="AE9" s="21">
        <v>124.12871227809001</v>
      </c>
      <c r="AF9" s="21">
        <v>174.58649274315599</v>
      </c>
      <c r="AG9" s="21">
        <v>95.765757681013199</v>
      </c>
      <c r="AH9" s="21">
        <v>126.198612741612</v>
      </c>
      <c r="AI9" s="21">
        <v>0</v>
      </c>
      <c r="AJ9" s="21">
        <v>29268.483010631699</v>
      </c>
      <c r="AK9" s="21">
        <v>17884.460749461199</v>
      </c>
      <c r="AL9" s="21">
        <v>1851.1828700871399</v>
      </c>
      <c r="AM9" s="21">
        <v>19871.8207785622</v>
      </c>
      <c r="AN9" s="21">
        <v>0.25561768209791702</v>
      </c>
      <c r="AO9" s="21">
        <v>714.79532742494496</v>
      </c>
      <c r="AP9" s="21">
        <v>8.6718404735528001</v>
      </c>
      <c r="AQ9" s="21">
        <v>9564.2967212817603</v>
      </c>
      <c r="AR9" s="21">
        <v>23.4127179131048</v>
      </c>
      <c r="AS9" s="21">
        <v>31.294394528128201</v>
      </c>
      <c r="AT9" s="21">
        <v>780.92392510899106</v>
      </c>
      <c r="AU9" s="21">
        <v>43.472928234042598</v>
      </c>
      <c r="AV9" s="21">
        <v>12.448052436934001</v>
      </c>
      <c r="AW9" s="21">
        <v>45.1624891284577</v>
      </c>
      <c r="AX9" s="21">
        <v>8719.77309517904</v>
      </c>
      <c r="AY9" s="21">
        <v>5673.77415505106</v>
      </c>
      <c r="AZ9" s="21">
        <v>3045.9989401279699</v>
      </c>
      <c r="BA9" s="21">
        <v>1.1238028627016501</v>
      </c>
      <c r="BB9" s="21">
        <v>2.8384855349239602</v>
      </c>
      <c r="BC9" s="21">
        <v>712.10558078010502</v>
      </c>
      <c r="BD9" s="21">
        <v>7.2275274613226603</v>
      </c>
      <c r="BE9" s="21">
        <v>1381.6596129786101</v>
      </c>
      <c r="BF9" s="21">
        <v>14.0065209411531</v>
      </c>
      <c r="BG9" s="21">
        <v>20.828036729002299</v>
      </c>
      <c r="BH9" s="21">
        <v>2370.8370882455001</v>
      </c>
      <c r="BI9" s="21">
        <v>883.36029386023802</v>
      </c>
      <c r="BJ9" s="21">
        <v>37.654142870527998</v>
      </c>
      <c r="BK9" s="21">
        <v>178.95653720024001</v>
      </c>
      <c r="BL9" s="21">
        <v>1.1504716237592101</v>
      </c>
      <c r="BM9" s="21">
        <v>191.00530983206201</v>
      </c>
      <c r="BN9" s="21">
        <v>1256.74326334132</v>
      </c>
      <c r="BO9" s="21">
        <v>0</v>
      </c>
      <c r="BP9" s="21">
        <v>71.940249975914696</v>
      </c>
      <c r="BQ9" s="21">
        <v>2189.2025464867702</v>
      </c>
      <c r="BR9" s="21">
        <v>1.3364344678317999E-2</v>
      </c>
      <c r="BS9" s="21">
        <v>981.11276830635495</v>
      </c>
      <c r="BT9" s="21">
        <v>26264.252041204301</v>
      </c>
      <c r="BU9" s="21">
        <v>992.40258165368698</v>
      </c>
      <c r="BW9" s="32">
        <f t="shared" si="8"/>
        <v>1.1143847905782449</v>
      </c>
      <c r="BX9" s="31">
        <f t="shared" si="0"/>
        <v>6.852777132570583E-3</v>
      </c>
      <c r="BY9" s="19">
        <f t="shared" si="1"/>
        <v>-4.4072737346563133E-2</v>
      </c>
      <c r="BZ9" s="19">
        <f t="shared" si="2"/>
        <v>-1.6307111993047942E-2</v>
      </c>
      <c r="CA9" s="19">
        <f t="shared" si="3"/>
        <v>-3.7734420324156033E-2</v>
      </c>
      <c r="CB9" s="19">
        <f t="shared" si="4"/>
        <v>-9.8714438285410714E-3</v>
      </c>
      <c r="CC9" s="19">
        <f t="shared" si="5"/>
        <v>-1.4152540471880663E-2</v>
      </c>
      <c r="CD9" s="19">
        <f t="shared" si="6"/>
        <v>-1.6799474624376316E-2</v>
      </c>
      <c r="CE9" s="19">
        <f t="shared" si="7"/>
        <v>-2.6685379209107542E-2</v>
      </c>
    </row>
    <row r="10" spans="1:83" x14ac:dyDescent="0.3">
      <c r="A10" s="23" t="s">
        <v>121</v>
      </c>
      <c r="B10" s="21">
        <v>107447.75495</v>
      </c>
      <c r="C10" s="21">
        <v>168.99954804000001</v>
      </c>
      <c r="D10" s="21">
        <v>42683.949001000001</v>
      </c>
      <c r="E10" s="21">
        <v>13847.889204999999</v>
      </c>
      <c r="F10" s="21">
        <v>7355.3672937000001</v>
      </c>
      <c r="G10" s="21">
        <v>6953.3163574999999</v>
      </c>
      <c r="H10" s="21">
        <v>34514.259983999997</v>
      </c>
      <c r="J10" s="21" t="s">
        <v>121</v>
      </c>
      <c r="K10" s="21">
        <v>98.534137266863993</v>
      </c>
      <c r="L10" s="21">
        <v>1280.68475131996</v>
      </c>
      <c r="M10" s="21">
        <v>505.46530177383801</v>
      </c>
      <c r="N10" s="21">
        <v>504.80168053135799</v>
      </c>
      <c r="O10" s="21">
        <v>438.947057920931</v>
      </c>
      <c r="P10" s="21">
        <v>6.7019430171177703</v>
      </c>
      <c r="Q10" s="21">
        <v>1130.66661091371</v>
      </c>
      <c r="R10" s="21">
        <v>38445.858765798097</v>
      </c>
      <c r="S10" s="21">
        <v>98584.354955163493</v>
      </c>
      <c r="T10" s="21">
        <v>1252.50354462209</v>
      </c>
      <c r="U10" s="21">
        <v>1493.5599958746</v>
      </c>
      <c r="V10" s="21">
        <v>531.76853656343303</v>
      </c>
      <c r="W10" s="21">
        <v>1324.32467431842</v>
      </c>
      <c r="X10" s="21">
        <v>70.435806453479699</v>
      </c>
      <c r="Y10" s="21">
        <v>626.24539281888406</v>
      </c>
      <c r="Z10" s="21">
        <v>626.24539281888406</v>
      </c>
      <c r="AA10" s="21">
        <v>298.24310190313901</v>
      </c>
      <c r="AB10" s="21">
        <v>3486.0772174308499</v>
      </c>
      <c r="AC10" s="21">
        <v>18.614542459454199</v>
      </c>
      <c r="AD10" s="21">
        <v>3734.1914154125002</v>
      </c>
      <c r="AE10" s="21">
        <v>121.241460928035</v>
      </c>
      <c r="AF10" s="21">
        <v>177.46142678681801</v>
      </c>
      <c r="AG10" s="21">
        <v>73.386313975876007</v>
      </c>
      <c r="AH10" s="21">
        <v>166.54840886919399</v>
      </c>
      <c r="AI10" s="21">
        <v>0</v>
      </c>
      <c r="AJ10" s="21">
        <v>36572.905962951299</v>
      </c>
      <c r="AK10" s="21">
        <v>37922.7284095305</v>
      </c>
      <c r="AL10" s="21">
        <v>3915.4492139971399</v>
      </c>
      <c r="AM10" s="21">
        <v>42136.420725430798</v>
      </c>
      <c r="AN10" s="21">
        <v>0.207115657052309</v>
      </c>
      <c r="AO10" s="21">
        <v>1240.4895591582699</v>
      </c>
      <c r="AP10" s="21">
        <v>22.689891036557999</v>
      </c>
      <c r="AQ10" s="21">
        <v>11818.801000039601</v>
      </c>
      <c r="AR10" s="21">
        <v>42.667457133881101</v>
      </c>
      <c r="AS10" s="21">
        <v>34.801678378720901</v>
      </c>
      <c r="AT10" s="21">
        <v>1719.9513967933699</v>
      </c>
      <c r="AU10" s="21">
        <v>56.093008812976301</v>
      </c>
      <c r="AV10" s="21">
        <v>12.830265381372</v>
      </c>
      <c r="AW10" s="21">
        <v>35.976748292795797</v>
      </c>
      <c r="AX10" s="21">
        <v>13740.6063970413</v>
      </c>
      <c r="AY10" s="21">
        <v>7260.2813023804401</v>
      </c>
      <c r="AZ10" s="21">
        <v>6480.3250946609496</v>
      </c>
      <c r="BA10" s="21">
        <v>1.03004635217734</v>
      </c>
      <c r="BB10" s="21">
        <v>5.42153959776671</v>
      </c>
      <c r="BC10" s="21">
        <v>1232.4365332319201</v>
      </c>
      <c r="BD10" s="21">
        <v>8.2337284015939396</v>
      </c>
      <c r="BE10" s="21">
        <v>1291.8904986303701</v>
      </c>
      <c r="BF10" s="21">
        <v>18.0176118432293</v>
      </c>
      <c r="BG10" s="21">
        <v>34.996193609903102</v>
      </c>
      <c r="BH10" s="21">
        <v>2464.5335704404201</v>
      </c>
      <c r="BI10" s="21">
        <v>1155.3744088026101</v>
      </c>
      <c r="BJ10" s="21">
        <v>86.761191487954207</v>
      </c>
      <c r="BK10" s="21">
        <v>95.698928663943803</v>
      </c>
      <c r="BL10" s="21">
        <v>96.251014291461999</v>
      </c>
      <c r="BM10" s="21">
        <v>6971.3907527130696</v>
      </c>
      <c r="BN10" s="21">
        <v>1657.54412821197</v>
      </c>
      <c r="BO10" s="21">
        <v>0</v>
      </c>
      <c r="BP10" s="21">
        <v>68.9451097787111</v>
      </c>
      <c r="BQ10" s="21">
        <v>3350.8055798239502</v>
      </c>
      <c r="BR10" s="21">
        <v>1.26001389804725E-2</v>
      </c>
      <c r="BS10" s="21">
        <v>1126.8294226227199</v>
      </c>
      <c r="BT10" s="21">
        <v>33116.961197550598</v>
      </c>
      <c r="BU10" s="21">
        <v>1293.7260802901201</v>
      </c>
      <c r="BW10" s="32">
        <f t="shared" si="8"/>
        <v>1.1043557331478926</v>
      </c>
      <c r="BX10" s="31">
        <f t="shared" si="0"/>
        <v>7.0780359785789521E-3</v>
      </c>
      <c r="BY10" s="19">
        <f t="shared" si="1"/>
        <v>-8.2490322845377509E-2</v>
      </c>
      <c r="BZ10" s="19">
        <f t="shared" si="2"/>
        <v>-1.4503820863626588E-2</v>
      </c>
      <c r="CA10" s="19">
        <f t="shared" si="3"/>
        <v>-1.2827498120110088E-2</v>
      </c>
      <c r="CB10" s="19">
        <f t="shared" si="4"/>
        <v>-7.7472318250469269E-3</v>
      </c>
      <c r="CC10" s="19">
        <f t="shared" si="5"/>
        <v>-1.2927429389012672E-2</v>
      </c>
      <c r="CD10" s="19">
        <f t="shared" si="6"/>
        <v>2.5993920431326631E-3</v>
      </c>
      <c r="CE10" s="19">
        <f t="shared" si="7"/>
        <v>-4.0484680450838403E-2</v>
      </c>
    </row>
    <row r="11" spans="1:83" x14ac:dyDescent="0.3">
      <c r="A11" s="23" t="s">
        <v>122</v>
      </c>
      <c r="B11" s="21">
        <v>215577.79298999999</v>
      </c>
      <c r="C11" s="21">
        <v>476.80396014000002</v>
      </c>
      <c r="D11" s="21">
        <v>80077.881146</v>
      </c>
      <c r="E11" s="21">
        <v>26537.01513</v>
      </c>
      <c r="F11" s="21">
        <v>15768.876396</v>
      </c>
      <c r="G11" s="21">
        <v>656.22047476</v>
      </c>
      <c r="H11" s="21">
        <v>94228.619902000006</v>
      </c>
      <c r="J11" s="21" t="s">
        <v>122</v>
      </c>
      <c r="K11" s="21">
        <v>213.214907829385</v>
      </c>
      <c r="L11" s="21">
        <v>6111.8978811290899</v>
      </c>
      <c r="M11" s="21">
        <v>828.83507803455802</v>
      </c>
      <c r="N11" s="21">
        <v>826.82237702561201</v>
      </c>
      <c r="O11" s="21">
        <v>799.82558911357603</v>
      </c>
      <c r="P11" s="21">
        <v>15.767011058273701</v>
      </c>
      <c r="Q11" s="21">
        <v>1268.8461125961501</v>
      </c>
      <c r="R11" s="21">
        <v>70506.675153195203</v>
      </c>
      <c r="S11" s="21">
        <v>170947.10767924899</v>
      </c>
      <c r="T11" s="21">
        <v>1954.4634459650399</v>
      </c>
      <c r="U11" s="21">
        <v>1167.3857423581701</v>
      </c>
      <c r="V11" s="21">
        <v>837.30382066039101</v>
      </c>
      <c r="W11" s="21">
        <v>6283.3243747363904</v>
      </c>
      <c r="X11" s="21">
        <v>143.573827850714</v>
      </c>
      <c r="Y11" s="21">
        <v>965.86585674035405</v>
      </c>
      <c r="Z11" s="21">
        <v>965.86585674035405</v>
      </c>
      <c r="AA11" s="21">
        <v>360.69613695111701</v>
      </c>
      <c r="AB11" s="21">
        <v>3620.73020182652</v>
      </c>
      <c r="AC11" s="21">
        <v>37.590428602534203</v>
      </c>
      <c r="AD11" s="21">
        <v>16362.549186087401</v>
      </c>
      <c r="AE11" s="21">
        <v>288.69514544442399</v>
      </c>
      <c r="AF11" s="21">
        <v>716.64460075508396</v>
      </c>
      <c r="AG11" s="21">
        <v>246.657369294961</v>
      </c>
      <c r="AH11" s="21">
        <v>373.92218698501398</v>
      </c>
      <c r="AI11" s="21">
        <v>0</v>
      </c>
      <c r="AJ11" s="21">
        <v>94017.161341953397</v>
      </c>
      <c r="AK11" s="21">
        <v>52103.845126848399</v>
      </c>
      <c r="AL11" s="21">
        <v>5429.4933007049103</v>
      </c>
      <c r="AM11" s="21">
        <v>57894.0345645044</v>
      </c>
      <c r="AN11" s="21">
        <v>0.82931246268401904</v>
      </c>
      <c r="AO11" s="21">
        <v>1700.22533514663</v>
      </c>
      <c r="AP11" s="21">
        <v>32.563325892734099</v>
      </c>
      <c r="AQ11" s="21">
        <v>33568.824939830301</v>
      </c>
      <c r="AR11" s="21">
        <v>83.0153232251416</v>
      </c>
      <c r="AS11" s="21">
        <v>81.710365250748197</v>
      </c>
      <c r="AT11" s="21">
        <v>1982.68306486549</v>
      </c>
      <c r="AU11" s="21">
        <v>76.305050788979003</v>
      </c>
      <c r="AV11" s="21">
        <v>39.019288127559399</v>
      </c>
      <c r="AW11" s="21">
        <v>71.708570688448404</v>
      </c>
      <c r="AX11" s="21">
        <v>22862.427873807399</v>
      </c>
      <c r="AY11" s="21">
        <v>13035.2979289781</v>
      </c>
      <c r="AZ11" s="21">
        <v>9827.1299448293303</v>
      </c>
      <c r="BA11" s="21">
        <v>3.0647154659744098</v>
      </c>
      <c r="BB11" s="21">
        <v>5.0998775332484501</v>
      </c>
      <c r="BC11" s="21">
        <v>2015.47200174165</v>
      </c>
      <c r="BD11" s="21">
        <v>22.796565419401698</v>
      </c>
      <c r="BE11" s="21">
        <v>2760.4177755364099</v>
      </c>
      <c r="BF11" s="21">
        <v>44.418339809410298</v>
      </c>
      <c r="BG11" s="21">
        <v>62.758452575825103</v>
      </c>
      <c r="BH11" s="21">
        <v>5280.2228619300304</v>
      </c>
      <c r="BI11" s="21">
        <v>3327.4641385684199</v>
      </c>
      <c r="BJ11" s="21">
        <v>130.164513191906</v>
      </c>
      <c r="BK11" s="21">
        <v>340.03553850647802</v>
      </c>
      <c r="BL11" s="21">
        <v>3.8422984286556798</v>
      </c>
      <c r="BM11" s="21">
        <v>570.23483942084499</v>
      </c>
      <c r="BN11" s="21">
        <v>5016.1611047570204</v>
      </c>
      <c r="BO11" s="21">
        <v>0</v>
      </c>
      <c r="BP11" s="21">
        <v>298.42355904517802</v>
      </c>
      <c r="BQ11" s="21">
        <v>5349.30722271377</v>
      </c>
      <c r="BR11" s="21">
        <v>5.7659088526596E-2</v>
      </c>
      <c r="BS11" s="21">
        <v>3863.6046169678698</v>
      </c>
      <c r="BT11" s="21">
        <v>83489.9750943853</v>
      </c>
      <c r="BU11" s="21">
        <v>3039.8237902236001</v>
      </c>
      <c r="BW11" s="32">
        <f t="shared" si="8"/>
        <v>1.1260892249119385</v>
      </c>
      <c r="BX11" s="31">
        <f t="shared" si="0"/>
        <v>6.2302815767527209E-3</v>
      </c>
      <c r="BY11" s="19">
        <f t="shared" si="1"/>
        <v>-0.20702821330405438</v>
      </c>
      <c r="BZ11" s="19">
        <f t="shared" si="2"/>
        <v>-0.2157737388019548</v>
      </c>
      <c r="CA11" s="19">
        <f t="shared" si="3"/>
        <v>-0.2770283911614676</v>
      </c>
      <c r="CB11" s="19">
        <f t="shared" si="4"/>
        <v>-0.13847025515836908</v>
      </c>
      <c r="CC11" s="19">
        <f t="shared" si="5"/>
        <v>-0.17335277405784671</v>
      </c>
      <c r="CD11" s="19">
        <f t="shared" si="6"/>
        <v>-0.13103162526375392</v>
      </c>
      <c r="CE11" s="19">
        <f t="shared" si="7"/>
        <v>-0.11396372799244169</v>
      </c>
    </row>
    <row r="12" spans="1:83" x14ac:dyDescent="0.3">
      <c r="A12" s="23" t="s">
        <v>69</v>
      </c>
      <c r="B12" s="21">
        <v>250913.29287</v>
      </c>
      <c r="C12" s="21">
        <v>657.15307525000003</v>
      </c>
      <c r="D12" s="21">
        <v>34603.912561999998</v>
      </c>
      <c r="E12" s="21">
        <v>22956.950951999999</v>
      </c>
      <c r="F12" s="21">
        <v>18513.761571999999</v>
      </c>
      <c r="G12" s="21">
        <v>699.55770546999997</v>
      </c>
      <c r="H12" s="21">
        <v>85297.726748000001</v>
      </c>
      <c r="J12" s="21" t="s">
        <v>69</v>
      </c>
      <c r="K12" s="21">
        <v>71.002423633106801</v>
      </c>
      <c r="L12" s="21">
        <v>5497.0167199848702</v>
      </c>
      <c r="M12" s="21">
        <v>1917.5154503973899</v>
      </c>
      <c r="N12" s="21">
        <v>1914.2954589888</v>
      </c>
      <c r="O12" s="21">
        <v>2222.24928403082</v>
      </c>
      <c r="P12" s="21">
        <v>22.483988944238401</v>
      </c>
      <c r="Q12" s="21">
        <v>1329.8802054760599</v>
      </c>
      <c r="R12" s="21">
        <v>88377.464143458506</v>
      </c>
      <c r="S12" s="21">
        <v>215746.53882416399</v>
      </c>
      <c r="T12" s="21">
        <v>2469.6669453479699</v>
      </c>
      <c r="U12" s="21">
        <v>1433.77597868879</v>
      </c>
      <c r="V12" s="21">
        <v>1209.74177158517</v>
      </c>
      <c r="W12" s="21">
        <v>5295.6020551574702</v>
      </c>
      <c r="X12" s="21">
        <v>34.523019254617303</v>
      </c>
      <c r="Y12" s="21">
        <v>1544.4823086781601</v>
      </c>
      <c r="Z12" s="21">
        <v>1544.4823086781601</v>
      </c>
      <c r="AA12" s="21">
        <v>154.990476253465</v>
      </c>
      <c r="AB12" s="21">
        <v>2185.3795486907302</v>
      </c>
      <c r="AC12" s="21">
        <v>67.891196370471306</v>
      </c>
      <c r="AD12" s="21">
        <v>15731.0232093541</v>
      </c>
      <c r="AE12" s="21">
        <v>396.01770417919101</v>
      </c>
      <c r="AF12" s="21">
        <v>526.92279150933905</v>
      </c>
      <c r="AG12" s="21">
        <v>353.55834028570501</v>
      </c>
      <c r="AH12" s="21">
        <v>578.24394616312998</v>
      </c>
      <c r="AI12" s="21">
        <v>0</v>
      </c>
      <c r="AJ12" s="21">
        <v>86766.498256695093</v>
      </c>
      <c r="AK12" s="21">
        <v>24954.0410474159</v>
      </c>
      <c r="AL12" s="21">
        <v>2617.75443200669</v>
      </c>
      <c r="AM12" s="21">
        <v>27726.785955676001</v>
      </c>
      <c r="AN12" s="21">
        <v>0.92663321634506901</v>
      </c>
      <c r="AO12" s="21">
        <v>1635.7469621686801</v>
      </c>
      <c r="AP12" s="21">
        <v>34.3494801855189</v>
      </c>
      <c r="AQ12" s="21">
        <v>27528.700975978401</v>
      </c>
      <c r="AR12" s="21">
        <v>64.5525260558761</v>
      </c>
      <c r="AS12" s="21">
        <v>74.283209797340106</v>
      </c>
      <c r="AT12" s="21">
        <v>1471.4295998059899</v>
      </c>
      <c r="AU12" s="21">
        <v>43.975964428424099</v>
      </c>
      <c r="AV12" s="21">
        <v>23.9737355666153</v>
      </c>
      <c r="AW12" s="21">
        <v>134.43113953713899</v>
      </c>
      <c r="AX12" s="21">
        <v>20459.737446716899</v>
      </c>
      <c r="AY12" s="21">
        <v>16668.076729553399</v>
      </c>
      <c r="AZ12" s="21">
        <v>3791.6607171635301</v>
      </c>
      <c r="BA12" s="21">
        <v>4.9729839007479102</v>
      </c>
      <c r="BB12" s="21">
        <v>1.81177212475955</v>
      </c>
      <c r="BC12" s="21">
        <v>1493.1958927892299</v>
      </c>
      <c r="BD12" s="21">
        <v>25.1915955466635</v>
      </c>
      <c r="BE12" s="21">
        <v>4823.5475963557501</v>
      </c>
      <c r="BF12" s="21">
        <v>30.903889628906999</v>
      </c>
      <c r="BG12" s="21">
        <v>45.501179693226803</v>
      </c>
      <c r="BH12" s="21">
        <v>8047.9012522252897</v>
      </c>
      <c r="BI12" s="21">
        <v>2870.8021493096098</v>
      </c>
      <c r="BJ12" s="21">
        <v>110.020702579958</v>
      </c>
      <c r="BK12" s="21">
        <v>234.95845533160201</v>
      </c>
      <c r="BL12" s="21">
        <v>3.0757540003417101</v>
      </c>
      <c r="BM12" s="21">
        <v>619.53799183187596</v>
      </c>
      <c r="BN12" s="21">
        <v>4008.8499333749501</v>
      </c>
      <c r="BO12" s="21">
        <v>0</v>
      </c>
      <c r="BP12" s="21">
        <v>239.76909633822899</v>
      </c>
      <c r="BQ12" s="21">
        <v>4495.0959907721099</v>
      </c>
      <c r="BR12" s="21">
        <v>4.6448096876601501E-2</v>
      </c>
      <c r="BS12" s="21">
        <v>3368.06538171596</v>
      </c>
      <c r="BT12" s="21">
        <v>77079.460006503607</v>
      </c>
      <c r="BU12" s="21">
        <v>2907.8984194127902</v>
      </c>
      <c r="BW12" s="32">
        <f t="shared" si="8"/>
        <v>1.1256760004464761</v>
      </c>
      <c r="BX12" s="31">
        <f t="shared" si="0"/>
        <v>5.5899185899596351E-3</v>
      </c>
      <c r="BY12" s="19">
        <f t="shared" si="1"/>
        <v>-0.14015500591296359</v>
      </c>
      <c r="BZ12" s="19">
        <f t="shared" si="2"/>
        <v>-0.12007724236373807</v>
      </c>
      <c r="CA12" s="19">
        <f t="shared" si="3"/>
        <v>-0.19873841127075487</v>
      </c>
      <c r="CB12" s="19">
        <f t="shared" si="4"/>
        <v>-0.10877809995344978</v>
      </c>
      <c r="CC12" s="19">
        <f t="shared" si="5"/>
        <v>-9.9692590037347859E-2</v>
      </c>
      <c r="CD12" s="19">
        <f t="shared" si="6"/>
        <v>-0.11438615143887598</v>
      </c>
      <c r="CE12" s="19">
        <f t="shared" si="7"/>
        <v>-9.6348016000192993E-2</v>
      </c>
    </row>
    <row r="13" spans="1:83" x14ac:dyDescent="0.3">
      <c r="A13" s="23" t="s">
        <v>82</v>
      </c>
      <c r="B13" s="21">
        <v>2149.4762740000001</v>
      </c>
      <c r="C13" s="21">
        <v>3.2177327841999999</v>
      </c>
      <c r="D13" s="21">
        <v>154.74698684000001</v>
      </c>
      <c r="E13" s="21">
        <v>194.03217076000001</v>
      </c>
      <c r="F13" s="21">
        <v>168.31466033000001</v>
      </c>
      <c r="G13" s="21">
        <v>11.419824181999999</v>
      </c>
      <c r="H13" s="21">
        <v>877.21228339000004</v>
      </c>
      <c r="J13" s="21" t="s">
        <v>82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W13" s="32" t="e">
        <f t="shared" si="8"/>
        <v>#DIV/0!</v>
      </c>
      <c r="BX13" s="31" t="e">
        <f t="shared" si="0"/>
        <v>#DIV/0!</v>
      </c>
      <c r="BY13" s="19">
        <f t="shared" si="1"/>
        <v>-1</v>
      </c>
      <c r="BZ13" s="19">
        <f t="shared" si="2"/>
        <v>-1</v>
      </c>
      <c r="CA13" s="19">
        <f t="shared" si="3"/>
        <v>-1</v>
      </c>
      <c r="CB13" s="19">
        <f t="shared" si="4"/>
        <v>-1</v>
      </c>
      <c r="CC13" s="19">
        <f t="shared" si="5"/>
        <v>-1</v>
      </c>
      <c r="CD13" s="19">
        <f t="shared" si="6"/>
        <v>-1</v>
      </c>
      <c r="CE13" s="19">
        <f t="shared" si="7"/>
        <v>-1</v>
      </c>
    </row>
    <row r="14" spans="1:83" x14ac:dyDescent="0.3">
      <c r="A14" s="23" t="s">
        <v>177</v>
      </c>
      <c r="B14" s="21">
        <v>3545.9165007000001</v>
      </c>
      <c r="C14" s="21">
        <v>9.2170351547999996</v>
      </c>
      <c r="D14" s="21">
        <v>1289.1067292</v>
      </c>
      <c r="E14" s="21">
        <v>423.11336792999998</v>
      </c>
      <c r="F14" s="21">
        <v>391.50182974000001</v>
      </c>
      <c r="G14" s="21">
        <v>82.097846857999997</v>
      </c>
      <c r="H14" s="21">
        <v>1306.1099231999999</v>
      </c>
      <c r="J14" s="21" t="s">
        <v>177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W14" s="32" t="e">
        <f t="shared" si="8"/>
        <v>#DIV/0!</v>
      </c>
      <c r="BX14" s="31" t="e">
        <f t="shared" si="0"/>
        <v>#DIV/0!</v>
      </c>
      <c r="BY14" s="19">
        <f t="shared" si="1"/>
        <v>-1</v>
      </c>
      <c r="BZ14" s="19">
        <f t="shared" si="2"/>
        <v>-1</v>
      </c>
      <c r="CA14" s="19">
        <f t="shared" si="3"/>
        <v>-1</v>
      </c>
      <c r="CB14" s="19">
        <f t="shared" si="4"/>
        <v>-1</v>
      </c>
      <c r="CC14" s="19">
        <f t="shared" si="5"/>
        <v>-1</v>
      </c>
      <c r="CD14" s="19">
        <f t="shared" si="6"/>
        <v>-1</v>
      </c>
      <c r="CE14" s="19">
        <f t="shared" si="7"/>
        <v>-1</v>
      </c>
    </row>
    <row r="15" spans="1:83" x14ac:dyDescent="0.3">
      <c r="A15" s="13" t="s">
        <v>84</v>
      </c>
      <c r="B15" s="21">
        <v>1823.2088681</v>
      </c>
      <c r="C15" s="21">
        <v>1.8539125542999999</v>
      </c>
      <c r="D15" s="21">
        <v>419.08673923999999</v>
      </c>
      <c r="E15" s="21">
        <v>61.270904082000001</v>
      </c>
      <c r="F15" s="21">
        <v>53.042247676000002</v>
      </c>
      <c r="G15" s="21">
        <v>1.104755674</v>
      </c>
      <c r="H15" s="21">
        <v>582.27848207</v>
      </c>
      <c r="J15" s="21" t="s">
        <v>84</v>
      </c>
      <c r="K15" s="21">
        <v>3.2299070654827699E-7</v>
      </c>
      <c r="L15" s="21">
        <v>1.6369643471507999E-5</v>
      </c>
      <c r="M15" s="21">
        <v>1.3666739044097901E-4</v>
      </c>
      <c r="N15" s="21">
        <v>1.3666515669637401E-4</v>
      </c>
      <c r="O15" s="21">
        <v>4.1688123315530901E-5</v>
      </c>
      <c r="P15" s="21">
        <v>4.9418679453474198E-7</v>
      </c>
      <c r="Q15" s="21">
        <v>5.3079206145119102E-4</v>
      </c>
      <c r="R15" s="21">
        <v>1.4263732934076199E-3</v>
      </c>
      <c r="S15" s="21">
        <v>0.18115207239978601</v>
      </c>
      <c r="T15" s="21">
        <v>7.1243490765389602E-4</v>
      </c>
      <c r="U15" s="21">
        <v>2.45564146335091E-4</v>
      </c>
      <c r="V15" s="21">
        <v>3.6584972043188398E-4</v>
      </c>
      <c r="W15" s="21">
        <v>3.6843192553227797E-5</v>
      </c>
      <c r="X15" s="21">
        <v>1.5490235712671499E-8</v>
      </c>
      <c r="Y15" s="21">
        <v>1.84830362922668E-4</v>
      </c>
      <c r="Z15" s="21">
        <v>1.84830362922668E-4</v>
      </c>
      <c r="AA15" s="21">
        <v>4.5211162001135303E-5</v>
      </c>
      <c r="AB15" s="21">
        <v>3.2033705154957198E-4</v>
      </c>
      <c r="AC15" s="21">
        <v>9.1797659909500403E-7</v>
      </c>
      <c r="AD15" s="21">
        <v>2.4528798773182901E-4</v>
      </c>
      <c r="AE15" s="21">
        <v>8.5595417472731595E-6</v>
      </c>
      <c r="AF15" s="21">
        <v>6.1823468750034296E-6</v>
      </c>
      <c r="AG15" s="21">
        <v>5.6771767251442698E-6</v>
      </c>
      <c r="AH15" s="21">
        <v>2.21210348495621E-5</v>
      </c>
      <c r="AI15" s="21">
        <v>0</v>
      </c>
      <c r="AJ15" s="21">
        <v>1.1739688156219501E-2</v>
      </c>
      <c r="AK15" s="21">
        <v>5.0866588402585901E-3</v>
      </c>
      <c r="AL15" s="21">
        <v>5.1995817832084902E-4</v>
      </c>
      <c r="AM15" s="21">
        <v>5.6518281805805802E-3</v>
      </c>
      <c r="AN15" s="21">
        <v>5.7373969322684798E-9</v>
      </c>
      <c r="AO15" s="21">
        <v>4.6881392825057699E-4</v>
      </c>
      <c r="AP15" s="21">
        <v>5.1097626173272401E-11</v>
      </c>
      <c r="AQ15" s="21">
        <v>5.2443991732667597E-3</v>
      </c>
      <c r="AR15" s="21">
        <v>3.4481335119076999E-7</v>
      </c>
      <c r="AS15" s="21">
        <v>7.2649790285333105E-8</v>
      </c>
      <c r="AT15" s="21">
        <v>3.2952010890832602E-4</v>
      </c>
      <c r="AU15" s="21">
        <v>1.3912707992305799E-7</v>
      </c>
      <c r="AV15" s="21">
        <v>3.69192171387312E-8</v>
      </c>
      <c r="AW15" s="21">
        <v>2.11333300264003E-8</v>
      </c>
      <c r="AX15" s="21">
        <v>8.5626240912107295E-4</v>
      </c>
      <c r="AY15" s="21">
        <v>8.19252174163484E-4</v>
      </c>
      <c r="AZ15" s="21">
        <v>3.7010234957588602E-5</v>
      </c>
      <c r="BA15" s="21">
        <v>8.7630417169596803E-11</v>
      </c>
      <c r="BB15" s="21">
        <v>0</v>
      </c>
      <c r="BC15" s="21">
        <v>1.33400464072929E-4</v>
      </c>
      <c r="BD15" s="21">
        <v>1.3144562575439399E-10</v>
      </c>
      <c r="BE15" s="21">
        <v>7.0734282423100101E-5</v>
      </c>
      <c r="BF15" s="21">
        <v>5.8420278113063801E-10</v>
      </c>
      <c r="BG15" s="21">
        <v>7.3240573863104E-7</v>
      </c>
      <c r="BH15" s="21">
        <v>2.8226458770813097E-4</v>
      </c>
      <c r="BI15" s="21">
        <v>5.7436621566714497E-5</v>
      </c>
      <c r="BJ15" s="21">
        <v>5.5277413096556895E-7</v>
      </c>
      <c r="BK15" s="21">
        <v>1.43063652948406E-6</v>
      </c>
      <c r="BL15" s="21">
        <v>1.4175069032226E-9</v>
      </c>
      <c r="BM15" s="21">
        <v>1.4916345398127099E-5</v>
      </c>
      <c r="BN15" s="21">
        <v>2.6039631567122498E-4</v>
      </c>
      <c r="BO15" s="21">
        <v>0</v>
      </c>
      <c r="BP15" s="21">
        <v>4.2669383526182696E-6</v>
      </c>
      <c r="BQ15" s="21">
        <v>1.4196291451467899E-3</v>
      </c>
      <c r="BR15" s="21">
        <v>9.3668656393128296E-10</v>
      </c>
      <c r="BS15" s="21">
        <v>1.42161964185915E-4</v>
      </c>
      <c r="BT15" s="21">
        <v>1.14440009479874E-2</v>
      </c>
      <c r="BU15" s="21">
        <v>1.60077746964511E-3</v>
      </c>
      <c r="BW15" s="32">
        <f t="shared" si="8"/>
        <v>1.0258377476178122</v>
      </c>
      <c r="BX15" s="31">
        <f t="shared" si="0"/>
        <v>7.9993871994337613E-3</v>
      </c>
      <c r="BY15" s="19">
        <f t="shared" si="1"/>
        <v>-0.99990064107543064</v>
      </c>
      <c r="BZ15" s="19">
        <f t="shared" si="2"/>
        <v>-0.99998806791895423</v>
      </c>
      <c r="CA15" s="19">
        <f t="shared" si="3"/>
        <v>-0.99998651394174187</v>
      </c>
      <c r="CB15" s="19">
        <f t="shared" si="4"/>
        <v>-0.99998602497511746</v>
      </c>
      <c r="CC15" s="19">
        <f t="shared" si="5"/>
        <v>-0.99998455472363912</v>
      </c>
      <c r="CD15" s="19">
        <f t="shared" si="6"/>
        <v>-0.99998649805948114</v>
      </c>
      <c r="CE15" s="19">
        <f t="shared" si="7"/>
        <v>-0.99998034617232057</v>
      </c>
    </row>
    <row r="16" spans="1:83" x14ac:dyDescent="0.3">
      <c r="A16" s="23" t="s">
        <v>178</v>
      </c>
      <c r="B16" s="21">
        <v>2768.7421322999999</v>
      </c>
      <c r="C16" s="21">
        <v>47046.228036</v>
      </c>
      <c r="D16" s="21">
        <v>1606.9189727999999</v>
      </c>
      <c r="E16" s="21">
        <v>5364.5176680000004</v>
      </c>
      <c r="F16" s="21">
        <v>1979.6001051999999</v>
      </c>
      <c r="G16" s="21">
        <v>136.15740056999999</v>
      </c>
      <c r="H16" s="21">
        <v>16222.096371</v>
      </c>
      <c r="J16" s="21" t="s">
        <v>178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W16" s="32" t="e">
        <f t="shared" si="8"/>
        <v>#DIV/0!</v>
      </c>
      <c r="BX16" s="31" t="e">
        <f t="shared" si="0"/>
        <v>#DIV/0!</v>
      </c>
      <c r="BY16" s="19">
        <f t="shared" si="1"/>
        <v>-1</v>
      </c>
      <c r="BZ16" s="19">
        <f t="shared" si="2"/>
        <v>-1</v>
      </c>
      <c r="CA16" s="19">
        <f t="shared" si="3"/>
        <v>-1</v>
      </c>
      <c r="CB16" s="19">
        <f t="shared" si="4"/>
        <v>-1</v>
      </c>
      <c r="CC16" s="19">
        <f t="shared" si="5"/>
        <v>-1</v>
      </c>
      <c r="CD16" s="19">
        <f t="shared" si="6"/>
        <v>-1</v>
      </c>
      <c r="CE16" s="19">
        <f t="shared" si="7"/>
        <v>-1</v>
      </c>
    </row>
    <row r="17" spans="1:83" x14ac:dyDescent="0.3">
      <c r="A17" s="23" t="s">
        <v>453</v>
      </c>
      <c r="B17" s="21">
        <v>5206.7505540000002</v>
      </c>
      <c r="C17" s="21">
        <v>4234.4880737000003</v>
      </c>
      <c r="D17" s="21">
        <v>2965.1432401000002</v>
      </c>
      <c r="E17" s="21">
        <v>5718.5961791</v>
      </c>
      <c r="F17" s="21">
        <v>1759.0453789999999</v>
      </c>
      <c r="G17" s="21">
        <v>101.62683656</v>
      </c>
      <c r="H17" s="21">
        <v>49666.487439999997</v>
      </c>
      <c r="J17" s="21" t="s">
        <v>453</v>
      </c>
      <c r="K17" s="21">
        <v>24.195739425806199</v>
      </c>
      <c r="L17" s="21">
        <v>2722.1618176990301</v>
      </c>
      <c r="M17" s="21">
        <v>126.171865398592</v>
      </c>
      <c r="N17" s="21">
        <v>126.165798305444</v>
      </c>
      <c r="O17" s="21">
        <v>119.719432366441</v>
      </c>
      <c r="P17" s="21">
        <v>4.6274666010019803E-2</v>
      </c>
      <c r="Q17" s="21">
        <v>816.12479613704204</v>
      </c>
      <c r="R17" s="21">
        <v>233.71473028506799</v>
      </c>
      <c r="S17" s="21">
        <v>5206.0731070288903</v>
      </c>
      <c r="T17" s="21">
        <v>115.92578631710199</v>
      </c>
      <c r="U17" s="21">
        <v>269.23293374053799</v>
      </c>
      <c r="V17" s="21">
        <v>37.102255224137302</v>
      </c>
      <c r="W17" s="21">
        <v>6750.09431818966</v>
      </c>
      <c r="X17" s="21">
        <v>81.666343779383297</v>
      </c>
      <c r="Y17" s="21">
        <v>124.564766037555</v>
      </c>
      <c r="Z17" s="21">
        <v>124.564766037555</v>
      </c>
      <c r="AA17" s="21">
        <v>15.6916904289643</v>
      </c>
      <c r="AB17" s="21">
        <v>39.7820535824887</v>
      </c>
      <c r="AC17" s="21">
        <v>1.3995481449023</v>
      </c>
      <c r="AD17" s="21">
        <v>7755.7928624844499</v>
      </c>
      <c r="AE17" s="21">
        <v>202.68773366843499</v>
      </c>
      <c r="AF17" s="21">
        <v>382.665115170577</v>
      </c>
      <c r="AG17" s="21">
        <v>19.497197999353599</v>
      </c>
      <c r="AH17" s="21">
        <v>4234.4508836676096</v>
      </c>
      <c r="AI17" s="21">
        <v>0</v>
      </c>
      <c r="AJ17" s="21">
        <v>55947.2565724741</v>
      </c>
      <c r="AK17" s="21">
        <v>2668.6059657071</v>
      </c>
      <c r="AL17" s="21">
        <v>280.82052831561299</v>
      </c>
      <c r="AM17" s="21">
        <v>2965.11818445168</v>
      </c>
      <c r="AN17" s="21">
        <v>0.38358479445504501</v>
      </c>
      <c r="AO17" s="21">
        <v>424.422509080287</v>
      </c>
      <c r="AP17" s="21">
        <v>74.909950561351906</v>
      </c>
      <c r="AQ17" s="21">
        <v>12798.278342895799</v>
      </c>
      <c r="AR17" s="21">
        <v>32.886218775663103</v>
      </c>
      <c r="AS17" s="21">
        <v>4.2637866917993499</v>
      </c>
      <c r="AT17" s="21">
        <v>106.85088443922599</v>
      </c>
      <c r="AU17" s="21">
        <v>51.070953289571499</v>
      </c>
      <c r="AV17" s="21">
        <v>4.7500349234169397</v>
      </c>
      <c r="AW17" s="21">
        <v>21.349262840545201</v>
      </c>
      <c r="AX17" s="21">
        <v>5718.6366069952601</v>
      </c>
      <c r="AY17" s="21">
        <v>1758.8751631883199</v>
      </c>
      <c r="AZ17" s="21">
        <v>3959.76144380694</v>
      </c>
      <c r="BA17" s="21">
        <v>2.2156508650385498</v>
      </c>
      <c r="BB17" s="21">
        <v>1.1526359254176299</v>
      </c>
      <c r="BC17" s="21">
        <v>685.31604468768705</v>
      </c>
      <c r="BD17" s="21">
        <v>2.54975379883926</v>
      </c>
      <c r="BE17" s="21">
        <v>166.23291798254999</v>
      </c>
      <c r="BF17" s="21">
        <v>4.0289995645871599</v>
      </c>
      <c r="BG17" s="21">
        <v>6.3823561236131496</v>
      </c>
      <c r="BH17" s="21">
        <v>356.97935966754198</v>
      </c>
      <c r="BI17" s="21">
        <v>13690.983636147401</v>
      </c>
      <c r="BJ17" s="21">
        <v>210.47836626487401</v>
      </c>
      <c r="BK17" s="21">
        <v>22.9356888396523</v>
      </c>
      <c r="BL17" s="21">
        <v>4.5222979469457698</v>
      </c>
      <c r="BM17" s="21">
        <v>101.626689365454</v>
      </c>
      <c r="BN17" s="21">
        <v>5035.7692528011203</v>
      </c>
      <c r="BO17" s="21">
        <v>0</v>
      </c>
      <c r="BP17" s="21">
        <v>693.00440716175603</v>
      </c>
      <c r="BQ17" s="21">
        <v>1754.0832650751399</v>
      </c>
      <c r="BR17" s="21">
        <v>1.49375049194266E-2</v>
      </c>
      <c r="BS17" s="21">
        <v>3546.44853319002</v>
      </c>
      <c r="BT17" s="21">
        <v>49661.533403109599</v>
      </c>
      <c r="BU17" s="21">
        <v>1186.71518566593</v>
      </c>
      <c r="BW17" s="32">
        <f t="shared" si="8"/>
        <v>1.1265712663026815</v>
      </c>
      <c r="BX17" s="31">
        <f t="shared" si="0"/>
        <v>5.2920961165215958E-3</v>
      </c>
      <c r="BY17" s="19">
        <f t="shared" si="1"/>
        <v>-1.3010935785842334E-4</v>
      </c>
      <c r="BZ17" s="19">
        <f t="shared" si="2"/>
        <v>-8.7826513485154542E-6</v>
      </c>
      <c r="CA17" s="19">
        <f t="shared" si="3"/>
        <v>-8.4500633835589185E-6</v>
      </c>
      <c r="CB17" s="19">
        <f t="shared" si="4"/>
        <v>7.0695488882153456E-6</v>
      </c>
      <c r="CC17" s="19">
        <f t="shared" si="5"/>
        <v>-9.6766015085281794E-5</v>
      </c>
      <c r="CD17" s="19">
        <f t="shared" si="6"/>
        <v>-1.4483826416818077E-6</v>
      </c>
      <c r="CE17" s="19">
        <f t="shared" si="7"/>
        <v>-9.97460691453748E-5</v>
      </c>
    </row>
    <row r="18" spans="1:83" x14ac:dyDescent="0.3">
      <c r="A18" s="23" t="s">
        <v>179</v>
      </c>
      <c r="B18" s="21">
        <v>3966.2880461999998</v>
      </c>
      <c r="C18" s="21">
        <v>801.70298763000005</v>
      </c>
      <c r="D18" s="21">
        <v>1200.6774943</v>
      </c>
      <c r="E18" s="21">
        <v>1363.8143772000001</v>
      </c>
      <c r="F18" s="21">
        <v>551.86138153000002</v>
      </c>
      <c r="G18" s="21">
        <v>61.317249556999997</v>
      </c>
      <c r="H18" s="21">
        <v>9832.2033300000003</v>
      </c>
      <c r="J18" s="21" t="s">
        <v>179</v>
      </c>
      <c r="K18" s="21">
        <v>0.68640505396054896</v>
      </c>
      <c r="L18" s="21">
        <v>176.06018450033901</v>
      </c>
      <c r="M18" s="21">
        <v>102.13094327216599</v>
      </c>
      <c r="N18" s="21">
        <v>102.130192054143</v>
      </c>
      <c r="O18" s="21">
        <v>105.424038336612</v>
      </c>
      <c r="P18" s="21">
        <v>4.3029305829593899E-3</v>
      </c>
      <c r="Q18" s="21">
        <v>136.64294897763</v>
      </c>
      <c r="R18" s="21">
        <v>155.96136041662899</v>
      </c>
      <c r="S18" s="21">
        <v>3491.4320280868801</v>
      </c>
      <c r="T18" s="21">
        <v>60.542411942360097</v>
      </c>
      <c r="U18" s="21">
        <v>51.147601514906</v>
      </c>
      <c r="V18" s="21">
        <v>30.333909973339502</v>
      </c>
      <c r="W18" s="21">
        <v>386.53288206829598</v>
      </c>
      <c r="X18" s="21">
        <v>0.54315029991126296</v>
      </c>
      <c r="Y18" s="21">
        <v>68.928646898019693</v>
      </c>
      <c r="Z18" s="21">
        <v>68.928646898019693</v>
      </c>
      <c r="AA18" s="21">
        <v>7.1478336105645299</v>
      </c>
      <c r="AB18" s="21">
        <v>16.655950787358702</v>
      </c>
      <c r="AC18" s="21">
        <v>1.42962895029018</v>
      </c>
      <c r="AD18" s="21">
        <v>717.10835080743198</v>
      </c>
      <c r="AE18" s="21">
        <v>37.936587361343001</v>
      </c>
      <c r="AF18" s="21">
        <v>30.923555002717201</v>
      </c>
      <c r="AG18" s="21">
        <v>13.1235516766728</v>
      </c>
      <c r="AH18" s="21">
        <v>641.05613761250504</v>
      </c>
      <c r="AI18" s="21">
        <v>0</v>
      </c>
      <c r="AJ18" s="21">
        <v>6548.45499495692</v>
      </c>
      <c r="AK18" s="21">
        <v>966.67287774819795</v>
      </c>
      <c r="AL18" s="21">
        <v>100.256737721633</v>
      </c>
      <c r="AM18" s="21">
        <v>1074.0774490803899</v>
      </c>
      <c r="AN18" s="21">
        <v>3.51253403656034E-2</v>
      </c>
      <c r="AO18" s="21">
        <v>84.5135257632124</v>
      </c>
      <c r="AP18" s="21">
        <v>10.986907466503499</v>
      </c>
      <c r="AQ18" s="21">
        <v>1522.45253263116</v>
      </c>
      <c r="AR18" s="21">
        <v>5.7869075436652899</v>
      </c>
      <c r="AS18" s="21">
        <v>1.1573041441381799</v>
      </c>
      <c r="AT18" s="21">
        <v>44.299609010290098</v>
      </c>
      <c r="AU18" s="21">
        <v>7.7273603399526998</v>
      </c>
      <c r="AV18" s="21">
        <v>0.67853884158137401</v>
      </c>
      <c r="AW18" s="21">
        <v>4.6492554440384204</v>
      </c>
      <c r="AX18" s="21">
        <v>1045.05889637317</v>
      </c>
      <c r="AY18" s="21">
        <v>440.461191715361</v>
      </c>
      <c r="AZ18" s="21">
        <v>604.59770465781401</v>
      </c>
      <c r="BA18" s="21">
        <v>0.49912393833672303</v>
      </c>
      <c r="BB18" s="21">
        <v>0.17605666242276899</v>
      </c>
      <c r="BC18" s="21">
        <v>111.22122995860801</v>
      </c>
      <c r="BD18" s="21">
        <v>0.50037812684292504</v>
      </c>
      <c r="BE18" s="21">
        <v>80.710937019461198</v>
      </c>
      <c r="BF18" s="21">
        <v>0.73734171089689504</v>
      </c>
      <c r="BG18" s="21">
        <v>0.89719297607433901</v>
      </c>
      <c r="BH18" s="21">
        <v>134.21572931651201</v>
      </c>
      <c r="BI18" s="21">
        <v>1886.6654116124</v>
      </c>
      <c r="BJ18" s="21">
        <v>31.398280835772098</v>
      </c>
      <c r="BK18" s="21">
        <v>4.1395015680373897</v>
      </c>
      <c r="BL18" s="21">
        <v>0.67953681222683304</v>
      </c>
      <c r="BM18" s="21">
        <v>58.265698908160999</v>
      </c>
      <c r="BN18" s="21">
        <v>582.35376233878799</v>
      </c>
      <c r="BO18" s="21">
        <v>0</v>
      </c>
      <c r="BP18" s="21">
        <v>13.5500908700231</v>
      </c>
      <c r="BQ18" s="21">
        <v>239.149851644108</v>
      </c>
      <c r="BR18" s="21">
        <v>1.8094040569784399E-3</v>
      </c>
      <c r="BS18" s="21">
        <v>423.13049305709501</v>
      </c>
      <c r="BT18" s="21">
        <v>5981.0768289819498</v>
      </c>
      <c r="BU18" s="21">
        <v>159.147809510298</v>
      </c>
      <c r="BW18" s="32">
        <f t="shared" si="8"/>
        <v>1.0948622099662186</v>
      </c>
      <c r="BX18" s="31">
        <f t="shared" si="0"/>
        <v>6.6548586572452526E-3</v>
      </c>
      <c r="BY18" s="19">
        <f t="shared" si="1"/>
        <v>-0.11972302883247908</v>
      </c>
      <c r="BZ18" s="19">
        <f t="shared" si="2"/>
        <v>-0.20038200243259707</v>
      </c>
      <c r="CA18" s="19">
        <f t="shared" si="3"/>
        <v>-0.10544050823024587</v>
      </c>
      <c r="CB18" s="19">
        <f t="shared" si="4"/>
        <v>-0.23372350823963001</v>
      </c>
      <c r="CC18" s="19">
        <f t="shared" si="5"/>
        <v>-0.20186262989772757</v>
      </c>
      <c r="CD18" s="19">
        <f t="shared" si="6"/>
        <v>-4.9766593754377413E-2</v>
      </c>
      <c r="CE18" s="19">
        <f t="shared" si="7"/>
        <v>-0.39168499386780381</v>
      </c>
    </row>
    <row r="19" spans="1:83" x14ac:dyDescent="0.3">
      <c r="A19" s="23" t="s">
        <v>180</v>
      </c>
      <c r="B19" s="21">
        <v>21382.418581999998</v>
      </c>
      <c r="C19" s="21">
        <v>4297.4730614</v>
      </c>
      <c r="D19" s="21">
        <v>2747.0844597</v>
      </c>
      <c r="E19" s="21">
        <v>5121.1591288</v>
      </c>
      <c r="F19" s="21">
        <v>2519.2609069</v>
      </c>
      <c r="G19" s="21">
        <v>89.802629754999998</v>
      </c>
      <c r="H19" s="21">
        <v>11643.506887</v>
      </c>
      <c r="J19" s="21" t="s">
        <v>180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W19" s="32" t="e">
        <f t="shared" si="8"/>
        <v>#DIV/0!</v>
      </c>
      <c r="BX19" s="31" t="e">
        <f t="shared" si="0"/>
        <v>#DIV/0!</v>
      </c>
      <c r="BY19" s="19">
        <f t="shared" si="1"/>
        <v>-1</v>
      </c>
      <c r="BZ19" s="19">
        <f t="shared" si="2"/>
        <v>-1</v>
      </c>
      <c r="CA19" s="19">
        <f t="shared" si="3"/>
        <v>-1</v>
      </c>
      <c r="CB19" s="19">
        <f t="shared" si="4"/>
        <v>-1</v>
      </c>
      <c r="CC19" s="19">
        <f t="shared" si="5"/>
        <v>-1</v>
      </c>
      <c r="CD19" s="19">
        <f t="shared" si="6"/>
        <v>-1</v>
      </c>
      <c r="CE19" s="19">
        <f t="shared" si="7"/>
        <v>-1</v>
      </c>
    </row>
    <row r="20" spans="1:83" x14ac:dyDescent="0.3">
      <c r="A20" s="23" t="s">
        <v>181</v>
      </c>
      <c r="B20" s="21">
        <v>5860.0523057</v>
      </c>
      <c r="C20" s="21">
        <v>13962.233853</v>
      </c>
      <c r="D20" s="21">
        <v>5749.8109065999997</v>
      </c>
      <c r="E20" s="21">
        <v>6102.1471234000001</v>
      </c>
      <c r="F20" s="21">
        <v>2867.0586065000002</v>
      </c>
      <c r="G20" s="21">
        <v>198.48813921999999</v>
      </c>
      <c r="H20" s="21">
        <v>40041.982866999999</v>
      </c>
      <c r="J20" s="21" t="s">
        <v>181</v>
      </c>
      <c r="K20" s="21">
        <v>21.600218223625799</v>
      </c>
      <c r="L20" s="21">
        <v>2367.5894371668101</v>
      </c>
      <c r="M20" s="21">
        <v>143.18940828146901</v>
      </c>
      <c r="N20" s="21">
        <v>143.168384811398</v>
      </c>
      <c r="O20" s="21">
        <v>147.94511042608099</v>
      </c>
      <c r="P20" s="21">
        <v>0.138776950502637</v>
      </c>
      <c r="Q20" s="21">
        <v>590.37657501728404</v>
      </c>
      <c r="R20" s="21">
        <v>297.701620236765</v>
      </c>
      <c r="S20" s="21">
        <v>5858.9233366953704</v>
      </c>
      <c r="T20" s="21">
        <v>111.473912602385</v>
      </c>
      <c r="U20" s="21">
        <v>202.41155043318199</v>
      </c>
      <c r="V20" s="21">
        <v>45.964074126476298</v>
      </c>
      <c r="W20" s="21">
        <v>5955.0332668184601</v>
      </c>
      <c r="X20" s="21">
        <v>73.381279352168605</v>
      </c>
      <c r="Y20" s="21">
        <v>130.340876125676</v>
      </c>
      <c r="Z20" s="21">
        <v>130.340876125676</v>
      </c>
      <c r="AA20" s="21">
        <v>38.546162833975401</v>
      </c>
      <c r="AB20" s="21">
        <v>36.927409489449197</v>
      </c>
      <c r="AC20" s="21">
        <v>2.2294533322600598</v>
      </c>
      <c r="AD20" s="21">
        <v>6699.5491639436104</v>
      </c>
      <c r="AE20" s="21">
        <v>180.690574476877</v>
      </c>
      <c r="AF20" s="21">
        <v>327.98283426821098</v>
      </c>
      <c r="AG20" s="21">
        <v>25.831873643423801</v>
      </c>
      <c r="AH20" s="21">
        <v>13962.1517073144</v>
      </c>
      <c r="AI20" s="21">
        <v>0</v>
      </c>
      <c r="AJ20" s="21">
        <v>45355.154396071302</v>
      </c>
      <c r="AK20" s="21">
        <v>5174.6742315073498</v>
      </c>
      <c r="AL20" s="21">
        <v>536.42066101842397</v>
      </c>
      <c r="AM20" s="21">
        <v>5749.6410553597498</v>
      </c>
      <c r="AN20" s="21">
        <v>0.33657350021223797</v>
      </c>
      <c r="AO20" s="21">
        <v>326.99411359854901</v>
      </c>
      <c r="AP20" s="21">
        <v>69.473957792511996</v>
      </c>
      <c r="AQ20" s="21">
        <v>10412.135283527499</v>
      </c>
      <c r="AR20" s="21">
        <v>24.184810064099299</v>
      </c>
      <c r="AS20" s="21">
        <v>6.2541793746589702</v>
      </c>
      <c r="AT20" s="21">
        <v>220.30269237255899</v>
      </c>
      <c r="AU20" s="21">
        <v>46.350526129730902</v>
      </c>
      <c r="AV20" s="21">
        <v>18.7295192858126</v>
      </c>
      <c r="AW20" s="21">
        <v>20.174450947711801</v>
      </c>
      <c r="AX20" s="21">
        <v>6101.981384398</v>
      </c>
      <c r="AY20" s="21">
        <v>2866.8915726176001</v>
      </c>
      <c r="AZ20" s="21">
        <v>3235.0898117803899</v>
      </c>
      <c r="BA20" s="21">
        <v>1.5429929046445801</v>
      </c>
      <c r="BB20" s="21">
        <v>1.0337088812094499</v>
      </c>
      <c r="BC20" s="21">
        <v>1462.40874099549</v>
      </c>
      <c r="BD20" s="21">
        <v>2.3790320770294899</v>
      </c>
      <c r="BE20" s="21">
        <v>226.39543524198399</v>
      </c>
      <c r="BF20" s="21">
        <v>4.6243797957417696</v>
      </c>
      <c r="BG20" s="21">
        <v>6.9200610878707201</v>
      </c>
      <c r="BH20" s="21">
        <v>475.95396891482898</v>
      </c>
      <c r="BI20" s="21">
        <v>9790.3279532524793</v>
      </c>
      <c r="BJ20" s="21">
        <v>192.95246133919699</v>
      </c>
      <c r="BK20" s="21">
        <v>83.100425330004299</v>
      </c>
      <c r="BL20" s="21">
        <v>4.1102300825079796</v>
      </c>
      <c r="BM20" s="21">
        <v>198.483581826419</v>
      </c>
      <c r="BN20" s="21">
        <v>4198.58694791581</v>
      </c>
      <c r="BO20" s="21">
        <v>0</v>
      </c>
      <c r="BP20" s="21">
        <v>620.22809487118002</v>
      </c>
      <c r="BQ20" s="21">
        <v>1434.7938071864701</v>
      </c>
      <c r="BR20" s="21">
        <v>1.24032408410334E-2</v>
      </c>
      <c r="BS20" s="21">
        <v>2880.8306609725601</v>
      </c>
      <c r="BT20" s="21">
        <v>40040.969387170197</v>
      </c>
      <c r="BU20" s="21">
        <v>965.43665796154505</v>
      </c>
      <c r="BW20" s="32">
        <f t="shared" si="8"/>
        <v>1.1327186901375035</v>
      </c>
      <c r="BX20" s="31">
        <f t="shared" si="0"/>
        <v>6.7040989972831627E-3</v>
      </c>
      <c r="BY20" s="19">
        <f t="shared" si="1"/>
        <v>-1.9265510711082197E-4</v>
      </c>
      <c r="BZ20" s="19">
        <f t="shared" si="2"/>
        <v>-5.883419978787526E-6</v>
      </c>
      <c r="CA20" s="19">
        <f t="shared" si="3"/>
        <v>-2.954031758765988E-5</v>
      </c>
      <c r="CB20" s="19">
        <f t="shared" si="4"/>
        <v>-2.7160767947473337E-5</v>
      </c>
      <c r="CC20" s="19">
        <f t="shared" si="5"/>
        <v>-5.8259667947293205E-5</v>
      </c>
      <c r="CD20" s="19">
        <f t="shared" si="6"/>
        <v>-2.2960533555832156E-5</v>
      </c>
      <c r="CE20" s="19">
        <f t="shared" si="7"/>
        <v>-2.5310430633980423E-5</v>
      </c>
    </row>
    <row r="21" spans="1:83" x14ac:dyDescent="0.3">
      <c r="A21" s="23" t="s">
        <v>182</v>
      </c>
      <c r="B21" s="21">
        <v>7051.6835984999998</v>
      </c>
      <c r="C21" s="21">
        <v>2999.0205993</v>
      </c>
      <c r="D21" s="21">
        <v>1863.4707501</v>
      </c>
      <c r="E21" s="21">
        <v>2518.8245093</v>
      </c>
      <c r="F21" s="21">
        <v>1386.4018249999999</v>
      </c>
      <c r="G21" s="21">
        <v>89.937587430999997</v>
      </c>
      <c r="H21" s="21">
        <v>10847.791436</v>
      </c>
      <c r="J21" s="21" t="s">
        <v>182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W21" s="32" t="e">
        <f t="shared" si="8"/>
        <v>#DIV/0!</v>
      </c>
      <c r="BX21" s="31" t="e">
        <f t="shared" si="0"/>
        <v>#DIV/0!</v>
      </c>
      <c r="BY21" s="19">
        <f t="shared" si="1"/>
        <v>-1</v>
      </c>
      <c r="BZ21" s="19">
        <f t="shared" si="2"/>
        <v>-1</v>
      </c>
      <c r="CA21" s="19">
        <f t="shared" si="3"/>
        <v>-1</v>
      </c>
      <c r="CB21" s="19">
        <f t="shared" si="4"/>
        <v>-1</v>
      </c>
      <c r="CC21" s="19">
        <f t="shared" si="5"/>
        <v>-1</v>
      </c>
      <c r="CD21" s="19">
        <f t="shared" si="6"/>
        <v>-1</v>
      </c>
      <c r="CE21" s="19">
        <f t="shared" si="7"/>
        <v>-1</v>
      </c>
    </row>
    <row r="22" spans="1:83" x14ac:dyDescent="0.3">
      <c r="A22" s="23" t="s">
        <v>183</v>
      </c>
      <c r="B22" s="21">
        <v>207438.96919</v>
      </c>
      <c r="C22" s="21">
        <v>29140.204130999999</v>
      </c>
      <c r="D22" s="21">
        <v>8211.5395193000004</v>
      </c>
      <c r="E22" s="21">
        <v>25102.155808</v>
      </c>
      <c r="F22" s="21">
        <v>19715.437719000001</v>
      </c>
      <c r="G22" s="21">
        <v>638.76054223999995</v>
      </c>
      <c r="H22" s="21">
        <v>72575.412077999994</v>
      </c>
      <c r="J22" s="21" t="s">
        <v>183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W22" s="32" t="e">
        <f t="shared" si="8"/>
        <v>#DIV/0!</v>
      </c>
      <c r="BX22" s="31" t="e">
        <f t="shared" si="0"/>
        <v>#DIV/0!</v>
      </c>
      <c r="BY22" s="19">
        <f t="shared" si="1"/>
        <v>-1</v>
      </c>
      <c r="BZ22" s="19">
        <f t="shared" si="2"/>
        <v>-1</v>
      </c>
      <c r="CA22" s="19">
        <f t="shared" si="3"/>
        <v>-1</v>
      </c>
      <c r="CB22" s="19">
        <f t="shared" si="4"/>
        <v>-1</v>
      </c>
      <c r="CC22" s="19">
        <f t="shared" si="5"/>
        <v>-1</v>
      </c>
      <c r="CD22" s="19">
        <f t="shared" si="6"/>
        <v>-1</v>
      </c>
      <c r="CE22" s="19">
        <f t="shared" si="7"/>
        <v>-1</v>
      </c>
    </row>
    <row r="23" spans="1:83" x14ac:dyDescent="0.3">
      <c r="A23" s="23" t="s">
        <v>184</v>
      </c>
      <c r="B23" s="21">
        <v>35271.282325</v>
      </c>
      <c r="C23" s="21">
        <v>6919.6708958999998</v>
      </c>
      <c r="D23" s="21">
        <v>12011.978708000001</v>
      </c>
      <c r="E23" s="21">
        <v>28292.336764</v>
      </c>
      <c r="F23" s="21">
        <v>9109.5715717000003</v>
      </c>
      <c r="G23" s="21">
        <v>391.17964117999998</v>
      </c>
      <c r="H23" s="21">
        <v>55884.125665</v>
      </c>
      <c r="J23" s="21" t="s">
        <v>184</v>
      </c>
      <c r="K23" s="21">
        <v>28.307144052484901</v>
      </c>
      <c r="L23" s="21">
        <v>3369.3977727997599</v>
      </c>
      <c r="M23" s="21">
        <v>954.19136332762002</v>
      </c>
      <c r="N23" s="21">
        <v>954.16830737333203</v>
      </c>
      <c r="O23" s="21">
        <v>1102.2753720430001</v>
      </c>
      <c r="P23" s="21">
        <v>0.149013880813123</v>
      </c>
      <c r="Q23" s="21">
        <v>978.15089683398401</v>
      </c>
      <c r="R23" s="21">
        <v>2079.5456600515799</v>
      </c>
      <c r="S23" s="21">
        <v>35263.521168890496</v>
      </c>
      <c r="T23" s="21">
        <v>624.77888004939905</v>
      </c>
      <c r="U23" s="21">
        <v>403.311968706453</v>
      </c>
      <c r="V23" s="21">
        <v>355.59836683441199</v>
      </c>
      <c r="W23" s="21">
        <v>7458.20626033798</v>
      </c>
      <c r="X23" s="21">
        <v>98.697135725021596</v>
      </c>
      <c r="Y23" s="21">
        <v>692.42534588270496</v>
      </c>
      <c r="Z23" s="21">
        <v>692.42534588270496</v>
      </c>
      <c r="AA23" s="21">
        <v>78.840948761741004</v>
      </c>
      <c r="AB23" s="21">
        <v>165.072233725301</v>
      </c>
      <c r="AC23" s="21">
        <v>19.645831983325401</v>
      </c>
      <c r="AD23" s="21">
        <v>9878.2783861694297</v>
      </c>
      <c r="AE23" s="21">
        <v>298.95929293370801</v>
      </c>
      <c r="AF23" s="21">
        <v>402.89564526941803</v>
      </c>
      <c r="AG23" s="21">
        <v>129.39913034595401</v>
      </c>
      <c r="AH23" s="21">
        <v>6919.6251201243404</v>
      </c>
      <c r="AI23" s="21">
        <v>0</v>
      </c>
      <c r="AJ23" s="21">
        <v>63413.148869855599</v>
      </c>
      <c r="AK23" s="21">
        <v>10810.3929611931</v>
      </c>
      <c r="AL23" s="21">
        <v>1122.3158673875701</v>
      </c>
      <c r="AM23" s="21">
        <v>12011.549777342399</v>
      </c>
      <c r="AN23" s="21">
        <v>0.62326646477308301</v>
      </c>
      <c r="AO23" s="21">
        <v>679.59253082915802</v>
      </c>
      <c r="AP23" s="21">
        <v>346.18076189531303</v>
      </c>
      <c r="AQ23" s="21">
        <v>13852.9923012215</v>
      </c>
      <c r="AR23" s="21">
        <v>156.52671382573499</v>
      </c>
      <c r="AS23" s="21">
        <v>15.7904848922766</v>
      </c>
      <c r="AT23" s="21">
        <v>637.82003665184095</v>
      </c>
      <c r="AU23" s="21">
        <v>233.32170601365701</v>
      </c>
      <c r="AV23" s="21">
        <v>23.525331930752799</v>
      </c>
      <c r="AW23" s="21">
        <v>109.55989372619599</v>
      </c>
      <c r="AX23" s="21">
        <v>28296.126216350702</v>
      </c>
      <c r="AY23" s="21">
        <v>9108.9501762928103</v>
      </c>
      <c r="AZ23" s="21">
        <v>19187.176040057901</v>
      </c>
      <c r="BA23" s="21">
        <v>5.3485581643215001</v>
      </c>
      <c r="BB23" s="21">
        <v>5.3927576441409402</v>
      </c>
      <c r="BC23" s="21">
        <v>3454.9269894233198</v>
      </c>
      <c r="BD23" s="21">
        <v>8.8690525096865507</v>
      </c>
      <c r="BE23" s="21">
        <v>1118.20773720905</v>
      </c>
      <c r="BF23" s="21">
        <v>10.1602677480337</v>
      </c>
      <c r="BG23" s="21">
        <v>15.7046837811471</v>
      </c>
      <c r="BH23" s="21">
        <v>1872.59692267839</v>
      </c>
      <c r="BI23" s="21">
        <v>10736.862017916401</v>
      </c>
      <c r="BJ23" s="21">
        <v>962.82057215452198</v>
      </c>
      <c r="BK23" s="21">
        <v>111.069930263397</v>
      </c>
      <c r="BL23" s="21">
        <v>21.127775781014901</v>
      </c>
      <c r="BM23" s="21">
        <v>391.15987791156101</v>
      </c>
      <c r="BN23" s="21">
        <v>5777.8787861411702</v>
      </c>
      <c r="BO23" s="21">
        <v>0</v>
      </c>
      <c r="BP23" s="21">
        <v>817.983474217702</v>
      </c>
      <c r="BQ23" s="21">
        <v>2025.728474348</v>
      </c>
      <c r="BR23" s="21">
        <v>1.4413071629550399E-2</v>
      </c>
      <c r="BS23" s="21">
        <v>4040.9562143419698</v>
      </c>
      <c r="BT23" s="21">
        <v>55880.939239956497</v>
      </c>
      <c r="BU23" s="21">
        <v>1389.2152572047901</v>
      </c>
      <c r="BW23" s="32">
        <f t="shared" si="8"/>
        <v>1.134790319066673</v>
      </c>
      <c r="BX23" s="31">
        <f t="shared" si="0"/>
        <v>6.5637615647616172E-3</v>
      </c>
      <c r="BY23" s="19">
        <f t="shared" si="1"/>
        <v>-2.2004179031513693E-4</v>
      </c>
      <c r="BZ23" s="19">
        <f t="shared" si="2"/>
        <v>-6.6153110961598915E-6</v>
      </c>
      <c r="CA23" s="19">
        <f t="shared" si="3"/>
        <v>-3.570857624942485E-5</v>
      </c>
      <c r="CB23" s="19">
        <f t="shared" si="4"/>
        <v>1.3393917873633755E-4</v>
      </c>
      <c r="CC23" s="19">
        <f t="shared" si="5"/>
        <v>-6.8213461225820359E-5</v>
      </c>
      <c r="CD23" s="19">
        <f t="shared" si="6"/>
        <v>-5.0522231625726623E-5</v>
      </c>
      <c r="CE23" s="19">
        <f t="shared" si="7"/>
        <v>-5.7018428857668746E-5</v>
      </c>
    </row>
    <row r="24" spans="1:83" x14ac:dyDescent="0.3">
      <c r="A24" s="23" t="s">
        <v>185</v>
      </c>
      <c r="B24" s="21">
        <v>32544.003753000001</v>
      </c>
      <c r="C24" s="21">
        <v>576.96921875999999</v>
      </c>
      <c r="D24" s="21">
        <v>4297.2368466999997</v>
      </c>
      <c r="E24" s="21">
        <v>7707.0249353999998</v>
      </c>
      <c r="F24" s="21">
        <v>1751.3447160999999</v>
      </c>
      <c r="G24" s="21">
        <v>434.03281507000003</v>
      </c>
      <c r="H24" s="21">
        <v>75714.902218999996</v>
      </c>
      <c r="J24" s="21" t="s">
        <v>185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W24" s="32" t="e">
        <f t="shared" si="8"/>
        <v>#DIV/0!</v>
      </c>
      <c r="BX24" s="31" t="e">
        <f t="shared" si="0"/>
        <v>#DIV/0!</v>
      </c>
      <c r="BY24" s="19">
        <f t="shared" si="1"/>
        <v>-1</v>
      </c>
      <c r="BZ24" s="19">
        <f t="shared" si="2"/>
        <v>-1</v>
      </c>
      <c r="CA24" s="19">
        <f t="shared" si="3"/>
        <v>-1</v>
      </c>
      <c r="CB24" s="19">
        <f t="shared" si="4"/>
        <v>-1</v>
      </c>
      <c r="CC24" s="19">
        <f t="shared" si="5"/>
        <v>-1</v>
      </c>
      <c r="CD24" s="19">
        <f t="shared" si="6"/>
        <v>-1</v>
      </c>
      <c r="CE24" s="19">
        <f t="shared" si="7"/>
        <v>-1</v>
      </c>
    </row>
    <row r="25" spans="1:83" x14ac:dyDescent="0.3">
      <c r="A25" s="23" t="s">
        <v>186</v>
      </c>
      <c r="B25" s="21">
        <v>15599.52721</v>
      </c>
      <c r="C25" s="21">
        <v>35250.40511</v>
      </c>
      <c r="D25" s="21">
        <v>5526.3862196999999</v>
      </c>
      <c r="E25" s="21">
        <v>13829.463065</v>
      </c>
      <c r="F25" s="21">
        <v>6218.8527197000003</v>
      </c>
      <c r="G25" s="21">
        <v>380.37090724000001</v>
      </c>
      <c r="H25" s="21">
        <v>67004.599726</v>
      </c>
      <c r="J25" s="21" t="s">
        <v>186</v>
      </c>
      <c r="K25" s="21">
        <v>57.5277563319449</v>
      </c>
      <c r="L25" s="21">
        <v>5049.6463841940003</v>
      </c>
      <c r="M25" s="21">
        <v>308.14931138420701</v>
      </c>
      <c r="N25" s="21">
        <v>308.13302165599202</v>
      </c>
      <c r="O25" s="21">
        <v>356.16622017377898</v>
      </c>
      <c r="P25" s="21">
        <v>0.107249478779641</v>
      </c>
      <c r="Q25" s="21">
        <v>222.496085059183</v>
      </c>
      <c r="R25" s="21">
        <v>654.92035497752897</v>
      </c>
      <c r="S25" s="21">
        <v>11472.883444060401</v>
      </c>
      <c r="T25" s="21">
        <v>196.30668950597999</v>
      </c>
      <c r="U25" s="21">
        <v>121.862129218052</v>
      </c>
      <c r="V25" s="21">
        <v>113.55603630709901</v>
      </c>
      <c r="W25" s="21">
        <v>11797.5210731564</v>
      </c>
      <c r="X25" s="21">
        <v>235.194128377114</v>
      </c>
      <c r="Y25" s="21">
        <v>216.613391430696</v>
      </c>
      <c r="Z25" s="21">
        <v>216.613391430696</v>
      </c>
      <c r="AA25" s="21">
        <v>27.7207037495108</v>
      </c>
      <c r="AB25" s="21">
        <v>52.487569498516798</v>
      </c>
      <c r="AC25" s="21">
        <v>6.3388343171530401</v>
      </c>
      <c r="AD25" s="21">
        <v>10944.5204974385</v>
      </c>
      <c r="AE25" s="21">
        <v>74.399034812182705</v>
      </c>
      <c r="AF25" s="21">
        <v>443.23486759389999</v>
      </c>
      <c r="AG25" s="21">
        <v>50.041257274327101</v>
      </c>
      <c r="AH25" s="21">
        <v>34233.538925356901</v>
      </c>
      <c r="AI25" s="21">
        <v>0</v>
      </c>
      <c r="AJ25" s="21">
        <v>49071.793014765397</v>
      </c>
      <c r="AK25" s="21">
        <v>3602.9454052481001</v>
      </c>
      <c r="AL25" s="21">
        <v>372.60708194690102</v>
      </c>
      <c r="AM25" s="21">
        <v>4003.2731909445101</v>
      </c>
      <c r="AN25" s="21">
        <v>0.72013920304673196</v>
      </c>
      <c r="AO25" s="21">
        <v>193.24728144149199</v>
      </c>
      <c r="AP25" s="21">
        <v>115.792571636435</v>
      </c>
      <c r="AQ25" s="21">
        <v>9322.8743789877608</v>
      </c>
      <c r="AR25" s="21">
        <v>42.833783208496598</v>
      </c>
      <c r="AS25" s="21">
        <v>5.1842599172164396</v>
      </c>
      <c r="AT25" s="21">
        <v>290.28852979270999</v>
      </c>
      <c r="AU25" s="21">
        <v>76.548815831390499</v>
      </c>
      <c r="AV25" s="21">
        <v>15.510439492606199</v>
      </c>
      <c r="AW25" s="21">
        <v>35.831325021908398</v>
      </c>
      <c r="AX25" s="21">
        <v>9381.1395958388803</v>
      </c>
      <c r="AY25" s="21">
        <v>3571.62757392494</v>
      </c>
      <c r="AZ25" s="21">
        <v>5809.5120219139399</v>
      </c>
      <c r="BA25" s="21">
        <v>1.48627352524567</v>
      </c>
      <c r="BB25" s="21">
        <v>1.7508800652568099</v>
      </c>
      <c r="BC25" s="21">
        <v>1541.23747890452</v>
      </c>
      <c r="BD25" s="21">
        <v>2.9928637234963</v>
      </c>
      <c r="BE25" s="21">
        <v>378.75827929253597</v>
      </c>
      <c r="BF25" s="21">
        <v>3.8734794027679</v>
      </c>
      <c r="BG25" s="21">
        <v>8.2309072250974094</v>
      </c>
      <c r="BH25" s="21">
        <v>657.11622006536697</v>
      </c>
      <c r="BI25" s="21">
        <v>4167.5975754597202</v>
      </c>
      <c r="BJ25" s="21">
        <v>319.55930289852603</v>
      </c>
      <c r="BK25" s="21">
        <v>67.737821948114203</v>
      </c>
      <c r="BL25" s="21">
        <v>6.8943419732469096</v>
      </c>
      <c r="BM25" s="21">
        <v>184.59385496188699</v>
      </c>
      <c r="BN25" s="21">
        <v>3386.0663711033399</v>
      </c>
      <c r="BO25" s="21">
        <v>0</v>
      </c>
      <c r="BP25" s="21">
        <v>1785.0272618829599</v>
      </c>
      <c r="BQ25" s="21">
        <v>607.44793819292795</v>
      </c>
      <c r="BR25" s="21">
        <v>3.0030132177949298E-3</v>
      </c>
      <c r="BS25" s="21">
        <v>1322.51625412152</v>
      </c>
      <c r="BT25" s="21">
        <v>42223.432618925501</v>
      </c>
      <c r="BU25" s="21">
        <v>437.896872819012</v>
      </c>
      <c r="BW25" s="32">
        <f t="shared" si="8"/>
        <v>1.1621933597310208</v>
      </c>
      <c r="BX25" s="31">
        <f t="shared" si="0"/>
        <v>6.9245096268262746E-3</v>
      </c>
      <c r="BY25" s="19">
        <f t="shared" si="1"/>
        <v>-0.26453646385476576</v>
      </c>
      <c r="BZ25" s="19">
        <f t="shared" si="2"/>
        <v>-2.8846936126547644E-2</v>
      </c>
      <c r="CA25" s="19">
        <f t="shared" si="3"/>
        <v>-0.27560741652945348</v>
      </c>
      <c r="CB25" s="19">
        <f t="shared" si="4"/>
        <v>-0.32165554427192938</v>
      </c>
      <c r="CC25" s="19">
        <f t="shared" si="5"/>
        <v>-0.42567741432261536</v>
      </c>
      <c r="CD25" s="19">
        <f t="shared" si="6"/>
        <v>-0.51470038468158907</v>
      </c>
      <c r="CE25" s="19">
        <f t="shared" si="7"/>
        <v>-0.3698427750991935</v>
      </c>
    </row>
    <row r="26" spans="1:83" x14ac:dyDescent="0.3">
      <c r="A26" s="23" t="s">
        <v>187</v>
      </c>
      <c r="B26" s="21">
        <v>40566.602695000001</v>
      </c>
      <c r="C26" s="21">
        <v>33729.435129999998</v>
      </c>
      <c r="D26" s="21">
        <v>6910.3106817999997</v>
      </c>
      <c r="E26" s="21">
        <v>28780.627270000001</v>
      </c>
      <c r="F26" s="21">
        <v>16437.919171000001</v>
      </c>
      <c r="G26" s="21">
        <v>1079.7211064999999</v>
      </c>
      <c r="H26" s="21">
        <v>65628.872642999995</v>
      </c>
      <c r="J26" s="21" t="s">
        <v>187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W26" s="32" t="e">
        <f t="shared" si="8"/>
        <v>#DIV/0!</v>
      </c>
      <c r="BX26" s="31" t="e">
        <f t="shared" si="0"/>
        <v>#DIV/0!</v>
      </c>
      <c r="BY26" s="19">
        <f t="shared" si="1"/>
        <v>-1</v>
      </c>
      <c r="BZ26" s="19">
        <f t="shared" si="2"/>
        <v>-1</v>
      </c>
      <c r="CA26" s="19">
        <f t="shared" si="3"/>
        <v>-1</v>
      </c>
      <c r="CB26" s="19">
        <f t="shared" si="4"/>
        <v>-1</v>
      </c>
      <c r="CC26" s="19">
        <f t="shared" si="5"/>
        <v>-1</v>
      </c>
      <c r="CD26" s="19">
        <f t="shared" si="6"/>
        <v>-1</v>
      </c>
      <c r="CE26" s="19">
        <f t="shared" si="7"/>
        <v>-1</v>
      </c>
    </row>
    <row r="27" spans="1:83" x14ac:dyDescent="0.3">
      <c r="A27" s="23" t="s">
        <v>188</v>
      </c>
      <c r="B27" s="21">
        <v>121782.80104999999</v>
      </c>
      <c r="C27" s="21">
        <v>10358.209870000001</v>
      </c>
      <c r="D27" s="21">
        <v>4514.7611795000003</v>
      </c>
      <c r="E27" s="21">
        <v>17137.943028999998</v>
      </c>
      <c r="F27" s="21">
        <v>11809.328706</v>
      </c>
      <c r="G27" s="21">
        <v>342.53724244</v>
      </c>
      <c r="H27" s="21">
        <v>50818.700957000001</v>
      </c>
      <c r="J27" s="21" t="s">
        <v>188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W27" s="32" t="e">
        <f t="shared" si="8"/>
        <v>#DIV/0!</v>
      </c>
      <c r="BX27" s="31" t="e">
        <f t="shared" si="0"/>
        <v>#DIV/0!</v>
      </c>
      <c r="BY27" s="19">
        <f t="shared" si="1"/>
        <v>-1</v>
      </c>
      <c r="BZ27" s="19">
        <f t="shared" si="2"/>
        <v>-1</v>
      </c>
      <c r="CA27" s="19">
        <f t="shared" si="3"/>
        <v>-1</v>
      </c>
      <c r="CB27" s="19">
        <f t="shared" si="4"/>
        <v>-1</v>
      </c>
      <c r="CC27" s="19">
        <f t="shared" si="5"/>
        <v>-1</v>
      </c>
      <c r="CD27" s="19">
        <f t="shared" si="6"/>
        <v>-1</v>
      </c>
      <c r="CE27" s="19">
        <f t="shared" si="7"/>
        <v>-1</v>
      </c>
    </row>
    <row r="28" spans="1:83" x14ac:dyDescent="0.3">
      <c r="A28" s="23" t="s">
        <v>189</v>
      </c>
      <c r="B28" s="21">
        <v>48656.239218000002</v>
      </c>
      <c r="C28" s="21">
        <v>13104.329248</v>
      </c>
      <c r="D28" s="21">
        <v>8295.1389386999999</v>
      </c>
      <c r="E28" s="21">
        <v>11122.901365</v>
      </c>
      <c r="F28" s="21">
        <v>5793.2621093999996</v>
      </c>
      <c r="G28" s="21">
        <v>252.15895559000001</v>
      </c>
      <c r="H28" s="21">
        <v>40595.232858000003</v>
      </c>
      <c r="J28" s="21" t="s">
        <v>189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W28" s="32" t="e">
        <f t="shared" si="8"/>
        <v>#DIV/0!</v>
      </c>
      <c r="BX28" s="31" t="e">
        <f t="shared" si="0"/>
        <v>#DIV/0!</v>
      </c>
      <c r="BY28" s="19">
        <f t="shared" si="1"/>
        <v>-1</v>
      </c>
      <c r="BZ28" s="19">
        <f t="shared" si="2"/>
        <v>-1</v>
      </c>
      <c r="CA28" s="19">
        <f t="shared" si="3"/>
        <v>-1</v>
      </c>
      <c r="CB28" s="19">
        <f t="shared" si="4"/>
        <v>-1</v>
      </c>
      <c r="CC28" s="19">
        <f t="shared" si="5"/>
        <v>-1</v>
      </c>
      <c r="CD28" s="19">
        <f t="shared" si="6"/>
        <v>-1</v>
      </c>
      <c r="CE28" s="19">
        <f t="shared" si="7"/>
        <v>-1</v>
      </c>
    </row>
    <row r="29" spans="1:83" x14ac:dyDescent="0.3">
      <c r="A29" s="23" t="s">
        <v>190</v>
      </c>
      <c r="B29" s="21">
        <v>28486.823758999999</v>
      </c>
      <c r="C29" s="21">
        <v>66507.486090999999</v>
      </c>
      <c r="D29" s="21">
        <v>13330.371888</v>
      </c>
      <c r="E29" s="21">
        <v>27914.687397000002</v>
      </c>
      <c r="F29" s="21">
        <v>12420.245199000001</v>
      </c>
      <c r="G29" s="21">
        <v>937.51418417000002</v>
      </c>
      <c r="H29" s="21">
        <v>94082.908039999995</v>
      </c>
      <c r="J29" s="21" t="s">
        <v>190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W29" s="32" t="e">
        <f t="shared" si="8"/>
        <v>#DIV/0!</v>
      </c>
      <c r="BX29" s="31" t="e">
        <f t="shared" si="0"/>
        <v>#DIV/0!</v>
      </c>
      <c r="BY29" s="19">
        <f t="shared" si="1"/>
        <v>-1</v>
      </c>
      <c r="BZ29" s="19">
        <f t="shared" si="2"/>
        <v>-1</v>
      </c>
      <c r="CA29" s="19">
        <f t="shared" si="3"/>
        <v>-1</v>
      </c>
      <c r="CB29" s="19">
        <f t="shared" si="4"/>
        <v>-1</v>
      </c>
      <c r="CC29" s="19">
        <f t="shared" si="5"/>
        <v>-1</v>
      </c>
      <c r="CD29" s="19">
        <f t="shared" si="6"/>
        <v>-1</v>
      </c>
      <c r="CE29" s="19">
        <f t="shared" si="7"/>
        <v>-1</v>
      </c>
    </row>
    <row r="30" spans="1:83" x14ac:dyDescent="0.3">
      <c r="A30" s="23" t="s">
        <v>191</v>
      </c>
      <c r="B30" s="21">
        <v>92914.059506000005</v>
      </c>
      <c r="C30" s="21">
        <v>22374.074765000001</v>
      </c>
      <c r="D30" s="21">
        <v>12848.476140000001</v>
      </c>
      <c r="E30" s="21">
        <v>22171.844444999999</v>
      </c>
      <c r="F30" s="21">
        <v>12040.434262999999</v>
      </c>
      <c r="G30" s="21">
        <v>400.65808356999997</v>
      </c>
      <c r="H30" s="21">
        <v>168108.26590999999</v>
      </c>
      <c r="J30" s="21" t="s">
        <v>191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W30" s="32" t="e">
        <f t="shared" si="8"/>
        <v>#DIV/0!</v>
      </c>
      <c r="BX30" s="31" t="e">
        <f t="shared" si="0"/>
        <v>#DIV/0!</v>
      </c>
      <c r="BY30" s="19">
        <f t="shared" si="1"/>
        <v>-1</v>
      </c>
      <c r="BZ30" s="19">
        <f t="shared" si="2"/>
        <v>-1</v>
      </c>
      <c r="CA30" s="19">
        <f t="shared" si="3"/>
        <v>-1</v>
      </c>
      <c r="CB30" s="19">
        <f t="shared" si="4"/>
        <v>-1</v>
      </c>
      <c r="CC30" s="19">
        <f t="shared" si="5"/>
        <v>-1</v>
      </c>
      <c r="CD30" s="19">
        <f t="shared" si="6"/>
        <v>-1</v>
      </c>
      <c r="CE30" s="19">
        <f t="shared" si="7"/>
        <v>-1</v>
      </c>
    </row>
    <row r="31" spans="1:83" x14ac:dyDescent="0.3">
      <c r="A31" s="23" t="s">
        <v>192</v>
      </c>
      <c r="B31" s="21">
        <v>95957.407668</v>
      </c>
      <c r="C31" s="21">
        <v>15701.043378</v>
      </c>
      <c r="D31" s="21">
        <v>9883.0234242000006</v>
      </c>
      <c r="E31" s="21">
        <v>20599.958879999998</v>
      </c>
      <c r="F31" s="21">
        <v>12315.999927000001</v>
      </c>
      <c r="G31" s="21">
        <v>520.29779458999997</v>
      </c>
      <c r="H31" s="21">
        <v>60627.14013</v>
      </c>
      <c r="J31" s="21" t="s">
        <v>192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W31" s="32" t="e">
        <f t="shared" si="8"/>
        <v>#DIV/0!</v>
      </c>
      <c r="BX31" s="31" t="e">
        <f t="shared" si="0"/>
        <v>#DIV/0!</v>
      </c>
      <c r="BY31" s="19">
        <f t="shared" si="1"/>
        <v>-1</v>
      </c>
      <c r="BZ31" s="19">
        <f t="shared" si="2"/>
        <v>-1</v>
      </c>
      <c r="CA31" s="19">
        <f t="shared" si="3"/>
        <v>-1</v>
      </c>
      <c r="CB31" s="19">
        <f t="shared" si="4"/>
        <v>-1</v>
      </c>
      <c r="CC31" s="19">
        <f t="shared" si="5"/>
        <v>-1</v>
      </c>
      <c r="CD31" s="19">
        <f t="shared" si="6"/>
        <v>-1</v>
      </c>
      <c r="CE31" s="19">
        <f t="shared" si="7"/>
        <v>-1</v>
      </c>
    </row>
    <row r="32" spans="1:83" x14ac:dyDescent="0.3">
      <c r="A32" s="23" t="s">
        <v>193</v>
      </c>
      <c r="B32" s="21">
        <v>16763.633903999998</v>
      </c>
      <c r="C32" s="21">
        <v>7441.5457841999996</v>
      </c>
      <c r="D32" s="21">
        <v>3081.8548655</v>
      </c>
      <c r="E32" s="21">
        <v>3568.7126152999999</v>
      </c>
      <c r="F32" s="21">
        <v>1968.2638197000001</v>
      </c>
      <c r="G32" s="21">
        <v>47.431153602999998</v>
      </c>
      <c r="H32" s="21">
        <v>25764.087718999999</v>
      </c>
      <c r="J32" s="21" t="s">
        <v>193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W32" s="32" t="e">
        <f t="shared" si="8"/>
        <v>#DIV/0!</v>
      </c>
      <c r="BX32" s="31" t="e">
        <f t="shared" si="0"/>
        <v>#DIV/0!</v>
      </c>
      <c r="BY32" s="19">
        <f t="shared" si="1"/>
        <v>-1</v>
      </c>
      <c r="BZ32" s="19">
        <f t="shared" si="2"/>
        <v>-1</v>
      </c>
      <c r="CA32" s="19">
        <f t="shared" si="3"/>
        <v>-1</v>
      </c>
      <c r="CB32" s="19">
        <f t="shared" si="4"/>
        <v>-1</v>
      </c>
      <c r="CC32" s="19">
        <f t="shared" si="5"/>
        <v>-1</v>
      </c>
      <c r="CD32" s="19">
        <f t="shared" si="6"/>
        <v>-1</v>
      </c>
      <c r="CE32" s="19">
        <f t="shared" si="7"/>
        <v>-1</v>
      </c>
    </row>
    <row r="33" spans="1:83" x14ac:dyDescent="0.3">
      <c r="A33" s="23" t="s">
        <v>194</v>
      </c>
      <c r="B33" s="21">
        <v>12789.579936</v>
      </c>
      <c r="C33" s="21">
        <v>5324.7152396000001</v>
      </c>
      <c r="D33" s="21">
        <v>3385.5491523999999</v>
      </c>
      <c r="E33" s="21">
        <v>4463.4159022000003</v>
      </c>
      <c r="F33" s="21">
        <v>1938.3424253000001</v>
      </c>
      <c r="G33" s="21">
        <v>94.099831386000005</v>
      </c>
      <c r="H33" s="21">
        <v>15428.154167000001</v>
      </c>
      <c r="J33" s="21" t="s">
        <v>194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W33" s="32" t="e">
        <f t="shared" si="8"/>
        <v>#DIV/0!</v>
      </c>
      <c r="BX33" s="31" t="e">
        <f t="shared" si="0"/>
        <v>#DIV/0!</v>
      </c>
      <c r="BY33" s="19">
        <f t="shared" si="1"/>
        <v>-1</v>
      </c>
      <c r="BZ33" s="19">
        <f t="shared" si="2"/>
        <v>-1</v>
      </c>
      <c r="CA33" s="19">
        <f t="shared" si="3"/>
        <v>-1</v>
      </c>
      <c r="CB33" s="19">
        <f t="shared" si="4"/>
        <v>-1</v>
      </c>
      <c r="CC33" s="19">
        <f t="shared" si="5"/>
        <v>-1</v>
      </c>
      <c r="CD33" s="19">
        <f t="shared" si="6"/>
        <v>-1</v>
      </c>
      <c r="CE33" s="19">
        <f t="shared" si="7"/>
        <v>-1</v>
      </c>
    </row>
    <row r="34" spans="1:83" x14ac:dyDescent="0.3">
      <c r="A34" s="23" t="s">
        <v>195</v>
      </c>
      <c r="B34" s="21">
        <v>9767.8220576000003</v>
      </c>
      <c r="C34" s="21">
        <v>13932.296523000001</v>
      </c>
      <c r="D34" s="21">
        <v>5808.1905810999997</v>
      </c>
      <c r="E34" s="21">
        <v>7697.9398143999997</v>
      </c>
      <c r="F34" s="21">
        <v>1959.9684033999999</v>
      </c>
      <c r="G34" s="21">
        <v>141.72895636999999</v>
      </c>
      <c r="H34" s="21">
        <v>60320.438132000003</v>
      </c>
      <c r="J34" s="21" t="s">
        <v>195</v>
      </c>
      <c r="K34" s="21">
        <v>28.759229733203401</v>
      </c>
      <c r="L34" s="21">
        <v>3478.35857685976</v>
      </c>
      <c r="M34" s="21">
        <v>179.49137808486</v>
      </c>
      <c r="N34" s="21">
        <v>179.48723074869699</v>
      </c>
      <c r="O34" s="21">
        <v>155.74939007670801</v>
      </c>
      <c r="P34" s="21">
        <v>2.69920804707162E-2</v>
      </c>
      <c r="Q34" s="21">
        <v>1202.3505190392</v>
      </c>
      <c r="R34" s="21">
        <v>313.40293229403699</v>
      </c>
      <c r="S34" s="21">
        <v>7266.8534594108196</v>
      </c>
      <c r="T34" s="21">
        <v>174.52017724412599</v>
      </c>
      <c r="U34" s="21">
        <v>196.66309167102099</v>
      </c>
      <c r="V34" s="21">
        <v>46.831562105922302</v>
      </c>
      <c r="W34" s="21">
        <v>8629.4111721698901</v>
      </c>
      <c r="X34" s="21">
        <v>91.769696387369805</v>
      </c>
      <c r="Y34" s="21">
        <v>205.452710618748</v>
      </c>
      <c r="Z34" s="21">
        <v>205.452710618748</v>
      </c>
      <c r="AA34" s="21">
        <v>32.616032050439301</v>
      </c>
      <c r="AB34" s="21">
        <v>59.388554135492001</v>
      </c>
      <c r="AC34" s="21">
        <v>1.38903169881355</v>
      </c>
      <c r="AD34" s="21">
        <v>9953.3020440327</v>
      </c>
      <c r="AE34" s="21">
        <v>322.57884037612098</v>
      </c>
      <c r="AF34" s="21">
        <v>521.16989990080003</v>
      </c>
      <c r="AG34" s="21">
        <v>18.869317685944299</v>
      </c>
      <c r="AH34" s="21">
        <v>12968.8179624809</v>
      </c>
      <c r="AI34" s="21">
        <v>0</v>
      </c>
      <c r="AJ34" s="21">
        <v>68773.713338428701</v>
      </c>
      <c r="AK34" s="21">
        <v>5108.6560426996002</v>
      </c>
      <c r="AL34" s="21">
        <v>535.01340854316697</v>
      </c>
      <c r="AM34" s="21">
        <v>5676.2854832932098</v>
      </c>
      <c r="AN34" s="21">
        <v>0.45655881278966098</v>
      </c>
      <c r="AO34" s="21">
        <v>651.26880856695095</v>
      </c>
      <c r="AP34" s="21">
        <v>56.800807483479097</v>
      </c>
      <c r="AQ34" s="21">
        <v>17719.638358060001</v>
      </c>
      <c r="AR34" s="21">
        <v>53.021605325595097</v>
      </c>
      <c r="AS34" s="21">
        <v>5.1936846604353004</v>
      </c>
      <c r="AT34" s="21">
        <v>121.780271070784</v>
      </c>
      <c r="AU34" s="21">
        <v>43.271997315101103</v>
      </c>
      <c r="AV34" s="21">
        <v>2.2022541693755899</v>
      </c>
      <c r="AW34" s="21">
        <v>19.280489733240699</v>
      </c>
      <c r="AX34" s="21">
        <v>7111.33308582478</v>
      </c>
      <c r="AY34" s="21">
        <v>1666.8034126090699</v>
      </c>
      <c r="AZ34" s="21">
        <v>5444.5296732157103</v>
      </c>
      <c r="BA34" s="21">
        <v>2.1446737154340001</v>
      </c>
      <c r="BB34" s="21">
        <v>1.03623630166724</v>
      </c>
      <c r="BC34" s="21">
        <v>537.89560299707296</v>
      </c>
      <c r="BD34" s="21">
        <v>2.36363975692168</v>
      </c>
      <c r="BE34" s="21">
        <v>195.43433288546399</v>
      </c>
      <c r="BF34" s="21">
        <v>5.0376661820411401</v>
      </c>
      <c r="BG34" s="21">
        <v>5.4643897810016604</v>
      </c>
      <c r="BH34" s="21">
        <v>429.98574857950598</v>
      </c>
      <c r="BI34" s="21">
        <v>9068.0279426823199</v>
      </c>
      <c r="BJ34" s="21">
        <v>165.68613169210201</v>
      </c>
      <c r="BK34" s="21">
        <v>16.310695532829499</v>
      </c>
      <c r="BL34" s="21">
        <v>3.8931854270187398</v>
      </c>
      <c r="BM34" s="21">
        <v>134.72149521113499</v>
      </c>
      <c r="BN34" s="21">
        <v>8434.6616726389293</v>
      </c>
      <c r="BO34" s="21">
        <v>0</v>
      </c>
      <c r="BP34" s="21">
        <v>820.12947860940403</v>
      </c>
      <c r="BQ34" s="21">
        <v>2922.3282184975601</v>
      </c>
      <c r="BR34" s="21">
        <v>2.22140367798149E-2</v>
      </c>
      <c r="BS34" s="21">
        <v>6230.8205032526803</v>
      </c>
      <c r="BT34" s="21">
        <v>59246.304030041101</v>
      </c>
      <c r="BU34" s="21">
        <v>1913.09639881671</v>
      </c>
      <c r="BW34" s="32">
        <f t="shared" si="8"/>
        <v>1.1608101883208897</v>
      </c>
      <c r="BX34" s="31">
        <f t="shared" si="0"/>
        <v>5.7460168531756903E-3</v>
      </c>
      <c r="BY34" s="19">
        <f t="shared" si="1"/>
        <v>-0.25604158055308396</v>
      </c>
      <c r="BZ34" s="19">
        <f t="shared" si="2"/>
        <v>-6.9154324911801249E-2</v>
      </c>
      <c r="CA34" s="19">
        <f t="shared" si="3"/>
        <v>-2.2710187616090356E-2</v>
      </c>
      <c r="CB34" s="19">
        <f t="shared" si="4"/>
        <v>-7.620308065774889E-2</v>
      </c>
      <c r="CC34" s="19">
        <f t="shared" si="5"/>
        <v>-0.149576386171517</v>
      </c>
      <c r="CD34" s="19">
        <f t="shared" si="6"/>
        <v>-4.9442692152274113E-2</v>
      </c>
      <c r="CE34" s="19">
        <f t="shared" si="7"/>
        <v>-1.7807133622079471E-2</v>
      </c>
    </row>
    <row r="35" spans="1:83" x14ac:dyDescent="0.3">
      <c r="A35" s="23" t="s">
        <v>196</v>
      </c>
      <c r="B35" s="21">
        <v>175367.6826</v>
      </c>
      <c r="C35" s="21">
        <v>11992.046305</v>
      </c>
      <c r="D35" s="21">
        <v>9267.3058316000006</v>
      </c>
      <c r="E35" s="21">
        <v>22395.551318000002</v>
      </c>
      <c r="F35" s="21">
        <v>17053.724356999999</v>
      </c>
      <c r="G35" s="21">
        <v>598.27400838000005</v>
      </c>
      <c r="H35" s="21">
        <v>60187.861339000003</v>
      </c>
      <c r="J35" s="21" t="s">
        <v>196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W35" s="32" t="e">
        <f t="shared" si="8"/>
        <v>#DIV/0!</v>
      </c>
      <c r="BX35" s="31" t="e">
        <f t="shared" si="0"/>
        <v>#DIV/0!</v>
      </c>
      <c r="BY35" s="19">
        <f t="shared" si="1"/>
        <v>-1</v>
      </c>
      <c r="BZ35" s="19">
        <f t="shared" si="2"/>
        <v>-1</v>
      </c>
      <c r="CA35" s="19">
        <f t="shared" si="3"/>
        <v>-1</v>
      </c>
      <c r="CB35" s="19">
        <f t="shared" si="4"/>
        <v>-1</v>
      </c>
      <c r="CC35" s="19">
        <f t="shared" si="5"/>
        <v>-1</v>
      </c>
      <c r="CD35" s="19">
        <f t="shared" si="6"/>
        <v>-1</v>
      </c>
      <c r="CE35" s="19">
        <f t="shared" si="7"/>
        <v>-1</v>
      </c>
    </row>
    <row r="36" spans="1:83" x14ac:dyDescent="0.3">
      <c r="A36" s="23" t="s">
        <v>197</v>
      </c>
      <c r="B36" s="21">
        <v>124374.21799999999</v>
      </c>
      <c r="C36" s="21">
        <v>35418.800121</v>
      </c>
      <c r="D36" s="21">
        <v>8964.4372015000008</v>
      </c>
      <c r="E36" s="21">
        <v>33214.202207000002</v>
      </c>
      <c r="F36" s="21">
        <v>25011.940675999998</v>
      </c>
      <c r="G36" s="21">
        <v>1486.1812245000001</v>
      </c>
      <c r="H36" s="21">
        <v>76329.577474000005</v>
      </c>
      <c r="J36" s="21" t="s">
        <v>197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W36" s="32" t="e">
        <f t="shared" si="8"/>
        <v>#DIV/0!</v>
      </c>
      <c r="BX36" s="31" t="e">
        <f t="shared" si="0"/>
        <v>#DIV/0!</v>
      </c>
      <c r="BY36" s="19">
        <f t="shared" si="1"/>
        <v>-1</v>
      </c>
      <c r="BZ36" s="19">
        <f t="shared" si="2"/>
        <v>-1</v>
      </c>
      <c r="CA36" s="19">
        <f t="shared" si="3"/>
        <v>-1</v>
      </c>
      <c r="CB36" s="19">
        <f t="shared" si="4"/>
        <v>-1</v>
      </c>
      <c r="CC36" s="19">
        <f t="shared" si="5"/>
        <v>-1</v>
      </c>
      <c r="CD36" s="19">
        <f t="shared" si="6"/>
        <v>-1</v>
      </c>
      <c r="CE36" s="19">
        <f t="shared" si="7"/>
        <v>-1</v>
      </c>
    </row>
    <row r="37" spans="1:83" x14ac:dyDescent="0.3">
      <c r="A37" s="23" t="s">
        <v>198</v>
      </c>
      <c r="B37" s="21">
        <v>18682.018545999999</v>
      </c>
      <c r="C37" s="21">
        <v>34803.278703000004</v>
      </c>
      <c r="D37" s="21">
        <v>2766.4891170999999</v>
      </c>
      <c r="E37" s="21">
        <v>7489.4447191999998</v>
      </c>
      <c r="F37" s="21">
        <v>4910.1847307999997</v>
      </c>
      <c r="G37" s="21">
        <v>328.81634639999999</v>
      </c>
      <c r="H37" s="21">
        <v>26142.185484000001</v>
      </c>
      <c r="J37" s="21" t="s">
        <v>198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W37" s="32" t="e">
        <f t="shared" si="8"/>
        <v>#DIV/0!</v>
      </c>
      <c r="BX37" s="31" t="e">
        <f t="shared" si="0"/>
        <v>#DIV/0!</v>
      </c>
      <c r="BY37" s="19">
        <f t="shared" si="1"/>
        <v>-1</v>
      </c>
      <c r="BZ37" s="19">
        <f t="shared" si="2"/>
        <v>-1</v>
      </c>
      <c r="CA37" s="19">
        <f t="shared" si="3"/>
        <v>-1</v>
      </c>
      <c r="CB37" s="19">
        <f t="shared" si="4"/>
        <v>-1</v>
      </c>
      <c r="CC37" s="19">
        <f t="shared" si="5"/>
        <v>-1</v>
      </c>
      <c r="CD37" s="19">
        <f t="shared" si="6"/>
        <v>-1</v>
      </c>
      <c r="CE37" s="19">
        <f t="shared" si="7"/>
        <v>-1</v>
      </c>
    </row>
    <row r="38" spans="1:83" x14ac:dyDescent="0.3">
      <c r="A38" s="23" t="s">
        <v>199</v>
      </c>
      <c r="B38" s="21">
        <v>21886.831148000001</v>
      </c>
      <c r="C38" s="21">
        <v>999.98044779999998</v>
      </c>
      <c r="D38" s="21">
        <v>2838.9734109000001</v>
      </c>
      <c r="E38" s="21">
        <v>3442.2868073999998</v>
      </c>
      <c r="F38" s="21">
        <v>1931.8930055999999</v>
      </c>
      <c r="G38" s="21">
        <v>179.83425595</v>
      </c>
      <c r="H38" s="21">
        <v>21626.630065000001</v>
      </c>
      <c r="J38" s="21" t="s">
        <v>199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W38" s="32" t="e">
        <f t="shared" si="8"/>
        <v>#DIV/0!</v>
      </c>
      <c r="BX38" s="31" t="e">
        <f t="shared" si="0"/>
        <v>#DIV/0!</v>
      </c>
      <c r="BY38" s="19">
        <f t="shared" si="1"/>
        <v>-1</v>
      </c>
      <c r="BZ38" s="19">
        <f t="shared" si="2"/>
        <v>-1</v>
      </c>
      <c r="CA38" s="19">
        <f t="shared" si="3"/>
        <v>-1</v>
      </c>
      <c r="CB38" s="19">
        <f t="shared" si="4"/>
        <v>-1</v>
      </c>
      <c r="CC38" s="19">
        <f t="shared" si="5"/>
        <v>-1</v>
      </c>
      <c r="CD38" s="19">
        <f t="shared" si="6"/>
        <v>-1</v>
      </c>
      <c r="CE38" s="19">
        <f t="shared" si="7"/>
        <v>-1</v>
      </c>
    </row>
    <row r="39" spans="1:83" x14ac:dyDescent="0.3">
      <c r="A39" s="23" t="s">
        <v>200</v>
      </c>
      <c r="B39" s="21">
        <v>54980.501701000001</v>
      </c>
      <c r="C39" s="21">
        <v>17086.488462000001</v>
      </c>
      <c r="D39" s="21">
        <v>7630.8446960000001</v>
      </c>
      <c r="E39" s="21">
        <v>17776.182011000001</v>
      </c>
      <c r="F39" s="21">
        <v>11064.621981</v>
      </c>
      <c r="G39" s="21">
        <v>666.57968223</v>
      </c>
      <c r="H39" s="21">
        <v>36094.794392999996</v>
      </c>
      <c r="J39" s="21" t="s">
        <v>200</v>
      </c>
      <c r="K39" s="21">
        <v>2.38000761247154E-5</v>
      </c>
      <c r="L39" s="21">
        <v>6.7650176687996097E-2</v>
      </c>
      <c r="M39" s="21">
        <v>0.14260150780045899</v>
      </c>
      <c r="N39" s="21">
        <v>0.14260150780045899</v>
      </c>
      <c r="O39" s="21">
        <v>0.17432439707997699</v>
      </c>
      <c r="P39" s="21">
        <v>1.23822264686916E-8</v>
      </c>
      <c r="Q39" s="21">
        <v>3.4306215903040699E-2</v>
      </c>
      <c r="R39" s="21">
        <v>0.34073328423089</v>
      </c>
      <c r="S39" s="21">
        <v>5.2069389330731601</v>
      </c>
      <c r="T39" s="21">
        <v>9.2909927378759596E-2</v>
      </c>
      <c r="U39" s="21">
        <v>3.5390054734370402E-2</v>
      </c>
      <c r="V39" s="21">
        <v>5.8072789217083497E-2</v>
      </c>
      <c r="W39" s="21">
        <v>6.97049471801231E-3</v>
      </c>
      <c r="X39" s="21">
        <v>9.0067219144937403E-5</v>
      </c>
      <c r="Y39" s="21">
        <v>9.7266598771364093E-2</v>
      </c>
      <c r="Z39" s="21">
        <v>9.7266598771364093E-2</v>
      </c>
      <c r="AA39" s="21">
        <v>9.9757152069313297E-4</v>
      </c>
      <c r="AB39" s="21">
        <v>2.2551208858722201E-2</v>
      </c>
      <c r="AC39" s="21">
        <v>3.37485174737017E-3</v>
      </c>
      <c r="AD39" s="21">
        <v>0.28986344602550701</v>
      </c>
      <c r="AE39" s="21">
        <v>1.89691662053495E-2</v>
      </c>
      <c r="AF39" s="21">
        <v>4.3033202295011399E-4</v>
      </c>
      <c r="AG39" s="21">
        <v>1.87229227335108E-2</v>
      </c>
      <c r="AH39" s="21">
        <v>0.79369500157079698</v>
      </c>
      <c r="AI39" s="21">
        <v>0</v>
      </c>
      <c r="AJ39" s="21">
        <v>1.31569635741331</v>
      </c>
      <c r="AK39" s="21">
        <v>0.25897094638910501</v>
      </c>
      <c r="AL39" s="21">
        <v>2.7777193185513398E-2</v>
      </c>
      <c r="AM39" s="21">
        <v>0.287745711095311</v>
      </c>
      <c r="AN39" s="21">
        <v>2.3585409171227399E-5</v>
      </c>
      <c r="AO39" s="21">
        <v>4.4408258761994397E-2</v>
      </c>
      <c r="AP39" s="21">
        <v>6.52715047096236E-3</v>
      </c>
      <c r="AQ39" s="21">
        <v>0.131435337310471</v>
      </c>
      <c r="AR39" s="21">
        <v>1.8711614499798801E-3</v>
      </c>
      <c r="AS39" s="21">
        <v>1.4201382297987699E-3</v>
      </c>
      <c r="AT39" s="21">
        <v>3.3920855172869802E-2</v>
      </c>
      <c r="AU39" s="21">
        <v>4.2338376406135404E-3</v>
      </c>
      <c r="AV39" s="21">
        <v>6.5410583287862995E-5</v>
      </c>
      <c r="AW39" s="21">
        <v>5.5987412710747997E-3</v>
      </c>
      <c r="AX39" s="21">
        <v>0.797955995414386</v>
      </c>
      <c r="AY39" s="21">
        <v>0.51198163516813</v>
      </c>
      <c r="AZ39" s="21">
        <v>0.285974360246256</v>
      </c>
      <c r="BA39" s="21">
        <v>1.06239962080501E-4</v>
      </c>
      <c r="BB39" s="21">
        <v>9.4644973186285E-5</v>
      </c>
      <c r="BC39" s="21">
        <v>4.74599491834631E-2</v>
      </c>
      <c r="BD39" s="21">
        <v>5.18967134597683E-4</v>
      </c>
      <c r="BE39" s="21">
        <v>0.158170025959424</v>
      </c>
      <c r="BF39" s="21">
        <v>7.8440274034513504E-4</v>
      </c>
      <c r="BG39" s="21">
        <v>1.06041568147621E-3</v>
      </c>
      <c r="BH39" s="21">
        <v>0.22988961237233799</v>
      </c>
      <c r="BI39" s="21">
        <v>1.8176086505839399E-2</v>
      </c>
      <c r="BJ39" s="21">
        <v>1.7873335648186401E-2</v>
      </c>
      <c r="BK39" s="21">
        <v>2.0101668347690901E-3</v>
      </c>
      <c r="BL39" s="21">
        <v>3.7657985967581099E-4</v>
      </c>
      <c r="BM39" s="21">
        <v>1.5600483694064599E-2</v>
      </c>
      <c r="BN39" s="21">
        <v>8.5098523927313596E-3</v>
      </c>
      <c r="BO39" s="21">
        <v>0</v>
      </c>
      <c r="BP39" s="21">
        <v>6.7910438089253803E-4</v>
      </c>
      <c r="BQ39" s="21">
        <v>2.1908822544684899E-2</v>
      </c>
      <c r="BR39" s="21">
        <v>0</v>
      </c>
      <c r="BS39" s="21">
        <v>3.5823130938011502E-3</v>
      </c>
      <c r="BT39" s="21">
        <v>1.2116314202726</v>
      </c>
      <c r="BU39" s="21">
        <v>8.6996376982644008E-3</v>
      </c>
      <c r="BW39" s="32">
        <f t="shared" si="8"/>
        <v>1.0858882787286062</v>
      </c>
      <c r="BX39" s="31">
        <f t="shared" si="0"/>
        <v>3.4668510501715314E-3</v>
      </c>
      <c r="BY39" s="19">
        <f t="shared" si="1"/>
        <v>-0.99990529480866897</v>
      </c>
      <c r="BZ39" s="19">
        <f t="shared" si="2"/>
        <v>-0.99995354838395634</v>
      </c>
      <c r="CA39" s="19">
        <f t="shared" si="3"/>
        <v>-0.99996229176158624</v>
      </c>
      <c r="CB39" s="19">
        <f t="shared" si="4"/>
        <v>-0.99995511094593204</v>
      </c>
      <c r="CC39" s="19">
        <f t="shared" si="5"/>
        <v>-0.99995372804999139</v>
      </c>
      <c r="CD39" s="19">
        <f t="shared" si="6"/>
        <v>-0.99997659622081214</v>
      </c>
      <c r="CE39" s="19">
        <f t="shared" si="7"/>
        <v>-0.99996643196226354</v>
      </c>
    </row>
    <row r="40" spans="1:83" x14ac:dyDescent="0.3">
      <c r="A40" s="23" t="s">
        <v>201</v>
      </c>
      <c r="B40" s="21">
        <v>23523.160631999999</v>
      </c>
      <c r="C40" s="21">
        <v>21554.764023</v>
      </c>
      <c r="D40" s="21">
        <v>7806.2254562999997</v>
      </c>
      <c r="E40" s="21">
        <v>18294.403881999999</v>
      </c>
      <c r="F40" s="21">
        <v>6062.8617248</v>
      </c>
      <c r="G40" s="21">
        <v>253.67329452000001</v>
      </c>
      <c r="H40" s="21">
        <v>36433.437209000003</v>
      </c>
      <c r="J40" s="21" t="s">
        <v>201</v>
      </c>
      <c r="K40" s="21">
        <v>4.1988707060845503</v>
      </c>
      <c r="L40" s="21">
        <v>858.8493999172</v>
      </c>
      <c r="M40" s="21">
        <v>442.68471079339997</v>
      </c>
      <c r="N40" s="21">
        <v>442.67516221504701</v>
      </c>
      <c r="O40" s="21">
        <v>507.42697115147399</v>
      </c>
      <c r="P40" s="21">
        <v>6.42692256965538E-2</v>
      </c>
      <c r="Q40" s="21">
        <v>601.87831540734805</v>
      </c>
      <c r="R40" s="21">
        <v>955.45553315109805</v>
      </c>
      <c r="S40" s="21">
        <v>16327.436127801901</v>
      </c>
      <c r="T40" s="21">
        <v>344.64965300281</v>
      </c>
      <c r="U40" s="21">
        <v>242.948949099505</v>
      </c>
      <c r="V40" s="21">
        <v>168.28510005524501</v>
      </c>
      <c r="W40" s="21">
        <v>1869.4981784189399</v>
      </c>
      <c r="X40" s="21">
        <v>7.1619822351642597</v>
      </c>
      <c r="Y40" s="21">
        <v>328.91235414797399</v>
      </c>
      <c r="Z40" s="21">
        <v>328.91235414797399</v>
      </c>
      <c r="AA40" s="21">
        <v>39.486560657859201</v>
      </c>
      <c r="AB40" s="21">
        <v>94.049681013474597</v>
      </c>
      <c r="AC40" s="21">
        <v>8.9439100271611593</v>
      </c>
      <c r="AD40" s="21">
        <v>3514.0767490684302</v>
      </c>
      <c r="AE40" s="21">
        <v>162.181147058449</v>
      </c>
      <c r="AF40" s="21">
        <v>141.60025221833601</v>
      </c>
      <c r="AG40" s="21">
        <v>62.439578206065697</v>
      </c>
      <c r="AH40" s="21">
        <v>19524.770921366598</v>
      </c>
      <c r="AI40" s="21">
        <v>0</v>
      </c>
      <c r="AJ40" s="21">
        <v>30831.0241765461</v>
      </c>
      <c r="AK40" s="21">
        <v>5269.1524182829198</v>
      </c>
      <c r="AL40" s="21">
        <v>545.97348462110699</v>
      </c>
      <c r="AM40" s="21">
        <v>5854.6124635618899</v>
      </c>
      <c r="AN40" s="21">
        <v>0.23026569803292599</v>
      </c>
      <c r="AO40" s="21">
        <v>406.17331410677002</v>
      </c>
      <c r="AP40" s="21">
        <v>255.70011363724001</v>
      </c>
      <c r="AQ40" s="21">
        <v>7063.8349649395504</v>
      </c>
      <c r="AR40" s="21">
        <v>81.580352982026795</v>
      </c>
      <c r="AS40" s="21">
        <v>9.2452857730231397</v>
      </c>
      <c r="AT40" s="21">
        <v>361.04371578013303</v>
      </c>
      <c r="AU40" s="21">
        <v>167.07798116150499</v>
      </c>
      <c r="AV40" s="21">
        <v>10.079569103325101</v>
      </c>
      <c r="AW40" s="21">
        <v>71.510736156351697</v>
      </c>
      <c r="AX40" s="21">
        <v>16459.260549180399</v>
      </c>
      <c r="AY40" s="21">
        <v>5196.4539464478503</v>
      </c>
      <c r="AZ40" s="21">
        <v>11262.8066027326</v>
      </c>
      <c r="BA40" s="21">
        <v>3.0898605113620601</v>
      </c>
      <c r="BB40" s="21">
        <v>3.7883031689236399</v>
      </c>
      <c r="BC40" s="21">
        <v>1990.96516410654</v>
      </c>
      <c r="BD40" s="21">
        <v>5.8237484416078296</v>
      </c>
      <c r="BE40" s="21">
        <v>534.37050667724804</v>
      </c>
      <c r="BF40" s="21">
        <v>6.0751980500118403</v>
      </c>
      <c r="BG40" s="21">
        <v>10.023133325617099</v>
      </c>
      <c r="BH40" s="21">
        <v>921.36222369197003</v>
      </c>
      <c r="BI40" s="21">
        <v>7783.7578874768797</v>
      </c>
      <c r="BJ40" s="21">
        <v>702.69854382512904</v>
      </c>
      <c r="BK40" s="21">
        <v>46.995869310008402</v>
      </c>
      <c r="BL40" s="21">
        <v>15.023640745823601</v>
      </c>
      <c r="BM40" s="21">
        <v>186.26762670017601</v>
      </c>
      <c r="BN40" s="21">
        <v>3027.8353531020198</v>
      </c>
      <c r="BO40" s="21">
        <v>0</v>
      </c>
      <c r="BP40" s="21">
        <v>93.679263124775801</v>
      </c>
      <c r="BQ40" s="21">
        <v>1175.6705771721699</v>
      </c>
      <c r="BR40" s="21">
        <v>7.7755327931331103E-3</v>
      </c>
      <c r="BS40" s="21">
        <v>2376.6424519367001</v>
      </c>
      <c r="BT40" s="21">
        <v>27668.107666793399</v>
      </c>
      <c r="BU40" s="21">
        <v>815.186830036998</v>
      </c>
      <c r="BW40" s="32">
        <f t="shared" si="8"/>
        <v>1.1143163293942491</v>
      </c>
      <c r="BX40" s="31">
        <f t="shared" si="0"/>
        <v>6.744521674767856E-3</v>
      </c>
      <c r="BY40" s="19">
        <f t="shared" si="1"/>
        <v>-0.30589956072524171</v>
      </c>
      <c r="BZ40" s="19">
        <f t="shared" si="2"/>
        <v>-9.4178395990199573E-2</v>
      </c>
      <c r="CA40" s="19">
        <f t="shared" si="3"/>
        <v>-0.25000725429510418</v>
      </c>
      <c r="CB40" s="19">
        <f t="shared" si="4"/>
        <v>-0.10031173164517326</v>
      </c>
      <c r="CC40" s="19">
        <f t="shared" si="5"/>
        <v>-0.14290409672516993</v>
      </c>
      <c r="CD40" s="19">
        <f t="shared" si="6"/>
        <v>-0.26571842316854377</v>
      </c>
      <c r="CE40" s="19">
        <f t="shared" si="7"/>
        <v>-0.24058475438165192</v>
      </c>
    </row>
    <row r="41" spans="1:83" x14ac:dyDescent="0.3">
      <c r="A41" s="23" t="s">
        <v>202</v>
      </c>
      <c r="B41" s="21">
        <v>15674.364320999999</v>
      </c>
      <c r="C41" s="21">
        <v>21219.039843999999</v>
      </c>
      <c r="D41" s="21">
        <v>8101.2660789000001</v>
      </c>
      <c r="E41" s="21">
        <v>13097.877664</v>
      </c>
      <c r="F41" s="21">
        <v>4451.6558623999999</v>
      </c>
      <c r="G41" s="21">
        <v>201.5711135</v>
      </c>
      <c r="H41" s="21">
        <v>38873.898193000001</v>
      </c>
      <c r="J41" s="21" t="s">
        <v>202</v>
      </c>
      <c r="K41" s="21">
        <v>11.483385110931099</v>
      </c>
      <c r="L41" s="21">
        <v>1645.61671177324</v>
      </c>
      <c r="M41" s="21">
        <v>421.80208884725198</v>
      </c>
      <c r="N41" s="21">
        <v>421.79337281950501</v>
      </c>
      <c r="O41" s="21">
        <v>472.57156829658197</v>
      </c>
      <c r="P41" s="21">
        <v>5.8709289577434702E-2</v>
      </c>
      <c r="Q41" s="21">
        <v>779.61567774863204</v>
      </c>
      <c r="R41" s="21">
        <v>874.09288882451096</v>
      </c>
      <c r="S41" s="21">
        <v>15672.251437622899</v>
      </c>
      <c r="T41" s="21">
        <v>288.16984862778702</v>
      </c>
      <c r="U41" s="21">
        <v>288.84590516883702</v>
      </c>
      <c r="V41" s="21">
        <v>150.683728726076</v>
      </c>
      <c r="W41" s="21">
        <v>4049.85994257432</v>
      </c>
      <c r="X41" s="21">
        <v>32.637676531805901</v>
      </c>
      <c r="Y41" s="21">
        <v>314.86184187823</v>
      </c>
      <c r="Z41" s="21">
        <v>314.86184187823</v>
      </c>
      <c r="AA41" s="21">
        <v>52.987245670287699</v>
      </c>
      <c r="AB41" s="21">
        <v>79.464614096922901</v>
      </c>
      <c r="AC41" s="21">
        <v>7.9347324775367696</v>
      </c>
      <c r="AD41" s="21">
        <v>5479.7491727574798</v>
      </c>
      <c r="AE41" s="21">
        <v>205.42047502551699</v>
      </c>
      <c r="AF41" s="21">
        <v>247.73158514405301</v>
      </c>
      <c r="AG41" s="21">
        <v>56.562216010834398</v>
      </c>
      <c r="AH41" s="21">
        <v>21218.690066237799</v>
      </c>
      <c r="AI41" s="21">
        <v>0</v>
      </c>
      <c r="AJ41" s="21">
        <v>43349.416508760602</v>
      </c>
      <c r="AK41" s="21">
        <v>7290.9196722366396</v>
      </c>
      <c r="AL41" s="21">
        <v>757.11537331944396</v>
      </c>
      <c r="AM41" s="21">
        <v>8101.0222912263798</v>
      </c>
      <c r="AN41" s="21">
        <v>0.369502668007132</v>
      </c>
      <c r="AO41" s="21">
        <v>454.84977658111598</v>
      </c>
      <c r="AP41" s="21">
        <v>206.20721821899599</v>
      </c>
      <c r="AQ41" s="21">
        <v>9796.4880502855594</v>
      </c>
      <c r="AR41" s="21">
        <v>61.530194199639503</v>
      </c>
      <c r="AS41" s="21">
        <v>10.124041628554201</v>
      </c>
      <c r="AT41" s="21">
        <v>345.76792194535801</v>
      </c>
      <c r="AU41" s="21">
        <v>134.41951184818899</v>
      </c>
      <c r="AV41" s="21">
        <v>8.7131499216807899</v>
      </c>
      <c r="AW41" s="21">
        <v>58.678401528905297</v>
      </c>
      <c r="AX41" s="21">
        <v>13097.24263975</v>
      </c>
      <c r="AY41" s="21">
        <v>4451.09561968242</v>
      </c>
      <c r="AZ41" s="21">
        <v>8646.1470200675703</v>
      </c>
      <c r="BA41" s="21">
        <v>2.7669467491195299</v>
      </c>
      <c r="BB41" s="21">
        <v>3.0210415589984301</v>
      </c>
      <c r="BC41" s="21">
        <v>1624.9798634787801</v>
      </c>
      <c r="BD41" s="21">
        <v>5.2460146437606401</v>
      </c>
      <c r="BE41" s="21">
        <v>490.704874331035</v>
      </c>
      <c r="BF41" s="21">
        <v>6.7361850714021898</v>
      </c>
      <c r="BG41" s="21">
        <v>9.3337815473139401</v>
      </c>
      <c r="BH41" s="21">
        <v>861.28541673418295</v>
      </c>
      <c r="BI41" s="21">
        <v>10828.9455179508</v>
      </c>
      <c r="BJ41" s="21">
        <v>566.65182036519502</v>
      </c>
      <c r="BK41" s="21">
        <v>42.883682064848898</v>
      </c>
      <c r="BL41" s="21">
        <v>12.0455538464591</v>
      </c>
      <c r="BM41" s="21">
        <v>201.561652819215</v>
      </c>
      <c r="BN41" s="21">
        <v>3899.0621374390198</v>
      </c>
      <c r="BO41" s="21">
        <v>0</v>
      </c>
      <c r="BP41" s="21">
        <v>306.61761158303102</v>
      </c>
      <c r="BQ41" s="21">
        <v>1479.0419120010199</v>
      </c>
      <c r="BR41" s="21">
        <v>1.1727078957408E-2</v>
      </c>
      <c r="BS41" s="21">
        <v>2890.7351131697201</v>
      </c>
      <c r="BT41" s="21">
        <v>38871.458780843997</v>
      </c>
      <c r="BU41" s="21">
        <v>984.64987940699496</v>
      </c>
      <c r="BW41" s="32">
        <f t="shared" si="8"/>
        <v>1.1151991169964364</v>
      </c>
      <c r="BX41" s="31">
        <f t="shared" si="0"/>
        <v>6.540809760229185E-3</v>
      </c>
      <c r="BY41" s="19">
        <f t="shared" si="1"/>
        <v>-1.3479866448358365E-4</v>
      </c>
      <c r="BZ41" s="19">
        <f t="shared" si="2"/>
        <v>-1.6484146538730857E-5</v>
      </c>
      <c r="CA41" s="19">
        <f t="shared" si="3"/>
        <v>-3.0092540011155854E-5</v>
      </c>
      <c r="CB41" s="19">
        <f t="shared" si="4"/>
        <v>-4.8482988335180468E-5</v>
      </c>
      <c r="CC41" s="19">
        <f t="shared" si="5"/>
        <v>-1.2585041047578341E-4</v>
      </c>
      <c r="CD41" s="19">
        <f t="shared" si="6"/>
        <v>-4.6934705180348504E-5</v>
      </c>
      <c r="CE41" s="19">
        <f t="shared" si="7"/>
        <v>-6.2751930457100158E-5</v>
      </c>
    </row>
    <row r="42" spans="1:83" x14ac:dyDescent="0.3">
      <c r="A42" s="23" t="s">
        <v>203</v>
      </c>
      <c r="B42" s="21">
        <v>61894.704541999999</v>
      </c>
      <c r="C42" s="21">
        <v>6064.4522029999998</v>
      </c>
      <c r="D42" s="21">
        <v>3488.6851857000001</v>
      </c>
      <c r="E42" s="21">
        <v>8360.6583618000004</v>
      </c>
      <c r="F42" s="21">
        <v>5751.3487881999999</v>
      </c>
      <c r="G42" s="21">
        <v>187.22942330000001</v>
      </c>
      <c r="H42" s="21">
        <v>31144.444377</v>
      </c>
      <c r="J42" s="21" t="s">
        <v>203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W42" s="32" t="e">
        <f t="shared" si="8"/>
        <v>#DIV/0!</v>
      </c>
      <c r="BX42" s="31" t="e">
        <f t="shared" si="0"/>
        <v>#DIV/0!</v>
      </c>
      <c r="BY42" s="19">
        <f t="shared" si="1"/>
        <v>-1</v>
      </c>
      <c r="BZ42" s="19">
        <f t="shared" si="2"/>
        <v>-1</v>
      </c>
      <c r="CA42" s="19">
        <f t="shared" si="3"/>
        <v>-1</v>
      </c>
      <c r="CB42" s="19">
        <f t="shared" si="4"/>
        <v>-1</v>
      </c>
      <c r="CC42" s="19">
        <f t="shared" si="5"/>
        <v>-1</v>
      </c>
      <c r="CD42" s="19">
        <f t="shared" si="6"/>
        <v>-1</v>
      </c>
      <c r="CE42" s="19">
        <f t="shared" si="7"/>
        <v>-1</v>
      </c>
    </row>
    <row r="43" spans="1:83" x14ac:dyDescent="0.3">
      <c r="A43" s="23" t="s">
        <v>204</v>
      </c>
      <c r="B43" s="21">
        <v>24271.505635000001</v>
      </c>
      <c r="C43" s="21">
        <v>4015.6090963000001</v>
      </c>
      <c r="D43" s="21">
        <v>10077.36996</v>
      </c>
      <c r="E43" s="21">
        <v>23798.969271999998</v>
      </c>
      <c r="F43" s="21">
        <v>7134.7576601999999</v>
      </c>
      <c r="G43" s="21">
        <v>251.31964590000001</v>
      </c>
      <c r="H43" s="21">
        <v>49607.294792000001</v>
      </c>
      <c r="J43" s="21" t="s">
        <v>204</v>
      </c>
      <c r="K43" s="21">
        <v>15.321696909320501</v>
      </c>
      <c r="L43" s="21">
        <v>1664.76540845146</v>
      </c>
      <c r="M43" s="21">
        <v>182.92335140962101</v>
      </c>
      <c r="N43" s="21">
        <v>182.922233779788</v>
      </c>
      <c r="O43" s="21">
        <v>193.11478802574399</v>
      </c>
      <c r="P43" s="21">
        <v>7.9227574656120792E-3</v>
      </c>
      <c r="Q43" s="21">
        <v>516.10474303738704</v>
      </c>
      <c r="R43" s="21">
        <v>334.95809328559898</v>
      </c>
      <c r="S43" s="21">
        <v>6866.7864359750201</v>
      </c>
      <c r="T43" s="21">
        <v>151.33032679734399</v>
      </c>
      <c r="U43" s="21">
        <v>155.11842220387501</v>
      </c>
      <c r="V43" s="21">
        <v>61.532559768353899</v>
      </c>
      <c r="W43" s="21">
        <v>4103.8566193286997</v>
      </c>
      <c r="X43" s="21">
        <v>53.801624253762</v>
      </c>
      <c r="Y43" s="21">
        <v>138.06622043892801</v>
      </c>
      <c r="Z43" s="21">
        <v>138.06622043892801</v>
      </c>
      <c r="AA43" s="21">
        <v>34.8068894397503</v>
      </c>
      <c r="AB43" s="21">
        <v>43.9324647325627</v>
      </c>
      <c r="AC43" s="21">
        <v>2.8239772778989201</v>
      </c>
      <c r="AD43" s="21">
        <v>4715.6085270352796</v>
      </c>
      <c r="AE43" s="21">
        <v>126.325599928438</v>
      </c>
      <c r="AF43" s="21">
        <v>219.96817957105901</v>
      </c>
      <c r="AG43" s="21">
        <v>21.2622213191413</v>
      </c>
      <c r="AH43" s="21">
        <v>1630.35114401142</v>
      </c>
      <c r="AI43" s="21">
        <v>0</v>
      </c>
      <c r="AJ43" s="21">
        <v>31725.320232808001</v>
      </c>
      <c r="AK43" s="21">
        <v>4380.6533481924798</v>
      </c>
      <c r="AL43" s="21">
        <v>451.93130194833401</v>
      </c>
      <c r="AM43" s="21">
        <v>4867.3915395805698</v>
      </c>
      <c r="AN43" s="21">
        <v>0.29951931020201999</v>
      </c>
      <c r="AO43" s="21">
        <v>286.65500727222098</v>
      </c>
      <c r="AP43" s="21">
        <v>246.07886681768301</v>
      </c>
      <c r="AQ43" s="21">
        <v>7234.4623551520299</v>
      </c>
      <c r="AR43" s="21">
        <v>72.672628412065805</v>
      </c>
      <c r="AS43" s="21">
        <v>6.0677443751825697</v>
      </c>
      <c r="AT43" s="21">
        <v>280.142982743321</v>
      </c>
      <c r="AU43" s="21">
        <v>159.77912745691299</v>
      </c>
      <c r="AV43" s="21">
        <v>1.74597232846663</v>
      </c>
      <c r="AW43" s="21">
        <v>60.735485576811698</v>
      </c>
      <c r="AX43" s="21">
        <v>13689.824088936301</v>
      </c>
      <c r="AY43" s="21">
        <v>3655.2451667760101</v>
      </c>
      <c r="AZ43" s="21">
        <v>10034.578922160301</v>
      </c>
      <c r="BA43" s="21">
        <v>2.79479009275946</v>
      </c>
      <c r="BB43" s="21">
        <v>3.6009765714821098</v>
      </c>
      <c r="BC43" s="21">
        <v>1456.21977241687</v>
      </c>
      <c r="BD43" s="21">
        <v>4.7323724622871799</v>
      </c>
      <c r="BE43" s="21">
        <v>219.96039570759999</v>
      </c>
      <c r="BF43" s="21">
        <v>3.1533995381316902</v>
      </c>
      <c r="BG43" s="21">
        <v>3.7606607549727999</v>
      </c>
      <c r="BH43" s="21">
        <v>434.43769727233098</v>
      </c>
      <c r="BI43" s="21">
        <v>6631.6199613155704</v>
      </c>
      <c r="BJ43" s="21">
        <v>675.00068859163196</v>
      </c>
      <c r="BK43" s="21">
        <v>9.97610418492369</v>
      </c>
      <c r="BL43" s="21">
        <v>14.3855014725772</v>
      </c>
      <c r="BM43" s="21">
        <v>110.654220852417</v>
      </c>
      <c r="BN43" s="21">
        <v>2711.75324877097</v>
      </c>
      <c r="BO43" s="21">
        <v>0</v>
      </c>
      <c r="BP43" s="21">
        <v>446.27444086697301</v>
      </c>
      <c r="BQ43" s="21">
        <v>946.82949468400102</v>
      </c>
      <c r="BR43" s="21">
        <v>7.9468585276909302E-3</v>
      </c>
      <c r="BS43" s="21">
        <v>1864.52266547006</v>
      </c>
      <c r="BT43" s="21">
        <v>28246.5798596758</v>
      </c>
      <c r="BU43" s="21">
        <v>649.08132862479101</v>
      </c>
      <c r="BW43" s="32">
        <f t="shared" si="8"/>
        <v>1.1231561622827964</v>
      </c>
      <c r="BX43" s="31">
        <f t="shared" si="0"/>
        <v>7.1510354481878523E-3</v>
      </c>
      <c r="BY43" s="19">
        <f t="shared" si="1"/>
        <v>-0.71708444711921882</v>
      </c>
      <c r="BZ43" s="19">
        <f t="shared" si="2"/>
        <v>-0.59399655073158564</v>
      </c>
      <c r="CA43" s="19">
        <f t="shared" si="3"/>
        <v>-0.51699783188464288</v>
      </c>
      <c r="CB43" s="19">
        <f t="shared" si="4"/>
        <v>-0.42477239528845168</v>
      </c>
      <c r="CC43" s="19">
        <f t="shared" si="5"/>
        <v>-0.48768474826185659</v>
      </c>
      <c r="CD43" s="19">
        <f t="shared" si="6"/>
        <v>-0.55970723873912243</v>
      </c>
      <c r="CE43" s="19">
        <f t="shared" si="7"/>
        <v>-0.43059624641674615</v>
      </c>
    </row>
    <row r="44" spans="1:83" x14ac:dyDescent="0.3">
      <c r="A44" s="23" t="s">
        <v>205</v>
      </c>
      <c r="B44" s="21">
        <v>10502.697167</v>
      </c>
      <c r="C44" s="21">
        <v>6975.0789241000002</v>
      </c>
      <c r="D44" s="21">
        <v>2984.7147120999998</v>
      </c>
      <c r="E44" s="21">
        <v>4091.9680739</v>
      </c>
      <c r="F44" s="21">
        <v>1725.0352126</v>
      </c>
      <c r="G44" s="21">
        <v>79.991449477000003</v>
      </c>
      <c r="H44" s="21">
        <v>14505.58763</v>
      </c>
      <c r="J44" s="21" t="s">
        <v>205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W44" s="32" t="e">
        <f t="shared" si="8"/>
        <v>#DIV/0!</v>
      </c>
      <c r="BX44" s="31" t="e">
        <f t="shared" si="0"/>
        <v>#DIV/0!</v>
      </c>
      <c r="BY44" s="19">
        <f t="shared" si="1"/>
        <v>-1</v>
      </c>
      <c r="BZ44" s="19">
        <f t="shared" si="2"/>
        <v>-1</v>
      </c>
      <c r="CA44" s="19">
        <f t="shared" si="3"/>
        <v>-1</v>
      </c>
      <c r="CB44" s="19">
        <f t="shared" si="4"/>
        <v>-1</v>
      </c>
      <c r="CC44" s="19">
        <f t="shared" si="5"/>
        <v>-1</v>
      </c>
      <c r="CD44" s="19">
        <f t="shared" si="6"/>
        <v>-1</v>
      </c>
      <c r="CE44" s="19">
        <f t="shared" si="7"/>
        <v>-1</v>
      </c>
    </row>
    <row r="45" spans="1:83" x14ac:dyDescent="0.3">
      <c r="A45" s="23" t="s">
        <v>206</v>
      </c>
      <c r="B45" s="21">
        <v>241990.07508000001</v>
      </c>
      <c r="C45" s="21">
        <v>58536.974613999999</v>
      </c>
      <c r="D45" s="21">
        <v>16257.412979000001</v>
      </c>
      <c r="E45" s="21">
        <v>32775.787934</v>
      </c>
      <c r="F45" s="21">
        <v>23186.058303999998</v>
      </c>
      <c r="G45" s="21">
        <v>775.91837269999996</v>
      </c>
      <c r="H45" s="21">
        <v>112406.42623</v>
      </c>
      <c r="J45" s="21" t="s">
        <v>206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W45" s="32" t="e">
        <f t="shared" si="8"/>
        <v>#DIV/0!</v>
      </c>
      <c r="BX45" s="31" t="e">
        <f t="shared" si="0"/>
        <v>#DIV/0!</v>
      </c>
      <c r="BY45" s="19">
        <f t="shared" si="1"/>
        <v>-1</v>
      </c>
      <c r="BZ45" s="19">
        <f t="shared" si="2"/>
        <v>-1</v>
      </c>
      <c r="CA45" s="19">
        <f t="shared" si="3"/>
        <v>-1</v>
      </c>
      <c r="CB45" s="19">
        <f t="shared" si="4"/>
        <v>-1</v>
      </c>
      <c r="CC45" s="19">
        <f t="shared" si="5"/>
        <v>-1</v>
      </c>
      <c r="CD45" s="19">
        <f t="shared" si="6"/>
        <v>-1</v>
      </c>
      <c r="CE45" s="19">
        <f t="shared" si="7"/>
        <v>-1</v>
      </c>
    </row>
    <row r="46" spans="1:83" x14ac:dyDescent="0.3">
      <c r="A46" s="23" t="s">
        <v>207</v>
      </c>
      <c r="B46" s="21">
        <v>60531.486332</v>
      </c>
      <c r="C46" s="21">
        <v>24191.135623999999</v>
      </c>
      <c r="D46" s="21">
        <v>3626.3016993000001</v>
      </c>
      <c r="E46" s="21">
        <v>6818.7262043999999</v>
      </c>
      <c r="F46" s="21">
        <v>5330.4694337999999</v>
      </c>
      <c r="G46" s="21">
        <v>174.72212160999999</v>
      </c>
      <c r="H46" s="21">
        <v>30668.117993</v>
      </c>
      <c r="J46" s="21" t="s">
        <v>207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W46" s="32" t="e">
        <f t="shared" si="8"/>
        <v>#DIV/0!</v>
      </c>
      <c r="BX46" s="31" t="e">
        <f t="shared" si="0"/>
        <v>#DIV/0!</v>
      </c>
      <c r="BY46" s="19">
        <f t="shared" si="1"/>
        <v>-1</v>
      </c>
      <c r="BZ46" s="19">
        <f t="shared" si="2"/>
        <v>-1</v>
      </c>
      <c r="CA46" s="19">
        <f t="shared" si="3"/>
        <v>-1</v>
      </c>
      <c r="CB46" s="19">
        <f t="shared" si="4"/>
        <v>-1</v>
      </c>
      <c r="CC46" s="19">
        <f t="shared" si="5"/>
        <v>-1</v>
      </c>
      <c r="CD46" s="19">
        <f t="shared" si="6"/>
        <v>-1</v>
      </c>
      <c r="CE46" s="19">
        <f t="shared" si="7"/>
        <v>-1</v>
      </c>
    </row>
    <row r="47" spans="1:83" x14ac:dyDescent="0.3">
      <c r="A47" s="23" t="s">
        <v>208</v>
      </c>
      <c r="B47" s="21">
        <v>17230.120675999999</v>
      </c>
      <c r="C47" s="21">
        <v>6256.6663189000001</v>
      </c>
      <c r="D47" s="21">
        <v>6634.8821728000003</v>
      </c>
      <c r="E47" s="21">
        <v>15142.700835</v>
      </c>
      <c r="F47" s="21">
        <v>5828.9926025000004</v>
      </c>
      <c r="G47" s="21">
        <v>312.35956007999999</v>
      </c>
      <c r="H47" s="21">
        <v>18039.042622000001</v>
      </c>
      <c r="J47" s="21" t="s">
        <v>208</v>
      </c>
      <c r="K47" s="21">
        <v>4.5151860173922601E-2</v>
      </c>
      <c r="L47" s="21">
        <v>27.019142478771201</v>
      </c>
      <c r="M47" s="21">
        <v>44.126675589144597</v>
      </c>
      <c r="N47" s="21">
        <v>44.126389898065597</v>
      </c>
      <c r="O47" s="21">
        <v>53.2480169419634</v>
      </c>
      <c r="P47" s="21">
        <v>1.88366453645345E-3</v>
      </c>
      <c r="Q47" s="21">
        <v>17.512398372241599</v>
      </c>
      <c r="R47" s="21">
        <v>102.108202821597</v>
      </c>
      <c r="S47" s="21">
        <v>1603.6990337803099</v>
      </c>
      <c r="T47" s="21">
        <v>28.4632981866975</v>
      </c>
      <c r="U47" s="21">
        <v>12.599270037486001</v>
      </c>
      <c r="V47" s="21">
        <v>17.548014093119502</v>
      </c>
      <c r="W47" s="21">
        <v>20.3913087735273</v>
      </c>
      <c r="X47" s="21">
        <v>5.4104373857592397E-2</v>
      </c>
      <c r="Y47" s="21">
        <v>29.920936865197699</v>
      </c>
      <c r="Z47" s="21">
        <v>29.920936865197699</v>
      </c>
      <c r="AA47" s="21">
        <v>1.6778396774638</v>
      </c>
      <c r="AB47" s="21">
        <v>7.2574920416331796</v>
      </c>
      <c r="AC47" s="21">
        <v>1.00946378669896</v>
      </c>
      <c r="AD47" s="21">
        <v>122.80981258274601</v>
      </c>
      <c r="AE47" s="21">
        <v>6.4871206269966999</v>
      </c>
      <c r="AF47" s="21">
        <v>1.6930923289750099</v>
      </c>
      <c r="AG47" s="21">
        <v>7.3123761972624504</v>
      </c>
      <c r="AH47" s="21">
        <v>442.499274569134</v>
      </c>
      <c r="AI47" s="21">
        <v>0</v>
      </c>
      <c r="AJ47" s="21">
        <v>692.09437997762302</v>
      </c>
      <c r="AK47" s="21">
        <v>234.90631253382699</v>
      </c>
      <c r="AL47" s="21">
        <v>24.422906687169601</v>
      </c>
      <c r="AM47" s="21">
        <v>261.00705889846</v>
      </c>
      <c r="AN47" s="21">
        <v>7.6235764813902497E-3</v>
      </c>
      <c r="AO47" s="21">
        <v>16.590388642537</v>
      </c>
      <c r="AP47" s="21">
        <v>5.1042382865677798</v>
      </c>
      <c r="AQ47" s="21">
        <v>113.055707551447</v>
      </c>
      <c r="AR47" s="21">
        <v>1.45768698005368</v>
      </c>
      <c r="AS47" s="21">
        <v>0.49622759348974999</v>
      </c>
      <c r="AT47" s="21">
        <v>16.764284308051799</v>
      </c>
      <c r="AU47" s="21">
        <v>3.3077155927401698</v>
      </c>
      <c r="AV47" s="21">
        <v>0.28301871679976998</v>
      </c>
      <c r="AW47" s="21">
        <v>2.4045798210949201</v>
      </c>
      <c r="AX47" s="21">
        <v>429.11311339870002</v>
      </c>
      <c r="AY47" s="21">
        <v>215.77064852108401</v>
      </c>
      <c r="AZ47" s="21">
        <v>213.34246487761499</v>
      </c>
      <c r="BA47" s="21">
        <v>6.4567706917552606E-2</v>
      </c>
      <c r="BB47" s="21">
        <v>7.4295902710031503E-2</v>
      </c>
      <c r="BC47" s="21">
        <v>46.545954794226098</v>
      </c>
      <c r="BD47" s="21">
        <v>0.20986987847021199</v>
      </c>
      <c r="BE47" s="21">
        <v>48.946385112187698</v>
      </c>
      <c r="BF47" s="21">
        <v>0.27182959561721098</v>
      </c>
      <c r="BG47" s="21">
        <v>0.39224314169656699</v>
      </c>
      <c r="BH47" s="21">
        <v>73.451369478110806</v>
      </c>
      <c r="BI47" s="21">
        <v>112.44937571615</v>
      </c>
      <c r="BJ47" s="21">
        <v>13.9819071523448</v>
      </c>
      <c r="BK47" s="21">
        <v>1.71799512778539</v>
      </c>
      <c r="BL47" s="21">
        <v>0.296479332219999</v>
      </c>
      <c r="BM47" s="21">
        <v>8.6515358521139607</v>
      </c>
      <c r="BN47" s="21">
        <v>29.4480187663785</v>
      </c>
      <c r="BO47" s="21">
        <v>0</v>
      </c>
      <c r="BP47" s="21">
        <v>0.87826265022680094</v>
      </c>
      <c r="BQ47" s="21">
        <v>15.8436023560962</v>
      </c>
      <c r="BR47" s="21">
        <v>9.4592464244580907E-5</v>
      </c>
      <c r="BS47" s="21">
        <v>12.4965910167892</v>
      </c>
      <c r="BT47" s="21">
        <v>643.90339721225405</v>
      </c>
      <c r="BU47" s="21">
        <v>10.944944353351801</v>
      </c>
      <c r="BW47" s="32">
        <f t="shared" si="8"/>
        <v>1.0748419451955205</v>
      </c>
      <c r="BX47" s="31">
        <f t="shared" si="0"/>
        <v>6.428330653373374E-3</v>
      </c>
      <c r="BY47" s="19">
        <f t="shared" si="1"/>
        <v>-0.90692467778161767</v>
      </c>
      <c r="BZ47" s="19">
        <f t="shared" si="2"/>
        <v>-0.92927555154532659</v>
      </c>
      <c r="CA47" s="19">
        <f t="shared" si="3"/>
        <v>-0.96066138748198571</v>
      </c>
      <c r="CB47" s="19">
        <f t="shared" si="4"/>
        <v>-0.97166204905753195</v>
      </c>
      <c r="CC47" s="19">
        <f t="shared" si="5"/>
        <v>-0.96298320083155675</v>
      </c>
      <c r="CD47" s="19">
        <f t="shared" si="6"/>
        <v>-0.97230263786420312</v>
      </c>
      <c r="CE47" s="19">
        <f t="shared" si="7"/>
        <v>-0.9643050127046674</v>
      </c>
    </row>
    <row r="48" spans="1:83" x14ac:dyDescent="0.3">
      <c r="A48" s="85"/>
      <c r="BY48" s="19"/>
      <c r="BZ48" s="19"/>
      <c r="CA48" s="19"/>
      <c r="CB48" s="19"/>
      <c r="CC48" s="19"/>
      <c r="CD48" s="19"/>
      <c r="CE48" s="19"/>
    </row>
    <row r="49" spans="1:83" x14ac:dyDescent="0.3">
      <c r="A49" s="86" t="s">
        <v>53</v>
      </c>
      <c r="B49" s="1">
        <f>SUM(B3:B47)</f>
        <v>4007822.5010240986</v>
      </c>
      <c r="C49" s="1">
        <f t="shared" ref="C49:H49" si="9">SUM(C3:C47)</f>
        <v>586945.12434279325</v>
      </c>
      <c r="D49" s="1">
        <f t="shared" si="9"/>
        <v>539365.54458231991</v>
      </c>
      <c r="E49" s="1">
        <f>SUM(E3:E47)</f>
        <v>688016.04057177203</v>
      </c>
      <c r="F49" s="1">
        <f t="shared" si="9"/>
        <v>429860.95252597606</v>
      </c>
      <c r="G49" s="1">
        <f t="shared" si="9"/>
        <v>28918.269441982997</v>
      </c>
      <c r="H49" s="1">
        <f t="shared" si="9"/>
        <v>2304806.7817545603</v>
      </c>
      <c r="K49" s="1">
        <f t="shared" ref="K49" si="10">SUM(K3:K47)</f>
        <v>1310.4927584068564</v>
      </c>
      <c r="L49" s="1">
        <f t="shared" ref="L49" si="11">SUM(L3:L47)</f>
        <v>69945.346441962349</v>
      </c>
      <c r="M49" s="1">
        <f t="shared" ref="M49:BU49" si="12">SUM(M3:M47)</f>
        <v>24414.108430894696</v>
      </c>
      <c r="N49" s="1">
        <f t="shared" si="12"/>
        <v>24395.270935369914</v>
      </c>
      <c r="O49" s="1">
        <f t="shared" si="12"/>
        <v>28136.067656952371</v>
      </c>
      <c r="P49" s="1">
        <f t="shared" si="12"/>
        <v>137.24316601504628</v>
      </c>
      <c r="Q49" s="1">
        <f t="shared" si="12"/>
        <v>19895.344863316841</v>
      </c>
      <c r="R49" s="1">
        <f t="shared" si="12"/>
        <v>698066.90607157734</v>
      </c>
      <c r="S49" s="1">
        <f t="shared" si="12"/>
        <v>2289872.8465270386</v>
      </c>
      <c r="T49" s="1">
        <f t="shared" si="12"/>
        <v>27050.879822444058</v>
      </c>
      <c r="U49" s="1">
        <f t="shared" si="12"/>
        <v>16101.037591427495</v>
      </c>
      <c r="V49" s="1">
        <f t="shared" si="12"/>
        <v>13872.38228259873</v>
      </c>
      <c r="W49" s="1">
        <f t="shared" si="12"/>
        <v>103841.69445079683</v>
      </c>
      <c r="X49" s="1">
        <f t="shared" si="12"/>
        <v>1382.4541753505478</v>
      </c>
      <c r="Y49" s="1">
        <f t="shared" si="12"/>
        <v>19353.695795970896</v>
      </c>
      <c r="Z49" s="1">
        <f t="shared" si="12"/>
        <v>19353.695795970896</v>
      </c>
      <c r="AA49" s="1">
        <f t="shared" si="12"/>
        <v>2060.8637422689321</v>
      </c>
      <c r="AB49" s="1">
        <f t="shared" si="12"/>
        <v>24663.566806928298</v>
      </c>
      <c r="AC49" s="1">
        <f t="shared" si="12"/>
        <v>707.50369382158283</v>
      </c>
      <c r="AD49" s="1">
        <f t="shared" si="12"/>
        <v>197195.68232362988</v>
      </c>
      <c r="AE49" s="1">
        <f t="shared" si="12"/>
        <v>5623.6339092505068</v>
      </c>
      <c r="AF49" s="1">
        <f t="shared" si="12"/>
        <v>7306.186519777415</v>
      </c>
      <c r="AG49" s="1">
        <f t="shared" si="12"/>
        <v>4055.3640350958262</v>
      </c>
      <c r="AH49" s="1">
        <f t="shared" si="12"/>
        <v>119594.97303370415</v>
      </c>
      <c r="AI49" s="1">
        <f t="shared" si="12"/>
        <v>0</v>
      </c>
      <c r="AJ49" s="1">
        <f t="shared" ref="AJ49" si="13">SUM(AJ3:AJ47)</f>
        <v>1203060.9478340033</v>
      </c>
      <c r="AK49" s="1">
        <f t="shared" si="12"/>
        <v>313898.54232303088</v>
      </c>
      <c r="AL49" s="1">
        <f t="shared" si="12"/>
        <v>32818.346874430514</v>
      </c>
      <c r="AM49" s="1">
        <f t="shared" si="12"/>
        <v>348777.7529397303</v>
      </c>
      <c r="AN49" s="1">
        <f t="shared" si="12"/>
        <v>11.656868288554977</v>
      </c>
      <c r="AO49" s="1">
        <f t="shared" si="12"/>
        <v>20533.109903966379</v>
      </c>
      <c r="AP49" s="1">
        <f t="shared" si="12"/>
        <v>1595.5244230260028</v>
      </c>
      <c r="AQ49" s="1">
        <f t="shared" si="12"/>
        <v>337316.97339988669</v>
      </c>
      <c r="AR49" s="1">
        <f t="shared" si="12"/>
        <v>1024.5570033055087</v>
      </c>
      <c r="AS49" s="1">
        <f t="shared" si="12"/>
        <v>862.39535308441168</v>
      </c>
      <c r="AT49" s="1">
        <f t="shared" si="12"/>
        <v>18352.606637232784</v>
      </c>
      <c r="AU49" s="1">
        <f t="shared" si="12"/>
        <v>1803.3043359397609</v>
      </c>
      <c r="AV49" s="1">
        <f t="shared" si="12"/>
        <v>325.9028078128905</v>
      </c>
      <c r="AW49" s="1">
        <f t="shared" si="12"/>
        <v>1912.506136820957</v>
      </c>
      <c r="AX49" s="1">
        <f t="shared" si="12"/>
        <v>323613.4370212988</v>
      </c>
      <c r="AY49" s="1">
        <f t="shared" si="12"/>
        <v>206821.18700082781</v>
      </c>
      <c r="AZ49" s="1">
        <f t="shared" si="12"/>
        <v>116792.25002047115</v>
      </c>
      <c r="BA49" s="1">
        <f t="shared" si="12"/>
        <v>54.954837567326848</v>
      </c>
      <c r="BB49" s="1">
        <f t="shared" si="12"/>
        <v>71.347101847614184</v>
      </c>
      <c r="BC49" s="1">
        <f t="shared" si="12"/>
        <v>27736.997767674449</v>
      </c>
      <c r="BD49" s="1">
        <f t="shared" si="12"/>
        <v>267.36430519409146</v>
      </c>
      <c r="BE49" s="1">
        <f t="shared" si="12"/>
        <v>54138.179878305571</v>
      </c>
      <c r="BF49" s="1">
        <f t="shared" si="12"/>
        <v>412.14195523270774</v>
      </c>
      <c r="BG49" s="1">
        <f t="shared" si="12"/>
        <v>618.58070945463601</v>
      </c>
      <c r="BH49" s="1">
        <f t="shared" si="12"/>
        <v>88191.883770773507</v>
      </c>
      <c r="BI49" s="1">
        <f t="shared" si="12"/>
        <v>99943.944525289364</v>
      </c>
      <c r="BJ49" s="1">
        <f t="shared" si="12"/>
        <v>4562.5359493163614</v>
      </c>
      <c r="BK49" s="1">
        <f t="shared" si="12"/>
        <v>4690.5227134156676</v>
      </c>
      <c r="BL49" s="1">
        <f t="shared" si="12"/>
        <v>199.88131482321228</v>
      </c>
      <c r="BM49" s="1">
        <f t="shared" si="12"/>
        <v>17875.258227813061</v>
      </c>
      <c r="BN49" s="1">
        <f t="shared" si="12"/>
        <v>72385.363954653076</v>
      </c>
      <c r="BO49" s="1">
        <f t="shared" si="12"/>
        <v>0</v>
      </c>
      <c r="BP49" s="1">
        <f t="shared" si="12"/>
        <v>7656.6104739922512</v>
      </c>
      <c r="BQ49" s="1">
        <f t="shared" si="12"/>
        <v>53876.112573870923</v>
      </c>
      <c r="BR49" s="1">
        <f t="shared" si="12"/>
        <v>0.4981401190917491</v>
      </c>
      <c r="BS49" s="1">
        <f t="shared" si="12"/>
        <v>54062.967599891621</v>
      </c>
      <c r="BT49" s="1">
        <f t="shared" si="12"/>
        <v>1070155.316486238</v>
      </c>
      <c r="BU49" s="1">
        <f t="shared" si="12"/>
        <v>34008.684689360198</v>
      </c>
      <c r="BY49" s="19">
        <f>+(S49-B49)/B49</f>
        <v>-0.42864913654686082</v>
      </c>
      <c r="BZ49" s="19">
        <f>+(AH49-C49)/C49</f>
        <v>-0.79624164496192806</v>
      </c>
      <c r="CA49" s="19">
        <f>+(AM49-D49)/D49</f>
        <v>-0.35335551845488977</v>
      </c>
      <c r="CB49" s="19">
        <f t="shared" ref="CB49:CC51" si="14">+(AX49-E49)/E49</f>
        <v>-0.52964259851796247</v>
      </c>
      <c r="CC49" s="19">
        <f t="shared" si="14"/>
        <v>-0.51886491251300659</v>
      </c>
      <c r="CD49" s="19">
        <f>+(BM49-G49)/G49</f>
        <v>-0.38186971168260508</v>
      </c>
      <c r="CE49" s="19">
        <f>+(BT49-H49)/H49</f>
        <v>-0.53568545313305171</v>
      </c>
    </row>
    <row r="50" spans="1:83" x14ac:dyDescent="0.3">
      <c r="A50" s="86" t="s">
        <v>70</v>
      </c>
      <c r="B50" s="1">
        <f>SUM(B3:B15)</f>
        <v>2352138.4471537997</v>
      </c>
      <c r="C50" s="1">
        <f t="shared" ref="C50:H50" si="15">SUM(C3:C15)</f>
        <v>4129.2776612033003</v>
      </c>
      <c r="D50" s="1">
        <f t="shared" si="15"/>
        <v>334682.71211261995</v>
      </c>
      <c r="E50" s="1">
        <f>SUM(E3:E15)</f>
        <v>236739.21100597203</v>
      </c>
      <c r="F50" s="1">
        <f t="shared" si="15"/>
        <v>185875.20923264601</v>
      </c>
      <c r="G50" s="1">
        <f t="shared" si="15"/>
        <v>17083.977886394005</v>
      </c>
      <c r="H50" s="1">
        <f t="shared" si="15"/>
        <v>761940.57537856</v>
      </c>
      <c r="K50" s="1">
        <f t="shared" ref="K50" si="16">SUM(K3:K15)</f>
        <v>1118.3671371992446</v>
      </c>
      <c r="L50" s="1">
        <f t="shared" ref="L50" si="17">SUM(L3:L15)</f>
        <v>48585.813955945276</v>
      </c>
      <c r="M50" s="1">
        <f t="shared" ref="M50:BU50" si="18">SUM(M3:M15)</f>
        <v>21509.104732998567</v>
      </c>
      <c r="N50" s="1">
        <f t="shared" si="18"/>
        <v>21490.358240200701</v>
      </c>
      <c r="O50" s="1">
        <f t="shared" si="18"/>
        <v>24922.252424716902</v>
      </c>
      <c r="P50" s="1">
        <f t="shared" si="18"/>
        <v>136.63777107822892</v>
      </c>
      <c r="Q50" s="1">
        <f t="shared" si="18"/>
        <v>14034.057601471011</v>
      </c>
      <c r="R50" s="1">
        <f t="shared" si="18"/>
        <v>692064.70396194875</v>
      </c>
      <c r="S50" s="1">
        <f t="shared" si="18"/>
        <v>2180837.7800087519</v>
      </c>
      <c r="T50" s="1">
        <f t="shared" si="18"/>
        <v>24954.625928240701</v>
      </c>
      <c r="U50" s="1">
        <f t="shared" si="18"/>
        <v>14156.860379578904</v>
      </c>
      <c r="V50" s="1">
        <f t="shared" si="18"/>
        <v>12844.888602595331</v>
      </c>
      <c r="W50" s="1">
        <f t="shared" si="18"/>
        <v>52821.282458465947</v>
      </c>
      <c r="X50" s="1">
        <f t="shared" si="18"/>
        <v>707.54696396777035</v>
      </c>
      <c r="Y50" s="1">
        <f t="shared" si="18"/>
        <v>17103.511439048394</v>
      </c>
      <c r="Z50" s="1">
        <f t="shared" si="18"/>
        <v>17103.511439048394</v>
      </c>
      <c r="AA50" s="1">
        <f t="shared" si="18"/>
        <v>1731.3408378168554</v>
      </c>
      <c r="AB50" s="1">
        <f t="shared" si="18"/>
        <v>24068.526232616237</v>
      </c>
      <c r="AC50" s="1">
        <f t="shared" si="18"/>
        <v>654.3559069737953</v>
      </c>
      <c r="AD50" s="1">
        <f t="shared" si="18"/>
        <v>137414.59689386384</v>
      </c>
      <c r="AE50" s="1">
        <f t="shared" si="18"/>
        <v>4005.9485338162344</v>
      </c>
      <c r="AF50" s="1">
        <f t="shared" si="18"/>
        <v>4586.3210629773448</v>
      </c>
      <c r="AG50" s="1">
        <f t="shared" si="18"/>
        <v>3651.0065918141136</v>
      </c>
      <c r="AH50" s="1">
        <f t="shared" si="18"/>
        <v>3818.2271959609743</v>
      </c>
      <c r="AI50" s="1">
        <f t="shared" si="18"/>
        <v>0</v>
      </c>
      <c r="AJ50" s="1">
        <f t="shared" ref="AJ50" si="19">SUM(AJ3:AJ15)</f>
        <v>807352.25565300148</v>
      </c>
      <c r="AK50" s="1">
        <f t="shared" si="18"/>
        <v>268390.7041167352</v>
      </c>
      <c r="AL50" s="1">
        <f t="shared" si="18"/>
        <v>28091.441745727963</v>
      </c>
      <c r="AM50" s="1">
        <f t="shared" si="18"/>
        <v>298213.48670027993</v>
      </c>
      <c r="AN50" s="1">
        <f t="shared" si="18"/>
        <v>8.194685334779976</v>
      </c>
      <c r="AO50" s="1">
        <f t="shared" si="18"/>
        <v>17008.758239825322</v>
      </c>
      <c r="AP50" s="1">
        <f t="shared" si="18"/>
        <v>208.28250207945035</v>
      </c>
      <c r="AQ50" s="1">
        <f t="shared" si="18"/>
        <v>247480.62968929709</v>
      </c>
      <c r="AR50" s="1">
        <f t="shared" si="18"/>
        <v>492.07423082701854</v>
      </c>
      <c r="AS50" s="1">
        <f t="shared" si="18"/>
        <v>798.61693389540733</v>
      </c>
      <c r="AT50" s="1">
        <f t="shared" si="18"/>
        <v>15927.511788263342</v>
      </c>
      <c r="AU50" s="1">
        <f t="shared" si="18"/>
        <v>880.42440712336918</v>
      </c>
      <c r="AV50" s="1">
        <f t="shared" si="18"/>
        <v>239.68491368848942</v>
      </c>
      <c r="AW50" s="1">
        <f t="shared" si="18"/>
        <v>1508.3266572828816</v>
      </c>
      <c r="AX50" s="1">
        <f t="shared" si="18"/>
        <v>222282.92288825713</v>
      </c>
      <c r="AY50" s="1">
        <f t="shared" si="18"/>
        <v>173888.50054741718</v>
      </c>
      <c r="AZ50" s="1">
        <f t="shared" si="18"/>
        <v>48394.42234084013</v>
      </c>
      <c r="BA50" s="1">
        <f t="shared" si="18"/>
        <v>33.001293154185142</v>
      </c>
      <c r="BB50" s="1">
        <f t="shared" si="18"/>
        <v>50.320114520411948</v>
      </c>
      <c r="BC50" s="1">
        <f t="shared" si="18"/>
        <v>14825.233465962157</v>
      </c>
      <c r="BD50" s="1">
        <f t="shared" si="18"/>
        <v>231.69706080801481</v>
      </c>
      <c r="BE50" s="1">
        <f t="shared" si="18"/>
        <v>50678.299906820488</v>
      </c>
      <c r="BF50" s="1">
        <f t="shared" si="18"/>
        <v>367.44242417073593</v>
      </c>
      <c r="BG50" s="1">
        <f t="shared" si="18"/>
        <v>551.47023929454974</v>
      </c>
      <c r="BH50" s="1">
        <f t="shared" si="18"/>
        <v>81974.269224762407</v>
      </c>
      <c r="BI50" s="1">
        <f t="shared" si="18"/>
        <v>25246.689069672728</v>
      </c>
      <c r="BJ50" s="1">
        <f t="shared" si="18"/>
        <v>721.29000086141855</v>
      </c>
      <c r="BK50" s="1">
        <f t="shared" si="18"/>
        <v>4283.6529890792317</v>
      </c>
      <c r="BL50" s="1">
        <f t="shared" si="18"/>
        <v>116.90239482331154</v>
      </c>
      <c r="BM50" s="1">
        <f t="shared" si="18"/>
        <v>16299.256392920825</v>
      </c>
      <c r="BN50" s="1">
        <f t="shared" si="18"/>
        <v>35301.93989378315</v>
      </c>
      <c r="BO50" s="1">
        <f t="shared" si="18"/>
        <v>0</v>
      </c>
      <c r="BP50" s="1">
        <f t="shared" si="18"/>
        <v>2059.2374090498374</v>
      </c>
      <c r="BQ50" s="1">
        <f t="shared" si="18"/>
        <v>41275.173523890895</v>
      </c>
      <c r="BR50" s="1">
        <f t="shared" si="18"/>
        <v>0.40181578490467385</v>
      </c>
      <c r="BS50" s="1">
        <f t="shared" si="18"/>
        <v>28473.864537049409</v>
      </c>
      <c r="BT50" s="1">
        <f t="shared" si="18"/>
        <v>721689.79964210757</v>
      </c>
      <c r="BU50" s="1">
        <f t="shared" si="18"/>
        <v>25497.304825322077</v>
      </c>
      <c r="BY50" s="19">
        <f>+(S50-B50)/B50</f>
        <v>-7.2827629407754391E-2</v>
      </c>
      <c r="BZ50" s="19">
        <f>+(AH50-C50)/C50</f>
        <v>-7.5328057535293896E-2</v>
      </c>
      <c r="CA50" s="19">
        <f>+(AM50-D50)/D50</f>
        <v>-0.10896656472673799</v>
      </c>
      <c r="CB50" s="19">
        <f t="shared" si="14"/>
        <v>-6.1064189815814747E-2</v>
      </c>
      <c r="CC50" s="19">
        <f t="shared" si="14"/>
        <v>-6.4487936474766638E-2</v>
      </c>
      <c r="CD50" s="19">
        <f>+(BM50-G50)/G50</f>
        <v>-4.5933183635068202E-2</v>
      </c>
      <c r="CE50" s="19">
        <f>+(BT50-H50)/H50</f>
        <v>-5.2826660027200115E-2</v>
      </c>
    </row>
    <row r="51" spans="1:83" x14ac:dyDescent="0.3">
      <c r="A51" s="86" t="s">
        <v>123</v>
      </c>
      <c r="B51" s="1">
        <f>SUM(B16:B47)</f>
        <v>1655684.0538703001</v>
      </c>
      <c r="C51" s="1">
        <f t="shared" ref="C51:H51" si="20">SUM(C16:C47)</f>
        <v>582815.84668158984</v>
      </c>
      <c r="D51" s="1">
        <f t="shared" si="20"/>
        <v>204682.83246969999</v>
      </c>
      <c r="E51" s="1">
        <f>SUM(E16:E47)</f>
        <v>451276.82956580009</v>
      </c>
      <c r="F51" s="1">
        <f t="shared" si="20"/>
        <v>243985.74329332996</v>
      </c>
      <c r="G51" s="1">
        <f t="shared" si="20"/>
        <v>11834.291555588999</v>
      </c>
      <c r="H51" s="1">
        <f t="shared" si="20"/>
        <v>1542866.2063759998</v>
      </c>
      <c r="K51" s="1">
        <f t="shared" ref="K51" si="21">SUM(K16:K47)</f>
        <v>192.12562120761197</v>
      </c>
      <c r="L51" s="1">
        <f t="shared" ref="L51" si="22">SUM(L16:L47)</f>
        <v>21359.532486017055</v>
      </c>
      <c r="M51" s="1">
        <f t="shared" ref="M51:BU51" si="23">SUM(M16:M47)</f>
        <v>2905.0036978961321</v>
      </c>
      <c r="N51" s="1">
        <f t="shared" si="23"/>
        <v>2904.9126951692115</v>
      </c>
      <c r="O51" s="1">
        <f t="shared" si="23"/>
        <v>3213.8152322354645</v>
      </c>
      <c r="P51" s="1">
        <f t="shared" si="23"/>
        <v>0.60539493681737699</v>
      </c>
      <c r="Q51" s="1">
        <f t="shared" si="23"/>
        <v>5861.2872618458359</v>
      </c>
      <c r="R51" s="1">
        <f t="shared" si="23"/>
        <v>6002.2021096286426</v>
      </c>
      <c r="S51" s="1">
        <f t="shared" si="23"/>
        <v>109035.06651828607</v>
      </c>
      <c r="T51" s="1">
        <f t="shared" si="23"/>
        <v>2096.2538942033693</v>
      </c>
      <c r="U51" s="1">
        <f t="shared" si="23"/>
        <v>1944.1772118485892</v>
      </c>
      <c r="V51" s="1">
        <f t="shared" si="23"/>
        <v>1027.4936800033979</v>
      </c>
      <c r="W51" s="1">
        <f t="shared" si="23"/>
        <v>51020.411992330883</v>
      </c>
      <c r="X51" s="1">
        <f t="shared" si="23"/>
        <v>674.90721138277763</v>
      </c>
      <c r="Y51" s="1">
        <f t="shared" si="23"/>
        <v>2250.1843569225007</v>
      </c>
      <c r="Z51" s="1">
        <f t="shared" si="23"/>
        <v>2250.1843569225007</v>
      </c>
      <c r="AA51" s="1">
        <f t="shared" si="23"/>
        <v>329.522904452077</v>
      </c>
      <c r="AB51" s="1">
        <f t="shared" si="23"/>
        <v>595.04057431205842</v>
      </c>
      <c r="AC51" s="1">
        <f t="shared" si="23"/>
        <v>53.147786847787707</v>
      </c>
      <c r="AD51" s="1">
        <f t="shared" si="23"/>
        <v>59781.085429766084</v>
      </c>
      <c r="AE51" s="1">
        <f t="shared" si="23"/>
        <v>1617.6853754342726</v>
      </c>
      <c r="AF51" s="1">
        <f t="shared" si="23"/>
        <v>2719.8654568000693</v>
      </c>
      <c r="AG51" s="1">
        <f t="shared" si="23"/>
        <v>404.3574432817129</v>
      </c>
      <c r="AH51" s="1">
        <f t="shared" si="23"/>
        <v>115776.74583774318</v>
      </c>
      <c r="AI51" s="1">
        <f t="shared" si="23"/>
        <v>0</v>
      </c>
      <c r="AJ51" s="1">
        <f t="shared" ref="AJ51" si="24">SUM(AJ16:AJ47)</f>
        <v>395708.69218100171</v>
      </c>
      <c r="AK51" s="1">
        <f t="shared" si="23"/>
        <v>45507.83820629571</v>
      </c>
      <c r="AL51" s="1">
        <f t="shared" si="23"/>
        <v>4726.9051287025486</v>
      </c>
      <c r="AM51" s="1">
        <f t="shared" si="23"/>
        <v>50564.266239450328</v>
      </c>
      <c r="AN51" s="1">
        <f t="shared" si="23"/>
        <v>3.462182953775002</v>
      </c>
      <c r="AO51" s="1">
        <f t="shared" si="23"/>
        <v>3524.3516641410556</v>
      </c>
      <c r="AP51" s="1">
        <f t="shared" si="23"/>
        <v>1387.2419209465525</v>
      </c>
      <c r="AQ51" s="1">
        <f t="shared" si="23"/>
        <v>89836.34371058963</v>
      </c>
      <c r="AR51" s="1">
        <f t="shared" si="23"/>
        <v>532.48277247849012</v>
      </c>
      <c r="AS51" s="1">
        <f t="shared" si="23"/>
        <v>63.778419189004303</v>
      </c>
      <c r="AT51" s="1">
        <f t="shared" si="23"/>
        <v>2425.094848969447</v>
      </c>
      <c r="AU51" s="1">
        <f t="shared" si="23"/>
        <v>922.8799288163915</v>
      </c>
      <c r="AV51" s="1">
        <f t="shared" si="23"/>
        <v>86.217894124401099</v>
      </c>
      <c r="AW51" s="1">
        <f t="shared" si="23"/>
        <v>404.17947953807516</v>
      </c>
      <c r="AX51" s="1">
        <f t="shared" si="23"/>
        <v>101330.51413304161</v>
      </c>
      <c r="AY51" s="1">
        <f t="shared" si="23"/>
        <v>32932.686453410635</v>
      </c>
      <c r="AZ51" s="1">
        <f t="shared" si="23"/>
        <v>68397.827679631024</v>
      </c>
      <c r="BA51" s="1">
        <f t="shared" si="23"/>
        <v>21.953544413141707</v>
      </c>
      <c r="BB51" s="1">
        <f t="shared" si="23"/>
        <v>21.026987327202235</v>
      </c>
      <c r="BC51" s="1">
        <f t="shared" si="23"/>
        <v>12911.764301712297</v>
      </c>
      <c r="BD51" s="1">
        <f t="shared" si="23"/>
        <v>35.667244386076668</v>
      </c>
      <c r="BE51" s="1">
        <f t="shared" si="23"/>
        <v>3459.8799714850757</v>
      </c>
      <c r="BF51" s="1">
        <f t="shared" si="23"/>
        <v>44.699531061971832</v>
      </c>
      <c r="BG51" s="1">
        <f t="shared" si="23"/>
        <v>67.110470160086265</v>
      </c>
      <c r="BH51" s="1">
        <f t="shared" si="23"/>
        <v>6217.6145460111138</v>
      </c>
      <c r="BI51" s="1">
        <f t="shared" si="23"/>
        <v>74697.255455616643</v>
      </c>
      <c r="BJ51" s="1">
        <f t="shared" si="23"/>
        <v>3841.2459484549418</v>
      </c>
      <c r="BK51" s="1">
        <f t="shared" si="23"/>
        <v>406.86972433643598</v>
      </c>
      <c r="BL51" s="1">
        <f t="shared" si="23"/>
        <v>82.978919999900711</v>
      </c>
      <c r="BM51" s="1">
        <f t="shared" si="23"/>
        <v>1576.0018348922329</v>
      </c>
      <c r="BN51" s="1">
        <f t="shared" si="23"/>
        <v>37083.42406086994</v>
      </c>
      <c r="BO51" s="1">
        <f t="shared" si="23"/>
        <v>0</v>
      </c>
      <c r="BP51" s="1">
        <f t="shared" si="23"/>
        <v>5597.3730649424133</v>
      </c>
      <c r="BQ51" s="1">
        <f t="shared" si="23"/>
        <v>12600.939049980037</v>
      </c>
      <c r="BR51" s="1">
        <f t="shared" si="23"/>
        <v>9.6324334187075297E-2</v>
      </c>
      <c r="BS51" s="1">
        <f t="shared" si="23"/>
        <v>25589.103062842205</v>
      </c>
      <c r="BT51" s="1">
        <f t="shared" si="23"/>
        <v>348465.51684413059</v>
      </c>
      <c r="BU51" s="1">
        <f t="shared" si="23"/>
        <v>8511.3798640381192</v>
      </c>
      <c r="BY51" s="19">
        <f>+(S51-B51)/B51</f>
        <v>-0.93414500413686574</v>
      </c>
      <c r="BZ51" s="19">
        <f>+(AH51-C51)/C51</f>
        <v>-0.80134935160574738</v>
      </c>
      <c r="CA51" s="19">
        <f>+(AM51-D51)/D51</f>
        <v>-0.75296283704235156</v>
      </c>
      <c r="CB51" s="19">
        <f t="shared" si="14"/>
        <v>-0.77545819440688402</v>
      </c>
      <c r="CC51" s="19">
        <f t="shared" si="14"/>
        <v>-0.86502208691014559</v>
      </c>
      <c r="CD51" s="19">
        <f>+(BM51-G51)/G51</f>
        <v>-0.86682753019145176</v>
      </c>
      <c r="CE51" s="19">
        <f>+(BT51-H51)/H51</f>
        <v>-0.77414404735545239</v>
      </c>
    </row>
    <row r="55" spans="1:83" x14ac:dyDescent="0.3">
      <c r="A55" s="87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E51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E7" sqref="E7"/>
    </sheetView>
  </sheetViews>
  <sheetFormatPr defaultColWidth="9.109375" defaultRowHeight="14.4" x14ac:dyDescent="0.3"/>
  <cols>
    <col min="1" max="1" width="18.88671875" style="23" customWidth="1"/>
    <col min="2" max="8" width="9.109375" style="21"/>
    <col min="9" max="9" width="9.109375" style="23"/>
    <col min="10" max="10" width="14.88671875" style="23" bestFit="1" customWidth="1"/>
    <col min="11" max="11" width="6" style="23" bestFit="1" customWidth="1"/>
    <col min="12" max="12" width="5.44140625" style="23" bestFit="1" customWidth="1"/>
    <col min="13" max="13" width="5.6640625" style="21" bestFit="1" customWidth="1"/>
    <col min="14" max="14" width="14.5546875" style="21" bestFit="1" customWidth="1"/>
    <col min="15" max="15" width="5.5546875" style="21" bestFit="1" customWidth="1"/>
    <col min="16" max="16" width="5.5546875" style="21" customWidth="1"/>
    <col min="17" max="17" width="5.6640625" style="21" bestFit="1" customWidth="1"/>
    <col min="18" max="18" width="6.6640625" style="21" bestFit="1" customWidth="1"/>
    <col min="19" max="19" width="9.33203125" style="21" bestFit="1" customWidth="1"/>
    <col min="20" max="22" width="5.6640625" style="21" bestFit="1" customWidth="1"/>
    <col min="23" max="23" width="5.88671875" style="21" bestFit="1" customWidth="1"/>
    <col min="24" max="24" width="5.88671875" style="21" customWidth="1"/>
    <col min="25" max="25" width="6.44140625" style="21" bestFit="1" customWidth="1"/>
    <col min="26" max="26" width="15.44140625" style="21" bestFit="1" customWidth="1"/>
    <col min="27" max="27" width="6.5546875" style="21" bestFit="1" customWidth="1"/>
    <col min="28" max="28" width="5.6640625" style="21" bestFit="1" customWidth="1"/>
    <col min="29" max="29" width="5.109375" style="21" bestFit="1" customWidth="1"/>
    <col min="30" max="30" width="5.109375" style="21" customWidth="1"/>
    <col min="31" max="31" width="4.109375" style="21" bestFit="1" customWidth="1"/>
    <col min="32" max="32" width="6.5546875" style="21" bestFit="1" customWidth="1"/>
    <col min="33" max="33" width="6.109375" style="21" bestFit="1" customWidth="1"/>
    <col min="34" max="34" width="6.6640625" style="21" bestFit="1" customWidth="1"/>
    <col min="35" max="35" width="10" style="21" bestFit="1" customWidth="1"/>
    <col min="36" max="36" width="10" style="21" customWidth="1"/>
    <col min="37" max="37" width="7.6640625" style="21" bestFit="1" customWidth="1"/>
    <col min="38" max="38" width="6.6640625" style="21" bestFit="1" customWidth="1"/>
    <col min="39" max="39" width="7.6640625" style="21" bestFit="1" customWidth="1"/>
    <col min="40" max="40" width="6" style="21" bestFit="1" customWidth="1"/>
    <col min="41" max="41" width="5.6640625" style="21" bestFit="1" customWidth="1"/>
    <col min="42" max="42" width="4.33203125" style="21" bestFit="1" customWidth="1"/>
    <col min="43" max="43" width="6.6640625" style="21" bestFit="1" customWidth="1"/>
    <col min="44" max="44" width="4.5546875" style="21" bestFit="1" customWidth="1"/>
    <col min="45" max="45" width="4.109375" style="21" bestFit="1" customWidth="1"/>
    <col min="46" max="46" width="5.6640625" style="21" bestFit="1" customWidth="1"/>
    <col min="47" max="47" width="4.109375" style="21" bestFit="1" customWidth="1"/>
    <col min="48" max="48" width="5.88671875" style="21" customWidth="1"/>
    <col min="49" max="49" width="3.33203125" style="21" bestFit="1" customWidth="1"/>
    <col min="50" max="50" width="6.6640625" style="21" bestFit="1" customWidth="1"/>
    <col min="51" max="51" width="6.88671875" style="21" bestFit="1" customWidth="1"/>
    <col min="52" max="52" width="5.6640625" style="21" bestFit="1" customWidth="1"/>
    <col min="53" max="53" width="5.109375" style="21" bestFit="1" customWidth="1"/>
    <col min="54" max="54" width="5.33203125" style="21" bestFit="1" customWidth="1"/>
    <col min="55" max="55" width="8.6640625" style="21" bestFit="1" customWidth="1"/>
    <col min="56" max="56" width="4.88671875" style="21" bestFit="1" customWidth="1"/>
    <col min="57" max="57" width="7.88671875" style="21" bestFit="1" customWidth="1"/>
    <col min="58" max="58" width="5.88671875" style="21" bestFit="1" customWidth="1"/>
    <col min="59" max="59" width="6" style="21" bestFit="1" customWidth="1"/>
    <col min="60" max="61" width="5.6640625" style="21" bestFit="1" customWidth="1"/>
    <col min="62" max="62" width="3.88671875" style="21" bestFit="1" customWidth="1"/>
    <col min="63" max="63" width="5.5546875" style="21" bestFit="1" customWidth="1"/>
    <col min="64" max="64" width="3.88671875" style="21" bestFit="1" customWidth="1"/>
    <col min="65" max="65" width="5.6640625" style="21" bestFit="1" customWidth="1"/>
    <col min="66" max="66" width="8" style="21" bestFit="1" customWidth="1"/>
    <col min="67" max="68" width="5.33203125" style="21" bestFit="1" customWidth="1"/>
    <col min="69" max="69" width="6.6640625" style="21" bestFit="1" customWidth="1"/>
    <col min="70" max="70" width="6.6640625" style="21" customWidth="1"/>
    <col min="71" max="71" width="5.6640625" style="21" bestFit="1" customWidth="1"/>
    <col min="72" max="72" width="9.109375" style="21" bestFit="1" customWidth="1"/>
    <col min="73" max="73" width="7.109375" style="21" bestFit="1" customWidth="1"/>
    <col min="74" max="16384" width="9.109375" style="23"/>
  </cols>
  <sheetData>
    <row r="1" spans="1:83" x14ac:dyDescent="0.3">
      <c r="B1" s="21" t="s">
        <v>634</v>
      </c>
      <c r="J1" s="23" t="s">
        <v>636</v>
      </c>
      <c r="BY1" s="23" t="s">
        <v>452</v>
      </c>
    </row>
    <row r="2" spans="1:83" x14ac:dyDescent="0.3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J2" s="21" t="s">
        <v>224</v>
      </c>
      <c r="K2" s="21" t="s">
        <v>552</v>
      </c>
      <c r="L2" s="21" t="s">
        <v>454</v>
      </c>
      <c r="M2" s="21" t="s">
        <v>127</v>
      </c>
      <c r="N2" s="21" t="s">
        <v>128</v>
      </c>
      <c r="O2" s="21" t="s">
        <v>129</v>
      </c>
      <c r="P2" s="21" t="s">
        <v>513</v>
      </c>
      <c r="Q2" s="21" t="s">
        <v>455</v>
      </c>
      <c r="R2" s="21" t="s">
        <v>130</v>
      </c>
      <c r="S2" s="21" t="s">
        <v>57</v>
      </c>
      <c r="T2" s="21" t="s">
        <v>132</v>
      </c>
      <c r="U2" s="21" t="s">
        <v>133</v>
      </c>
      <c r="V2" s="21" t="s">
        <v>456</v>
      </c>
      <c r="W2" s="21" t="s">
        <v>134</v>
      </c>
      <c r="X2" s="21" t="s">
        <v>553</v>
      </c>
      <c r="Y2" s="21" t="s">
        <v>135</v>
      </c>
      <c r="Z2" s="21" t="s">
        <v>136</v>
      </c>
      <c r="AA2" s="21" t="s">
        <v>137</v>
      </c>
      <c r="AB2" s="21" t="s">
        <v>138</v>
      </c>
      <c r="AC2" s="21" t="s">
        <v>139</v>
      </c>
      <c r="AD2" s="21" t="s">
        <v>551</v>
      </c>
      <c r="AE2" s="21" t="s">
        <v>461</v>
      </c>
      <c r="AF2" s="21" t="s">
        <v>140</v>
      </c>
      <c r="AG2" s="21" t="s">
        <v>473</v>
      </c>
      <c r="AH2" s="21" t="s">
        <v>55</v>
      </c>
      <c r="AI2" s="21" t="s">
        <v>124</v>
      </c>
      <c r="AJ2" s="21" t="s">
        <v>587</v>
      </c>
      <c r="AK2" s="21" t="s">
        <v>141</v>
      </c>
      <c r="AL2" s="21" t="s">
        <v>142</v>
      </c>
      <c r="AM2" s="21" t="s">
        <v>58</v>
      </c>
      <c r="AN2" s="21" t="s">
        <v>143</v>
      </c>
      <c r="AO2" s="21" t="s">
        <v>144</v>
      </c>
      <c r="AP2" s="21" t="s">
        <v>145</v>
      </c>
      <c r="AQ2" s="21" t="s">
        <v>146</v>
      </c>
      <c r="AR2" s="21" t="s">
        <v>147</v>
      </c>
      <c r="AS2" s="21" t="s">
        <v>148</v>
      </c>
      <c r="AT2" s="21" t="s">
        <v>149</v>
      </c>
      <c r="AU2" s="21" t="s">
        <v>150</v>
      </c>
      <c r="AV2" s="21" t="s">
        <v>151</v>
      </c>
      <c r="AW2" s="21" t="s">
        <v>152</v>
      </c>
      <c r="AX2" s="21" t="s">
        <v>52</v>
      </c>
      <c r="AY2" s="21" t="s">
        <v>51</v>
      </c>
      <c r="AZ2" s="21" t="s">
        <v>153</v>
      </c>
      <c r="BA2" s="21" t="s">
        <v>155</v>
      </c>
      <c r="BB2" s="21" t="s">
        <v>156</v>
      </c>
      <c r="BC2" s="21" t="s">
        <v>157</v>
      </c>
      <c r="BD2" s="21" t="s">
        <v>158</v>
      </c>
      <c r="BE2" s="21" t="s">
        <v>159</v>
      </c>
      <c r="BF2" s="21" t="s">
        <v>160</v>
      </c>
      <c r="BG2" s="21" t="s">
        <v>161</v>
      </c>
      <c r="BH2" s="21" t="s">
        <v>162</v>
      </c>
      <c r="BI2" s="21" t="s">
        <v>464</v>
      </c>
      <c r="BJ2" s="21" t="s">
        <v>163</v>
      </c>
      <c r="BK2" s="21" t="s">
        <v>164</v>
      </c>
      <c r="BL2" s="21" t="s">
        <v>165</v>
      </c>
      <c r="BM2" s="21" t="s">
        <v>59</v>
      </c>
      <c r="BN2" s="21" t="s">
        <v>474</v>
      </c>
      <c r="BO2" s="21" t="s">
        <v>166</v>
      </c>
      <c r="BP2" s="21" t="s">
        <v>167</v>
      </c>
      <c r="BQ2" s="21" t="s">
        <v>168</v>
      </c>
      <c r="BR2" s="21" t="s">
        <v>169</v>
      </c>
      <c r="BS2" s="21" t="s">
        <v>170</v>
      </c>
      <c r="BT2" s="21" t="s">
        <v>171</v>
      </c>
      <c r="BU2" s="21" t="s">
        <v>475</v>
      </c>
      <c r="BW2" s="21" t="s">
        <v>587</v>
      </c>
      <c r="BX2" s="21" t="s">
        <v>137</v>
      </c>
      <c r="BY2" s="21" t="s">
        <v>57</v>
      </c>
      <c r="BZ2" s="21" t="s">
        <v>55</v>
      </c>
      <c r="CA2" s="21" t="s">
        <v>58</v>
      </c>
      <c r="CB2" s="21" t="s">
        <v>52</v>
      </c>
      <c r="CC2" s="21" t="s">
        <v>51</v>
      </c>
      <c r="CD2" s="21" t="s">
        <v>59</v>
      </c>
      <c r="CE2" s="21" t="s">
        <v>60</v>
      </c>
    </row>
    <row r="3" spans="1:83" x14ac:dyDescent="0.3">
      <c r="A3" s="79" t="s">
        <v>72</v>
      </c>
      <c r="B3" s="21">
        <v>27546.480808</v>
      </c>
      <c r="C3" s="21">
        <v>130.52382512</v>
      </c>
      <c r="D3" s="21">
        <v>6489.6940476999998</v>
      </c>
      <c r="E3" s="21">
        <v>502.25237420000002</v>
      </c>
      <c r="F3" s="21">
        <v>240.56405355000001</v>
      </c>
      <c r="G3" s="21">
        <v>24.783604341</v>
      </c>
      <c r="H3" s="21">
        <v>1984.2068829</v>
      </c>
      <c r="J3" s="21" t="s">
        <v>117</v>
      </c>
      <c r="K3" s="21">
        <v>0</v>
      </c>
      <c r="L3" s="21">
        <v>0.28687618795978698</v>
      </c>
      <c r="M3" s="21">
        <v>9.0683388023743703</v>
      </c>
      <c r="N3" s="21">
        <v>9.0683388023743703</v>
      </c>
      <c r="O3" s="21">
        <v>3.0110634016766098</v>
      </c>
      <c r="P3" s="21">
        <v>8.0184540547958705E-2</v>
      </c>
      <c r="Q3" s="21">
        <v>22.340874581532901</v>
      </c>
      <c r="R3" s="21">
        <v>53.343992569762499</v>
      </c>
      <c r="S3" s="21">
        <v>7057.4766478722604</v>
      </c>
      <c r="T3" s="21">
        <v>41.176791979034</v>
      </c>
      <c r="U3" s="21">
        <v>10.5169372318325</v>
      </c>
      <c r="V3" s="21">
        <v>18.436102311876802</v>
      </c>
      <c r="W3" s="21">
        <v>0</v>
      </c>
      <c r="X3" s="21">
        <v>0</v>
      </c>
      <c r="Y3" s="21">
        <v>13.226224541124401</v>
      </c>
      <c r="Z3" s="21">
        <v>13.226224541124401</v>
      </c>
      <c r="AA3" s="21">
        <v>13.967038233656799</v>
      </c>
      <c r="AB3" s="21">
        <v>14.0785867978416</v>
      </c>
      <c r="AC3" s="21">
        <v>0.142547135684783</v>
      </c>
      <c r="AD3" s="21">
        <v>3.5846737998593401</v>
      </c>
      <c r="AE3" s="21">
        <v>1.16473724314224</v>
      </c>
      <c r="AF3" s="21">
        <v>0</v>
      </c>
      <c r="AG3" s="21">
        <v>0.18287404267167101</v>
      </c>
      <c r="AH3" s="21">
        <v>34.5818529847826</v>
      </c>
      <c r="AI3" s="21">
        <v>0</v>
      </c>
      <c r="AJ3" s="21">
        <v>506.19038950159</v>
      </c>
      <c r="AK3" s="21">
        <v>1571.27683151727</v>
      </c>
      <c r="AL3" s="21">
        <v>160.62234957588601</v>
      </c>
      <c r="AM3" s="21">
        <v>1745.8662193268201</v>
      </c>
      <c r="AN3" s="21">
        <v>0</v>
      </c>
      <c r="AO3" s="21">
        <v>22.990803479995702</v>
      </c>
      <c r="AP3" s="21">
        <v>2.8121712770823998E-2</v>
      </c>
      <c r="AQ3" s="21">
        <v>220.896784913771</v>
      </c>
      <c r="AR3" s="21">
        <v>0.129051053533733</v>
      </c>
      <c r="AS3" s="21">
        <v>4.5945232780524398E-2</v>
      </c>
      <c r="AT3" s="21">
        <v>36.141967404663802</v>
      </c>
      <c r="AU3" s="21">
        <v>0.826648809228549</v>
      </c>
      <c r="AV3" s="21">
        <v>6.9340035384182805E-2</v>
      </c>
      <c r="AW3" s="21">
        <v>5.9899126418536501E-3</v>
      </c>
      <c r="AX3" s="21">
        <v>134.845165713608</v>
      </c>
      <c r="AY3" s="21">
        <v>64.622833774698606</v>
      </c>
      <c r="AZ3" s="21">
        <v>70.222331938909903</v>
      </c>
      <c r="BA3" s="21">
        <v>0.73171547148597005</v>
      </c>
      <c r="BB3" s="21">
        <v>7.7114149815087204E-3</v>
      </c>
      <c r="BC3" s="21">
        <v>4.3008104190435201</v>
      </c>
      <c r="BD3" s="21">
        <v>1.6342050408681801E-2</v>
      </c>
      <c r="BE3" s="21">
        <v>4.3754110793278098</v>
      </c>
      <c r="BF3" s="21">
        <v>0.21844284241913201</v>
      </c>
      <c r="BG3" s="21">
        <v>8.34514790257775E-2</v>
      </c>
      <c r="BH3" s="21">
        <v>16.450866581788699</v>
      </c>
      <c r="BI3" s="21">
        <v>3.0523506049151998</v>
      </c>
      <c r="BJ3" s="21">
        <v>0.64210354007176096</v>
      </c>
      <c r="BK3" s="21">
        <v>0.52365494358923503</v>
      </c>
      <c r="BL3" s="21">
        <v>2.5259791552990699E-2</v>
      </c>
      <c r="BM3" s="21">
        <v>6.6417951795940198</v>
      </c>
      <c r="BN3" s="21">
        <v>11.450488808730301</v>
      </c>
      <c r="BO3" s="21">
        <v>0</v>
      </c>
      <c r="BP3" s="21">
        <v>2.8727002679497501E-2</v>
      </c>
      <c r="BQ3" s="21">
        <v>55.914146677469198</v>
      </c>
      <c r="BR3" s="21">
        <v>0</v>
      </c>
      <c r="BS3" s="21">
        <v>4.7994894035946398</v>
      </c>
      <c r="BT3" s="21">
        <v>495.41046049041802</v>
      </c>
      <c r="BU3" s="21">
        <v>63.286421851661999</v>
      </c>
      <c r="BW3" s="32">
        <f>AJ3/BT3</f>
        <v>1.021759591027813</v>
      </c>
      <c r="BX3" s="31">
        <f t="shared" ref="BX3:BX47" si="0">AA3/AM3</f>
        <v>8.0000621347964904E-3</v>
      </c>
      <c r="BY3" s="19">
        <f t="shared" ref="BY3:BY47" si="1">+(S3-B3)/B3</f>
        <v>-0.74379752182998859</v>
      </c>
      <c r="BZ3" s="19">
        <f t="shared" ref="BZ3:BZ34" si="2">+(AH3-C3)/C3</f>
        <v>-0.73505332874677098</v>
      </c>
      <c r="CA3" s="19">
        <f t="shared" ref="CA3:CA34" si="3">+(AM3-D3)/D3</f>
        <v>-0.73097865531186801</v>
      </c>
      <c r="CB3" s="19">
        <f t="shared" ref="CB3:CB34" si="4">+(AX3-E3)/E3</f>
        <v>-0.73151910744395643</v>
      </c>
      <c r="CC3" s="19">
        <f t="shared" ref="CC3:CC34" si="5">+(AY3-F3)/F3</f>
        <v>-0.73136953413837003</v>
      </c>
      <c r="CD3" s="19">
        <f t="shared" ref="CD3:CD34" si="6">+(BM3-G3)/G3</f>
        <v>-0.73200850496929659</v>
      </c>
      <c r="CE3" s="19">
        <f t="shared" ref="CE3:CE34" si="7">+(BT3-H3)/H3</f>
        <v>-0.7503231821440135</v>
      </c>
    </row>
    <row r="4" spans="1:83" x14ac:dyDescent="0.3">
      <c r="A4" s="79" t="s">
        <v>73</v>
      </c>
      <c r="B4" s="21">
        <v>8620.1529408999995</v>
      </c>
      <c r="C4" s="21">
        <v>34.872654679</v>
      </c>
      <c r="D4" s="21">
        <v>1738.4478099</v>
      </c>
      <c r="E4" s="21">
        <v>132.35391548999999</v>
      </c>
      <c r="F4" s="21">
        <v>72.369204367999998</v>
      </c>
      <c r="G4" s="21">
        <v>6.0566321866999999</v>
      </c>
      <c r="H4" s="21">
        <v>676.26366242999995</v>
      </c>
      <c r="J4" s="21" t="s">
        <v>73</v>
      </c>
      <c r="K4" s="21">
        <v>0</v>
      </c>
      <c r="L4" s="21">
        <v>0.41959730325677702</v>
      </c>
      <c r="M4" s="21">
        <v>10.240802695633199</v>
      </c>
      <c r="N4" s="21">
        <v>10.240802695633199</v>
      </c>
      <c r="O4" s="21">
        <v>3.2934623522214301</v>
      </c>
      <c r="P4" s="21">
        <v>6.9785879076924698E-2</v>
      </c>
      <c r="Q4" s="21">
        <v>31.250484629055698</v>
      </c>
      <c r="R4" s="21">
        <v>78.023735618203602</v>
      </c>
      <c r="S4" s="21">
        <v>8620.6346912702302</v>
      </c>
      <c r="T4" s="21">
        <v>49.128167807337903</v>
      </c>
      <c r="U4" s="21">
        <v>14.363554125465001</v>
      </c>
      <c r="V4" s="21">
        <v>23.336101628995099</v>
      </c>
      <c r="W4" s="21">
        <v>0</v>
      </c>
      <c r="X4" s="21">
        <v>0</v>
      </c>
      <c r="Y4" s="21">
        <v>14.522067444677701</v>
      </c>
      <c r="Z4" s="21">
        <v>14.522067444677701</v>
      </c>
      <c r="AA4" s="21">
        <v>13.9116451440444</v>
      </c>
      <c r="AB4" s="21">
        <v>19.565722172213999</v>
      </c>
      <c r="AC4" s="21">
        <v>0.125747292546944</v>
      </c>
      <c r="AD4" s="21">
        <v>5.0823120742878096</v>
      </c>
      <c r="AE4" s="21">
        <v>1.05369495238567</v>
      </c>
      <c r="AF4" s="21">
        <v>0</v>
      </c>
      <c r="AG4" s="21">
        <v>0.25989030214553799</v>
      </c>
      <c r="AH4" s="21">
        <v>34.871281271184998</v>
      </c>
      <c r="AI4" s="21">
        <v>0</v>
      </c>
      <c r="AJ4" s="21">
        <v>691.05834796651095</v>
      </c>
      <c r="AK4" s="21">
        <v>1565.05876794699</v>
      </c>
      <c r="AL4" s="21">
        <v>159.98387098552101</v>
      </c>
      <c r="AM4" s="21">
        <v>1738.95428407656</v>
      </c>
      <c r="AN4" s="21">
        <v>0</v>
      </c>
      <c r="AO4" s="21">
        <v>29.493973390212499</v>
      </c>
      <c r="AP4" s="21">
        <v>3.1671329442175503E-2</v>
      </c>
      <c r="AQ4" s="21">
        <v>309.76759006266701</v>
      </c>
      <c r="AR4" s="21">
        <v>0.12954144964918901</v>
      </c>
      <c r="AS4" s="21">
        <v>4.5321702850025E-2</v>
      </c>
      <c r="AT4" s="21">
        <v>41.155337665415402</v>
      </c>
      <c r="AU4" s="21">
        <v>0.69207824203442303</v>
      </c>
      <c r="AV4" s="21">
        <v>5.6217827675722101E-2</v>
      </c>
      <c r="AW4" s="21">
        <v>6.48573686734238E-3</v>
      </c>
      <c r="AX4" s="21">
        <v>132.37360049736199</v>
      </c>
      <c r="AY4" s="21">
        <v>72.386310473828303</v>
      </c>
      <c r="AZ4" s="21">
        <v>59.9872900235342</v>
      </c>
      <c r="BA4" s="21">
        <v>0.59008636606645704</v>
      </c>
      <c r="BB4" s="21">
        <v>6.4408119622789001E-3</v>
      </c>
      <c r="BC4" s="21">
        <v>4.0166150233965503</v>
      </c>
      <c r="BD4" s="21">
        <v>1.9868866879412601E-2</v>
      </c>
      <c r="BE4" s="21">
        <v>5.0095158098954498</v>
      </c>
      <c r="BF4" s="21">
        <v>0.27977827014335499</v>
      </c>
      <c r="BG4" s="21">
        <v>9.2980351306514206E-2</v>
      </c>
      <c r="BH4" s="21">
        <v>19.1726988431246</v>
      </c>
      <c r="BI4" s="21">
        <v>3.2432036011177301</v>
      </c>
      <c r="BJ4" s="21">
        <v>0.54500647607709396</v>
      </c>
      <c r="BK4" s="21">
        <v>0.51598298031823697</v>
      </c>
      <c r="BL4" s="21">
        <v>2.0682720723997801E-2</v>
      </c>
      <c r="BM4" s="21">
        <v>6.0567258938364397</v>
      </c>
      <c r="BN4" s="21">
        <v>14.4472636615155</v>
      </c>
      <c r="BO4" s="21">
        <v>0</v>
      </c>
      <c r="BP4" s="21">
        <v>2.50011844503602E-2</v>
      </c>
      <c r="BQ4" s="21">
        <v>81.225347066585101</v>
      </c>
      <c r="BR4" s="21">
        <v>0</v>
      </c>
      <c r="BS4" s="21">
        <v>6.6204757605119102</v>
      </c>
      <c r="BT4" s="21">
        <v>676.28689330180703</v>
      </c>
      <c r="BU4" s="21">
        <v>91.422215301178994</v>
      </c>
      <c r="BW4" s="32">
        <f t="shared" ref="BW4:BW15" si="8">AJ4/BT4</f>
        <v>1.0218419945898787</v>
      </c>
      <c r="BX4" s="31">
        <f t="shared" si="0"/>
        <v>8.0000062517065675E-3</v>
      </c>
      <c r="BY4" s="19">
        <f t="shared" si="1"/>
        <v>5.5886522377682878E-5</v>
      </c>
      <c r="BZ4" s="19">
        <f t="shared" si="2"/>
        <v>-3.9383517763255771E-5</v>
      </c>
      <c r="CA4" s="19">
        <f t="shared" si="3"/>
        <v>2.9133700400769491E-4</v>
      </c>
      <c r="CB4" s="19">
        <f t="shared" si="4"/>
        <v>1.4873007186166058E-4</v>
      </c>
      <c r="CC4" s="19">
        <f t="shared" si="5"/>
        <v>2.363727220396019E-4</v>
      </c>
      <c r="CD4" s="19">
        <f t="shared" si="6"/>
        <v>1.5471822219206584E-5</v>
      </c>
      <c r="CE4" s="19">
        <f t="shared" si="7"/>
        <v>3.4351796640378031E-5</v>
      </c>
    </row>
    <row r="5" spans="1:83" x14ac:dyDescent="0.3">
      <c r="A5" s="79" t="s">
        <v>74</v>
      </c>
      <c r="B5" s="21">
        <v>40257.966679999998</v>
      </c>
      <c r="C5" s="21">
        <v>186.39629626000001</v>
      </c>
      <c r="D5" s="21">
        <v>7230.6329266000002</v>
      </c>
      <c r="E5" s="21">
        <v>585.04193943999996</v>
      </c>
      <c r="F5" s="21">
        <v>257.29113004999999</v>
      </c>
      <c r="G5" s="21">
        <v>42.196235016000003</v>
      </c>
      <c r="H5" s="21">
        <v>2962.2799648</v>
      </c>
      <c r="J5" s="21" t="s">
        <v>67</v>
      </c>
      <c r="K5" s="21">
        <v>0</v>
      </c>
      <c r="L5" s="21">
        <v>1.77362114161058</v>
      </c>
      <c r="M5" s="21">
        <v>43.401278920749299</v>
      </c>
      <c r="N5" s="21">
        <v>43.401278920749299</v>
      </c>
      <c r="O5" s="21">
        <v>13.9632192066667</v>
      </c>
      <c r="P5" s="21">
        <v>0.29678606596559598</v>
      </c>
      <c r="Q5" s="21">
        <v>133.50982495393899</v>
      </c>
      <c r="R5" s="21">
        <v>329.80249812507901</v>
      </c>
      <c r="S5" s="21">
        <v>40257.768532768903</v>
      </c>
      <c r="T5" s="21">
        <v>208.08036490484201</v>
      </c>
      <c r="U5" s="21">
        <v>61.007628950214098</v>
      </c>
      <c r="V5" s="21">
        <v>98.777002163064694</v>
      </c>
      <c r="W5" s="21">
        <v>0</v>
      </c>
      <c r="X5" s="21">
        <v>0</v>
      </c>
      <c r="Y5" s="21">
        <v>61.565733259919398</v>
      </c>
      <c r="Z5" s="21">
        <v>61.565733259919398</v>
      </c>
      <c r="AA5" s="21">
        <v>57.855580504527701</v>
      </c>
      <c r="AB5" s="21">
        <v>85.560159376532795</v>
      </c>
      <c r="AC5" s="21">
        <v>0.53543945318562303</v>
      </c>
      <c r="AD5" s="21">
        <v>21.893141795435199</v>
      </c>
      <c r="AE5" s="21">
        <v>4.4782776240788698</v>
      </c>
      <c r="AF5" s="21">
        <v>0</v>
      </c>
      <c r="AG5" s="21">
        <v>1.26029274105888</v>
      </c>
      <c r="AH5" s="21">
        <v>186.375280896399</v>
      </c>
      <c r="AI5" s="21">
        <v>0</v>
      </c>
      <c r="AJ5" s="21">
        <v>3024.5591819750098</v>
      </c>
      <c r="AK5" s="21">
        <v>6508.7149088664401</v>
      </c>
      <c r="AL5" s="21">
        <v>665.32548002888097</v>
      </c>
      <c r="AM5" s="21">
        <v>7231.8959693998504</v>
      </c>
      <c r="AN5" s="21">
        <v>0</v>
      </c>
      <c r="AO5" s="21">
        <v>125.989344731229</v>
      </c>
      <c r="AP5" s="21">
        <v>0.14357827785953201</v>
      </c>
      <c r="AQ5" s="21">
        <v>1370.98930938342</v>
      </c>
      <c r="AR5" s="21">
        <v>0.60011717565876799</v>
      </c>
      <c r="AS5" s="21">
        <v>0.21611018700706</v>
      </c>
      <c r="AT5" s="21">
        <v>129.317551657048</v>
      </c>
      <c r="AU5" s="21">
        <v>3.9437619669637298</v>
      </c>
      <c r="AV5" s="21">
        <v>0.33361465412236602</v>
      </c>
      <c r="AW5" s="21">
        <v>2.7713588738790901E-2</v>
      </c>
      <c r="AX5" s="21">
        <v>584.89295881104601</v>
      </c>
      <c r="AY5" s="21">
        <v>257.23869667046898</v>
      </c>
      <c r="AZ5" s="21">
        <v>327.65426214057698</v>
      </c>
      <c r="BA5" s="21">
        <v>3.4819410594310898</v>
      </c>
      <c r="BB5" s="21">
        <v>3.6978385886010101E-2</v>
      </c>
      <c r="BC5" s="21">
        <v>20.7749832724306</v>
      </c>
      <c r="BD5" s="21">
        <v>8.4858975842854595E-2</v>
      </c>
      <c r="BE5" s="21">
        <v>19.269476236930601</v>
      </c>
      <c r="BF5" s="21">
        <v>1.14385048253663</v>
      </c>
      <c r="BG5" s="21">
        <v>0.341470019896713</v>
      </c>
      <c r="BH5" s="21">
        <v>71.932852395046197</v>
      </c>
      <c r="BI5" s="21">
        <v>14.3995637832636</v>
      </c>
      <c r="BJ5" s="21">
        <v>3.08256066844138</v>
      </c>
      <c r="BK5" s="21">
        <v>2.3868614450194698</v>
      </c>
      <c r="BL5" s="21">
        <v>0.12041622160860201</v>
      </c>
      <c r="BM5" s="21">
        <v>42.1925000964521</v>
      </c>
      <c r="BN5" s="21">
        <v>76.163988564890303</v>
      </c>
      <c r="BO5" s="21">
        <v>0</v>
      </c>
      <c r="BP5" s="21">
        <v>0.106325322029133</v>
      </c>
      <c r="BQ5" s="21">
        <v>351.56711683967399</v>
      </c>
      <c r="BR5" s="21">
        <v>0</v>
      </c>
      <c r="BS5" s="21">
        <v>33.852700309198099</v>
      </c>
      <c r="BT5" s="21">
        <v>2962.0929826882002</v>
      </c>
      <c r="BU5" s="21">
        <v>406.06651712385099</v>
      </c>
      <c r="BW5" s="32">
        <f t="shared" si="8"/>
        <v>1.0210885342397724</v>
      </c>
      <c r="BX5" s="31">
        <f t="shared" si="0"/>
        <v>8.0000570734604926E-3</v>
      </c>
      <c r="BY5" s="19">
        <f t="shared" si="1"/>
        <v>-4.921938374819107E-6</v>
      </c>
      <c r="BZ5" s="19">
        <f t="shared" si="2"/>
        <v>-1.127456071964822E-4</v>
      </c>
      <c r="CA5" s="19">
        <f t="shared" si="3"/>
        <v>1.7467942470204535E-4</v>
      </c>
      <c r="CB5" s="19">
        <f t="shared" si="4"/>
        <v>-2.5464948563611332E-4</v>
      </c>
      <c r="CC5" s="19">
        <f t="shared" si="5"/>
        <v>-2.0379007826978101E-4</v>
      </c>
      <c r="CD5" s="19">
        <f t="shared" si="6"/>
        <v>-8.8513099485918199E-5</v>
      </c>
      <c r="CE5" s="19">
        <f t="shared" si="7"/>
        <v>-6.3121012875780419E-5</v>
      </c>
    </row>
    <row r="6" spans="1:83" x14ac:dyDescent="0.3">
      <c r="A6" s="79" t="s">
        <v>75</v>
      </c>
      <c r="B6" s="21">
        <v>42300.185030000001</v>
      </c>
      <c r="C6" s="21">
        <v>186.32725668</v>
      </c>
      <c r="D6" s="21">
        <v>7430.9847553999998</v>
      </c>
      <c r="E6" s="21">
        <v>595.44698941000001</v>
      </c>
      <c r="F6" s="21">
        <v>276.56944184000002</v>
      </c>
      <c r="G6" s="21">
        <v>33.915828269000002</v>
      </c>
      <c r="H6" s="21">
        <v>3256.1287272</v>
      </c>
      <c r="J6" s="21" t="s">
        <v>118</v>
      </c>
      <c r="K6" s="21">
        <v>0</v>
      </c>
      <c r="L6" s="21">
        <v>2.0746042745878701</v>
      </c>
      <c r="M6" s="21">
        <v>49.708431629358898</v>
      </c>
      <c r="N6" s="21">
        <v>49.708431629358898</v>
      </c>
      <c r="O6" s="21">
        <v>14.885697242017899</v>
      </c>
      <c r="P6" s="21">
        <v>0.28586324332170299</v>
      </c>
      <c r="Q6" s="21">
        <v>147.911607625985</v>
      </c>
      <c r="R6" s="21">
        <v>385.81497439419701</v>
      </c>
      <c r="S6" s="21">
        <v>42298.050366353003</v>
      </c>
      <c r="T6" s="21">
        <v>229.07359260139901</v>
      </c>
      <c r="U6" s="21">
        <v>69.781435574331596</v>
      </c>
      <c r="V6" s="21">
        <v>110.855700740091</v>
      </c>
      <c r="W6" s="21">
        <v>55.805476865159697</v>
      </c>
      <c r="X6" s="21">
        <v>0</v>
      </c>
      <c r="Y6" s="21">
        <v>65.8964198942883</v>
      </c>
      <c r="Z6" s="21">
        <v>65.8964198942883</v>
      </c>
      <c r="AA6" s="21">
        <v>59.456520555344298</v>
      </c>
      <c r="AB6" s="21">
        <v>88.796668862470099</v>
      </c>
      <c r="AC6" s="21">
        <v>0.51314862981255005</v>
      </c>
      <c r="AD6" s="21">
        <v>23.677159690534999</v>
      </c>
      <c r="AE6" s="21">
        <v>4.3991032766194298</v>
      </c>
      <c r="AF6" s="21">
        <v>0</v>
      </c>
      <c r="AG6" s="21">
        <v>1.14615383682765</v>
      </c>
      <c r="AH6" s="21">
        <v>186.29021390344801</v>
      </c>
      <c r="AI6" s="21">
        <v>0</v>
      </c>
      <c r="AJ6" s="21">
        <v>3327.2338122874598</v>
      </c>
      <c r="AK6" s="21">
        <v>6688.7634678703898</v>
      </c>
      <c r="AL6" s="21">
        <v>683.72960752217</v>
      </c>
      <c r="AM6" s="21">
        <v>7431.94959594791</v>
      </c>
      <c r="AN6" s="21">
        <v>0</v>
      </c>
      <c r="AO6" s="21">
        <v>140.30837720531099</v>
      </c>
      <c r="AP6" s="21">
        <v>0.15575958597198999</v>
      </c>
      <c r="AQ6" s="21">
        <v>1475.45549150283</v>
      </c>
      <c r="AR6" s="21">
        <v>0.62143741353748105</v>
      </c>
      <c r="AS6" s="21">
        <v>0.21905838390185001</v>
      </c>
      <c r="AT6" s="21">
        <v>139.808738570413</v>
      </c>
      <c r="AU6" s="21">
        <v>3.84286942575108</v>
      </c>
      <c r="AV6" s="21">
        <v>0.31879729051957401</v>
      </c>
      <c r="AW6" s="21">
        <v>2.9391282924651398E-2</v>
      </c>
      <c r="AX6" s="21">
        <v>595.24042281893901</v>
      </c>
      <c r="AY6" s="21">
        <v>276.48756193609898</v>
      </c>
      <c r="AZ6" s="21">
        <v>318.752860882839</v>
      </c>
      <c r="BA6" s="21">
        <v>3.3523459933751099</v>
      </c>
      <c r="BB6" s="21">
        <v>3.6002870417830901E-2</v>
      </c>
      <c r="BC6" s="21">
        <v>21.016021539156799</v>
      </c>
      <c r="BD6" s="21">
        <v>9.4650253255951E-2</v>
      </c>
      <c r="BE6" s="21">
        <v>20.9236941748375</v>
      </c>
      <c r="BF6" s="21">
        <v>1.3054768321786601</v>
      </c>
      <c r="BG6" s="21">
        <v>0.36644349278261801</v>
      </c>
      <c r="BH6" s="21">
        <v>78.821389352777999</v>
      </c>
      <c r="BI6" s="21">
        <v>15.014326238639301</v>
      </c>
      <c r="BJ6" s="21">
        <v>3.0210524865380202</v>
      </c>
      <c r="BK6" s="21">
        <v>2.43806224750189</v>
      </c>
      <c r="BL6" s="21">
        <v>0.116370740256948</v>
      </c>
      <c r="BM6" s="21">
        <v>33.910218533154698</v>
      </c>
      <c r="BN6" s="21">
        <v>69.672819373865195</v>
      </c>
      <c r="BO6" s="21">
        <v>0</v>
      </c>
      <c r="BP6" s="21">
        <v>0.102411683384314</v>
      </c>
      <c r="BQ6" s="21">
        <v>393.545983266478</v>
      </c>
      <c r="BR6" s="21">
        <v>0</v>
      </c>
      <c r="BS6" s="21">
        <v>33.4997543610178</v>
      </c>
      <c r="BT6" s="21">
        <v>3255.4785677673199</v>
      </c>
      <c r="BU6" s="21">
        <v>422.78313513395801</v>
      </c>
      <c r="BW6" s="32">
        <f t="shared" si="8"/>
        <v>1.0220413813288751</v>
      </c>
      <c r="BX6" s="31">
        <f t="shared" si="0"/>
        <v>8.000124299519136E-3</v>
      </c>
      <c r="BY6" s="19">
        <f t="shared" si="1"/>
        <v>-5.0464640887105568E-5</v>
      </c>
      <c r="BZ6" s="19">
        <f t="shared" si="2"/>
        <v>-1.988049264076095E-4</v>
      </c>
      <c r="CA6" s="19">
        <f t="shared" si="3"/>
        <v>1.2984020014427213E-4</v>
      </c>
      <c r="CB6" s="19">
        <f t="shared" si="4"/>
        <v>-3.4691012757606183E-4</v>
      </c>
      <c r="CC6" s="19">
        <f t="shared" si="5"/>
        <v>-2.9605549823689096E-4</v>
      </c>
      <c r="CD6" s="19">
        <f t="shared" si="6"/>
        <v>-1.6540170568182452E-4</v>
      </c>
      <c r="CE6" s="19">
        <f t="shared" si="7"/>
        <v>-1.9967252131311382E-4</v>
      </c>
    </row>
    <row r="7" spans="1:83" x14ac:dyDescent="0.3">
      <c r="A7" s="80" t="s">
        <v>76</v>
      </c>
      <c r="B7" s="21">
        <v>272243.32926000003</v>
      </c>
      <c r="C7" s="21">
        <v>1411.3232006000001</v>
      </c>
      <c r="D7" s="21">
        <v>63274.203759999997</v>
      </c>
      <c r="E7" s="21">
        <v>5001.3229087</v>
      </c>
      <c r="F7" s="21">
        <v>2472.8520804</v>
      </c>
      <c r="G7" s="21">
        <v>223.99083898999999</v>
      </c>
      <c r="H7" s="21">
        <v>21427.251888999999</v>
      </c>
      <c r="J7" s="21" t="s">
        <v>119</v>
      </c>
      <c r="K7" s="21">
        <v>0</v>
      </c>
      <c r="L7" s="21">
        <v>12.5945324794281</v>
      </c>
      <c r="M7" s="21">
        <v>363.04949584556601</v>
      </c>
      <c r="N7" s="21">
        <v>363.04949584556601</v>
      </c>
      <c r="O7" s="21">
        <v>114.75261829726</v>
      </c>
      <c r="P7" s="21">
        <v>2.7789621574915699</v>
      </c>
      <c r="Q7" s="21">
        <v>953.62550176995796</v>
      </c>
      <c r="R7" s="21">
        <v>2342.1094149237501</v>
      </c>
      <c r="S7" s="21">
        <v>271468.09251034702</v>
      </c>
      <c r="T7" s="21">
        <v>1633.9837920289599</v>
      </c>
      <c r="U7" s="21">
        <v>445.85701402403998</v>
      </c>
      <c r="V7" s="21">
        <v>752.48546720084698</v>
      </c>
      <c r="W7" s="21">
        <v>252.55755323053199</v>
      </c>
      <c r="X7" s="21">
        <v>0</v>
      </c>
      <c r="Y7" s="21">
        <v>505.66251786129601</v>
      </c>
      <c r="Z7" s="21">
        <v>505.66251786129601</v>
      </c>
      <c r="AA7" s="21">
        <v>504.89612879401602</v>
      </c>
      <c r="AB7" s="21">
        <v>591.35943209709103</v>
      </c>
      <c r="AC7" s="21">
        <v>4.9534163404751999</v>
      </c>
      <c r="AD7" s="21">
        <v>149.91348428924601</v>
      </c>
      <c r="AE7" s="21">
        <v>40.969466940039801</v>
      </c>
      <c r="AF7" s="21">
        <v>0</v>
      </c>
      <c r="AG7" s="21">
        <v>7.4336926155855796</v>
      </c>
      <c r="AH7" s="21">
        <v>1407.39101385053</v>
      </c>
      <c r="AI7" s="21">
        <v>0</v>
      </c>
      <c r="AJ7" s="21">
        <v>21798.504075794899</v>
      </c>
      <c r="AK7" s="21">
        <v>56798.273761140197</v>
      </c>
      <c r="AL7" s="21">
        <v>5805.7749182360803</v>
      </c>
      <c r="AM7" s="21">
        <v>63108.944808170301</v>
      </c>
      <c r="AN7" s="21">
        <v>0</v>
      </c>
      <c r="AO7" s="21">
        <v>944.17485811604104</v>
      </c>
      <c r="AP7" s="21">
        <v>1.04673534064165</v>
      </c>
      <c r="AQ7" s="21">
        <v>9625.7602738405203</v>
      </c>
      <c r="AR7" s="21">
        <v>4.7315480304458202</v>
      </c>
      <c r="AS7" s="21">
        <v>1.7121811978813499</v>
      </c>
      <c r="AT7" s="21">
        <v>1393.2657614488801</v>
      </c>
      <c r="AU7" s="21">
        <v>29.248946686728701</v>
      </c>
      <c r="AV7" s="21">
        <v>2.4726721671985299</v>
      </c>
      <c r="AW7" s="21">
        <v>0.22459476292046199</v>
      </c>
      <c r="AX7" s="21">
        <v>4985.7669733295797</v>
      </c>
      <c r="AY7" s="21">
        <v>2464.48558805536</v>
      </c>
      <c r="AZ7" s="21">
        <v>2521.2813852742202</v>
      </c>
      <c r="BA7" s="21">
        <v>25.719366722333302</v>
      </c>
      <c r="BB7" s="21">
        <v>0.27286869822582999</v>
      </c>
      <c r="BC7" s="21">
        <v>155.128790379029</v>
      </c>
      <c r="BD7" s="21">
        <v>0.61994324200686701</v>
      </c>
      <c r="BE7" s="21">
        <v>166.759079901012</v>
      </c>
      <c r="BF7" s="21">
        <v>8.3542103319609495</v>
      </c>
      <c r="BG7" s="21">
        <v>3.1786502201866198</v>
      </c>
      <c r="BH7" s="21">
        <v>628.76510358967505</v>
      </c>
      <c r="BI7" s="21">
        <v>120.23151582091801</v>
      </c>
      <c r="BJ7" s="21">
        <v>22.755457707082801</v>
      </c>
      <c r="BK7" s="21">
        <v>19.3380683102123</v>
      </c>
      <c r="BL7" s="21">
        <v>0.89160931893715301</v>
      </c>
      <c r="BM7" s="21">
        <v>223.40354569354599</v>
      </c>
      <c r="BN7" s="21">
        <v>470.22399733871299</v>
      </c>
      <c r="BO7" s="21">
        <v>0</v>
      </c>
      <c r="BP7" s="21">
        <v>0.99551822842551396</v>
      </c>
      <c r="BQ7" s="21">
        <v>2476.7740516723602</v>
      </c>
      <c r="BR7" s="21">
        <v>0</v>
      </c>
      <c r="BS7" s="21">
        <v>214.28099134575601</v>
      </c>
      <c r="BT7" s="21">
        <v>21341.320559753502</v>
      </c>
      <c r="BU7" s="21">
        <v>2690.6282598053199</v>
      </c>
      <c r="BW7" s="32">
        <f t="shared" si="8"/>
        <v>1.021422456720114</v>
      </c>
      <c r="BX7" s="31">
        <f t="shared" si="0"/>
        <v>8.0003893319517266E-3</v>
      </c>
      <c r="BY7" s="19">
        <f t="shared" si="1"/>
        <v>-2.8475876773922091E-3</v>
      </c>
      <c r="BZ7" s="19">
        <f t="shared" si="2"/>
        <v>-2.786170274674375E-3</v>
      </c>
      <c r="CA7" s="19">
        <f t="shared" si="3"/>
        <v>-2.6117903033047261E-3</v>
      </c>
      <c r="CB7" s="19">
        <f t="shared" si="4"/>
        <v>-3.1103641285308856E-3</v>
      </c>
      <c r="CC7" s="19">
        <f t="shared" si="5"/>
        <v>-3.3833371639789317E-3</v>
      </c>
      <c r="CD7" s="19">
        <f t="shared" si="6"/>
        <v>-2.6219523043985397E-3</v>
      </c>
      <c r="CE7" s="19">
        <f t="shared" si="7"/>
        <v>-4.0103756511403951E-3</v>
      </c>
    </row>
    <row r="8" spans="1:83" x14ac:dyDescent="0.3">
      <c r="A8" s="81" t="s">
        <v>77</v>
      </c>
      <c r="B8" s="21">
        <v>471891.97885999997</v>
      </c>
      <c r="C8" s="21">
        <v>2547.2935361</v>
      </c>
      <c r="D8" s="21">
        <v>89448.304118999993</v>
      </c>
      <c r="E8" s="21">
        <v>7855.8532939999996</v>
      </c>
      <c r="F8" s="21">
        <v>3440.2131638000001</v>
      </c>
      <c r="G8" s="21">
        <v>458.93638576000001</v>
      </c>
      <c r="H8" s="21">
        <v>38609.338419</v>
      </c>
      <c r="J8" s="21" t="s">
        <v>68</v>
      </c>
      <c r="K8" s="21">
        <v>0</v>
      </c>
      <c r="L8" s="21">
        <v>24.6421011579666</v>
      </c>
      <c r="M8" s="21">
        <v>631.83564431561297</v>
      </c>
      <c r="N8" s="21">
        <v>631.83564431561297</v>
      </c>
      <c r="O8" s="21">
        <v>183.727709462788</v>
      </c>
      <c r="P8" s="21">
        <v>3.69629453271097</v>
      </c>
      <c r="Q8" s="21">
        <v>1725.1911282639101</v>
      </c>
      <c r="R8" s="21">
        <v>4583.0251667112998</v>
      </c>
      <c r="S8" s="21">
        <v>471804.08338541701</v>
      </c>
      <c r="T8" s="21">
        <v>2791.21223509416</v>
      </c>
      <c r="U8" s="21">
        <v>835.48801593578003</v>
      </c>
      <c r="V8" s="21">
        <v>1339.7404914495901</v>
      </c>
      <c r="W8" s="21">
        <v>1075.7189786717299</v>
      </c>
      <c r="X8" s="21">
        <v>0</v>
      </c>
      <c r="Y8" s="21">
        <v>814.06708587597802</v>
      </c>
      <c r="Z8" s="21">
        <v>814.06708587597802</v>
      </c>
      <c r="AA8" s="21">
        <v>715.62335157658003</v>
      </c>
      <c r="AB8" s="21">
        <v>1007.58152379613</v>
      </c>
      <c r="AC8" s="21">
        <v>6.5785422858975897</v>
      </c>
      <c r="AD8" s="21">
        <v>272.26433815434802</v>
      </c>
      <c r="AE8" s="21">
        <v>56.3652139656188</v>
      </c>
      <c r="AF8" s="21">
        <v>0</v>
      </c>
      <c r="AG8" s="21">
        <v>12.525030472978999</v>
      </c>
      <c r="AH8" s="21">
        <v>2546.7554423849601</v>
      </c>
      <c r="AI8" s="21">
        <v>0</v>
      </c>
      <c r="AJ8" s="21">
        <v>39449.009159102003</v>
      </c>
      <c r="AK8" s="21">
        <v>80507.068778474</v>
      </c>
      <c r="AL8" s="21">
        <v>8229.5053879859097</v>
      </c>
      <c r="AM8" s="21">
        <v>89452.197518036395</v>
      </c>
      <c r="AN8" s="21">
        <v>0</v>
      </c>
      <c r="AO8" s="21">
        <v>1689.1662312262599</v>
      </c>
      <c r="AP8" s="21">
        <v>2.1027990211478298</v>
      </c>
      <c r="AQ8" s="21">
        <v>17217.906416117901</v>
      </c>
      <c r="AR8" s="21">
        <v>8.3547128755435693</v>
      </c>
      <c r="AS8" s="21">
        <v>2.9618624426109301</v>
      </c>
      <c r="AT8" s="21">
        <v>1655.1221448767301</v>
      </c>
      <c r="AU8" s="21">
        <v>53.854316815202999</v>
      </c>
      <c r="AV8" s="21">
        <v>4.5015138918743096</v>
      </c>
      <c r="AW8" s="21">
        <v>0.38831516173658098</v>
      </c>
      <c r="AX8" s="21">
        <v>7853.2866714947804</v>
      </c>
      <c r="AY8" s="21">
        <v>3439.0224096297802</v>
      </c>
      <c r="AZ8" s="21">
        <v>4414.2642618649897</v>
      </c>
      <c r="BA8" s="21">
        <v>47.2699040438279</v>
      </c>
      <c r="BB8" s="21">
        <v>0.50543727023705098</v>
      </c>
      <c r="BC8" s="21">
        <v>289.61771292514698</v>
      </c>
      <c r="BD8" s="21">
        <v>1.2641325088047</v>
      </c>
      <c r="BE8" s="21">
        <v>268.69679051130697</v>
      </c>
      <c r="BF8" s="21">
        <v>17.2977896459928</v>
      </c>
      <c r="BG8" s="21">
        <v>4.6107882074769702</v>
      </c>
      <c r="BH8" s="21">
        <v>1005.8590218092201</v>
      </c>
      <c r="BI8" s="21">
        <v>189.837823586589</v>
      </c>
      <c r="BJ8" s="21">
        <v>42.297791630152602</v>
      </c>
      <c r="BK8" s="21">
        <v>32.680325402205703</v>
      </c>
      <c r="BL8" s="21">
        <v>1.6370505905631101</v>
      </c>
      <c r="BM8" s="21">
        <v>458.878105788786</v>
      </c>
      <c r="BN8" s="21">
        <v>835.86146562066006</v>
      </c>
      <c r="BO8" s="21">
        <v>0</v>
      </c>
      <c r="BP8" s="21">
        <v>1.32420494700485</v>
      </c>
      <c r="BQ8" s="21">
        <v>4597.1467186212303</v>
      </c>
      <c r="BR8" s="21">
        <v>0</v>
      </c>
      <c r="BS8" s="21">
        <v>403.21036944393899</v>
      </c>
      <c r="BT8" s="21">
        <v>38590.310741469402</v>
      </c>
      <c r="BU8" s="21">
        <v>4790.2127576018102</v>
      </c>
      <c r="BW8" s="32">
        <f t="shared" si="8"/>
        <v>1.0222516585415788</v>
      </c>
      <c r="BX8" s="31">
        <f t="shared" si="0"/>
        <v>8.0000645197373463E-3</v>
      </c>
      <c r="BY8" s="19">
        <f t="shared" si="1"/>
        <v>-1.8626185339133602E-4</v>
      </c>
      <c r="BZ8" s="19">
        <f t="shared" si="2"/>
        <v>-2.1124134592815351E-4</v>
      </c>
      <c r="CA8" s="19">
        <f t="shared" si="3"/>
        <v>4.3526806625896742E-5</v>
      </c>
      <c r="CB8" s="19">
        <f t="shared" si="4"/>
        <v>-3.267146685617739E-4</v>
      </c>
      <c r="CC8" s="19">
        <f t="shared" si="5"/>
        <v>-3.4612801984182135E-4</v>
      </c>
      <c r="CD8" s="19">
        <f t="shared" si="6"/>
        <v>-1.2698921467622153E-4</v>
      </c>
      <c r="CE8" s="19">
        <f t="shared" si="7"/>
        <v>-4.9282578541241567E-4</v>
      </c>
    </row>
    <row r="9" spans="1:83" x14ac:dyDescent="0.3">
      <c r="A9" s="79" t="s">
        <v>78</v>
      </c>
      <c r="B9" s="21">
        <v>81568.386811999997</v>
      </c>
      <c r="C9" s="21">
        <v>327.02424024999999</v>
      </c>
      <c r="D9" s="21">
        <v>15336.339805</v>
      </c>
      <c r="E9" s="21">
        <v>1189.6387709000001</v>
      </c>
      <c r="F9" s="21">
        <v>627.57968960999995</v>
      </c>
      <c r="G9" s="21">
        <v>35.872248448999997</v>
      </c>
      <c r="H9" s="21">
        <v>7555.1458638000004</v>
      </c>
      <c r="J9" s="21" t="s">
        <v>120</v>
      </c>
      <c r="K9" s="21">
        <v>0</v>
      </c>
      <c r="L9" s="21">
        <v>5.0149933036591197</v>
      </c>
      <c r="M9" s="21">
        <v>121.652892453314</v>
      </c>
      <c r="N9" s="21">
        <v>121.652892453314</v>
      </c>
      <c r="O9" s="21">
        <v>34.220582830403899</v>
      </c>
      <c r="P9" s="21">
        <v>0.61771218372812597</v>
      </c>
      <c r="Q9" s="21">
        <v>338.21367978216</v>
      </c>
      <c r="R9" s="21">
        <v>932.71301140208402</v>
      </c>
      <c r="S9" s="21">
        <v>81022.6725155288</v>
      </c>
      <c r="T9" s="21">
        <v>536.37007596355704</v>
      </c>
      <c r="U9" s="21">
        <v>167.03197332760101</v>
      </c>
      <c r="V9" s="21">
        <v>262.27221913259098</v>
      </c>
      <c r="W9" s="21">
        <v>234.344943977909</v>
      </c>
      <c r="X9" s="21">
        <v>0</v>
      </c>
      <c r="Y9" s="21">
        <v>152.00425973489399</v>
      </c>
      <c r="Z9" s="21">
        <v>152.00425973489399</v>
      </c>
      <c r="AA9" s="21">
        <v>121.74601762595201</v>
      </c>
      <c r="AB9" s="21">
        <v>193.33806281739601</v>
      </c>
      <c r="AC9" s="21">
        <v>1.09800262520654</v>
      </c>
      <c r="AD9" s="21">
        <v>53.990839740068402</v>
      </c>
      <c r="AE9" s="21">
        <v>9.6259921431681299</v>
      </c>
      <c r="AF9" s="21">
        <v>0</v>
      </c>
      <c r="AG9" s="21">
        <v>2.40552286471998</v>
      </c>
      <c r="AH9" s="21">
        <v>324.50464855569697</v>
      </c>
      <c r="AI9" s="21">
        <v>0</v>
      </c>
      <c r="AJ9" s="21">
        <v>7675.4352276547697</v>
      </c>
      <c r="AK9" s="21">
        <v>13695.967211097999</v>
      </c>
      <c r="AL9" s="21">
        <v>1399.9759519833301</v>
      </c>
      <c r="AM9" s="21">
        <v>15217.689180707301</v>
      </c>
      <c r="AN9" s="21">
        <v>0</v>
      </c>
      <c r="AO9" s="21">
        <v>330.80658600505899</v>
      </c>
      <c r="AP9" s="21">
        <v>0.36745313249227002</v>
      </c>
      <c r="AQ9" s="21">
        <v>3330.1247166553699</v>
      </c>
      <c r="AR9" s="21">
        <v>1.29689302622949</v>
      </c>
      <c r="AS9" s="21">
        <v>0.43657010422350401</v>
      </c>
      <c r="AT9" s="21">
        <v>315.14737556286701</v>
      </c>
      <c r="AU9" s="21">
        <v>6.7080748689627798</v>
      </c>
      <c r="AV9" s="21">
        <v>0.52537304959848197</v>
      </c>
      <c r="AW9" s="21">
        <v>6.5373410054178502E-2</v>
      </c>
      <c r="AX9" s="21">
        <v>1181.14919263105</v>
      </c>
      <c r="AY9" s="21">
        <v>622.78556128794003</v>
      </c>
      <c r="AZ9" s="21">
        <v>558.36363134311</v>
      </c>
      <c r="BA9" s="21">
        <v>5.6119143283894504</v>
      </c>
      <c r="BB9" s="21">
        <v>6.2771783043149995E-2</v>
      </c>
      <c r="BC9" s="21">
        <v>41.300657197815198</v>
      </c>
      <c r="BD9" s="21">
        <v>0.23721573879638599</v>
      </c>
      <c r="BE9" s="21">
        <v>48.845354034733802</v>
      </c>
      <c r="BF9" s="21">
        <v>3.4192354370938598</v>
      </c>
      <c r="BG9" s="21">
        <v>0.82440884714804596</v>
      </c>
      <c r="BH9" s="21">
        <v>187.457362831175</v>
      </c>
      <c r="BI9" s="21">
        <v>34.432730664638399</v>
      </c>
      <c r="BJ9" s="21">
        <v>5.3757522445807497</v>
      </c>
      <c r="BK9" s="21">
        <v>4.90607373358245</v>
      </c>
      <c r="BL9" s="21">
        <v>0.19770195715317099</v>
      </c>
      <c r="BM9" s="21">
        <v>35.598606237977798</v>
      </c>
      <c r="BN9" s="21">
        <v>160.090464247623</v>
      </c>
      <c r="BO9" s="21">
        <v>0</v>
      </c>
      <c r="BP9" s="21">
        <v>0.221293942261611</v>
      </c>
      <c r="BQ9" s="21">
        <v>900.96377273411804</v>
      </c>
      <c r="BR9" s="21">
        <v>0</v>
      </c>
      <c r="BS9" s="21">
        <v>78.043311351047507</v>
      </c>
      <c r="BT9" s="21">
        <v>7503.6177824809702</v>
      </c>
      <c r="BU9" s="21">
        <v>934.606404102802</v>
      </c>
      <c r="BW9" s="32">
        <f t="shared" si="8"/>
        <v>1.0228979473841204</v>
      </c>
      <c r="BX9" s="31">
        <f t="shared" si="0"/>
        <v>8.0002959831969311E-3</v>
      </c>
      <c r="BY9" s="19">
        <f t="shared" si="1"/>
        <v>-6.690267121856496E-3</v>
      </c>
      <c r="BZ9" s="19">
        <f t="shared" si="2"/>
        <v>-7.7046022410353025E-3</v>
      </c>
      <c r="CA9" s="19">
        <f t="shared" si="3"/>
        <v>-7.7365672514647914E-3</v>
      </c>
      <c r="CB9" s="19">
        <f t="shared" si="4"/>
        <v>-7.1362656266888373E-3</v>
      </c>
      <c r="CC9" s="19">
        <f t="shared" si="5"/>
        <v>-7.6390750074132553E-3</v>
      </c>
      <c r="CD9" s="19">
        <f t="shared" si="6"/>
        <v>-7.6282425232206963E-3</v>
      </c>
      <c r="CE9" s="19">
        <f t="shared" si="7"/>
        <v>-6.8202629370696499E-3</v>
      </c>
    </row>
    <row r="10" spans="1:83" x14ac:dyDescent="0.3">
      <c r="A10" s="79" t="s">
        <v>79</v>
      </c>
      <c r="B10" s="21">
        <v>152992.94620999999</v>
      </c>
      <c r="C10" s="21">
        <v>491.32853681</v>
      </c>
      <c r="D10" s="21">
        <v>29761.538886999999</v>
      </c>
      <c r="E10" s="21">
        <v>2076.8674181000001</v>
      </c>
      <c r="F10" s="21">
        <v>1201.6408183000001</v>
      </c>
      <c r="G10" s="21">
        <v>70.698478559999998</v>
      </c>
      <c r="H10" s="21">
        <v>12910.727879</v>
      </c>
      <c r="J10" s="21" t="s">
        <v>121</v>
      </c>
      <c r="K10" s="21">
        <v>0</v>
      </c>
      <c r="L10" s="21">
        <v>8.3781239052673797</v>
      </c>
      <c r="M10" s="21">
        <v>212.45761165687199</v>
      </c>
      <c r="N10" s="21">
        <v>212.45761165687199</v>
      </c>
      <c r="O10" s="21">
        <v>61.783333553795501</v>
      </c>
      <c r="P10" s="21">
        <v>1.22893824837271</v>
      </c>
      <c r="Q10" s="21">
        <v>576.44343758111097</v>
      </c>
      <c r="R10" s="21">
        <v>1558.20134371622</v>
      </c>
      <c r="S10" s="21">
        <v>151475.10954876899</v>
      </c>
      <c r="T10" s="21">
        <v>941.96482052050999</v>
      </c>
      <c r="U10" s="21">
        <v>283.13249285305602</v>
      </c>
      <c r="V10" s="21">
        <v>453.15447917028899</v>
      </c>
      <c r="W10" s="21">
        <v>331.28124468411602</v>
      </c>
      <c r="X10" s="21">
        <v>0</v>
      </c>
      <c r="Y10" s="21">
        <v>273.77662680379399</v>
      </c>
      <c r="Z10" s="21">
        <v>273.77662680379399</v>
      </c>
      <c r="AA10" s="21">
        <v>235.64306420410401</v>
      </c>
      <c r="AB10" s="21">
        <v>334.47832276437498</v>
      </c>
      <c r="AC10" s="21">
        <v>2.1816237809652899</v>
      </c>
      <c r="AD10" s="21">
        <v>92.175067744903103</v>
      </c>
      <c r="AE10" s="21">
        <v>18.775833607257599</v>
      </c>
      <c r="AF10" s="21">
        <v>0</v>
      </c>
      <c r="AG10" s="21">
        <v>4.1917264272722701</v>
      </c>
      <c r="AH10" s="21">
        <v>486.05164293942198</v>
      </c>
      <c r="AI10" s="21">
        <v>0</v>
      </c>
      <c r="AJ10" s="21">
        <v>13063.2104454989</v>
      </c>
      <c r="AK10" s="21">
        <v>26507.703917943902</v>
      </c>
      <c r="AL10" s="21">
        <v>2709.77809156897</v>
      </c>
      <c r="AM10" s="21">
        <v>29453.125073717001</v>
      </c>
      <c r="AN10" s="21">
        <v>0</v>
      </c>
      <c r="AO10" s="21">
        <v>569.67622175741405</v>
      </c>
      <c r="AP10" s="21">
        <v>0.71706188925081404</v>
      </c>
      <c r="AQ10" s="21">
        <v>5665.0866596967498</v>
      </c>
      <c r="AR10" s="21">
        <v>2.3348451528629699</v>
      </c>
      <c r="AS10" s="21">
        <v>0.76313464177648305</v>
      </c>
      <c r="AT10" s="21">
        <v>603.66369615899805</v>
      </c>
      <c r="AU10" s="21">
        <v>10.288687202720499</v>
      </c>
      <c r="AV10" s="21">
        <v>0.76022773745156602</v>
      </c>
      <c r="AW10" s="21">
        <v>0.123411762760627</v>
      </c>
      <c r="AX10" s="21">
        <v>2055.5066863980301</v>
      </c>
      <c r="AY10" s="21">
        <v>1188.3636565860299</v>
      </c>
      <c r="AZ10" s="21">
        <v>867.14302981200001</v>
      </c>
      <c r="BA10" s="21">
        <v>8.2174459454245792</v>
      </c>
      <c r="BB10" s="21">
        <v>9.6202207928922895E-2</v>
      </c>
      <c r="BC10" s="21">
        <v>70.810420476529103</v>
      </c>
      <c r="BD10" s="21">
        <v>0.47943751274547097</v>
      </c>
      <c r="BE10" s="21">
        <v>95.122379558744797</v>
      </c>
      <c r="BF10" s="21">
        <v>7.0741007622480696</v>
      </c>
      <c r="BG10" s="21">
        <v>1.5698452906518501</v>
      </c>
      <c r="BH10" s="21">
        <v>369.03109211461799</v>
      </c>
      <c r="BI10" s="21">
        <v>62.142654439833002</v>
      </c>
      <c r="BJ10" s="21">
        <v>8.4085279187817292</v>
      </c>
      <c r="BK10" s="21">
        <v>8.6085227379200404</v>
      </c>
      <c r="BL10" s="21">
        <v>0.294617514619399</v>
      </c>
      <c r="BM10" s="21">
        <v>69.948105402977305</v>
      </c>
      <c r="BN10" s="21">
        <v>275.59463803270597</v>
      </c>
      <c r="BO10" s="21">
        <v>0</v>
      </c>
      <c r="BP10" s="21">
        <v>0.440245858398011</v>
      </c>
      <c r="BQ10" s="21">
        <v>1517.7665636184399</v>
      </c>
      <c r="BR10" s="21">
        <v>0</v>
      </c>
      <c r="BS10" s="21">
        <v>130.78642513269</v>
      </c>
      <c r="BT10" s="21">
        <v>12772.422756108101</v>
      </c>
      <c r="BU10" s="21">
        <v>1597.65866907025</v>
      </c>
      <c r="BW10" s="32">
        <f t="shared" si="8"/>
        <v>1.0227668387543576</v>
      </c>
      <c r="BX10" s="31">
        <f t="shared" si="0"/>
        <v>8.000613300433241E-3</v>
      </c>
      <c r="BY10" s="19">
        <f t="shared" si="1"/>
        <v>-9.9209584417545918E-3</v>
      </c>
      <c r="BZ10" s="19">
        <f t="shared" si="2"/>
        <v>-1.0740051666526E-2</v>
      </c>
      <c r="CA10" s="19">
        <f t="shared" si="3"/>
        <v>-1.0362831520708575E-2</v>
      </c>
      <c r="CB10" s="19">
        <f t="shared" si="4"/>
        <v>-1.0285072371885775E-2</v>
      </c>
      <c r="CC10" s="19">
        <f t="shared" si="5"/>
        <v>-1.1049193329462437E-2</v>
      </c>
      <c r="CD10" s="19">
        <f t="shared" si="6"/>
        <v>-1.0613710115216562E-2</v>
      </c>
      <c r="CE10" s="19">
        <f t="shared" si="7"/>
        <v>-1.0712418710091487E-2</v>
      </c>
    </row>
    <row r="11" spans="1:83" x14ac:dyDescent="0.3">
      <c r="A11" s="79" t="s">
        <v>80</v>
      </c>
      <c r="B11" s="21">
        <v>273162.36444999999</v>
      </c>
      <c r="C11" s="21">
        <v>1090.7721865999999</v>
      </c>
      <c r="D11" s="21">
        <v>69522.011215999999</v>
      </c>
      <c r="E11" s="21">
        <v>4532.7767501999997</v>
      </c>
      <c r="F11" s="21">
        <v>2472.6632257000001</v>
      </c>
      <c r="G11" s="21">
        <v>136.06469317</v>
      </c>
      <c r="H11" s="21">
        <v>23048.425192999999</v>
      </c>
      <c r="J11" s="21" t="s">
        <v>122</v>
      </c>
      <c r="K11" s="21">
        <v>0</v>
      </c>
      <c r="L11" s="21">
        <v>12.5581934513467</v>
      </c>
      <c r="M11" s="21">
        <v>370.60115508133401</v>
      </c>
      <c r="N11" s="21">
        <v>370.60115508133401</v>
      </c>
      <c r="O11" s="21">
        <v>115.51880105491099</v>
      </c>
      <c r="P11" s="21">
        <v>2.8199896629088901</v>
      </c>
      <c r="Q11" s="21">
        <v>927.685273743263</v>
      </c>
      <c r="R11" s="21">
        <v>2335.39577819849</v>
      </c>
      <c r="S11" s="21">
        <v>252686.72589163101</v>
      </c>
      <c r="T11" s="21">
        <v>1640.3155163362501</v>
      </c>
      <c r="U11" s="21">
        <v>448.03340326228903</v>
      </c>
      <c r="V11" s="21">
        <v>753.86952367168703</v>
      </c>
      <c r="W11" s="21">
        <v>331.692149918925</v>
      </c>
      <c r="X11" s="21">
        <v>0</v>
      </c>
      <c r="Y11" s="21">
        <v>509.26263256380901</v>
      </c>
      <c r="Z11" s="21">
        <v>509.26263256380901</v>
      </c>
      <c r="AA11" s="21">
        <v>509.22067692918</v>
      </c>
      <c r="AB11" s="21">
        <v>574.48478185596105</v>
      </c>
      <c r="AC11" s="21">
        <v>5.0002944811245804</v>
      </c>
      <c r="AD11" s="21">
        <v>150.12450321923299</v>
      </c>
      <c r="AE11" s="21">
        <v>41.512020670535797</v>
      </c>
      <c r="AF11" s="21">
        <v>0</v>
      </c>
      <c r="AG11" s="21">
        <v>8.5595305553828602</v>
      </c>
      <c r="AH11" s="21">
        <v>1002.98943853789</v>
      </c>
      <c r="AI11" s="21">
        <v>0</v>
      </c>
      <c r="AJ11" s="21">
        <v>21867.8097852147</v>
      </c>
      <c r="AK11" s="21">
        <v>57284.971412005099</v>
      </c>
      <c r="AL11" s="21">
        <v>5855.3673991523301</v>
      </c>
      <c r="AM11" s="21">
        <v>63649.559488086699</v>
      </c>
      <c r="AN11" s="21">
        <v>0</v>
      </c>
      <c r="AO11" s="21">
        <v>952.91363088564901</v>
      </c>
      <c r="AP11" s="21">
        <v>1.1468323440092101</v>
      </c>
      <c r="AQ11" s="21">
        <v>9588.2608667702807</v>
      </c>
      <c r="AR11" s="21">
        <v>4.3258916318060798</v>
      </c>
      <c r="AS11" s="21">
        <v>1.4540326394285601</v>
      </c>
      <c r="AT11" s="21">
        <v>1231.8821781665199</v>
      </c>
      <c r="AU11" s="21">
        <v>22.3938707099433</v>
      </c>
      <c r="AV11" s="21">
        <v>1.7539281403462299</v>
      </c>
      <c r="AW11" s="21">
        <v>0.21730965569315999</v>
      </c>
      <c r="AX11" s="21">
        <v>4190.4648975126202</v>
      </c>
      <c r="AY11" s="21">
        <v>2271.9189065626001</v>
      </c>
      <c r="AZ11" s="21">
        <v>1918.54599095002</v>
      </c>
      <c r="BA11" s="21">
        <v>18.8635875813643</v>
      </c>
      <c r="BB11" s="21">
        <v>0.208699162794799</v>
      </c>
      <c r="BC11" s="21">
        <v>134.973337742577</v>
      </c>
      <c r="BD11" s="21">
        <v>0.73291835733615496</v>
      </c>
      <c r="BE11" s="21">
        <v>166.29126793322101</v>
      </c>
      <c r="BF11" s="21">
        <v>10.5174995177389</v>
      </c>
      <c r="BG11" s="21">
        <v>2.95630747862895</v>
      </c>
      <c r="BH11" s="21">
        <v>639.04167066254297</v>
      </c>
      <c r="BI11" s="21">
        <v>124.66332459024299</v>
      </c>
      <c r="BJ11" s="21">
        <v>17.814286170957399</v>
      </c>
      <c r="BK11" s="21">
        <v>16.6827982164608</v>
      </c>
      <c r="BL11" s="21">
        <v>0.66249045123100603</v>
      </c>
      <c r="BM11" s="21">
        <v>125.249541824434</v>
      </c>
      <c r="BN11" s="21">
        <v>615.63958425926205</v>
      </c>
      <c r="BO11" s="21">
        <v>0</v>
      </c>
      <c r="BP11" s="21">
        <v>1.0102169817737201</v>
      </c>
      <c r="BQ11" s="21">
        <v>2422.8984106999101</v>
      </c>
      <c r="BR11" s="21">
        <v>0</v>
      </c>
      <c r="BS11" s="21">
        <v>263.67449871856297</v>
      </c>
      <c r="BT11" s="21">
        <v>21410.856312659402</v>
      </c>
      <c r="BU11" s="21">
        <v>2728.9945402007302</v>
      </c>
      <c r="BW11" s="32">
        <f t="shared" si="8"/>
        <v>1.0213421390477091</v>
      </c>
      <c r="BX11" s="31">
        <f t="shared" si="0"/>
        <v>8.000380222969037E-3</v>
      </c>
      <c r="BY11" s="19">
        <f t="shared" si="1"/>
        <v>-7.4957758546261494E-2</v>
      </c>
      <c r="BZ11" s="19">
        <f t="shared" si="2"/>
        <v>-8.0477618645313873E-2</v>
      </c>
      <c r="CA11" s="19">
        <f t="shared" si="3"/>
        <v>-8.4468956308930782E-2</v>
      </c>
      <c r="CB11" s="19">
        <f t="shared" si="4"/>
        <v>-7.5519239431387331E-2</v>
      </c>
      <c r="CC11" s="19">
        <f t="shared" si="5"/>
        <v>-8.1185467171968062E-2</v>
      </c>
      <c r="CD11" s="19">
        <f t="shared" si="6"/>
        <v>-7.9485361658468465E-2</v>
      </c>
      <c r="CE11" s="19">
        <f t="shared" si="7"/>
        <v>-7.104905721879605E-2</v>
      </c>
    </row>
    <row r="12" spans="1:83" x14ac:dyDescent="0.3">
      <c r="A12" s="79" t="s">
        <v>81</v>
      </c>
      <c r="B12" s="21">
        <v>282419.71997999999</v>
      </c>
      <c r="C12" s="21">
        <v>995.48573322000004</v>
      </c>
      <c r="D12" s="21">
        <v>54207.254495000001</v>
      </c>
      <c r="E12" s="21">
        <v>3377.4005146</v>
      </c>
      <c r="F12" s="21">
        <v>1836.4531119000001</v>
      </c>
      <c r="G12" s="21">
        <v>130.43065141</v>
      </c>
      <c r="H12" s="21">
        <v>24856.547742999999</v>
      </c>
      <c r="J12" s="21" t="s">
        <v>69</v>
      </c>
      <c r="K12" s="21">
        <v>0</v>
      </c>
      <c r="L12" s="21">
        <v>13.9842946356917</v>
      </c>
      <c r="M12" s="21">
        <v>345.39330835979399</v>
      </c>
      <c r="N12" s="21">
        <v>345.39330835979399</v>
      </c>
      <c r="O12" s="21">
        <v>102.925048182013</v>
      </c>
      <c r="P12" s="21">
        <v>2.0396707116292601</v>
      </c>
      <c r="Q12" s="21">
        <v>1036.01042884772</v>
      </c>
      <c r="R12" s="21">
        <v>2600.7088333239599</v>
      </c>
      <c r="S12" s="21">
        <v>260417.35133627601</v>
      </c>
      <c r="T12" s="21">
        <v>1569.90630998131</v>
      </c>
      <c r="U12" s="21">
        <v>472.864447333454</v>
      </c>
      <c r="V12" s="21">
        <v>755.60041295259498</v>
      </c>
      <c r="W12" s="21">
        <v>523.52309324104704</v>
      </c>
      <c r="X12" s="21">
        <v>0</v>
      </c>
      <c r="Y12" s="21">
        <v>455.58625864757403</v>
      </c>
      <c r="Z12" s="21">
        <v>455.58625864757403</v>
      </c>
      <c r="AA12" s="21">
        <v>389.13641142655501</v>
      </c>
      <c r="AB12" s="21">
        <v>631.399347740537</v>
      </c>
      <c r="AC12" s="21">
        <v>3.6743997811019802</v>
      </c>
      <c r="AD12" s="21">
        <v>159.38979189854101</v>
      </c>
      <c r="AE12" s="21">
        <v>31.185641388691302</v>
      </c>
      <c r="AF12" s="21">
        <v>0</v>
      </c>
      <c r="AG12" s="21">
        <v>7.6686992039914603</v>
      </c>
      <c r="AH12" s="21">
        <v>915.18490374069302</v>
      </c>
      <c r="AI12" s="21">
        <v>0</v>
      </c>
      <c r="AJ12" s="21">
        <v>23728.363983090501</v>
      </c>
      <c r="AK12" s="21">
        <v>43777.084197600198</v>
      </c>
      <c r="AL12" s="21">
        <v>4474.94579143174</v>
      </c>
      <c r="AM12" s="21">
        <v>48641.166400458504</v>
      </c>
      <c r="AN12" s="21">
        <v>0</v>
      </c>
      <c r="AO12" s="21">
        <v>958.34142904148598</v>
      </c>
      <c r="AP12" s="21">
        <v>0.95255586236544898</v>
      </c>
      <c r="AQ12" s="21">
        <v>10677.4812191901</v>
      </c>
      <c r="AR12" s="21">
        <v>3.3398591246548301</v>
      </c>
      <c r="AS12" s="21">
        <v>1.1317113267966199</v>
      </c>
      <c r="AT12" s="21">
        <v>849.64043629469097</v>
      </c>
      <c r="AU12" s="21">
        <v>16.712784051764501</v>
      </c>
      <c r="AV12" s="21">
        <v>1.30880426814817</v>
      </c>
      <c r="AW12" s="21">
        <v>0.17067555129328599</v>
      </c>
      <c r="AX12" s="21">
        <v>3069.8276407237699</v>
      </c>
      <c r="AY12" s="21">
        <v>1654.6009727343301</v>
      </c>
      <c r="AZ12" s="21">
        <v>1415.2266679894301</v>
      </c>
      <c r="BA12" s="21">
        <v>13.8719166432425</v>
      </c>
      <c r="BB12" s="21">
        <v>0.15634335885183201</v>
      </c>
      <c r="BC12" s="21">
        <v>104.884508121276</v>
      </c>
      <c r="BD12" s="21">
        <v>0.619494689616781</v>
      </c>
      <c r="BE12" s="21">
        <v>128.818555421441</v>
      </c>
      <c r="BF12" s="21">
        <v>8.95325991942107</v>
      </c>
      <c r="BG12" s="21">
        <v>2.1814440274034501</v>
      </c>
      <c r="BH12" s="21">
        <v>495.285431196503</v>
      </c>
      <c r="BI12" s="21">
        <v>113.126979607466</v>
      </c>
      <c r="BJ12" s="21">
        <v>13.421117633117801</v>
      </c>
      <c r="BK12" s="21">
        <v>12.661480293435099</v>
      </c>
      <c r="BL12" s="21">
        <v>0.490594950313331</v>
      </c>
      <c r="BM12" s="21">
        <v>119.369338778749</v>
      </c>
      <c r="BN12" s="21">
        <v>471.484137527737</v>
      </c>
      <c r="BO12" s="21">
        <v>0</v>
      </c>
      <c r="BP12" s="21">
        <v>0.73069674339456703</v>
      </c>
      <c r="BQ12" s="21">
        <v>2824.5083491834598</v>
      </c>
      <c r="BR12" s="21">
        <v>0</v>
      </c>
      <c r="BS12" s="21">
        <v>240.322186120802</v>
      </c>
      <c r="BT12" s="21">
        <v>23242.7125073717</v>
      </c>
      <c r="BU12" s="21">
        <v>2938.1756520235599</v>
      </c>
      <c r="BW12" s="32">
        <f t="shared" si="8"/>
        <v>1.0208947847874801</v>
      </c>
      <c r="BX12" s="31">
        <f t="shared" si="0"/>
        <v>8.0001455603023307E-3</v>
      </c>
      <c r="BY12" s="19">
        <f t="shared" si="1"/>
        <v>-7.7906630051478395E-2</v>
      </c>
      <c r="BZ12" s="19">
        <f t="shared" si="2"/>
        <v>-8.0664972685812186E-2</v>
      </c>
      <c r="CA12" s="19">
        <f t="shared" si="3"/>
        <v>-0.1026816086960262</v>
      </c>
      <c r="CB12" s="19">
        <f t="shared" si="4"/>
        <v>-9.1067930068299052E-2</v>
      </c>
      <c r="CC12" s="19">
        <f t="shared" si="5"/>
        <v>-9.9023567760750081E-2</v>
      </c>
      <c r="CD12" s="19">
        <f t="shared" si="6"/>
        <v>-8.4806082862229251E-2</v>
      </c>
      <c r="CE12" s="19">
        <f t="shared" si="7"/>
        <v>-6.4925960447696565E-2</v>
      </c>
    </row>
    <row r="13" spans="1:83" x14ac:dyDescent="0.3">
      <c r="A13" s="79" t="s">
        <v>82</v>
      </c>
      <c r="B13" s="21">
        <v>3157.2509620999999</v>
      </c>
      <c r="C13" s="21">
        <v>10.420379887999999</v>
      </c>
      <c r="D13" s="21">
        <v>505.67914492</v>
      </c>
      <c r="E13" s="21">
        <v>32.523410759000001</v>
      </c>
      <c r="F13" s="21">
        <v>16.648586303999998</v>
      </c>
      <c r="G13" s="21">
        <v>0.91671357779999996</v>
      </c>
      <c r="H13" s="21">
        <v>228.07860069</v>
      </c>
      <c r="J13" s="21" t="s">
        <v>82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W13" s="32" t="e">
        <f t="shared" si="8"/>
        <v>#DIV/0!</v>
      </c>
      <c r="BX13" s="31" t="e">
        <f t="shared" si="0"/>
        <v>#DIV/0!</v>
      </c>
      <c r="BY13" s="19">
        <f t="shared" si="1"/>
        <v>-1</v>
      </c>
      <c r="BZ13" s="19">
        <f t="shared" si="2"/>
        <v>-1</v>
      </c>
      <c r="CA13" s="19">
        <f t="shared" si="3"/>
        <v>-1</v>
      </c>
      <c r="CB13" s="19">
        <f t="shared" si="4"/>
        <v>-1</v>
      </c>
      <c r="CC13" s="19">
        <f t="shared" si="5"/>
        <v>-1</v>
      </c>
      <c r="CD13" s="19">
        <f t="shared" si="6"/>
        <v>-1</v>
      </c>
      <c r="CE13" s="19">
        <f t="shared" si="7"/>
        <v>-1</v>
      </c>
    </row>
    <row r="14" spans="1:83" x14ac:dyDescent="0.3">
      <c r="A14" s="79" t="s">
        <v>83</v>
      </c>
      <c r="B14" s="21">
        <v>2781.9877915000002</v>
      </c>
      <c r="C14" s="21">
        <v>9.8890991699999997</v>
      </c>
      <c r="D14" s="21">
        <v>1279.9375737</v>
      </c>
      <c r="E14" s="21">
        <v>53.547377910000002</v>
      </c>
      <c r="F14" s="21">
        <v>34.469831323000001</v>
      </c>
      <c r="G14" s="21">
        <v>1.4244418030999999</v>
      </c>
      <c r="H14" s="21">
        <v>285.87916887</v>
      </c>
      <c r="J14" s="21" t="s">
        <v>177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W14" s="32" t="e">
        <f t="shared" si="8"/>
        <v>#DIV/0!</v>
      </c>
      <c r="BX14" s="31" t="e">
        <f t="shared" si="0"/>
        <v>#DIV/0!</v>
      </c>
      <c r="BY14" s="19">
        <f t="shared" si="1"/>
        <v>-1</v>
      </c>
      <c r="BZ14" s="19">
        <f t="shared" si="2"/>
        <v>-1</v>
      </c>
      <c r="CA14" s="19">
        <f t="shared" si="3"/>
        <v>-1</v>
      </c>
      <c r="CB14" s="19">
        <f t="shared" si="4"/>
        <v>-1</v>
      </c>
      <c r="CC14" s="19">
        <f t="shared" si="5"/>
        <v>-1</v>
      </c>
      <c r="CD14" s="19">
        <f t="shared" si="6"/>
        <v>-1</v>
      </c>
      <c r="CE14" s="19">
        <f t="shared" si="7"/>
        <v>-1</v>
      </c>
    </row>
    <row r="15" spans="1:83" x14ac:dyDescent="0.3">
      <c r="A15" s="82" t="s">
        <v>84</v>
      </c>
      <c r="B15" s="21">
        <v>1035.7144103999999</v>
      </c>
      <c r="C15" s="21">
        <v>2.9679615353000002</v>
      </c>
      <c r="D15" s="21">
        <v>214.10681593999999</v>
      </c>
      <c r="E15" s="21">
        <v>12.603274284999999</v>
      </c>
      <c r="F15" s="21">
        <v>7.1442720003</v>
      </c>
      <c r="G15" s="21">
        <v>0.58064942939999997</v>
      </c>
      <c r="H15" s="21">
        <v>70.884978101000002</v>
      </c>
      <c r="J15" s="21" t="s">
        <v>84</v>
      </c>
      <c r="K15" s="21">
        <v>0</v>
      </c>
      <c r="L15" s="21">
        <v>6.21196417894916E-6</v>
      </c>
      <c r="M15" s="21">
        <v>1.4563941988789499E-4</v>
      </c>
      <c r="N15" s="21">
        <v>1.4563941988789499E-4</v>
      </c>
      <c r="O15" s="21">
        <v>4.6566928685990103E-5</v>
      </c>
      <c r="P15" s="21">
        <v>9.3943245732678601E-7</v>
      </c>
      <c r="Q15" s="21">
        <v>4.2557651688332601E-4</v>
      </c>
      <c r="R15" s="21">
        <v>1.1550864219536201E-3</v>
      </c>
      <c r="S15" s="21">
        <v>8.3642274949431494E-2</v>
      </c>
      <c r="T15" s="21">
        <v>7.0541844937912503E-4</v>
      </c>
      <c r="U15" s="21">
        <v>2.113805108517E-4</v>
      </c>
      <c r="V15" s="21">
        <v>3.3831783554622301E-4</v>
      </c>
      <c r="W15" s="21">
        <v>0</v>
      </c>
      <c r="X15" s="21">
        <v>0</v>
      </c>
      <c r="Y15" s="21">
        <v>2.05470501132624E-4</v>
      </c>
      <c r="Z15" s="21">
        <v>2.05470501132624E-4</v>
      </c>
      <c r="AA15" s="21">
        <v>2.9388411404509601E-5</v>
      </c>
      <c r="AB15" s="21">
        <v>2.4833334674845801E-4</v>
      </c>
      <c r="AC15" s="21">
        <v>1.6674884820185501E-6</v>
      </c>
      <c r="AD15" s="21">
        <v>7.4407204425900003E-5</v>
      </c>
      <c r="AE15" s="21">
        <v>1.43167559736988E-5</v>
      </c>
      <c r="AF15" s="21">
        <v>0</v>
      </c>
      <c r="AG15" s="21">
        <v>3.9551948220539296E-6</v>
      </c>
      <c r="AH15" s="21">
        <v>5.3033362544574697E-4</v>
      </c>
      <c r="AI15" s="21">
        <v>0</v>
      </c>
      <c r="AJ15" s="21">
        <v>9.2922976019224196E-3</v>
      </c>
      <c r="AK15" s="21">
        <v>3.3061829726020501E-3</v>
      </c>
      <c r="AL15" s="21">
        <v>3.3797527516438099E-4</v>
      </c>
      <c r="AM15" s="21">
        <v>3.6735466591709498E-3</v>
      </c>
      <c r="AN15" s="21">
        <v>0</v>
      </c>
      <c r="AO15" s="21">
        <v>4.2719864911787501E-4</v>
      </c>
      <c r="AP15" s="21">
        <v>3.3826028869524898E-7</v>
      </c>
      <c r="AQ15" s="21">
        <v>3.9760190578547903E-3</v>
      </c>
      <c r="AR15" s="21">
        <v>6.6248835684011398E-7</v>
      </c>
      <c r="AS15" s="21">
        <v>1.8440504417511299E-7</v>
      </c>
      <c r="AT15" s="21">
        <v>4.7838610647221799E-5</v>
      </c>
      <c r="AU15" s="21">
        <v>9.3575191388746496E-7</v>
      </c>
      <c r="AV15" s="21">
        <v>0</v>
      </c>
      <c r="AW15" s="21">
        <v>4.1634877119881803E-8</v>
      </c>
      <c r="AX15" s="21">
        <v>2.79534646710428E-4</v>
      </c>
      <c r="AY15" s="21">
        <v>2.3777862120295199E-4</v>
      </c>
      <c r="AZ15" s="21">
        <v>4.17560255074765E-5</v>
      </c>
      <c r="BA15" s="21">
        <v>1.2242365118470799E-7</v>
      </c>
      <c r="BB15" s="21">
        <v>9.2759018281827796E-9</v>
      </c>
      <c r="BC15" s="21">
        <v>1.88150079641969E-5</v>
      </c>
      <c r="BD15" s="21">
        <v>2.5004874419219902E-7</v>
      </c>
      <c r="BE15" s="21">
        <v>3.2249405578795899E-5</v>
      </c>
      <c r="BF15" s="21">
        <v>3.8937416293258796E-6</v>
      </c>
      <c r="BG15" s="21">
        <v>3.6540022156450901E-7</v>
      </c>
      <c r="BH15" s="21">
        <v>1.2901919674597801E-4</v>
      </c>
      <c r="BI15" s="21">
        <v>4.4522093394401301E-5</v>
      </c>
      <c r="BJ15" s="21">
        <v>1.11431284688349E-6</v>
      </c>
      <c r="BK15" s="21">
        <v>1.9259293308421099E-6</v>
      </c>
      <c r="BL15" s="21">
        <v>1.27274602203519E-8</v>
      </c>
      <c r="BM15" s="21">
        <v>5.31163350364038E-6</v>
      </c>
      <c r="BN15" s="21">
        <v>2.4604454704806598E-4</v>
      </c>
      <c r="BO15" s="21">
        <v>0</v>
      </c>
      <c r="BP15" s="21">
        <v>3.36562411397895E-7</v>
      </c>
      <c r="BQ15" s="21">
        <v>1.0860804138516399E-3</v>
      </c>
      <c r="BR15" s="21">
        <v>0</v>
      </c>
      <c r="BS15" s="21">
        <v>1.01392340878651E-4</v>
      </c>
      <c r="BT15" s="21">
        <v>9.0755876695492003E-3</v>
      </c>
      <c r="BU15" s="21">
        <v>1.27518771705881E-3</v>
      </c>
      <c r="BW15" s="32">
        <f t="shared" si="8"/>
        <v>1.0238783360663612</v>
      </c>
      <c r="BX15" s="31">
        <f t="shared" si="0"/>
        <v>8.0000103799258704E-3</v>
      </c>
      <c r="BY15" s="19">
        <f t="shared" si="1"/>
        <v>-0.99991924195115034</v>
      </c>
      <c r="BZ15" s="19">
        <f t="shared" si="2"/>
        <v>-0.99982131384819573</v>
      </c>
      <c r="CA15" s="19">
        <f t="shared" si="3"/>
        <v>-0.99998284245812985</v>
      </c>
      <c r="CB15" s="19">
        <f t="shared" si="4"/>
        <v>-0.99997782047423645</v>
      </c>
      <c r="CC15" s="19">
        <f t="shared" si="5"/>
        <v>-0.99996671758561362</v>
      </c>
      <c r="CD15" s="19">
        <f t="shared" si="6"/>
        <v>-0.99999085225398554</v>
      </c>
      <c r="CE15" s="19">
        <f t="shared" si="7"/>
        <v>-0.99987196740532791</v>
      </c>
    </row>
    <row r="16" spans="1:83" x14ac:dyDescent="0.3">
      <c r="A16" s="17"/>
      <c r="BX16" s="31" t="e">
        <f t="shared" si="0"/>
        <v>#DIV/0!</v>
      </c>
      <c r="BY16" s="19" t="e">
        <f t="shared" si="1"/>
        <v>#DIV/0!</v>
      </c>
      <c r="BZ16" s="19" t="e">
        <f t="shared" si="2"/>
        <v>#DIV/0!</v>
      </c>
      <c r="CA16" s="19" t="e">
        <f t="shared" si="3"/>
        <v>#DIV/0!</v>
      </c>
      <c r="CB16" s="19" t="e">
        <f t="shared" si="4"/>
        <v>#DIV/0!</v>
      </c>
      <c r="CC16" s="19" t="e">
        <f t="shared" si="5"/>
        <v>#DIV/0!</v>
      </c>
      <c r="CD16" s="19" t="e">
        <f t="shared" si="6"/>
        <v>#DIV/0!</v>
      </c>
      <c r="CE16" s="19" t="e">
        <f t="shared" si="7"/>
        <v>#DIV/0!</v>
      </c>
    </row>
    <row r="17" spans="1:83" x14ac:dyDescent="0.3">
      <c r="A17" s="59"/>
      <c r="M17" s="71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6"/>
      <c r="Z17" s="6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6"/>
      <c r="AO17" s="6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6"/>
      <c r="BS17" s="23"/>
      <c r="BT17" s="23"/>
      <c r="BU17" s="23"/>
      <c r="BX17" s="31" t="e">
        <f t="shared" si="0"/>
        <v>#DIV/0!</v>
      </c>
      <c r="BY17" s="19" t="e">
        <f t="shared" si="1"/>
        <v>#DIV/0!</v>
      </c>
      <c r="BZ17" s="19" t="e">
        <f t="shared" si="2"/>
        <v>#DIV/0!</v>
      </c>
      <c r="CA17" s="19" t="e">
        <f t="shared" si="3"/>
        <v>#DIV/0!</v>
      </c>
      <c r="CB17" s="19" t="e">
        <f t="shared" si="4"/>
        <v>#DIV/0!</v>
      </c>
      <c r="CC17" s="19" t="e">
        <f t="shared" si="5"/>
        <v>#DIV/0!</v>
      </c>
      <c r="CD17" s="19" t="e">
        <f t="shared" si="6"/>
        <v>#DIV/0!</v>
      </c>
      <c r="CE17" s="19" t="e">
        <f t="shared" si="7"/>
        <v>#DIV/0!</v>
      </c>
    </row>
    <row r="18" spans="1:83" x14ac:dyDescent="0.3">
      <c r="A18" s="17"/>
      <c r="M18" s="19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6"/>
      <c r="BM18" s="23"/>
      <c r="BN18" s="23"/>
      <c r="BO18" s="23"/>
      <c r="BP18" s="23"/>
      <c r="BQ18" s="23"/>
      <c r="BR18" s="23"/>
      <c r="BS18" s="23"/>
      <c r="BT18" s="23"/>
      <c r="BU18" s="23"/>
      <c r="BX18" s="31" t="e">
        <f t="shared" si="0"/>
        <v>#DIV/0!</v>
      </c>
      <c r="BY18" s="19" t="e">
        <f t="shared" si="1"/>
        <v>#DIV/0!</v>
      </c>
      <c r="BZ18" s="19" t="e">
        <f t="shared" si="2"/>
        <v>#DIV/0!</v>
      </c>
      <c r="CA18" s="19" t="e">
        <f t="shared" si="3"/>
        <v>#DIV/0!</v>
      </c>
      <c r="CB18" s="19" t="e">
        <f t="shared" si="4"/>
        <v>#DIV/0!</v>
      </c>
      <c r="CC18" s="19" t="e">
        <f t="shared" si="5"/>
        <v>#DIV/0!</v>
      </c>
      <c r="CD18" s="19" t="e">
        <f t="shared" si="6"/>
        <v>#DIV/0!</v>
      </c>
      <c r="CE18" s="19" t="e">
        <f t="shared" si="7"/>
        <v>#DIV/0!</v>
      </c>
    </row>
    <row r="19" spans="1:83" x14ac:dyDescent="0.3">
      <c r="A19" s="17"/>
      <c r="M19" s="19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X19" s="31" t="e">
        <f t="shared" si="0"/>
        <v>#DIV/0!</v>
      </c>
      <c r="BY19" s="19" t="e">
        <f t="shared" si="1"/>
        <v>#DIV/0!</v>
      </c>
      <c r="BZ19" s="19" t="e">
        <f t="shared" si="2"/>
        <v>#DIV/0!</v>
      </c>
      <c r="CA19" s="19" t="e">
        <f t="shared" si="3"/>
        <v>#DIV/0!</v>
      </c>
      <c r="CB19" s="19" t="e">
        <f t="shared" si="4"/>
        <v>#DIV/0!</v>
      </c>
      <c r="CC19" s="19" t="e">
        <f t="shared" si="5"/>
        <v>#DIV/0!</v>
      </c>
      <c r="CD19" s="19" t="e">
        <f t="shared" si="6"/>
        <v>#DIV/0!</v>
      </c>
      <c r="CE19" s="19" t="e">
        <f t="shared" si="7"/>
        <v>#DIV/0!</v>
      </c>
    </row>
    <row r="20" spans="1:83" x14ac:dyDescent="0.3">
      <c r="A20" s="17"/>
      <c r="M20" s="19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6"/>
      <c r="BM20" s="23"/>
      <c r="BN20" s="23"/>
      <c r="BO20" s="23"/>
      <c r="BP20" s="23"/>
      <c r="BQ20" s="23"/>
      <c r="BR20" s="23"/>
      <c r="BS20" s="23"/>
      <c r="BT20" s="23"/>
      <c r="BU20" s="23"/>
      <c r="BX20" s="31" t="e">
        <f t="shared" si="0"/>
        <v>#DIV/0!</v>
      </c>
      <c r="BY20" s="19" t="e">
        <f t="shared" si="1"/>
        <v>#DIV/0!</v>
      </c>
      <c r="BZ20" s="19" t="e">
        <f t="shared" si="2"/>
        <v>#DIV/0!</v>
      </c>
      <c r="CA20" s="19" t="e">
        <f t="shared" si="3"/>
        <v>#DIV/0!</v>
      </c>
      <c r="CB20" s="19" t="e">
        <f t="shared" si="4"/>
        <v>#DIV/0!</v>
      </c>
      <c r="CC20" s="19" t="e">
        <f t="shared" si="5"/>
        <v>#DIV/0!</v>
      </c>
      <c r="CD20" s="19" t="e">
        <f t="shared" si="6"/>
        <v>#DIV/0!</v>
      </c>
      <c r="CE20" s="19" t="e">
        <f t="shared" si="7"/>
        <v>#DIV/0!</v>
      </c>
    </row>
    <row r="21" spans="1:83" x14ac:dyDescent="0.3">
      <c r="A21" s="17"/>
      <c r="M21" s="19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X21" s="31" t="e">
        <f t="shared" si="0"/>
        <v>#DIV/0!</v>
      </c>
      <c r="BY21" s="19" t="e">
        <f t="shared" si="1"/>
        <v>#DIV/0!</v>
      </c>
      <c r="BZ21" s="19" t="e">
        <f t="shared" si="2"/>
        <v>#DIV/0!</v>
      </c>
      <c r="CA21" s="19" t="e">
        <f t="shared" si="3"/>
        <v>#DIV/0!</v>
      </c>
      <c r="CB21" s="19" t="e">
        <f t="shared" si="4"/>
        <v>#DIV/0!</v>
      </c>
      <c r="CC21" s="19" t="e">
        <f t="shared" si="5"/>
        <v>#DIV/0!</v>
      </c>
      <c r="CD21" s="19" t="e">
        <f t="shared" si="6"/>
        <v>#DIV/0!</v>
      </c>
      <c r="CE21" s="19" t="e">
        <f t="shared" si="7"/>
        <v>#DIV/0!</v>
      </c>
    </row>
    <row r="22" spans="1:83" x14ac:dyDescent="0.3">
      <c r="A22" s="17"/>
      <c r="M22" s="19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X22" s="31" t="e">
        <f t="shared" si="0"/>
        <v>#DIV/0!</v>
      </c>
      <c r="BY22" s="19" t="e">
        <f t="shared" si="1"/>
        <v>#DIV/0!</v>
      </c>
      <c r="BZ22" s="19" t="e">
        <f t="shared" si="2"/>
        <v>#DIV/0!</v>
      </c>
      <c r="CA22" s="19" t="e">
        <f t="shared" si="3"/>
        <v>#DIV/0!</v>
      </c>
      <c r="CB22" s="19" t="e">
        <f t="shared" si="4"/>
        <v>#DIV/0!</v>
      </c>
      <c r="CC22" s="19" t="e">
        <f t="shared" si="5"/>
        <v>#DIV/0!</v>
      </c>
      <c r="CD22" s="19" t="e">
        <f t="shared" si="6"/>
        <v>#DIV/0!</v>
      </c>
      <c r="CE22" s="19" t="e">
        <f t="shared" si="7"/>
        <v>#DIV/0!</v>
      </c>
    </row>
    <row r="23" spans="1:83" x14ac:dyDescent="0.3">
      <c r="A23" s="59"/>
      <c r="M23" s="19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X23" s="31" t="e">
        <f t="shared" si="0"/>
        <v>#DIV/0!</v>
      </c>
      <c r="BY23" s="19" t="e">
        <f t="shared" si="1"/>
        <v>#DIV/0!</v>
      </c>
      <c r="BZ23" s="19" t="e">
        <f t="shared" si="2"/>
        <v>#DIV/0!</v>
      </c>
      <c r="CA23" s="19" t="e">
        <f t="shared" si="3"/>
        <v>#DIV/0!</v>
      </c>
      <c r="CB23" s="19" t="e">
        <f t="shared" si="4"/>
        <v>#DIV/0!</v>
      </c>
      <c r="CC23" s="19" t="e">
        <f t="shared" si="5"/>
        <v>#DIV/0!</v>
      </c>
      <c r="CD23" s="19" t="e">
        <f t="shared" si="6"/>
        <v>#DIV/0!</v>
      </c>
      <c r="CE23" s="19" t="e">
        <f t="shared" si="7"/>
        <v>#DIV/0!</v>
      </c>
    </row>
    <row r="24" spans="1:83" x14ac:dyDescent="0.3">
      <c r="A24" s="17"/>
      <c r="M24" s="19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X24" s="31" t="e">
        <f t="shared" si="0"/>
        <v>#DIV/0!</v>
      </c>
      <c r="BY24" s="19" t="e">
        <f t="shared" si="1"/>
        <v>#DIV/0!</v>
      </c>
      <c r="BZ24" s="19" t="e">
        <f t="shared" si="2"/>
        <v>#DIV/0!</v>
      </c>
      <c r="CA24" s="19" t="e">
        <f t="shared" si="3"/>
        <v>#DIV/0!</v>
      </c>
      <c r="CB24" s="19" t="e">
        <f t="shared" si="4"/>
        <v>#DIV/0!</v>
      </c>
      <c r="CC24" s="19" t="e">
        <f t="shared" si="5"/>
        <v>#DIV/0!</v>
      </c>
      <c r="CD24" s="19" t="e">
        <f t="shared" si="6"/>
        <v>#DIV/0!</v>
      </c>
      <c r="CE24" s="19" t="e">
        <f t="shared" si="7"/>
        <v>#DIV/0!</v>
      </c>
    </row>
    <row r="25" spans="1:83" x14ac:dyDescent="0.3">
      <c r="A25" s="17"/>
      <c r="M25" s="19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X25" s="31" t="e">
        <f t="shared" si="0"/>
        <v>#DIV/0!</v>
      </c>
      <c r="BY25" s="19" t="e">
        <f t="shared" si="1"/>
        <v>#DIV/0!</v>
      </c>
      <c r="BZ25" s="19" t="e">
        <f t="shared" si="2"/>
        <v>#DIV/0!</v>
      </c>
      <c r="CA25" s="19" t="e">
        <f t="shared" si="3"/>
        <v>#DIV/0!</v>
      </c>
      <c r="CB25" s="19" t="e">
        <f t="shared" si="4"/>
        <v>#DIV/0!</v>
      </c>
      <c r="CC25" s="19" t="e">
        <f t="shared" si="5"/>
        <v>#DIV/0!</v>
      </c>
      <c r="CD25" s="19" t="e">
        <f t="shared" si="6"/>
        <v>#DIV/0!</v>
      </c>
      <c r="CE25" s="19" t="e">
        <f t="shared" si="7"/>
        <v>#DIV/0!</v>
      </c>
    </row>
    <row r="26" spans="1:83" x14ac:dyDescent="0.3">
      <c r="A26" s="17"/>
      <c r="M26" s="19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X26" s="31" t="e">
        <f t="shared" si="0"/>
        <v>#DIV/0!</v>
      </c>
      <c r="BY26" s="19" t="e">
        <f t="shared" si="1"/>
        <v>#DIV/0!</v>
      </c>
      <c r="BZ26" s="19" t="e">
        <f t="shared" si="2"/>
        <v>#DIV/0!</v>
      </c>
      <c r="CA26" s="19" t="e">
        <f t="shared" si="3"/>
        <v>#DIV/0!</v>
      </c>
      <c r="CB26" s="19" t="e">
        <f t="shared" si="4"/>
        <v>#DIV/0!</v>
      </c>
      <c r="CC26" s="19" t="e">
        <f t="shared" si="5"/>
        <v>#DIV/0!</v>
      </c>
      <c r="CD26" s="19" t="e">
        <f t="shared" si="6"/>
        <v>#DIV/0!</v>
      </c>
      <c r="CE26" s="19" t="e">
        <f t="shared" si="7"/>
        <v>#DIV/0!</v>
      </c>
    </row>
    <row r="27" spans="1:83" x14ac:dyDescent="0.3">
      <c r="A27" s="17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X27" s="31" t="e">
        <f t="shared" si="0"/>
        <v>#DIV/0!</v>
      </c>
      <c r="BY27" s="19" t="e">
        <f t="shared" si="1"/>
        <v>#DIV/0!</v>
      </c>
      <c r="BZ27" s="19" t="e">
        <f t="shared" si="2"/>
        <v>#DIV/0!</v>
      </c>
      <c r="CA27" s="19" t="e">
        <f t="shared" si="3"/>
        <v>#DIV/0!</v>
      </c>
      <c r="CB27" s="19" t="e">
        <f t="shared" si="4"/>
        <v>#DIV/0!</v>
      </c>
      <c r="CC27" s="19" t="e">
        <f t="shared" si="5"/>
        <v>#DIV/0!</v>
      </c>
      <c r="CD27" s="19" t="e">
        <f t="shared" si="6"/>
        <v>#DIV/0!</v>
      </c>
      <c r="CE27" s="19" t="e">
        <f t="shared" si="7"/>
        <v>#DIV/0!</v>
      </c>
    </row>
    <row r="28" spans="1:83" x14ac:dyDescent="0.3">
      <c r="A28" s="17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X28" s="31" t="e">
        <f t="shared" si="0"/>
        <v>#DIV/0!</v>
      </c>
      <c r="BY28" s="19" t="e">
        <f t="shared" si="1"/>
        <v>#DIV/0!</v>
      </c>
      <c r="BZ28" s="19" t="e">
        <f t="shared" si="2"/>
        <v>#DIV/0!</v>
      </c>
      <c r="CA28" s="19" t="e">
        <f t="shared" si="3"/>
        <v>#DIV/0!</v>
      </c>
      <c r="CB28" s="19" t="e">
        <f t="shared" si="4"/>
        <v>#DIV/0!</v>
      </c>
      <c r="CC28" s="19" t="e">
        <f t="shared" si="5"/>
        <v>#DIV/0!</v>
      </c>
      <c r="CD28" s="19" t="e">
        <f t="shared" si="6"/>
        <v>#DIV/0!</v>
      </c>
      <c r="CE28" s="19" t="e">
        <f t="shared" si="7"/>
        <v>#DIV/0!</v>
      </c>
    </row>
    <row r="29" spans="1:83" x14ac:dyDescent="0.3">
      <c r="A29" s="17"/>
      <c r="BX29" s="31" t="e">
        <f t="shared" si="0"/>
        <v>#DIV/0!</v>
      </c>
      <c r="BY29" s="19" t="e">
        <f t="shared" si="1"/>
        <v>#DIV/0!</v>
      </c>
      <c r="BZ29" s="19" t="e">
        <f t="shared" si="2"/>
        <v>#DIV/0!</v>
      </c>
      <c r="CA29" s="19" t="e">
        <f t="shared" si="3"/>
        <v>#DIV/0!</v>
      </c>
      <c r="CB29" s="19" t="e">
        <f t="shared" si="4"/>
        <v>#DIV/0!</v>
      </c>
      <c r="CC29" s="19" t="e">
        <f t="shared" si="5"/>
        <v>#DIV/0!</v>
      </c>
      <c r="CD29" s="19" t="e">
        <f t="shared" si="6"/>
        <v>#DIV/0!</v>
      </c>
      <c r="CE29" s="19" t="e">
        <f t="shared" si="7"/>
        <v>#DIV/0!</v>
      </c>
    </row>
    <row r="30" spans="1:83" x14ac:dyDescent="0.3">
      <c r="A30" s="17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X30" s="31" t="e">
        <f t="shared" si="0"/>
        <v>#DIV/0!</v>
      </c>
      <c r="BY30" s="19" t="e">
        <f t="shared" si="1"/>
        <v>#DIV/0!</v>
      </c>
      <c r="BZ30" s="19" t="e">
        <f t="shared" si="2"/>
        <v>#DIV/0!</v>
      </c>
      <c r="CA30" s="19" t="e">
        <f t="shared" si="3"/>
        <v>#DIV/0!</v>
      </c>
      <c r="CB30" s="19" t="e">
        <f t="shared" si="4"/>
        <v>#DIV/0!</v>
      </c>
      <c r="CC30" s="19" t="e">
        <f t="shared" si="5"/>
        <v>#DIV/0!</v>
      </c>
      <c r="CD30" s="19" t="e">
        <f t="shared" si="6"/>
        <v>#DIV/0!</v>
      </c>
      <c r="CE30" s="19" t="e">
        <f t="shared" si="7"/>
        <v>#DIV/0!</v>
      </c>
    </row>
    <row r="31" spans="1:83" x14ac:dyDescent="0.3">
      <c r="A31" s="17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X31" s="31" t="e">
        <f t="shared" si="0"/>
        <v>#DIV/0!</v>
      </c>
      <c r="BY31" s="19" t="e">
        <f t="shared" si="1"/>
        <v>#DIV/0!</v>
      </c>
      <c r="BZ31" s="19" t="e">
        <f t="shared" si="2"/>
        <v>#DIV/0!</v>
      </c>
      <c r="CA31" s="19" t="e">
        <f t="shared" si="3"/>
        <v>#DIV/0!</v>
      </c>
      <c r="CB31" s="19" t="e">
        <f t="shared" si="4"/>
        <v>#DIV/0!</v>
      </c>
      <c r="CC31" s="19" t="e">
        <f t="shared" si="5"/>
        <v>#DIV/0!</v>
      </c>
      <c r="CD31" s="19" t="e">
        <f t="shared" si="6"/>
        <v>#DIV/0!</v>
      </c>
      <c r="CE31" s="19" t="e">
        <f t="shared" si="7"/>
        <v>#DIV/0!</v>
      </c>
    </row>
    <row r="32" spans="1:83" x14ac:dyDescent="0.3">
      <c r="A32" s="17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X32" s="31" t="e">
        <f t="shared" si="0"/>
        <v>#DIV/0!</v>
      </c>
      <c r="BY32" s="19" t="e">
        <f t="shared" si="1"/>
        <v>#DIV/0!</v>
      </c>
      <c r="BZ32" s="19" t="e">
        <f t="shared" si="2"/>
        <v>#DIV/0!</v>
      </c>
      <c r="CA32" s="19" t="e">
        <f t="shared" si="3"/>
        <v>#DIV/0!</v>
      </c>
      <c r="CB32" s="19" t="e">
        <f t="shared" si="4"/>
        <v>#DIV/0!</v>
      </c>
      <c r="CC32" s="19" t="e">
        <f t="shared" si="5"/>
        <v>#DIV/0!</v>
      </c>
      <c r="CD32" s="19" t="e">
        <f t="shared" si="6"/>
        <v>#DIV/0!</v>
      </c>
      <c r="CE32" s="19" t="e">
        <f t="shared" si="7"/>
        <v>#DIV/0!</v>
      </c>
    </row>
    <row r="33" spans="1:83" x14ac:dyDescent="0.3">
      <c r="A33" s="17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X33" s="31" t="e">
        <f t="shared" si="0"/>
        <v>#DIV/0!</v>
      </c>
      <c r="BY33" s="19" t="e">
        <f t="shared" si="1"/>
        <v>#DIV/0!</v>
      </c>
      <c r="BZ33" s="19" t="e">
        <f t="shared" si="2"/>
        <v>#DIV/0!</v>
      </c>
      <c r="CA33" s="19" t="e">
        <f t="shared" si="3"/>
        <v>#DIV/0!</v>
      </c>
      <c r="CB33" s="19" t="e">
        <f t="shared" si="4"/>
        <v>#DIV/0!</v>
      </c>
      <c r="CC33" s="19" t="e">
        <f t="shared" si="5"/>
        <v>#DIV/0!</v>
      </c>
      <c r="CD33" s="19" t="e">
        <f t="shared" si="6"/>
        <v>#DIV/0!</v>
      </c>
      <c r="CE33" s="19" t="e">
        <f t="shared" si="7"/>
        <v>#DIV/0!</v>
      </c>
    </row>
    <row r="34" spans="1:83" x14ac:dyDescent="0.3">
      <c r="A34" s="58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X34" s="31" t="e">
        <f t="shared" si="0"/>
        <v>#DIV/0!</v>
      </c>
      <c r="BY34" s="19" t="e">
        <f t="shared" si="1"/>
        <v>#DIV/0!</v>
      </c>
      <c r="BZ34" s="19" t="e">
        <f t="shared" si="2"/>
        <v>#DIV/0!</v>
      </c>
      <c r="CA34" s="19" t="e">
        <f t="shared" si="3"/>
        <v>#DIV/0!</v>
      </c>
      <c r="CB34" s="19" t="e">
        <f t="shared" si="4"/>
        <v>#DIV/0!</v>
      </c>
      <c r="CC34" s="19" t="e">
        <f t="shared" si="5"/>
        <v>#DIV/0!</v>
      </c>
      <c r="CD34" s="19" t="e">
        <f t="shared" si="6"/>
        <v>#DIV/0!</v>
      </c>
      <c r="CE34" s="19" t="e">
        <f t="shared" si="7"/>
        <v>#DIV/0!</v>
      </c>
    </row>
    <row r="35" spans="1:83" x14ac:dyDescent="0.3">
      <c r="A35" s="17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X35" s="31" t="e">
        <f t="shared" si="0"/>
        <v>#DIV/0!</v>
      </c>
      <c r="BY35" s="19" t="e">
        <f t="shared" si="1"/>
        <v>#DIV/0!</v>
      </c>
      <c r="BZ35" s="19" t="e">
        <f t="shared" ref="BZ35:BZ51" si="9">+(AH35-C35)/C35</f>
        <v>#DIV/0!</v>
      </c>
      <c r="CA35" s="19" t="e">
        <f t="shared" ref="CA35:CA51" si="10">+(AM35-D35)/D35</f>
        <v>#DIV/0!</v>
      </c>
      <c r="CB35" s="19" t="e">
        <f t="shared" ref="CB35:CB51" si="11">+(AX35-E35)/E35</f>
        <v>#DIV/0!</v>
      </c>
      <c r="CC35" s="19" t="e">
        <f t="shared" ref="CC35:CC51" si="12">+(AY35-F35)/F35</f>
        <v>#DIV/0!</v>
      </c>
      <c r="CD35" s="19" t="e">
        <f t="shared" ref="CD35:CD51" si="13">+(BM35-G35)/G35</f>
        <v>#DIV/0!</v>
      </c>
      <c r="CE35" s="19" t="e">
        <f t="shared" ref="CE35:CE51" si="14">+(BT35-H35)/H35</f>
        <v>#DIV/0!</v>
      </c>
    </row>
    <row r="36" spans="1:83" x14ac:dyDescent="0.3">
      <c r="A36" s="17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X36" s="31" t="e">
        <f t="shared" si="0"/>
        <v>#DIV/0!</v>
      </c>
      <c r="BY36" s="19" t="e">
        <f t="shared" si="1"/>
        <v>#DIV/0!</v>
      </c>
      <c r="BZ36" s="19" t="e">
        <f t="shared" si="9"/>
        <v>#DIV/0!</v>
      </c>
      <c r="CA36" s="19" t="e">
        <f t="shared" si="10"/>
        <v>#DIV/0!</v>
      </c>
      <c r="CB36" s="19" t="e">
        <f t="shared" si="11"/>
        <v>#DIV/0!</v>
      </c>
      <c r="CC36" s="19" t="e">
        <f t="shared" si="12"/>
        <v>#DIV/0!</v>
      </c>
      <c r="CD36" s="19" t="e">
        <f t="shared" si="13"/>
        <v>#DIV/0!</v>
      </c>
      <c r="CE36" s="19" t="e">
        <f t="shared" si="14"/>
        <v>#DIV/0!</v>
      </c>
    </row>
    <row r="37" spans="1:83" x14ac:dyDescent="0.3">
      <c r="A37" s="17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X37" s="31" t="e">
        <f t="shared" si="0"/>
        <v>#DIV/0!</v>
      </c>
      <c r="BY37" s="19" t="e">
        <f t="shared" si="1"/>
        <v>#DIV/0!</v>
      </c>
      <c r="BZ37" s="19" t="e">
        <f t="shared" si="9"/>
        <v>#DIV/0!</v>
      </c>
      <c r="CA37" s="19" t="e">
        <f t="shared" si="10"/>
        <v>#DIV/0!</v>
      </c>
      <c r="CB37" s="19" t="e">
        <f t="shared" si="11"/>
        <v>#DIV/0!</v>
      </c>
      <c r="CC37" s="19" t="e">
        <f t="shared" si="12"/>
        <v>#DIV/0!</v>
      </c>
      <c r="CD37" s="19" t="e">
        <f t="shared" si="13"/>
        <v>#DIV/0!</v>
      </c>
      <c r="CE37" s="19" t="e">
        <f t="shared" si="14"/>
        <v>#DIV/0!</v>
      </c>
    </row>
    <row r="38" spans="1:83" x14ac:dyDescent="0.3">
      <c r="A38" s="17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X38" s="31" t="e">
        <f t="shared" si="0"/>
        <v>#DIV/0!</v>
      </c>
      <c r="BY38" s="19" t="e">
        <f t="shared" si="1"/>
        <v>#DIV/0!</v>
      </c>
      <c r="BZ38" s="19" t="e">
        <f t="shared" si="9"/>
        <v>#DIV/0!</v>
      </c>
      <c r="CA38" s="19" t="e">
        <f t="shared" si="10"/>
        <v>#DIV/0!</v>
      </c>
      <c r="CB38" s="19" t="e">
        <f t="shared" si="11"/>
        <v>#DIV/0!</v>
      </c>
      <c r="CC38" s="19" t="e">
        <f t="shared" si="12"/>
        <v>#DIV/0!</v>
      </c>
      <c r="CD38" s="19" t="e">
        <f t="shared" si="13"/>
        <v>#DIV/0!</v>
      </c>
      <c r="CE38" s="19" t="e">
        <f t="shared" si="14"/>
        <v>#DIV/0!</v>
      </c>
    </row>
    <row r="39" spans="1:83" x14ac:dyDescent="0.3">
      <c r="A39" s="17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X39" s="31" t="e">
        <f t="shared" si="0"/>
        <v>#DIV/0!</v>
      </c>
      <c r="BY39" s="19" t="e">
        <f t="shared" si="1"/>
        <v>#DIV/0!</v>
      </c>
      <c r="BZ39" s="19" t="e">
        <f t="shared" si="9"/>
        <v>#DIV/0!</v>
      </c>
      <c r="CA39" s="19" t="e">
        <f t="shared" si="10"/>
        <v>#DIV/0!</v>
      </c>
      <c r="CB39" s="19" t="e">
        <f t="shared" si="11"/>
        <v>#DIV/0!</v>
      </c>
      <c r="CC39" s="19" t="e">
        <f t="shared" si="12"/>
        <v>#DIV/0!</v>
      </c>
      <c r="CD39" s="19" t="e">
        <f t="shared" si="13"/>
        <v>#DIV/0!</v>
      </c>
      <c r="CE39" s="19" t="e">
        <f t="shared" si="14"/>
        <v>#DIV/0!</v>
      </c>
    </row>
    <row r="40" spans="1:83" x14ac:dyDescent="0.3">
      <c r="A40" s="17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X40" s="31" t="e">
        <f t="shared" si="0"/>
        <v>#DIV/0!</v>
      </c>
      <c r="BY40" s="19" t="e">
        <f t="shared" si="1"/>
        <v>#DIV/0!</v>
      </c>
      <c r="BZ40" s="19" t="e">
        <f t="shared" si="9"/>
        <v>#DIV/0!</v>
      </c>
      <c r="CA40" s="19" t="e">
        <f t="shared" si="10"/>
        <v>#DIV/0!</v>
      </c>
      <c r="CB40" s="19" t="e">
        <f t="shared" si="11"/>
        <v>#DIV/0!</v>
      </c>
      <c r="CC40" s="19" t="e">
        <f t="shared" si="12"/>
        <v>#DIV/0!</v>
      </c>
      <c r="CD40" s="19" t="e">
        <f t="shared" si="13"/>
        <v>#DIV/0!</v>
      </c>
      <c r="CE40" s="19" t="e">
        <f t="shared" si="14"/>
        <v>#DIV/0!</v>
      </c>
    </row>
    <row r="41" spans="1:83" x14ac:dyDescent="0.3">
      <c r="A41" s="59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X41" s="31" t="e">
        <f t="shared" si="0"/>
        <v>#DIV/0!</v>
      </c>
      <c r="BY41" s="19" t="e">
        <f t="shared" si="1"/>
        <v>#DIV/0!</v>
      </c>
      <c r="BZ41" s="19" t="e">
        <f t="shared" si="9"/>
        <v>#DIV/0!</v>
      </c>
      <c r="CA41" s="19" t="e">
        <f t="shared" si="10"/>
        <v>#DIV/0!</v>
      </c>
      <c r="CB41" s="19" t="e">
        <f t="shared" si="11"/>
        <v>#DIV/0!</v>
      </c>
      <c r="CC41" s="19" t="e">
        <f t="shared" si="12"/>
        <v>#DIV/0!</v>
      </c>
      <c r="CD41" s="19" t="e">
        <f t="shared" si="13"/>
        <v>#DIV/0!</v>
      </c>
      <c r="CE41" s="19" t="e">
        <f t="shared" si="14"/>
        <v>#DIV/0!</v>
      </c>
    </row>
    <row r="42" spans="1:83" x14ac:dyDescent="0.3">
      <c r="A42" s="17"/>
      <c r="BX42" s="31" t="e">
        <f t="shared" si="0"/>
        <v>#DIV/0!</v>
      </c>
      <c r="BY42" s="19" t="e">
        <f t="shared" si="1"/>
        <v>#DIV/0!</v>
      </c>
      <c r="BZ42" s="19" t="e">
        <f t="shared" si="9"/>
        <v>#DIV/0!</v>
      </c>
      <c r="CA42" s="19" t="e">
        <f t="shared" si="10"/>
        <v>#DIV/0!</v>
      </c>
      <c r="CB42" s="19" t="e">
        <f t="shared" si="11"/>
        <v>#DIV/0!</v>
      </c>
      <c r="CC42" s="19" t="e">
        <f t="shared" si="12"/>
        <v>#DIV/0!</v>
      </c>
      <c r="CD42" s="19" t="e">
        <f t="shared" si="13"/>
        <v>#DIV/0!</v>
      </c>
      <c r="CE42" s="19" t="e">
        <f t="shared" si="14"/>
        <v>#DIV/0!</v>
      </c>
    </row>
    <row r="43" spans="1:83" x14ac:dyDescent="0.3">
      <c r="A43" s="17"/>
      <c r="BX43" s="31" t="e">
        <f t="shared" si="0"/>
        <v>#DIV/0!</v>
      </c>
      <c r="BY43" s="19" t="e">
        <f t="shared" si="1"/>
        <v>#DIV/0!</v>
      </c>
      <c r="BZ43" s="19" t="e">
        <f t="shared" si="9"/>
        <v>#DIV/0!</v>
      </c>
      <c r="CA43" s="19" t="e">
        <f t="shared" si="10"/>
        <v>#DIV/0!</v>
      </c>
      <c r="CB43" s="19" t="e">
        <f t="shared" si="11"/>
        <v>#DIV/0!</v>
      </c>
      <c r="CC43" s="19" t="e">
        <f t="shared" si="12"/>
        <v>#DIV/0!</v>
      </c>
      <c r="CD43" s="19" t="e">
        <f t="shared" si="13"/>
        <v>#DIV/0!</v>
      </c>
      <c r="CE43" s="19" t="e">
        <f t="shared" si="14"/>
        <v>#DIV/0!</v>
      </c>
    </row>
    <row r="44" spans="1:83" x14ac:dyDescent="0.3">
      <c r="A44" s="17"/>
      <c r="BX44" s="31" t="e">
        <f t="shared" si="0"/>
        <v>#DIV/0!</v>
      </c>
      <c r="BY44" s="19" t="e">
        <f t="shared" si="1"/>
        <v>#DIV/0!</v>
      </c>
      <c r="BZ44" s="19" t="e">
        <f t="shared" si="9"/>
        <v>#DIV/0!</v>
      </c>
      <c r="CA44" s="19" t="e">
        <f t="shared" si="10"/>
        <v>#DIV/0!</v>
      </c>
      <c r="CB44" s="19" t="e">
        <f t="shared" si="11"/>
        <v>#DIV/0!</v>
      </c>
      <c r="CC44" s="19" t="e">
        <f t="shared" si="12"/>
        <v>#DIV/0!</v>
      </c>
      <c r="CD44" s="19" t="e">
        <f t="shared" si="13"/>
        <v>#DIV/0!</v>
      </c>
      <c r="CE44" s="19" t="e">
        <f t="shared" si="14"/>
        <v>#DIV/0!</v>
      </c>
    </row>
    <row r="45" spans="1:83" x14ac:dyDescent="0.3">
      <c r="A45" s="17"/>
      <c r="BX45" s="31" t="e">
        <f t="shared" si="0"/>
        <v>#DIV/0!</v>
      </c>
      <c r="BY45" s="19" t="e">
        <f t="shared" si="1"/>
        <v>#DIV/0!</v>
      </c>
      <c r="BZ45" s="19" t="e">
        <f t="shared" si="9"/>
        <v>#DIV/0!</v>
      </c>
      <c r="CA45" s="19" t="e">
        <f t="shared" si="10"/>
        <v>#DIV/0!</v>
      </c>
      <c r="CB45" s="19" t="e">
        <f t="shared" si="11"/>
        <v>#DIV/0!</v>
      </c>
      <c r="CC45" s="19" t="e">
        <f t="shared" si="12"/>
        <v>#DIV/0!</v>
      </c>
      <c r="CD45" s="19" t="e">
        <f t="shared" si="13"/>
        <v>#DIV/0!</v>
      </c>
      <c r="CE45" s="19" t="e">
        <f t="shared" si="14"/>
        <v>#DIV/0!</v>
      </c>
    </row>
    <row r="46" spans="1:83" x14ac:dyDescent="0.3">
      <c r="A46" s="17"/>
      <c r="BX46" s="31" t="e">
        <f t="shared" si="0"/>
        <v>#DIV/0!</v>
      </c>
      <c r="BY46" s="19" t="e">
        <f t="shared" si="1"/>
        <v>#DIV/0!</v>
      </c>
      <c r="BZ46" s="19" t="e">
        <f t="shared" si="9"/>
        <v>#DIV/0!</v>
      </c>
      <c r="CA46" s="19" t="e">
        <f t="shared" si="10"/>
        <v>#DIV/0!</v>
      </c>
      <c r="CB46" s="19" t="e">
        <f t="shared" si="11"/>
        <v>#DIV/0!</v>
      </c>
      <c r="CC46" s="19" t="e">
        <f t="shared" si="12"/>
        <v>#DIV/0!</v>
      </c>
      <c r="CD46" s="19" t="e">
        <f t="shared" si="13"/>
        <v>#DIV/0!</v>
      </c>
      <c r="CE46" s="19" t="e">
        <f t="shared" si="14"/>
        <v>#DIV/0!</v>
      </c>
    </row>
    <row r="47" spans="1:83" x14ac:dyDescent="0.3">
      <c r="A47" s="17"/>
      <c r="BX47" s="31" t="e">
        <f t="shared" si="0"/>
        <v>#DIV/0!</v>
      </c>
      <c r="BY47" s="19" t="e">
        <f t="shared" si="1"/>
        <v>#DIV/0!</v>
      </c>
      <c r="BZ47" s="19" t="e">
        <f t="shared" si="9"/>
        <v>#DIV/0!</v>
      </c>
      <c r="CA47" s="19" t="e">
        <f t="shared" si="10"/>
        <v>#DIV/0!</v>
      </c>
      <c r="CB47" s="19" t="e">
        <f t="shared" si="11"/>
        <v>#DIV/0!</v>
      </c>
      <c r="CC47" s="19" t="e">
        <f t="shared" si="12"/>
        <v>#DIV/0!</v>
      </c>
      <c r="CD47" s="19" t="e">
        <f t="shared" si="13"/>
        <v>#DIV/0!</v>
      </c>
      <c r="CE47" s="19" t="e">
        <f t="shared" si="14"/>
        <v>#DIV/0!</v>
      </c>
    </row>
    <row r="48" spans="1:83" x14ac:dyDescent="0.3">
      <c r="BY48" s="19"/>
      <c r="BZ48" s="19" t="e">
        <f t="shared" si="9"/>
        <v>#DIV/0!</v>
      </c>
      <c r="CA48" s="19" t="e">
        <f t="shared" si="10"/>
        <v>#DIV/0!</v>
      </c>
      <c r="CB48" s="19" t="e">
        <f t="shared" si="11"/>
        <v>#DIV/0!</v>
      </c>
      <c r="CC48" s="19" t="e">
        <f t="shared" si="12"/>
        <v>#DIV/0!</v>
      </c>
      <c r="CD48" s="19" t="e">
        <f t="shared" si="13"/>
        <v>#DIV/0!</v>
      </c>
      <c r="CE48" s="19" t="e">
        <f t="shared" si="14"/>
        <v>#DIV/0!</v>
      </c>
    </row>
    <row r="49" spans="1:83" x14ac:dyDescent="0.3">
      <c r="A49" s="3" t="s">
        <v>53</v>
      </c>
      <c r="B49" s="1">
        <f>SUM(B3:B47)</f>
        <v>1659978.4641949001</v>
      </c>
      <c r="C49" s="1">
        <f t="shared" ref="C49:H49" si="15">SUM(C3:C47)</f>
        <v>7424.6249069122987</v>
      </c>
      <c r="D49" s="1">
        <f t="shared" si="15"/>
        <v>346439.13535616</v>
      </c>
      <c r="E49" s="1">
        <f>SUM(E3:E47)</f>
        <v>25947.628937993999</v>
      </c>
      <c r="F49" s="1">
        <f t="shared" si="15"/>
        <v>12956.4586091453</v>
      </c>
      <c r="G49" s="1">
        <f t="shared" si="15"/>
        <v>1165.8674009620001</v>
      </c>
      <c r="H49" s="1">
        <f t="shared" si="15"/>
        <v>137871.15897179098</v>
      </c>
      <c r="M49" s="1">
        <f t="shared" ref="M49:BU49" si="16">SUM(M3:M47)</f>
        <v>2157.4091054000287</v>
      </c>
      <c r="N49" s="1">
        <f t="shared" si="16"/>
        <v>2157.4091054000287</v>
      </c>
      <c r="O49" s="1">
        <f t="shared" si="16"/>
        <v>648.08158215068261</v>
      </c>
      <c r="P49" s="1"/>
      <c r="Q49" s="1">
        <f t="shared" si="16"/>
        <v>5892.1826673551523</v>
      </c>
      <c r="R49" s="1">
        <f t="shared" si="16"/>
        <v>15199.139904069467</v>
      </c>
      <c r="S49" s="1">
        <f t="shared" si="16"/>
        <v>1587108.049068508</v>
      </c>
      <c r="T49" s="1">
        <f t="shared" si="16"/>
        <v>9641.2123726358095</v>
      </c>
      <c r="U49" s="1">
        <f t="shared" si="16"/>
        <v>2808.0771139985736</v>
      </c>
      <c r="V49" s="1"/>
      <c r="W49" s="1">
        <f t="shared" si="16"/>
        <v>2804.9234405894185</v>
      </c>
      <c r="X49" s="1"/>
      <c r="Y49" s="1">
        <f t="shared" si="16"/>
        <v>2865.5700320978563</v>
      </c>
      <c r="Z49" s="1">
        <f t="shared" si="16"/>
        <v>2865.5700320978563</v>
      </c>
      <c r="AA49" s="1">
        <f t="shared" si="16"/>
        <v>2621.4564643823715</v>
      </c>
      <c r="AB49" s="1">
        <f t="shared" si="16"/>
        <v>3540.6428566138957</v>
      </c>
      <c r="AC49" s="1">
        <f t="shared" si="16"/>
        <v>24.803163473489562</v>
      </c>
      <c r="AD49" s="1"/>
      <c r="AE49" s="1"/>
      <c r="AF49" s="1">
        <f t="shared" si="16"/>
        <v>0</v>
      </c>
      <c r="AG49" s="1">
        <f t="shared" ref="AG49" si="17">SUM(AG3:AG47)</f>
        <v>45.6334170178297</v>
      </c>
      <c r="AH49" s="1">
        <f t="shared" si="16"/>
        <v>7124.9962493986322</v>
      </c>
      <c r="AI49" s="1">
        <f t="shared" si="16"/>
        <v>0</v>
      </c>
      <c r="AJ49" s="1"/>
      <c r="AK49" s="1">
        <f t="shared" si="16"/>
        <v>294904.88656064548</v>
      </c>
      <c r="AL49" s="1">
        <f t="shared" si="16"/>
        <v>30145.009186446092</v>
      </c>
      <c r="AM49" s="1">
        <f t="shared" si="16"/>
        <v>327671.35221147398</v>
      </c>
      <c r="AN49" s="1">
        <f t="shared" si="16"/>
        <v>0</v>
      </c>
      <c r="AO49" s="1">
        <f t="shared" si="16"/>
        <v>5763.8618830373061</v>
      </c>
      <c r="AP49" s="1">
        <f t="shared" si="16"/>
        <v>6.6925688342120333</v>
      </c>
      <c r="AQ49" s="1">
        <f t="shared" si="16"/>
        <v>59481.733304152665</v>
      </c>
      <c r="AR49" s="1">
        <f t="shared" si="16"/>
        <v>25.863897596410286</v>
      </c>
      <c r="AS49" s="1">
        <f t="shared" si="16"/>
        <v>8.98592804366195</v>
      </c>
      <c r="AT49" s="1">
        <f t="shared" si="16"/>
        <v>6395.1452356448381</v>
      </c>
      <c r="AU49" s="1">
        <f t="shared" si="16"/>
        <v>148.51203971505248</v>
      </c>
      <c r="AV49" s="1">
        <f t="shared" si="16"/>
        <v>12.100489062319133</v>
      </c>
      <c r="AW49" s="1">
        <f t="shared" si="16"/>
        <v>1.2592608672658101</v>
      </c>
      <c r="AX49" s="1">
        <f t="shared" si="16"/>
        <v>24783.354489465437</v>
      </c>
      <c r="AY49" s="1">
        <f t="shared" si="16"/>
        <v>12311.912735489756</v>
      </c>
      <c r="AZ49" s="1">
        <f t="shared" si="16"/>
        <v>12471.441753975658</v>
      </c>
      <c r="BA49" s="1">
        <f t="shared" si="16"/>
        <v>127.71022427736432</v>
      </c>
      <c r="BB49" s="1">
        <f t="shared" si="16"/>
        <v>1.3894559736051153</v>
      </c>
      <c r="BC49" s="1">
        <f t="shared" si="16"/>
        <v>846.82387591140866</v>
      </c>
      <c r="BD49" s="1">
        <f t="shared" si="16"/>
        <v>4.168862445742004</v>
      </c>
      <c r="BE49" s="1">
        <f t="shared" si="16"/>
        <v>924.11155691085651</v>
      </c>
      <c r="BF49" s="1">
        <f t="shared" si="16"/>
        <v>58.563647935475053</v>
      </c>
      <c r="BG49" s="1">
        <f t="shared" si="16"/>
        <v>16.205789779907732</v>
      </c>
      <c r="BH49" s="1">
        <f t="shared" si="16"/>
        <v>3511.817618395668</v>
      </c>
      <c r="BI49" s="1"/>
      <c r="BJ49" s="1">
        <f t="shared" si="16"/>
        <v>117.3636575901142</v>
      </c>
      <c r="BK49" s="1">
        <f t="shared" si="16"/>
        <v>100.74183223617456</v>
      </c>
      <c r="BL49" s="1">
        <f t="shared" si="16"/>
        <v>4.456794269687169</v>
      </c>
      <c r="BM49" s="1">
        <f t="shared" si="16"/>
        <v>1121.2484887411408</v>
      </c>
      <c r="BN49" s="1"/>
      <c r="BO49" s="1">
        <f t="shared" si="16"/>
        <v>0</v>
      </c>
      <c r="BP49" s="1">
        <f t="shared" si="16"/>
        <v>4.9846422303639901</v>
      </c>
      <c r="BQ49" s="1">
        <f t="shared" si="16"/>
        <v>15622.311546460138</v>
      </c>
      <c r="BR49" s="1"/>
      <c r="BS49" s="1">
        <f t="shared" si="16"/>
        <v>1409.0903033394607</v>
      </c>
      <c r="BT49" s="1">
        <f t="shared" si="16"/>
        <v>132250.51863967851</v>
      </c>
      <c r="BU49" s="1">
        <f t="shared" si="16"/>
        <v>16663.835847402843</v>
      </c>
      <c r="BY49" s="19">
        <f>+(S49-B49)/B49</f>
        <v>-4.3898409948188548E-2</v>
      </c>
      <c r="BZ49" s="19">
        <f t="shared" si="9"/>
        <v>-4.0356066639098936E-2</v>
      </c>
      <c r="CA49" s="19">
        <f t="shared" si="10"/>
        <v>-5.4173392175776061E-2</v>
      </c>
      <c r="CB49" s="19">
        <f t="shared" si="11"/>
        <v>-4.4870167186018488E-2</v>
      </c>
      <c r="CC49" s="19">
        <f t="shared" si="12"/>
        <v>-4.9747071564801883E-2</v>
      </c>
      <c r="CD49" s="19">
        <f t="shared" si="13"/>
        <v>-3.8271000787947769E-2</v>
      </c>
      <c r="CE49" s="19">
        <f t="shared" si="14"/>
        <v>-4.0767339406078927E-2</v>
      </c>
    </row>
    <row r="50" spans="1:83" x14ac:dyDescent="0.3">
      <c r="A50" s="3" t="s">
        <v>70</v>
      </c>
      <c r="B50" s="1">
        <f>SUM(B3:B15)</f>
        <v>1659978.4641949001</v>
      </c>
      <c r="C50" s="1">
        <f t="shared" ref="C50:H50" si="18">SUM(C3:C15)</f>
        <v>7424.6249069122987</v>
      </c>
      <c r="D50" s="1">
        <f t="shared" si="18"/>
        <v>346439.13535616</v>
      </c>
      <c r="E50" s="1">
        <f>SUM(E3:E15)</f>
        <v>25947.628937993999</v>
      </c>
      <c r="F50" s="1">
        <f t="shared" si="18"/>
        <v>12956.4586091453</v>
      </c>
      <c r="G50" s="1">
        <f t="shared" si="18"/>
        <v>1165.8674009620001</v>
      </c>
      <c r="H50" s="1">
        <f t="shared" si="18"/>
        <v>137871.15897179098</v>
      </c>
      <c r="M50" s="1">
        <f t="shared" ref="M50:BU50" si="19">SUM(M3:M15)</f>
        <v>2157.4091054000287</v>
      </c>
      <c r="N50" s="1">
        <f t="shared" si="19"/>
        <v>2157.4091054000287</v>
      </c>
      <c r="O50" s="1">
        <f t="shared" si="19"/>
        <v>648.08158215068261</v>
      </c>
      <c r="P50" s="1"/>
      <c r="Q50" s="1">
        <f t="shared" si="19"/>
        <v>5892.1826673551523</v>
      </c>
      <c r="R50" s="1">
        <f t="shared" si="19"/>
        <v>15199.139904069467</v>
      </c>
      <c r="S50" s="1">
        <f t="shared" si="19"/>
        <v>1587108.049068508</v>
      </c>
      <c r="T50" s="1">
        <f t="shared" si="19"/>
        <v>9641.2123726358095</v>
      </c>
      <c r="U50" s="1">
        <f t="shared" si="19"/>
        <v>2808.0771139985736</v>
      </c>
      <c r="V50" s="1"/>
      <c r="W50" s="1">
        <f t="shared" si="19"/>
        <v>2804.9234405894185</v>
      </c>
      <c r="X50" s="1"/>
      <c r="Y50" s="1">
        <f t="shared" si="19"/>
        <v>2865.5700320978563</v>
      </c>
      <c r="Z50" s="1">
        <f t="shared" si="19"/>
        <v>2865.5700320978563</v>
      </c>
      <c r="AA50" s="1">
        <f t="shared" si="19"/>
        <v>2621.4564643823715</v>
      </c>
      <c r="AB50" s="1">
        <f t="shared" si="19"/>
        <v>3540.6428566138957</v>
      </c>
      <c r="AC50" s="1">
        <f t="shared" si="19"/>
        <v>24.803163473489562</v>
      </c>
      <c r="AD50" s="1"/>
      <c r="AE50" s="1"/>
      <c r="AF50" s="1">
        <f t="shared" si="19"/>
        <v>0</v>
      </c>
      <c r="AG50" s="1">
        <f t="shared" ref="AG50" si="20">SUM(AG3:AG15)</f>
        <v>45.6334170178297</v>
      </c>
      <c r="AH50" s="1">
        <f t="shared" si="19"/>
        <v>7124.9962493986322</v>
      </c>
      <c r="AI50" s="1">
        <f t="shared" si="19"/>
        <v>0</v>
      </c>
      <c r="AJ50" s="1"/>
      <c r="AK50" s="1">
        <f t="shared" si="19"/>
        <v>294904.88656064548</v>
      </c>
      <c r="AL50" s="1">
        <f t="shared" si="19"/>
        <v>30145.009186446092</v>
      </c>
      <c r="AM50" s="1">
        <f t="shared" si="19"/>
        <v>327671.35221147398</v>
      </c>
      <c r="AN50" s="1">
        <f t="shared" si="19"/>
        <v>0</v>
      </c>
      <c r="AO50" s="1">
        <f t="shared" si="19"/>
        <v>5763.8618830373061</v>
      </c>
      <c r="AP50" s="1">
        <f t="shared" si="19"/>
        <v>6.6925688342120333</v>
      </c>
      <c r="AQ50" s="1">
        <f t="shared" si="19"/>
        <v>59481.733304152665</v>
      </c>
      <c r="AR50" s="1">
        <f t="shared" si="19"/>
        <v>25.863897596410286</v>
      </c>
      <c r="AS50" s="1">
        <f t="shared" si="19"/>
        <v>8.98592804366195</v>
      </c>
      <c r="AT50" s="1">
        <f t="shared" si="19"/>
        <v>6395.1452356448381</v>
      </c>
      <c r="AU50" s="1">
        <f t="shared" si="19"/>
        <v>148.51203971505248</v>
      </c>
      <c r="AV50" s="1">
        <f t="shared" si="19"/>
        <v>12.100489062319133</v>
      </c>
      <c r="AW50" s="1">
        <f t="shared" si="19"/>
        <v>1.2592608672658101</v>
      </c>
      <c r="AX50" s="1">
        <f t="shared" si="19"/>
        <v>24783.354489465437</v>
      </c>
      <c r="AY50" s="1">
        <f t="shared" si="19"/>
        <v>12311.912735489756</v>
      </c>
      <c r="AZ50" s="1">
        <f t="shared" si="19"/>
        <v>12471.441753975658</v>
      </c>
      <c r="BA50" s="1">
        <f t="shared" si="19"/>
        <v>127.71022427736432</v>
      </c>
      <c r="BB50" s="1">
        <f t="shared" si="19"/>
        <v>1.3894559736051153</v>
      </c>
      <c r="BC50" s="1">
        <f t="shared" si="19"/>
        <v>846.82387591140866</v>
      </c>
      <c r="BD50" s="1">
        <f t="shared" si="19"/>
        <v>4.168862445742004</v>
      </c>
      <c r="BE50" s="1">
        <f t="shared" si="19"/>
        <v>924.11155691085651</v>
      </c>
      <c r="BF50" s="1">
        <f t="shared" si="19"/>
        <v>58.563647935475053</v>
      </c>
      <c r="BG50" s="1">
        <f t="shared" si="19"/>
        <v>16.205789779907732</v>
      </c>
      <c r="BH50" s="1">
        <f t="shared" si="19"/>
        <v>3511.817618395668</v>
      </c>
      <c r="BI50" s="1"/>
      <c r="BJ50" s="1">
        <f t="shared" si="19"/>
        <v>117.3636575901142</v>
      </c>
      <c r="BK50" s="1">
        <f t="shared" si="19"/>
        <v>100.74183223617456</v>
      </c>
      <c r="BL50" s="1">
        <f t="shared" si="19"/>
        <v>4.456794269687169</v>
      </c>
      <c r="BM50" s="1">
        <f t="shared" si="19"/>
        <v>1121.2484887411408</v>
      </c>
      <c r="BN50" s="1"/>
      <c r="BO50" s="1">
        <f t="shared" si="19"/>
        <v>0</v>
      </c>
      <c r="BP50" s="1">
        <f t="shared" si="19"/>
        <v>4.9846422303639901</v>
      </c>
      <c r="BQ50" s="1">
        <f t="shared" si="19"/>
        <v>15622.311546460138</v>
      </c>
      <c r="BR50" s="1"/>
      <c r="BS50" s="1">
        <f t="shared" si="19"/>
        <v>1409.0903033394607</v>
      </c>
      <c r="BT50" s="1">
        <f t="shared" si="19"/>
        <v>132250.51863967851</v>
      </c>
      <c r="BU50" s="1">
        <f t="shared" si="19"/>
        <v>16663.835847402843</v>
      </c>
      <c r="BY50" s="19">
        <f>+(S50-B50)/B50</f>
        <v>-4.3898409948188548E-2</v>
      </c>
      <c r="BZ50" s="19">
        <f t="shared" si="9"/>
        <v>-4.0356066639098936E-2</v>
      </c>
      <c r="CA50" s="19">
        <f t="shared" si="10"/>
        <v>-5.4173392175776061E-2</v>
      </c>
      <c r="CB50" s="19">
        <f t="shared" si="11"/>
        <v>-4.4870167186018488E-2</v>
      </c>
      <c r="CC50" s="19">
        <f t="shared" si="12"/>
        <v>-4.9747071564801883E-2</v>
      </c>
      <c r="CD50" s="19">
        <f t="shared" si="13"/>
        <v>-3.8271000787947769E-2</v>
      </c>
      <c r="CE50" s="19">
        <f t="shared" si="14"/>
        <v>-4.0767339406078927E-2</v>
      </c>
    </row>
    <row r="51" spans="1:83" x14ac:dyDescent="0.3">
      <c r="A51" s="3" t="s">
        <v>123</v>
      </c>
      <c r="B51" s="1">
        <f>SUM(B16:B47)</f>
        <v>0</v>
      </c>
      <c r="C51" s="1">
        <f t="shared" ref="C51:H51" si="21">SUM(C16:C47)</f>
        <v>0</v>
      </c>
      <c r="D51" s="1">
        <f t="shared" si="21"/>
        <v>0</v>
      </c>
      <c r="E51" s="1">
        <f>SUM(E16:E47)</f>
        <v>0</v>
      </c>
      <c r="F51" s="1">
        <f t="shared" si="21"/>
        <v>0</v>
      </c>
      <c r="G51" s="1">
        <f t="shared" si="21"/>
        <v>0</v>
      </c>
      <c r="H51" s="1">
        <f t="shared" si="21"/>
        <v>0</v>
      </c>
      <c r="M51" s="1">
        <f t="shared" ref="M51:BU51" si="22">SUM(M16:M47)</f>
        <v>0</v>
      </c>
      <c r="N51" s="1">
        <f t="shared" si="22"/>
        <v>0</v>
      </c>
      <c r="O51" s="1">
        <f t="shared" si="22"/>
        <v>0</v>
      </c>
      <c r="P51" s="1"/>
      <c r="Q51" s="1">
        <f t="shared" si="22"/>
        <v>0</v>
      </c>
      <c r="R51" s="1">
        <f t="shared" si="22"/>
        <v>0</v>
      </c>
      <c r="S51" s="1">
        <f t="shared" si="22"/>
        <v>0</v>
      </c>
      <c r="T51" s="1">
        <f t="shared" si="22"/>
        <v>0</v>
      </c>
      <c r="U51" s="1">
        <f t="shared" si="22"/>
        <v>0</v>
      </c>
      <c r="V51" s="1"/>
      <c r="W51" s="1">
        <f t="shared" si="22"/>
        <v>0</v>
      </c>
      <c r="X51" s="1"/>
      <c r="Y51" s="1">
        <f t="shared" si="22"/>
        <v>0</v>
      </c>
      <c r="Z51" s="1">
        <f t="shared" si="22"/>
        <v>0</v>
      </c>
      <c r="AA51" s="1">
        <f t="shared" si="22"/>
        <v>0</v>
      </c>
      <c r="AB51" s="1">
        <f t="shared" si="22"/>
        <v>0</v>
      </c>
      <c r="AC51" s="1">
        <f t="shared" si="22"/>
        <v>0</v>
      </c>
      <c r="AD51" s="1"/>
      <c r="AE51" s="1"/>
      <c r="AF51" s="1">
        <f t="shared" si="22"/>
        <v>0</v>
      </c>
      <c r="AG51" s="1">
        <f t="shared" ref="AG51" si="23">SUM(AG16:AG47)</f>
        <v>0</v>
      </c>
      <c r="AH51" s="1">
        <f t="shared" si="22"/>
        <v>0</v>
      </c>
      <c r="AI51" s="1">
        <f t="shared" si="22"/>
        <v>0</v>
      </c>
      <c r="AJ51" s="1"/>
      <c r="AK51" s="1">
        <f t="shared" si="22"/>
        <v>0</v>
      </c>
      <c r="AL51" s="1">
        <f t="shared" si="22"/>
        <v>0</v>
      </c>
      <c r="AM51" s="1">
        <f t="shared" si="22"/>
        <v>0</v>
      </c>
      <c r="AN51" s="1">
        <f t="shared" si="22"/>
        <v>0</v>
      </c>
      <c r="AO51" s="1">
        <f t="shared" si="22"/>
        <v>0</v>
      </c>
      <c r="AP51" s="1">
        <f t="shared" si="22"/>
        <v>0</v>
      </c>
      <c r="AQ51" s="1">
        <f t="shared" si="22"/>
        <v>0</v>
      </c>
      <c r="AR51" s="1">
        <f t="shared" si="22"/>
        <v>0</v>
      </c>
      <c r="AS51" s="1">
        <f t="shared" si="22"/>
        <v>0</v>
      </c>
      <c r="AT51" s="1">
        <f t="shared" si="22"/>
        <v>0</v>
      </c>
      <c r="AU51" s="1">
        <f t="shared" si="22"/>
        <v>0</v>
      </c>
      <c r="AV51" s="1">
        <f t="shared" si="22"/>
        <v>0</v>
      </c>
      <c r="AW51" s="1">
        <f t="shared" si="22"/>
        <v>0</v>
      </c>
      <c r="AX51" s="1">
        <f t="shared" si="22"/>
        <v>0</v>
      </c>
      <c r="AY51" s="1">
        <f t="shared" si="22"/>
        <v>0</v>
      </c>
      <c r="AZ51" s="1">
        <f t="shared" si="22"/>
        <v>0</v>
      </c>
      <c r="BA51" s="1">
        <f t="shared" si="22"/>
        <v>0</v>
      </c>
      <c r="BB51" s="1">
        <f t="shared" si="22"/>
        <v>0</v>
      </c>
      <c r="BC51" s="1">
        <f t="shared" si="22"/>
        <v>0</v>
      </c>
      <c r="BD51" s="1">
        <f t="shared" si="22"/>
        <v>0</v>
      </c>
      <c r="BE51" s="1">
        <f t="shared" si="22"/>
        <v>0</v>
      </c>
      <c r="BF51" s="1">
        <f t="shared" si="22"/>
        <v>0</v>
      </c>
      <c r="BG51" s="1">
        <f t="shared" si="22"/>
        <v>0</v>
      </c>
      <c r="BH51" s="1">
        <f t="shared" si="22"/>
        <v>0</v>
      </c>
      <c r="BI51" s="1"/>
      <c r="BJ51" s="1">
        <f t="shared" si="22"/>
        <v>0</v>
      </c>
      <c r="BK51" s="1">
        <f t="shared" si="22"/>
        <v>0</v>
      </c>
      <c r="BL51" s="1">
        <f t="shared" si="22"/>
        <v>0</v>
      </c>
      <c r="BM51" s="1">
        <f t="shared" si="22"/>
        <v>0</v>
      </c>
      <c r="BN51" s="1"/>
      <c r="BO51" s="1">
        <f t="shared" si="22"/>
        <v>0</v>
      </c>
      <c r="BP51" s="1">
        <f t="shared" si="22"/>
        <v>0</v>
      </c>
      <c r="BQ51" s="1">
        <f t="shared" si="22"/>
        <v>0</v>
      </c>
      <c r="BR51" s="1"/>
      <c r="BS51" s="1">
        <f t="shared" si="22"/>
        <v>0</v>
      </c>
      <c r="BT51" s="1">
        <f t="shared" si="22"/>
        <v>0</v>
      </c>
      <c r="BU51" s="1">
        <f t="shared" si="22"/>
        <v>0</v>
      </c>
      <c r="BY51" s="19" t="e">
        <f>+(S51-B51)/B51</f>
        <v>#DIV/0!</v>
      </c>
      <c r="BZ51" s="19" t="e">
        <f t="shared" si="9"/>
        <v>#DIV/0!</v>
      </c>
      <c r="CA51" s="19" t="e">
        <f t="shared" si="10"/>
        <v>#DIV/0!</v>
      </c>
      <c r="CB51" s="19" t="e">
        <f t="shared" si="11"/>
        <v>#DIV/0!</v>
      </c>
      <c r="CC51" s="19" t="e">
        <f t="shared" si="12"/>
        <v>#DIV/0!</v>
      </c>
      <c r="CD51" s="19" t="e">
        <f t="shared" si="13"/>
        <v>#DIV/0!</v>
      </c>
      <c r="CE51" s="19" t="e">
        <f t="shared" si="14"/>
        <v>#DIV/0!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54"/>
  <sheetViews>
    <sheetView workbookViewId="0"/>
  </sheetViews>
  <sheetFormatPr defaultRowHeight="14.4" x14ac:dyDescent="0.3"/>
  <cols>
    <col min="1" max="1" width="22.33203125" customWidth="1"/>
    <col min="2" max="2" width="10.109375" bestFit="1" customWidth="1"/>
    <col min="3" max="3" width="10.5546875" customWidth="1"/>
    <col min="4" max="5" width="10.109375" bestFit="1" customWidth="1"/>
    <col min="6" max="6" width="9.33203125" bestFit="1" customWidth="1"/>
    <col min="7" max="7" width="10.44140625" customWidth="1"/>
    <col min="8" max="8" width="10.109375" bestFit="1" customWidth="1"/>
    <col min="11" max="11" width="15.44140625" customWidth="1"/>
    <col min="12" max="12" width="10.33203125" bestFit="1" customWidth="1"/>
    <col min="13" max="13" width="9.33203125" bestFit="1" customWidth="1"/>
    <col min="14" max="15" width="10.33203125" bestFit="1" customWidth="1"/>
    <col min="16" max="17" width="9.33203125" bestFit="1" customWidth="1"/>
    <col min="18" max="18" width="10.109375" bestFit="1" customWidth="1"/>
  </cols>
  <sheetData>
    <row r="1" spans="1:18" s="22" customFormat="1" x14ac:dyDescent="0.3">
      <c r="A1" s="7" t="s">
        <v>665</v>
      </c>
    </row>
    <row r="2" spans="1:18" s="23" customFormat="1" x14ac:dyDescent="0.3">
      <c r="A2" s="117"/>
      <c r="B2" s="7"/>
      <c r="C2" s="7"/>
      <c r="D2" s="7"/>
    </row>
    <row r="3" spans="1:18" s="23" customFormat="1" x14ac:dyDescent="0.3">
      <c r="A3" s="7" t="s">
        <v>515</v>
      </c>
    </row>
    <row r="4" spans="1:18" s="22" customFormat="1" x14ac:dyDescent="0.3">
      <c r="A4" s="22" t="s">
        <v>549</v>
      </c>
    </row>
    <row r="5" spans="1:18" x14ac:dyDescent="0.3">
      <c r="A5" s="2" t="s">
        <v>497</v>
      </c>
      <c r="B5" s="2" t="s">
        <v>57</v>
      </c>
      <c r="C5" s="2" t="s">
        <v>55</v>
      </c>
      <c r="D5" s="2" t="s">
        <v>58</v>
      </c>
      <c r="E5" s="2" t="s">
        <v>52</v>
      </c>
      <c r="F5" s="2" t="s">
        <v>51</v>
      </c>
      <c r="G5" s="2" t="s">
        <v>59</v>
      </c>
      <c r="H5" s="2" t="s">
        <v>60</v>
      </c>
      <c r="K5" s="2"/>
    </row>
    <row r="6" spans="1:18" x14ac:dyDescent="0.3">
      <c r="A6" s="2" t="s">
        <v>498</v>
      </c>
      <c r="B6" s="29"/>
      <c r="C6" s="29"/>
      <c r="D6" s="29"/>
      <c r="E6" s="25">
        <f>afdust!BA62</f>
        <v>5391766.5058480399</v>
      </c>
      <c r="F6" s="25">
        <f>afdust!BB62</f>
        <v>753763.2124391743</v>
      </c>
      <c r="G6" s="29"/>
      <c r="H6" s="29"/>
      <c r="K6" s="2"/>
      <c r="L6" s="2"/>
      <c r="M6" s="2"/>
      <c r="N6" s="2"/>
      <c r="O6" s="2"/>
      <c r="P6" s="2"/>
      <c r="Q6" s="2"/>
      <c r="R6" s="2"/>
    </row>
    <row r="7" spans="1:18" s="23" customFormat="1" x14ac:dyDescent="0.3">
      <c r="A7" s="2" t="s">
        <v>562</v>
      </c>
      <c r="B7" s="25">
        <f>airports!B62</f>
        <v>494906.18265932013</v>
      </c>
      <c r="C7" s="25">
        <f>airports!C62</f>
        <v>0</v>
      </c>
      <c r="D7" s="25">
        <f>airports!D62</f>
        <v>135053.637729829</v>
      </c>
      <c r="E7" s="25">
        <f>airports!E62</f>
        <v>9898.9622662282</v>
      </c>
      <c r="F7" s="25">
        <f>airports!F62</f>
        <v>8661.448534235702</v>
      </c>
      <c r="G7" s="25">
        <f>airports!G62</f>
        <v>16906.871379880093</v>
      </c>
      <c r="H7" s="25">
        <f>airports!H62</f>
        <v>55887.840944752999</v>
      </c>
      <c r="K7" s="2"/>
      <c r="O7" s="21"/>
      <c r="P7" s="21"/>
    </row>
    <row r="8" spans="1:18" x14ac:dyDescent="0.3">
      <c r="A8" s="2" t="s">
        <v>539</v>
      </c>
      <c r="B8" s="25">
        <f>cmv_c1c2!B62</f>
        <v>17699.036571710007</v>
      </c>
      <c r="C8" s="25">
        <f>cmv_c1c2!BE62</f>
        <v>59.514553252065333</v>
      </c>
      <c r="D8" s="25">
        <f>cmv_c1c2!D62</f>
        <v>117677.65533873998</v>
      </c>
      <c r="E8" s="25">
        <f>cmv_c1c2!E62</f>
        <v>3191.4007985699996</v>
      </c>
      <c r="F8" s="25">
        <f>cmv_c1c2!F62</f>
        <v>3092.0991588000011</v>
      </c>
      <c r="G8" s="25">
        <f>cmv_c1c2!G62</f>
        <v>596.07318966000014</v>
      </c>
      <c r="H8" s="25">
        <f>cmv_c1c2!H62</f>
        <v>4264.3999489199996</v>
      </c>
      <c r="K8" s="2"/>
      <c r="L8" s="21"/>
      <c r="M8" s="21"/>
      <c r="N8" s="21"/>
      <c r="O8" s="21"/>
      <c r="P8" s="21"/>
      <c r="Q8" s="21"/>
      <c r="R8" s="21"/>
    </row>
    <row r="9" spans="1:18" s="23" customFormat="1" x14ac:dyDescent="0.3">
      <c r="A9" s="2" t="s">
        <v>540</v>
      </c>
      <c r="B9" s="25">
        <f>cmv_c3!B62</f>
        <v>9508.501326399999</v>
      </c>
      <c r="C9" s="25">
        <f>cmv_c3!BE62</f>
        <v>29.806971531003985</v>
      </c>
      <c r="D9" s="25">
        <f>cmv_c3!D62</f>
        <v>95659.241603459988</v>
      </c>
      <c r="E9" s="25">
        <f>cmv_c3!E62</f>
        <v>1683.3216396300002</v>
      </c>
      <c r="F9" s="25">
        <f>cmv_c3!F62</f>
        <v>1548.6559083699999</v>
      </c>
      <c r="G9" s="25">
        <f>cmv_c3!G62</f>
        <v>3863.73239736</v>
      </c>
      <c r="H9" s="25">
        <f>cmv_c3!H62</f>
        <v>4418.1923296600007</v>
      </c>
      <c r="K9" s="2"/>
      <c r="L9" s="21"/>
      <c r="M9" s="21"/>
      <c r="N9" s="21"/>
      <c r="O9" s="21"/>
      <c r="P9" s="21"/>
      <c r="Q9" s="21"/>
      <c r="R9" s="21"/>
    </row>
    <row r="10" spans="1:18" s="23" customFormat="1" x14ac:dyDescent="0.3">
      <c r="A10" s="2" t="s">
        <v>610</v>
      </c>
      <c r="B10" s="25"/>
      <c r="C10" s="118">
        <f>fertilizer!B62</f>
        <v>1202914.3414590273</v>
      </c>
      <c r="D10" s="25"/>
      <c r="E10" s="25"/>
      <c r="F10" s="25"/>
      <c r="G10" s="25"/>
      <c r="H10" s="25"/>
      <c r="K10" s="2"/>
      <c r="L10" s="21"/>
      <c r="M10" s="21"/>
      <c r="N10" s="21"/>
      <c r="O10" s="21"/>
      <c r="P10" s="21"/>
      <c r="Q10" s="21"/>
      <c r="R10" s="21"/>
    </row>
    <row r="11" spans="1:18" s="23" customFormat="1" x14ac:dyDescent="0.3">
      <c r="A11" s="2" t="s">
        <v>590</v>
      </c>
      <c r="B11" s="25"/>
      <c r="C11" s="25">
        <f>livestock!B62</f>
        <v>2602278.8778203796</v>
      </c>
      <c r="D11"/>
      <c r="E11" s="25"/>
      <c r="F11" s="25"/>
      <c r="G11" s="25"/>
      <c r="H11" s="25">
        <f>livestock!C62</f>
        <v>227985.408120115</v>
      </c>
      <c r="K11" s="2"/>
      <c r="L11" s="21"/>
      <c r="M11" s="21"/>
      <c r="N11" s="21"/>
      <c r="O11" s="21"/>
      <c r="P11" s="21"/>
      <c r="Q11" s="21"/>
      <c r="R11" s="21"/>
    </row>
    <row r="12" spans="1:18" s="23" customFormat="1" x14ac:dyDescent="0.3">
      <c r="A12" s="2" t="s">
        <v>210</v>
      </c>
      <c r="B12" s="25">
        <f>nonpt!B62</f>
        <v>1927266.8320694002</v>
      </c>
      <c r="C12" s="25">
        <f>nonpt!C62</f>
        <v>102897.83524326699</v>
      </c>
      <c r="D12" s="25">
        <f>nonpt!D62</f>
        <v>739250.20962213003</v>
      </c>
      <c r="E12" s="25">
        <f>nonpt!E62</f>
        <v>572589.18508217996</v>
      </c>
      <c r="F12" s="25">
        <f>nonpt!F62</f>
        <v>475154.27101074002</v>
      </c>
      <c r="G12" s="25">
        <f>nonpt!G62</f>
        <v>166398.944615121</v>
      </c>
      <c r="H12" s="25">
        <f>nonpt!H62</f>
        <v>818185.00176466978</v>
      </c>
      <c r="K12" s="2"/>
      <c r="L12" s="21"/>
      <c r="M12" s="21"/>
      <c r="N12" s="21"/>
      <c r="O12" s="21"/>
      <c r="P12" s="21"/>
      <c r="Q12" s="21"/>
      <c r="R12" s="21"/>
    </row>
    <row r="13" spans="1:18" x14ac:dyDescent="0.3">
      <c r="A13" s="2" t="s">
        <v>211</v>
      </c>
      <c r="B13" s="25">
        <f>nonroad!B62</f>
        <v>10464692.5661388</v>
      </c>
      <c r="C13" s="25">
        <f>nonroad!C62</f>
        <v>1952.6199077542999</v>
      </c>
      <c r="D13" s="25">
        <f>nonroad!D62</f>
        <v>930665.30121898965</v>
      </c>
      <c r="E13" s="25">
        <f>nonroad!E62</f>
        <v>90622.617615807001</v>
      </c>
      <c r="F13" s="25">
        <f>nonroad!F62</f>
        <v>85371.562977299967</v>
      </c>
      <c r="G13" s="25">
        <f>nonroad!G62</f>
        <v>1168.3879894196002</v>
      </c>
      <c r="H13" s="25">
        <f>nonroad!H62</f>
        <v>974635.44992714969</v>
      </c>
      <c r="K13" s="2"/>
      <c r="L13" s="21"/>
      <c r="M13" s="21"/>
      <c r="N13" s="21"/>
      <c r="O13" s="21"/>
      <c r="P13" s="21"/>
      <c r="Q13" s="21"/>
      <c r="R13" s="21"/>
    </row>
    <row r="14" spans="1:18" x14ac:dyDescent="0.3">
      <c r="A14" s="2" t="s">
        <v>231</v>
      </c>
      <c r="B14" s="25">
        <f>np_oilgas!B62</f>
        <v>629304.36430070794</v>
      </c>
      <c r="C14" s="25">
        <f>np_oilgas!C62</f>
        <v>26.701265464499997</v>
      </c>
      <c r="D14" s="25">
        <f>np_oilgas!D62</f>
        <v>520212.780220146</v>
      </c>
      <c r="E14" s="25">
        <f>np_oilgas!E62</f>
        <v>11180.350724902699</v>
      </c>
      <c r="F14" s="25">
        <f>np_oilgas!F62</f>
        <v>11091.496096951703</v>
      </c>
      <c r="G14" s="25">
        <f>np_oilgas!G62</f>
        <v>37872.127970370602</v>
      </c>
      <c r="H14" s="25">
        <f>np_oilgas!H62</f>
        <v>2581372.9757228023</v>
      </c>
      <c r="K14" s="2"/>
      <c r="L14" s="21"/>
      <c r="M14" s="21"/>
      <c r="N14" s="21"/>
      <c r="O14" s="21"/>
      <c r="P14" s="21"/>
      <c r="Q14" s="21"/>
      <c r="R14" s="21"/>
    </row>
    <row r="15" spans="1:18" s="23" customFormat="1" x14ac:dyDescent="0.3">
      <c r="A15" s="2" t="s">
        <v>641</v>
      </c>
      <c r="B15" s="21">
        <f>np_solvents!B62</f>
        <v>35.896657664999992</v>
      </c>
      <c r="C15" s="21">
        <f>np_solvents!C62</f>
        <v>57.642322060999994</v>
      </c>
      <c r="D15" s="21">
        <f>np_solvents!D62</f>
        <v>33.519220140000002</v>
      </c>
      <c r="E15" s="21">
        <f>np_solvents!E62</f>
        <v>469.15945884000001</v>
      </c>
      <c r="F15" s="21">
        <f>np_solvents!F62</f>
        <v>448.26955244000004</v>
      </c>
      <c r="G15" s="21">
        <f>np_solvents!G62</f>
        <v>5.453619861</v>
      </c>
      <c r="H15" s="21">
        <f>np_solvents!H62</f>
        <v>2516324.2311514998</v>
      </c>
    </row>
    <row r="16" spans="1:18" x14ac:dyDescent="0.3">
      <c r="A16" s="2" t="s">
        <v>499</v>
      </c>
      <c r="B16" s="25">
        <f>'onroad all'!AG61</f>
        <v>16637063.004383555</v>
      </c>
      <c r="C16" s="25">
        <f>'onroad all'!BZ61</f>
        <v>102431.63688662792</v>
      </c>
      <c r="D16" s="25">
        <f>'onroad all'!CI61</f>
        <v>2780428.3272378999</v>
      </c>
      <c r="E16" s="25">
        <f>'onroad all'!DE61+'onroad all'!DD61</f>
        <v>215217.3713265151</v>
      </c>
      <c r="F16" s="25">
        <f>'onroad all'!DD61</f>
        <v>94255.578558337933</v>
      </c>
      <c r="G16" s="25">
        <f>'onroad all'!DU61</f>
        <v>16656.506041844972</v>
      </c>
      <c r="H16" s="25">
        <f>'onroad all'!EI61</f>
        <v>1162167.0750750287</v>
      </c>
      <c r="K16" s="2"/>
      <c r="R16" s="21"/>
    </row>
    <row r="17" spans="1:18" x14ac:dyDescent="0.3">
      <c r="A17" s="2" t="s">
        <v>500</v>
      </c>
      <c r="B17" s="25">
        <f>ptegu!B62</f>
        <v>479730.92568565003</v>
      </c>
      <c r="C17" s="25">
        <f>ptegu!C62</f>
        <v>20733.831216760005</v>
      </c>
      <c r="D17" s="25">
        <f>ptegu!DW61</f>
        <v>999435.94232234976</v>
      </c>
      <c r="E17" s="25">
        <f>ptegu!E62</f>
        <v>116793.04215591001</v>
      </c>
      <c r="F17" s="25">
        <f>ptegu!F62</f>
        <v>98045.575590980021</v>
      </c>
      <c r="G17" s="25">
        <f>ptegu!FH61</f>
        <v>1017891.7298377566</v>
      </c>
      <c r="H17" s="25">
        <f>ptegu!H62</f>
        <v>29200.710303700005</v>
      </c>
      <c r="K17" s="2"/>
      <c r="L17" s="21"/>
      <c r="N17" s="21"/>
      <c r="O17" s="21"/>
      <c r="P17" s="21"/>
      <c r="Q17" s="21"/>
      <c r="R17" s="21"/>
    </row>
    <row r="18" spans="1:18" x14ac:dyDescent="0.3">
      <c r="A18" s="2" t="s">
        <v>492</v>
      </c>
      <c r="B18" s="25">
        <f>ptagfire!B62</f>
        <v>687700.70617549994</v>
      </c>
      <c r="C18" s="25">
        <f>ptagfire!C62</f>
        <v>146655.14558814009</v>
      </c>
      <c r="D18" s="25">
        <f>ptagfire!D62</f>
        <v>27373.060861479993</v>
      </c>
      <c r="E18" s="25">
        <f>ptagfire!E62</f>
        <v>104474.31248819</v>
      </c>
      <c r="F18" s="25">
        <f>ptagfire!F62</f>
        <v>66053.079491590048</v>
      </c>
      <c r="G18" s="25">
        <f>ptagfire!G62</f>
        <v>10683.202011160003</v>
      </c>
      <c r="H18" s="25">
        <f>ptagfire!H62</f>
        <v>99156.132968580016</v>
      </c>
      <c r="K18" s="2"/>
      <c r="M18" s="21"/>
    </row>
    <row r="19" spans="1:18" x14ac:dyDescent="0.3">
      <c r="A19" s="2" t="s">
        <v>605</v>
      </c>
      <c r="B19" s="25">
        <f>'ptfire-rx'!B62</f>
        <v>9176460.3842849992</v>
      </c>
      <c r="C19" s="25">
        <f>'ptfire-rx'!C62</f>
        <v>150531.33553519999</v>
      </c>
      <c r="D19" s="25">
        <f>'ptfire-rx'!D62</f>
        <v>163987.56449800005</v>
      </c>
      <c r="E19" s="25">
        <f>'ptfire-rx'!E62</f>
        <v>986336.53953499976</v>
      </c>
      <c r="F19" s="25">
        <f>'ptfire-rx'!F62</f>
        <v>842244.47634399962</v>
      </c>
      <c r="G19" s="25">
        <f>'ptfire-rx'!G62</f>
        <v>80673.340428299984</v>
      </c>
      <c r="H19" s="25">
        <f>'ptfire-rx'!H62</f>
        <v>2200144.3997800001</v>
      </c>
      <c r="K19" s="2"/>
      <c r="L19" s="21"/>
      <c r="M19" s="21"/>
      <c r="N19" s="21"/>
      <c r="O19" s="21"/>
      <c r="P19" s="21"/>
      <c r="Q19" s="21"/>
      <c r="R19" s="21"/>
    </row>
    <row r="20" spans="1:18" s="23" customFormat="1" x14ac:dyDescent="0.3">
      <c r="A20" s="2" t="s">
        <v>606</v>
      </c>
      <c r="B20" s="25">
        <f>'ptfire-wild'!B62</f>
        <v>2121947.6276680008</v>
      </c>
      <c r="C20" s="25">
        <f>'ptfire-wild'!C62</f>
        <v>34930.481902999993</v>
      </c>
      <c r="D20" s="25">
        <f>'ptfire-wild'!D62</f>
        <v>34299.302711999997</v>
      </c>
      <c r="E20" s="25">
        <f>'ptfire-wild'!E62</f>
        <v>220637.50062899999</v>
      </c>
      <c r="F20" s="25">
        <f>'ptfire-wild'!F62</f>
        <v>186980.93270799998</v>
      </c>
      <c r="G20" s="25">
        <f>'ptfire-wild'!G62</f>
        <v>17581.054332999996</v>
      </c>
      <c r="H20" s="25">
        <f>'ptfire-wild'!H62</f>
        <v>502125.67673299997</v>
      </c>
      <c r="K20" s="2"/>
      <c r="L20" s="21"/>
      <c r="M20" s="21"/>
      <c r="N20" s="21"/>
      <c r="O20" s="21"/>
      <c r="P20" s="21"/>
      <c r="Q20" s="21"/>
      <c r="R20" s="21"/>
    </row>
    <row r="21" spans="1:18" s="23" customFormat="1" x14ac:dyDescent="0.3">
      <c r="A21" s="2" t="s">
        <v>212</v>
      </c>
      <c r="B21" s="21">
        <f>ptnonipm!B62</f>
        <v>1359438.9995927701</v>
      </c>
      <c r="C21" s="21">
        <f>ptnonipm!C62</f>
        <v>68482.293747880627</v>
      </c>
      <c r="D21" s="21">
        <f>ptnonipm!D62</f>
        <v>855114.63585986977</v>
      </c>
      <c r="E21" s="21">
        <f>ptnonipm!E62</f>
        <v>380051.84683952003</v>
      </c>
      <c r="F21" s="21">
        <f>ptnonipm!F62</f>
        <v>241175.77679348204</v>
      </c>
      <c r="G21" s="21">
        <f>ptnonipm!G62</f>
        <v>500592.46801357699</v>
      </c>
      <c r="H21" s="21">
        <f>ptnonipm!H62</f>
        <v>760022.59515065188</v>
      </c>
      <c r="I21"/>
      <c r="J21"/>
      <c r="K21" s="1"/>
      <c r="L21" s="1"/>
      <c r="M21" s="1"/>
      <c r="N21" s="1"/>
      <c r="O21" s="1"/>
      <c r="P21" s="1"/>
      <c r="Q21" s="1"/>
      <c r="R21" s="21"/>
    </row>
    <row r="22" spans="1:18" x14ac:dyDescent="0.3">
      <c r="A22" s="2" t="s">
        <v>227</v>
      </c>
      <c r="B22" s="21">
        <f>pt_oilgas!B62</f>
        <v>174425.682847188</v>
      </c>
      <c r="C22" s="21">
        <f>pt_oilgas!C62</f>
        <v>3758.7085876998995</v>
      </c>
      <c r="D22" s="21">
        <f>pt_oilgas!D62</f>
        <v>354631.9546233851</v>
      </c>
      <c r="E22" s="21">
        <f>pt_oilgas!E62</f>
        <v>13513.966016282498</v>
      </c>
      <c r="F22" s="21">
        <f>pt_oilgas!F62</f>
        <v>13190.328290114499</v>
      </c>
      <c r="G22" s="21">
        <f>pt_oilgas!G62</f>
        <v>36934.30288305151</v>
      </c>
      <c r="H22" s="21">
        <f>pt_oilgas!H62</f>
        <v>143334.60428518499</v>
      </c>
      <c r="I22" s="23"/>
      <c r="J22" s="23"/>
      <c r="K22" s="2"/>
      <c r="L22" s="21"/>
      <c r="M22" s="21"/>
      <c r="N22" s="21"/>
      <c r="O22" s="21"/>
      <c r="P22" s="21"/>
      <c r="Q22" s="21"/>
      <c r="R22" s="21"/>
    </row>
    <row r="23" spans="1:18" s="23" customFormat="1" x14ac:dyDescent="0.3">
      <c r="A23" s="2" t="s">
        <v>480</v>
      </c>
      <c r="B23" s="21">
        <f>rail!B62</f>
        <v>108824.90396521408</v>
      </c>
      <c r="C23" s="21">
        <f>rail!C62</f>
        <v>338.70176162900009</v>
      </c>
      <c r="D23" s="21">
        <f>rail!D62</f>
        <v>516008.24859118607</v>
      </c>
      <c r="E23" s="21">
        <f>rail!E62</f>
        <v>15304.088846859504</v>
      </c>
      <c r="F23" s="21">
        <f>rail!F62</f>
        <v>14820.862210345806</v>
      </c>
      <c r="G23" s="21">
        <f>rail!G62</f>
        <v>675.00845998560044</v>
      </c>
      <c r="H23" s="21">
        <f>rail!H62</f>
        <v>21939.823912711705</v>
      </c>
      <c r="I23"/>
      <c r="J23"/>
      <c r="K23" s="2"/>
      <c r="L23" s="21"/>
      <c r="M23" s="21"/>
      <c r="N23" s="21"/>
      <c r="O23" s="21"/>
      <c r="P23" s="21"/>
      <c r="Q23" s="21"/>
      <c r="R23" s="21"/>
    </row>
    <row r="24" spans="1:18" x14ac:dyDescent="0.3">
      <c r="A24" s="2" t="s">
        <v>213</v>
      </c>
      <c r="B24" s="21">
        <f>rwc!B62</f>
        <v>2152688.5181085998</v>
      </c>
      <c r="C24" s="21">
        <f>rwc!C62</f>
        <v>16368.632217873002</v>
      </c>
      <c r="D24" s="21">
        <f>rwc!D62</f>
        <v>33924.930172362001</v>
      </c>
      <c r="E24" s="21">
        <f>rwc!E62</f>
        <v>298737.99098081008</v>
      </c>
      <c r="F24" s="21">
        <f>rwc!F62</f>
        <v>297877.1250914401</v>
      </c>
      <c r="G24" s="21">
        <f>rwc!G62</f>
        <v>7936.5041138716988</v>
      </c>
      <c r="H24" s="21">
        <f>rwc!H62</f>
        <v>322528.26470221992</v>
      </c>
    </row>
    <row r="25" spans="1:18" x14ac:dyDescent="0.3">
      <c r="A25" s="2" t="s">
        <v>541</v>
      </c>
      <c r="B25" s="25">
        <f>beis!H53</f>
        <v>3695220.6990926936</v>
      </c>
      <c r="D25" s="25">
        <f>beis!T53</f>
        <v>942562.90250286169</v>
      </c>
      <c r="E25" s="25"/>
      <c r="F25" s="25"/>
      <c r="G25" s="25"/>
      <c r="H25" s="25">
        <f>beis!Z53</f>
        <v>25450180.853403952</v>
      </c>
      <c r="K25" s="2"/>
      <c r="L25" s="1"/>
      <c r="M25" s="1"/>
      <c r="N25" s="1"/>
      <c r="O25" s="1"/>
      <c r="P25" s="1"/>
      <c r="Q25" s="1"/>
      <c r="R25" s="1"/>
    </row>
    <row r="26" spans="1:18" x14ac:dyDescent="0.3">
      <c r="A26" s="2" t="s">
        <v>501</v>
      </c>
      <c r="B26" s="1">
        <f t="shared" ref="B26:H26" si="0">SUM(B6:B24)</f>
        <v>46441694.132435478</v>
      </c>
      <c r="C26" s="1">
        <f t="shared" si="0"/>
        <v>4454448.1069875471</v>
      </c>
      <c r="D26" s="1">
        <f t="shared" si="0"/>
        <v>8303756.3118319688</v>
      </c>
      <c r="E26" s="1">
        <f t="shared" si="0"/>
        <v>8432468.1622522864</v>
      </c>
      <c r="F26" s="1">
        <f t="shared" si="0"/>
        <v>3193774.7507563019</v>
      </c>
      <c r="G26" s="1">
        <f t="shared" si="0"/>
        <v>1916435.7072842196</v>
      </c>
      <c r="H26" s="1">
        <f t="shared" si="0"/>
        <v>12423692.782820644</v>
      </c>
      <c r="K26" s="21"/>
      <c r="L26" s="21"/>
      <c r="M26" s="21"/>
      <c r="N26" s="21"/>
      <c r="O26" s="21"/>
      <c r="P26" s="21"/>
      <c r="Q26" s="21"/>
    </row>
    <row r="27" spans="1:18" x14ac:dyDescent="0.3">
      <c r="A27" s="2" t="s">
        <v>502</v>
      </c>
      <c r="B27" s="1">
        <f>B26+B25</f>
        <v>50136914.831528172</v>
      </c>
      <c r="C27" s="1">
        <f t="shared" ref="C27:H27" si="1">C26+C25</f>
        <v>4454448.1069875471</v>
      </c>
      <c r="D27" s="1">
        <f t="shared" si="1"/>
        <v>9246319.2143348306</v>
      </c>
      <c r="E27" s="1">
        <f t="shared" si="1"/>
        <v>8432468.1622522864</v>
      </c>
      <c r="F27" s="1">
        <f t="shared" si="1"/>
        <v>3193774.7507563019</v>
      </c>
      <c r="G27" s="1">
        <f t="shared" si="1"/>
        <v>1916435.7072842196</v>
      </c>
      <c r="H27" s="1">
        <f t="shared" si="1"/>
        <v>37873873.636224598</v>
      </c>
      <c r="L27" s="21"/>
      <c r="M27" s="21"/>
      <c r="N27" s="21"/>
      <c r="O27" s="21"/>
      <c r="P27" s="21"/>
      <c r="Q27" s="21"/>
      <c r="R27" s="21"/>
    </row>
    <row r="28" spans="1:18" x14ac:dyDescent="0.3">
      <c r="A28" s="2"/>
      <c r="B28" s="21"/>
      <c r="C28" s="21"/>
      <c r="D28" s="21"/>
      <c r="E28" s="21"/>
      <c r="F28" s="21"/>
      <c r="G28" s="21"/>
      <c r="H28" s="21"/>
    </row>
    <row r="29" spans="1:18" x14ac:dyDescent="0.3">
      <c r="A29" s="29" t="s">
        <v>583</v>
      </c>
      <c r="M29" s="21"/>
    </row>
    <row r="30" spans="1:18" x14ac:dyDescent="0.3">
      <c r="A30" s="2" t="s">
        <v>497</v>
      </c>
      <c r="B30" s="2" t="s">
        <v>57</v>
      </c>
      <c r="C30" s="2" t="s">
        <v>55</v>
      </c>
      <c r="D30" s="2" t="s">
        <v>58</v>
      </c>
      <c r="E30" s="2" t="s">
        <v>52</v>
      </c>
      <c r="F30" s="2" t="s">
        <v>51</v>
      </c>
      <c r="G30" s="2" t="s">
        <v>59</v>
      </c>
      <c r="H30" s="2" t="s">
        <v>60</v>
      </c>
      <c r="K30" s="110"/>
      <c r="L30" s="110"/>
      <c r="M30" s="110"/>
      <c r="N30" s="110"/>
      <c r="O30" s="110"/>
      <c r="P30" s="110"/>
      <c r="Q30" s="110"/>
      <c r="R30" s="110"/>
    </row>
    <row r="31" spans="1:18" s="23" customFormat="1" x14ac:dyDescent="0.3">
      <c r="A31" s="23" t="s">
        <v>664</v>
      </c>
      <c r="B31" s="21"/>
      <c r="C31" s="21">
        <f>canada_ag!AA18</f>
        <v>492798.97400696698</v>
      </c>
      <c r="D31" s="21"/>
      <c r="E31" s="21"/>
      <c r="F31" s="21"/>
      <c r="G31" s="21"/>
      <c r="H31" s="21">
        <f>canada_ag!AM18</f>
        <v>105147.0010269123</v>
      </c>
      <c r="K31" s="111"/>
      <c r="L31" s="112"/>
      <c r="M31" s="112"/>
      <c r="N31" s="112"/>
      <c r="O31" s="112"/>
      <c r="P31" s="112"/>
      <c r="Q31" s="112"/>
      <c r="R31" s="112"/>
    </row>
    <row r="32" spans="1:18" s="23" customFormat="1" x14ac:dyDescent="0.3">
      <c r="A32" s="23" t="s">
        <v>666</v>
      </c>
      <c r="B32" s="21">
        <f>canada_og2D!U11</f>
        <v>665.62791191553117</v>
      </c>
      <c r="C32" s="21">
        <f>canada_og2D!AJ11</f>
        <v>7.4184901646301098</v>
      </c>
      <c r="D32" s="21">
        <f>canada_og2D!AO11</f>
        <v>3232.264925202026</v>
      </c>
      <c r="E32" s="21">
        <f>canada_og2D!AZ11</f>
        <v>185.21473182383974</v>
      </c>
      <c r="F32" s="21">
        <f>canada_og2D!BA11</f>
        <v>185.21455531149269</v>
      </c>
      <c r="G32" s="21">
        <f>canada_og2D!BO11</f>
        <v>3933.1442860635875</v>
      </c>
      <c r="H32" s="21">
        <f>canada_og2D!BV11</f>
        <v>509228.44955438987</v>
      </c>
      <c r="K32" s="111"/>
      <c r="L32" s="112"/>
      <c r="M32" s="112"/>
      <c r="N32" s="112"/>
      <c r="O32" s="112"/>
      <c r="P32" s="112"/>
      <c r="Q32" s="112"/>
      <c r="R32" s="112"/>
    </row>
    <row r="33" spans="1:18" x14ac:dyDescent="0.3">
      <c r="A33" s="29" t="s">
        <v>503</v>
      </c>
      <c r="E33" s="21">
        <f>othafdust!AZ18</f>
        <v>500478.45958543586</v>
      </c>
      <c r="F33" s="21">
        <f>othafdust!BA18</f>
        <v>77862.58871991963</v>
      </c>
      <c r="K33" s="111"/>
      <c r="L33" s="111"/>
      <c r="M33" s="111"/>
      <c r="N33" s="111"/>
      <c r="O33" s="112"/>
      <c r="P33" s="112"/>
      <c r="Q33" s="110"/>
      <c r="R33" s="110"/>
    </row>
    <row r="34" spans="1:18" s="23" customFormat="1" x14ac:dyDescent="0.3">
      <c r="A34" s="29" t="s">
        <v>608</v>
      </c>
      <c r="E34" s="21">
        <f>othptdust!AZ18</f>
        <v>124643.90171652447</v>
      </c>
      <c r="F34" s="21">
        <f>othptdust!BA18</f>
        <v>43735.899398016416</v>
      </c>
      <c r="K34" s="111"/>
      <c r="L34" s="112"/>
      <c r="M34" s="112"/>
      <c r="N34" s="112"/>
      <c r="O34" s="112"/>
      <c r="P34" s="112"/>
    </row>
    <row r="35" spans="1:18" x14ac:dyDescent="0.3">
      <c r="A35" s="23" t="s">
        <v>504</v>
      </c>
      <c r="B35" s="21">
        <f>othar!S50</f>
        <v>2180837.7800087519</v>
      </c>
      <c r="C35" s="21">
        <f>othar!AH50</f>
        <v>3818.2271959609743</v>
      </c>
      <c r="D35" s="21">
        <f>othar!AM50</f>
        <v>298213.48670027993</v>
      </c>
      <c r="E35" s="21">
        <f>othar!AX50</f>
        <v>222282.92288825713</v>
      </c>
      <c r="F35" s="21">
        <f>othar!AY50</f>
        <v>173888.50054741718</v>
      </c>
      <c r="G35" s="21">
        <f>othar!BM50</f>
        <v>16299.256392920825</v>
      </c>
      <c r="H35" s="21">
        <f>othar!BT50</f>
        <v>721689.79964210757</v>
      </c>
      <c r="K35" s="111"/>
      <c r="L35" s="112"/>
      <c r="M35" s="112"/>
      <c r="N35" s="112"/>
      <c r="O35" s="112"/>
      <c r="P35" s="112"/>
      <c r="Q35" s="112"/>
      <c r="R35" s="112"/>
    </row>
    <row r="36" spans="1:18" x14ac:dyDescent="0.3">
      <c r="A36" s="23" t="s">
        <v>506</v>
      </c>
      <c r="B36" s="21">
        <f>onroad_can!S50</f>
        <v>1587108.049068508</v>
      </c>
      <c r="C36" s="21">
        <f>onroad_can!AH50</f>
        <v>7124.9962493986322</v>
      </c>
      <c r="D36" s="21">
        <f>onroad_can!AM50</f>
        <v>327671.35221147398</v>
      </c>
      <c r="E36" s="21">
        <f>onroad_can!AX50</f>
        <v>24783.354489465437</v>
      </c>
      <c r="F36" s="21">
        <f>onroad_can!AY50</f>
        <v>12311.912735489756</v>
      </c>
      <c r="G36" s="21">
        <f>onroad_can!BM50</f>
        <v>1121.2484887411408</v>
      </c>
      <c r="H36" s="21">
        <f>onroad_can!BT50</f>
        <v>132250.51863967851</v>
      </c>
      <c r="K36" s="111"/>
      <c r="L36" s="112"/>
      <c r="M36" s="112"/>
      <c r="N36" s="112"/>
      <c r="O36" s="112"/>
      <c r="P36" s="112"/>
      <c r="Q36" s="112"/>
      <c r="R36" s="112"/>
    </row>
    <row r="37" spans="1:18" x14ac:dyDescent="0.3">
      <c r="A37" s="23" t="s">
        <v>505</v>
      </c>
      <c r="B37" s="21">
        <f>othpt!V50</f>
        <v>1115144.8260929317</v>
      </c>
      <c r="C37" s="21">
        <f>othpt!AK50</f>
        <v>19470.61714214422</v>
      </c>
      <c r="D37" s="21">
        <f>othpt!AP50</f>
        <v>650682.46880300634</v>
      </c>
      <c r="E37" s="21">
        <f>othpt!BA50</f>
        <v>90031.110733547073</v>
      </c>
      <c r="F37" s="21">
        <f>othpt!BB50</f>
        <v>43038.805145826656</v>
      </c>
      <c r="G37" s="21">
        <f>othpt!BP50</f>
        <v>989862.36987483222</v>
      </c>
      <c r="H37" s="21">
        <f>othpt!BW50</f>
        <v>148178.21019040165</v>
      </c>
      <c r="K37" s="111"/>
      <c r="L37" s="112"/>
      <c r="M37" s="112"/>
      <c r="N37" s="112"/>
      <c r="O37" s="112"/>
      <c r="P37" s="112"/>
      <c r="Q37" s="112"/>
      <c r="R37" s="112"/>
    </row>
    <row r="38" spans="1:18" x14ac:dyDescent="0.3">
      <c r="A38" s="23" t="s">
        <v>544</v>
      </c>
      <c r="B38" s="21">
        <f>ptfire_othna!S65</f>
        <v>1503071.34479913</v>
      </c>
      <c r="C38" s="21">
        <f>ptfire_othna!AI65</f>
        <v>30373.681769760224</v>
      </c>
      <c r="D38" s="21">
        <f>ptfire_othna!AN65</f>
        <v>63141.55618619782</v>
      </c>
      <c r="E38" s="21">
        <f>ptfire_othna!AY65</f>
        <v>210958.01624316417</v>
      </c>
      <c r="F38" s="21">
        <f>ptfire_othna!AZ65</f>
        <v>178314.69180426805</v>
      </c>
      <c r="G38" s="21">
        <f>ptfire_othna!BN65</f>
        <v>12142.904796988469</v>
      </c>
      <c r="H38" s="21">
        <f>ptfire_othna!BU65</f>
        <v>439097.20519408863</v>
      </c>
      <c r="K38" s="111"/>
      <c r="L38" s="112"/>
      <c r="M38" s="112"/>
      <c r="N38" s="112"/>
      <c r="O38" s="112"/>
      <c r="P38" s="112"/>
      <c r="Q38" s="112"/>
      <c r="R38" s="112"/>
    </row>
    <row r="39" spans="1:18" s="23" customFormat="1" x14ac:dyDescent="0.3">
      <c r="A39" s="23" t="s">
        <v>584</v>
      </c>
      <c r="B39" s="21">
        <f>cmv_c1c2!AB63</f>
        <v>2811.2074972535797</v>
      </c>
      <c r="C39" s="21">
        <f>cmv_c1c2!BE63</f>
        <v>9.1251852163218938</v>
      </c>
      <c r="D39" s="21">
        <f>cmv_c1c2!BK63</f>
        <v>18431.799699255171</v>
      </c>
      <c r="E39" s="21">
        <f>cmv_c1c2!CB63</f>
        <v>489.10158484941411</v>
      </c>
      <c r="F39" s="21">
        <f>cmv_c1c2!CC63</f>
        <v>474.09710051733157</v>
      </c>
      <c r="G39" s="21">
        <f>cmv_c1c2!CQ63</f>
        <v>60.320686761831134</v>
      </c>
      <c r="H39" s="21">
        <f>cmv_c1c2!CY63</f>
        <v>656.39438611308424</v>
      </c>
      <c r="K39" s="111"/>
      <c r="L39" s="112"/>
      <c r="M39" s="112"/>
      <c r="N39" s="112"/>
      <c r="O39" s="112"/>
      <c r="P39" s="112"/>
      <c r="Q39" s="112"/>
      <c r="R39" s="112"/>
    </row>
    <row r="40" spans="1:18" s="23" customFormat="1" x14ac:dyDescent="0.3">
      <c r="A40" s="23" t="s">
        <v>585</v>
      </c>
      <c r="B40" s="21">
        <f>cmv_c3!AB63</f>
        <v>8198.1929853302136</v>
      </c>
      <c r="C40" s="21">
        <f>cmv_c3!BE63</f>
        <v>22.306225971494122</v>
      </c>
      <c r="D40" s="21">
        <f>cmv_c3!BK63</f>
        <v>83037.018773218326</v>
      </c>
      <c r="E40" s="21">
        <f>cmv_c3!CB63</f>
        <v>1259.6921721931856</v>
      </c>
      <c r="F40" s="21">
        <f>cmv_c3!CC63</f>
        <v>1158.9143492862809</v>
      </c>
      <c r="G40" s="21">
        <f>cmv_c3!CQ63</f>
        <v>2936.4957100375264</v>
      </c>
      <c r="H40" s="21">
        <f>cmv_c3!CY63</f>
        <v>3966.5346716325703</v>
      </c>
      <c r="K40" s="110"/>
      <c r="L40" s="113"/>
      <c r="M40" s="113"/>
      <c r="N40" s="113"/>
      <c r="O40" s="113"/>
      <c r="P40" s="113"/>
      <c r="Q40" s="113"/>
      <c r="R40" s="113"/>
    </row>
    <row r="41" spans="1:18" x14ac:dyDescent="0.3">
      <c r="A41" s="2" t="s">
        <v>507</v>
      </c>
      <c r="B41" s="1">
        <f>SUM(B31:B40)</f>
        <v>6397837.0283638211</v>
      </c>
      <c r="C41" s="1">
        <f t="shared" ref="C41:H41" si="2">SUM(C31:C40)</f>
        <v>553625.34626558353</v>
      </c>
      <c r="D41" s="1">
        <f t="shared" si="2"/>
        <v>1444409.9472986336</v>
      </c>
      <c r="E41" s="1">
        <f t="shared" si="2"/>
        <v>1175111.7741452607</v>
      </c>
      <c r="F41" s="1">
        <f t="shared" si="2"/>
        <v>530970.62435605284</v>
      </c>
      <c r="G41" s="1">
        <f t="shared" si="2"/>
        <v>1026355.7402363457</v>
      </c>
      <c r="H41" s="1">
        <f t="shared" si="2"/>
        <v>2060214.1133053245</v>
      </c>
      <c r="K41" s="111"/>
      <c r="L41" s="112"/>
      <c r="M41" s="112"/>
      <c r="N41" s="112"/>
      <c r="O41" s="112"/>
      <c r="P41" s="112"/>
      <c r="Q41" s="112"/>
      <c r="R41" s="112"/>
    </row>
    <row r="42" spans="1:18" x14ac:dyDescent="0.3">
      <c r="A42" s="23" t="s">
        <v>508</v>
      </c>
      <c r="B42" s="21">
        <f>othar!S51</f>
        <v>109035.06651828607</v>
      </c>
      <c r="C42" s="21">
        <f>othar!AH51</f>
        <v>115776.74583774318</v>
      </c>
      <c r="D42" s="21">
        <f>othar!AM51</f>
        <v>50564.266239450328</v>
      </c>
      <c r="E42" s="21">
        <f>othar!AX51</f>
        <v>101330.51413304161</v>
      </c>
      <c r="F42" s="21">
        <f>othar!AY51</f>
        <v>32932.686453410635</v>
      </c>
      <c r="G42" s="21">
        <f>othar!BM51</f>
        <v>1576.0018348922329</v>
      </c>
      <c r="H42" s="21">
        <f>othar!BT51</f>
        <v>348465.51684413059</v>
      </c>
      <c r="K42" s="111"/>
      <c r="L42" s="112"/>
      <c r="M42" s="112"/>
      <c r="N42" s="112"/>
      <c r="O42" s="112"/>
      <c r="P42" s="112"/>
      <c r="Q42" s="112"/>
      <c r="R42" s="112"/>
    </row>
    <row r="43" spans="1:18" x14ac:dyDescent="0.3">
      <c r="A43" s="23" t="s">
        <v>510</v>
      </c>
      <c r="B43" s="21">
        <f>onroad_mex!AD38</f>
        <v>1812454.7126391646</v>
      </c>
      <c r="C43" s="21">
        <f>onroad_mex!AS38</f>
        <v>2983.0505248197405</v>
      </c>
      <c r="D43" s="21">
        <f>onroad_mex!AX38</f>
        <v>447355.24520720594</v>
      </c>
      <c r="E43" s="21">
        <f>onroad_mex!BH38</f>
        <v>16111.718021625611</v>
      </c>
      <c r="F43" s="21">
        <f>onroad_mex!BI38</f>
        <v>11380.183910078986</v>
      </c>
      <c r="G43" s="21">
        <f>onroad_mex!BW38</f>
        <v>6831.5862273514522</v>
      </c>
      <c r="H43" s="21">
        <f>onroad_mex!CD38</f>
        <v>159395.32620038834</v>
      </c>
      <c r="K43" s="111"/>
      <c r="L43" s="112"/>
      <c r="M43" s="112"/>
      <c r="N43" s="112"/>
      <c r="O43" s="112"/>
      <c r="P43" s="112"/>
      <c r="Q43" s="112"/>
      <c r="R43" s="112"/>
    </row>
    <row r="44" spans="1:18" x14ac:dyDescent="0.3">
      <c r="A44" s="23" t="s">
        <v>509</v>
      </c>
      <c r="B44" s="21">
        <f>othpt!V51</f>
        <v>154180.93529894171</v>
      </c>
      <c r="C44" s="21">
        <f>othpt!AK51</f>
        <v>1153.5463838734102</v>
      </c>
      <c r="D44" s="21">
        <f>othpt!AP51</f>
        <v>172529.71348604708</v>
      </c>
      <c r="E44" s="21">
        <f>othpt!BA51</f>
        <v>47798.0044553966</v>
      </c>
      <c r="F44" s="21">
        <f>othpt!BB51</f>
        <v>33325.181962442541</v>
      </c>
      <c r="G44" s="21">
        <f>othpt!BP51</f>
        <v>345440.04001324484</v>
      </c>
      <c r="H44" s="21">
        <f>othpt!BW51</f>
        <v>37488.458870422954</v>
      </c>
      <c r="K44" s="111"/>
      <c r="L44" s="112"/>
      <c r="M44" s="112"/>
      <c r="N44" s="112"/>
      <c r="O44" s="112"/>
      <c r="P44" s="112"/>
      <c r="Q44" s="112"/>
      <c r="R44" s="112"/>
    </row>
    <row r="45" spans="1:18" x14ac:dyDescent="0.3">
      <c r="A45" s="23" t="s">
        <v>548</v>
      </c>
      <c r="B45" s="21">
        <f>ptfire_othna!S66</f>
        <v>367565.13319363433</v>
      </c>
      <c r="C45" s="21">
        <f>ptfire_othna!AI66</f>
        <v>7109.3009512802664</v>
      </c>
      <c r="D45" s="21">
        <f>ptfire_othna!AN66</f>
        <v>14665.913126189345</v>
      </c>
      <c r="E45" s="21">
        <f>ptfire_othna!AY66</f>
        <v>48343.325657815083</v>
      </c>
      <c r="F45" s="21">
        <f>ptfire_othna!AZ66</f>
        <v>41332.978830565982</v>
      </c>
      <c r="G45" s="21">
        <f>ptfire_othna!BN66</f>
        <v>3026.269580757169</v>
      </c>
      <c r="H45" s="21">
        <f>ptfire_othna!BU66</f>
        <v>106474.79468870276</v>
      </c>
      <c r="K45" s="111"/>
      <c r="L45" s="112"/>
      <c r="M45" s="112"/>
      <c r="N45" s="112"/>
      <c r="O45" s="112"/>
      <c r="P45" s="112"/>
      <c r="Q45" s="112"/>
      <c r="R45" s="112"/>
    </row>
    <row r="46" spans="1:18" s="23" customFormat="1" x14ac:dyDescent="0.3">
      <c r="A46" s="23" t="s">
        <v>667</v>
      </c>
      <c r="B46" s="21">
        <f>cmv_c1c2!AB64</f>
        <v>151.86181556308756</v>
      </c>
      <c r="C46" s="21">
        <f>cmv_c1c2!BE64</f>
        <v>0.50642589191730392</v>
      </c>
      <c r="D46" s="21">
        <f>cmv_c1c2!BK64</f>
        <v>1016.2120927464402</v>
      </c>
      <c r="E46" s="21">
        <f>cmv_c1c2!CB64</f>
        <v>27.134987045401189</v>
      </c>
      <c r="F46" s="21">
        <f>cmv_c1c2!CC64</f>
        <v>26.31124825110896</v>
      </c>
      <c r="G46" s="21">
        <f>cmv_c1c2!CQ64</f>
        <v>2.0990032441612203</v>
      </c>
      <c r="H46" s="21">
        <f>cmv_c1c2!CY64</f>
        <v>45.153460652898808</v>
      </c>
      <c r="K46" s="111"/>
      <c r="L46" s="112"/>
      <c r="M46" s="112"/>
      <c r="N46" s="112"/>
      <c r="O46" s="112"/>
      <c r="P46" s="112"/>
      <c r="Q46" s="112"/>
      <c r="R46" s="112"/>
    </row>
    <row r="47" spans="1:18" s="23" customFormat="1" x14ac:dyDescent="0.3">
      <c r="A47" s="23" t="s">
        <v>668</v>
      </c>
      <c r="B47" s="21">
        <f>cmv_c3!AB64</f>
        <v>8091.4182979899279</v>
      </c>
      <c r="C47" s="21">
        <f>cmv_c3!BE64</f>
        <v>184.74408581229764</v>
      </c>
      <c r="D47" s="21">
        <f>cmv_c3!BK64</f>
        <v>89439.645220978331</v>
      </c>
      <c r="E47" s="21">
        <f>cmv_c3!CB64</f>
        <v>10432.900885300729</v>
      </c>
      <c r="F47" s="21">
        <f>cmv_c3!CC64</f>
        <v>9598.2331703853069</v>
      </c>
      <c r="G47" s="21">
        <f>cmv_c3!CQ64</f>
        <v>84304.840616509216</v>
      </c>
      <c r="H47" s="21">
        <f>cmv_c3!CY64</f>
        <v>3782.3341502239327</v>
      </c>
      <c r="K47" s="111"/>
      <c r="L47" s="112"/>
      <c r="M47" s="112"/>
      <c r="N47" s="112"/>
      <c r="O47" s="112"/>
      <c r="P47" s="112"/>
      <c r="Q47" s="112"/>
      <c r="R47" s="112"/>
    </row>
    <row r="48" spans="1:18" x14ac:dyDescent="0.3">
      <c r="A48" s="2" t="s">
        <v>511</v>
      </c>
      <c r="B48" s="1">
        <f>SUM(B42:B47)</f>
        <v>2451479.1277635796</v>
      </c>
      <c r="C48" s="1">
        <f t="shared" ref="C48:H48" si="3">SUM(C42:C47)</f>
        <v>127207.89420942082</v>
      </c>
      <c r="D48" s="1">
        <f t="shared" si="3"/>
        <v>775570.99537261738</v>
      </c>
      <c r="E48" s="1">
        <f t="shared" si="3"/>
        <v>224043.59814022505</v>
      </c>
      <c r="F48" s="1">
        <f t="shared" si="3"/>
        <v>128595.57557513457</v>
      </c>
      <c r="G48" s="1">
        <f t="shared" si="3"/>
        <v>441180.83727599907</v>
      </c>
      <c r="H48" s="1">
        <f t="shared" si="3"/>
        <v>655651.58421452146</v>
      </c>
      <c r="K48" s="110"/>
      <c r="L48" s="113"/>
      <c r="M48" s="113"/>
      <c r="N48" s="113"/>
      <c r="O48" s="113"/>
      <c r="P48" s="113"/>
      <c r="Q48" s="113"/>
      <c r="R48" s="113"/>
    </row>
    <row r="49" spans="1:18" x14ac:dyDescent="0.3">
      <c r="A49" t="s">
        <v>545</v>
      </c>
      <c r="B49" s="21">
        <f>SUM(cmv_c1c2!AB59:AB60)</f>
        <v>4204.6547033207062</v>
      </c>
      <c r="C49" s="21">
        <f>SUM(cmv_c1c2!BE59:BE60)</f>
        <v>13.05843188702411</v>
      </c>
      <c r="D49" s="21">
        <f>SUM(cmv_c1c2!BK59:BK60)</f>
        <v>26795.626437445051</v>
      </c>
      <c r="E49" s="21">
        <f>SUM(cmv_c1c2!CB59:CB60)</f>
        <v>699.80459138114509</v>
      </c>
      <c r="F49" s="21">
        <f>SUM(cmv_c1c2!CC59:CC60)</f>
        <v>678.44831893473099</v>
      </c>
      <c r="G49" s="21">
        <f>SUM(cmv_c1c2!CQ59:CQ60)</f>
        <v>72.400467901916301</v>
      </c>
      <c r="H49" s="21">
        <f>SUM(cmv_c1c2!CY59:CY60)</f>
        <v>1006.7140023457171</v>
      </c>
      <c r="K49" s="111"/>
      <c r="L49" s="112"/>
      <c r="M49" s="112"/>
      <c r="N49" s="112"/>
      <c r="O49" s="112"/>
      <c r="P49" s="112"/>
      <c r="Q49" s="112"/>
      <c r="R49" s="112"/>
    </row>
    <row r="50" spans="1:18" s="23" customFormat="1" x14ac:dyDescent="0.3">
      <c r="A50" s="23" t="s">
        <v>546</v>
      </c>
      <c r="B50" s="21">
        <f>cmv_c3!AB59+cmv_c3!AB60</f>
        <v>45472.752160584598</v>
      </c>
      <c r="C50" s="21">
        <f>cmv_c3!BE59+cmv_c3!BE60</f>
        <v>538.32409426522599</v>
      </c>
      <c r="D50" s="21">
        <f>cmv_c3!BK59+cmv_c3!BK60</f>
        <v>472444.68480168801</v>
      </c>
      <c r="E50" s="21">
        <f>cmv_c3!CB59+cmv_c3!CB60</f>
        <v>30400.438900663641</v>
      </c>
      <c r="F50" s="21">
        <f>cmv_c3!CC59+cmv_c3!CC60</f>
        <v>27968.307768424911</v>
      </c>
      <c r="G50" s="21">
        <f>cmv_c3!CQ59+cmv_c3!CQ60</f>
        <v>225335.1707605391</v>
      </c>
      <c r="H50" s="21">
        <f>cmv_c3!CY59+cmv_c3!CY60</f>
        <v>21595.446787149209</v>
      </c>
      <c r="K50" s="111"/>
      <c r="L50" s="112"/>
      <c r="M50" s="112"/>
      <c r="N50" s="112"/>
      <c r="O50" s="112"/>
      <c r="P50" s="112"/>
      <c r="Q50" s="112"/>
      <c r="R50" s="112"/>
    </row>
    <row r="51" spans="1:18" x14ac:dyDescent="0.3">
      <c r="A51" t="s">
        <v>547</v>
      </c>
      <c r="B51" s="21">
        <f>pt_oilgas!CN59</f>
        <v>51866.346822312902</v>
      </c>
      <c r="C51" s="21">
        <f>pt_oilgas!DP59</f>
        <v>8.3935496067505202</v>
      </c>
      <c r="D51" s="21">
        <f>pt_oilgas!DW59</f>
        <v>49958.9028852993</v>
      </c>
      <c r="E51" s="21">
        <f>pt_oilgas!EQ59</f>
        <v>636.254955224127</v>
      </c>
      <c r="F51" s="21">
        <f>pt_oilgas!ER59</f>
        <v>635.09496238914903</v>
      </c>
      <c r="G51" s="21">
        <f>pt_oilgas!FH59</f>
        <v>462.035371396134</v>
      </c>
      <c r="H51" s="21">
        <f>pt_oilgas!FR59</f>
        <v>38803.193941698701</v>
      </c>
      <c r="K51" s="111"/>
      <c r="L51" s="112"/>
      <c r="M51" s="112"/>
      <c r="N51" s="112"/>
      <c r="O51" s="112"/>
      <c r="P51" s="112"/>
      <c r="Q51" s="112"/>
      <c r="R51" s="112"/>
    </row>
    <row r="52" spans="1:18" x14ac:dyDescent="0.3">
      <c r="A52" s="2" t="s">
        <v>512</v>
      </c>
      <c r="B52" s="1">
        <f t="shared" ref="B52:H52" si="4">B41+B48+SUM(B49:B51)</f>
        <v>8950859.9098136183</v>
      </c>
      <c r="C52" s="1">
        <f t="shared" si="4"/>
        <v>681393.01655076328</v>
      </c>
      <c r="D52" s="1">
        <f t="shared" si="4"/>
        <v>2769180.1567956833</v>
      </c>
      <c r="E52" s="1">
        <f t="shared" si="4"/>
        <v>1430891.8707327547</v>
      </c>
      <c r="F52" s="1">
        <f t="shared" si="4"/>
        <v>688848.05098093627</v>
      </c>
      <c r="G52" s="1">
        <f t="shared" si="4"/>
        <v>1693406.1841121819</v>
      </c>
      <c r="H52" s="1">
        <f t="shared" si="4"/>
        <v>2777271.0522510395</v>
      </c>
      <c r="K52" s="110"/>
      <c r="L52" s="113"/>
      <c r="M52" s="113"/>
      <c r="N52" s="113"/>
      <c r="O52" s="113"/>
      <c r="P52" s="113"/>
      <c r="Q52" s="113"/>
      <c r="R52" s="113"/>
    </row>
    <row r="54" spans="1:18" x14ac:dyDescent="0.3">
      <c r="C54" s="21"/>
      <c r="D54" s="21"/>
      <c r="E54" s="21"/>
      <c r="F54" s="21"/>
      <c r="G54" s="21"/>
      <c r="H54" s="21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B38"/>
  <sheetViews>
    <sheetView zoomScale="85" zoomScaleNormal="85" workbookViewId="0">
      <pane xSplit="1" ySplit="2" topLeftCell="U3" activePane="bottomRight" state="frozen"/>
      <selection activeCell="AY55" sqref="AY55"/>
      <selection pane="topRight" activeCell="AY55" sqref="AY55"/>
      <selection pane="bottomLeft" activeCell="AY55" sqref="AY55"/>
      <selection pane="bottomRight" activeCell="U13" sqref="U13"/>
    </sheetView>
  </sheetViews>
  <sheetFormatPr defaultColWidth="9.109375" defaultRowHeight="14.4" x14ac:dyDescent="0.3"/>
  <cols>
    <col min="1" max="1" width="18.88671875" style="23" customWidth="1"/>
    <col min="2" max="2" width="10.88671875" style="21" customWidth="1"/>
    <col min="3" max="19" width="9.109375" style="21"/>
    <col min="20" max="20" width="9.109375" style="23"/>
    <col min="21" max="21" width="14.88671875" style="23" bestFit="1" customWidth="1"/>
    <col min="22" max="22" width="5.44140625" style="21" bestFit="1" customWidth="1"/>
    <col min="23" max="23" width="9.88671875" style="21" bestFit="1" customWidth="1"/>
    <col min="24" max="24" width="5.5546875" style="21" bestFit="1" customWidth="1"/>
    <col min="25" max="25" width="14.5546875" style="21" bestFit="1" customWidth="1"/>
    <col min="26" max="26" width="5.5546875" style="21" bestFit="1" customWidth="1"/>
    <col min="27" max="27" width="5.6640625" style="21" bestFit="1" customWidth="1"/>
    <col min="28" max="28" width="13.44140625" style="21" bestFit="1" customWidth="1"/>
    <col min="29" max="29" width="5.6640625" style="21" bestFit="1" customWidth="1"/>
    <col min="30" max="30" width="9.33203125" style="21" bestFit="1" customWidth="1"/>
    <col min="31" max="31" width="5.6640625" style="21" bestFit="1" customWidth="1"/>
    <col min="32" max="32" width="5.6640625" style="21" customWidth="1"/>
    <col min="33" max="33" width="5.6640625" style="21" bestFit="1" customWidth="1"/>
    <col min="34" max="34" width="10.88671875" style="21" bestFit="1" customWidth="1"/>
    <col min="35" max="35" width="5.88671875" style="21" bestFit="1" customWidth="1"/>
    <col min="36" max="36" width="6.44140625" style="21" bestFit="1" customWidth="1"/>
    <col min="37" max="37" width="15.44140625" style="21" bestFit="1" customWidth="1"/>
    <col min="38" max="38" width="8.109375" style="21" bestFit="1" customWidth="1"/>
    <col min="39" max="39" width="6.5546875" style="21" bestFit="1" customWidth="1"/>
    <col min="40" max="40" width="5.6640625" style="21" bestFit="1" customWidth="1"/>
    <col min="41" max="41" width="5.109375" style="21" bestFit="1" customWidth="1"/>
    <col min="42" max="42" width="4.109375" style="21" bestFit="1" customWidth="1"/>
    <col min="43" max="43" width="6.5546875" style="21" bestFit="1" customWidth="1"/>
    <col min="44" max="44" width="6.109375" style="21" bestFit="1" customWidth="1"/>
    <col min="45" max="45" width="5.6640625" style="21" bestFit="1" customWidth="1"/>
    <col min="46" max="46" width="10" style="21" bestFit="1" customWidth="1"/>
    <col min="47" max="48" width="7.6640625" style="21" bestFit="1" customWidth="1"/>
    <col min="49" max="49" width="6.6640625" style="21" bestFit="1" customWidth="1"/>
    <col min="50" max="50" width="7.6640625" style="21" bestFit="1" customWidth="1"/>
    <col min="51" max="51" width="5.6640625" style="21" bestFit="1" customWidth="1"/>
    <col min="52" max="52" width="4.33203125" style="21" bestFit="1" customWidth="1"/>
    <col min="53" max="53" width="6.6640625" style="21" bestFit="1" customWidth="1"/>
    <col min="54" max="54" width="4.5546875" style="21" bestFit="1" customWidth="1"/>
    <col min="55" max="55" width="4.109375" style="21" bestFit="1" customWidth="1"/>
    <col min="56" max="56" width="5.6640625" style="21" bestFit="1" customWidth="1"/>
    <col min="57" max="57" width="4.109375" style="21" bestFit="1" customWidth="1"/>
    <col min="58" max="58" width="5.88671875" style="21" bestFit="1" customWidth="1"/>
    <col min="59" max="59" width="3.33203125" style="21" bestFit="1" customWidth="1"/>
    <col min="60" max="60" width="6.6640625" style="21" bestFit="1" customWidth="1"/>
    <col min="61" max="61" width="6.88671875" style="21" bestFit="1" customWidth="1"/>
    <col min="62" max="62" width="5.6640625" style="21" bestFit="1" customWidth="1"/>
    <col min="63" max="63" width="5.109375" style="21" bestFit="1" customWidth="1"/>
    <col min="64" max="64" width="5.33203125" style="21" bestFit="1" customWidth="1"/>
    <col min="65" max="65" width="8.6640625" style="21" bestFit="1" customWidth="1"/>
    <col min="66" max="66" width="4.88671875" style="21" bestFit="1" customWidth="1"/>
    <col min="67" max="67" width="7.88671875" style="21" bestFit="1" customWidth="1"/>
    <col min="68" max="68" width="5.88671875" style="21" bestFit="1" customWidth="1"/>
    <col min="69" max="69" width="6" style="21" bestFit="1" customWidth="1"/>
    <col min="70" max="71" width="5.6640625" style="21" bestFit="1" customWidth="1"/>
    <col min="72" max="72" width="3.88671875" style="21" bestFit="1" customWidth="1"/>
    <col min="73" max="73" width="5.6640625" style="21" bestFit="1" customWidth="1"/>
    <col min="74" max="74" width="3.88671875" style="21" bestFit="1" customWidth="1"/>
    <col min="75" max="75" width="5.6640625" style="21" bestFit="1" customWidth="1"/>
    <col min="76" max="76" width="8.6640625" style="21" bestFit="1" customWidth="1"/>
    <col min="77" max="78" width="5.33203125" style="21" bestFit="1" customWidth="1"/>
    <col min="79" max="79" width="6.6640625" style="21" bestFit="1" customWidth="1"/>
    <col min="80" max="81" width="5.6640625" style="21" bestFit="1" customWidth="1"/>
    <col min="82" max="82" width="9.109375" style="21" bestFit="1" customWidth="1"/>
    <col min="83" max="83" width="6.6640625" style="21" bestFit="1" customWidth="1"/>
    <col min="84" max="84" width="8.44140625" style="21" bestFit="1" customWidth="1"/>
    <col min="85" max="85" width="6.6640625" style="21" customWidth="1"/>
    <col min="86" max="86" width="9" style="21" bestFit="1" customWidth="1"/>
    <col min="87" max="87" width="7.109375" style="21" customWidth="1"/>
    <col min="88" max="16384" width="9.109375" style="23"/>
  </cols>
  <sheetData>
    <row r="1" spans="1:106" x14ac:dyDescent="0.3">
      <c r="B1" s="21" t="s">
        <v>634</v>
      </c>
      <c r="U1" s="23" t="s">
        <v>636</v>
      </c>
      <c r="CK1" s="23" t="s">
        <v>452</v>
      </c>
    </row>
    <row r="2" spans="1:106" x14ac:dyDescent="0.3">
      <c r="A2" s="7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62</v>
      </c>
      <c r="K2" s="23" t="s">
        <v>63</v>
      </c>
      <c r="L2" s="64" t="s">
        <v>310</v>
      </c>
      <c r="M2" s="64" t="s">
        <v>311</v>
      </c>
      <c r="N2" s="64" t="s">
        <v>312</v>
      </c>
      <c r="O2" s="64" t="s">
        <v>457</v>
      </c>
      <c r="P2" s="64" t="s">
        <v>459</v>
      </c>
      <c r="Q2" s="64" t="s">
        <v>465</v>
      </c>
      <c r="R2" s="64" t="s">
        <v>314</v>
      </c>
      <c r="S2" s="64" t="s">
        <v>469</v>
      </c>
      <c r="U2" s="23" t="s">
        <v>224</v>
      </c>
      <c r="V2" s="23" t="s">
        <v>454</v>
      </c>
      <c r="W2" s="23" t="s">
        <v>175</v>
      </c>
      <c r="X2" s="23" t="s">
        <v>127</v>
      </c>
      <c r="Y2" s="23" t="s">
        <v>128</v>
      </c>
      <c r="Z2" s="23" t="s">
        <v>129</v>
      </c>
      <c r="AA2" s="23" t="s">
        <v>455</v>
      </c>
      <c r="AB2" s="23" t="s">
        <v>176</v>
      </c>
      <c r="AC2" s="23" t="s">
        <v>130</v>
      </c>
      <c r="AD2" s="23" t="s">
        <v>57</v>
      </c>
      <c r="AE2" s="23" t="s">
        <v>132</v>
      </c>
      <c r="AF2" s="23" t="s">
        <v>133</v>
      </c>
      <c r="AG2" s="23" t="s">
        <v>456</v>
      </c>
      <c r="AH2" s="23" t="s">
        <v>457</v>
      </c>
      <c r="AI2" s="23" t="s">
        <v>134</v>
      </c>
      <c r="AJ2" s="23" t="s">
        <v>135</v>
      </c>
      <c r="AK2" s="23" t="s">
        <v>136</v>
      </c>
      <c r="AL2" s="23" t="s">
        <v>459</v>
      </c>
      <c r="AM2" s="23" t="s">
        <v>137</v>
      </c>
      <c r="AN2" s="23" t="s">
        <v>138</v>
      </c>
      <c r="AO2" s="23" t="s">
        <v>139</v>
      </c>
      <c r="AP2" s="23" t="s">
        <v>461</v>
      </c>
      <c r="AQ2" s="23" t="s">
        <v>140</v>
      </c>
      <c r="AR2" s="23" t="s">
        <v>473</v>
      </c>
      <c r="AS2" s="23" t="s">
        <v>55</v>
      </c>
      <c r="AT2" s="23" t="s">
        <v>124</v>
      </c>
      <c r="AU2" s="23" t="s">
        <v>587</v>
      </c>
      <c r="AV2" s="23" t="s">
        <v>141</v>
      </c>
      <c r="AW2" s="23" t="s">
        <v>142</v>
      </c>
      <c r="AX2" s="23" t="s">
        <v>58</v>
      </c>
      <c r="AY2" s="23" t="s">
        <v>144</v>
      </c>
      <c r="AZ2" s="23" t="s">
        <v>145</v>
      </c>
      <c r="BA2" s="23" t="s">
        <v>146</v>
      </c>
      <c r="BB2" s="23" t="s">
        <v>147</v>
      </c>
      <c r="BC2" s="23" t="s">
        <v>148</v>
      </c>
      <c r="BD2" s="23" t="s">
        <v>149</v>
      </c>
      <c r="BE2" s="23" t="s">
        <v>150</v>
      </c>
      <c r="BF2" s="23" t="s">
        <v>151</v>
      </c>
      <c r="BG2" s="23" t="s">
        <v>152</v>
      </c>
      <c r="BH2" s="23" t="s">
        <v>52</v>
      </c>
      <c r="BI2" s="23" t="s">
        <v>51</v>
      </c>
      <c r="BJ2" s="23" t="s">
        <v>153</v>
      </c>
      <c r="BK2" s="23" t="s">
        <v>155</v>
      </c>
      <c r="BL2" s="23" t="s">
        <v>156</v>
      </c>
      <c r="BM2" s="23" t="s">
        <v>157</v>
      </c>
      <c r="BN2" s="23" t="s">
        <v>158</v>
      </c>
      <c r="BO2" s="23" t="s">
        <v>159</v>
      </c>
      <c r="BP2" s="23" t="s">
        <v>160</v>
      </c>
      <c r="BQ2" s="23" t="s">
        <v>161</v>
      </c>
      <c r="BR2" s="23" t="s">
        <v>162</v>
      </c>
      <c r="BS2" s="23" t="s">
        <v>464</v>
      </c>
      <c r="BT2" s="23" t="s">
        <v>163</v>
      </c>
      <c r="BU2" s="23" t="s">
        <v>164</v>
      </c>
      <c r="BV2" s="23" t="s">
        <v>165</v>
      </c>
      <c r="BW2" s="23" t="s">
        <v>59</v>
      </c>
      <c r="BX2" s="23" t="s">
        <v>465</v>
      </c>
      <c r="BY2" s="23" t="s">
        <v>166</v>
      </c>
      <c r="BZ2" s="23" t="s">
        <v>167</v>
      </c>
      <c r="CA2" s="23" t="s">
        <v>168</v>
      </c>
      <c r="CB2" s="23" t="s">
        <v>335</v>
      </c>
      <c r="CC2" s="23" t="s">
        <v>170</v>
      </c>
      <c r="CD2" s="23" t="s">
        <v>171</v>
      </c>
      <c r="CE2" s="23" t="s">
        <v>172</v>
      </c>
      <c r="CF2" s="23" t="s">
        <v>469</v>
      </c>
      <c r="CG2" s="23"/>
      <c r="CH2" s="23" t="s">
        <v>476</v>
      </c>
      <c r="CJ2" s="21" t="s">
        <v>137</v>
      </c>
      <c r="CK2" s="21" t="s">
        <v>57</v>
      </c>
      <c r="CL2" s="21" t="s">
        <v>55</v>
      </c>
      <c r="CM2" s="21" t="s">
        <v>58</v>
      </c>
      <c r="CN2" s="21" t="s">
        <v>52</v>
      </c>
      <c r="CO2" s="21" t="s">
        <v>51</v>
      </c>
      <c r="CP2" s="21" t="s">
        <v>59</v>
      </c>
      <c r="CQ2" s="21" t="s">
        <v>60</v>
      </c>
      <c r="CR2" s="23" t="s">
        <v>61</v>
      </c>
      <c r="CS2" s="23" t="s">
        <v>62</v>
      </c>
      <c r="CT2" s="23" t="s">
        <v>63</v>
      </c>
      <c r="CU2" s="64" t="s">
        <v>310</v>
      </c>
      <c r="CV2" s="64" t="s">
        <v>311</v>
      </c>
      <c r="CW2" s="64" t="s">
        <v>312</v>
      </c>
      <c r="CX2" s="64" t="s">
        <v>457</v>
      </c>
      <c r="CY2" s="64" t="s">
        <v>459</v>
      </c>
      <c r="CZ2" s="64" t="s">
        <v>465</v>
      </c>
      <c r="DA2" s="64" t="s">
        <v>314</v>
      </c>
      <c r="DB2" s="64" t="s">
        <v>469</v>
      </c>
    </row>
    <row r="3" spans="1:106" x14ac:dyDescent="0.3">
      <c r="A3" s="17" t="s">
        <v>85</v>
      </c>
      <c r="B3" s="21">
        <v>74328.811247000005</v>
      </c>
      <c r="C3" s="21">
        <v>148.36382716</v>
      </c>
      <c r="D3" s="21">
        <v>20525.020377000001</v>
      </c>
      <c r="E3" s="21">
        <v>1532.7136515</v>
      </c>
      <c r="F3" s="21">
        <v>1239.3070175</v>
      </c>
      <c r="G3" s="21">
        <v>547.61270546000003</v>
      </c>
      <c r="H3" s="21">
        <v>7233.3000142000001</v>
      </c>
      <c r="I3" s="21">
        <v>31.616857613000001</v>
      </c>
      <c r="J3" s="21">
        <v>175.73537798000001</v>
      </c>
      <c r="K3" s="21">
        <v>75.747393970000005</v>
      </c>
      <c r="L3" s="21">
        <v>5.3320556958000003</v>
      </c>
      <c r="M3" s="21">
        <v>25.939889067999999</v>
      </c>
      <c r="N3" s="21">
        <v>10.724863538999999</v>
      </c>
      <c r="O3" s="21">
        <v>148.19652145000001</v>
      </c>
      <c r="P3" s="21">
        <v>121.29736957999999</v>
      </c>
      <c r="Q3" s="21">
        <v>3.5816902883999999</v>
      </c>
      <c r="R3" s="21">
        <v>645.40894977000005</v>
      </c>
      <c r="S3" s="21">
        <v>505.70869597000001</v>
      </c>
      <c r="U3" s="23" t="s">
        <v>178</v>
      </c>
      <c r="V3" s="21">
        <v>0</v>
      </c>
      <c r="W3" s="21">
        <v>0</v>
      </c>
      <c r="X3" s="21">
        <v>0</v>
      </c>
      <c r="Y3" s="21">
        <v>0</v>
      </c>
      <c r="Z3" s="21">
        <v>0</v>
      </c>
      <c r="AA3" s="21">
        <v>0</v>
      </c>
      <c r="AB3" s="21">
        <v>0</v>
      </c>
      <c r="AC3" s="21">
        <v>0</v>
      </c>
      <c r="AD3" s="21">
        <v>0</v>
      </c>
      <c r="AE3" s="21">
        <v>0</v>
      </c>
      <c r="AF3" s="21">
        <v>0</v>
      </c>
      <c r="AG3" s="21">
        <v>0</v>
      </c>
      <c r="AH3" s="21">
        <v>0</v>
      </c>
      <c r="AI3" s="21">
        <v>0</v>
      </c>
      <c r="AJ3" s="21">
        <v>0</v>
      </c>
      <c r="AK3" s="21">
        <v>0</v>
      </c>
      <c r="AL3" s="21">
        <v>0</v>
      </c>
      <c r="AM3" s="21">
        <v>0</v>
      </c>
      <c r="AN3" s="21">
        <v>0</v>
      </c>
      <c r="AO3" s="21">
        <v>0</v>
      </c>
      <c r="AP3" s="21">
        <v>0</v>
      </c>
      <c r="AQ3" s="21">
        <v>0</v>
      </c>
      <c r="AR3" s="21">
        <v>0</v>
      </c>
      <c r="AS3" s="21">
        <v>0</v>
      </c>
      <c r="AT3" s="21">
        <v>0</v>
      </c>
      <c r="AU3" s="21">
        <v>0</v>
      </c>
      <c r="AV3" s="21">
        <v>0</v>
      </c>
      <c r="AW3" s="21">
        <v>0</v>
      </c>
      <c r="AX3" s="21">
        <v>0</v>
      </c>
      <c r="AY3" s="21">
        <v>0</v>
      </c>
      <c r="AZ3" s="21">
        <v>0</v>
      </c>
      <c r="BA3" s="21">
        <v>0</v>
      </c>
      <c r="BB3" s="21">
        <v>0</v>
      </c>
      <c r="BC3" s="21">
        <v>0</v>
      </c>
      <c r="BD3" s="21">
        <v>0</v>
      </c>
      <c r="BE3" s="21">
        <v>0</v>
      </c>
      <c r="BF3" s="21">
        <v>0</v>
      </c>
      <c r="BG3" s="21">
        <v>0</v>
      </c>
      <c r="BH3" s="21">
        <v>0</v>
      </c>
      <c r="BI3" s="21">
        <v>0</v>
      </c>
      <c r="BJ3" s="21">
        <v>0</v>
      </c>
      <c r="BK3" s="21">
        <v>0</v>
      </c>
      <c r="BL3" s="21">
        <v>0</v>
      </c>
      <c r="BM3" s="21">
        <v>0</v>
      </c>
      <c r="BN3" s="21">
        <v>0</v>
      </c>
      <c r="BO3" s="21">
        <v>0</v>
      </c>
      <c r="BP3" s="21">
        <v>0</v>
      </c>
      <c r="BQ3" s="21">
        <v>0</v>
      </c>
      <c r="BR3" s="21">
        <v>0</v>
      </c>
      <c r="BS3" s="21">
        <v>0</v>
      </c>
      <c r="BT3" s="21">
        <v>0</v>
      </c>
      <c r="BU3" s="21">
        <v>0</v>
      </c>
      <c r="BV3" s="21">
        <v>0</v>
      </c>
      <c r="BW3" s="21">
        <v>0</v>
      </c>
      <c r="BX3" s="21">
        <v>0</v>
      </c>
      <c r="BY3" s="21">
        <v>0</v>
      </c>
      <c r="BZ3" s="21">
        <v>0</v>
      </c>
      <c r="CA3" s="21">
        <v>0</v>
      </c>
      <c r="CB3" s="21">
        <v>0</v>
      </c>
      <c r="CC3" s="21">
        <v>0</v>
      </c>
      <c r="CD3" s="21">
        <v>0</v>
      </c>
      <c r="CE3" s="21">
        <v>0</v>
      </c>
      <c r="CF3" s="21">
        <v>0</v>
      </c>
      <c r="CH3" s="21" t="str">
        <f>IF(CD3&lt;&gt;0,X3+V3+Z3+AA3+AC3+AE3+AF3+AG3+AI3+AJ3+AN3+AO3+AP3+AQ3+AY3+BA3+BS3+BZ3+CA3+CC3+CE3,"")</f>
        <v/>
      </c>
      <c r="CJ3" s="24" t="str">
        <f t="shared" ref="CJ3:CJ34" si="0">IF(AX3&lt;&gt;0,AM3/AX3,"")</f>
        <v/>
      </c>
      <c r="CK3" s="19">
        <f t="shared" ref="CK3:CK34" si="1">IF(B3&lt;&gt;0,(AD3-B3)/B3,"")</f>
        <v>-1</v>
      </c>
      <c r="CL3" s="19">
        <f t="shared" ref="CL3:CL36" si="2">IF(C3&lt;&gt;0,(AS3-C3)/C3,"")</f>
        <v>-1</v>
      </c>
      <c r="CM3" s="19">
        <f t="shared" ref="CM3:CM36" si="3">IF(D3&lt;&gt;0,(AX3-D3)/D3,"")</f>
        <v>-1</v>
      </c>
      <c r="CN3" s="19">
        <f t="shared" ref="CN3:CN36" si="4">IF(E3&lt;&gt;0,(BH3-E3)/E3,"")</f>
        <v>-1</v>
      </c>
      <c r="CO3" s="19">
        <f t="shared" ref="CO3:CO36" si="5">IF(F3&lt;&gt;0,(BI3-F3)/F3,"")</f>
        <v>-1</v>
      </c>
      <c r="CP3" s="19">
        <f t="shared" ref="CP3:CP36" si="6">IF(G3&lt;&gt;0,(BW3-G3)/G3,"")</f>
        <v>-1</v>
      </c>
      <c r="CQ3" s="19">
        <f t="shared" ref="CQ3:CQ36" si="7">IF(H3&lt;&gt;0,(CD3-H3)/H3,"")</f>
        <v>-1</v>
      </c>
      <c r="CR3" s="19">
        <f t="shared" ref="CR3:CR34" si="8">IF(I3&lt;&gt;0,(Y3-I3)/I3,"")</f>
        <v>-1</v>
      </c>
      <c r="CS3" s="19">
        <f t="shared" ref="CS3:CS34" si="9">IF(J3&lt;&gt;0,(AA3-J3)/J3,"")</f>
        <v>-1</v>
      </c>
      <c r="CT3" s="19">
        <f t="shared" ref="CT3:CT34" si="10">IF(K3&lt;&gt;0,(AK3-K3)/K3,"")</f>
        <v>-1</v>
      </c>
      <c r="CU3" s="19">
        <f t="shared" ref="CU3:CU34" si="11">IF(L3&lt;&gt;0,(W3-L3)/L3,"")</f>
        <v>-1</v>
      </c>
      <c r="CV3" s="19">
        <f t="shared" ref="CV3:CV34" si="12">IF(M3&lt;&gt;0,(AB3-M3)/M3,"")</f>
        <v>-1</v>
      </c>
      <c r="CW3" s="19">
        <f t="shared" ref="CW3:CW34" si="13">IF(N3&lt;&gt;0,(AR3-N3)/N3,"")</f>
        <v>-1</v>
      </c>
      <c r="CX3" s="19">
        <f t="shared" ref="CX3:CX34" si="14">IF(O3&lt;&gt;0,(AH3-O3)/O3,"")</f>
        <v>-1</v>
      </c>
      <c r="CY3" s="19">
        <f t="shared" ref="CY3:CY34" si="15">IF(P3&lt;&gt;0,(AL3-P3)/P3,"")</f>
        <v>-1</v>
      </c>
      <c r="CZ3" s="19">
        <f t="shared" ref="CZ3:CZ34" si="16">IF(Q3&lt;&gt;0,(BX3-Q3)/Q3,"")</f>
        <v>-1</v>
      </c>
      <c r="DA3" s="19">
        <f t="shared" ref="DA3:DA34" si="17">IF(R3&lt;&gt;0,(CB3-R3)/R3,"")</f>
        <v>-1</v>
      </c>
      <c r="DB3" s="19">
        <f t="shared" ref="DB3:DB34" si="18">IF(S3&lt;&gt;0,(CF3-S3)/S3,"")</f>
        <v>-1</v>
      </c>
    </row>
    <row r="4" spans="1:106" x14ac:dyDescent="0.3">
      <c r="A4" s="59" t="s">
        <v>86</v>
      </c>
      <c r="B4" s="21">
        <v>321909.42015999998</v>
      </c>
      <c r="C4" s="21">
        <v>516.03431927999998</v>
      </c>
      <c r="D4" s="21">
        <v>80895.908282999997</v>
      </c>
      <c r="E4" s="21">
        <v>2406.3056726</v>
      </c>
      <c r="F4" s="21">
        <v>1618.3845758</v>
      </c>
      <c r="G4" s="21">
        <v>1196.6786701999999</v>
      </c>
      <c r="H4" s="21">
        <v>26011.819759999998</v>
      </c>
      <c r="I4" s="21">
        <v>122.53714823</v>
      </c>
      <c r="J4" s="21">
        <v>724.40460343999996</v>
      </c>
      <c r="K4" s="21">
        <v>288.57423</v>
      </c>
      <c r="L4" s="21">
        <v>20.918168919999999</v>
      </c>
      <c r="M4" s="21">
        <v>109.49324615</v>
      </c>
      <c r="N4" s="21">
        <v>42.569774510999999</v>
      </c>
      <c r="O4" s="21">
        <v>522.92757299000004</v>
      </c>
      <c r="P4" s="21">
        <v>406.19303365000002</v>
      </c>
      <c r="Q4" s="21">
        <v>14.888630448000001</v>
      </c>
      <c r="R4" s="21">
        <v>2298.7600914</v>
      </c>
      <c r="S4" s="21">
        <v>1804.7478923000001</v>
      </c>
      <c r="U4" s="23" t="s">
        <v>453</v>
      </c>
      <c r="V4" s="21">
        <v>52.176967698178402</v>
      </c>
      <c r="W4" s="21">
        <v>20.920944802763799</v>
      </c>
      <c r="X4" s="21">
        <v>122.555430162839</v>
      </c>
      <c r="Y4" s="21">
        <v>122.556538779999</v>
      </c>
      <c r="Z4" s="21">
        <v>71.250280624679604</v>
      </c>
      <c r="AA4" s="21">
        <v>724.24580914588705</v>
      </c>
      <c r="AB4" s="21">
        <v>109.47587032147101</v>
      </c>
      <c r="AC4" s="21">
        <v>1244.40254539019</v>
      </c>
      <c r="AD4" s="21">
        <v>321854.13657280401</v>
      </c>
      <c r="AE4" s="21">
        <v>1622.5635893159599</v>
      </c>
      <c r="AF4" s="21">
        <v>466.43842144116098</v>
      </c>
      <c r="AG4" s="21">
        <v>458.81170505729199</v>
      </c>
      <c r="AH4" s="21">
        <v>522.81889031195306</v>
      </c>
      <c r="AI4" s="21">
        <v>21.946753738395099</v>
      </c>
      <c r="AJ4" s="21">
        <v>288.63681503915899</v>
      </c>
      <c r="AK4" s="21">
        <v>288.63671574518997</v>
      </c>
      <c r="AL4" s="21">
        <v>406.11131424048</v>
      </c>
      <c r="AM4" s="21">
        <v>647.21331437358401</v>
      </c>
      <c r="AN4" s="21">
        <v>954.67246296179906</v>
      </c>
      <c r="AO4" s="21">
        <v>17.622383553915601</v>
      </c>
      <c r="AP4" s="21">
        <v>9.2029449393673897</v>
      </c>
      <c r="AQ4" s="21">
        <v>129.95688654468401</v>
      </c>
      <c r="AR4" s="21">
        <v>42.5722794798127</v>
      </c>
      <c r="AS4" s="21">
        <v>515.98138362076099</v>
      </c>
      <c r="AT4" s="21">
        <v>0</v>
      </c>
      <c r="AU4" s="21">
        <v>26899.0293857371</v>
      </c>
      <c r="AV4" s="21">
        <v>68325.2329652716</v>
      </c>
      <c r="AW4" s="21">
        <v>11929.2294868191</v>
      </c>
      <c r="AX4" s="21">
        <v>80901.675766464294</v>
      </c>
      <c r="AY4" s="21">
        <v>841.04469373942402</v>
      </c>
      <c r="AZ4" s="21">
        <v>1.7254238110197999</v>
      </c>
      <c r="BA4" s="21">
        <v>13273.658980208</v>
      </c>
      <c r="BB4" s="21">
        <v>9.0293563716331295</v>
      </c>
      <c r="BC4" s="21">
        <v>1.7514585668854701</v>
      </c>
      <c r="BD4" s="21">
        <v>845.40958404294497</v>
      </c>
      <c r="BE4" s="21">
        <v>15.999224634446101</v>
      </c>
      <c r="BF4" s="21">
        <v>0.75800636033444102</v>
      </c>
      <c r="BG4" s="21">
        <v>0.51528947127653102</v>
      </c>
      <c r="BH4" s="21">
        <v>2406.6333108686699</v>
      </c>
      <c r="BI4" s="21">
        <v>1618.63395781499</v>
      </c>
      <c r="BJ4" s="21">
        <v>787.99935305367705</v>
      </c>
      <c r="BK4" s="21">
        <v>8.4596669808252898</v>
      </c>
      <c r="BL4" s="21">
        <v>0.102540935310879</v>
      </c>
      <c r="BM4" s="21">
        <v>58.961339197627801</v>
      </c>
      <c r="BN4" s="21">
        <v>1.91092890645237</v>
      </c>
      <c r="BO4" s="21">
        <v>80.476969636843606</v>
      </c>
      <c r="BP4" s="21">
        <v>11.830969206942299</v>
      </c>
      <c r="BQ4" s="21">
        <v>2.7622600020943899</v>
      </c>
      <c r="BR4" s="21">
        <v>382.38583342978501</v>
      </c>
      <c r="BS4" s="21">
        <v>68.400432836786294</v>
      </c>
      <c r="BT4" s="21">
        <v>9.0552277098937903</v>
      </c>
      <c r="BU4" s="21">
        <v>187.040739540446</v>
      </c>
      <c r="BV4" s="21">
        <v>0.45913901023495801</v>
      </c>
      <c r="BW4" s="21">
        <v>1196.5229724918299</v>
      </c>
      <c r="BX4" s="21">
        <v>14.886478424466899</v>
      </c>
      <c r="BY4" s="21">
        <v>0</v>
      </c>
      <c r="BZ4" s="21">
        <v>0.66150338389236896</v>
      </c>
      <c r="CA4" s="21">
        <v>3052.0380357940198</v>
      </c>
      <c r="CB4" s="21">
        <v>2298.2734932712501</v>
      </c>
      <c r="CC4" s="21">
        <v>311.49339092643697</v>
      </c>
      <c r="CD4" s="21">
        <v>26006.833832128999</v>
      </c>
      <c r="CE4" s="21">
        <v>4479.8843824831702</v>
      </c>
      <c r="CF4" s="21">
        <v>1804.3742475823501</v>
      </c>
      <c r="CH4" s="21">
        <f t="shared" ref="CH4:CH34" si="19">IF(CD4&lt;&gt;0,X4+V4+Z4+AA4+AC4+AE4+AF4+AG4+AI4+AJ4+AN4+AO4+AP4+AQ4+AY4+BA4+BS4+BZ4+CA4+CC4+CE4,"")</f>
        <v>28211.664414985236</v>
      </c>
      <c r="CJ4" s="24">
        <f t="shared" si="0"/>
        <v>7.9999988658068025E-3</v>
      </c>
      <c r="CK4" s="19">
        <f t="shared" si="1"/>
        <v>-1.7173646912380162E-4</v>
      </c>
      <c r="CL4" s="19">
        <f t="shared" si="2"/>
        <v>-1.025816641669142E-4</v>
      </c>
      <c r="CM4" s="19">
        <f t="shared" si="3"/>
        <v>7.129511970024684E-5</v>
      </c>
      <c r="CN4" s="19">
        <f t="shared" si="4"/>
        <v>1.3615820816144782E-4</v>
      </c>
      <c r="CO4" s="19">
        <f t="shared" si="5"/>
        <v>1.540931733526677E-4</v>
      </c>
      <c r="CP4" s="19">
        <f t="shared" si="6"/>
        <v>-1.3010820034419773E-4</v>
      </c>
      <c r="CQ4" s="19">
        <f t="shared" si="7"/>
        <v>-1.9167931797937188E-4</v>
      </c>
      <c r="CR4" s="19">
        <f t="shared" si="8"/>
        <v>1.582422169855516E-4</v>
      </c>
      <c r="CS4" s="19">
        <f t="shared" si="9"/>
        <v>-2.1920663308714185E-4</v>
      </c>
      <c r="CT4" s="19">
        <f t="shared" si="10"/>
        <v>2.1653265847741947E-4</v>
      </c>
      <c r="CU4" s="19">
        <f t="shared" si="11"/>
        <v>1.3270199578250592E-4</v>
      </c>
      <c r="CV4" s="19">
        <f t="shared" si="12"/>
        <v>-1.5869315359591949E-4</v>
      </c>
      <c r="CW4" s="19">
        <f t="shared" si="13"/>
        <v>5.8843835596403118E-5</v>
      </c>
      <c r="CX4" s="19">
        <f t="shared" si="14"/>
        <v>-2.0783504955679112E-4</v>
      </c>
      <c r="CY4" s="19">
        <f t="shared" si="15"/>
        <v>-2.011836805414876E-4</v>
      </c>
      <c r="CZ4" s="19">
        <f t="shared" si="16"/>
        <v>-1.4454140295963098E-4</v>
      </c>
      <c r="DA4" s="19">
        <f t="shared" si="17"/>
        <v>-2.1167851772365561E-4</v>
      </c>
      <c r="DB4" s="19">
        <f t="shared" si="18"/>
        <v>-2.0703430060462139E-4</v>
      </c>
    </row>
    <row r="5" spans="1:106" x14ac:dyDescent="0.3">
      <c r="A5" s="17" t="s">
        <v>87</v>
      </c>
      <c r="B5" s="21">
        <v>93083.210703999997</v>
      </c>
      <c r="C5" s="21">
        <v>137.71731786999999</v>
      </c>
      <c r="D5" s="21">
        <v>21690.663756999998</v>
      </c>
      <c r="E5" s="21">
        <v>1416.9622563</v>
      </c>
      <c r="F5" s="21">
        <v>1145.2746064999999</v>
      </c>
      <c r="G5" s="21">
        <v>517.43265191</v>
      </c>
      <c r="H5" s="21">
        <v>7302.3315486000001</v>
      </c>
      <c r="I5" s="21">
        <v>32.550916405999999</v>
      </c>
      <c r="J5" s="21">
        <v>193.92054379000001</v>
      </c>
      <c r="K5" s="21">
        <v>76.771464168999998</v>
      </c>
      <c r="L5" s="21">
        <v>5.5415975203999999</v>
      </c>
      <c r="M5" s="21">
        <v>28.796121526</v>
      </c>
      <c r="N5" s="21">
        <v>11.309863146</v>
      </c>
      <c r="O5" s="21">
        <v>145.75424061999999</v>
      </c>
      <c r="P5" s="21">
        <v>120.52813989000001</v>
      </c>
      <c r="Q5" s="21">
        <v>3.9623573693999998</v>
      </c>
      <c r="R5" s="21">
        <v>650.61004686000001</v>
      </c>
      <c r="S5" s="21">
        <v>502.10944188000002</v>
      </c>
      <c r="U5" s="23" t="s">
        <v>179</v>
      </c>
      <c r="V5" s="21">
        <v>7.9865811690856798</v>
      </c>
      <c r="W5" s="21">
        <v>3.0144129555571499</v>
      </c>
      <c r="X5" s="21">
        <v>17.4436657705008</v>
      </c>
      <c r="Y5" s="21">
        <v>17.443822229742501</v>
      </c>
      <c r="Z5" s="21">
        <v>10.3970855384513</v>
      </c>
      <c r="AA5" s="21">
        <v>111.39336535811699</v>
      </c>
      <c r="AB5" s="21">
        <v>17.119649193211</v>
      </c>
      <c r="AC5" s="21">
        <v>177.16372532173699</v>
      </c>
      <c r="AD5" s="21">
        <v>52156.996680500597</v>
      </c>
      <c r="AE5" s="21">
        <v>247.69579855586201</v>
      </c>
      <c r="AF5" s="21">
        <v>70.991031479422503</v>
      </c>
      <c r="AG5" s="21">
        <v>68.197762651763497</v>
      </c>
      <c r="AH5" s="21">
        <v>80.384213036585706</v>
      </c>
      <c r="AI5" s="21">
        <v>3.3761693357254301</v>
      </c>
      <c r="AJ5" s="21">
        <v>40.277234553348997</v>
      </c>
      <c r="AK5" s="21">
        <v>40.277238525107798</v>
      </c>
      <c r="AL5" s="21">
        <v>66.803511357743901</v>
      </c>
      <c r="AM5" s="21">
        <v>97.055178337384206</v>
      </c>
      <c r="AN5" s="21">
        <v>155.567378362406</v>
      </c>
      <c r="AO5" s="21">
        <v>2.8114914085597702</v>
      </c>
      <c r="AP5" s="21">
        <v>1.23387872271256</v>
      </c>
      <c r="AQ5" s="21">
        <v>20.772863549386301</v>
      </c>
      <c r="AR5" s="21">
        <v>6.2043173369232196</v>
      </c>
      <c r="AS5" s="21">
        <v>74.003320954380797</v>
      </c>
      <c r="AT5" s="21">
        <v>0</v>
      </c>
      <c r="AU5" s="21">
        <v>4187.0157533468901</v>
      </c>
      <c r="AV5" s="21">
        <v>10299.741785853999</v>
      </c>
      <c r="AW5" s="21">
        <v>1735.08863307925</v>
      </c>
      <c r="AX5" s="21">
        <v>12131.885597270601</v>
      </c>
      <c r="AY5" s="21">
        <v>128.59834823988399</v>
      </c>
      <c r="AZ5" s="21">
        <v>0.225506320100089</v>
      </c>
      <c r="BA5" s="21">
        <v>2092.9919149754401</v>
      </c>
      <c r="BB5" s="21">
        <v>1.16247419214382</v>
      </c>
      <c r="BC5" s="21">
        <v>0.21910823922353201</v>
      </c>
      <c r="BD5" s="21">
        <v>115.610809151385</v>
      </c>
      <c r="BE5" s="21">
        <v>1.8744802107618601</v>
      </c>
      <c r="BF5" s="21">
        <v>8.2351818096639495E-2</v>
      </c>
      <c r="BG5" s="21">
        <v>6.7064108533540598E-2</v>
      </c>
      <c r="BH5" s="21">
        <v>651.54169548471305</v>
      </c>
      <c r="BI5" s="21">
        <v>534.77951478287196</v>
      </c>
      <c r="BJ5" s="21">
        <v>116.762180701841</v>
      </c>
      <c r="BK5" s="21">
        <v>0.87252141845378905</v>
      </c>
      <c r="BL5" s="21">
        <v>1.1471930422129999E-2</v>
      </c>
      <c r="BM5" s="21">
        <v>6.7780395509184901</v>
      </c>
      <c r="BN5" s="21">
        <v>0.22940189817953299</v>
      </c>
      <c r="BO5" s="21">
        <v>10.3990289742445</v>
      </c>
      <c r="BP5" s="21">
        <v>1.5938264521569401</v>
      </c>
      <c r="BQ5" s="21">
        <v>0.35172139530525698</v>
      </c>
      <c r="BR5" s="21">
        <v>49.591945634021698</v>
      </c>
      <c r="BS5" s="21">
        <v>10.0114792637356</v>
      </c>
      <c r="BT5" s="21">
        <v>0.98929024399653798</v>
      </c>
      <c r="BU5" s="21">
        <v>344.66806527885598</v>
      </c>
      <c r="BV5" s="21">
        <v>5.24079660708675E-2</v>
      </c>
      <c r="BW5" s="21">
        <v>269.53771801782398</v>
      </c>
      <c r="BX5" s="21">
        <v>2.2670265525719602</v>
      </c>
      <c r="BY5" s="21">
        <v>0</v>
      </c>
      <c r="BZ5" s="21">
        <v>8.6391933954419395E-2</v>
      </c>
      <c r="CA5" s="21">
        <v>478.13612821157699</v>
      </c>
      <c r="CB5" s="21">
        <v>362.26938502416903</v>
      </c>
      <c r="CC5" s="21">
        <v>48.893384125398903</v>
      </c>
      <c r="CD5" s="21">
        <v>4057.37462524182</v>
      </c>
      <c r="CE5" s="21">
        <v>686.14789819865803</v>
      </c>
      <c r="CF5" s="21">
        <v>277.76796979193801</v>
      </c>
      <c r="CH5" s="21">
        <f t="shared" si="19"/>
        <v>4380.1735767257269</v>
      </c>
      <c r="CJ5" s="24">
        <f t="shared" si="0"/>
        <v>8.0000077118448452E-3</v>
      </c>
      <c r="CK5" s="19">
        <f t="shared" si="1"/>
        <v>-0.43967342460546116</v>
      </c>
      <c r="CL5" s="19">
        <f t="shared" si="2"/>
        <v>-0.46264331821915694</v>
      </c>
      <c r="CM5" s="19">
        <f t="shared" si="3"/>
        <v>-0.44068629096906242</v>
      </c>
      <c r="CN5" s="19">
        <f t="shared" si="4"/>
        <v>-0.54018415622020044</v>
      </c>
      <c r="CO5" s="19">
        <f t="shared" si="5"/>
        <v>-0.53305564294560126</v>
      </c>
      <c r="CP5" s="19">
        <f t="shared" si="6"/>
        <v>-0.47908637573821644</v>
      </c>
      <c r="CQ5" s="19">
        <f t="shared" si="7"/>
        <v>-0.44437271873533352</v>
      </c>
      <c r="CR5" s="19">
        <f t="shared" si="8"/>
        <v>-0.46410657039053005</v>
      </c>
      <c r="CS5" s="19">
        <f t="shared" si="9"/>
        <v>-0.42557212773316661</v>
      </c>
      <c r="CT5" s="19">
        <f t="shared" si="10"/>
        <v>-0.47536185533150765</v>
      </c>
      <c r="CU5" s="19">
        <f t="shared" si="11"/>
        <v>-0.45603899517055407</v>
      </c>
      <c r="CV5" s="19">
        <f t="shared" si="12"/>
        <v>-0.4054876738260158</v>
      </c>
      <c r="CW5" s="19">
        <f t="shared" si="13"/>
        <v>-0.45142418994543509</v>
      </c>
      <c r="CX5" s="19">
        <f t="shared" si="14"/>
        <v>-0.4484948589169514</v>
      </c>
      <c r="CY5" s="19">
        <f t="shared" si="15"/>
        <v>-0.44574344697668017</v>
      </c>
      <c r="CZ5" s="19">
        <f t="shared" si="16"/>
        <v>-0.42785914009688508</v>
      </c>
      <c r="DA5" s="19">
        <f t="shared" si="17"/>
        <v>-0.44318507411226143</v>
      </c>
      <c r="DB5" s="19">
        <f t="shared" si="18"/>
        <v>-0.44679795553750562</v>
      </c>
    </row>
    <row r="6" spans="1:106" x14ac:dyDescent="0.3">
      <c r="A6" s="17" t="s">
        <v>88</v>
      </c>
      <c r="B6" s="21">
        <v>59792.860117999997</v>
      </c>
      <c r="C6" s="21">
        <v>75.783377846999997</v>
      </c>
      <c r="D6" s="21">
        <v>10274.933526999999</v>
      </c>
      <c r="E6" s="21">
        <v>777.33882444999995</v>
      </c>
      <c r="F6" s="21">
        <v>628.11127551000004</v>
      </c>
      <c r="G6" s="21">
        <v>298.09073818000002</v>
      </c>
      <c r="H6" s="21">
        <v>4107.4439088999998</v>
      </c>
      <c r="I6" s="21">
        <v>18.000707221999999</v>
      </c>
      <c r="J6" s="21">
        <v>107.75491417000001</v>
      </c>
      <c r="K6" s="21">
        <v>42.483558739000003</v>
      </c>
      <c r="L6" s="21">
        <v>3.0563454247999999</v>
      </c>
      <c r="M6" s="21">
        <v>15.818391155</v>
      </c>
      <c r="N6" s="21">
        <v>6.2622796791999997</v>
      </c>
      <c r="O6" s="21">
        <v>81.696633442000007</v>
      </c>
      <c r="P6" s="21">
        <v>68.955058987000001</v>
      </c>
      <c r="Q6" s="21">
        <v>2.2023501489999999</v>
      </c>
      <c r="R6" s="21">
        <v>366.97445554000001</v>
      </c>
      <c r="S6" s="21">
        <v>281.43290432999999</v>
      </c>
      <c r="U6" s="23" t="s">
        <v>180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0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21">
        <v>0</v>
      </c>
      <c r="CE6" s="21">
        <v>0</v>
      </c>
      <c r="CF6" s="21">
        <v>0</v>
      </c>
      <c r="CH6" s="21" t="str">
        <f t="shared" si="19"/>
        <v/>
      </c>
      <c r="CJ6" s="24" t="str">
        <f t="shared" si="0"/>
        <v/>
      </c>
      <c r="CK6" s="19">
        <f t="shared" si="1"/>
        <v>-1</v>
      </c>
      <c r="CL6" s="19">
        <f t="shared" si="2"/>
        <v>-1</v>
      </c>
      <c r="CM6" s="19">
        <f t="shared" si="3"/>
        <v>-1</v>
      </c>
      <c r="CN6" s="19">
        <f t="shared" si="4"/>
        <v>-1</v>
      </c>
      <c r="CO6" s="19">
        <f t="shared" si="5"/>
        <v>-1</v>
      </c>
      <c r="CP6" s="19">
        <f t="shared" si="6"/>
        <v>-1</v>
      </c>
      <c r="CQ6" s="19">
        <f t="shared" si="7"/>
        <v>-1</v>
      </c>
      <c r="CR6" s="19">
        <f t="shared" si="8"/>
        <v>-1</v>
      </c>
      <c r="CS6" s="19">
        <f t="shared" si="9"/>
        <v>-1</v>
      </c>
      <c r="CT6" s="19">
        <f t="shared" si="10"/>
        <v>-1</v>
      </c>
      <c r="CU6" s="19">
        <f t="shared" si="11"/>
        <v>-1</v>
      </c>
      <c r="CV6" s="19">
        <f t="shared" si="12"/>
        <v>-1</v>
      </c>
      <c r="CW6" s="19">
        <f t="shared" si="13"/>
        <v>-1</v>
      </c>
      <c r="CX6" s="19">
        <f t="shared" si="14"/>
        <v>-1</v>
      </c>
      <c r="CY6" s="19">
        <f t="shared" si="15"/>
        <v>-1</v>
      </c>
      <c r="CZ6" s="19">
        <f t="shared" si="16"/>
        <v>-1</v>
      </c>
      <c r="DA6" s="19">
        <f t="shared" si="17"/>
        <v>-1</v>
      </c>
      <c r="DB6" s="19">
        <f t="shared" si="18"/>
        <v>-1</v>
      </c>
    </row>
    <row r="7" spans="1:106" x14ac:dyDescent="0.3">
      <c r="A7" s="17" t="s">
        <v>89</v>
      </c>
      <c r="B7" s="21">
        <v>170612.42194999999</v>
      </c>
      <c r="C7" s="21">
        <v>303.84257789999998</v>
      </c>
      <c r="D7" s="21">
        <v>42023.472135000004</v>
      </c>
      <c r="E7" s="21">
        <v>1391.3158272999999</v>
      </c>
      <c r="F7" s="21">
        <v>930.33127234000006</v>
      </c>
      <c r="G7" s="21">
        <v>726.08714393000002</v>
      </c>
      <c r="H7" s="21">
        <v>15882.181183999999</v>
      </c>
      <c r="I7" s="21">
        <v>64.862315945000006</v>
      </c>
      <c r="J7" s="21">
        <v>363.44691334999999</v>
      </c>
      <c r="K7" s="21">
        <v>155.32528367</v>
      </c>
      <c r="L7" s="21">
        <v>10.911701023000001</v>
      </c>
      <c r="M7" s="21">
        <v>52.866867784</v>
      </c>
      <c r="N7" s="21">
        <v>22.029989745000002</v>
      </c>
      <c r="O7" s="21">
        <v>322.95263834999997</v>
      </c>
      <c r="P7" s="21">
        <v>281.33771171000001</v>
      </c>
      <c r="Q7" s="21">
        <v>7.3774419619999998</v>
      </c>
      <c r="R7" s="21">
        <v>1429.6810694000001</v>
      </c>
      <c r="S7" s="21">
        <v>1099.9564938999999</v>
      </c>
      <c r="U7" s="23" t="s">
        <v>181</v>
      </c>
      <c r="V7" s="21">
        <v>24.720124049366401</v>
      </c>
      <c r="W7" s="21">
        <v>10.913784547569101</v>
      </c>
      <c r="X7" s="21">
        <v>64.875775378655504</v>
      </c>
      <c r="Y7" s="21">
        <v>64.876378038094202</v>
      </c>
      <c r="Z7" s="21">
        <v>37.040282194530299</v>
      </c>
      <c r="AA7" s="21">
        <v>363.38058295017601</v>
      </c>
      <c r="AB7" s="21">
        <v>52.858026157293402</v>
      </c>
      <c r="AC7" s="21">
        <v>651.635187557113</v>
      </c>
      <c r="AD7" s="21">
        <v>170596.35490137001</v>
      </c>
      <c r="AE7" s="21">
        <v>788.58397368320095</v>
      </c>
      <c r="AF7" s="21">
        <v>229.52244184497999</v>
      </c>
      <c r="AG7" s="21">
        <v>237.03901114423101</v>
      </c>
      <c r="AH7" s="21">
        <v>322.91753315270603</v>
      </c>
      <c r="AI7" s="21">
        <v>10.3143359386456</v>
      </c>
      <c r="AJ7" s="21">
        <v>155.36979197036499</v>
      </c>
      <c r="AK7" s="21">
        <v>155.36979514777201</v>
      </c>
      <c r="AL7" s="21">
        <v>281.31665039490503</v>
      </c>
      <c r="AM7" s="21">
        <v>336.22011330434202</v>
      </c>
      <c r="AN7" s="21">
        <v>612.89874030696001</v>
      </c>
      <c r="AO7" s="21">
        <v>8.2114075902739696</v>
      </c>
      <c r="AP7" s="21">
        <v>5.2540022063724496</v>
      </c>
      <c r="AQ7" s="21">
        <v>57.705585778729699</v>
      </c>
      <c r="AR7" s="21">
        <v>22.032295738690699</v>
      </c>
      <c r="AS7" s="21">
        <v>303.81377494557302</v>
      </c>
      <c r="AT7" s="21">
        <v>0</v>
      </c>
      <c r="AU7" s="21">
        <v>16359.3418424025</v>
      </c>
      <c r="AV7" s="21">
        <v>35612.4590693188</v>
      </c>
      <c r="AW7" s="21">
        <v>6078.8192522363097</v>
      </c>
      <c r="AX7" s="21">
        <v>42027.498434859401</v>
      </c>
      <c r="AY7" s="21">
        <v>437.855505116872</v>
      </c>
      <c r="AZ7" s="21">
        <v>0.97465988117087399</v>
      </c>
      <c r="BA7" s="21">
        <v>8577.2260538996998</v>
      </c>
      <c r="BB7" s="21">
        <v>5.0964951977821498</v>
      </c>
      <c r="BC7" s="21">
        <v>1.01602664307721</v>
      </c>
      <c r="BD7" s="21">
        <v>491.93596454967798</v>
      </c>
      <c r="BE7" s="21">
        <v>9.1586780755854598</v>
      </c>
      <c r="BF7" s="21">
        <v>0.44632509433026302</v>
      </c>
      <c r="BG7" s="21">
        <v>0.29256259550146801</v>
      </c>
      <c r="BH7" s="21">
        <v>1391.7757259483999</v>
      </c>
      <c r="BI7" s="21">
        <v>930.70189613419495</v>
      </c>
      <c r="BJ7" s="21">
        <v>461.073829814205</v>
      </c>
      <c r="BK7" s="21">
        <v>4.9613732502190802</v>
      </c>
      <c r="BL7" s="21">
        <v>6.0381610476363597E-2</v>
      </c>
      <c r="BM7" s="21">
        <v>33.938925621565602</v>
      </c>
      <c r="BN7" s="21">
        <v>1.11988469628576</v>
      </c>
      <c r="BO7" s="21">
        <v>45.1669039721776</v>
      </c>
      <c r="BP7" s="21">
        <v>6.5708957731884796</v>
      </c>
      <c r="BQ7" s="21">
        <v>1.5650681467396299</v>
      </c>
      <c r="BR7" s="21">
        <v>214.06693737219999</v>
      </c>
      <c r="BS7" s="21">
        <v>41.490374833403997</v>
      </c>
      <c r="BT7" s="21">
        <v>5.29083617894916</v>
      </c>
      <c r="BU7" s="21">
        <v>108.77395977667101</v>
      </c>
      <c r="BV7" s="21">
        <v>0.26601769859510399</v>
      </c>
      <c r="BW7" s="21">
        <v>726.009485606574</v>
      </c>
      <c r="BX7" s="21">
        <v>7.3764587054624897</v>
      </c>
      <c r="BY7" s="21">
        <v>0</v>
      </c>
      <c r="BZ7" s="21">
        <v>0.38607538565030702</v>
      </c>
      <c r="CA7" s="21">
        <v>1863.3788957244799</v>
      </c>
      <c r="CB7" s="21">
        <v>1429.52746592687</v>
      </c>
      <c r="CC7" s="21">
        <v>186.26210886165401</v>
      </c>
      <c r="CD7" s="21">
        <v>15880.7479589058</v>
      </c>
      <c r="CE7" s="21">
        <v>2673.4812972161399</v>
      </c>
      <c r="CF7" s="21">
        <v>1099.83589954375</v>
      </c>
      <c r="CH7" s="21">
        <f t="shared" si="19"/>
        <v>17026.631553631501</v>
      </c>
      <c r="CJ7" s="24">
        <f t="shared" si="0"/>
        <v>8.0000029938842778E-3</v>
      </c>
      <c r="CK7" s="19">
        <f t="shared" si="1"/>
        <v>-9.4172794960306654E-5</v>
      </c>
      <c r="CL7" s="19">
        <f t="shared" si="2"/>
        <v>-9.4795649201095039E-5</v>
      </c>
      <c r="CM7" s="19">
        <f t="shared" si="3"/>
        <v>9.5810737543596189E-5</v>
      </c>
      <c r="CN7" s="19">
        <f t="shared" si="4"/>
        <v>3.3054942621652531E-4</v>
      </c>
      <c r="CO7" s="19">
        <f t="shared" si="5"/>
        <v>3.9837830374409879E-4</v>
      </c>
      <c r="CP7" s="19">
        <f t="shared" si="6"/>
        <v>-1.0695454956782479E-4</v>
      </c>
      <c r="CQ7" s="19">
        <f t="shared" si="7"/>
        <v>-9.0241074421359556E-5</v>
      </c>
      <c r="CR7" s="19">
        <f t="shared" si="8"/>
        <v>2.1679912117415483E-4</v>
      </c>
      <c r="CS7" s="19">
        <f t="shared" si="9"/>
        <v>-1.8250368179659378E-4</v>
      </c>
      <c r="CT7" s="19">
        <f t="shared" si="10"/>
        <v>2.8656942849415907E-4</v>
      </c>
      <c r="CU7" s="19">
        <f t="shared" si="11"/>
        <v>1.9094406680574173E-4</v>
      </c>
      <c r="CV7" s="19">
        <f t="shared" si="12"/>
        <v>-1.6724324850722367E-4</v>
      </c>
      <c r="CW7" s="19">
        <f t="shared" si="13"/>
        <v>1.0467520490883938E-4</v>
      </c>
      <c r="CX7" s="19">
        <f t="shared" si="14"/>
        <v>-1.0870076018979351E-4</v>
      </c>
      <c r="CY7" s="19">
        <f t="shared" si="15"/>
        <v>-7.4861329350301711E-5</v>
      </c>
      <c r="CZ7" s="19">
        <f t="shared" si="16"/>
        <v>-1.3327878993486822E-4</v>
      </c>
      <c r="DA7" s="19">
        <f t="shared" si="17"/>
        <v>-1.0743897811733402E-4</v>
      </c>
      <c r="DB7" s="19">
        <f t="shared" si="18"/>
        <v>-1.0963556915091091E-4</v>
      </c>
    </row>
    <row r="8" spans="1:106" x14ac:dyDescent="0.3">
      <c r="A8" s="17" t="s">
        <v>90</v>
      </c>
      <c r="B8" s="21">
        <v>67106.641109999997</v>
      </c>
      <c r="C8" s="21">
        <v>89.918004268000004</v>
      </c>
      <c r="D8" s="21">
        <v>12565.758696999999</v>
      </c>
      <c r="E8" s="21">
        <v>922.32519464999996</v>
      </c>
      <c r="F8" s="21">
        <v>745.26407563999999</v>
      </c>
      <c r="G8" s="21">
        <v>347.56724399000001</v>
      </c>
      <c r="H8" s="21">
        <v>4966.3234492000001</v>
      </c>
      <c r="I8" s="21">
        <v>21.278009338</v>
      </c>
      <c r="J8" s="21">
        <v>127.52385666000001</v>
      </c>
      <c r="K8" s="21">
        <v>50.214867140999999</v>
      </c>
      <c r="L8" s="21">
        <v>3.6151388391000001</v>
      </c>
      <c r="M8" s="21">
        <v>18.720403176000001</v>
      </c>
      <c r="N8" s="21">
        <v>7.397869332</v>
      </c>
      <c r="O8" s="21">
        <v>99.036752976000002</v>
      </c>
      <c r="P8" s="21">
        <v>84.449882966999994</v>
      </c>
      <c r="Q8" s="21">
        <v>2.5978480441</v>
      </c>
      <c r="R8" s="21">
        <v>444.69162490999997</v>
      </c>
      <c r="S8" s="21">
        <v>340.54805785000002</v>
      </c>
      <c r="U8" s="23" t="s">
        <v>182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21">
        <v>0</v>
      </c>
      <c r="CE8" s="21">
        <v>0</v>
      </c>
      <c r="CF8" s="21">
        <v>0</v>
      </c>
      <c r="CH8" s="21" t="str">
        <f t="shared" si="19"/>
        <v/>
      </c>
      <c r="CJ8" s="24" t="str">
        <f t="shared" si="0"/>
        <v/>
      </c>
      <c r="CK8" s="19">
        <f t="shared" si="1"/>
        <v>-1</v>
      </c>
      <c r="CL8" s="19">
        <f t="shared" si="2"/>
        <v>-1</v>
      </c>
      <c r="CM8" s="19">
        <f t="shared" si="3"/>
        <v>-1</v>
      </c>
      <c r="CN8" s="19">
        <f t="shared" si="4"/>
        <v>-1</v>
      </c>
      <c r="CO8" s="19">
        <f t="shared" si="5"/>
        <v>-1</v>
      </c>
      <c r="CP8" s="19">
        <f t="shared" si="6"/>
        <v>-1</v>
      </c>
      <c r="CQ8" s="19">
        <f t="shared" si="7"/>
        <v>-1</v>
      </c>
      <c r="CR8" s="19">
        <f t="shared" si="8"/>
        <v>-1</v>
      </c>
      <c r="CS8" s="19">
        <f t="shared" si="9"/>
        <v>-1</v>
      </c>
      <c r="CT8" s="19">
        <f t="shared" si="10"/>
        <v>-1</v>
      </c>
      <c r="CU8" s="19">
        <f t="shared" si="11"/>
        <v>-1</v>
      </c>
      <c r="CV8" s="19">
        <f t="shared" si="12"/>
        <v>-1</v>
      </c>
      <c r="CW8" s="19">
        <f t="shared" si="13"/>
        <v>-1</v>
      </c>
      <c r="CX8" s="19">
        <f t="shared" si="14"/>
        <v>-1</v>
      </c>
      <c r="CY8" s="19">
        <f t="shared" si="15"/>
        <v>-1</v>
      </c>
      <c r="CZ8" s="19">
        <f t="shared" si="16"/>
        <v>-1</v>
      </c>
      <c r="DA8" s="19">
        <f t="shared" si="17"/>
        <v>-1</v>
      </c>
      <c r="DB8" s="19">
        <f t="shared" si="18"/>
        <v>-1</v>
      </c>
    </row>
    <row r="9" spans="1:106" x14ac:dyDescent="0.3">
      <c r="A9" s="17" t="s">
        <v>91</v>
      </c>
      <c r="B9" s="21">
        <v>128167.11755</v>
      </c>
      <c r="C9" s="21">
        <v>179.40768395000001</v>
      </c>
      <c r="D9" s="21">
        <v>25418.832778</v>
      </c>
      <c r="E9" s="21">
        <v>1840.2663172</v>
      </c>
      <c r="F9" s="21">
        <v>1486.9850236</v>
      </c>
      <c r="G9" s="21">
        <v>684.55508700999997</v>
      </c>
      <c r="H9" s="21">
        <v>9488.2586730999992</v>
      </c>
      <c r="I9" s="21">
        <v>42.346880599000002</v>
      </c>
      <c r="J9" s="21">
        <v>252.13573905000001</v>
      </c>
      <c r="K9" s="21">
        <v>99.934458925000001</v>
      </c>
      <c r="L9" s="21">
        <v>7.1985957141999997</v>
      </c>
      <c r="M9" s="21">
        <v>37.293917811</v>
      </c>
      <c r="N9" s="21">
        <v>14.716549657</v>
      </c>
      <c r="O9" s="21">
        <v>190.0189531</v>
      </c>
      <c r="P9" s="21">
        <v>155.75110982999999</v>
      </c>
      <c r="Q9" s="21">
        <v>5.1620463737</v>
      </c>
      <c r="R9" s="21">
        <v>845.06870433999995</v>
      </c>
      <c r="S9" s="21">
        <v>654.36742323999999</v>
      </c>
      <c r="U9" s="23" t="s">
        <v>183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v>0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21">
        <v>0</v>
      </c>
      <c r="CE9" s="21">
        <v>0</v>
      </c>
      <c r="CF9" s="21">
        <v>0</v>
      </c>
      <c r="CH9" s="21" t="str">
        <f t="shared" si="19"/>
        <v/>
      </c>
      <c r="CJ9" s="24" t="str">
        <f t="shared" si="0"/>
        <v/>
      </c>
      <c r="CK9" s="19">
        <f t="shared" si="1"/>
        <v>-1</v>
      </c>
      <c r="CL9" s="19">
        <f t="shared" si="2"/>
        <v>-1</v>
      </c>
      <c r="CM9" s="19">
        <f t="shared" si="3"/>
        <v>-1</v>
      </c>
      <c r="CN9" s="19">
        <f t="shared" si="4"/>
        <v>-1</v>
      </c>
      <c r="CO9" s="19">
        <f t="shared" si="5"/>
        <v>-1</v>
      </c>
      <c r="CP9" s="19">
        <f t="shared" si="6"/>
        <v>-1</v>
      </c>
      <c r="CQ9" s="19">
        <f t="shared" si="7"/>
        <v>-1</v>
      </c>
      <c r="CR9" s="19">
        <f t="shared" si="8"/>
        <v>-1</v>
      </c>
      <c r="CS9" s="19">
        <f t="shared" si="9"/>
        <v>-1</v>
      </c>
      <c r="CT9" s="19">
        <f t="shared" si="10"/>
        <v>-1</v>
      </c>
      <c r="CU9" s="19">
        <f t="shared" si="11"/>
        <v>-1</v>
      </c>
      <c r="CV9" s="19">
        <f t="shared" si="12"/>
        <v>-1</v>
      </c>
      <c r="CW9" s="19">
        <f t="shared" si="13"/>
        <v>-1</v>
      </c>
      <c r="CX9" s="19">
        <f t="shared" si="14"/>
        <v>-1</v>
      </c>
      <c r="CY9" s="19">
        <f t="shared" si="15"/>
        <v>-1</v>
      </c>
      <c r="CZ9" s="19">
        <f t="shared" si="16"/>
        <v>-1</v>
      </c>
      <c r="DA9" s="19">
        <f t="shared" si="17"/>
        <v>-1</v>
      </c>
      <c r="DB9" s="19">
        <f t="shared" si="18"/>
        <v>-1</v>
      </c>
    </row>
    <row r="10" spans="1:106" x14ac:dyDescent="0.3">
      <c r="A10" s="59" t="s">
        <v>92</v>
      </c>
      <c r="B10" s="21">
        <v>279042.92849999998</v>
      </c>
      <c r="C10" s="21">
        <v>536.70385037999995</v>
      </c>
      <c r="D10" s="21">
        <v>83788.556131000005</v>
      </c>
      <c r="E10" s="21">
        <v>2487.0986035999999</v>
      </c>
      <c r="F10" s="21">
        <v>1669.4158511999999</v>
      </c>
      <c r="G10" s="21">
        <v>1254.5442765</v>
      </c>
      <c r="H10" s="21">
        <v>26865.161026000002</v>
      </c>
      <c r="I10" s="21">
        <v>115.00295920000001</v>
      </c>
      <c r="J10" s="21">
        <v>640.77394534999996</v>
      </c>
      <c r="K10" s="21">
        <v>275.00028093999998</v>
      </c>
      <c r="L10" s="21">
        <v>19.392824224999998</v>
      </c>
      <c r="M10" s="21">
        <v>94.642887810999994</v>
      </c>
      <c r="N10" s="21">
        <v>39.07814054</v>
      </c>
      <c r="O10" s="21">
        <v>549.15508723999994</v>
      </c>
      <c r="P10" s="21">
        <v>457.84423404</v>
      </c>
      <c r="Q10" s="21">
        <v>13.084323421000001</v>
      </c>
      <c r="R10" s="21">
        <v>2403.5684970000002</v>
      </c>
      <c r="S10" s="21">
        <v>1873.1256926999999</v>
      </c>
      <c r="U10" s="23" t="s">
        <v>184</v>
      </c>
      <c r="V10" s="21">
        <v>43.991817822172401</v>
      </c>
      <c r="W10" s="21">
        <v>19.396762266158799</v>
      </c>
      <c r="X10" s="21">
        <v>115.02808535364601</v>
      </c>
      <c r="Y10" s="21">
        <v>115.02912102447701</v>
      </c>
      <c r="Z10" s="21">
        <v>65.709040210734301</v>
      </c>
      <c r="AA10" s="21">
        <v>640.67140825904801</v>
      </c>
      <c r="AB10" s="21">
        <v>94.630254441103801</v>
      </c>
      <c r="AC10" s="21">
        <v>1150.82492916662</v>
      </c>
      <c r="AD10" s="21">
        <v>279014.86473299202</v>
      </c>
      <c r="AE10" s="21">
        <v>1400.7286313106799</v>
      </c>
      <c r="AF10" s="21">
        <v>407.22217674309098</v>
      </c>
      <c r="AG10" s="21">
        <v>419.62180580789402</v>
      </c>
      <c r="AH10" s="21">
        <v>549.09278415986603</v>
      </c>
      <c r="AI10" s="21">
        <v>18.348231593601302</v>
      </c>
      <c r="AJ10" s="21">
        <v>275.08200288498</v>
      </c>
      <c r="AK10" s="21">
        <v>275.081955002119</v>
      </c>
      <c r="AL10" s="21">
        <v>457.80297215028298</v>
      </c>
      <c r="AM10" s="21">
        <v>670.39227263546002</v>
      </c>
      <c r="AN10" s="21">
        <v>1012.17390888595</v>
      </c>
      <c r="AO10" s="21">
        <v>14.4581005978776</v>
      </c>
      <c r="AP10" s="21">
        <v>9.3177214387803993</v>
      </c>
      <c r="AQ10" s="21">
        <v>102.72863528848799</v>
      </c>
      <c r="AR10" s="21">
        <v>39.082790149504397</v>
      </c>
      <c r="AS10" s="21">
        <v>536.67294687412095</v>
      </c>
      <c r="AT10" s="21">
        <v>0</v>
      </c>
      <c r="AU10" s="21">
        <v>27696.453749345499</v>
      </c>
      <c r="AV10" s="21">
        <v>70764.369511113997</v>
      </c>
      <c r="AW10" s="21">
        <v>12364.2543626272</v>
      </c>
      <c r="AX10" s="21">
        <v>83799.0161463767</v>
      </c>
      <c r="AY10" s="21">
        <v>765.96012867810805</v>
      </c>
      <c r="AZ10" s="21">
        <v>1.76900368381311</v>
      </c>
      <c r="BA10" s="21">
        <v>14321.118712685</v>
      </c>
      <c r="BB10" s="21">
        <v>9.2562094368844203</v>
      </c>
      <c r="BC10" s="21">
        <v>1.8123442243864201</v>
      </c>
      <c r="BD10" s="21">
        <v>875.89592491057499</v>
      </c>
      <c r="BE10" s="21">
        <v>16.479124898449498</v>
      </c>
      <c r="BF10" s="21">
        <v>0.78840624878056798</v>
      </c>
      <c r="BG10" s="21">
        <v>0.52923038024217794</v>
      </c>
      <c r="BH10" s="21">
        <v>2487.9187061651901</v>
      </c>
      <c r="BI10" s="21">
        <v>1670.0679076290601</v>
      </c>
      <c r="BJ10" s="21">
        <v>817.85079853613104</v>
      </c>
      <c r="BK10" s="21">
        <v>8.7870863099588199</v>
      </c>
      <c r="BL10" s="21">
        <v>0.106660275324217</v>
      </c>
      <c r="BM10" s="21">
        <v>60.849819197848298</v>
      </c>
      <c r="BN10" s="21">
        <v>1.9844484971642999</v>
      </c>
      <c r="BO10" s="21">
        <v>82.352359083318106</v>
      </c>
      <c r="BP10" s="21">
        <v>12.060615648958001</v>
      </c>
      <c r="BQ10" s="21">
        <v>2.8357217603906499</v>
      </c>
      <c r="BR10" s="21">
        <v>390.97360600098102</v>
      </c>
      <c r="BS10" s="21">
        <v>71.575451637197702</v>
      </c>
      <c r="BT10" s="21">
        <v>9.3931985295171394</v>
      </c>
      <c r="BU10" s="21">
        <v>193.71927235128399</v>
      </c>
      <c r="BV10" s="21">
        <v>0.474876191184818</v>
      </c>
      <c r="BW10" s="21">
        <v>1254.4336222843201</v>
      </c>
      <c r="BX10" s="21">
        <v>13.0829460320723</v>
      </c>
      <c r="BY10" s="21">
        <v>0</v>
      </c>
      <c r="BZ10" s="21">
        <v>0.68538308343513699</v>
      </c>
      <c r="CA10" s="21">
        <v>3149.1615266551098</v>
      </c>
      <c r="CB10" s="21">
        <v>2403.3026793968802</v>
      </c>
      <c r="CC10" s="21">
        <v>314.63967448769301</v>
      </c>
      <c r="CD10" s="21">
        <v>26862.6491101594</v>
      </c>
      <c r="CE10" s="21">
        <v>4575.6799727334201</v>
      </c>
      <c r="CF10" s="21">
        <v>1872.91773458285</v>
      </c>
      <c r="CH10" s="21">
        <f t="shared" si="19"/>
        <v>28874.727345323525</v>
      </c>
      <c r="CJ10" s="24">
        <f t="shared" si="0"/>
        <v>8.0000017120063337E-3</v>
      </c>
      <c r="CK10" s="19">
        <f t="shared" si="1"/>
        <v>-1.0057150402920726E-4</v>
      </c>
      <c r="CL10" s="19">
        <f t="shared" si="2"/>
        <v>-5.7580182920460626E-5</v>
      </c>
      <c r="CM10" s="19">
        <f t="shared" si="3"/>
        <v>1.2483823399870114E-4</v>
      </c>
      <c r="CN10" s="19">
        <f t="shared" si="4"/>
        <v>3.297426824988285E-4</v>
      </c>
      <c r="CO10" s="19">
        <f t="shared" si="5"/>
        <v>3.9058957574379053E-4</v>
      </c>
      <c r="CP10" s="19">
        <f t="shared" si="6"/>
        <v>-8.8202718511158957E-5</v>
      </c>
      <c r="CQ10" s="19">
        <f t="shared" si="7"/>
        <v>-9.3500866723650366E-5</v>
      </c>
      <c r="CR10" s="19">
        <f t="shared" si="8"/>
        <v>2.2748827211917995E-4</v>
      </c>
      <c r="CS10" s="19">
        <f t="shared" si="9"/>
        <v>-1.600206932507968E-4</v>
      </c>
      <c r="CT10" s="19">
        <f t="shared" si="10"/>
        <v>2.9699628611230545E-4</v>
      </c>
      <c r="CU10" s="19">
        <f t="shared" si="11"/>
        <v>2.0306692378121565E-4</v>
      </c>
      <c r="CV10" s="19">
        <f t="shared" si="12"/>
        <v>-1.3348461979965676E-4</v>
      </c>
      <c r="CW10" s="19">
        <f t="shared" si="13"/>
        <v>1.1898236303332934E-4</v>
      </c>
      <c r="CX10" s="19">
        <f t="shared" si="14"/>
        <v>-1.1345261399114906E-4</v>
      </c>
      <c r="CY10" s="19">
        <f t="shared" si="15"/>
        <v>-9.0122112826292812E-5</v>
      </c>
      <c r="CZ10" s="19">
        <f t="shared" si="16"/>
        <v>-1.0527016822969828E-4</v>
      </c>
      <c r="DA10" s="19">
        <f t="shared" si="17"/>
        <v>-1.1059289695791547E-4</v>
      </c>
      <c r="DB10" s="19">
        <f t="shared" si="18"/>
        <v>-1.1102197677411022E-4</v>
      </c>
    </row>
    <row r="11" spans="1:106" x14ac:dyDescent="0.3">
      <c r="A11" s="17" t="s">
        <v>93</v>
      </c>
      <c r="B11" s="21">
        <v>627246.46493000002</v>
      </c>
      <c r="C11" s="21">
        <v>1478.4315117000001</v>
      </c>
      <c r="D11" s="21">
        <v>144532.64809</v>
      </c>
      <c r="E11" s="21">
        <v>6764.2303628999998</v>
      </c>
      <c r="F11" s="21">
        <v>4521.6853807999996</v>
      </c>
      <c r="G11" s="21">
        <v>446.53955284</v>
      </c>
      <c r="H11" s="21">
        <v>60031.393968999997</v>
      </c>
      <c r="I11" s="21">
        <v>279.99555272999999</v>
      </c>
      <c r="J11" s="21">
        <v>1409.0706951</v>
      </c>
      <c r="K11" s="21">
        <v>730.67915126000003</v>
      </c>
      <c r="L11" s="21">
        <v>46.853305443000004</v>
      </c>
      <c r="M11" s="21">
        <v>213.86466116</v>
      </c>
      <c r="N11" s="21">
        <v>92.298030510999993</v>
      </c>
      <c r="O11" s="21">
        <v>1212.0587055000001</v>
      </c>
      <c r="P11" s="21">
        <v>1047.7281611000001</v>
      </c>
      <c r="Q11" s="21">
        <v>28.962038153000002</v>
      </c>
      <c r="R11" s="21">
        <v>5358.7846767000001</v>
      </c>
      <c r="S11" s="21">
        <v>4138.8345380999999</v>
      </c>
      <c r="U11" s="23" t="s">
        <v>185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v>0</v>
      </c>
      <c r="CE11" s="21">
        <v>0</v>
      </c>
      <c r="CF11" s="21">
        <v>0</v>
      </c>
      <c r="CH11" s="21" t="str">
        <f t="shared" si="19"/>
        <v/>
      </c>
      <c r="CJ11" s="24" t="str">
        <f t="shared" si="0"/>
        <v/>
      </c>
      <c r="CK11" s="19">
        <f t="shared" si="1"/>
        <v>-1</v>
      </c>
      <c r="CL11" s="19">
        <f t="shared" si="2"/>
        <v>-1</v>
      </c>
      <c r="CM11" s="19">
        <f t="shared" si="3"/>
        <v>-1</v>
      </c>
      <c r="CN11" s="19">
        <f t="shared" si="4"/>
        <v>-1</v>
      </c>
      <c r="CO11" s="19">
        <f t="shared" si="5"/>
        <v>-1</v>
      </c>
      <c r="CP11" s="19">
        <f t="shared" si="6"/>
        <v>-1</v>
      </c>
      <c r="CQ11" s="19">
        <f t="shared" si="7"/>
        <v>-1</v>
      </c>
      <c r="CR11" s="19">
        <f t="shared" si="8"/>
        <v>-1</v>
      </c>
      <c r="CS11" s="19">
        <f t="shared" si="9"/>
        <v>-1</v>
      </c>
      <c r="CT11" s="19">
        <f t="shared" si="10"/>
        <v>-1</v>
      </c>
      <c r="CU11" s="19">
        <f t="shared" si="11"/>
        <v>-1</v>
      </c>
      <c r="CV11" s="19">
        <f t="shared" si="12"/>
        <v>-1</v>
      </c>
      <c r="CW11" s="19">
        <f t="shared" si="13"/>
        <v>-1</v>
      </c>
      <c r="CX11" s="19">
        <f t="shared" si="14"/>
        <v>-1</v>
      </c>
      <c r="CY11" s="19">
        <f t="shared" si="15"/>
        <v>-1</v>
      </c>
      <c r="CZ11" s="19">
        <f t="shared" si="16"/>
        <v>-1</v>
      </c>
      <c r="DA11" s="19">
        <f t="shared" si="17"/>
        <v>-1</v>
      </c>
      <c r="DB11" s="19">
        <f t="shared" si="18"/>
        <v>-1</v>
      </c>
    </row>
    <row r="12" spans="1:106" x14ac:dyDescent="0.3">
      <c r="A12" s="17" t="s">
        <v>94</v>
      </c>
      <c r="B12" s="21">
        <v>109031.94408</v>
      </c>
      <c r="C12" s="21">
        <v>168.53987212000001</v>
      </c>
      <c r="D12" s="21">
        <v>26299.494514000002</v>
      </c>
      <c r="E12" s="21">
        <v>1744.2680859</v>
      </c>
      <c r="F12" s="21">
        <v>1410.5998664000001</v>
      </c>
      <c r="G12" s="21">
        <v>625.54834668000001</v>
      </c>
      <c r="H12" s="21">
        <v>9271.4053466000005</v>
      </c>
      <c r="I12" s="21">
        <v>39.923773955000001</v>
      </c>
      <c r="J12" s="21">
        <v>238.06748887000001</v>
      </c>
      <c r="K12" s="21">
        <v>93.984371496999998</v>
      </c>
      <c r="L12" s="21">
        <v>6.8027563188000002</v>
      </c>
      <c r="M12" s="21">
        <v>35.448171887000001</v>
      </c>
      <c r="N12" s="21">
        <v>13.881112367</v>
      </c>
      <c r="O12" s="21">
        <v>189.10095924999999</v>
      </c>
      <c r="P12" s="21">
        <v>151.77109453</v>
      </c>
      <c r="Q12" s="21">
        <v>4.8612374856000002</v>
      </c>
      <c r="R12" s="21">
        <v>826.81221453000001</v>
      </c>
      <c r="S12" s="21">
        <v>647.92563584000004</v>
      </c>
      <c r="U12" s="23" t="s">
        <v>186</v>
      </c>
      <c r="V12" s="21">
        <v>9.9407690404455504</v>
      </c>
      <c r="W12" s="21">
        <v>4.1103546601798202</v>
      </c>
      <c r="X12" s="21">
        <v>24.444336436182201</v>
      </c>
      <c r="Y12" s="21">
        <v>24.444549486857898</v>
      </c>
      <c r="Z12" s="21">
        <v>14.0128720951073</v>
      </c>
      <c r="AA12" s="21">
        <v>138.392505716237</v>
      </c>
      <c r="AB12" s="21">
        <v>19.6751442488255</v>
      </c>
      <c r="AC12" s="21">
        <v>253.54613039908</v>
      </c>
      <c r="AD12" s="21">
        <v>69333.348322999096</v>
      </c>
      <c r="AE12" s="21">
        <v>310.60433565539398</v>
      </c>
      <c r="AF12" s="21">
        <v>89.445406391223401</v>
      </c>
      <c r="AG12" s="21">
        <v>89.492098871052704</v>
      </c>
      <c r="AH12" s="21">
        <v>110.596841865991</v>
      </c>
      <c r="AI12" s="21">
        <v>4.1858572477834999</v>
      </c>
      <c r="AJ12" s="21">
        <v>58.413849774109998</v>
      </c>
      <c r="AK12" s="21">
        <v>58.413845934743101</v>
      </c>
      <c r="AL12" s="21">
        <v>87.942363211313094</v>
      </c>
      <c r="AM12" s="21">
        <v>134.71865515633499</v>
      </c>
      <c r="AN12" s="21">
        <v>200.01384232540201</v>
      </c>
      <c r="AO12" s="21">
        <v>3.3199141931886</v>
      </c>
      <c r="AP12" s="21">
        <v>1.91635621303482</v>
      </c>
      <c r="AQ12" s="21">
        <v>24.102994682702999</v>
      </c>
      <c r="AR12" s="21">
        <v>8.3681642854964498</v>
      </c>
      <c r="AS12" s="21">
        <v>111.466248229412</v>
      </c>
      <c r="AT12" s="21">
        <v>0</v>
      </c>
      <c r="AU12" s="21">
        <v>5611.0389875273404</v>
      </c>
      <c r="AV12" s="21">
        <v>14158.2542480309</v>
      </c>
      <c r="AW12" s="21">
        <v>2546.85274170097</v>
      </c>
      <c r="AX12" s="21">
        <v>16839.8256448883</v>
      </c>
      <c r="AY12" s="21">
        <v>164.400258160242</v>
      </c>
      <c r="AZ12" s="21">
        <v>0.36275802421777198</v>
      </c>
      <c r="BA12" s="21">
        <v>2835.8208860695399</v>
      </c>
      <c r="BB12" s="21">
        <v>1.87942346621692</v>
      </c>
      <c r="BC12" s="21">
        <v>0.36969883496750899</v>
      </c>
      <c r="BD12" s="21">
        <v>179.30365213269599</v>
      </c>
      <c r="BE12" s="21">
        <v>3.3429209108395699</v>
      </c>
      <c r="BF12" s="21">
        <v>0.15995565138312401</v>
      </c>
      <c r="BG12" s="21">
        <v>0.108415982737809</v>
      </c>
      <c r="BH12" s="21">
        <v>1133.99340081931</v>
      </c>
      <c r="BI12" s="21">
        <v>917.90761884540598</v>
      </c>
      <c r="BJ12" s="21">
        <v>216.08578197390801</v>
      </c>
      <c r="BK12" s="21">
        <v>1.77638500217706</v>
      </c>
      <c r="BL12" s="21">
        <v>2.16956823249943E-2</v>
      </c>
      <c r="BM12" s="21">
        <v>12.289968826645</v>
      </c>
      <c r="BN12" s="21">
        <v>0.40464859185281898</v>
      </c>
      <c r="BO12" s="21">
        <v>16.506368488235498</v>
      </c>
      <c r="BP12" s="21">
        <v>2.4588582088548598</v>
      </c>
      <c r="BQ12" s="21">
        <v>0.56882386767858695</v>
      </c>
      <c r="BR12" s="21">
        <v>78.288187668446795</v>
      </c>
      <c r="BS12" s="21">
        <v>14.4542958686345</v>
      </c>
      <c r="BT12" s="21">
        <v>1.9056913028764799</v>
      </c>
      <c r="BU12" s="21">
        <v>618.06358714043995</v>
      </c>
      <c r="BV12" s="21">
        <v>9.6579062815192004E-2</v>
      </c>
      <c r="BW12" s="21">
        <v>411.16213440037001</v>
      </c>
      <c r="BX12" s="21">
        <v>2.8481392260949998</v>
      </c>
      <c r="BY12" s="21">
        <v>0</v>
      </c>
      <c r="BZ12" s="21">
        <v>0.14006856860752101</v>
      </c>
      <c r="CA12" s="21">
        <v>636.04485592699996</v>
      </c>
      <c r="CB12" s="21">
        <v>481.59958013294101</v>
      </c>
      <c r="CC12" s="21">
        <v>64.233357102663703</v>
      </c>
      <c r="CD12" s="21">
        <v>5421.3811313017704</v>
      </c>
      <c r="CE12" s="21">
        <v>931.25564566817695</v>
      </c>
      <c r="CF12" s="21">
        <v>378.870681435275</v>
      </c>
      <c r="CH12" s="21">
        <f t="shared" si="19"/>
        <v>5868.1806364058084</v>
      </c>
      <c r="CJ12" s="24">
        <f t="shared" si="0"/>
        <v>8.0000029689873062E-3</v>
      </c>
      <c r="CK12" s="19">
        <f t="shared" si="1"/>
        <v>-0.36410059539865541</v>
      </c>
      <c r="CL12" s="19">
        <f t="shared" si="2"/>
        <v>-0.33863573748265169</v>
      </c>
      <c r="CM12" s="19">
        <f t="shared" si="3"/>
        <v>-0.35969014020691686</v>
      </c>
      <c r="CN12" s="19">
        <f t="shared" si="4"/>
        <v>-0.34987436278512374</v>
      </c>
      <c r="CO12" s="19">
        <f t="shared" si="5"/>
        <v>-0.34927852985836216</v>
      </c>
      <c r="CP12" s="19">
        <f t="shared" si="6"/>
        <v>-0.34271725505702522</v>
      </c>
      <c r="CQ12" s="19">
        <f t="shared" si="7"/>
        <v>-0.41525788932420116</v>
      </c>
      <c r="CR12" s="19">
        <f t="shared" si="8"/>
        <v>-0.38771946974726085</v>
      </c>
      <c r="CS12" s="19">
        <f t="shared" si="9"/>
        <v>-0.41868372547161148</v>
      </c>
      <c r="CT12" s="19">
        <f t="shared" si="10"/>
        <v>-0.37847277154364239</v>
      </c>
      <c r="CU12" s="19">
        <f t="shared" si="11"/>
        <v>-0.3957809941213824</v>
      </c>
      <c r="CV12" s="19">
        <f t="shared" si="12"/>
        <v>-0.44496025601701011</v>
      </c>
      <c r="CW12" s="19">
        <f t="shared" si="13"/>
        <v>-0.39715463255017325</v>
      </c>
      <c r="CX12" s="19">
        <f t="shared" si="14"/>
        <v>-0.41514394054565851</v>
      </c>
      <c r="CY12" s="19">
        <f t="shared" si="15"/>
        <v>-0.42055920803859081</v>
      </c>
      <c r="CZ12" s="19">
        <f t="shared" si="16"/>
        <v>-0.41411230483353623</v>
      </c>
      <c r="DA12" s="19">
        <f t="shared" si="17"/>
        <v>-0.41752241721936162</v>
      </c>
      <c r="DB12" s="19">
        <f t="shared" si="18"/>
        <v>-0.41525591753428626</v>
      </c>
    </row>
    <row r="13" spans="1:106" x14ac:dyDescent="0.3">
      <c r="A13" s="17" t="s">
        <v>95</v>
      </c>
      <c r="B13" s="21">
        <v>230540.44477</v>
      </c>
      <c r="C13" s="21">
        <v>459.76961549999999</v>
      </c>
      <c r="D13" s="21">
        <v>63395.003659000002</v>
      </c>
      <c r="E13" s="21">
        <v>4741.0545775999999</v>
      </c>
      <c r="F13" s="21">
        <v>3832.8107900999998</v>
      </c>
      <c r="G13" s="21">
        <v>1697.3673087</v>
      </c>
      <c r="H13" s="21">
        <v>23084.073005999999</v>
      </c>
      <c r="I13" s="21">
        <v>97.769870698999995</v>
      </c>
      <c r="J13" s="21">
        <v>545.38793389</v>
      </c>
      <c r="K13" s="21">
        <v>234.32910158999999</v>
      </c>
      <c r="L13" s="21">
        <v>16.481269416</v>
      </c>
      <c r="M13" s="21">
        <v>80.017580593999995</v>
      </c>
      <c r="N13" s="21">
        <v>33.152974983999997</v>
      </c>
      <c r="O13" s="21">
        <v>471.98441195999999</v>
      </c>
      <c r="P13" s="21">
        <v>396.66990638999999</v>
      </c>
      <c r="Q13" s="21">
        <v>11.065806285000001</v>
      </c>
      <c r="R13" s="21">
        <v>2067.7041011000001</v>
      </c>
      <c r="S13" s="21">
        <v>1608.5258590000001</v>
      </c>
      <c r="U13" s="23" t="s">
        <v>187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v>0</v>
      </c>
      <c r="CE13" s="21">
        <v>0</v>
      </c>
      <c r="CF13" s="21">
        <v>0</v>
      </c>
      <c r="CH13" s="21" t="str">
        <f t="shared" si="19"/>
        <v/>
      </c>
      <c r="CJ13" s="24" t="str">
        <f t="shared" si="0"/>
        <v/>
      </c>
      <c r="CK13" s="19">
        <f t="shared" si="1"/>
        <v>-1</v>
      </c>
      <c r="CL13" s="19">
        <f t="shared" si="2"/>
        <v>-1</v>
      </c>
      <c r="CM13" s="19">
        <f t="shared" si="3"/>
        <v>-1</v>
      </c>
      <c r="CN13" s="19">
        <f t="shared" si="4"/>
        <v>-1</v>
      </c>
      <c r="CO13" s="19">
        <f t="shared" si="5"/>
        <v>-1</v>
      </c>
      <c r="CP13" s="19">
        <f t="shared" si="6"/>
        <v>-1</v>
      </c>
      <c r="CQ13" s="19">
        <f t="shared" si="7"/>
        <v>-1</v>
      </c>
      <c r="CR13" s="19">
        <f t="shared" si="8"/>
        <v>-1</v>
      </c>
      <c r="CS13" s="19">
        <f t="shared" si="9"/>
        <v>-1</v>
      </c>
      <c r="CT13" s="19">
        <f t="shared" si="10"/>
        <v>-1</v>
      </c>
      <c r="CU13" s="19">
        <f t="shared" si="11"/>
        <v>-1</v>
      </c>
      <c r="CV13" s="19">
        <f t="shared" si="12"/>
        <v>-1</v>
      </c>
      <c r="CW13" s="19">
        <f t="shared" si="13"/>
        <v>-1</v>
      </c>
      <c r="CX13" s="19">
        <f t="shared" si="14"/>
        <v>-1</v>
      </c>
      <c r="CY13" s="19">
        <f t="shared" si="15"/>
        <v>-1</v>
      </c>
      <c r="CZ13" s="19">
        <f t="shared" si="16"/>
        <v>-1</v>
      </c>
      <c r="DA13" s="19">
        <f t="shared" si="17"/>
        <v>-1</v>
      </c>
      <c r="DB13" s="19">
        <f t="shared" si="18"/>
        <v>-1</v>
      </c>
    </row>
    <row r="14" spans="1:106" x14ac:dyDescent="0.3">
      <c r="A14" s="17" t="s">
        <v>96</v>
      </c>
      <c r="B14" s="21">
        <v>176064.00859000001</v>
      </c>
      <c r="C14" s="21">
        <v>236.21468118999999</v>
      </c>
      <c r="D14" s="21">
        <v>31572.493267000002</v>
      </c>
      <c r="E14" s="21">
        <v>2422.9741561999999</v>
      </c>
      <c r="F14" s="21">
        <v>1957.8277026999999</v>
      </c>
      <c r="G14" s="21">
        <v>912.91701702</v>
      </c>
      <c r="H14" s="21">
        <v>13503.520704</v>
      </c>
      <c r="I14" s="21">
        <v>55.892399814000001</v>
      </c>
      <c r="J14" s="21">
        <v>336.61199722999999</v>
      </c>
      <c r="K14" s="21">
        <v>131.90298046999999</v>
      </c>
      <c r="L14" s="21">
        <v>9.4962596182999999</v>
      </c>
      <c r="M14" s="21">
        <v>49.174821291000001</v>
      </c>
      <c r="N14" s="21">
        <v>19.432187526</v>
      </c>
      <c r="O14" s="21">
        <v>270.29569622999998</v>
      </c>
      <c r="P14" s="21">
        <v>233.74664261999999</v>
      </c>
      <c r="Q14" s="21">
        <v>6.8235786218000003</v>
      </c>
      <c r="R14" s="21">
        <v>1213.1358439999999</v>
      </c>
      <c r="S14" s="21">
        <v>927.14905706000002</v>
      </c>
      <c r="U14" s="23" t="s">
        <v>188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21">
        <v>0</v>
      </c>
      <c r="CE14" s="21">
        <v>0</v>
      </c>
      <c r="CF14" s="21">
        <v>0</v>
      </c>
      <c r="CH14" s="21" t="str">
        <f t="shared" si="19"/>
        <v/>
      </c>
      <c r="CJ14" s="24" t="str">
        <f t="shared" si="0"/>
        <v/>
      </c>
      <c r="CK14" s="19">
        <f t="shared" si="1"/>
        <v>-1</v>
      </c>
      <c r="CL14" s="19">
        <f t="shared" si="2"/>
        <v>-1</v>
      </c>
      <c r="CM14" s="19">
        <f t="shared" si="3"/>
        <v>-1</v>
      </c>
      <c r="CN14" s="19">
        <f t="shared" si="4"/>
        <v>-1</v>
      </c>
      <c r="CO14" s="19">
        <f t="shared" si="5"/>
        <v>-1</v>
      </c>
      <c r="CP14" s="19">
        <f t="shared" si="6"/>
        <v>-1</v>
      </c>
      <c r="CQ14" s="19">
        <f t="shared" si="7"/>
        <v>-1</v>
      </c>
      <c r="CR14" s="19">
        <f t="shared" si="8"/>
        <v>-1</v>
      </c>
      <c r="CS14" s="19">
        <f t="shared" si="9"/>
        <v>-1</v>
      </c>
      <c r="CT14" s="19">
        <f t="shared" si="10"/>
        <v>-1</v>
      </c>
      <c r="CU14" s="19">
        <f t="shared" si="11"/>
        <v>-1</v>
      </c>
      <c r="CV14" s="19">
        <f t="shared" si="12"/>
        <v>-1</v>
      </c>
      <c r="CW14" s="19">
        <f t="shared" si="13"/>
        <v>-1</v>
      </c>
      <c r="CX14" s="19">
        <f t="shared" si="14"/>
        <v>-1</v>
      </c>
      <c r="CY14" s="19">
        <f t="shared" si="15"/>
        <v>-1</v>
      </c>
      <c r="CZ14" s="19">
        <f t="shared" si="16"/>
        <v>-1</v>
      </c>
      <c r="DA14" s="19">
        <f t="shared" si="17"/>
        <v>-1</v>
      </c>
      <c r="DB14" s="19">
        <f t="shared" si="18"/>
        <v>-1</v>
      </c>
    </row>
    <row r="15" spans="1:106" x14ac:dyDescent="0.3">
      <c r="A15" s="17" t="s">
        <v>97</v>
      </c>
      <c r="B15" s="21">
        <v>130857.70176</v>
      </c>
      <c r="C15" s="21">
        <v>269.76884675000002</v>
      </c>
      <c r="D15" s="21">
        <v>37218.719880999997</v>
      </c>
      <c r="E15" s="21">
        <v>2715.5658343</v>
      </c>
      <c r="F15" s="21">
        <v>2187.5906269000002</v>
      </c>
      <c r="G15" s="21">
        <v>951.86922732000005</v>
      </c>
      <c r="H15" s="21">
        <v>12969.232737</v>
      </c>
      <c r="I15" s="21">
        <v>57.350260519999999</v>
      </c>
      <c r="J15" s="21">
        <v>317.31848262</v>
      </c>
      <c r="K15" s="21">
        <v>137.74640911</v>
      </c>
      <c r="L15" s="21">
        <v>9.6791254899000005</v>
      </c>
      <c r="M15" s="21">
        <v>47.106411242</v>
      </c>
      <c r="N15" s="21">
        <v>19.435840853999999</v>
      </c>
      <c r="O15" s="21">
        <v>264.13216640000002</v>
      </c>
      <c r="P15" s="21">
        <v>218.04717851000001</v>
      </c>
      <c r="Q15" s="21">
        <v>6.4750879151999996</v>
      </c>
      <c r="R15" s="21">
        <v>1156.6500023000001</v>
      </c>
      <c r="S15" s="21">
        <v>902.51515443000005</v>
      </c>
      <c r="U15" s="23" t="s">
        <v>189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v>0</v>
      </c>
      <c r="CE15" s="21">
        <v>0</v>
      </c>
      <c r="CF15" s="21">
        <v>0</v>
      </c>
      <c r="CH15" s="21" t="str">
        <f t="shared" si="19"/>
        <v/>
      </c>
      <c r="CJ15" s="24" t="str">
        <f t="shared" si="0"/>
        <v/>
      </c>
      <c r="CK15" s="19">
        <f t="shared" si="1"/>
        <v>-1</v>
      </c>
      <c r="CL15" s="19">
        <f t="shared" si="2"/>
        <v>-1</v>
      </c>
      <c r="CM15" s="19">
        <f t="shared" si="3"/>
        <v>-1</v>
      </c>
      <c r="CN15" s="19">
        <f t="shared" si="4"/>
        <v>-1</v>
      </c>
      <c r="CO15" s="19">
        <f t="shared" si="5"/>
        <v>-1</v>
      </c>
      <c r="CP15" s="19">
        <f t="shared" si="6"/>
        <v>-1</v>
      </c>
      <c r="CQ15" s="19">
        <f t="shared" si="7"/>
        <v>-1</v>
      </c>
      <c r="CR15" s="19">
        <f t="shared" si="8"/>
        <v>-1</v>
      </c>
      <c r="CS15" s="19">
        <f t="shared" si="9"/>
        <v>-1</v>
      </c>
      <c r="CT15" s="19">
        <f t="shared" si="10"/>
        <v>-1</v>
      </c>
      <c r="CU15" s="19">
        <f t="shared" si="11"/>
        <v>-1</v>
      </c>
      <c r="CV15" s="19">
        <f t="shared" si="12"/>
        <v>-1</v>
      </c>
      <c r="CW15" s="19">
        <f t="shared" si="13"/>
        <v>-1</v>
      </c>
      <c r="CX15" s="19">
        <f t="shared" si="14"/>
        <v>-1</v>
      </c>
      <c r="CY15" s="19">
        <f t="shared" si="15"/>
        <v>-1</v>
      </c>
      <c r="CZ15" s="19">
        <f t="shared" si="16"/>
        <v>-1</v>
      </c>
      <c r="DA15" s="19">
        <f t="shared" si="17"/>
        <v>-1</v>
      </c>
      <c r="DB15" s="19">
        <f t="shared" si="18"/>
        <v>-1</v>
      </c>
    </row>
    <row r="16" spans="1:106" x14ac:dyDescent="0.3">
      <c r="A16" s="17" t="s">
        <v>98</v>
      </c>
      <c r="B16" s="21">
        <v>447981.80424000003</v>
      </c>
      <c r="C16" s="21">
        <v>981.03110835999996</v>
      </c>
      <c r="D16" s="21">
        <v>131032.67035</v>
      </c>
      <c r="E16" s="21">
        <v>7477.6940716999998</v>
      </c>
      <c r="F16" s="21">
        <v>5752.3987859999997</v>
      </c>
      <c r="G16" s="21">
        <v>2446.8732123999998</v>
      </c>
      <c r="H16" s="21">
        <v>46629.345328000003</v>
      </c>
      <c r="I16" s="21">
        <v>197.03407142</v>
      </c>
      <c r="J16" s="21">
        <v>1057.6132399000001</v>
      </c>
      <c r="K16" s="21">
        <v>493.87742204</v>
      </c>
      <c r="L16" s="21">
        <v>32.938418302000002</v>
      </c>
      <c r="M16" s="21">
        <v>153.85973193999999</v>
      </c>
      <c r="N16" s="21">
        <v>65.961187550999995</v>
      </c>
      <c r="O16" s="21">
        <v>943.67521865000003</v>
      </c>
      <c r="P16" s="21">
        <v>836.86165009000001</v>
      </c>
      <c r="Q16" s="21">
        <v>21.480160632</v>
      </c>
      <c r="R16" s="21">
        <v>4196.8878314000003</v>
      </c>
      <c r="S16" s="21">
        <v>3214.8794680000001</v>
      </c>
      <c r="U16" s="23" t="s">
        <v>190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H16" s="21" t="str">
        <f t="shared" si="19"/>
        <v/>
      </c>
      <c r="CJ16" s="24" t="str">
        <f t="shared" si="0"/>
        <v/>
      </c>
      <c r="CK16" s="19">
        <f t="shared" si="1"/>
        <v>-1</v>
      </c>
      <c r="CL16" s="19">
        <f t="shared" si="2"/>
        <v>-1</v>
      </c>
      <c r="CM16" s="19">
        <f t="shared" si="3"/>
        <v>-1</v>
      </c>
      <c r="CN16" s="19">
        <f t="shared" si="4"/>
        <v>-1</v>
      </c>
      <c r="CO16" s="19">
        <f t="shared" si="5"/>
        <v>-1</v>
      </c>
      <c r="CP16" s="19">
        <f t="shared" si="6"/>
        <v>-1</v>
      </c>
      <c r="CQ16" s="19">
        <f t="shared" si="7"/>
        <v>-1</v>
      </c>
      <c r="CR16" s="19">
        <f t="shared" si="8"/>
        <v>-1</v>
      </c>
      <c r="CS16" s="19">
        <f t="shared" si="9"/>
        <v>-1</v>
      </c>
      <c r="CT16" s="19">
        <f t="shared" si="10"/>
        <v>-1</v>
      </c>
      <c r="CU16" s="19">
        <f t="shared" si="11"/>
        <v>-1</v>
      </c>
      <c r="CV16" s="19">
        <f t="shared" si="12"/>
        <v>-1</v>
      </c>
      <c r="CW16" s="19">
        <f t="shared" si="13"/>
        <v>-1</v>
      </c>
      <c r="CX16" s="19">
        <f t="shared" si="14"/>
        <v>-1</v>
      </c>
      <c r="CY16" s="19">
        <f t="shared" si="15"/>
        <v>-1</v>
      </c>
      <c r="CZ16" s="19">
        <f t="shared" si="16"/>
        <v>-1</v>
      </c>
      <c r="DA16" s="19">
        <f t="shared" si="17"/>
        <v>-1</v>
      </c>
      <c r="DB16" s="19">
        <f t="shared" si="18"/>
        <v>-1</v>
      </c>
    </row>
    <row r="17" spans="1:106" x14ac:dyDescent="0.3">
      <c r="A17" s="17" t="s">
        <v>99</v>
      </c>
      <c r="B17" s="21">
        <v>459361.38042</v>
      </c>
      <c r="C17" s="21">
        <v>838.84633468000004</v>
      </c>
      <c r="D17" s="21">
        <v>108275.75109999999</v>
      </c>
      <c r="E17" s="21">
        <v>5947.6019686999998</v>
      </c>
      <c r="F17" s="21">
        <v>4502.4073635000004</v>
      </c>
      <c r="G17" s="21">
        <v>1594.4601104000001</v>
      </c>
      <c r="H17" s="21">
        <v>38786.918161000001</v>
      </c>
      <c r="I17" s="21">
        <v>184.52941487999999</v>
      </c>
      <c r="J17" s="21">
        <v>1031.8623399999999</v>
      </c>
      <c r="K17" s="21">
        <v>460.30250767000001</v>
      </c>
      <c r="L17" s="21">
        <v>31.265499341000002</v>
      </c>
      <c r="M17" s="21">
        <v>157.59777235000001</v>
      </c>
      <c r="N17" s="21">
        <v>62.975551955</v>
      </c>
      <c r="O17" s="21">
        <v>784.25504243</v>
      </c>
      <c r="P17" s="21">
        <v>622.29058232</v>
      </c>
      <c r="Q17" s="21">
        <v>21.306654901000002</v>
      </c>
      <c r="R17" s="21">
        <v>3435.1007770000001</v>
      </c>
      <c r="S17" s="21">
        <v>2697.2588145999998</v>
      </c>
      <c r="U17" s="23" t="s">
        <v>191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H17" s="21" t="str">
        <f t="shared" si="19"/>
        <v/>
      </c>
      <c r="CJ17" s="24" t="str">
        <f t="shared" si="0"/>
        <v/>
      </c>
      <c r="CK17" s="19">
        <f t="shared" si="1"/>
        <v>-1</v>
      </c>
      <c r="CL17" s="19">
        <f t="shared" si="2"/>
        <v>-1</v>
      </c>
      <c r="CM17" s="19">
        <f t="shared" si="3"/>
        <v>-1</v>
      </c>
      <c r="CN17" s="19">
        <f t="shared" si="4"/>
        <v>-1</v>
      </c>
      <c r="CO17" s="19">
        <f t="shared" si="5"/>
        <v>-1</v>
      </c>
      <c r="CP17" s="19">
        <f t="shared" si="6"/>
        <v>-1</v>
      </c>
      <c r="CQ17" s="19">
        <f t="shared" si="7"/>
        <v>-1</v>
      </c>
      <c r="CR17" s="19">
        <f t="shared" si="8"/>
        <v>-1</v>
      </c>
      <c r="CS17" s="19">
        <f t="shared" si="9"/>
        <v>-1</v>
      </c>
      <c r="CT17" s="19">
        <f t="shared" si="10"/>
        <v>-1</v>
      </c>
      <c r="CU17" s="19">
        <f t="shared" si="11"/>
        <v>-1</v>
      </c>
      <c r="CV17" s="19">
        <f t="shared" si="12"/>
        <v>-1</v>
      </c>
      <c r="CW17" s="19">
        <f t="shared" si="13"/>
        <v>-1</v>
      </c>
      <c r="CX17" s="19">
        <f t="shared" si="14"/>
        <v>-1</v>
      </c>
      <c r="CY17" s="19">
        <f t="shared" si="15"/>
        <v>-1</v>
      </c>
      <c r="CZ17" s="19">
        <f t="shared" si="16"/>
        <v>-1</v>
      </c>
      <c r="DA17" s="19">
        <f t="shared" si="17"/>
        <v>-1</v>
      </c>
      <c r="DB17" s="19">
        <f t="shared" si="18"/>
        <v>-1</v>
      </c>
    </row>
    <row r="18" spans="1:106" x14ac:dyDescent="0.3">
      <c r="A18" s="17" t="s">
        <v>100</v>
      </c>
      <c r="B18" s="21">
        <v>335549.14117000002</v>
      </c>
      <c r="C18" s="21">
        <v>523.23232887999995</v>
      </c>
      <c r="D18" s="21">
        <v>74718.655054000003</v>
      </c>
      <c r="E18" s="21">
        <v>5384.8202775</v>
      </c>
      <c r="F18" s="21">
        <v>4352.4380479000001</v>
      </c>
      <c r="G18" s="21">
        <v>1938.6844799999999</v>
      </c>
      <c r="H18" s="21">
        <v>29021.932116</v>
      </c>
      <c r="I18" s="21">
        <v>123.46613374</v>
      </c>
      <c r="J18" s="21">
        <v>739.04704646000005</v>
      </c>
      <c r="K18" s="21">
        <v>291.13220396000003</v>
      </c>
      <c r="L18" s="21">
        <v>21.03665105</v>
      </c>
      <c r="M18" s="21">
        <v>109.41192089</v>
      </c>
      <c r="N18" s="21">
        <v>42.876758373999998</v>
      </c>
      <c r="O18" s="21">
        <v>589.40095899000005</v>
      </c>
      <c r="P18" s="21">
        <v>482.67917791999997</v>
      </c>
      <c r="Q18" s="21">
        <v>15.000834673</v>
      </c>
      <c r="R18" s="21">
        <v>2593.2496256999998</v>
      </c>
      <c r="S18" s="21">
        <v>2019.300587</v>
      </c>
      <c r="U18" s="23" t="s">
        <v>192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H18" s="21" t="str">
        <f t="shared" si="19"/>
        <v/>
      </c>
      <c r="CJ18" s="24" t="str">
        <f t="shared" si="0"/>
        <v/>
      </c>
      <c r="CK18" s="19">
        <f t="shared" si="1"/>
        <v>-1</v>
      </c>
      <c r="CL18" s="19">
        <f t="shared" si="2"/>
        <v>-1</v>
      </c>
      <c r="CM18" s="19">
        <f t="shared" si="3"/>
        <v>-1</v>
      </c>
      <c r="CN18" s="19">
        <f t="shared" si="4"/>
        <v>-1</v>
      </c>
      <c r="CO18" s="19">
        <f t="shared" si="5"/>
        <v>-1</v>
      </c>
      <c r="CP18" s="19">
        <f t="shared" si="6"/>
        <v>-1</v>
      </c>
      <c r="CQ18" s="19">
        <f t="shared" si="7"/>
        <v>-1</v>
      </c>
      <c r="CR18" s="19">
        <f t="shared" si="8"/>
        <v>-1</v>
      </c>
      <c r="CS18" s="19">
        <f t="shared" si="9"/>
        <v>-1</v>
      </c>
      <c r="CT18" s="19">
        <f t="shared" si="10"/>
        <v>-1</v>
      </c>
      <c r="CU18" s="19">
        <f t="shared" si="11"/>
        <v>-1</v>
      </c>
      <c r="CV18" s="19">
        <f t="shared" si="12"/>
        <v>-1</v>
      </c>
      <c r="CW18" s="19">
        <f t="shared" si="13"/>
        <v>-1</v>
      </c>
      <c r="CX18" s="19">
        <f t="shared" si="14"/>
        <v>-1</v>
      </c>
      <c r="CY18" s="19">
        <f t="shared" si="15"/>
        <v>-1</v>
      </c>
      <c r="CZ18" s="19">
        <f t="shared" si="16"/>
        <v>-1</v>
      </c>
      <c r="DA18" s="19">
        <f t="shared" si="17"/>
        <v>-1</v>
      </c>
      <c r="DB18" s="19">
        <f t="shared" si="18"/>
        <v>-1</v>
      </c>
    </row>
    <row r="19" spans="1:106" x14ac:dyDescent="0.3">
      <c r="A19" s="17" t="s">
        <v>101</v>
      </c>
      <c r="B19" s="21">
        <v>83640.932459000003</v>
      </c>
      <c r="C19" s="21">
        <v>158.88706435</v>
      </c>
      <c r="D19" s="21">
        <v>21886.769032</v>
      </c>
      <c r="E19" s="21">
        <v>1630.7926041000001</v>
      </c>
      <c r="F19" s="21">
        <v>1317.8019730999999</v>
      </c>
      <c r="G19" s="21">
        <v>595.31763135999995</v>
      </c>
      <c r="H19" s="21">
        <v>8142.5512349000001</v>
      </c>
      <c r="I19" s="21">
        <v>33.641203390999998</v>
      </c>
      <c r="J19" s="21">
        <v>188.11520006999999</v>
      </c>
      <c r="K19" s="21">
        <v>80.712726610000004</v>
      </c>
      <c r="L19" s="21">
        <v>5.6603656133999998</v>
      </c>
      <c r="M19" s="21">
        <v>27.346376057000001</v>
      </c>
      <c r="N19" s="21">
        <v>11.404525806000001</v>
      </c>
      <c r="O19" s="21">
        <v>165.86571628999999</v>
      </c>
      <c r="P19" s="21">
        <v>143.07886374</v>
      </c>
      <c r="Q19" s="21">
        <v>3.8084186959999999</v>
      </c>
      <c r="R19" s="21">
        <v>731.93054452000001</v>
      </c>
      <c r="S19" s="21">
        <v>564.94791733</v>
      </c>
      <c r="U19" s="23" t="s">
        <v>193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H19" s="21" t="str">
        <f t="shared" si="19"/>
        <v/>
      </c>
      <c r="CJ19" s="24" t="str">
        <f t="shared" si="0"/>
        <v/>
      </c>
      <c r="CK19" s="19">
        <f t="shared" si="1"/>
        <v>-1</v>
      </c>
      <c r="CL19" s="19">
        <f t="shared" si="2"/>
        <v>-1</v>
      </c>
      <c r="CM19" s="19">
        <f t="shared" si="3"/>
        <v>-1</v>
      </c>
      <c r="CN19" s="19">
        <f t="shared" si="4"/>
        <v>-1</v>
      </c>
      <c r="CO19" s="19">
        <f t="shared" si="5"/>
        <v>-1</v>
      </c>
      <c r="CP19" s="19">
        <f t="shared" si="6"/>
        <v>-1</v>
      </c>
      <c r="CQ19" s="19">
        <f t="shared" si="7"/>
        <v>-1</v>
      </c>
      <c r="CR19" s="19">
        <f t="shared" si="8"/>
        <v>-1</v>
      </c>
      <c r="CS19" s="19">
        <f t="shared" si="9"/>
        <v>-1</v>
      </c>
      <c r="CT19" s="19">
        <f t="shared" si="10"/>
        <v>-1</v>
      </c>
      <c r="CU19" s="19">
        <f t="shared" si="11"/>
        <v>-1</v>
      </c>
      <c r="CV19" s="19">
        <f t="shared" si="12"/>
        <v>-1</v>
      </c>
      <c r="CW19" s="19">
        <f t="shared" si="13"/>
        <v>-1</v>
      </c>
      <c r="CX19" s="19">
        <f t="shared" si="14"/>
        <v>-1</v>
      </c>
      <c r="CY19" s="19">
        <f t="shared" si="15"/>
        <v>-1</v>
      </c>
      <c r="CZ19" s="19">
        <f t="shared" si="16"/>
        <v>-1</v>
      </c>
      <c r="DA19" s="19">
        <f t="shared" si="17"/>
        <v>-1</v>
      </c>
      <c r="DB19" s="19">
        <f t="shared" si="18"/>
        <v>-1</v>
      </c>
    </row>
    <row r="20" spans="1:106" x14ac:dyDescent="0.3">
      <c r="A20" s="17" t="s">
        <v>102</v>
      </c>
      <c r="B20" s="21">
        <v>80297.236866000007</v>
      </c>
      <c r="C20" s="21">
        <v>108.27264588</v>
      </c>
      <c r="D20" s="21">
        <v>14993.786016</v>
      </c>
      <c r="E20" s="21">
        <v>1110.6061419</v>
      </c>
      <c r="F20" s="21">
        <v>897.3994874</v>
      </c>
      <c r="G20" s="21">
        <v>417.85702798</v>
      </c>
      <c r="H20" s="21">
        <v>6314.9120087000001</v>
      </c>
      <c r="I20" s="21">
        <v>25.619939202000001</v>
      </c>
      <c r="J20" s="21">
        <v>154.80807307000001</v>
      </c>
      <c r="K20" s="21">
        <v>60.462563174000003</v>
      </c>
      <c r="L20" s="21">
        <v>4.3534015294000001</v>
      </c>
      <c r="M20" s="21">
        <v>22.546704803000001</v>
      </c>
      <c r="N20" s="21">
        <v>8.9070132321000006</v>
      </c>
      <c r="O20" s="21">
        <v>126.82324534999999</v>
      </c>
      <c r="P20" s="21">
        <v>110.20515557</v>
      </c>
      <c r="Q20" s="21">
        <v>3.1272232852999999</v>
      </c>
      <c r="R20" s="21">
        <v>568.27519785000004</v>
      </c>
      <c r="S20" s="21">
        <v>434.32902382999998</v>
      </c>
      <c r="U20" s="23" t="s">
        <v>194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v>0</v>
      </c>
      <c r="CE20" s="21">
        <v>0</v>
      </c>
      <c r="CF20" s="21">
        <v>0</v>
      </c>
      <c r="CH20" s="21" t="str">
        <f t="shared" si="19"/>
        <v/>
      </c>
      <c r="CJ20" s="24" t="str">
        <f t="shared" si="0"/>
        <v/>
      </c>
      <c r="CK20" s="19">
        <f t="shared" si="1"/>
        <v>-1</v>
      </c>
      <c r="CL20" s="19">
        <f t="shared" si="2"/>
        <v>-1</v>
      </c>
      <c r="CM20" s="19">
        <f t="shared" si="3"/>
        <v>-1</v>
      </c>
      <c r="CN20" s="19">
        <f t="shared" si="4"/>
        <v>-1</v>
      </c>
      <c r="CO20" s="19">
        <f t="shared" si="5"/>
        <v>-1</v>
      </c>
      <c r="CP20" s="19">
        <f t="shared" si="6"/>
        <v>-1</v>
      </c>
      <c r="CQ20" s="19">
        <f t="shared" si="7"/>
        <v>-1</v>
      </c>
      <c r="CR20" s="19">
        <f t="shared" si="8"/>
        <v>-1</v>
      </c>
      <c r="CS20" s="19">
        <f t="shared" si="9"/>
        <v>-1</v>
      </c>
      <c r="CT20" s="19">
        <f t="shared" si="10"/>
        <v>-1</v>
      </c>
      <c r="CU20" s="19">
        <f t="shared" si="11"/>
        <v>-1</v>
      </c>
      <c r="CV20" s="19">
        <f t="shared" si="12"/>
        <v>-1</v>
      </c>
      <c r="CW20" s="19">
        <f t="shared" si="13"/>
        <v>-1</v>
      </c>
      <c r="CX20" s="19">
        <f t="shared" si="14"/>
        <v>-1</v>
      </c>
      <c r="CY20" s="19">
        <f t="shared" si="15"/>
        <v>-1</v>
      </c>
      <c r="CZ20" s="19">
        <f t="shared" si="16"/>
        <v>-1</v>
      </c>
      <c r="DA20" s="19">
        <f t="shared" si="17"/>
        <v>-1</v>
      </c>
      <c r="DB20" s="19">
        <f t="shared" si="18"/>
        <v>-1</v>
      </c>
    </row>
    <row r="21" spans="1:106" x14ac:dyDescent="0.3">
      <c r="A21" s="58" t="s">
        <v>103</v>
      </c>
      <c r="B21" s="21">
        <v>364264.96100000001</v>
      </c>
      <c r="C21" s="21">
        <v>654.23227752000003</v>
      </c>
      <c r="D21" s="21">
        <v>91130.859731999997</v>
      </c>
      <c r="E21" s="21">
        <v>2972.7918602999998</v>
      </c>
      <c r="F21" s="21">
        <v>1982.8512078000001</v>
      </c>
      <c r="G21" s="21">
        <v>740.79164387000003</v>
      </c>
      <c r="H21" s="21">
        <v>35358.763644999999</v>
      </c>
      <c r="I21" s="21">
        <v>139.44502674</v>
      </c>
      <c r="J21" s="21">
        <v>758.64101469000002</v>
      </c>
      <c r="K21" s="21">
        <v>349.85047301999998</v>
      </c>
      <c r="L21" s="21">
        <v>23.352295818999998</v>
      </c>
      <c r="M21" s="21">
        <v>112.26917225</v>
      </c>
      <c r="N21" s="21">
        <v>47.632763353999998</v>
      </c>
      <c r="O21" s="21">
        <v>717.25525892999997</v>
      </c>
      <c r="P21" s="21">
        <v>646.94650893999994</v>
      </c>
      <c r="Q21" s="21">
        <v>16.084733672999999</v>
      </c>
      <c r="R21" s="21">
        <v>3203.8982179999998</v>
      </c>
      <c r="S21" s="21">
        <v>2442.2751416999999</v>
      </c>
      <c r="U21" s="23" t="s">
        <v>195</v>
      </c>
      <c r="V21" s="21">
        <v>51.829972782102097</v>
      </c>
      <c r="W21" s="21">
        <v>22.684548191910601</v>
      </c>
      <c r="X21" s="21">
        <v>135.30792043489799</v>
      </c>
      <c r="Y21" s="21">
        <v>135.30910965663901</v>
      </c>
      <c r="Z21" s="21">
        <v>76.530529105997203</v>
      </c>
      <c r="AA21" s="21">
        <v>737.41508027018597</v>
      </c>
      <c r="AB21" s="21">
        <v>109.901354515717</v>
      </c>
      <c r="AC21" s="21">
        <v>1373.1400982226601</v>
      </c>
      <c r="AD21" s="21">
        <v>347776.67191052699</v>
      </c>
      <c r="AE21" s="21">
        <v>1635.7931229881499</v>
      </c>
      <c r="AF21" s="21">
        <v>473.35981433843699</v>
      </c>
      <c r="AG21" s="21">
        <v>483.83926338352802</v>
      </c>
      <c r="AH21" s="21">
        <v>699.85709502100303</v>
      </c>
      <c r="AI21" s="21">
        <v>20.9075761726568</v>
      </c>
      <c r="AJ21" s="21">
        <v>339.63884983712001</v>
      </c>
      <c r="AK21" s="21">
        <v>339.63884103305497</v>
      </c>
      <c r="AL21" s="21">
        <v>633.20240110196801</v>
      </c>
      <c r="AM21" s="21">
        <v>698.76861446201599</v>
      </c>
      <c r="AN21" s="21">
        <v>1232.5540009930901</v>
      </c>
      <c r="AO21" s="21">
        <v>17.330842064246699</v>
      </c>
      <c r="AP21" s="21">
        <v>10.8627254723314</v>
      </c>
      <c r="AQ21" s="21">
        <v>122.315136292617</v>
      </c>
      <c r="AR21" s="21">
        <v>46.255246760090202</v>
      </c>
      <c r="AS21" s="21">
        <v>627.06302822467296</v>
      </c>
      <c r="AT21" s="21">
        <v>0</v>
      </c>
      <c r="AU21" s="21">
        <v>35436.864468821397</v>
      </c>
      <c r="AV21" s="21">
        <v>73318.918079074399</v>
      </c>
      <c r="AW21" s="21">
        <v>13328.3682265965</v>
      </c>
      <c r="AX21" s="21">
        <v>87346.054920132898</v>
      </c>
      <c r="AY21" s="21">
        <v>897.77337019541005</v>
      </c>
      <c r="AZ21" s="21">
        <v>2.00358278998922</v>
      </c>
      <c r="BA21" s="21">
        <v>18500.266690828601</v>
      </c>
      <c r="BB21" s="21">
        <v>10.5025677122154</v>
      </c>
      <c r="BC21" s="21">
        <v>2.1127708522897901</v>
      </c>
      <c r="BD21" s="21">
        <v>1017.68520009601</v>
      </c>
      <c r="BE21" s="21">
        <v>19.065871294802399</v>
      </c>
      <c r="BF21" s="21">
        <v>0.94026772918423396</v>
      </c>
      <c r="BG21" s="21">
        <v>0.60264689498017099</v>
      </c>
      <c r="BH21" s="21">
        <v>2879.3053595555202</v>
      </c>
      <c r="BI21" s="21">
        <v>1912.9893586078399</v>
      </c>
      <c r="BJ21" s="21">
        <v>966.31600094767896</v>
      </c>
      <c r="BK21" s="21">
        <v>10.4749144355615</v>
      </c>
      <c r="BL21" s="21">
        <v>0.12696324873096401</v>
      </c>
      <c r="BM21" s="21">
        <v>70.889595746631102</v>
      </c>
      <c r="BN21" s="21">
        <v>2.34146958303901</v>
      </c>
      <c r="BO21" s="21">
        <v>93.101936597263006</v>
      </c>
      <c r="BP21" s="21">
        <v>13.424399713703201</v>
      </c>
      <c r="BQ21" s="21">
        <v>3.23798014805485</v>
      </c>
      <c r="BR21" s="21">
        <v>440.88279414896601</v>
      </c>
      <c r="BS21" s="21">
        <v>82.911536764544806</v>
      </c>
      <c r="BT21" s="21">
        <v>11.119912625245201</v>
      </c>
      <c r="BU21" s="21">
        <v>213.92024593240001</v>
      </c>
      <c r="BV21" s="21">
        <v>0.55623905877388302</v>
      </c>
      <c r="BW21" s="21">
        <v>682.02905326373002</v>
      </c>
      <c r="BX21" s="21">
        <v>15.6381269972353</v>
      </c>
      <c r="BY21" s="21">
        <v>0</v>
      </c>
      <c r="BZ21" s="21">
        <v>0.80189870264181096</v>
      </c>
      <c r="CA21" s="21">
        <v>4051.96438452555</v>
      </c>
      <c r="CB21" s="21">
        <v>3128.4499325281599</v>
      </c>
      <c r="CC21" s="21">
        <v>1054.4274752527001</v>
      </c>
      <c r="CD21" s="21">
        <v>34503.255626757702</v>
      </c>
      <c r="CE21" s="21">
        <v>5520.33570693193</v>
      </c>
      <c r="CF21" s="21">
        <v>2382.7323499508402</v>
      </c>
      <c r="CH21" s="21">
        <f t="shared" si="19"/>
        <v>36819.3059955594</v>
      </c>
      <c r="CJ21" s="24">
        <f t="shared" si="0"/>
        <v>8.0000020046807254E-3</v>
      </c>
      <c r="CK21" s="19">
        <f t="shared" si="1"/>
        <v>-4.5264548762001353E-2</v>
      </c>
      <c r="CL21" s="19">
        <f t="shared" si="2"/>
        <v>-4.1528445215692517E-2</v>
      </c>
      <c r="CM21" s="19">
        <f t="shared" si="3"/>
        <v>-4.1531538526000437E-2</v>
      </c>
      <c r="CN21" s="19">
        <f t="shared" si="4"/>
        <v>-3.144737510652542E-2</v>
      </c>
      <c r="CO21" s="19">
        <f t="shared" si="5"/>
        <v>-3.5233026521275322E-2</v>
      </c>
      <c r="CP21" s="19">
        <f t="shared" si="6"/>
        <v>-7.9324046231523282E-2</v>
      </c>
      <c r="CQ21" s="19">
        <f t="shared" si="7"/>
        <v>-2.4195077260945816E-2</v>
      </c>
      <c r="CR21" s="19">
        <f t="shared" si="8"/>
        <v>-2.9659839293319164E-2</v>
      </c>
      <c r="CS21" s="19">
        <f t="shared" si="9"/>
        <v>-2.7978891213108887E-2</v>
      </c>
      <c r="CT21" s="19">
        <f t="shared" si="10"/>
        <v>-2.9188561326773558E-2</v>
      </c>
      <c r="CU21" s="19">
        <f t="shared" si="11"/>
        <v>-2.8594517312773241E-2</v>
      </c>
      <c r="CV21" s="19">
        <f t="shared" si="12"/>
        <v>-2.1090542370886627E-2</v>
      </c>
      <c r="CW21" s="19">
        <f t="shared" si="13"/>
        <v>-2.891951877056316E-2</v>
      </c>
      <c r="CX21" s="19">
        <f t="shared" si="14"/>
        <v>-2.4256586051319418E-2</v>
      </c>
      <c r="CY21" s="19">
        <f t="shared" si="15"/>
        <v>-2.1244581504197609E-2</v>
      </c>
      <c r="CZ21" s="19">
        <f t="shared" si="16"/>
        <v>-2.7765873208978095E-2</v>
      </c>
      <c r="DA21" s="19">
        <f t="shared" si="17"/>
        <v>-2.3548902099311285E-2</v>
      </c>
      <c r="DB21" s="19">
        <f t="shared" si="18"/>
        <v>-2.4380050688192996E-2</v>
      </c>
    </row>
    <row r="22" spans="1:106" x14ac:dyDescent="0.3">
      <c r="A22" s="17" t="s">
        <v>104</v>
      </c>
      <c r="B22" s="21">
        <v>98570.723910000001</v>
      </c>
      <c r="C22" s="21">
        <v>196.52853579999999</v>
      </c>
      <c r="D22" s="21">
        <v>29050.236453000001</v>
      </c>
      <c r="E22" s="21">
        <v>1944.5057059000001</v>
      </c>
      <c r="F22" s="21">
        <v>1575.5098876</v>
      </c>
      <c r="G22" s="21">
        <v>730.98916225000005</v>
      </c>
      <c r="H22" s="21">
        <v>8532.9025342999994</v>
      </c>
      <c r="I22" s="21">
        <v>37.555843983999999</v>
      </c>
      <c r="J22" s="21">
        <v>195.3577646</v>
      </c>
      <c r="K22" s="21">
        <v>91.742424327999998</v>
      </c>
      <c r="L22" s="21">
        <v>6.2202588829999996</v>
      </c>
      <c r="M22" s="21">
        <v>26.714250670999999</v>
      </c>
      <c r="N22" s="21">
        <v>12.47496009</v>
      </c>
      <c r="O22" s="21">
        <v>172.70150330999999</v>
      </c>
      <c r="P22" s="21">
        <v>149.80694704999999</v>
      </c>
      <c r="Q22" s="21">
        <v>3.9977682841000002</v>
      </c>
      <c r="R22" s="21">
        <v>763.81466408999995</v>
      </c>
      <c r="S22" s="21">
        <v>588.63940792000005</v>
      </c>
      <c r="U22" s="23" t="s">
        <v>196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v>0</v>
      </c>
      <c r="CE22" s="21">
        <v>0</v>
      </c>
      <c r="CF22" s="21">
        <v>0</v>
      </c>
      <c r="CH22" s="21" t="str">
        <f t="shared" si="19"/>
        <v/>
      </c>
      <c r="CJ22" s="24" t="str">
        <f t="shared" si="0"/>
        <v/>
      </c>
      <c r="CK22" s="19">
        <f t="shared" si="1"/>
        <v>-1</v>
      </c>
      <c r="CL22" s="19">
        <f t="shared" si="2"/>
        <v>-1</v>
      </c>
      <c r="CM22" s="19">
        <f t="shared" si="3"/>
        <v>-1</v>
      </c>
      <c r="CN22" s="19">
        <f t="shared" si="4"/>
        <v>-1</v>
      </c>
      <c r="CO22" s="19">
        <f t="shared" si="5"/>
        <v>-1</v>
      </c>
      <c r="CP22" s="19">
        <f t="shared" si="6"/>
        <v>-1</v>
      </c>
      <c r="CQ22" s="19">
        <f t="shared" si="7"/>
        <v>-1</v>
      </c>
      <c r="CR22" s="19">
        <f t="shared" si="8"/>
        <v>-1</v>
      </c>
      <c r="CS22" s="19">
        <f t="shared" si="9"/>
        <v>-1</v>
      </c>
      <c r="CT22" s="19">
        <f t="shared" si="10"/>
        <v>-1</v>
      </c>
      <c r="CU22" s="19">
        <f t="shared" si="11"/>
        <v>-1</v>
      </c>
      <c r="CV22" s="19">
        <f t="shared" si="12"/>
        <v>-1</v>
      </c>
      <c r="CW22" s="19">
        <f t="shared" si="13"/>
        <v>-1</v>
      </c>
      <c r="CX22" s="19">
        <f t="shared" si="14"/>
        <v>-1</v>
      </c>
      <c r="CY22" s="19">
        <f t="shared" si="15"/>
        <v>-1</v>
      </c>
      <c r="CZ22" s="19">
        <f t="shared" si="16"/>
        <v>-1</v>
      </c>
      <c r="DA22" s="19">
        <f t="shared" si="17"/>
        <v>-1</v>
      </c>
      <c r="DB22" s="19">
        <f t="shared" si="18"/>
        <v>-1</v>
      </c>
    </row>
    <row r="23" spans="1:106" x14ac:dyDescent="0.3">
      <c r="A23" s="17" t="s">
        <v>105</v>
      </c>
      <c r="B23" s="21">
        <v>215860.49681000001</v>
      </c>
      <c r="C23" s="21">
        <v>347.17840432999998</v>
      </c>
      <c r="D23" s="21">
        <v>53624.222093999997</v>
      </c>
      <c r="E23" s="21">
        <v>3667.6862182999998</v>
      </c>
      <c r="F23" s="21">
        <v>2961.9819994999998</v>
      </c>
      <c r="G23" s="21">
        <v>1278.0222040000001</v>
      </c>
      <c r="H23" s="21">
        <v>19759.408509000001</v>
      </c>
      <c r="I23" s="21">
        <v>86.578499205</v>
      </c>
      <c r="J23" s="21">
        <v>528.45319038000002</v>
      </c>
      <c r="K23" s="21">
        <v>202.24313719</v>
      </c>
      <c r="L23" s="21">
        <v>14.888371877999999</v>
      </c>
      <c r="M23" s="21">
        <v>81.287378559000004</v>
      </c>
      <c r="N23" s="21">
        <v>30.313903171</v>
      </c>
      <c r="O23" s="21">
        <v>399.61933540000001</v>
      </c>
      <c r="P23" s="21">
        <v>319.29431936999998</v>
      </c>
      <c r="Q23" s="21">
        <v>10.751823451</v>
      </c>
      <c r="R23" s="21">
        <v>1758.7798155</v>
      </c>
      <c r="S23" s="21">
        <v>1374.0169685999999</v>
      </c>
      <c r="U23" s="23" t="s">
        <v>197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v>0</v>
      </c>
      <c r="CE23" s="21">
        <v>0</v>
      </c>
      <c r="CF23" s="21">
        <v>0</v>
      </c>
      <c r="CH23" s="21" t="str">
        <f t="shared" si="19"/>
        <v/>
      </c>
      <c r="CJ23" s="24" t="str">
        <f t="shared" si="0"/>
        <v/>
      </c>
      <c r="CK23" s="19">
        <f t="shared" si="1"/>
        <v>-1</v>
      </c>
      <c r="CL23" s="19">
        <f t="shared" si="2"/>
        <v>-1</v>
      </c>
      <c r="CM23" s="19">
        <f t="shared" si="3"/>
        <v>-1</v>
      </c>
      <c r="CN23" s="19">
        <f t="shared" si="4"/>
        <v>-1</v>
      </c>
      <c r="CO23" s="19">
        <f t="shared" si="5"/>
        <v>-1</v>
      </c>
      <c r="CP23" s="19">
        <f t="shared" si="6"/>
        <v>-1</v>
      </c>
      <c r="CQ23" s="19">
        <f t="shared" si="7"/>
        <v>-1</v>
      </c>
      <c r="CR23" s="19">
        <f t="shared" si="8"/>
        <v>-1</v>
      </c>
      <c r="CS23" s="19">
        <f t="shared" si="9"/>
        <v>-1</v>
      </c>
      <c r="CT23" s="19">
        <f t="shared" si="10"/>
        <v>-1</v>
      </c>
      <c r="CU23" s="19">
        <f t="shared" si="11"/>
        <v>-1</v>
      </c>
      <c r="CV23" s="19">
        <f t="shared" si="12"/>
        <v>-1</v>
      </c>
      <c r="CW23" s="19">
        <f t="shared" si="13"/>
        <v>-1</v>
      </c>
      <c r="CX23" s="19">
        <f t="shared" si="14"/>
        <v>-1</v>
      </c>
      <c r="CY23" s="19">
        <f t="shared" si="15"/>
        <v>-1</v>
      </c>
      <c r="CZ23" s="19">
        <f t="shared" si="16"/>
        <v>-1</v>
      </c>
      <c r="DA23" s="19">
        <f t="shared" si="17"/>
        <v>-1</v>
      </c>
      <c r="DB23" s="19">
        <f t="shared" si="18"/>
        <v>-1</v>
      </c>
    </row>
    <row r="24" spans="1:106" x14ac:dyDescent="0.3">
      <c r="A24" s="17" t="s">
        <v>106</v>
      </c>
      <c r="B24" s="21">
        <v>71349.561900000001</v>
      </c>
      <c r="C24" s="21">
        <v>145.11034717999999</v>
      </c>
      <c r="D24" s="21">
        <v>22239.086272</v>
      </c>
      <c r="E24" s="21">
        <v>1497.2514341000001</v>
      </c>
      <c r="F24" s="21">
        <v>1210.4917988</v>
      </c>
      <c r="G24" s="21">
        <v>532.52686140000003</v>
      </c>
      <c r="H24" s="21">
        <v>7079.6157464999997</v>
      </c>
      <c r="I24" s="21">
        <v>30.867723949999998</v>
      </c>
      <c r="J24" s="21">
        <v>171.34518095000001</v>
      </c>
      <c r="K24" s="21">
        <v>73.967826955999996</v>
      </c>
      <c r="L24" s="21">
        <v>5.2058536839</v>
      </c>
      <c r="M24" s="21">
        <v>25.292748123999999</v>
      </c>
      <c r="N24" s="21">
        <v>10.465653897999999</v>
      </c>
      <c r="O24" s="21">
        <v>144.32248645999999</v>
      </c>
      <c r="P24" s="21">
        <v>119.88812355</v>
      </c>
      <c r="Q24" s="21">
        <v>3.4914640350999999</v>
      </c>
      <c r="R24" s="21">
        <v>632.3096362</v>
      </c>
      <c r="S24" s="21">
        <v>492.76625036000002</v>
      </c>
      <c r="U24" s="23" t="s">
        <v>198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v>0</v>
      </c>
      <c r="CE24" s="21">
        <v>0</v>
      </c>
      <c r="CF24" s="21">
        <v>0</v>
      </c>
      <c r="CH24" s="21" t="str">
        <f t="shared" si="19"/>
        <v/>
      </c>
      <c r="CJ24" s="24" t="str">
        <f t="shared" si="0"/>
        <v/>
      </c>
      <c r="CK24" s="19">
        <f t="shared" si="1"/>
        <v>-1</v>
      </c>
      <c r="CL24" s="19">
        <f t="shared" si="2"/>
        <v>-1</v>
      </c>
      <c r="CM24" s="19">
        <f t="shared" si="3"/>
        <v>-1</v>
      </c>
      <c r="CN24" s="19">
        <f t="shared" si="4"/>
        <v>-1</v>
      </c>
      <c r="CO24" s="19">
        <f t="shared" si="5"/>
        <v>-1</v>
      </c>
      <c r="CP24" s="19">
        <f t="shared" si="6"/>
        <v>-1</v>
      </c>
      <c r="CQ24" s="19">
        <f t="shared" si="7"/>
        <v>-1</v>
      </c>
      <c r="CR24" s="19">
        <f t="shared" si="8"/>
        <v>-1</v>
      </c>
      <c r="CS24" s="19">
        <f t="shared" si="9"/>
        <v>-1</v>
      </c>
      <c r="CT24" s="19">
        <f t="shared" si="10"/>
        <v>-1</v>
      </c>
      <c r="CU24" s="19">
        <f t="shared" si="11"/>
        <v>-1</v>
      </c>
      <c r="CV24" s="19">
        <f t="shared" si="12"/>
        <v>-1</v>
      </c>
      <c r="CW24" s="19">
        <f t="shared" si="13"/>
        <v>-1</v>
      </c>
      <c r="CX24" s="19">
        <f t="shared" si="14"/>
        <v>-1</v>
      </c>
      <c r="CY24" s="19">
        <f t="shared" si="15"/>
        <v>-1</v>
      </c>
      <c r="CZ24" s="19">
        <f t="shared" si="16"/>
        <v>-1</v>
      </c>
      <c r="DA24" s="19">
        <f t="shared" si="17"/>
        <v>-1</v>
      </c>
      <c r="DB24" s="19">
        <f t="shared" si="18"/>
        <v>-1</v>
      </c>
    </row>
    <row r="25" spans="1:106" x14ac:dyDescent="0.3">
      <c r="A25" s="17" t="s">
        <v>107</v>
      </c>
      <c r="B25" s="21">
        <v>67709.592294999995</v>
      </c>
      <c r="C25" s="21">
        <v>111.42479048</v>
      </c>
      <c r="D25" s="21">
        <v>15092.648165000001</v>
      </c>
      <c r="E25" s="21">
        <v>1142.9409436000001</v>
      </c>
      <c r="F25" s="21">
        <v>923.52680437000004</v>
      </c>
      <c r="G25" s="21">
        <v>437.40906806999999</v>
      </c>
      <c r="H25" s="21">
        <v>5677.6847876000002</v>
      </c>
      <c r="I25" s="21">
        <v>23.729752524999999</v>
      </c>
      <c r="J25" s="21">
        <v>132.94461525</v>
      </c>
      <c r="K25" s="21">
        <v>56.945829259</v>
      </c>
      <c r="L25" s="21">
        <v>3.9847160979999998</v>
      </c>
      <c r="M25" s="21">
        <v>19.228602873</v>
      </c>
      <c r="N25" s="21">
        <v>8.0560686934000003</v>
      </c>
      <c r="O25" s="21">
        <v>112.56122621999999</v>
      </c>
      <c r="P25" s="21">
        <v>102.86270665000001</v>
      </c>
      <c r="Q25" s="21">
        <v>2.701472281</v>
      </c>
      <c r="R25" s="21">
        <v>511.75753908000002</v>
      </c>
      <c r="S25" s="21">
        <v>385.37023366</v>
      </c>
      <c r="U25" s="23" t="s">
        <v>199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H25" s="21" t="str">
        <f t="shared" si="19"/>
        <v/>
      </c>
      <c r="CJ25" s="24" t="str">
        <f t="shared" si="0"/>
        <v/>
      </c>
      <c r="CK25" s="19">
        <f t="shared" si="1"/>
        <v>-1</v>
      </c>
      <c r="CL25" s="19">
        <f t="shared" si="2"/>
        <v>-1</v>
      </c>
      <c r="CM25" s="19">
        <f t="shared" si="3"/>
        <v>-1</v>
      </c>
      <c r="CN25" s="19">
        <f t="shared" si="4"/>
        <v>-1</v>
      </c>
      <c r="CO25" s="19">
        <f t="shared" si="5"/>
        <v>-1</v>
      </c>
      <c r="CP25" s="19">
        <f t="shared" si="6"/>
        <v>-1</v>
      </c>
      <c r="CQ25" s="19">
        <f t="shared" si="7"/>
        <v>-1</v>
      </c>
      <c r="CR25" s="19">
        <f t="shared" si="8"/>
        <v>-1</v>
      </c>
      <c r="CS25" s="19">
        <f t="shared" si="9"/>
        <v>-1</v>
      </c>
      <c r="CT25" s="19">
        <f t="shared" si="10"/>
        <v>-1</v>
      </c>
      <c r="CU25" s="19">
        <f t="shared" si="11"/>
        <v>-1</v>
      </c>
      <c r="CV25" s="19">
        <f t="shared" si="12"/>
        <v>-1</v>
      </c>
      <c r="CW25" s="19">
        <f t="shared" si="13"/>
        <v>-1</v>
      </c>
      <c r="CX25" s="19">
        <f t="shared" si="14"/>
        <v>-1</v>
      </c>
      <c r="CY25" s="19">
        <f t="shared" si="15"/>
        <v>-1</v>
      </c>
      <c r="CZ25" s="19">
        <f t="shared" si="16"/>
        <v>-1</v>
      </c>
      <c r="DA25" s="19">
        <f t="shared" si="17"/>
        <v>-1</v>
      </c>
      <c r="DB25" s="19">
        <f t="shared" si="18"/>
        <v>-1</v>
      </c>
    </row>
    <row r="26" spans="1:106" x14ac:dyDescent="0.3">
      <c r="A26" s="17" t="s">
        <v>108</v>
      </c>
      <c r="B26" s="21">
        <v>144882.41837999999</v>
      </c>
      <c r="C26" s="21">
        <v>261.39881960999998</v>
      </c>
      <c r="D26" s="21">
        <v>35596.503594000002</v>
      </c>
      <c r="E26" s="21">
        <v>2686.7208295</v>
      </c>
      <c r="F26" s="21">
        <v>2171.359719</v>
      </c>
      <c r="G26" s="21">
        <v>994.34730362000005</v>
      </c>
      <c r="H26" s="21">
        <v>13923.287206999999</v>
      </c>
      <c r="I26" s="21">
        <v>55.448333138999999</v>
      </c>
      <c r="J26" s="21">
        <v>310.89314173000002</v>
      </c>
      <c r="K26" s="21">
        <v>132.91413097</v>
      </c>
      <c r="L26" s="21">
        <v>9.3185911656999991</v>
      </c>
      <c r="M26" s="21">
        <v>44.920649050999998</v>
      </c>
      <c r="N26" s="21">
        <v>18.813653200000001</v>
      </c>
      <c r="O26" s="21">
        <v>283.15794211999997</v>
      </c>
      <c r="P26" s="21">
        <v>250.64636976</v>
      </c>
      <c r="Q26" s="21">
        <v>6.2900221964999998</v>
      </c>
      <c r="R26" s="21">
        <v>1256.8090127999999</v>
      </c>
      <c r="S26" s="21">
        <v>963.13625288000003</v>
      </c>
      <c r="U26" s="23" t="s">
        <v>200</v>
      </c>
      <c r="V26" s="21">
        <v>5.30767097670265E-6</v>
      </c>
      <c r="W26" s="21">
        <v>2.80848776440748E-6</v>
      </c>
      <c r="X26" s="21">
        <v>1.4525201087782501E-5</v>
      </c>
      <c r="Y26" s="21">
        <v>1.45252399355148E-5</v>
      </c>
      <c r="Z26" s="21">
        <v>1.0783643281138899E-5</v>
      </c>
      <c r="AA26" s="21">
        <v>1.3216094480662601E-4</v>
      </c>
      <c r="AB26" s="21">
        <v>2.5928195691507202E-5</v>
      </c>
      <c r="AC26" s="21">
        <v>2.7841163897110303E-4</v>
      </c>
      <c r="AD26" s="21">
        <v>5.06291581099775E-2</v>
      </c>
      <c r="AE26" s="21">
        <v>2.2967969523305599E-4</v>
      </c>
      <c r="AF26" s="21">
        <v>7.6438637298896993E-5</v>
      </c>
      <c r="AG26" s="21">
        <v>8.9912453899700597E-5</v>
      </c>
      <c r="AH26" s="21">
        <v>9.3698012985223394E-5</v>
      </c>
      <c r="AI26" s="21">
        <v>3.5699893272926698E-6</v>
      </c>
      <c r="AJ26" s="21">
        <v>2.84576517468873E-5</v>
      </c>
      <c r="AK26" s="21">
        <v>2.8457519354927501E-5</v>
      </c>
      <c r="AL26" s="21">
        <v>8.6114205344003597E-5</v>
      </c>
      <c r="AM26" s="21">
        <v>3.4418933293650101E-5</v>
      </c>
      <c r="AN26" s="21">
        <v>1.9123577710169299E-4</v>
      </c>
      <c r="AO26" s="21">
        <v>1.63764550440097E-6</v>
      </c>
      <c r="AP26" s="21">
        <v>8.0730214785297302E-7</v>
      </c>
      <c r="AQ26" s="21">
        <v>1.15608366732254E-5</v>
      </c>
      <c r="AR26" s="21">
        <v>5.8937915599298903E-6</v>
      </c>
      <c r="AS26" s="21">
        <v>0</v>
      </c>
      <c r="AT26" s="21">
        <v>0</v>
      </c>
      <c r="AU26" s="21">
        <v>4.9476547782425799E-3</v>
      </c>
      <c r="AV26" s="21">
        <v>4.0598003714787997E-3</v>
      </c>
      <c r="AW26" s="21">
        <v>2.0808600230382899E-4</v>
      </c>
      <c r="AX26" s="21">
        <v>4.3023053070762804E-3</v>
      </c>
      <c r="AY26" s="21">
        <v>1.4446504373418799E-4</v>
      </c>
      <c r="AZ26" s="21">
        <v>8.9705186924387107E-9</v>
      </c>
      <c r="BA26" s="21">
        <v>2.53808045767952E-3</v>
      </c>
      <c r="BB26" s="21">
        <v>1.8177946063922999E-7</v>
      </c>
      <c r="BC26" s="21">
        <v>4.2660846464613001E-8</v>
      </c>
      <c r="BD26" s="21">
        <v>1.6677700799726599E-5</v>
      </c>
      <c r="BE26" s="21">
        <v>1.4139144716898901E-7</v>
      </c>
      <c r="BF26" s="21">
        <v>0</v>
      </c>
      <c r="BG26" s="21">
        <v>2.6063415951542301E-8</v>
      </c>
      <c r="BH26" s="21">
        <v>1.10304589541273E-4</v>
      </c>
      <c r="BI26" s="21">
        <v>1.00313551329662E-4</v>
      </c>
      <c r="BJ26" s="21">
        <v>9.9910382116106298E-6</v>
      </c>
      <c r="BK26" s="21">
        <v>2.2306916450338102E-8</v>
      </c>
      <c r="BL26" s="21">
        <v>0</v>
      </c>
      <c r="BM26" s="21">
        <v>7.4844050551982198E-7</v>
      </c>
      <c r="BN26" s="21">
        <v>6.1565237520461706E-8</v>
      </c>
      <c r="BO26" s="21">
        <v>3.26038128937317E-6</v>
      </c>
      <c r="BP26" s="21">
        <v>2.8749185667752402E-7</v>
      </c>
      <c r="BQ26" s="21">
        <v>1.9321494513247001E-7</v>
      </c>
      <c r="BR26" s="21">
        <v>1.6301647403782E-5</v>
      </c>
      <c r="BS26" s="21">
        <v>1.07374854884064E-5</v>
      </c>
      <c r="BT26" s="21">
        <v>3.0586109779151897E-8</v>
      </c>
      <c r="BU26" s="21">
        <v>6.2327959567232694E-5</v>
      </c>
      <c r="BV26" s="21">
        <v>1.3910095515247699E-9</v>
      </c>
      <c r="BW26" s="21">
        <v>2.3282981089854799E-5</v>
      </c>
      <c r="BX26" s="21">
        <v>2.5864562448673599E-6</v>
      </c>
      <c r="BY26" s="21">
        <v>0</v>
      </c>
      <c r="BZ26" s="21">
        <v>3.3897462802625601E-8</v>
      </c>
      <c r="CA26" s="21">
        <v>5.6764436444385505E-4</v>
      </c>
      <c r="CB26" s="21">
        <v>4.4073342817176102E-4</v>
      </c>
      <c r="CC26" s="21">
        <v>5.3816804973627097E-5</v>
      </c>
      <c r="CD26" s="21">
        <v>4.8205596432921603E-3</v>
      </c>
      <c r="CE26" s="21">
        <v>8.3683557598505205E-4</v>
      </c>
      <c r="CF26" s="21">
        <v>3.2428326486879701E-4</v>
      </c>
      <c r="CH26" s="21">
        <f t="shared" si="19"/>
        <v>5.2261027178238098E-3</v>
      </c>
      <c r="CJ26" s="24">
        <f t="shared" si="0"/>
        <v>8.0001140869847259E-3</v>
      </c>
      <c r="CK26" s="19">
        <f t="shared" si="1"/>
        <v>-0.99999965055002071</v>
      </c>
      <c r="CL26" s="19">
        <f t="shared" si="2"/>
        <v>-1</v>
      </c>
      <c r="CM26" s="19">
        <f t="shared" si="3"/>
        <v>-0.99999987913685695</v>
      </c>
      <c r="CN26" s="19">
        <f t="shared" si="4"/>
        <v>-0.99999995894452876</v>
      </c>
      <c r="CO26" s="19">
        <f t="shared" si="5"/>
        <v>-0.99999995380150497</v>
      </c>
      <c r="CP26" s="19">
        <f t="shared" si="6"/>
        <v>-0.999999976584659</v>
      </c>
      <c r="CQ26" s="19">
        <f t="shared" si="7"/>
        <v>-0.99999965377718847</v>
      </c>
      <c r="CR26" s="19">
        <f t="shared" si="8"/>
        <v>-0.99999973804009767</v>
      </c>
      <c r="CS26" s="19">
        <f t="shared" si="9"/>
        <v>-0.99999957489913072</v>
      </c>
      <c r="CT26" s="19">
        <f t="shared" si="10"/>
        <v>-0.99999978589545635</v>
      </c>
      <c r="CU26" s="19">
        <f t="shared" si="11"/>
        <v>-0.99999969861455296</v>
      </c>
      <c r="CV26" s="19">
        <f t="shared" si="12"/>
        <v>-0.99999942280006549</v>
      </c>
      <c r="CW26" s="19">
        <f t="shared" si="13"/>
        <v>-0.9999996867279578</v>
      </c>
      <c r="CX26" s="19">
        <f t="shared" si="14"/>
        <v>-0.99999966909629212</v>
      </c>
      <c r="CY26" s="19">
        <f t="shared" si="15"/>
        <v>-0.99999965643146782</v>
      </c>
      <c r="CZ26" s="19">
        <f t="shared" si="16"/>
        <v>-0.99999958880014028</v>
      </c>
      <c r="DA26" s="19">
        <f t="shared" si="17"/>
        <v>-0.9999996493234663</v>
      </c>
      <c r="DB26" s="19">
        <f t="shared" si="18"/>
        <v>-0.99999966330489187</v>
      </c>
    </row>
    <row r="27" spans="1:106" x14ac:dyDescent="0.3">
      <c r="A27" s="17" t="s">
        <v>109</v>
      </c>
      <c r="B27" s="21">
        <v>228019.74410000001</v>
      </c>
      <c r="C27" s="21">
        <v>323.72535547000001</v>
      </c>
      <c r="D27" s="21">
        <v>51109.624715999998</v>
      </c>
      <c r="E27" s="21">
        <v>3324.3139689999998</v>
      </c>
      <c r="F27" s="21">
        <v>2686.4182426000002</v>
      </c>
      <c r="G27" s="21">
        <v>1229.9415346999999</v>
      </c>
      <c r="H27" s="21">
        <v>18604.917334000002</v>
      </c>
      <c r="I27" s="21">
        <v>76.493746564000006</v>
      </c>
      <c r="J27" s="21">
        <v>461.12313404999998</v>
      </c>
      <c r="K27" s="21">
        <v>180.48293770999999</v>
      </c>
      <c r="L27" s="21">
        <v>13.010015213999999</v>
      </c>
      <c r="M27" s="21">
        <v>67.471995192999998</v>
      </c>
      <c r="N27" s="21">
        <v>26.582656869000001</v>
      </c>
      <c r="O27" s="21">
        <v>371.99146793</v>
      </c>
      <c r="P27" s="21">
        <v>324.02955142000002</v>
      </c>
      <c r="Q27" s="21">
        <v>9.3209589748999999</v>
      </c>
      <c r="R27" s="21">
        <v>1672.6868101</v>
      </c>
      <c r="S27" s="21">
        <v>1275.5883214</v>
      </c>
      <c r="U27" s="23" t="s">
        <v>201</v>
      </c>
      <c r="V27" s="21">
        <v>24.892048849782199</v>
      </c>
      <c r="W27" s="21">
        <v>9.9132388393868602</v>
      </c>
      <c r="X27" s="21">
        <v>58.1937718158525</v>
      </c>
      <c r="Y27" s="21">
        <v>58.194284149457701</v>
      </c>
      <c r="Z27" s="21">
        <v>33.872411191752398</v>
      </c>
      <c r="AA27" s="21">
        <v>352.55492775299302</v>
      </c>
      <c r="AB27" s="21">
        <v>51.886595515798</v>
      </c>
      <c r="AC27" s="21">
        <v>593.87643784286297</v>
      </c>
      <c r="AD27" s="21">
        <v>171983.583239581</v>
      </c>
      <c r="AE27" s="21">
        <v>774.851595141144</v>
      </c>
      <c r="AF27" s="21">
        <v>223.014313699741</v>
      </c>
      <c r="AG27" s="21">
        <v>219.256852615837</v>
      </c>
      <c r="AH27" s="21">
        <v>284.24574394563001</v>
      </c>
      <c r="AI27" s="21">
        <v>10.481486430536201</v>
      </c>
      <c r="AJ27" s="21">
        <v>137.08329336934699</v>
      </c>
      <c r="AK27" s="21">
        <v>137.083282526445</v>
      </c>
      <c r="AL27" s="21">
        <v>248.05399212902</v>
      </c>
      <c r="AM27" s="21">
        <v>308.638247192579</v>
      </c>
      <c r="AN27" s="21">
        <v>553.452290646846</v>
      </c>
      <c r="AO27" s="21">
        <v>8.6294974529359205</v>
      </c>
      <c r="AP27" s="21">
        <v>4.3213315806440802</v>
      </c>
      <c r="AQ27" s="21">
        <v>62.413856847339801</v>
      </c>
      <c r="AR27" s="21">
        <v>20.2535094798389</v>
      </c>
      <c r="AS27" s="21">
        <v>243.447489156015</v>
      </c>
      <c r="AT27" s="21">
        <v>0</v>
      </c>
      <c r="AU27" s="21">
        <v>14674.727155541501</v>
      </c>
      <c r="AV27" s="21">
        <v>32618.068896575602</v>
      </c>
      <c r="AW27" s="21">
        <v>5653.0615568577496</v>
      </c>
      <c r="AX27" s="21">
        <v>38579.768700626002</v>
      </c>
      <c r="AY27" s="21">
        <v>414.90780437771798</v>
      </c>
      <c r="AZ27" s="21">
        <v>0.75914811807955396</v>
      </c>
      <c r="BA27" s="21">
        <v>7555.91157552406</v>
      </c>
      <c r="BB27" s="21">
        <v>3.9750798451253</v>
      </c>
      <c r="BC27" s="21">
        <v>0.80976821453176495</v>
      </c>
      <c r="BD27" s="21">
        <v>391.76385749323401</v>
      </c>
      <c r="BE27" s="21">
        <v>7.2347455943385297</v>
      </c>
      <c r="BF27" s="21">
        <v>0.36069891797152698</v>
      </c>
      <c r="BG27" s="21">
        <v>0.22890055776936299</v>
      </c>
      <c r="BH27" s="21">
        <v>2515.54324632513</v>
      </c>
      <c r="BI27" s="21">
        <v>2032.13345750587</v>
      </c>
      <c r="BJ27" s="21">
        <v>483.40978881925997</v>
      </c>
      <c r="BK27" s="21">
        <v>4.0013546674603298</v>
      </c>
      <c r="BL27" s="21">
        <v>4.8750351218329199E-2</v>
      </c>
      <c r="BM27" s="21">
        <v>26.954501701416898</v>
      </c>
      <c r="BN27" s="21">
        <v>0.89995925351499395</v>
      </c>
      <c r="BO27" s="21">
        <v>35.1480248934892</v>
      </c>
      <c r="BP27" s="21">
        <v>5.0498021535849897</v>
      </c>
      <c r="BQ27" s="21">
        <v>1.2275887280984501</v>
      </c>
      <c r="BR27" s="21">
        <v>166.248012456114</v>
      </c>
      <c r="BS27" s="21">
        <v>35.623041966014803</v>
      </c>
      <c r="BT27" s="21">
        <v>4.2501246308084797</v>
      </c>
      <c r="BU27" s="21">
        <v>1382.9610285112699</v>
      </c>
      <c r="BV27" s="21">
        <v>0.212111417847517</v>
      </c>
      <c r="BW27" s="21">
        <v>926.45798141724094</v>
      </c>
      <c r="BX27" s="21">
        <v>7.1204838068932998</v>
      </c>
      <c r="BY27" s="21">
        <v>0</v>
      </c>
      <c r="BZ27" s="21">
        <v>0.30870080153290502</v>
      </c>
      <c r="CA27" s="21">
        <v>1673.84026661546</v>
      </c>
      <c r="CB27" s="21">
        <v>1279.10654691695</v>
      </c>
      <c r="CC27" s="21">
        <v>169.589119364526</v>
      </c>
      <c r="CD27" s="21">
        <v>14220.869293143</v>
      </c>
      <c r="CE27" s="21">
        <v>2383.5247056631702</v>
      </c>
      <c r="CF27" s="21">
        <v>974.75184369667204</v>
      </c>
      <c r="CH27" s="21">
        <f t="shared" si="19"/>
        <v>15290.599329550098</v>
      </c>
      <c r="CJ27" s="24">
        <f t="shared" si="0"/>
        <v>8.0000025295011937E-3</v>
      </c>
      <c r="CK27" s="19">
        <f t="shared" si="1"/>
        <v>-0.24575135403995485</v>
      </c>
      <c r="CL27" s="19">
        <f t="shared" si="2"/>
        <v>-0.24798139829805346</v>
      </c>
      <c r="CM27" s="19">
        <f t="shared" si="3"/>
        <v>-0.24515648637606788</v>
      </c>
      <c r="CN27" s="19">
        <f t="shared" si="4"/>
        <v>-0.24328951182615263</v>
      </c>
      <c r="CO27" s="19">
        <f t="shared" si="5"/>
        <v>-0.24355283727558849</v>
      </c>
      <c r="CP27" s="19">
        <f t="shared" si="6"/>
        <v>-0.24674632469972069</v>
      </c>
      <c r="CQ27" s="19">
        <f t="shared" si="7"/>
        <v>-0.23563921097597507</v>
      </c>
      <c r="CR27" s="19">
        <f t="shared" si="8"/>
        <v>-0.23922821454733817</v>
      </c>
      <c r="CS27" s="19">
        <f t="shared" si="9"/>
        <v>-0.23544298318642762</v>
      </c>
      <c r="CT27" s="19">
        <f t="shared" si="10"/>
        <v>-0.24046403352149306</v>
      </c>
      <c r="CU27" s="19">
        <f t="shared" si="11"/>
        <v>-0.23803018856432362</v>
      </c>
      <c r="CV27" s="19">
        <f t="shared" si="12"/>
        <v>-0.23099064482413487</v>
      </c>
      <c r="CW27" s="19">
        <f t="shared" si="13"/>
        <v>-0.23809310786168958</v>
      </c>
      <c r="CX27" s="19">
        <f t="shared" si="14"/>
        <v>-0.23588101219805843</v>
      </c>
      <c r="CY27" s="19">
        <f t="shared" si="15"/>
        <v>-0.23447108128882405</v>
      </c>
      <c r="CZ27" s="19">
        <f t="shared" si="16"/>
        <v>-0.23607819473642816</v>
      </c>
      <c r="DA27" s="19">
        <f t="shared" si="17"/>
        <v>-0.23529824041568195</v>
      </c>
      <c r="DB27" s="19">
        <f t="shared" si="18"/>
        <v>-0.23584135465676739</v>
      </c>
    </row>
    <row r="28" spans="1:106" x14ac:dyDescent="0.3">
      <c r="A28" s="59" t="s">
        <v>110</v>
      </c>
      <c r="B28" s="21">
        <v>217877.37794000001</v>
      </c>
      <c r="C28" s="21">
        <v>319.11971675000001</v>
      </c>
      <c r="D28" s="21">
        <v>50311.880438</v>
      </c>
      <c r="E28" s="21">
        <v>1463.1352399</v>
      </c>
      <c r="F28" s="21">
        <v>978.75682670000003</v>
      </c>
      <c r="G28" s="21">
        <v>752.85376170999996</v>
      </c>
      <c r="H28" s="21">
        <v>18064.124789000001</v>
      </c>
      <c r="I28" s="21">
        <v>75.813432907000006</v>
      </c>
      <c r="J28" s="21">
        <v>456.75833447999997</v>
      </c>
      <c r="K28" s="21">
        <v>178.67700503</v>
      </c>
      <c r="L28" s="21">
        <v>12.916232975</v>
      </c>
      <c r="M28" s="21">
        <v>67.341211553999997</v>
      </c>
      <c r="N28" s="21">
        <v>26.360004875000001</v>
      </c>
      <c r="O28" s="21">
        <v>362.73135958</v>
      </c>
      <c r="P28" s="21">
        <v>307.98247931999998</v>
      </c>
      <c r="Q28" s="21">
        <v>9.2445981353000004</v>
      </c>
      <c r="R28" s="21">
        <v>1619.0216069000001</v>
      </c>
      <c r="S28" s="21">
        <v>1244.3426712999999</v>
      </c>
      <c r="U28" s="23" t="s">
        <v>202</v>
      </c>
      <c r="V28" s="21">
        <v>32.379042026243702</v>
      </c>
      <c r="W28" s="21">
        <v>12.917918959237999</v>
      </c>
      <c r="X28" s="21">
        <v>75.8239327000976</v>
      </c>
      <c r="Y28" s="21">
        <v>75.824594699447303</v>
      </c>
      <c r="Z28" s="21">
        <v>44.098583676482697</v>
      </c>
      <c r="AA28" s="21">
        <v>456.67087360780698</v>
      </c>
      <c r="AB28" s="21">
        <v>67.330993653532502</v>
      </c>
      <c r="AC28" s="21">
        <v>774.06257438969806</v>
      </c>
      <c r="AD28" s="21">
        <v>217845.86148889101</v>
      </c>
      <c r="AE28" s="21">
        <v>1007.22193383889</v>
      </c>
      <c r="AF28" s="21">
        <v>289.66780506669897</v>
      </c>
      <c r="AG28" s="21">
        <v>284.76476574476601</v>
      </c>
      <c r="AH28" s="21">
        <v>362.66642424525298</v>
      </c>
      <c r="AI28" s="21">
        <v>13.632947661143699</v>
      </c>
      <c r="AJ28" s="21">
        <v>178.71449390518401</v>
      </c>
      <c r="AK28" s="21">
        <v>178.714483697764</v>
      </c>
      <c r="AL28" s="21">
        <v>307.92908561818098</v>
      </c>
      <c r="AM28" s="21">
        <v>402.52171616197302</v>
      </c>
      <c r="AN28" s="21">
        <v>692.29908837870198</v>
      </c>
      <c r="AO28" s="21">
        <v>11.151105265636399</v>
      </c>
      <c r="AP28" s="21">
        <v>5.6614009356519297</v>
      </c>
      <c r="AQ28" s="21">
        <v>81.037374192717706</v>
      </c>
      <c r="AR28" s="21">
        <v>26.361569979366699</v>
      </c>
      <c r="AS28" s="21">
        <v>319.091500445333</v>
      </c>
      <c r="AT28" s="21">
        <v>0</v>
      </c>
      <c r="AU28" s="21">
        <v>18640.478104466001</v>
      </c>
      <c r="AV28" s="21">
        <v>42510.0767942811</v>
      </c>
      <c r="AW28" s="21">
        <v>7402.44547478188</v>
      </c>
      <c r="AX28" s="21">
        <v>50315.043985224998</v>
      </c>
      <c r="AY28" s="21">
        <v>535.19291261497403</v>
      </c>
      <c r="AZ28" s="21">
        <v>1.02661859234885</v>
      </c>
      <c r="BA28" s="21">
        <v>9531.3248109555407</v>
      </c>
      <c r="BB28" s="21">
        <v>5.3683983417935703</v>
      </c>
      <c r="BC28" s="21">
        <v>1.06809355842523</v>
      </c>
      <c r="BD28" s="21">
        <v>516.98399949293696</v>
      </c>
      <c r="BE28" s="21">
        <v>9.6372596213561597</v>
      </c>
      <c r="BF28" s="21">
        <v>0.46873550775200201</v>
      </c>
      <c r="BG28" s="21">
        <v>0.308045868152581</v>
      </c>
      <c r="BH28" s="21">
        <v>1463.37083110342</v>
      </c>
      <c r="BI28" s="21">
        <v>978.96258741553197</v>
      </c>
      <c r="BJ28" s="21">
        <v>484.408243687891</v>
      </c>
      <c r="BK28" s="21">
        <v>5.2114726885916198</v>
      </c>
      <c r="BL28" s="21">
        <v>6.3410337086702101E-2</v>
      </c>
      <c r="BM28" s="21">
        <v>35.698308782662799</v>
      </c>
      <c r="BN28" s="21">
        <v>1.1763136365790801</v>
      </c>
      <c r="BO28" s="21">
        <v>47.596176395112302</v>
      </c>
      <c r="BP28" s="21">
        <v>6.9299882977562399</v>
      </c>
      <c r="BQ28" s="21">
        <v>1.64805424406267</v>
      </c>
      <c r="BR28" s="21">
        <v>225.61687824423799</v>
      </c>
      <c r="BS28" s="21">
        <v>45.875704080221801</v>
      </c>
      <c r="BT28" s="21">
        <v>5.5590698390074698</v>
      </c>
      <c r="BU28" s="21">
        <v>114.32208645976201</v>
      </c>
      <c r="BV28" s="21">
        <v>0.27967750790632501</v>
      </c>
      <c r="BW28" s="21">
        <v>752.76081346847604</v>
      </c>
      <c r="BX28" s="21">
        <v>9.2433885886191902</v>
      </c>
      <c r="BY28" s="21">
        <v>0</v>
      </c>
      <c r="BZ28" s="21">
        <v>0.405696995994761</v>
      </c>
      <c r="CA28" s="21">
        <v>2124.7605860163899</v>
      </c>
      <c r="CB28" s="21">
        <v>1618.73551535977</v>
      </c>
      <c r="CC28" s="21">
        <v>215.019741830691</v>
      </c>
      <c r="CD28" s="21">
        <v>18061.137135865301</v>
      </c>
      <c r="CE28" s="21">
        <v>3049.9322585425498</v>
      </c>
      <c r="CF28" s="21">
        <v>1244.1228555131099</v>
      </c>
      <c r="CH28" s="21">
        <f t="shared" si="19"/>
        <v>19449.697632426083</v>
      </c>
      <c r="CJ28" s="24">
        <f t="shared" si="0"/>
        <v>8.0000271147566415E-3</v>
      </c>
      <c r="CK28" s="19">
        <f t="shared" si="1"/>
        <v>-1.4465224158185033E-4</v>
      </c>
      <c r="CL28" s="19">
        <f t="shared" si="2"/>
        <v>-8.8419183102737828E-5</v>
      </c>
      <c r="CM28" s="19">
        <f t="shared" si="3"/>
        <v>6.2878731573085697E-5</v>
      </c>
      <c r="CN28" s="19">
        <f t="shared" si="4"/>
        <v>1.6101806380938079E-4</v>
      </c>
      <c r="CO28" s="19">
        <f t="shared" si="5"/>
        <v>2.1022659553311641E-4</v>
      </c>
      <c r="CP28" s="19">
        <f t="shared" si="6"/>
        <v>-1.2346121684083094E-4</v>
      </c>
      <c r="CQ28" s="19">
        <f t="shared" si="7"/>
        <v>-1.6539152433885126E-4</v>
      </c>
      <c r="CR28" s="19">
        <f t="shared" si="8"/>
        <v>1.4722710764184451E-4</v>
      </c>
      <c r="CS28" s="19">
        <f t="shared" si="9"/>
        <v>-1.914817214940636E-4</v>
      </c>
      <c r="CT28" s="19">
        <f t="shared" si="10"/>
        <v>2.0975652551204942E-4</v>
      </c>
      <c r="CU28" s="19">
        <f t="shared" si="11"/>
        <v>1.3053219473998414E-4</v>
      </c>
      <c r="CV28" s="19">
        <f t="shared" si="12"/>
        <v>-1.517332437552235E-4</v>
      </c>
      <c r="CW28" s="19">
        <f t="shared" si="13"/>
        <v>5.9374206268911664E-5</v>
      </c>
      <c r="CX28" s="19">
        <f t="shared" si="14"/>
        <v>-1.7901770285923737E-4</v>
      </c>
      <c r="CY28" s="19">
        <f t="shared" si="15"/>
        <v>-1.7336603672031409E-4</v>
      </c>
      <c r="CZ28" s="19">
        <f t="shared" si="16"/>
        <v>-1.3083821093224193E-4</v>
      </c>
      <c r="DA28" s="19">
        <f t="shared" si="17"/>
        <v>-1.7670643740067674E-4</v>
      </c>
      <c r="DB28" s="19">
        <f t="shared" si="18"/>
        <v>-1.7665213285687558E-4</v>
      </c>
    </row>
    <row r="29" spans="1:106" x14ac:dyDescent="0.3">
      <c r="A29" s="17" t="s">
        <v>111</v>
      </c>
      <c r="B29" s="21">
        <v>105175.31447</v>
      </c>
      <c r="C29" s="21">
        <v>139.53960516000001</v>
      </c>
      <c r="D29" s="21">
        <v>18956.573428</v>
      </c>
      <c r="E29" s="21">
        <v>1431.3260034</v>
      </c>
      <c r="F29" s="21">
        <v>1156.5497138999999</v>
      </c>
      <c r="G29" s="21">
        <v>541.29968417999999</v>
      </c>
      <c r="H29" s="21">
        <v>7696.4216790999999</v>
      </c>
      <c r="I29" s="21">
        <v>33.048595839999997</v>
      </c>
      <c r="J29" s="21">
        <v>198.18224989000001</v>
      </c>
      <c r="K29" s="21">
        <v>77.996661955999997</v>
      </c>
      <c r="L29" s="21">
        <v>5.6144875208</v>
      </c>
      <c r="M29" s="21">
        <v>29.072240224000002</v>
      </c>
      <c r="N29" s="21">
        <v>11.491669916999999</v>
      </c>
      <c r="O29" s="21">
        <v>152.29510013000001</v>
      </c>
      <c r="P29" s="21">
        <v>132.13178991000001</v>
      </c>
      <c r="Q29" s="21">
        <v>4.0364793815000004</v>
      </c>
      <c r="R29" s="21">
        <v>689.69254082999998</v>
      </c>
      <c r="S29" s="21">
        <v>524.41929703999995</v>
      </c>
      <c r="U29" s="23" t="s">
        <v>203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H29" s="21" t="str">
        <f t="shared" si="19"/>
        <v/>
      </c>
      <c r="CJ29" s="24" t="str">
        <f t="shared" si="0"/>
        <v/>
      </c>
      <c r="CK29" s="19">
        <f t="shared" si="1"/>
        <v>-1</v>
      </c>
      <c r="CL29" s="19">
        <f t="shared" si="2"/>
        <v>-1</v>
      </c>
      <c r="CM29" s="19">
        <f t="shared" si="3"/>
        <v>-1</v>
      </c>
      <c r="CN29" s="19">
        <f t="shared" si="4"/>
        <v>-1</v>
      </c>
      <c r="CO29" s="19">
        <f t="shared" si="5"/>
        <v>-1</v>
      </c>
      <c r="CP29" s="19">
        <f t="shared" si="6"/>
        <v>-1</v>
      </c>
      <c r="CQ29" s="19">
        <f t="shared" si="7"/>
        <v>-1</v>
      </c>
      <c r="CR29" s="19">
        <f t="shared" si="8"/>
        <v>-1</v>
      </c>
      <c r="CS29" s="19">
        <f t="shared" si="9"/>
        <v>-1</v>
      </c>
      <c r="CT29" s="19">
        <f t="shared" si="10"/>
        <v>-1</v>
      </c>
      <c r="CU29" s="19">
        <f t="shared" si="11"/>
        <v>-1</v>
      </c>
      <c r="CV29" s="19">
        <f t="shared" si="12"/>
        <v>-1</v>
      </c>
      <c r="CW29" s="19">
        <f t="shared" si="13"/>
        <v>-1</v>
      </c>
      <c r="CX29" s="19">
        <f t="shared" si="14"/>
        <v>-1</v>
      </c>
      <c r="CY29" s="19">
        <f t="shared" si="15"/>
        <v>-1</v>
      </c>
      <c r="CZ29" s="19">
        <f t="shared" si="16"/>
        <v>-1</v>
      </c>
      <c r="DA29" s="19">
        <f t="shared" si="17"/>
        <v>-1</v>
      </c>
      <c r="DB29" s="19">
        <f t="shared" si="18"/>
        <v>-1</v>
      </c>
    </row>
    <row r="30" spans="1:106" x14ac:dyDescent="0.3">
      <c r="A30" s="17" t="s">
        <v>112</v>
      </c>
      <c r="B30" s="21">
        <v>332468.85921000002</v>
      </c>
      <c r="C30" s="21">
        <v>454.8910497</v>
      </c>
      <c r="D30" s="21">
        <v>63911.304112999998</v>
      </c>
      <c r="E30" s="21">
        <v>2064.7644617000001</v>
      </c>
      <c r="F30" s="21">
        <v>1376.7128524</v>
      </c>
      <c r="G30" s="21">
        <v>1091.7774451</v>
      </c>
      <c r="H30" s="21">
        <v>25603.882046999999</v>
      </c>
      <c r="I30" s="21">
        <v>107.61768214</v>
      </c>
      <c r="J30" s="21">
        <v>643.95986473999994</v>
      </c>
      <c r="K30" s="21">
        <v>253.70579108000001</v>
      </c>
      <c r="L30" s="21">
        <v>18.284027050999999</v>
      </c>
      <c r="M30" s="21">
        <v>94.601978759999994</v>
      </c>
      <c r="N30" s="21">
        <v>37.425972244999997</v>
      </c>
      <c r="O30" s="21">
        <v>510.44527161000002</v>
      </c>
      <c r="P30" s="21">
        <v>441.47344992000001</v>
      </c>
      <c r="Q30" s="21">
        <v>13.130453438</v>
      </c>
      <c r="R30" s="21">
        <v>2297.5866980000001</v>
      </c>
      <c r="S30" s="21">
        <v>1753.3810106000001</v>
      </c>
      <c r="U30" s="23" t="s">
        <v>204</v>
      </c>
      <c r="V30" s="21">
        <v>25.193563915041501</v>
      </c>
      <c r="W30" s="21">
        <v>10.125519643603999</v>
      </c>
      <c r="X30" s="21">
        <v>59.594370192014999</v>
      </c>
      <c r="Y30" s="21">
        <v>59.5948497866937</v>
      </c>
      <c r="Z30" s="21">
        <v>34.580649050149603</v>
      </c>
      <c r="AA30" s="21">
        <v>354.73827075295702</v>
      </c>
      <c r="AB30" s="21">
        <v>52.327200649744398</v>
      </c>
      <c r="AC30" s="21">
        <v>607.59367599813095</v>
      </c>
      <c r="AD30" s="21">
        <v>179083.71074080799</v>
      </c>
      <c r="AE30" s="21">
        <v>785.39064158518397</v>
      </c>
      <c r="AF30" s="21">
        <v>226.333053152426</v>
      </c>
      <c r="AG30" s="21">
        <v>223.598635876348</v>
      </c>
      <c r="AH30" s="21">
        <v>282.465717777169</v>
      </c>
      <c r="AI30" s="21">
        <v>10.5611080186863</v>
      </c>
      <c r="AJ30" s="21">
        <v>140.639865312833</v>
      </c>
      <c r="AK30" s="21">
        <v>140.639853245306</v>
      </c>
      <c r="AL30" s="21">
        <v>244.72690650074301</v>
      </c>
      <c r="AM30" s="21">
        <v>277.79368520004101</v>
      </c>
      <c r="AN30" s="21">
        <v>548.88697324096495</v>
      </c>
      <c r="AO30" s="21">
        <v>8.6680699095996996</v>
      </c>
      <c r="AP30" s="21">
        <v>4.4616903063326596</v>
      </c>
      <c r="AQ30" s="21">
        <v>62.665255461534002</v>
      </c>
      <c r="AR30" s="21">
        <v>20.686409698307301</v>
      </c>
      <c r="AS30" s="21">
        <v>247.20320930019699</v>
      </c>
      <c r="AT30" s="21">
        <v>0</v>
      </c>
      <c r="AU30" s="21">
        <v>14631.0488341407</v>
      </c>
      <c r="AV30" s="21">
        <v>29433.573250064699</v>
      </c>
      <c r="AW30" s="21">
        <v>5012.83120616412</v>
      </c>
      <c r="AX30" s="21">
        <v>34724.198141428897</v>
      </c>
      <c r="AY30" s="21">
        <v>420.16534027160901</v>
      </c>
      <c r="AZ30" s="21">
        <v>0.77811911186803095</v>
      </c>
      <c r="BA30" s="21">
        <v>7489.8794693930104</v>
      </c>
      <c r="BB30" s="21">
        <v>4.0921150549226404</v>
      </c>
      <c r="BC30" s="21">
        <v>0.84304652424808502</v>
      </c>
      <c r="BD30" s="21">
        <v>400.63337292834399</v>
      </c>
      <c r="BE30" s="21">
        <v>7.5814853802697302</v>
      </c>
      <c r="BF30" s="21">
        <v>0.38421726362318598</v>
      </c>
      <c r="BG30" s="21">
        <v>0.23514547563065899</v>
      </c>
      <c r="BH30" s="21">
        <v>1149.9939200516999</v>
      </c>
      <c r="BI30" s="21">
        <v>757.49411940465302</v>
      </c>
      <c r="BJ30" s="21">
        <v>392.49980064705602</v>
      </c>
      <c r="BK30" s="21">
        <v>4.2867234055898198</v>
      </c>
      <c r="BL30" s="21">
        <v>5.1685089722603397E-2</v>
      </c>
      <c r="BM30" s="21">
        <v>28.384839318882001</v>
      </c>
      <c r="BN30" s="21">
        <v>0.94458445036017902</v>
      </c>
      <c r="BO30" s="21">
        <v>36.202348718287901</v>
      </c>
      <c r="BP30" s="21">
        <v>5.1287248057452404</v>
      </c>
      <c r="BQ30" s="21">
        <v>1.27058818399775</v>
      </c>
      <c r="BR30" s="21">
        <v>171.04055580504499</v>
      </c>
      <c r="BS30" s="21">
        <v>35.735463232690996</v>
      </c>
      <c r="BT30" s="21">
        <v>4.5165310086696797</v>
      </c>
      <c r="BU30" s="21">
        <v>90.896418158369002</v>
      </c>
      <c r="BV30" s="21">
        <v>0.223618721076737</v>
      </c>
      <c r="BW30" s="21">
        <v>597.77532260961095</v>
      </c>
      <c r="BX30" s="21">
        <v>7.2306706356454198</v>
      </c>
      <c r="BY30" s="21">
        <v>0</v>
      </c>
      <c r="BZ30" s="21">
        <v>0.31951692895051698</v>
      </c>
      <c r="CA30" s="21">
        <v>1665.6344887346099</v>
      </c>
      <c r="CB30" s="21">
        <v>1271.1073962018199</v>
      </c>
      <c r="CC30" s="21">
        <v>169.346805401458</v>
      </c>
      <c r="CD30" s="21">
        <v>14162.184164971801</v>
      </c>
      <c r="CE30" s="21">
        <v>2377.3702939369</v>
      </c>
      <c r="CF30" s="21">
        <v>969.99210819396797</v>
      </c>
      <c r="CH30" s="21">
        <f t="shared" si="19"/>
        <v>15251.357200671431</v>
      </c>
      <c r="CJ30" s="24">
        <f t="shared" si="0"/>
        <v>8.0000028818119698E-3</v>
      </c>
      <c r="CK30" s="19">
        <f t="shared" si="1"/>
        <v>-0.46135192581242057</v>
      </c>
      <c r="CL30" s="19">
        <f t="shared" si="2"/>
        <v>-0.45656611739618275</v>
      </c>
      <c r="CM30" s="19">
        <f t="shared" si="3"/>
        <v>-0.45668143338095718</v>
      </c>
      <c r="CN30" s="19">
        <f t="shared" si="4"/>
        <v>-0.44303868969884069</v>
      </c>
      <c r="CO30" s="19">
        <f t="shared" si="5"/>
        <v>-0.4497806001562879</v>
      </c>
      <c r="CP30" s="19">
        <f t="shared" si="6"/>
        <v>-0.45247511267751234</v>
      </c>
      <c r="CQ30" s="19">
        <f t="shared" si="7"/>
        <v>-0.44687355851058608</v>
      </c>
      <c r="CR30" s="19">
        <f t="shared" si="8"/>
        <v>-0.44623552002201022</v>
      </c>
      <c r="CS30" s="19">
        <f t="shared" si="9"/>
        <v>-0.44912984461200345</v>
      </c>
      <c r="CT30" s="19">
        <f t="shared" si="10"/>
        <v>-0.44565769410853295</v>
      </c>
      <c r="CU30" s="19">
        <f t="shared" si="11"/>
        <v>-0.44620954588610667</v>
      </c>
      <c r="CV30" s="19">
        <f t="shared" si="12"/>
        <v>-0.44686991397404463</v>
      </c>
      <c r="CW30" s="19">
        <f t="shared" si="13"/>
        <v>-0.44727128094659058</v>
      </c>
      <c r="CX30" s="19">
        <f t="shared" si="14"/>
        <v>-0.44662878963254699</v>
      </c>
      <c r="CY30" s="19">
        <f t="shared" si="15"/>
        <v>-0.44565883510075111</v>
      </c>
      <c r="CZ30" s="19">
        <f t="shared" si="16"/>
        <v>-0.44932056841848267</v>
      </c>
      <c r="DA30" s="19">
        <f t="shared" si="17"/>
        <v>-0.4467641211065978</v>
      </c>
      <c r="DB30" s="19">
        <f t="shared" si="18"/>
        <v>-0.44678760501572873</v>
      </c>
    </row>
    <row r="31" spans="1:106" x14ac:dyDescent="0.3">
      <c r="A31" s="17" t="s">
        <v>113</v>
      </c>
      <c r="B31" s="21">
        <v>32952.000565000002</v>
      </c>
      <c r="C31" s="21">
        <v>69.225196897999993</v>
      </c>
      <c r="D31" s="21">
        <v>9741.0665255000004</v>
      </c>
      <c r="E31" s="21">
        <v>722.73996704000001</v>
      </c>
      <c r="F31" s="21">
        <v>584.96313959999998</v>
      </c>
      <c r="G31" s="21">
        <v>251.56256314000001</v>
      </c>
      <c r="H31" s="21">
        <v>3291.7791639000002</v>
      </c>
      <c r="I31" s="21">
        <v>14.939159745</v>
      </c>
      <c r="J31" s="21">
        <v>82.931673008000004</v>
      </c>
      <c r="K31" s="21">
        <v>35.698518727</v>
      </c>
      <c r="L31" s="21">
        <v>2.5284259456</v>
      </c>
      <c r="M31" s="21">
        <v>12.449645749</v>
      </c>
      <c r="N31" s="21">
        <v>5.0746663099999996</v>
      </c>
      <c r="O31" s="21">
        <v>67.304750803999994</v>
      </c>
      <c r="P31" s="21">
        <v>53.715273826000001</v>
      </c>
      <c r="Q31" s="21">
        <v>1.6970052852999999</v>
      </c>
      <c r="R31" s="21">
        <v>292.31962284000002</v>
      </c>
      <c r="S31" s="21">
        <v>230.20720055000001</v>
      </c>
      <c r="U31" s="23" t="s">
        <v>205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H31" s="21" t="str">
        <f t="shared" si="19"/>
        <v/>
      </c>
      <c r="CJ31" s="24" t="str">
        <f t="shared" si="0"/>
        <v/>
      </c>
      <c r="CK31" s="19">
        <f t="shared" si="1"/>
        <v>-1</v>
      </c>
      <c r="CL31" s="19">
        <f t="shared" si="2"/>
        <v>-1</v>
      </c>
      <c r="CM31" s="19">
        <f t="shared" si="3"/>
        <v>-1</v>
      </c>
      <c r="CN31" s="19">
        <f t="shared" si="4"/>
        <v>-1</v>
      </c>
      <c r="CO31" s="19">
        <f t="shared" si="5"/>
        <v>-1</v>
      </c>
      <c r="CP31" s="19">
        <f t="shared" si="6"/>
        <v>-1</v>
      </c>
      <c r="CQ31" s="19">
        <f t="shared" si="7"/>
        <v>-1</v>
      </c>
      <c r="CR31" s="19">
        <f t="shared" si="8"/>
        <v>-1</v>
      </c>
      <c r="CS31" s="19">
        <f t="shared" si="9"/>
        <v>-1</v>
      </c>
      <c r="CT31" s="19">
        <f t="shared" si="10"/>
        <v>-1</v>
      </c>
      <c r="CU31" s="19">
        <f t="shared" si="11"/>
        <v>-1</v>
      </c>
      <c r="CV31" s="19">
        <f t="shared" si="12"/>
        <v>-1</v>
      </c>
      <c r="CW31" s="19">
        <f t="shared" si="13"/>
        <v>-1</v>
      </c>
      <c r="CX31" s="19">
        <f t="shared" si="14"/>
        <v>-1</v>
      </c>
      <c r="CY31" s="19">
        <f t="shared" si="15"/>
        <v>-1</v>
      </c>
      <c r="CZ31" s="19">
        <f t="shared" si="16"/>
        <v>-1</v>
      </c>
      <c r="DA31" s="19">
        <f t="shared" si="17"/>
        <v>-1</v>
      </c>
      <c r="DB31" s="19">
        <f t="shared" si="18"/>
        <v>-1</v>
      </c>
    </row>
    <row r="32" spans="1:106" x14ac:dyDescent="0.3">
      <c r="A32" s="17" t="s">
        <v>114</v>
      </c>
      <c r="B32" s="21">
        <v>266652.98978</v>
      </c>
      <c r="C32" s="21">
        <v>495.81114885</v>
      </c>
      <c r="D32" s="21">
        <v>74730.810098000002</v>
      </c>
      <c r="E32" s="21">
        <v>5090.6504794000002</v>
      </c>
      <c r="F32" s="21">
        <v>4113.7549207000002</v>
      </c>
      <c r="G32" s="21">
        <v>1869.9727290000001</v>
      </c>
      <c r="H32" s="21">
        <v>24399.180297999999</v>
      </c>
      <c r="I32" s="21">
        <v>105.10179906</v>
      </c>
      <c r="J32" s="21">
        <v>584.68398016000003</v>
      </c>
      <c r="K32" s="21">
        <v>252.16527117000001</v>
      </c>
      <c r="L32" s="21">
        <v>17.680249250999999</v>
      </c>
      <c r="M32" s="21">
        <v>85.429474713999994</v>
      </c>
      <c r="N32" s="21">
        <v>35.639713583999999</v>
      </c>
      <c r="O32" s="21">
        <v>488.13807472000002</v>
      </c>
      <c r="P32" s="21">
        <v>428.68126774000001</v>
      </c>
      <c r="Q32" s="21">
        <v>11.909596175000001</v>
      </c>
      <c r="R32" s="21">
        <v>2188.8347524999999</v>
      </c>
      <c r="S32" s="21">
        <v>1670.8534626000001</v>
      </c>
      <c r="U32" s="23" t="s">
        <v>206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0</v>
      </c>
      <c r="CD32" s="21">
        <v>0</v>
      </c>
      <c r="CE32" s="21">
        <v>0</v>
      </c>
      <c r="CF32" s="21">
        <v>0</v>
      </c>
      <c r="CH32" s="21" t="str">
        <f t="shared" si="19"/>
        <v/>
      </c>
      <c r="CJ32" s="24" t="str">
        <f t="shared" si="0"/>
        <v/>
      </c>
      <c r="CK32" s="19">
        <f t="shared" si="1"/>
        <v>-1</v>
      </c>
      <c r="CL32" s="19">
        <f t="shared" si="2"/>
        <v>-1</v>
      </c>
      <c r="CM32" s="19">
        <f t="shared" si="3"/>
        <v>-1</v>
      </c>
      <c r="CN32" s="19">
        <f t="shared" si="4"/>
        <v>-1</v>
      </c>
      <c r="CO32" s="19">
        <f t="shared" si="5"/>
        <v>-1</v>
      </c>
      <c r="CP32" s="19">
        <f t="shared" si="6"/>
        <v>-1</v>
      </c>
      <c r="CQ32" s="19">
        <f t="shared" si="7"/>
        <v>-1</v>
      </c>
      <c r="CR32" s="19">
        <f t="shared" si="8"/>
        <v>-1</v>
      </c>
      <c r="CS32" s="19">
        <f t="shared" si="9"/>
        <v>-1</v>
      </c>
      <c r="CT32" s="19">
        <f t="shared" si="10"/>
        <v>-1</v>
      </c>
      <c r="CU32" s="19">
        <f t="shared" si="11"/>
        <v>-1</v>
      </c>
      <c r="CV32" s="19">
        <f t="shared" si="12"/>
        <v>-1</v>
      </c>
      <c r="CW32" s="19">
        <f t="shared" si="13"/>
        <v>-1</v>
      </c>
      <c r="CX32" s="19">
        <f t="shared" si="14"/>
        <v>-1</v>
      </c>
      <c r="CY32" s="19">
        <f t="shared" si="15"/>
        <v>-1</v>
      </c>
      <c r="CZ32" s="19">
        <f t="shared" si="16"/>
        <v>-1</v>
      </c>
      <c r="DA32" s="19">
        <f t="shared" si="17"/>
        <v>-1</v>
      </c>
      <c r="DB32" s="19">
        <f t="shared" si="18"/>
        <v>-1</v>
      </c>
    </row>
    <row r="33" spans="1:106" x14ac:dyDescent="0.3">
      <c r="A33" s="17" t="s">
        <v>115</v>
      </c>
      <c r="B33" s="21">
        <v>98478.236644999997</v>
      </c>
      <c r="C33" s="21">
        <v>165.10232528</v>
      </c>
      <c r="D33" s="21">
        <v>22725.764769000001</v>
      </c>
      <c r="E33" s="21">
        <v>1693.53351</v>
      </c>
      <c r="F33" s="21">
        <v>1368.4206454</v>
      </c>
      <c r="G33" s="21">
        <v>644.17583077999996</v>
      </c>
      <c r="H33" s="21">
        <v>8620.7702485000009</v>
      </c>
      <c r="I33" s="21">
        <v>35.122067481000002</v>
      </c>
      <c r="J33" s="21">
        <v>197.52067639000001</v>
      </c>
      <c r="K33" s="21">
        <v>84.287570904000006</v>
      </c>
      <c r="L33" s="21">
        <v>5.8989008632999997</v>
      </c>
      <c r="M33" s="21">
        <v>28.465973793</v>
      </c>
      <c r="N33" s="21">
        <v>11.921287521</v>
      </c>
      <c r="O33" s="21">
        <v>171.89042397</v>
      </c>
      <c r="P33" s="21">
        <v>157.32631126000001</v>
      </c>
      <c r="Q33" s="21">
        <v>3.9954529533000001</v>
      </c>
      <c r="R33" s="21">
        <v>778.50426560999995</v>
      </c>
      <c r="S33" s="21">
        <v>587.19627331000004</v>
      </c>
      <c r="U33" s="23" t="s">
        <v>207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>
        <v>0</v>
      </c>
      <c r="CH33" s="21" t="str">
        <f t="shared" si="19"/>
        <v/>
      </c>
      <c r="CJ33" s="24" t="str">
        <f t="shared" si="0"/>
        <v/>
      </c>
      <c r="CK33" s="19">
        <f t="shared" si="1"/>
        <v>-1</v>
      </c>
      <c r="CL33" s="19">
        <f t="shared" si="2"/>
        <v>-1</v>
      </c>
      <c r="CM33" s="19">
        <f t="shared" si="3"/>
        <v>-1</v>
      </c>
      <c r="CN33" s="19">
        <f t="shared" si="4"/>
        <v>-1</v>
      </c>
      <c r="CO33" s="19">
        <f t="shared" si="5"/>
        <v>-1</v>
      </c>
      <c r="CP33" s="19">
        <f t="shared" si="6"/>
        <v>-1</v>
      </c>
      <c r="CQ33" s="19">
        <f t="shared" si="7"/>
        <v>-1</v>
      </c>
      <c r="CR33" s="19">
        <f t="shared" si="8"/>
        <v>-1</v>
      </c>
      <c r="CS33" s="19">
        <f t="shared" si="9"/>
        <v>-1</v>
      </c>
      <c r="CT33" s="19">
        <f t="shared" si="10"/>
        <v>-1</v>
      </c>
      <c r="CU33" s="19">
        <f t="shared" si="11"/>
        <v>-1</v>
      </c>
      <c r="CV33" s="19">
        <f t="shared" si="12"/>
        <v>-1</v>
      </c>
      <c r="CW33" s="19">
        <f t="shared" si="13"/>
        <v>-1</v>
      </c>
      <c r="CX33" s="19">
        <f t="shared" si="14"/>
        <v>-1</v>
      </c>
      <c r="CY33" s="19">
        <f t="shared" si="15"/>
        <v>-1</v>
      </c>
      <c r="CZ33" s="19">
        <f t="shared" si="16"/>
        <v>-1</v>
      </c>
      <c r="DA33" s="19">
        <f t="shared" si="17"/>
        <v>-1</v>
      </c>
      <c r="DB33" s="19">
        <f t="shared" si="18"/>
        <v>-1</v>
      </c>
    </row>
    <row r="34" spans="1:106" x14ac:dyDescent="0.3">
      <c r="A34" s="17" t="s">
        <v>116</v>
      </c>
      <c r="B34" s="21">
        <v>124505.43696000001</v>
      </c>
      <c r="C34" s="21">
        <v>199.62097186</v>
      </c>
      <c r="D34" s="21">
        <v>30836.969963</v>
      </c>
      <c r="E34" s="21">
        <v>2065.8085191</v>
      </c>
      <c r="F34" s="21">
        <v>1670.6217902000001</v>
      </c>
      <c r="G34" s="21">
        <v>734.44118342000002</v>
      </c>
      <c r="H34" s="21">
        <v>10993.413355999999</v>
      </c>
      <c r="I34" s="21">
        <v>47.350233277000001</v>
      </c>
      <c r="J34" s="21">
        <v>283.47443143999999</v>
      </c>
      <c r="K34" s="21">
        <v>111.52918506</v>
      </c>
      <c r="L34" s="21">
        <v>8.0801210181999998</v>
      </c>
      <c r="M34" s="21">
        <v>42.233461273000003</v>
      </c>
      <c r="N34" s="21">
        <v>16.45221768</v>
      </c>
      <c r="O34" s="21">
        <v>224.23744862000001</v>
      </c>
      <c r="P34" s="21">
        <v>179.75488218000001</v>
      </c>
      <c r="Q34" s="21">
        <v>5.7577466664000001</v>
      </c>
      <c r="R34" s="21">
        <v>980.08944525000004</v>
      </c>
      <c r="S34" s="21">
        <v>768.23271136000005</v>
      </c>
      <c r="U34" s="23" t="s">
        <v>208</v>
      </c>
      <c r="V34" s="21">
        <v>0.42608638797654202</v>
      </c>
      <c r="W34" s="21">
        <v>0.15756233003023601</v>
      </c>
      <c r="X34" s="21">
        <v>0.912551916798094</v>
      </c>
      <c r="Y34" s="21">
        <v>0.91256108000694403</v>
      </c>
      <c r="Z34" s="21">
        <v>0.54798308204500701</v>
      </c>
      <c r="AA34" s="21">
        <v>5.9126309860087796</v>
      </c>
      <c r="AB34" s="21">
        <v>0.88780182753894799</v>
      </c>
      <c r="AC34" s="21">
        <v>9.4553277247264802</v>
      </c>
      <c r="AD34" s="21">
        <v>2809.1334195340501</v>
      </c>
      <c r="AE34" s="21">
        <v>13.2080680849286</v>
      </c>
      <c r="AF34" s="21">
        <v>3.7705970019239698</v>
      </c>
      <c r="AG34" s="21">
        <v>3.5965103509882699</v>
      </c>
      <c r="AH34" s="21">
        <v>4.4313090193521596</v>
      </c>
      <c r="AI34" s="21">
        <v>0.18145830804252699</v>
      </c>
      <c r="AJ34" s="21">
        <v>2.10193834517281</v>
      </c>
      <c r="AK34" s="21">
        <v>2.1019379115891401</v>
      </c>
      <c r="AL34" s="21">
        <v>3.52515127380578</v>
      </c>
      <c r="AM34" s="21">
        <v>5.5221881900604597</v>
      </c>
      <c r="AN34" s="21">
        <v>8.1976215936848593</v>
      </c>
      <c r="AO34" s="21">
        <v>0.15074266232832301</v>
      </c>
      <c r="AP34" s="21">
        <v>6.5058320132277303E-2</v>
      </c>
      <c r="AQ34" s="21">
        <v>1.1204185197222101</v>
      </c>
      <c r="AR34" s="21">
        <v>0.32597276468618802</v>
      </c>
      <c r="AS34" s="21">
        <v>4.3076230692747304</v>
      </c>
      <c r="AT34" s="21">
        <v>0</v>
      </c>
      <c r="AU34" s="21">
        <v>226.575895434778</v>
      </c>
      <c r="AV34" s="21">
        <v>584.92845287344903</v>
      </c>
      <c r="AW34" s="21">
        <v>99.822926565143703</v>
      </c>
      <c r="AX34" s="21">
        <v>690.27356762865304</v>
      </c>
      <c r="AY34" s="21">
        <v>6.8023424774164001</v>
      </c>
      <c r="AZ34" s="21">
        <v>1.34632110319284E-2</v>
      </c>
      <c r="BA34" s="21">
        <v>113.255982593296</v>
      </c>
      <c r="BB34" s="21">
        <v>6.7514847577947096E-2</v>
      </c>
      <c r="BC34" s="21">
        <v>1.13122736817738E-2</v>
      </c>
      <c r="BD34" s="21">
        <v>6.5655564631249304</v>
      </c>
      <c r="BE34" s="21">
        <v>9.48844231330985E-2</v>
      </c>
      <c r="BF34" s="21">
        <v>3.2777576128353099E-3</v>
      </c>
      <c r="BG34" s="21">
        <v>3.91749047878877E-3</v>
      </c>
      <c r="BH34" s="21">
        <v>31.641714998969299</v>
      </c>
      <c r="BI34" s="21">
        <v>26.513391625015799</v>
      </c>
      <c r="BJ34" s="21">
        <v>5.1283233739534904</v>
      </c>
      <c r="BK34" s="21">
        <v>3.2355501027904902E-2</v>
      </c>
      <c r="BL34" s="21">
        <v>4.8359145047592198E-4</v>
      </c>
      <c r="BM34" s="21">
        <v>0.324074093597226</v>
      </c>
      <c r="BN34" s="21">
        <v>1.0863873851529701E-2</v>
      </c>
      <c r="BO34" s="21">
        <v>0.60178215248267997</v>
      </c>
      <c r="BP34" s="21">
        <v>0.10117705352271</v>
      </c>
      <c r="BQ34" s="21">
        <v>1.9476619322409398E-2</v>
      </c>
      <c r="BR34" s="21">
        <v>2.8974164608100801</v>
      </c>
      <c r="BS34" s="21">
        <v>0.54804014271664503</v>
      </c>
      <c r="BT34" s="21">
        <v>4.1576039727288197E-2</v>
      </c>
      <c r="BU34" s="21">
        <v>15.721804703561</v>
      </c>
      <c r="BV34" s="21">
        <v>2.4550690212029498E-3</v>
      </c>
      <c r="BW34" s="21">
        <v>14.897100508496001</v>
      </c>
      <c r="BX34" s="21">
        <v>0.12001466308636</v>
      </c>
      <c r="BY34" s="21">
        <v>0</v>
      </c>
      <c r="BZ34" s="21">
        <v>4.5827170166442303E-3</v>
      </c>
      <c r="CA34" s="21">
        <v>25.828338664710699</v>
      </c>
      <c r="CB34" s="21">
        <v>19.521149353557501</v>
      </c>
      <c r="CC34" s="21">
        <v>2.6025630350237199</v>
      </c>
      <c r="CD34" s="21">
        <v>218.88850135308601</v>
      </c>
      <c r="CE34" s="21">
        <v>37.504916577462097</v>
      </c>
      <c r="CF34" s="21">
        <v>15.237660713270101</v>
      </c>
      <c r="CH34" s="21">
        <f t="shared" si="19"/>
        <v>236.19375949212093</v>
      </c>
      <c r="CJ34" s="24">
        <f t="shared" si="0"/>
        <v>7.9999994915512032E-3</v>
      </c>
      <c r="CK34" s="19">
        <f t="shared" si="1"/>
        <v>-0.97743766466651139</v>
      </c>
      <c r="CL34" s="19">
        <f t="shared" si="2"/>
        <v>-0.978420989392358</v>
      </c>
      <c r="CM34" s="19">
        <f t="shared" si="3"/>
        <v>-0.97761538930521108</v>
      </c>
      <c r="CN34" s="19">
        <f t="shared" si="4"/>
        <v>-0.9846831326783595</v>
      </c>
      <c r="CO34" s="19">
        <f t="shared" si="5"/>
        <v>-0.98412962659738701</v>
      </c>
      <c r="CP34" s="19">
        <f t="shared" si="6"/>
        <v>-0.97971641454101721</v>
      </c>
      <c r="CQ34" s="19">
        <f t="shared" si="7"/>
        <v>-0.98008912298075102</v>
      </c>
      <c r="CR34" s="19">
        <f t="shared" si="8"/>
        <v>-0.9807274216650963</v>
      </c>
      <c r="CS34" s="19">
        <f t="shared" si="9"/>
        <v>-0.97914227764397077</v>
      </c>
      <c r="CT34" s="19">
        <f t="shared" si="10"/>
        <v>-0.98115347197723757</v>
      </c>
      <c r="CU34" s="19">
        <f t="shared" si="11"/>
        <v>-0.9805000036911159</v>
      </c>
      <c r="CV34" s="19">
        <f t="shared" si="12"/>
        <v>-0.97897871022694216</v>
      </c>
      <c r="CW34" s="19">
        <f t="shared" si="13"/>
        <v>-0.98018669756099486</v>
      </c>
      <c r="CX34" s="19">
        <f t="shared" si="14"/>
        <v>-0.98023831859208488</v>
      </c>
      <c r="CY34" s="19">
        <f t="shared" si="15"/>
        <v>-0.98038912083469409</v>
      </c>
      <c r="CZ34" s="19">
        <f t="shared" si="16"/>
        <v>-0.97915596672797023</v>
      </c>
      <c r="DA34" s="19">
        <f t="shared" si="17"/>
        <v>-0.9800822777470295</v>
      </c>
      <c r="DB34" s="19">
        <f t="shared" si="18"/>
        <v>-0.98016530604861263</v>
      </c>
    </row>
    <row r="35" spans="1:106" x14ac:dyDescent="0.3">
      <c r="CK35" s="19"/>
      <c r="CL35" s="19" t="str">
        <f t="shared" si="2"/>
        <v/>
      </c>
      <c r="CM35" s="19" t="str">
        <f t="shared" si="3"/>
        <v/>
      </c>
      <c r="CN35" s="19" t="str">
        <f t="shared" si="4"/>
        <v/>
      </c>
      <c r="CO35" s="19" t="str">
        <f t="shared" si="5"/>
        <v/>
      </c>
      <c r="CP35" s="19" t="str">
        <f t="shared" si="6"/>
        <v/>
      </c>
      <c r="CQ35" s="19" t="str">
        <f t="shared" si="7"/>
        <v/>
      </c>
      <c r="CR35" s="19"/>
      <c r="CS35" s="19"/>
      <c r="CT35" s="19"/>
      <c r="CU35" s="19"/>
      <c r="CV35" s="19"/>
      <c r="CW35" s="19"/>
    </row>
    <row r="36" spans="1:106" x14ac:dyDescent="0.3">
      <c r="A36" s="3" t="s">
        <v>53</v>
      </c>
      <c r="B36" s="1">
        <f t="shared" ref="B36:N36" si="20">SUM(B3:B34)</f>
        <v>6243382.1845890004</v>
      </c>
      <c r="C36" s="1">
        <f t="shared" si="20"/>
        <v>11093.673512952999</v>
      </c>
      <c r="D36" s="1">
        <f t="shared" si="20"/>
        <v>1520166.6870085001</v>
      </c>
      <c r="E36" s="1">
        <f t="shared" si="20"/>
        <v>84482.103569640007</v>
      </c>
      <c r="F36" s="1">
        <f t="shared" si="20"/>
        <v>64957.953271459992</v>
      </c>
      <c r="G36" s="1">
        <f t="shared" si="20"/>
        <v>29030.113407120007</v>
      </c>
      <c r="H36" s="1">
        <f t="shared" si="20"/>
        <v>557218.25552010012</v>
      </c>
      <c r="I36" s="1">
        <f t="shared" si="20"/>
        <v>2412.5303114610001</v>
      </c>
      <c r="J36" s="1">
        <f t="shared" si="20"/>
        <v>13609.867642758001</v>
      </c>
      <c r="K36" s="1">
        <f t="shared" si="20"/>
        <v>5861.3877382950004</v>
      </c>
      <c r="L36" s="1">
        <f t="shared" si="20"/>
        <v>407.51602685060004</v>
      </c>
      <c r="M36" s="1">
        <f t="shared" si="20"/>
        <v>2016.7246594830001</v>
      </c>
      <c r="N36" s="1">
        <f t="shared" si="20"/>
        <v>823.11970471669986</v>
      </c>
      <c r="O36" s="1">
        <f t="shared" ref="O36:S36" si="21">SUM(O3:O34)</f>
        <v>11255.982171022</v>
      </c>
      <c r="P36" s="1">
        <f t="shared" si="21"/>
        <v>9553.9749343399981</v>
      </c>
      <c r="Q36" s="1">
        <f t="shared" si="21"/>
        <v>278.17730363390001</v>
      </c>
      <c r="R36" s="1">
        <f t="shared" si="21"/>
        <v>49879.398882019996</v>
      </c>
      <c r="S36" s="1">
        <f t="shared" si="21"/>
        <v>38518.087860639993</v>
      </c>
      <c r="V36" s="1">
        <f>SUM(V3:V34)</f>
        <v>273.53697904806546</v>
      </c>
      <c r="W36" s="1">
        <f t="shared" ref="W36:CF36" si="22">SUM(W3:W34)</f>
        <v>114.15505000488612</v>
      </c>
      <c r="X36" s="1">
        <f t="shared" si="22"/>
        <v>674.17985468668576</v>
      </c>
      <c r="Y36" s="1">
        <f t="shared" si="22"/>
        <v>674.18582345665527</v>
      </c>
      <c r="Z36" s="1">
        <f t="shared" si="22"/>
        <v>388.03972755357296</v>
      </c>
      <c r="AA36" s="1">
        <f t="shared" si="22"/>
        <v>3885.3755869603619</v>
      </c>
      <c r="AB36" s="1">
        <f t="shared" si="22"/>
        <v>576.09291645243127</v>
      </c>
      <c r="AC36" s="1">
        <f t="shared" si="22"/>
        <v>6835.7009104244571</v>
      </c>
      <c r="AD36" s="1">
        <f t="shared" si="22"/>
        <v>1812454.7126391646</v>
      </c>
      <c r="AE36" s="1">
        <f t="shared" si="22"/>
        <v>8586.6419198390868</v>
      </c>
      <c r="AF36" s="1">
        <f t="shared" si="22"/>
        <v>2479.7651375977421</v>
      </c>
      <c r="AG36" s="1">
        <f t="shared" si="22"/>
        <v>2488.218501416155</v>
      </c>
      <c r="AH36" s="1">
        <f t="shared" si="22"/>
        <v>3219.4766462335224</v>
      </c>
      <c r="AI36" s="1">
        <f t="shared" si="22"/>
        <v>113.9359280152058</v>
      </c>
      <c r="AJ36" s="1">
        <f t="shared" si="22"/>
        <v>1615.9581634492718</v>
      </c>
      <c r="AK36" s="1">
        <f t="shared" si="22"/>
        <v>1615.9579772266106</v>
      </c>
      <c r="AL36" s="1">
        <f t="shared" si="22"/>
        <v>2737.4144340926482</v>
      </c>
      <c r="AM36" s="1">
        <f t="shared" si="22"/>
        <v>3578.8440194327086</v>
      </c>
      <c r="AN36" s="1">
        <f t="shared" si="22"/>
        <v>5970.7164989315834</v>
      </c>
      <c r="AO36" s="1">
        <f t="shared" si="22"/>
        <v>92.353556336208086</v>
      </c>
      <c r="AP36" s="1">
        <f t="shared" si="22"/>
        <v>52.297110942662115</v>
      </c>
      <c r="AQ36" s="1">
        <f t="shared" si="22"/>
        <v>664.81901871875846</v>
      </c>
      <c r="AR36" s="1">
        <f t="shared" si="22"/>
        <v>232.14256156650831</v>
      </c>
      <c r="AS36" s="1">
        <f t="shared" si="22"/>
        <v>2983.0505248197405</v>
      </c>
      <c r="AT36" s="1">
        <f t="shared" si="22"/>
        <v>0</v>
      </c>
      <c r="AU36" s="1">
        <f t="shared" ref="AU36" si="23">SUM(AU3:AU34)</f>
        <v>164362.57912441847</v>
      </c>
      <c r="AV36" s="1">
        <f t="shared" si="22"/>
        <v>377625.62711225881</v>
      </c>
      <c r="AW36" s="1">
        <f t="shared" si="22"/>
        <v>66150.774075514229</v>
      </c>
      <c r="AX36" s="1">
        <f t="shared" si="22"/>
        <v>447355.24520720594</v>
      </c>
      <c r="AY36" s="1">
        <f t="shared" si="22"/>
        <v>4612.7008483367017</v>
      </c>
      <c r="AZ36" s="1">
        <f t="shared" si="22"/>
        <v>9.6382835526097459</v>
      </c>
      <c r="BA36" s="1">
        <f t="shared" si="22"/>
        <v>84291.457615212654</v>
      </c>
      <c r="BB36" s="1">
        <f t="shared" si="22"/>
        <v>50.42963464807476</v>
      </c>
      <c r="BC36" s="1">
        <f t="shared" si="22"/>
        <v>10.013627974377632</v>
      </c>
      <c r="BD36" s="1">
        <f t="shared" si="22"/>
        <v>4841.7879379386295</v>
      </c>
      <c r="BE36" s="1">
        <f t="shared" si="22"/>
        <v>90.468675185373854</v>
      </c>
      <c r="BF36" s="1">
        <f t="shared" si="22"/>
        <v>4.3922423490688196</v>
      </c>
      <c r="BG36" s="1">
        <f t="shared" si="22"/>
        <v>2.8912188513665051</v>
      </c>
      <c r="BH36" s="1">
        <f t="shared" si="22"/>
        <v>16111.718021625611</v>
      </c>
      <c r="BI36" s="1">
        <f t="shared" si="22"/>
        <v>11380.183910078986</v>
      </c>
      <c r="BJ36" s="1">
        <f t="shared" si="22"/>
        <v>4731.5341115466399</v>
      </c>
      <c r="BK36" s="1">
        <f t="shared" si="22"/>
        <v>48.863853682172135</v>
      </c>
      <c r="BL36" s="1">
        <f t="shared" si="22"/>
        <v>0.59404305206765862</v>
      </c>
      <c r="BM36" s="1">
        <f t="shared" si="22"/>
        <v>335.06941278623572</v>
      </c>
      <c r="BN36" s="1">
        <f t="shared" si="22"/>
        <v>11.022503448844812</v>
      </c>
      <c r="BO36" s="1">
        <f t="shared" si="22"/>
        <v>447.55190217183565</v>
      </c>
      <c r="BP36" s="1">
        <f t="shared" si="22"/>
        <v>65.149257601904822</v>
      </c>
      <c r="BQ36" s="1">
        <f t="shared" si="22"/>
        <v>15.487283288959588</v>
      </c>
      <c r="BR36" s="1">
        <f t="shared" si="22"/>
        <v>2121.9921835222549</v>
      </c>
      <c r="BS36" s="1">
        <f t="shared" si="22"/>
        <v>406.62583136343267</v>
      </c>
      <c r="BT36" s="1">
        <f t="shared" si="22"/>
        <v>52.121458139277337</v>
      </c>
      <c r="BU36" s="1">
        <f t="shared" si="22"/>
        <v>3270.0872701810181</v>
      </c>
      <c r="BV36" s="1">
        <f t="shared" si="22"/>
        <v>2.6231217049176139</v>
      </c>
      <c r="BW36" s="1">
        <f t="shared" si="22"/>
        <v>6831.5862273514522</v>
      </c>
      <c r="BX36" s="1">
        <f t="shared" si="22"/>
        <v>79.813736218604475</v>
      </c>
      <c r="BY36" s="1">
        <f t="shared" si="22"/>
        <v>0</v>
      </c>
      <c r="BZ36" s="1">
        <f t="shared" si="22"/>
        <v>3.7998185355738543</v>
      </c>
      <c r="CA36" s="1">
        <f t="shared" si="22"/>
        <v>18720.788074513272</v>
      </c>
      <c r="CB36" s="1">
        <f t="shared" si="22"/>
        <v>14291.893584845795</v>
      </c>
      <c r="CC36" s="1">
        <f t="shared" si="22"/>
        <v>2536.5076742050501</v>
      </c>
      <c r="CD36" s="1">
        <f t="shared" si="22"/>
        <v>159395.32620038834</v>
      </c>
      <c r="CE36" s="1">
        <f t="shared" si="22"/>
        <v>26715.117914787159</v>
      </c>
      <c r="CF36" s="1">
        <f t="shared" si="22"/>
        <v>11020.603675287288</v>
      </c>
      <c r="CG36" s="1"/>
      <c r="CH36" s="1"/>
      <c r="CI36" s="1"/>
      <c r="CK36" s="19">
        <f>IF(B36&lt;&gt;0,(AD36-B36)/B36,"")</f>
        <v>-0.70969986154091613</v>
      </c>
      <c r="CL36" s="19">
        <f t="shared" si="2"/>
        <v>-0.7311034508689368</v>
      </c>
      <c r="CM36" s="19">
        <f t="shared" si="3"/>
        <v>-0.70571961020436147</v>
      </c>
      <c r="CN36" s="19">
        <f t="shared" si="4"/>
        <v>-0.80928838960142069</v>
      </c>
      <c r="CO36" s="19">
        <f t="shared" si="5"/>
        <v>-0.82480691990831245</v>
      </c>
      <c r="CP36" s="19">
        <f t="shared" si="6"/>
        <v>-0.76467242371585376</v>
      </c>
      <c r="CQ36" s="19">
        <f t="shared" si="7"/>
        <v>-0.71394453677471337</v>
      </c>
      <c r="CR36" s="19">
        <f>IF(I36&lt;&gt;0,(Y36-I36)/I36,"")</f>
        <v>-0.72054824751678404</v>
      </c>
      <c r="CS36" s="19">
        <f>IF(J36&lt;&gt;0,(AA36-J36)/J36,"")</f>
        <v>-0.71451775366619208</v>
      </c>
      <c r="CT36" s="19">
        <f>IF(K36&lt;&gt;0,(AK36-K36)/K36,"")</f>
        <v>-0.72430454196557359</v>
      </c>
      <c r="CU36" s="19">
        <f>IF(L36&lt;&gt;0,(W36-L36)/L36,"")</f>
        <v>-0.71987592515781806</v>
      </c>
      <c r="CV36" s="19">
        <f>IF(M36&lt;&gt;0,(AB36-M36)/M36,"")</f>
        <v>-0.71434230560749123</v>
      </c>
      <c r="CW36" s="19">
        <f>IF(N36&lt;&gt;0,(AR36-N36)/N36,"")</f>
        <v>-0.71797229462948309</v>
      </c>
      <c r="CX36" s="19">
        <f>IF(O36&lt;&gt;0,(AH36-O36)/O36,"")</f>
        <v>-0.71397639074785357</v>
      </c>
      <c r="CY36" s="19">
        <f>IF(P36&lt;&gt;0,(AL36-P36)/P36,"")</f>
        <v>-0.71347900189129465</v>
      </c>
      <c r="CZ36" s="19">
        <f>IF(Q36&lt;&gt;0,(BX36-Q36)/Q36,"")</f>
        <v>-0.71308322003277191</v>
      </c>
      <c r="DA36" s="19">
        <f>IF(R36&lt;&gt;0,(CB36-R36)/R36,"")</f>
        <v>-0.71347101398213542</v>
      </c>
      <c r="DB36" s="19">
        <f>IF(S36&lt;&gt;0,(CF36-S36)/S36,"")</f>
        <v>-0.71388497489386593</v>
      </c>
    </row>
    <row r="37" spans="1:106" x14ac:dyDescent="0.3">
      <c r="A37" s="3" t="s">
        <v>70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</row>
    <row r="38" spans="1:106" x14ac:dyDescent="0.3">
      <c r="A38" s="3" t="s">
        <v>123</v>
      </c>
      <c r="B38" s="1">
        <f>SUM(B3:B34)</f>
        <v>6243382.1845890004</v>
      </c>
      <c r="C38" s="1">
        <f t="shared" ref="C38:N38" si="24">SUM(C3:C34)</f>
        <v>11093.673512952999</v>
      </c>
      <c r="D38" s="1">
        <f t="shared" si="24"/>
        <v>1520166.6870085001</v>
      </c>
      <c r="E38" s="1">
        <f>SUM(E3:E34)</f>
        <v>84482.103569640007</v>
      </c>
      <c r="F38" s="1">
        <f t="shared" si="24"/>
        <v>64957.953271459992</v>
      </c>
      <c r="G38" s="1">
        <f t="shared" si="24"/>
        <v>29030.113407120007</v>
      </c>
      <c r="H38" s="1">
        <f t="shared" si="24"/>
        <v>557218.25552010012</v>
      </c>
      <c r="I38" s="1">
        <f t="shared" si="24"/>
        <v>2412.5303114610001</v>
      </c>
      <c r="J38" s="1">
        <f t="shared" si="24"/>
        <v>13609.867642758001</v>
      </c>
      <c r="K38" s="1">
        <f t="shared" si="24"/>
        <v>5861.3877382950004</v>
      </c>
      <c r="L38" s="1">
        <f t="shared" si="24"/>
        <v>407.51602685060004</v>
      </c>
      <c r="M38" s="1">
        <f t="shared" si="24"/>
        <v>2016.7246594830001</v>
      </c>
      <c r="N38" s="1">
        <f t="shared" si="24"/>
        <v>823.11970471669986</v>
      </c>
      <c r="O38" s="1">
        <f t="shared" ref="O38:S38" si="25">SUM(O3:O34)</f>
        <v>11255.982171022</v>
      </c>
      <c r="P38" s="1">
        <f t="shared" si="25"/>
        <v>9553.9749343399981</v>
      </c>
      <c r="Q38" s="1">
        <f t="shared" si="25"/>
        <v>278.17730363390001</v>
      </c>
      <c r="R38" s="1">
        <f t="shared" si="25"/>
        <v>49879.398882019996</v>
      </c>
      <c r="S38" s="1">
        <f t="shared" si="25"/>
        <v>38518.087860639993</v>
      </c>
      <c r="V38" s="1">
        <f t="shared" ref="V38" si="26">SUM(V3:V34)</f>
        <v>273.53697904806546</v>
      </c>
      <c r="W38" s="1">
        <f t="shared" ref="W38:CF38" si="27">SUM(W3:W34)</f>
        <v>114.15505000488612</v>
      </c>
      <c r="X38" s="1">
        <f t="shared" si="27"/>
        <v>674.17985468668576</v>
      </c>
      <c r="Y38" s="1">
        <f t="shared" si="27"/>
        <v>674.18582345665527</v>
      </c>
      <c r="Z38" s="1">
        <f t="shared" si="27"/>
        <v>388.03972755357296</v>
      </c>
      <c r="AA38" s="1">
        <f t="shared" si="27"/>
        <v>3885.3755869603619</v>
      </c>
      <c r="AB38" s="1">
        <f t="shared" si="27"/>
        <v>576.09291645243127</v>
      </c>
      <c r="AC38" s="1">
        <f t="shared" si="27"/>
        <v>6835.7009104244571</v>
      </c>
      <c r="AD38" s="1">
        <f t="shared" si="27"/>
        <v>1812454.7126391646</v>
      </c>
      <c r="AE38" s="1">
        <f t="shared" si="27"/>
        <v>8586.6419198390868</v>
      </c>
      <c r="AF38" s="1">
        <f t="shared" si="27"/>
        <v>2479.7651375977421</v>
      </c>
      <c r="AG38" s="1">
        <f t="shared" si="27"/>
        <v>2488.218501416155</v>
      </c>
      <c r="AH38" s="1">
        <f t="shared" si="27"/>
        <v>3219.4766462335224</v>
      </c>
      <c r="AI38" s="1">
        <f t="shared" si="27"/>
        <v>113.9359280152058</v>
      </c>
      <c r="AJ38" s="1">
        <f t="shared" si="27"/>
        <v>1615.9581634492718</v>
      </c>
      <c r="AK38" s="1">
        <f t="shared" si="27"/>
        <v>1615.9579772266106</v>
      </c>
      <c r="AL38" s="1">
        <f t="shared" si="27"/>
        <v>2737.4144340926482</v>
      </c>
      <c r="AM38" s="1">
        <f t="shared" si="27"/>
        <v>3578.8440194327086</v>
      </c>
      <c r="AN38" s="1">
        <f t="shared" si="27"/>
        <v>5970.7164989315834</v>
      </c>
      <c r="AO38" s="1">
        <f t="shared" si="27"/>
        <v>92.353556336208086</v>
      </c>
      <c r="AP38" s="1">
        <f t="shared" si="27"/>
        <v>52.297110942662115</v>
      </c>
      <c r="AQ38" s="1">
        <f t="shared" si="27"/>
        <v>664.81901871875846</v>
      </c>
      <c r="AR38" s="1">
        <f t="shared" si="27"/>
        <v>232.14256156650831</v>
      </c>
      <c r="AS38" s="1">
        <f t="shared" si="27"/>
        <v>2983.0505248197405</v>
      </c>
      <c r="AT38" s="1">
        <f t="shared" si="27"/>
        <v>0</v>
      </c>
      <c r="AU38" s="1">
        <f t="shared" ref="AU38" si="28">SUM(AU3:AU34)</f>
        <v>164362.57912441847</v>
      </c>
      <c r="AV38" s="1">
        <f t="shared" si="27"/>
        <v>377625.62711225881</v>
      </c>
      <c r="AW38" s="1">
        <f t="shared" si="27"/>
        <v>66150.774075514229</v>
      </c>
      <c r="AX38" s="1">
        <f t="shared" si="27"/>
        <v>447355.24520720594</v>
      </c>
      <c r="AY38" s="1">
        <f t="shared" si="27"/>
        <v>4612.7008483367017</v>
      </c>
      <c r="AZ38" s="1">
        <f t="shared" si="27"/>
        <v>9.6382835526097459</v>
      </c>
      <c r="BA38" s="1">
        <f t="shared" si="27"/>
        <v>84291.457615212654</v>
      </c>
      <c r="BB38" s="1">
        <f t="shared" si="27"/>
        <v>50.42963464807476</v>
      </c>
      <c r="BC38" s="1">
        <f t="shared" si="27"/>
        <v>10.013627974377632</v>
      </c>
      <c r="BD38" s="1">
        <f t="shared" si="27"/>
        <v>4841.7879379386295</v>
      </c>
      <c r="BE38" s="1">
        <f t="shared" si="27"/>
        <v>90.468675185373854</v>
      </c>
      <c r="BF38" s="1">
        <f t="shared" si="27"/>
        <v>4.3922423490688196</v>
      </c>
      <c r="BG38" s="1">
        <f t="shared" si="27"/>
        <v>2.8912188513665051</v>
      </c>
      <c r="BH38" s="1">
        <f t="shared" si="27"/>
        <v>16111.718021625611</v>
      </c>
      <c r="BI38" s="1">
        <f t="shared" si="27"/>
        <v>11380.183910078986</v>
      </c>
      <c r="BJ38" s="1">
        <f t="shared" si="27"/>
        <v>4731.5341115466399</v>
      </c>
      <c r="BK38" s="1">
        <f t="shared" si="27"/>
        <v>48.863853682172135</v>
      </c>
      <c r="BL38" s="1">
        <f t="shared" si="27"/>
        <v>0.59404305206765862</v>
      </c>
      <c r="BM38" s="1">
        <f t="shared" si="27"/>
        <v>335.06941278623572</v>
      </c>
      <c r="BN38" s="1">
        <f t="shared" si="27"/>
        <v>11.022503448844812</v>
      </c>
      <c r="BO38" s="1">
        <f t="shared" si="27"/>
        <v>447.55190217183565</v>
      </c>
      <c r="BP38" s="1">
        <f t="shared" si="27"/>
        <v>65.149257601904822</v>
      </c>
      <c r="BQ38" s="1">
        <f t="shared" si="27"/>
        <v>15.487283288959588</v>
      </c>
      <c r="BR38" s="1">
        <f t="shared" si="27"/>
        <v>2121.9921835222549</v>
      </c>
      <c r="BS38" s="1">
        <f t="shared" si="27"/>
        <v>406.62583136343267</v>
      </c>
      <c r="BT38" s="1">
        <f t="shared" si="27"/>
        <v>52.121458139277337</v>
      </c>
      <c r="BU38" s="1">
        <f t="shared" si="27"/>
        <v>3270.0872701810181</v>
      </c>
      <c r="BV38" s="1">
        <f t="shared" si="27"/>
        <v>2.6231217049176139</v>
      </c>
      <c r="BW38" s="1">
        <f t="shared" si="27"/>
        <v>6831.5862273514522</v>
      </c>
      <c r="BX38" s="1">
        <f t="shared" si="27"/>
        <v>79.813736218604475</v>
      </c>
      <c r="BY38" s="1">
        <f t="shared" si="27"/>
        <v>0</v>
      </c>
      <c r="BZ38" s="1">
        <f t="shared" si="27"/>
        <v>3.7998185355738543</v>
      </c>
      <c r="CA38" s="1">
        <f t="shared" si="27"/>
        <v>18720.788074513272</v>
      </c>
      <c r="CB38" s="1">
        <f t="shared" si="27"/>
        <v>14291.893584845795</v>
      </c>
      <c r="CC38" s="1">
        <f t="shared" si="27"/>
        <v>2536.5076742050501</v>
      </c>
      <c r="CD38" s="1">
        <f t="shared" si="27"/>
        <v>159395.32620038834</v>
      </c>
      <c r="CE38" s="1">
        <f t="shared" si="27"/>
        <v>26715.117914787159</v>
      </c>
      <c r="CF38" s="1">
        <f t="shared" si="27"/>
        <v>11020.603675287288</v>
      </c>
      <c r="CG38" s="1"/>
      <c r="CH38" s="1"/>
      <c r="CI38" s="1"/>
      <c r="CK38" s="19">
        <f>IF(B38&lt;&gt;0,(AD38-B38)/B38,"")</f>
        <v>-0.70969986154091613</v>
      </c>
      <c r="CL38" s="19">
        <f>IF(C38&lt;&gt;0,(AS38-C38)/C38,"")</f>
        <v>-0.7311034508689368</v>
      </c>
      <c r="CM38" s="19">
        <f>IF(D38&lt;&gt;0,(AX38-D38)/D38,"")</f>
        <v>-0.70571961020436147</v>
      </c>
      <c r="CN38" s="19">
        <f>IF(E38&lt;&gt;0,(BH38-E38)/E38,"")</f>
        <v>-0.80928838960142069</v>
      </c>
      <c r="CO38" s="19">
        <f>IF(F38&lt;&gt;0,(BI38-F38)/F38,"")</f>
        <v>-0.82480691990831245</v>
      </c>
      <c r="CP38" s="19">
        <f>IF(G38&lt;&gt;0,(BW38-G38)/G38,"")</f>
        <v>-0.76467242371585376</v>
      </c>
      <c r="CQ38" s="19">
        <f>IF(H38&lt;&gt;0,(CD38-H38)/H38,"")</f>
        <v>-0.71394453677471337</v>
      </c>
      <c r="CR38" s="19">
        <f>IF(I38&lt;&gt;0,(Y38-I38)/I38,"")</f>
        <v>-0.72054824751678404</v>
      </c>
      <c r="CS38" s="19">
        <f>IF(J38&lt;&gt;0,(AA38-J38)/J38,"")</f>
        <v>-0.71451775366619208</v>
      </c>
      <c r="CT38" s="19">
        <f>IF(K38&lt;&gt;0,(AK38-K38)/K38,"")</f>
        <v>-0.72430454196557359</v>
      </c>
      <c r="CU38" s="19">
        <f>IF(L38&lt;&gt;0,(W38-L38)/L38,"")</f>
        <v>-0.71987592515781806</v>
      </c>
      <c r="CV38" s="19">
        <f>IF(M38&lt;&gt;0,(AB38-M38)/M38,"")</f>
        <v>-0.71434230560749123</v>
      </c>
      <c r="CW38" s="19">
        <f>IF(N38&lt;&gt;0,(AR38-N38)/N38,"")</f>
        <v>-0.71797229462948309</v>
      </c>
      <c r="CX38" s="19">
        <f>IF(O38&lt;&gt;0,(AH38-O38)/O38,"")</f>
        <v>-0.71397639074785357</v>
      </c>
      <c r="CY38" s="19">
        <f>IF(P38&lt;&gt;0,(AL38-P38)/P38,"")</f>
        <v>-0.71347900189129465</v>
      </c>
      <c r="CZ38" s="19">
        <f>IF(Q38&lt;&gt;0,(BX38-Q38)/Q38,"")</f>
        <v>-0.71308322003277191</v>
      </c>
      <c r="DA38" s="19">
        <f>IF(R38&lt;&gt;0,(CB38-R38)/R38,"")</f>
        <v>-0.71347101398213542</v>
      </c>
      <c r="DB38" s="19">
        <f>IF(S38&lt;&gt;0,(CF38-S38)/S38,"")</f>
        <v>-0.71388497489386593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I87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1" sqref="B1"/>
    </sheetView>
  </sheetViews>
  <sheetFormatPr defaultColWidth="9.109375" defaultRowHeight="14.4" x14ac:dyDescent="0.3"/>
  <cols>
    <col min="1" max="1" width="19.88671875" style="23" customWidth="1"/>
    <col min="2" max="12" width="9.109375" style="23"/>
    <col min="13" max="13" width="15.5546875" style="23" bestFit="1" customWidth="1"/>
    <col min="14" max="15" width="6.6640625" style="23" bestFit="1" customWidth="1"/>
    <col min="16" max="16" width="5.6640625" style="23" bestFit="1" customWidth="1"/>
    <col min="17" max="17" width="14.5546875" style="23" bestFit="1" customWidth="1"/>
    <col min="18" max="18" width="5.5546875" style="23" bestFit="1" customWidth="1"/>
    <col min="19" max="19" width="5.44140625" style="23" bestFit="1" customWidth="1"/>
    <col min="20" max="20" width="6.6640625" style="23" bestFit="1" customWidth="1"/>
    <col min="21" max="22" width="9.33203125" style="23" bestFit="1" customWidth="1"/>
    <col min="23" max="23" width="5.6640625" style="23" bestFit="1" customWidth="1"/>
    <col min="24" max="24" width="7.6640625" style="23" bestFit="1" customWidth="1"/>
    <col min="25" max="25" width="5.6640625" style="23" bestFit="1" customWidth="1"/>
    <col min="26" max="26" width="6.6640625" style="23" bestFit="1" customWidth="1"/>
    <col min="27" max="27" width="5.6640625" style="23" bestFit="1" customWidth="1"/>
    <col min="28" max="28" width="6.44140625" style="23" bestFit="1" customWidth="1"/>
    <col min="29" max="29" width="15.44140625" style="23" bestFit="1" customWidth="1"/>
    <col min="30" max="30" width="6.5546875" style="23" customWidth="1"/>
    <col min="31" max="31" width="5.6640625" style="23" bestFit="1" customWidth="1"/>
    <col min="32" max="32" width="5.109375" style="23" bestFit="1" customWidth="1"/>
    <col min="33" max="34" width="5.6640625" style="23" bestFit="1" customWidth="1"/>
    <col min="35" max="35" width="6.6640625" style="23" bestFit="1" customWidth="1"/>
    <col min="36" max="36" width="6.109375" style="23" bestFit="1" customWidth="1"/>
    <col min="37" max="37" width="7.6640625" style="23" bestFit="1" customWidth="1"/>
    <col min="38" max="38" width="10" style="23" bestFit="1" customWidth="1"/>
    <col min="39" max="39" width="9.33203125" style="23" bestFit="1" customWidth="1"/>
    <col min="40" max="40" width="7.6640625" style="23" bestFit="1" customWidth="1"/>
    <col min="41" max="41" width="6.6640625" style="23" bestFit="1" customWidth="1"/>
    <col min="42" max="42" width="7.6640625" style="23" bestFit="1" customWidth="1"/>
    <col min="43" max="43" width="6" style="23" bestFit="1" customWidth="1"/>
    <col min="44" max="44" width="6.6640625" style="23" bestFit="1" customWidth="1"/>
    <col min="45" max="45" width="5.6640625" style="23" bestFit="1" customWidth="1"/>
    <col min="46" max="46" width="7.6640625" style="23" bestFit="1" customWidth="1"/>
    <col min="47" max="50" width="5.6640625" style="23" bestFit="1" customWidth="1"/>
    <col min="51" max="51" width="5.88671875" style="23" bestFit="1" customWidth="1"/>
    <col min="52" max="52" width="4.109375" style="23" bestFit="1" customWidth="1"/>
    <col min="53" max="53" width="7.6640625" style="23" bestFit="1" customWidth="1"/>
    <col min="54" max="54" width="6.88671875" style="23" bestFit="1" customWidth="1"/>
    <col min="55" max="55" width="6.6640625" style="23" bestFit="1" customWidth="1"/>
    <col min="56" max="56" width="5.109375" style="23" bestFit="1" customWidth="1"/>
    <col min="57" max="57" width="5.33203125" style="23" bestFit="1" customWidth="1"/>
    <col min="58" max="58" width="8.6640625" style="23" bestFit="1" customWidth="1"/>
    <col min="59" max="59" width="4.88671875" style="23" bestFit="1" customWidth="1"/>
    <col min="60" max="60" width="7.88671875" style="23" bestFit="1" customWidth="1"/>
    <col min="61" max="61" width="5.88671875" style="23" bestFit="1" customWidth="1"/>
    <col min="62" max="62" width="6" style="23" bestFit="1" customWidth="1"/>
    <col min="63" max="63" width="6.6640625" style="23" bestFit="1" customWidth="1"/>
    <col min="64" max="64" width="7.6640625" style="23" bestFit="1" customWidth="1"/>
    <col min="65" max="66" width="5.6640625" style="23" bestFit="1" customWidth="1"/>
    <col min="67" max="67" width="4.109375" style="23" bestFit="1" customWidth="1"/>
    <col min="68" max="68" width="9.33203125" style="23" bestFit="1" customWidth="1"/>
    <col min="69" max="69" width="8" style="23" bestFit="1" customWidth="1"/>
    <col min="70" max="70" width="6.6640625" style="23" bestFit="1" customWidth="1"/>
    <col min="71" max="71" width="5.6640625" style="23" bestFit="1" customWidth="1"/>
    <col min="72" max="72" width="6.6640625" style="23" bestFit="1" customWidth="1"/>
    <col min="73" max="73" width="4.88671875" style="23" bestFit="1" customWidth="1"/>
    <col min="74" max="74" width="6.6640625" style="23" bestFit="1" customWidth="1"/>
    <col min="75" max="75" width="9.109375" style="23" bestFit="1" customWidth="1"/>
    <col min="76" max="76" width="7.109375" style="23" bestFit="1" customWidth="1"/>
    <col min="77" max="16384" width="9.109375" style="23"/>
  </cols>
  <sheetData>
    <row r="1" spans="1:87" x14ac:dyDescent="0.3">
      <c r="B1" s="23" t="s">
        <v>654</v>
      </c>
      <c r="I1" s="72" t="s">
        <v>534</v>
      </c>
      <c r="M1" s="23" t="s">
        <v>636</v>
      </c>
      <c r="CB1" s="23" t="s">
        <v>452</v>
      </c>
      <c r="CD1" s="23" t="s">
        <v>656</v>
      </c>
    </row>
    <row r="2" spans="1:87" x14ac:dyDescent="0.3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1" t="s">
        <v>146</v>
      </c>
      <c r="J2" s="21"/>
      <c r="K2" s="21"/>
      <c r="L2" s="21"/>
      <c r="M2" s="21" t="s">
        <v>224</v>
      </c>
      <c r="N2" s="21" t="s">
        <v>552</v>
      </c>
      <c r="O2" s="21" t="s">
        <v>454</v>
      </c>
      <c r="P2" s="21" t="s">
        <v>127</v>
      </c>
      <c r="Q2" s="21" t="s">
        <v>128</v>
      </c>
      <c r="R2" s="21" t="s">
        <v>129</v>
      </c>
      <c r="S2" s="21" t="s">
        <v>513</v>
      </c>
      <c r="T2" s="21" t="s">
        <v>455</v>
      </c>
      <c r="U2" s="21" t="s">
        <v>130</v>
      </c>
      <c r="V2" s="21" t="s">
        <v>57</v>
      </c>
      <c r="W2" s="21" t="s">
        <v>132</v>
      </c>
      <c r="X2" s="21" t="s">
        <v>133</v>
      </c>
      <c r="Y2" s="21" t="s">
        <v>456</v>
      </c>
      <c r="Z2" s="21" t="s">
        <v>134</v>
      </c>
      <c r="AA2" s="21" t="s">
        <v>553</v>
      </c>
      <c r="AB2" s="21" t="s">
        <v>135</v>
      </c>
      <c r="AC2" s="21" t="s">
        <v>136</v>
      </c>
      <c r="AD2" s="21" t="s">
        <v>137</v>
      </c>
      <c r="AE2" s="21" t="s">
        <v>138</v>
      </c>
      <c r="AF2" s="21" t="s">
        <v>139</v>
      </c>
      <c r="AG2" s="21" t="s">
        <v>551</v>
      </c>
      <c r="AH2" s="21" t="s">
        <v>461</v>
      </c>
      <c r="AI2" s="21" t="s">
        <v>140</v>
      </c>
      <c r="AJ2" s="21" t="s">
        <v>473</v>
      </c>
      <c r="AK2" s="21" t="s">
        <v>55</v>
      </c>
      <c r="AL2" s="21" t="s">
        <v>124</v>
      </c>
      <c r="AM2" s="21" t="s">
        <v>587</v>
      </c>
      <c r="AN2" s="21" t="s">
        <v>141</v>
      </c>
      <c r="AO2" s="21" t="s">
        <v>142</v>
      </c>
      <c r="AP2" s="21" t="s">
        <v>58</v>
      </c>
      <c r="AQ2" s="21" t="s">
        <v>143</v>
      </c>
      <c r="AR2" s="21" t="s">
        <v>144</v>
      </c>
      <c r="AS2" s="21" t="s">
        <v>145</v>
      </c>
      <c r="AT2" s="21" t="s">
        <v>146</v>
      </c>
      <c r="AU2" s="21" t="s">
        <v>147</v>
      </c>
      <c r="AV2" s="21" t="s">
        <v>148</v>
      </c>
      <c r="AW2" s="21" t="s">
        <v>149</v>
      </c>
      <c r="AX2" s="21" t="s">
        <v>150</v>
      </c>
      <c r="AY2" s="21" t="s">
        <v>151</v>
      </c>
      <c r="AZ2" s="21" t="s">
        <v>152</v>
      </c>
      <c r="BA2" s="21" t="s">
        <v>52</v>
      </c>
      <c r="BB2" s="21" t="s">
        <v>51</v>
      </c>
      <c r="BC2" s="21" t="s">
        <v>153</v>
      </c>
      <c r="BD2" s="21" t="s">
        <v>155</v>
      </c>
      <c r="BE2" s="21" t="s">
        <v>156</v>
      </c>
      <c r="BF2" s="21" t="s">
        <v>157</v>
      </c>
      <c r="BG2" s="21" t="s">
        <v>158</v>
      </c>
      <c r="BH2" s="21" t="s">
        <v>159</v>
      </c>
      <c r="BI2" s="21" t="s">
        <v>160</v>
      </c>
      <c r="BJ2" s="21" t="s">
        <v>161</v>
      </c>
      <c r="BK2" s="21" t="s">
        <v>162</v>
      </c>
      <c r="BL2" s="21" t="s">
        <v>464</v>
      </c>
      <c r="BM2" s="21" t="s">
        <v>163</v>
      </c>
      <c r="BN2" s="21" t="s">
        <v>164</v>
      </c>
      <c r="BO2" s="21" t="s">
        <v>165</v>
      </c>
      <c r="BP2" s="21" t="s">
        <v>59</v>
      </c>
      <c r="BQ2" s="21" t="s">
        <v>474</v>
      </c>
      <c r="BR2" s="21" t="s">
        <v>166</v>
      </c>
      <c r="BS2" s="21" t="s">
        <v>167</v>
      </c>
      <c r="BT2" s="21" t="s">
        <v>168</v>
      </c>
      <c r="BU2" s="21" t="s">
        <v>169</v>
      </c>
      <c r="BV2" s="21" t="s">
        <v>170</v>
      </c>
      <c r="BW2" s="21" t="s">
        <v>171</v>
      </c>
      <c r="BX2" s="21" t="s">
        <v>475</v>
      </c>
      <c r="BZ2" s="21" t="s">
        <v>655</v>
      </c>
      <c r="CA2" s="21" t="s">
        <v>137</v>
      </c>
      <c r="CB2" s="21" t="s">
        <v>57</v>
      </c>
      <c r="CC2" s="21" t="s">
        <v>55</v>
      </c>
      <c r="CD2" s="21" t="s">
        <v>58</v>
      </c>
      <c r="CE2" s="21" t="s">
        <v>52</v>
      </c>
      <c r="CF2" s="21" t="s">
        <v>51</v>
      </c>
      <c r="CG2" s="21" t="s">
        <v>59</v>
      </c>
      <c r="CH2" s="21" t="s">
        <v>60</v>
      </c>
      <c r="CI2" s="21" t="s">
        <v>146</v>
      </c>
    </row>
    <row r="3" spans="1:87" x14ac:dyDescent="0.3">
      <c r="A3" s="88" t="s">
        <v>72</v>
      </c>
      <c r="B3" s="21">
        <v>10143.217876000001</v>
      </c>
      <c r="C3" s="21">
        <v>4.6871773473999996</v>
      </c>
      <c r="D3" s="21">
        <v>20271.701128000001</v>
      </c>
      <c r="E3" s="21">
        <v>4288.2916099000004</v>
      </c>
      <c r="F3" s="21">
        <v>1744.0932603000001</v>
      </c>
      <c r="G3" s="21">
        <v>26360.174303</v>
      </c>
      <c r="H3" s="21">
        <v>4008.3927551000002</v>
      </c>
      <c r="I3" s="21">
        <v>2079.0284348</v>
      </c>
      <c r="J3" s="21"/>
      <c r="K3" s="21"/>
      <c r="L3" s="21"/>
      <c r="M3" s="21" t="s">
        <v>117</v>
      </c>
      <c r="N3" s="21">
        <v>0</v>
      </c>
      <c r="O3" s="21">
        <v>19.759308089787801</v>
      </c>
      <c r="P3" s="21">
        <v>0.64176699489639</v>
      </c>
      <c r="Q3" s="21">
        <v>0.64176699489639</v>
      </c>
      <c r="R3" s="21">
        <v>1.0874051267378699</v>
      </c>
      <c r="S3" s="21">
        <v>0</v>
      </c>
      <c r="T3" s="21">
        <v>14.9360309800733</v>
      </c>
      <c r="U3" s="21">
        <v>16.326963114778099</v>
      </c>
      <c r="V3" s="21">
        <v>6645.28664041099</v>
      </c>
      <c r="W3" s="21">
        <v>4.7658267625723303</v>
      </c>
      <c r="X3" s="21">
        <v>1.2191997023064101</v>
      </c>
      <c r="Y3" s="21">
        <v>0.74144812822366402</v>
      </c>
      <c r="Z3" s="21">
        <v>2.5548065474526198</v>
      </c>
      <c r="AA3" s="21">
        <v>0</v>
      </c>
      <c r="AB3" s="21">
        <v>41.449400245272102</v>
      </c>
      <c r="AC3" s="21">
        <v>41.449400245272102</v>
      </c>
      <c r="AD3" s="21">
        <v>0.15778804599344101</v>
      </c>
      <c r="AE3" s="21">
        <v>1.27177827387989</v>
      </c>
      <c r="AF3" s="21">
        <v>0.11708077020728901</v>
      </c>
      <c r="AG3" s="21">
        <v>0.87912162571011099</v>
      </c>
      <c r="AH3" s="21">
        <v>0.62568231595540102</v>
      </c>
      <c r="AI3" s="21">
        <v>63.020018472861999</v>
      </c>
      <c r="AJ3" s="21">
        <v>4.6073916029617398E-2</v>
      </c>
      <c r="AK3" s="21">
        <v>1.48786821754327E-2</v>
      </c>
      <c r="AL3" s="21">
        <v>0</v>
      </c>
      <c r="AM3" s="21">
        <v>370.642616508429</v>
      </c>
      <c r="AN3" s="21">
        <v>5370.3280189654397</v>
      </c>
      <c r="AO3" s="21">
        <v>596.54552343191904</v>
      </c>
      <c r="AP3" s="21">
        <v>5967.0313304433503</v>
      </c>
      <c r="AQ3" s="21">
        <v>0.117447856421788</v>
      </c>
      <c r="AR3" s="21">
        <v>3.9593846591388702</v>
      </c>
      <c r="AS3" s="21">
        <v>52.752344560370503</v>
      </c>
      <c r="AT3" s="21">
        <v>144.76675502533999</v>
      </c>
      <c r="AU3" s="21">
        <v>12.465660712359201</v>
      </c>
      <c r="AV3" s="21">
        <v>1.77016866019609</v>
      </c>
      <c r="AW3" s="21">
        <v>4.97363534070778</v>
      </c>
      <c r="AX3" s="21">
        <v>19.419738861683602</v>
      </c>
      <c r="AY3" s="21">
        <v>0.49761044108974301</v>
      </c>
      <c r="AZ3" s="21">
        <v>9.2204058707661396</v>
      </c>
      <c r="BA3" s="21">
        <v>2815.9257113674798</v>
      </c>
      <c r="BB3" s="21">
        <v>694.410787783871</v>
      </c>
      <c r="BC3" s="21">
        <v>2121.5149235836102</v>
      </c>
      <c r="BD3" s="21">
        <v>2.69485386111984</v>
      </c>
      <c r="BE3" s="21">
        <v>0.85772985223520604</v>
      </c>
      <c r="BF3" s="21">
        <v>433.00414204400403</v>
      </c>
      <c r="BG3" s="21">
        <v>3.3450836047774</v>
      </c>
      <c r="BH3" s="21">
        <v>6.8684770688338004</v>
      </c>
      <c r="BI3" s="21">
        <v>5.8591383865473801E-2</v>
      </c>
      <c r="BJ3" s="21">
        <v>0.54258524997657598</v>
      </c>
      <c r="BK3" s="21">
        <v>17.588807280797202</v>
      </c>
      <c r="BL3" s="21">
        <v>1.4466380949907001</v>
      </c>
      <c r="BM3" s="21">
        <v>124.498816955748</v>
      </c>
      <c r="BN3" s="21">
        <v>2.2706288510281798</v>
      </c>
      <c r="BO3" s="21">
        <v>1.5815071843119</v>
      </c>
      <c r="BP3" s="21">
        <v>7975.7652572397901</v>
      </c>
      <c r="BQ3" s="21">
        <v>0.93670971225289001</v>
      </c>
      <c r="BR3" s="21">
        <v>0</v>
      </c>
      <c r="BS3" s="21">
        <v>20.006623920640099</v>
      </c>
      <c r="BT3" s="21">
        <v>14.3682926750859</v>
      </c>
      <c r="BU3" s="21">
        <v>0</v>
      </c>
      <c r="BV3" s="21">
        <v>26.475852269281901</v>
      </c>
      <c r="BW3" s="21">
        <v>388.12984218246601</v>
      </c>
      <c r="BX3" s="21">
        <v>6.1664962389700904</v>
      </c>
      <c r="BY3" s="32"/>
      <c r="BZ3" s="32">
        <f>AM3/BW3</f>
        <v>0.95494490818921374</v>
      </c>
      <c r="CA3" s="31">
        <f t="shared" ref="CA3:CA47" si="0">AD3/AP3</f>
        <v>2.6443307778261215E-5</v>
      </c>
      <c r="CB3" s="19">
        <f t="shared" ref="CB3:CB34" si="1">IF(B3=0,"",(V3-B3)/B3)</f>
        <v>-0.34485419502478704</v>
      </c>
      <c r="CC3" s="19">
        <f t="shared" ref="CC3:CC34" si="2">IF(C3=0,"",(AK3-C3)/C3)</f>
        <v>-0.99682566263815764</v>
      </c>
      <c r="CD3" s="19">
        <f t="shared" ref="CD3:CD34" si="3">IF(D3=0,"",(AP3-D3)/D3)</f>
        <v>-0.70564723242681038</v>
      </c>
      <c r="CE3" s="19">
        <f t="shared" ref="CE3:CE34" si="4">IF(E3=0,"",(BA3-E3)/E3)</f>
        <v>-0.34334556333188709</v>
      </c>
      <c r="CF3" s="19">
        <f t="shared" ref="CF3:CF34" si="5">IF(F3=0,"",(BB3-F3)/F3)</f>
        <v>-0.60184996777957511</v>
      </c>
      <c r="CG3" s="19">
        <f t="shared" ref="CG3:CG34" si="6">IF(G3=0,"",(BP3-G3)/G3)</f>
        <v>-0.69743123981042554</v>
      </c>
      <c r="CH3" s="19">
        <f t="shared" ref="CH3:CH34" si="7">IF(H3=0,"",(BW3-H3)/H3)</f>
        <v>-0.9031707055929995</v>
      </c>
      <c r="CI3" s="19">
        <f>IF(I3=0,"",(AT3-I3)/I3)</f>
        <v>-0.93036807356640783</v>
      </c>
    </row>
    <row r="4" spans="1:87" x14ac:dyDescent="0.3">
      <c r="A4" s="88" t="s">
        <v>73</v>
      </c>
      <c r="B4" s="21">
        <v>221.45936395000001</v>
      </c>
      <c r="C4" s="21">
        <v>16.985714743999999</v>
      </c>
      <c r="D4" s="21">
        <v>241.21098309000001</v>
      </c>
      <c r="E4" s="21">
        <v>36.254744928000001</v>
      </c>
      <c r="F4" s="21">
        <v>17.690145805</v>
      </c>
      <c r="G4" s="21">
        <v>105.71809885</v>
      </c>
      <c r="H4" s="21">
        <v>230.56224168</v>
      </c>
      <c r="I4" s="21">
        <v>61.953141582000001</v>
      </c>
      <c r="J4" s="21"/>
      <c r="K4" s="21"/>
      <c r="L4" s="21"/>
      <c r="M4" s="21" t="s">
        <v>73</v>
      </c>
      <c r="N4" s="21">
        <v>0</v>
      </c>
      <c r="O4" s="21">
        <v>2.7522365540028102</v>
      </c>
      <c r="P4" s="21">
        <v>0.46919538216066298</v>
      </c>
      <c r="Q4" s="21">
        <v>0.46919538216066298</v>
      </c>
      <c r="R4" s="21">
        <v>0.68956355565568095</v>
      </c>
      <c r="S4" s="21">
        <v>0</v>
      </c>
      <c r="T4" s="21">
        <v>1.7806641362751101</v>
      </c>
      <c r="U4" s="21">
        <v>41.746375544789402</v>
      </c>
      <c r="V4" s="21">
        <v>221.505330952783</v>
      </c>
      <c r="W4" s="21">
        <v>13.016518645387</v>
      </c>
      <c r="X4" s="21">
        <v>2.05974833853579</v>
      </c>
      <c r="Y4" s="21">
        <v>1.0812820400874299</v>
      </c>
      <c r="Z4" s="21">
        <v>15.352293220888701</v>
      </c>
      <c r="AA4" s="21">
        <v>0</v>
      </c>
      <c r="AB4" s="21">
        <v>8.7236643821790008</v>
      </c>
      <c r="AC4" s="21">
        <v>8.7236643821790008</v>
      </c>
      <c r="AD4" s="21">
        <v>9.5339643466966204E-2</v>
      </c>
      <c r="AE4" s="21">
        <v>2.2105860822673402</v>
      </c>
      <c r="AF4" s="21">
        <v>6.0900195375915601E-2</v>
      </c>
      <c r="AG4" s="21">
        <v>0.47144307233504401</v>
      </c>
      <c r="AH4" s="21">
        <v>0.46344695485485299</v>
      </c>
      <c r="AI4" s="21">
        <v>8.0858433853422707</v>
      </c>
      <c r="AJ4" s="21">
        <v>2.47080176038342E-2</v>
      </c>
      <c r="AK4" s="21">
        <v>16.979967668988099</v>
      </c>
      <c r="AL4" s="21">
        <v>0</v>
      </c>
      <c r="AM4" s="21">
        <v>186.04072779752701</v>
      </c>
      <c r="AN4" s="21">
        <v>217.054805635977</v>
      </c>
      <c r="AO4" s="21">
        <v>24.021745641241701</v>
      </c>
      <c r="AP4" s="21">
        <v>241.171890920685</v>
      </c>
      <c r="AQ4" s="21">
        <v>5.5459251064556701E-2</v>
      </c>
      <c r="AR4" s="21">
        <v>4.7885423766530302</v>
      </c>
      <c r="AS4" s="21">
        <v>0.25415991225604401</v>
      </c>
      <c r="AT4" s="21">
        <v>63.137504358402097</v>
      </c>
      <c r="AU4" s="21">
        <v>0.304616919833815</v>
      </c>
      <c r="AV4" s="21">
        <v>1.7635128654023</v>
      </c>
      <c r="AW4" s="21">
        <v>0.57085309697580799</v>
      </c>
      <c r="AX4" s="21">
        <v>0.36140205345647403</v>
      </c>
      <c r="AY4" s="21">
        <v>1.0164665421055199E-2</v>
      </c>
      <c r="AZ4" s="21">
        <v>0.46187212550791601</v>
      </c>
      <c r="BA4" s="21">
        <v>36.209690041459197</v>
      </c>
      <c r="BB4" s="21">
        <v>17.657456523312401</v>
      </c>
      <c r="BC4" s="21">
        <v>18.5522335181467</v>
      </c>
      <c r="BD4" s="21">
        <v>2.84323291280168E-3</v>
      </c>
      <c r="BE4" s="21">
        <v>1.3275568930262299E-2</v>
      </c>
      <c r="BF4" s="21">
        <v>6.8457925759464802</v>
      </c>
      <c r="BG4" s="21">
        <v>0.10403358290756599</v>
      </c>
      <c r="BH4" s="21">
        <v>0.93815096811014598</v>
      </c>
      <c r="BI4" s="21">
        <v>1.07282596544144</v>
      </c>
      <c r="BJ4" s="21">
        <v>0.19641947342603699</v>
      </c>
      <c r="BK4" s="21">
        <v>2.3929776195814401</v>
      </c>
      <c r="BL4" s="21">
        <v>2.6799451402220802</v>
      </c>
      <c r="BM4" s="21">
        <v>1.19900799748673</v>
      </c>
      <c r="BN4" s="21">
        <v>1.1355779817831999</v>
      </c>
      <c r="BO4" s="21">
        <v>2.9969917932946299E-2</v>
      </c>
      <c r="BP4" s="21">
        <v>104.93567909254</v>
      </c>
      <c r="BQ4" s="21">
        <v>0.502327390236322</v>
      </c>
      <c r="BR4" s="21">
        <v>0</v>
      </c>
      <c r="BS4" s="21">
        <v>30.313306548961901</v>
      </c>
      <c r="BT4" s="21">
        <v>15.0085744839705</v>
      </c>
      <c r="BU4" s="21">
        <v>0</v>
      </c>
      <c r="BV4" s="21">
        <v>8.1456144794171195</v>
      </c>
      <c r="BW4" s="21">
        <v>230.53301258839099</v>
      </c>
      <c r="BX4" s="21">
        <v>4.5515801336513197</v>
      </c>
      <c r="BY4" s="32"/>
      <c r="BZ4" s="32">
        <f t="shared" ref="BZ4:BZ47" si="8">AM4/BW4</f>
        <v>0.80700254470580546</v>
      </c>
      <c r="CA4" s="31">
        <f t="shared" si="0"/>
        <v>3.9531822345880628E-4</v>
      </c>
      <c r="CB4" s="19">
        <f t="shared" si="1"/>
        <v>2.0756405131446809E-4</v>
      </c>
      <c r="CC4" s="19">
        <f t="shared" si="2"/>
        <v>-3.3834755254737094E-4</v>
      </c>
      <c r="CD4" s="19">
        <f t="shared" si="3"/>
        <v>-1.6206629073944759E-4</v>
      </c>
      <c r="CE4" s="19">
        <f t="shared" si="4"/>
        <v>-1.242730755113032E-3</v>
      </c>
      <c r="CF4" s="19">
        <f t="shared" si="5"/>
        <v>-1.8478808511775853E-3</v>
      </c>
      <c r="CG4" s="19">
        <f t="shared" si="6"/>
        <v>-7.4010010203660118E-3</v>
      </c>
      <c r="CH4" s="19">
        <f t="shared" si="7"/>
        <v>-1.2677310645503866E-4</v>
      </c>
      <c r="CI4" s="19">
        <f t="shared" ref="CI4:CI15" si="9">IF(I4=0,"",(AT4-I4)/I4)</f>
        <v>1.9117073745719519E-2</v>
      </c>
    </row>
    <row r="5" spans="1:87" x14ac:dyDescent="0.3">
      <c r="A5" s="88" t="s">
        <v>74</v>
      </c>
      <c r="B5" s="21">
        <v>4419.6581432000003</v>
      </c>
      <c r="C5" s="21">
        <v>107.28510780000001</v>
      </c>
      <c r="D5" s="21">
        <v>20370.353668</v>
      </c>
      <c r="E5" s="21">
        <v>988.16809103000003</v>
      </c>
      <c r="F5" s="21">
        <v>539.53893664999998</v>
      </c>
      <c r="G5" s="21">
        <v>70471.616634000005</v>
      </c>
      <c r="H5" s="21">
        <v>3782.1929303000002</v>
      </c>
      <c r="I5" s="21">
        <v>2152.5162159000001</v>
      </c>
      <c r="J5" s="21"/>
      <c r="K5" s="21"/>
      <c r="L5" s="21"/>
      <c r="M5" s="21" t="s">
        <v>67</v>
      </c>
      <c r="N5" s="21">
        <v>0</v>
      </c>
      <c r="O5" s="21">
        <v>38.121885926823403</v>
      </c>
      <c r="P5" s="21">
        <v>23.462189537858599</v>
      </c>
      <c r="Q5" s="21">
        <v>23.462189537858599</v>
      </c>
      <c r="R5" s="21">
        <v>3.7913174718567002</v>
      </c>
      <c r="S5" s="21">
        <v>0</v>
      </c>
      <c r="T5" s="21">
        <v>29.653250244676599</v>
      </c>
      <c r="U5" s="21">
        <v>110.09437236881099</v>
      </c>
      <c r="V5" s="21">
        <v>4417.1390657691099</v>
      </c>
      <c r="W5" s="21">
        <v>19.631966074685899</v>
      </c>
      <c r="X5" s="21">
        <v>1.8836002565946299</v>
      </c>
      <c r="Y5" s="21">
        <v>5.4003644170160099</v>
      </c>
      <c r="Z5" s="21">
        <v>350.64635993994602</v>
      </c>
      <c r="AA5" s="21">
        <v>0</v>
      </c>
      <c r="AB5" s="21">
        <v>73.8354266456369</v>
      </c>
      <c r="AC5" s="21">
        <v>73.8354266456369</v>
      </c>
      <c r="AD5" s="21">
        <v>1.2217631189035401</v>
      </c>
      <c r="AE5" s="21">
        <v>44.652934802788799</v>
      </c>
      <c r="AF5" s="21">
        <v>1.6116561716199</v>
      </c>
      <c r="AG5" s="21">
        <v>6.4660881014579399</v>
      </c>
      <c r="AH5" s="21">
        <v>31.4609398413774</v>
      </c>
      <c r="AI5" s="21">
        <v>188.11049465826699</v>
      </c>
      <c r="AJ5" s="21">
        <v>0.33887126071274698</v>
      </c>
      <c r="AK5" s="21">
        <v>107.199376971791</v>
      </c>
      <c r="AL5" s="21">
        <v>0</v>
      </c>
      <c r="AM5" s="21">
        <v>3661.1341690048698</v>
      </c>
      <c r="AN5" s="21">
        <v>18303.749595399699</v>
      </c>
      <c r="AO5" s="21">
        <v>2032.52844270272</v>
      </c>
      <c r="AP5" s="21">
        <v>20337.499801221398</v>
      </c>
      <c r="AQ5" s="21">
        <v>5.6336123522324399</v>
      </c>
      <c r="AR5" s="21">
        <v>50.170132917395698</v>
      </c>
      <c r="AS5" s="21">
        <v>14.620059971229701</v>
      </c>
      <c r="AT5" s="21">
        <v>2170.0771492394101</v>
      </c>
      <c r="AU5" s="21">
        <v>13.7275056281542</v>
      </c>
      <c r="AV5" s="21">
        <v>3.4029469656133999</v>
      </c>
      <c r="AW5" s="21">
        <v>23.338370485478901</v>
      </c>
      <c r="AX5" s="21">
        <v>7.2135074546393403</v>
      </c>
      <c r="AY5" s="21">
        <v>1.69292257709287</v>
      </c>
      <c r="AZ5" s="21">
        <v>7.0257296169587704</v>
      </c>
      <c r="BA5" s="21">
        <v>989.64272986617402</v>
      </c>
      <c r="BB5" s="21">
        <v>537.72343430417004</v>
      </c>
      <c r="BC5" s="21">
        <v>451.91929556200199</v>
      </c>
      <c r="BD5" s="21">
        <v>7.4534455485926299E-2</v>
      </c>
      <c r="BE5" s="21">
        <v>0.177468806803463</v>
      </c>
      <c r="BF5" s="21">
        <v>202.72685037440101</v>
      </c>
      <c r="BG5" s="21">
        <v>2.3230902958051498</v>
      </c>
      <c r="BH5" s="21">
        <v>51.561987215312399</v>
      </c>
      <c r="BI5" s="21">
        <v>2.6817995157388599</v>
      </c>
      <c r="BJ5" s="21">
        <v>3.07746109779151</v>
      </c>
      <c r="BK5" s="21">
        <v>129.38721391377101</v>
      </c>
      <c r="BL5" s="21">
        <v>39.392906658155901</v>
      </c>
      <c r="BM5" s="21">
        <v>27.057388664384899</v>
      </c>
      <c r="BN5" s="21">
        <v>32.162141074102898</v>
      </c>
      <c r="BO5" s="21">
        <v>15.4724561914052</v>
      </c>
      <c r="BP5" s="21">
        <v>70462.348205924704</v>
      </c>
      <c r="BQ5" s="21">
        <v>6.8895783652669502</v>
      </c>
      <c r="BR5" s="21">
        <v>1640.9927130629401</v>
      </c>
      <c r="BS5" s="21">
        <v>17.343118232907202</v>
      </c>
      <c r="BT5" s="21">
        <v>182.70483789603099</v>
      </c>
      <c r="BU5" s="21">
        <v>0</v>
      </c>
      <c r="BV5" s="21">
        <v>262.34797290470999</v>
      </c>
      <c r="BW5" s="21">
        <v>3785.4310222415502</v>
      </c>
      <c r="BX5" s="21">
        <v>112.77718331228699</v>
      </c>
      <c r="BY5" s="32"/>
      <c r="BZ5" s="32">
        <f t="shared" si="8"/>
        <v>0.96716441205602055</v>
      </c>
      <c r="CA5" s="31">
        <f t="shared" si="0"/>
        <v>6.0074401024956137E-5</v>
      </c>
      <c r="CB5" s="19">
        <f t="shared" si="1"/>
        <v>-5.6997110393393737E-4</v>
      </c>
      <c r="CC5" s="19">
        <f t="shared" si="2"/>
        <v>-7.9909346196330882E-4</v>
      </c>
      <c r="CD5" s="19">
        <f t="shared" si="3"/>
        <v>-1.6128275097261563E-3</v>
      </c>
      <c r="CE5" s="19">
        <f t="shared" si="4"/>
        <v>1.4922955411734962E-3</v>
      </c>
      <c r="CF5" s="19">
        <f t="shared" si="5"/>
        <v>-3.364914415820301E-3</v>
      </c>
      <c r="CG5" s="19">
        <f t="shared" si="6"/>
        <v>-1.3152001497905534E-4</v>
      </c>
      <c r="CH5" s="19">
        <f t="shared" si="7"/>
        <v>8.561413976555574E-4</v>
      </c>
      <c r="CI5" s="19">
        <f t="shared" si="9"/>
        <v>8.1583280115116296E-3</v>
      </c>
    </row>
    <row r="6" spans="1:87" x14ac:dyDescent="0.3">
      <c r="A6" s="88" t="s">
        <v>75</v>
      </c>
      <c r="B6" s="21">
        <v>35721.252034999998</v>
      </c>
      <c r="C6" s="21">
        <v>367.33235274999998</v>
      </c>
      <c r="D6" s="21">
        <v>15659.432123000001</v>
      </c>
      <c r="E6" s="21">
        <v>3063.4232247999998</v>
      </c>
      <c r="F6" s="21">
        <v>1299.2552028</v>
      </c>
      <c r="G6" s="21">
        <v>22075.543429000001</v>
      </c>
      <c r="H6" s="21">
        <v>3305.7838935999998</v>
      </c>
      <c r="I6" s="21">
        <v>934.79198572999996</v>
      </c>
      <c r="J6" s="21"/>
      <c r="K6" s="21"/>
      <c r="L6" s="21"/>
      <c r="M6" s="21" t="s">
        <v>118</v>
      </c>
      <c r="N6" s="21">
        <v>0</v>
      </c>
      <c r="O6" s="21">
        <v>4.93005951843082</v>
      </c>
      <c r="P6" s="21">
        <v>23.7421765032067</v>
      </c>
      <c r="Q6" s="21">
        <v>23.7421765032067</v>
      </c>
      <c r="R6" s="21">
        <v>32.462327909224001</v>
      </c>
      <c r="S6" s="21">
        <v>0</v>
      </c>
      <c r="T6" s="21">
        <v>10.569939226204401</v>
      </c>
      <c r="U6" s="21">
        <v>16.682012516870898</v>
      </c>
      <c r="V6" s="21">
        <v>35704.944280658099</v>
      </c>
      <c r="W6" s="21">
        <v>14.4203104356212</v>
      </c>
      <c r="X6" s="21">
        <v>2.8451668403599899</v>
      </c>
      <c r="Y6" s="21">
        <v>9.1285106790163404</v>
      </c>
      <c r="Z6" s="21">
        <v>21.702403574921298</v>
      </c>
      <c r="AA6" s="21">
        <v>0</v>
      </c>
      <c r="AB6" s="21">
        <v>241.23241545302099</v>
      </c>
      <c r="AC6" s="21">
        <v>241.23241545302099</v>
      </c>
      <c r="AD6" s="21">
        <v>0.56304282256701699</v>
      </c>
      <c r="AE6" s="21">
        <v>22.5617862968592</v>
      </c>
      <c r="AF6" s="21">
        <v>9.0557679571693795E-3</v>
      </c>
      <c r="AG6" s="21">
        <v>6.2943839646672899</v>
      </c>
      <c r="AH6" s="21">
        <v>7.0199778555707999</v>
      </c>
      <c r="AI6" s="21">
        <v>1212.6982699565699</v>
      </c>
      <c r="AJ6" s="21">
        <v>0.32987660337747399</v>
      </c>
      <c r="AK6" s="21">
        <v>367.22125630634298</v>
      </c>
      <c r="AL6" s="21">
        <v>0</v>
      </c>
      <c r="AM6" s="21">
        <v>3176.58821460429</v>
      </c>
      <c r="AN6" s="21">
        <v>14087.4839851384</v>
      </c>
      <c r="AO6" s="21">
        <v>1564.71324194772</v>
      </c>
      <c r="AP6" s="21">
        <v>15652.7602699087</v>
      </c>
      <c r="AQ6" s="21">
        <v>9.4879426873946196E-2</v>
      </c>
      <c r="AR6" s="21">
        <v>33.029365831217902</v>
      </c>
      <c r="AS6" s="21">
        <v>7.0697761867755604</v>
      </c>
      <c r="AT6" s="21">
        <v>949.61955413848398</v>
      </c>
      <c r="AU6" s="21">
        <v>7.7692064292258802</v>
      </c>
      <c r="AV6" s="21">
        <v>13.3801110953113</v>
      </c>
      <c r="AW6" s="21">
        <v>63.377571849135599</v>
      </c>
      <c r="AX6" s="21">
        <v>7.3778886208127803</v>
      </c>
      <c r="AY6" s="21">
        <v>6.5704041314615997</v>
      </c>
      <c r="AZ6" s="21">
        <v>11.025688132277301</v>
      </c>
      <c r="BA6" s="21">
        <v>3032.5099224464502</v>
      </c>
      <c r="BB6" s="21">
        <v>1294.3902127676799</v>
      </c>
      <c r="BC6" s="21">
        <v>1738.1197096787701</v>
      </c>
      <c r="BD6" s="21">
        <v>0.34229806103495902</v>
      </c>
      <c r="BE6" s="21">
        <v>0.55907202500041298</v>
      </c>
      <c r="BF6" s="21">
        <v>474.82132880500097</v>
      </c>
      <c r="BG6" s="21">
        <v>10.1090987678367</v>
      </c>
      <c r="BH6" s="21">
        <v>176.98633236725999</v>
      </c>
      <c r="BI6" s="21">
        <v>4.29587344956155</v>
      </c>
      <c r="BJ6" s="21">
        <v>8.7031899006266595</v>
      </c>
      <c r="BK6" s="21">
        <v>442.81746680840899</v>
      </c>
      <c r="BL6" s="21">
        <v>23.081614938444702</v>
      </c>
      <c r="BM6" s="21">
        <v>16.005659396925601</v>
      </c>
      <c r="BN6" s="21">
        <v>42.5824213354013</v>
      </c>
      <c r="BO6" s="21">
        <v>0.59682540562288899</v>
      </c>
      <c r="BP6" s="21">
        <v>22069.701295805498</v>
      </c>
      <c r="BQ6" s="21">
        <v>6.70664384629249</v>
      </c>
      <c r="BR6" s="21">
        <v>102.04053594360499</v>
      </c>
      <c r="BS6" s="21">
        <v>209.66757335385199</v>
      </c>
      <c r="BT6" s="21">
        <v>54.444580041957401</v>
      </c>
      <c r="BU6" s="21">
        <v>0</v>
      </c>
      <c r="BV6" s="21">
        <v>269.67777211977801</v>
      </c>
      <c r="BW6" s="21">
        <v>3299.8730841864599</v>
      </c>
      <c r="BX6" s="21">
        <v>25.453287033989199</v>
      </c>
      <c r="BY6" s="32"/>
      <c r="BZ6" s="32">
        <f t="shared" si="8"/>
        <v>0.96263951175183937</v>
      </c>
      <c r="CA6" s="31">
        <f t="shared" si="0"/>
        <v>3.5970832802532986E-5</v>
      </c>
      <c r="CB6" s="19">
        <f t="shared" si="1"/>
        <v>-4.5652807258603543E-4</v>
      </c>
      <c r="CC6" s="19">
        <f t="shared" si="2"/>
        <v>-3.0244121658571857E-4</v>
      </c>
      <c r="CD6" s="19">
        <f t="shared" si="3"/>
        <v>-4.2605970886396255E-4</v>
      </c>
      <c r="CE6" s="19">
        <f t="shared" si="4"/>
        <v>-1.0091097470075441E-2</v>
      </c>
      <c r="CF6" s="19">
        <f t="shared" si="5"/>
        <v>-3.7444452959169367E-3</v>
      </c>
      <c r="CG6" s="19">
        <f t="shared" si="6"/>
        <v>-2.646427805182898E-4</v>
      </c>
      <c r="CH6" s="19">
        <f t="shared" si="7"/>
        <v>-1.7880205130720336E-3</v>
      </c>
      <c r="CI6" s="19">
        <f t="shared" si="9"/>
        <v>1.5861890810825504E-2</v>
      </c>
    </row>
    <row r="7" spans="1:87" x14ac:dyDescent="0.3">
      <c r="A7" s="88" t="s">
        <v>76</v>
      </c>
      <c r="B7" s="21">
        <v>476013.87326000002</v>
      </c>
      <c r="C7" s="21">
        <v>1328.9535120999999</v>
      </c>
      <c r="D7" s="21">
        <v>45523.144552999998</v>
      </c>
      <c r="E7" s="21">
        <v>11839.833762</v>
      </c>
      <c r="F7" s="21">
        <v>8299.9422494999999</v>
      </c>
      <c r="G7" s="21">
        <v>117752.98987999999</v>
      </c>
      <c r="H7" s="21">
        <v>24314.080303999999</v>
      </c>
      <c r="I7" s="21">
        <v>7467.0682244</v>
      </c>
      <c r="J7" s="21"/>
      <c r="K7" s="21"/>
      <c r="L7" s="21"/>
      <c r="M7" s="21" t="s">
        <v>119</v>
      </c>
      <c r="N7" s="21">
        <v>0</v>
      </c>
      <c r="O7" s="21">
        <v>168.64425837594999</v>
      </c>
      <c r="P7" s="21">
        <v>189.412423364456</v>
      </c>
      <c r="Q7" s="21">
        <v>189.412423364456</v>
      </c>
      <c r="R7" s="21">
        <v>27.170988451554901</v>
      </c>
      <c r="S7" s="21">
        <v>0</v>
      </c>
      <c r="T7" s="21">
        <v>250.451942903446</v>
      </c>
      <c r="U7" s="21">
        <v>920.43592974966805</v>
      </c>
      <c r="V7" s="21">
        <v>474987.19318918901</v>
      </c>
      <c r="W7" s="21">
        <v>205.09312066428001</v>
      </c>
      <c r="X7" s="21">
        <v>92.031970261622902</v>
      </c>
      <c r="Y7" s="21">
        <v>43.416658813911702</v>
      </c>
      <c r="Z7" s="21">
        <v>3593.2996500396998</v>
      </c>
      <c r="AA7" s="21">
        <v>0</v>
      </c>
      <c r="AB7" s="21">
        <v>751.78400973870305</v>
      </c>
      <c r="AC7" s="21">
        <v>751.78400973870305</v>
      </c>
      <c r="AD7" s="21">
        <v>7.0956225448388297</v>
      </c>
      <c r="AE7" s="21">
        <v>97.985746096762696</v>
      </c>
      <c r="AF7" s="21">
        <v>3.5760626403570699</v>
      </c>
      <c r="AG7" s="21">
        <v>30.3498280257758</v>
      </c>
      <c r="AH7" s="21">
        <v>143.660723374002</v>
      </c>
      <c r="AI7" s="21">
        <v>2860.6693311427398</v>
      </c>
      <c r="AJ7" s="21">
        <v>1.59057358585619</v>
      </c>
      <c r="AK7" s="21">
        <v>1328.57093351956</v>
      </c>
      <c r="AL7" s="21">
        <v>0</v>
      </c>
      <c r="AM7" s="21">
        <v>22478.231521751801</v>
      </c>
      <c r="AN7" s="21">
        <v>37873.698409195204</v>
      </c>
      <c r="AO7" s="21">
        <v>4201.0929070068796</v>
      </c>
      <c r="AP7" s="21">
        <v>42081.886938746902</v>
      </c>
      <c r="AQ7" s="21">
        <v>11.496807372291901</v>
      </c>
      <c r="AR7" s="21">
        <v>406.33335995805697</v>
      </c>
      <c r="AS7" s="21">
        <v>1052.4977464000101</v>
      </c>
      <c r="AT7" s="21">
        <v>7504.7407181315702</v>
      </c>
      <c r="AU7" s="21">
        <v>63.150245633079003</v>
      </c>
      <c r="AV7" s="21">
        <v>151.83522555454499</v>
      </c>
      <c r="AW7" s="21">
        <v>278.14073799080199</v>
      </c>
      <c r="AX7" s="21">
        <v>86.470802931912601</v>
      </c>
      <c r="AY7" s="21">
        <v>55.803779008360998</v>
      </c>
      <c r="AZ7" s="21">
        <v>100.48572048004</v>
      </c>
      <c r="BA7" s="21">
        <v>11710.946636906099</v>
      </c>
      <c r="BB7" s="21">
        <v>8215.4442378767599</v>
      </c>
      <c r="BC7" s="21">
        <v>3495.5023990293798</v>
      </c>
      <c r="BD7" s="21">
        <v>118.529036756229</v>
      </c>
      <c r="BE7" s="21">
        <v>3.2325495141012999</v>
      </c>
      <c r="BF7" s="21">
        <v>3761.66657249339</v>
      </c>
      <c r="BG7" s="21">
        <v>200.81263014489801</v>
      </c>
      <c r="BH7" s="21">
        <v>481.03532689040901</v>
      </c>
      <c r="BI7" s="21">
        <v>4.5207142008955596</v>
      </c>
      <c r="BJ7" s="21">
        <v>64.188139638001104</v>
      </c>
      <c r="BK7" s="21">
        <v>1205.96805462064</v>
      </c>
      <c r="BL7" s="21">
        <v>181.269025699948</v>
      </c>
      <c r="BM7" s="21">
        <v>219.98728011871901</v>
      </c>
      <c r="BN7" s="21">
        <v>362.58464799082901</v>
      </c>
      <c r="BO7" s="21">
        <v>4.5350275098794599</v>
      </c>
      <c r="BP7" s="21">
        <v>117739.416195875</v>
      </c>
      <c r="BQ7" s="21">
        <v>32.337751942315698</v>
      </c>
      <c r="BR7" s="21">
        <v>0</v>
      </c>
      <c r="BS7" s="21">
        <v>1051.3265026343299</v>
      </c>
      <c r="BT7" s="21">
        <v>2149.5863419924399</v>
      </c>
      <c r="BU7" s="21">
        <v>0</v>
      </c>
      <c r="BV7" s="21">
        <v>1813.7348637644</v>
      </c>
      <c r="BW7" s="21">
        <v>24198.738046910301</v>
      </c>
      <c r="BX7" s="21">
        <v>894.41458641611302</v>
      </c>
      <c r="BY7" s="32"/>
      <c r="BZ7" s="32">
        <f t="shared" si="8"/>
        <v>0.92890098145518074</v>
      </c>
      <c r="CA7" s="31">
        <f t="shared" si="0"/>
        <v>1.6861464779768548E-4</v>
      </c>
      <c r="CB7" s="19">
        <f t="shared" si="1"/>
        <v>-2.1568280432243498E-3</v>
      </c>
      <c r="CC7" s="19">
        <f t="shared" si="2"/>
        <v>-2.8787958115659973E-4</v>
      </c>
      <c r="CD7" s="19">
        <f t="shared" si="3"/>
        <v>-7.5593583177160278E-2</v>
      </c>
      <c r="CE7" s="19">
        <f t="shared" si="4"/>
        <v>-1.0885889758652253E-2</v>
      </c>
      <c r="CF7" s="19">
        <f t="shared" si="5"/>
        <v>-1.018055416329316E-2</v>
      </c>
      <c r="CG7" s="19">
        <f t="shared" si="6"/>
        <v>-1.1527252207202373E-4</v>
      </c>
      <c r="CH7" s="19">
        <f t="shared" si="7"/>
        <v>-4.7438461849088681E-3</v>
      </c>
      <c r="CI7" s="19">
        <f t="shared" si="9"/>
        <v>5.0451519390794604E-3</v>
      </c>
    </row>
    <row r="8" spans="1:87" x14ac:dyDescent="0.3">
      <c r="A8" s="89" t="s">
        <v>77</v>
      </c>
      <c r="B8" s="21">
        <v>80805.749305999998</v>
      </c>
      <c r="C8" s="21">
        <v>3429.1408602000001</v>
      </c>
      <c r="D8" s="21">
        <v>71050.724197000003</v>
      </c>
      <c r="E8" s="21">
        <v>17219.718976</v>
      </c>
      <c r="F8" s="21">
        <v>10057.989417999999</v>
      </c>
      <c r="G8" s="21">
        <v>271095.94283000001</v>
      </c>
      <c r="H8" s="21">
        <v>46668.966313999998</v>
      </c>
      <c r="I8" s="21">
        <v>17064.836918000001</v>
      </c>
      <c r="J8" s="21"/>
      <c r="K8" s="21"/>
      <c r="L8" s="21"/>
      <c r="M8" s="21" t="s">
        <v>68</v>
      </c>
      <c r="N8" s="21">
        <v>0</v>
      </c>
      <c r="O8" s="21">
        <v>823.73449350490603</v>
      </c>
      <c r="P8" s="21">
        <v>204.51431431847899</v>
      </c>
      <c r="Q8" s="21">
        <v>204.51431431847899</v>
      </c>
      <c r="R8" s="21">
        <v>59.423972208394702</v>
      </c>
      <c r="S8" s="21">
        <v>0</v>
      </c>
      <c r="T8" s="21">
        <v>403.32314843418601</v>
      </c>
      <c r="U8" s="21">
        <v>1291.0652439232899</v>
      </c>
      <c r="V8" s="21">
        <v>80759.105897010304</v>
      </c>
      <c r="W8" s="21">
        <v>721.16115430260504</v>
      </c>
      <c r="X8" s="21">
        <v>70.1989157189916</v>
      </c>
      <c r="Y8" s="21">
        <v>95.868756214515898</v>
      </c>
      <c r="Z8" s="21">
        <v>8147.2995591007902</v>
      </c>
      <c r="AA8" s="21">
        <v>0</v>
      </c>
      <c r="AB8" s="21">
        <v>794.7285770016</v>
      </c>
      <c r="AC8" s="21">
        <v>794.7285770016</v>
      </c>
      <c r="AD8" s="21">
        <v>19.019269683979601</v>
      </c>
      <c r="AE8" s="21">
        <v>224.593390224237</v>
      </c>
      <c r="AF8" s="21">
        <v>8.2903460434298193</v>
      </c>
      <c r="AG8" s="21">
        <v>84.964178562582404</v>
      </c>
      <c r="AH8" s="21">
        <v>671.62476989539402</v>
      </c>
      <c r="AI8" s="21">
        <v>3150.2984065083301</v>
      </c>
      <c r="AJ8" s="21">
        <v>4.4527863071490703</v>
      </c>
      <c r="AK8" s="21">
        <v>3428.92338502239</v>
      </c>
      <c r="AL8" s="21">
        <v>0</v>
      </c>
      <c r="AM8" s="21">
        <v>43741.462926673499</v>
      </c>
      <c r="AN8" s="21">
        <v>63920.142160583797</v>
      </c>
      <c r="AO8" s="21">
        <v>7083.2234844149698</v>
      </c>
      <c r="AP8" s="21">
        <v>71022.3849146828</v>
      </c>
      <c r="AQ8" s="21">
        <v>11.2317307180792</v>
      </c>
      <c r="AR8" s="21">
        <v>501.53081682418502</v>
      </c>
      <c r="AS8" s="21">
        <v>188.919551151088</v>
      </c>
      <c r="AT8" s="21">
        <v>17301.143949153298</v>
      </c>
      <c r="AU8" s="21">
        <v>278.87266113805998</v>
      </c>
      <c r="AV8" s="21">
        <v>101.653595126683</v>
      </c>
      <c r="AW8" s="21">
        <v>412.52687552523702</v>
      </c>
      <c r="AX8" s="21">
        <v>125.40733083916599</v>
      </c>
      <c r="AY8" s="21">
        <v>68.935846068442501</v>
      </c>
      <c r="AZ8" s="21">
        <v>225.325731822774</v>
      </c>
      <c r="BA8" s="21">
        <v>17215.273784010598</v>
      </c>
      <c r="BB8" s="21">
        <v>10048.998583606301</v>
      </c>
      <c r="BC8" s="21">
        <v>7166.2752004043105</v>
      </c>
      <c r="BD8" s="21">
        <v>59.142503644791198</v>
      </c>
      <c r="BE8" s="21">
        <v>5.5635893739424702</v>
      </c>
      <c r="BF8" s="21">
        <v>4799.7973971920401</v>
      </c>
      <c r="BG8" s="21">
        <v>98.209615217403197</v>
      </c>
      <c r="BH8" s="21">
        <v>711.01999142534305</v>
      </c>
      <c r="BI8" s="21">
        <v>31.701491675055401</v>
      </c>
      <c r="BJ8" s="21">
        <v>145.23667395459501</v>
      </c>
      <c r="BK8" s="21">
        <v>1784.2517922453201</v>
      </c>
      <c r="BL8" s="21">
        <v>624.94965248065796</v>
      </c>
      <c r="BM8" s="21">
        <v>555.38236412087895</v>
      </c>
      <c r="BN8" s="21">
        <v>447.64366599621502</v>
      </c>
      <c r="BO8" s="21">
        <v>9.4079070892926904</v>
      </c>
      <c r="BP8" s="21">
        <v>271068.64486855402</v>
      </c>
      <c r="BQ8" s="21">
        <v>90.529792331380904</v>
      </c>
      <c r="BR8" s="21">
        <v>0</v>
      </c>
      <c r="BS8" s="21">
        <v>469.61437270438302</v>
      </c>
      <c r="BT8" s="21">
        <v>2779.9779575777902</v>
      </c>
      <c r="BU8" s="21">
        <v>0</v>
      </c>
      <c r="BV8" s="21">
        <v>3333.6768850886201</v>
      </c>
      <c r="BW8" s="21">
        <v>46668.940928746197</v>
      </c>
      <c r="BX8" s="21">
        <v>3237.3129472573701</v>
      </c>
      <c r="BY8" s="32"/>
      <c r="BZ8" s="32">
        <f t="shared" si="8"/>
        <v>0.93727138555506651</v>
      </c>
      <c r="CA8" s="31">
        <f t="shared" si="0"/>
        <v>2.6779260801825953E-4</v>
      </c>
      <c r="CB8" s="19">
        <f t="shared" si="1"/>
        <v>-5.7722884064921956E-4</v>
      </c>
      <c r="CC8" s="19">
        <f t="shared" si="2"/>
        <v>-6.3419727120062454E-5</v>
      </c>
      <c r="CD8" s="19">
        <f t="shared" si="3"/>
        <v>-3.9885986578585848E-4</v>
      </c>
      <c r="CE8" s="19">
        <f t="shared" si="4"/>
        <v>-2.5814544334883062E-4</v>
      </c>
      <c r="CF8" s="19">
        <f t="shared" si="5"/>
        <v>-8.9389976664803507E-4</v>
      </c>
      <c r="CG8" s="19">
        <f t="shared" si="6"/>
        <v>-1.006948357877457E-4</v>
      </c>
      <c r="CH8" s="19">
        <f t="shared" si="7"/>
        <v>-5.4394291979770115E-7</v>
      </c>
      <c r="CI8" s="19">
        <f t="shared" si="9"/>
        <v>1.3847599733229249E-2</v>
      </c>
    </row>
    <row r="9" spans="1:87" x14ac:dyDescent="0.3">
      <c r="A9" s="88" t="s">
        <v>78</v>
      </c>
      <c r="B9" s="21">
        <v>5269.0462225000001</v>
      </c>
      <c r="C9" s="21">
        <v>1964.1162992</v>
      </c>
      <c r="D9" s="21">
        <v>3654.5445381999998</v>
      </c>
      <c r="E9" s="21">
        <v>2998.2327460000001</v>
      </c>
      <c r="F9" s="21">
        <v>1587.3016201</v>
      </c>
      <c r="G9" s="21">
        <v>159630.89738000001</v>
      </c>
      <c r="H9" s="21">
        <v>9571.2546461000002</v>
      </c>
      <c r="I9" s="21">
        <v>2366.5722620000001</v>
      </c>
      <c r="J9" s="21"/>
      <c r="K9" s="21"/>
      <c r="L9" s="21"/>
      <c r="M9" s="21" t="s">
        <v>120</v>
      </c>
      <c r="N9" s="21">
        <v>0</v>
      </c>
      <c r="O9" s="21">
        <v>15.085910238973501</v>
      </c>
      <c r="P9" s="21">
        <v>14.0046331386555</v>
      </c>
      <c r="Q9" s="21">
        <v>14.0046331386555</v>
      </c>
      <c r="R9" s="21">
        <v>8.0468524579673009</v>
      </c>
      <c r="S9" s="21">
        <v>0</v>
      </c>
      <c r="T9" s="21">
        <v>23.4760891793368</v>
      </c>
      <c r="U9" s="21">
        <v>187.49463134799001</v>
      </c>
      <c r="V9" s="21">
        <v>5231.0374190263601</v>
      </c>
      <c r="W9" s="21">
        <v>54.434088903434002</v>
      </c>
      <c r="X9" s="21">
        <v>19.650167109438499</v>
      </c>
      <c r="Y9" s="21">
        <v>15.7567268920712</v>
      </c>
      <c r="Z9" s="21">
        <v>5352.4214213620098</v>
      </c>
      <c r="AA9" s="21">
        <v>0</v>
      </c>
      <c r="AB9" s="21">
        <v>61.8224762068592</v>
      </c>
      <c r="AC9" s="21">
        <v>61.8224762068592</v>
      </c>
      <c r="AD9" s="21">
        <v>1.87707800601564</v>
      </c>
      <c r="AE9" s="21">
        <v>69.791898050252399</v>
      </c>
      <c r="AF9" s="21">
        <v>9.9975290287196099</v>
      </c>
      <c r="AG9" s="21">
        <v>12.748041725207401</v>
      </c>
      <c r="AH9" s="21">
        <v>40.303250881963898</v>
      </c>
      <c r="AI9" s="21">
        <v>230.944155674661</v>
      </c>
      <c r="AJ9" s="21">
        <v>0.66809270315911395</v>
      </c>
      <c r="AK9" s="21">
        <v>1963.3697939121801</v>
      </c>
      <c r="AL9" s="21">
        <v>0</v>
      </c>
      <c r="AM9" s="21">
        <v>9414.5968499254905</v>
      </c>
      <c r="AN9" s="21">
        <v>3131.0170099512502</v>
      </c>
      <c r="AO9" s="21">
        <v>346.01333813298697</v>
      </c>
      <c r="AP9" s="21">
        <v>3478.9074260902498</v>
      </c>
      <c r="AQ9" s="21">
        <v>0.92804679079948504</v>
      </c>
      <c r="AR9" s="21">
        <v>70.306414406425205</v>
      </c>
      <c r="AS9" s="21">
        <v>39.407434023931202</v>
      </c>
      <c r="AT9" s="21">
        <v>2420.1985688407699</v>
      </c>
      <c r="AU9" s="21">
        <v>32.757111365314302</v>
      </c>
      <c r="AV9" s="21">
        <v>13.751271747218</v>
      </c>
      <c r="AW9" s="21">
        <v>45.665302698768002</v>
      </c>
      <c r="AX9" s="21">
        <v>23.855050969754799</v>
      </c>
      <c r="AY9" s="21">
        <v>2.2936250048226099</v>
      </c>
      <c r="AZ9" s="21">
        <v>13.991425457329999</v>
      </c>
      <c r="BA9" s="21">
        <v>2993.0197783793901</v>
      </c>
      <c r="BB9" s="21">
        <v>1583.1258987015201</v>
      </c>
      <c r="BC9" s="21">
        <v>1409.89387967786</v>
      </c>
      <c r="BD9" s="21">
        <v>5.1461076627148703</v>
      </c>
      <c r="BE9" s="21">
        <v>1.24343327987125</v>
      </c>
      <c r="BF9" s="21">
        <v>688.38856831667795</v>
      </c>
      <c r="BG9" s="21">
        <v>7.7547121854968797</v>
      </c>
      <c r="BH9" s="21">
        <v>160.45155125482</v>
      </c>
      <c r="BI9" s="21">
        <v>6.0897884621637104</v>
      </c>
      <c r="BJ9" s="21">
        <v>7.6227376554947499</v>
      </c>
      <c r="BK9" s="21">
        <v>402.48299381386698</v>
      </c>
      <c r="BL9" s="21">
        <v>54.013701075823903</v>
      </c>
      <c r="BM9" s="21">
        <v>102.21717460055</v>
      </c>
      <c r="BN9" s="21">
        <v>28.533716642984501</v>
      </c>
      <c r="BO9" s="21">
        <v>1.4738935597480101</v>
      </c>
      <c r="BP9" s="21">
        <v>159589.46386400799</v>
      </c>
      <c r="BQ9" s="21">
        <v>13.5829760550739</v>
      </c>
      <c r="BR9" s="21">
        <v>0</v>
      </c>
      <c r="BS9" s="21">
        <v>21.899418692836001</v>
      </c>
      <c r="BT9" s="21">
        <v>467.16804820442798</v>
      </c>
      <c r="BU9" s="21">
        <v>0</v>
      </c>
      <c r="BV9" s="21">
        <v>269.686049246729</v>
      </c>
      <c r="BW9" s="21">
        <v>9570.2216684310006</v>
      </c>
      <c r="BX9" s="21">
        <v>178.14300028232401</v>
      </c>
      <c r="BY9" s="32"/>
      <c r="BZ9" s="32">
        <f t="shared" si="8"/>
        <v>0.98373864013841339</v>
      </c>
      <c r="CA9" s="31">
        <f t="shared" si="0"/>
        <v>5.3955963068703537E-4</v>
      </c>
      <c r="CB9" s="19">
        <f t="shared" si="1"/>
        <v>-7.2136022097004865E-3</v>
      </c>
      <c r="CC9" s="19">
        <f t="shared" si="2"/>
        <v>-3.8007183593148625E-4</v>
      </c>
      <c r="CD9" s="19">
        <f t="shared" si="3"/>
        <v>-4.8059918349293899E-2</v>
      </c>
      <c r="CE9" s="19">
        <f t="shared" si="4"/>
        <v>-1.7386801033257794E-3</v>
      </c>
      <c r="CF9" s="19">
        <f t="shared" si="5"/>
        <v>-2.6307044266841145E-3</v>
      </c>
      <c r="CG9" s="19">
        <f t="shared" si="6"/>
        <v>-2.5955824763287185E-4</v>
      </c>
      <c r="CH9" s="19">
        <f t="shared" si="7"/>
        <v>-1.0792500118262969E-4</v>
      </c>
      <c r="CI9" s="19">
        <f t="shared" si="9"/>
        <v>2.2659906778189794E-2</v>
      </c>
    </row>
    <row r="10" spans="1:87" x14ac:dyDescent="0.3">
      <c r="A10" s="88" t="s">
        <v>79</v>
      </c>
      <c r="B10" s="21">
        <v>60623.447325000001</v>
      </c>
      <c r="C10" s="21">
        <v>1676.7132372000001</v>
      </c>
      <c r="D10" s="21">
        <v>68084.610696000003</v>
      </c>
      <c r="E10" s="21">
        <v>8343.8936298999997</v>
      </c>
      <c r="F10" s="21">
        <v>4794.1405259000003</v>
      </c>
      <c r="G10" s="21">
        <v>124902.06195</v>
      </c>
      <c r="H10" s="21">
        <v>15145.84384</v>
      </c>
      <c r="I10" s="21">
        <v>6665.6761309000003</v>
      </c>
      <c r="J10" s="21"/>
      <c r="K10" s="21"/>
      <c r="L10" s="21"/>
      <c r="M10" s="21" t="s">
        <v>121</v>
      </c>
      <c r="N10" s="21">
        <v>0</v>
      </c>
      <c r="O10" s="21">
        <v>25.929653610033199</v>
      </c>
      <c r="P10" s="21">
        <v>383.23018831814602</v>
      </c>
      <c r="Q10" s="21">
        <v>383.23018831814602</v>
      </c>
      <c r="R10" s="21">
        <v>23.297668668878199</v>
      </c>
      <c r="S10" s="21">
        <v>0</v>
      </c>
      <c r="T10" s="21">
        <v>126.60859937181699</v>
      </c>
      <c r="U10" s="21">
        <v>6734.9355618742702</v>
      </c>
      <c r="V10" s="21">
        <v>60112.624121740497</v>
      </c>
      <c r="W10" s="21">
        <v>361.44409952533101</v>
      </c>
      <c r="X10" s="21">
        <v>947.21431277662396</v>
      </c>
      <c r="Y10" s="21">
        <v>535.31706292681702</v>
      </c>
      <c r="Z10" s="21">
        <v>110.929572318467</v>
      </c>
      <c r="AA10" s="21">
        <v>0</v>
      </c>
      <c r="AB10" s="21">
        <v>688.72855615635694</v>
      </c>
      <c r="AC10" s="21">
        <v>688.72855615635694</v>
      </c>
      <c r="AD10" s="21">
        <v>1.02709822550765</v>
      </c>
      <c r="AE10" s="21">
        <v>126.42718196285399</v>
      </c>
      <c r="AF10" s="21">
        <v>3.1983857943907901</v>
      </c>
      <c r="AG10" s="21">
        <v>12.981830955926901</v>
      </c>
      <c r="AH10" s="21">
        <v>21.6773502672111</v>
      </c>
      <c r="AI10" s="21">
        <v>867.73347437448103</v>
      </c>
      <c r="AJ10" s="21">
        <v>0.68034831514626504</v>
      </c>
      <c r="AK10" s="21">
        <v>1660.0641373830899</v>
      </c>
      <c r="AL10" s="21">
        <v>0</v>
      </c>
      <c r="AM10" s="21">
        <v>15249.887526583199</v>
      </c>
      <c r="AN10" s="21">
        <v>61032.729649716297</v>
      </c>
      <c r="AO10" s="21">
        <v>6780.3957727501602</v>
      </c>
      <c r="AP10" s="21">
        <v>67814.152520692005</v>
      </c>
      <c r="AQ10" s="21">
        <v>2.3155046094248601</v>
      </c>
      <c r="AR10" s="21">
        <v>195.52188586843499</v>
      </c>
      <c r="AS10" s="21">
        <v>35.601803972177599</v>
      </c>
      <c r="AT10" s="21">
        <v>7646.7806189759904</v>
      </c>
      <c r="AU10" s="21">
        <v>39.023956864098203</v>
      </c>
      <c r="AV10" s="21">
        <v>77.737893963193898</v>
      </c>
      <c r="AW10" s="21">
        <v>198.01619819838299</v>
      </c>
      <c r="AX10" s="21">
        <v>47.0398966827292</v>
      </c>
      <c r="AY10" s="21">
        <v>62.856238804653898</v>
      </c>
      <c r="AZ10" s="21">
        <v>17.230295714816702</v>
      </c>
      <c r="BA10" s="21">
        <v>8108.7313945577098</v>
      </c>
      <c r="BB10" s="21">
        <v>4745.9755971730701</v>
      </c>
      <c r="BC10" s="21">
        <v>3362.7557973846301</v>
      </c>
      <c r="BD10" s="21">
        <v>0.292684722520764</v>
      </c>
      <c r="BE10" s="21">
        <v>0.822300995937985</v>
      </c>
      <c r="BF10" s="21">
        <v>1877.61809781698</v>
      </c>
      <c r="BG10" s="21">
        <v>5.6979552131042697</v>
      </c>
      <c r="BH10" s="21">
        <v>463.85158209782901</v>
      </c>
      <c r="BI10" s="21">
        <v>91.371786605312195</v>
      </c>
      <c r="BJ10" s="21">
        <v>56.0771755595607</v>
      </c>
      <c r="BK10" s="21">
        <v>1160.1120587164701</v>
      </c>
      <c r="BL10" s="21">
        <v>1137.05021356567</v>
      </c>
      <c r="BM10" s="21">
        <v>91.1698383350694</v>
      </c>
      <c r="BN10" s="21">
        <v>488.74764659762798</v>
      </c>
      <c r="BO10" s="21">
        <v>32.708186312604703</v>
      </c>
      <c r="BP10" s="21">
        <v>124665.181906991</v>
      </c>
      <c r="BQ10" s="21">
        <v>13.8321355335831</v>
      </c>
      <c r="BR10" s="21">
        <v>2174.2682063746602</v>
      </c>
      <c r="BS10" s="21">
        <v>106.738476245486</v>
      </c>
      <c r="BT10" s="21">
        <v>480.787527578702</v>
      </c>
      <c r="BU10" s="21">
        <v>0</v>
      </c>
      <c r="BV10" s="21">
        <v>1010.68018905775</v>
      </c>
      <c r="BW10" s="21">
        <v>14737.774289585899</v>
      </c>
      <c r="BX10" s="21">
        <v>433.51468657277098</v>
      </c>
      <c r="BY10" s="32"/>
      <c r="BZ10" s="32">
        <f t="shared" si="8"/>
        <v>1.0347483430628446</v>
      </c>
      <c r="CA10" s="31">
        <f t="shared" si="0"/>
        <v>1.5145779860542434E-5</v>
      </c>
      <c r="CB10" s="19">
        <f t="shared" si="1"/>
        <v>-8.4261655481418004E-3</v>
      </c>
      <c r="CC10" s="19">
        <f t="shared" si="2"/>
        <v>-9.9296048051204389E-3</v>
      </c>
      <c r="CD10" s="19">
        <f t="shared" si="3"/>
        <v>-3.972383370386046E-3</v>
      </c>
      <c r="CE10" s="19">
        <f t="shared" si="4"/>
        <v>-2.8183752786540294E-2</v>
      </c>
      <c r="CF10" s="19">
        <f t="shared" si="5"/>
        <v>-1.0046624304548977E-2</v>
      </c>
      <c r="CG10" s="19">
        <f t="shared" si="6"/>
        <v>-1.8965262807577295E-3</v>
      </c>
      <c r="CH10" s="19">
        <f t="shared" si="7"/>
        <v>-2.6942675147382241E-2</v>
      </c>
      <c r="CI10" s="19">
        <f t="shared" si="9"/>
        <v>0.14718754239017029</v>
      </c>
    </row>
    <row r="11" spans="1:87" x14ac:dyDescent="0.3">
      <c r="A11" s="88" t="s">
        <v>80</v>
      </c>
      <c r="B11" s="21">
        <v>523093.76880999998</v>
      </c>
      <c r="C11" s="21">
        <v>10829.724442000001</v>
      </c>
      <c r="D11" s="21">
        <v>496009.82137999998</v>
      </c>
      <c r="E11" s="21">
        <v>20866.456752999999</v>
      </c>
      <c r="F11" s="21">
        <v>11555.442553000001</v>
      </c>
      <c r="G11" s="21">
        <v>253256.33859</v>
      </c>
      <c r="H11" s="21">
        <v>78574.909373000002</v>
      </c>
      <c r="I11" s="21">
        <v>34470.676764999997</v>
      </c>
      <c r="J11" s="21"/>
      <c r="K11" s="21"/>
      <c r="L11" s="21"/>
      <c r="M11" s="21" t="s">
        <v>122</v>
      </c>
      <c r="N11" s="21">
        <v>0</v>
      </c>
      <c r="O11" s="21">
        <v>28.2934860376164</v>
      </c>
      <c r="P11" s="21">
        <v>261.05201935744998</v>
      </c>
      <c r="Q11" s="21">
        <v>261.05201935744998</v>
      </c>
      <c r="R11" s="21">
        <v>53.728397267844997</v>
      </c>
      <c r="S11" s="21">
        <v>0</v>
      </c>
      <c r="T11" s="21">
        <v>679.00440964586505</v>
      </c>
      <c r="U11" s="21">
        <v>9852.9542660654497</v>
      </c>
      <c r="V11" s="21">
        <v>402420.44844392198</v>
      </c>
      <c r="W11" s="21">
        <v>1399.7882330590301</v>
      </c>
      <c r="X11" s="21">
        <v>523.24762277382297</v>
      </c>
      <c r="Y11" s="21">
        <v>325.17158280443698</v>
      </c>
      <c r="Z11" s="21">
        <v>2836.8252332738798</v>
      </c>
      <c r="AA11" s="21">
        <v>0</v>
      </c>
      <c r="AB11" s="21">
        <v>2090.3943322587902</v>
      </c>
      <c r="AC11" s="21">
        <v>2090.3943322587902</v>
      </c>
      <c r="AD11" s="21">
        <v>8.0266052894697495</v>
      </c>
      <c r="AE11" s="21">
        <v>419.14594133114002</v>
      </c>
      <c r="AF11" s="21">
        <v>4.8999186989981203</v>
      </c>
      <c r="AG11" s="21">
        <v>31.180365993860001</v>
      </c>
      <c r="AH11" s="21">
        <v>45.431485780964799</v>
      </c>
      <c r="AI11" s="21">
        <v>2807.7018675711402</v>
      </c>
      <c r="AJ11" s="21">
        <v>1.6340904453765499</v>
      </c>
      <c r="AK11" s="21">
        <v>9028.4543106521596</v>
      </c>
      <c r="AL11" s="21">
        <v>0</v>
      </c>
      <c r="AM11" s="21">
        <v>31067.167534185399</v>
      </c>
      <c r="AN11" s="21">
        <v>356710.45223741501</v>
      </c>
      <c r="AO11" s="21">
        <v>39626.5986355594</v>
      </c>
      <c r="AP11" s="21">
        <v>396345.07747826399</v>
      </c>
      <c r="AQ11" s="21">
        <v>5.7975153268191999</v>
      </c>
      <c r="AR11" s="21">
        <v>483.88162419247402</v>
      </c>
      <c r="AS11" s="21">
        <v>152.68580785616999</v>
      </c>
      <c r="AT11" s="21">
        <v>14327.797607688601</v>
      </c>
      <c r="AU11" s="21">
        <v>167.198956772874</v>
      </c>
      <c r="AV11" s="21">
        <v>121.39723364032599</v>
      </c>
      <c r="AW11" s="21">
        <v>319.51340994394701</v>
      </c>
      <c r="AX11" s="21">
        <v>115.260662268445</v>
      </c>
      <c r="AY11" s="21">
        <v>30.448782871520098</v>
      </c>
      <c r="AZ11" s="21">
        <v>43.913913215055302</v>
      </c>
      <c r="BA11" s="21">
        <v>13587.753300607899</v>
      </c>
      <c r="BB11" s="21">
        <v>7426.3197998211599</v>
      </c>
      <c r="BC11" s="21">
        <v>6161.4335007868303</v>
      </c>
      <c r="BD11" s="21">
        <v>3.3264821773949</v>
      </c>
      <c r="BE11" s="21">
        <v>2.86871128038934</v>
      </c>
      <c r="BF11" s="21">
        <v>2754.49787220908</v>
      </c>
      <c r="BG11" s="21">
        <v>18.711804933392798</v>
      </c>
      <c r="BH11" s="21">
        <v>722.41345425684904</v>
      </c>
      <c r="BI11" s="21">
        <v>118.347832470775</v>
      </c>
      <c r="BJ11" s="21">
        <v>75.923512954909896</v>
      </c>
      <c r="BK11" s="21">
        <v>1807.7130710935401</v>
      </c>
      <c r="BL11" s="21">
        <v>1507.7442919441501</v>
      </c>
      <c r="BM11" s="21">
        <v>285.01561759729202</v>
      </c>
      <c r="BN11" s="21">
        <v>584.69096601024</v>
      </c>
      <c r="BO11" s="21">
        <v>102.391708268945</v>
      </c>
      <c r="BP11" s="21">
        <v>199326.87014460599</v>
      </c>
      <c r="BQ11" s="21">
        <v>33.222784313666899</v>
      </c>
      <c r="BR11" s="21">
        <v>2646.6421787137101</v>
      </c>
      <c r="BS11" s="21">
        <v>862.55482993983901</v>
      </c>
      <c r="BT11" s="21">
        <v>892.58557796760897</v>
      </c>
      <c r="BU11" s="21">
        <v>0</v>
      </c>
      <c r="BV11" s="21">
        <v>1072.27090949334</v>
      </c>
      <c r="BW11" s="21">
        <v>30965.326084756602</v>
      </c>
      <c r="BX11" s="21">
        <v>401.14549234204702</v>
      </c>
      <c r="BY11" s="32"/>
      <c r="BZ11" s="32">
        <f t="shared" si="8"/>
        <v>1.0032888867099297</v>
      </c>
      <c r="CA11" s="31">
        <f t="shared" si="0"/>
        <v>2.0251557911451385E-5</v>
      </c>
      <c r="CB11" s="19">
        <f t="shared" si="1"/>
        <v>-0.2306915653776587</v>
      </c>
      <c r="CC11" s="19">
        <f t="shared" si="2"/>
        <v>-0.1663264971324781</v>
      </c>
      <c r="CD11" s="19">
        <f t="shared" si="3"/>
        <v>-0.20093300496439453</v>
      </c>
      <c r="CE11" s="19">
        <f t="shared" si="4"/>
        <v>-0.34882316334543145</v>
      </c>
      <c r="CF11" s="19">
        <f t="shared" si="5"/>
        <v>-0.35733142493160908</v>
      </c>
      <c r="CG11" s="19">
        <f t="shared" si="6"/>
        <v>-0.21294420011615636</v>
      </c>
      <c r="CH11" s="19">
        <f t="shared" si="7"/>
        <v>-0.60591330830860701</v>
      </c>
      <c r="CI11" s="19">
        <f t="shared" si="9"/>
        <v>-0.58434823588272533</v>
      </c>
    </row>
    <row r="12" spans="1:87" x14ac:dyDescent="0.3">
      <c r="A12" s="88" t="s">
        <v>81</v>
      </c>
      <c r="B12" s="21">
        <v>185111.17824000001</v>
      </c>
      <c r="C12" s="21">
        <v>1664.6915927</v>
      </c>
      <c r="D12" s="21">
        <v>99583.163457999995</v>
      </c>
      <c r="E12" s="21">
        <v>33085.266105000002</v>
      </c>
      <c r="F12" s="21">
        <v>10895.767211</v>
      </c>
      <c r="G12" s="21">
        <v>77968.181268</v>
      </c>
      <c r="H12" s="21">
        <v>18984.624509000001</v>
      </c>
      <c r="I12" s="21">
        <v>3807.7999841000001</v>
      </c>
      <c r="J12" s="21"/>
      <c r="K12" s="21"/>
      <c r="L12" s="21"/>
      <c r="M12" s="21" t="s">
        <v>69</v>
      </c>
      <c r="N12" s="21">
        <v>0</v>
      </c>
      <c r="O12" s="21">
        <v>87.670713103938795</v>
      </c>
      <c r="P12" s="21">
        <v>385.79670511237202</v>
      </c>
      <c r="Q12" s="21">
        <v>385.79670511237202</v>
      </c>
      <c r="R12" s="21">
        <v>43.106713305939302</v>
      </c>
      <c r="S12" s="21">
        <v>0</v>
      </c>
      <c r="T12" s="21">
        <v>127.641058705215</v>
      </c>
      <c r="U12" s="21">
        <v>432.423266878775</v>
      </c>
      <c r="V12" s="21">
        <v>44645.541704252602</v>
      </c>
      <c r="W12" s="21">
        <v>150.70697366650199</v>
      </c>
      <c r="X12" s="21">
        <v>35.780227133535298</v>
      </c>
      <c r="Y12" s="21">
        <v>33.075386818198702</v>
      </c>
      <c r="Z12" s="21">
        <v>458.98001211227302</v>
      </c>
      <c r="AA12" s="21">
        <v>0</v>
      </c>
      <c r="AB12" s="21">
        <v>468.39522545160202</v>
      </c>
      <c r="AC12" s="21">
        <v>468.39522545160202</v>
      </c>
      <c r="AD12" s="21">
        <v>10.4072204110076</v>
      </c>
      <c r="AE12" s="21">
        <v>85.9507796866082</v>
      </c>
      <c r="AF12" s="21">
        <v>0.66736079189228104</v>
      </c>
      <c r="AG12" s="21">
        <v>46.712655299714498</v>
      </c>
      <c r="AH12" s="21">
        <v>54.515793709607301</v>
      </c>
      <c r="AI12" s="21">
        <v>4538.0694787921102</v>
      </c>
      <c r="AJ12" s="21">
        <v>2.4481101380791901</v>
      </c>
      <c r="AK12" s="21">
        <v>1569.8191020255399</v>
      </c>
      <c r="AL12" s="21">
        <v>0</v>
      </c>
      <c r="AM12" s="21">
        <v>13919.963187614399</v>
      </c>
      <c r="AN12" s="21">
        <v>24967.4352783828</v>
      </c>
      <c r="AO12" s="21">
        <v>2763.7537332424699</v>
      </c>
      <c r="AP12" s="21">
        <v>27741.5962320363</v>
      </c>
      <c r="AQ12" s="21">
        <v>1.56801837211956</v>
      </c>
      <c r="AR12" s="21">
        <v>169.244779094416</v>
      </c>
      <c r="AS12" s="21">
        <v>238.133518454339</v>
      </c>
      <c r="AT12" s="21">
        <v>3628.6280177403701</v>
      </c>
      <c r="AU12" s="21">
        <v>83.984476884570398</v>
      </c>
      <c r="AV12" s="21">
        <v>23.114444630367501</v>
      </c>
      <c r="AW12" s="21">
        <v>187.08525417009699</v>
      </c>
      <c r="AX12" s="21">
        <v>97.684601605124698</v>
      </c>
      <c r="AY12" s="21">
        <v>91.897151392494493</v>
      </c>
      <c r="AZ12" s="21">
        <v>60.415186076775903</v>
      </c>
      <c r="BA12" s="21">
        <v>29541.0977853638</v>
      </c>
      <c r="BB12" s="21">
        <v>8474.7591372688094</v>
      </c>
      <c r="BC12" s="21">
        <v>21066.338648094999</v>
      </c>
      <c r="BD12" s="21">
        <v>12.635745891664801</v>
      </c>
      <c r="BE12" s="21">
        <v>4.9671348115323797</v>
      </c>
      <c r="BF12" s="21">
        <v>4584.3801636603303</v>
      </c>
      <c r="BG12" s="21">
        <v>31.7526289025942</v>
      </c>
      <c r="BH12" s="21">
        <v>587.21049578156601</v>
      </c>
      <c r="BI12" s="21">
        <v>4.5951870143796496</v>
      </c>
      <c r="BJ12" s="21">
        <v>30.659376952881701</v>
      </c>
      <c r="BK12" s="21">
        <v>1472.4813230063301</v>
      </c>
      <c r="BL12" s="21">
        <v>98.655626300260494</v>
      </c>
      <c r="BM12" s="21">
        <v>566.65688378335096</v>
      </c>
      <c r="BN12" s="21">
        <v>388.35946398287001</v>
      </c>
      <c r="BO12" s="21">
        <v>8.7461002675308794</v>
      </c>
      <c r="BP12" s="21">
        <v>16860.042456735799</v>
      </c>
      <c r="BQ12" s="21">
        <v>49.772444839205498</v>
      </c>
      <c r="BR12" s="21">
        <v>0</v>
      </c>
      <c r="BS12" s="21">
        <v>1994.1901308594099</v>
      </c>
      <c r="BT12" s="21">
        <v>611.33085245957102</v>
      </c>
      <c r="BU12" s="21">
        <v>0</v>
      </c>
      <c r="BV12" s="21">
        <v>656.46018880261499</v>
      </c>
      <c r="BW12" s="21">
        <v>14333.2422107728</v>
      </c>
      <c r="BX12" s="21">
        <v>228.88307489153999</v>
      </c>
      <c r="BY12" s="32"/>
      <c r="BZ12" s="32">
        <f t="shared" si="8"/>
        <v>0.97116639647324299</v>
      </c>
      <c r="CA12" s="31">
        <f t="shared" si="0"/>
        <v>3.7514857919347943E-4</v>
      </c>
      <c r="CB12" s="19">
        <f t="shared" si="1"/>
        <v>-0.75881768930037907</v>
      </c>
      <c r="CC12" s="19">
        <f t="shared" si="2"/>
        <v>-5.699103130603568E-2</v>
      </c>
      <c r="CD12" s="19">
        <f t="shared" si="3"/>
        <v>-0.72142282622165799</v>
      </c>
      <c r="CE12" s="19">
        <f t="shared" si="4"/>
        <v>-0.10712225521742415</v>
      </c>
      <c r="CF12" s="19">
        <f t="shared" si="5"/>
        <v>-0.22219711809619266</v>
      </c>
      <c r="CG12" s="19">
        <f t="shared" si="6"/>
        <v>-0.78375739715175885</v>
      </c>
      <c r="CH12" s="19">
        <f t="shared" si="7"/>
        <v>-0.24500786391756815</v>
      </c>
      <c r="CI12" s="19">
        <f t="shared" si="9"/>
        <v>-4.7053933270599174E-2</v>
      </c>
    </row>
    <row r="13" spans="1:87" x14ac:dyDescent="0.3">
      <c r="A13" s="88" t="s">
        <v>82</v>
      </c>
      <c r="B13" s="21">
        <v>529.15721014999997</v>
      </c>
      <c r="C13" s="21">
        <v>2.24616365E-2</v>
      </c>
      <c r="D13" s="21">
        <v>738.70223857999997</v>
      </c>
      <c r="E13" s="21">
        <v>63.782773153999997</v>
      </c>
      <c r="F13" s="21">
        <v>55.276427077000001</v>
      </c>
      <c r="G13" s="21">
        <v>3.3986946088000001</v>
      </c>
      <c r="H13" s="21">
        <v>70.889689954999994</v>
      </c>
      <c r="I13" s="21">
        <v>25.799280501999998</v>
      </c>
      <c r="J13" s="21"/>
      <c r="K13" s="21"/>
      <c r="L13" s="21"/>
      <c r="M13" s="21" t="s">
        <v>82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32"/>
      <c r="BZ13" s="32" t="e">
        <f t="shared" si="8"/>
        <v>#DIV/0!</v>
      </c>
      <c r="CA13" s="31" t="e">
        <f t="shared" si="0"/>
        <v>#DIV/0!</v>
      </c>
      <c r="CB13" s="19">
        <f t="shared" si="1"/>
        <v>-1</v>
      </c>
      <c r="CC13" s="19">
        <f t="shared" si="2"/>
        <v>-1</v>
      </c>
      <c r="CD13" s="19">
        <f t="shared" si="3"/>
        <v>-1</v>
      </c>
      <c r="CE13" s="19">
        <f t="shared" si="4"/>
        <v>-1</v>
      </c>
      <c r="CF13" s="19">
        <f t="shared" si="5"/>
        <v>-1</v>
      </c>
      <c r="CG13" s="19">
        <f t="shared" si="6"/>
        <v>-1</v>
      </c>
      <c r="CH13" s="19">
        <f t="shared" si="7"/>
        <v>-1</v>
      </c>
      <c r="CI13" s="19">
        <f t="shared" si="9"/>
        <v>-1</v>
      </c>
    </row>
    <row r="14" spans="1:87" x14ac:dyDescent="0.3">
      <c r="A14" s="88" t="s">
        <v>83</v>
      </c>
      <c r="B14" s="21">
        <v>3393.4369548</v>
      </c>
      <c r="C14" s="21">
        <v>1.0854567740000001</v>
      </c>
      <c r="D14" s="21">
        <v>9486.6508123999993</v>
      </c>
      <c r="E14" s="21">
        <v>407.48817474999998</v>
      </c>
      <c r="F14" s="21">
        <v>363.71028276999999</v>
      </c>
      <c r="G14" s="21">
        <v>546.93782235000003</v>
      </c>
      <c r="H14" s="21">
        <v>492.02706956999998</v>
      </c>
      <c r="I14" s="21">
        <v>211.64411081</v>
      </c>
      <c r="J14" s="21"/>
      <c r="K14" s="21"/>
      <c r="L14" s="21"/>
      <c r="M14" s="21" t="s">
        <v>177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32"/>
      <c r="BZ14" s="32" t="e">
        <f t="shared" si="8"/>
        <v>#DIV/0!</v>
      </c>
      <c r="CA14" s="31" t="e">
        <f t="shared" si="0"/>
        <v>#DIV/0!</v>
      </c>
      <c r="CB14" s="19">
        <f t="shared" si="1"/>
        <v>-1</v>
      </c>
      <c r="CC14" s="19">
        <f t="shared" si="2"/>
        <v>-1</v>
      </c>
      <c r="CD14" s="19">
        <f t="shared" si="3"/>
        <v>-1</v>
      </c>
      <c r="CE14" s="19">
        <f t="shared" si="4"/>
        <v>-1</v>
      </c>
      <c r="CF14" s="19">
        <f t="shared" si="5"/>
        <v>-1</v>
      </c>
      <c r="CG14" s="19">
        <f t="shared" si="6"/>
        <v>-1</v>
      </c>
      <c r="CH14" s="19">
        <f t="shared" si="7"/>
        <v>-1</v>
      </c>
      <c r="CI14" s="19">
        <f t="shared" si="9"/>
        <v>-1</v>
      </c>
    </row>
    <row r="15" spans="1:87" x14ac:dyDescent="0.3">
      <c r="A15" s="90" t="s">
        <v>84</v>
      </c>
      <c r="B15" s="35">
        <v>1551.7761465999999</v>
      </c>
      <c r="C15" s="35">
        <v>3.6795474199999997E-2</v>
      </c>
      <c r="D15" s="35">
        <v>4487.135072</v>
      </c>
      <c r="E15" s="35">
        <v>438.59441222999999</v>
      </c>
      <c r="F15" s="35">
        <v>160.06657007999999</v>
      </c>
      <c r="G15" s="35">
        <v>34.368558219999997</v>
      </c>
      <c r="H15" s="35">
        <v>65.521823884</v>
      </c>
      <c r="I15" s="35">
        <v>15.17310911</v>
      </c>
      <c r="J15" s="35"/>
      <c r="K15" s="35"/>
      <c r="L15" s="21"/>
      <c r="M15" s="21" t="s">
        <v>84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32"/>
      <c r="BZ15" s="32" t="e">
        <f t="shared" si="8"/>
        <v>#DIV/0!</v>
      </c>
      <c r="CA15" s="31" t="e">
        <f t="shared" si="0"/>
        <v>#DIV/0!</v>
      </c>
      <c r="CB15" s="19">
        <f t="shared" si="1"/>
        <v>-1</v>
      </c>
      <c r="CC15" s="19">
        <f t="shared" si="2"/>
        <v>-1</v>
      </c>
      <c r="CD15" s="19">
        <f t="shared" si="3"/>
        <v>-1</v>
      </c>
      <c r="CE15" s="19">
        <f t="shared" si="4"/>
        <v>-1</v>
      </c>
      <c r="CF15" s="19">
        <f t="shared" si="5"/>
        <v>-1</v>
      </c>
      <c r="CG15" s="19">
        <f t="shared" si="6"/>
        <v>-1</v>
      </c>
      <c r="CH15" s="19">
        <f t="shared" si="7"/>
        <v>-1</v>
      </c>
      <c r="CI15" s="19">
        <f t="shared" si="9"/>
        <v>-1</v>
      </c>
    </row>
    <row r="16" spans="1:87" x14ac:dyDescent="0.3">
      <c r="A16" s="79" t="s">
        <v>85</v>
      </c>
      <c r="B16" s="21">
        <v>404.86549724999998</v>
      </c>
      <c r="C16" s="21">
        <v>5.7203422576999996</v>
      </c>
      <c r="D16" s="21">
        <v>2749.3089665000002</v>
      </c>
      <c r="E16" s="21">
        <v>418.08854056000001</v>
      </c>
      <c r="F16" s="21">
        <v>294.40216535000002</v>
      </c>
      <c r="G16" s="21">
        <v>2411.6904445999999</v>
      </c>
      <c r="H16" s="21">
        <v>1718.5954832</v>
      </c>
      <c r="I16" s="21"/>
      <c r="J16" s="21"/>
      <c r="K16" s="21"/>
      <c r="L16" s="21"/>
      <c r="M16" s="21" t="s">
        <v>178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32"/>
      <c r="BZ16" s="32" t="e">
        <f t="shared" si="8"/>
        <v>#DIV/0!</v>
      </c>
      <c r="CA16" s="31" t="e">
        <f t="shared" si="0"/>
        <v>#DIV/0!</v>
      </c>
      <c r="CB16" s="19">
        <f t="shared" si="1"/>
        <v>-1</v>
      </c>
      <c r="CC16" s="19">
        <f t="shared" si="2"/>
        <v>-1</v>
      </c>
      <c r="CD16" s="19">
        <f t="shared" si="3"/>
        <v>-1</v>
      </c>
      <c r="CE16" s="19">
        <f t="shared" si="4"/>
        <v>-1</v>
      </c>
      <c r="CF16" s="19">
        <f t="shared" si="5"/>
        <v>-1</v>
      </c>
      <c r="CG16" s="19">
        <f t="shared" si="6"/>
        <v>-1</v>
      </c>
      <c r="CH16" s="19">
        <f t="shared" si="7"/>
        <v>-1</v>
      </c>
    </row>
    <row r="17" spans="1:86" x14ac:dyDescent="0.3">
      <c r="A17" s="81" t="s">
        <v>86</v>
      </c>
      <c r="B17" s="21">
        <v>12720.03434</v>
      </c>
      <c r="C17" s="21">
        <v>26.907098682000001</v>
      </c>
      <c r="D17" s="21">
        <v>12107.982902</v>
      </c>
      <c r="E17" s="21">
        <v>3481.3038253999998</v>
      </c>
      <c r="F17" s="21">
        <v>3012.5939173000002</v>
      </c>
      <c r="G17" s="21">
        <v>1003.9686748</v>
      </c>
      <c r="H17" s="21">
        <v>9559.4134560999992</v>
      </c>
      <c r="I17" s="21"/>
      <c r="J17" s="21"/>
      <c r="K17" s="21"/>
      <c r="L17" s="21"/>
      <c r="M17" s="21" t="s">
        <v>453</v>
      </c>
      <c r="N17" s="21">
        <v>7.0792354662742403</v>
      </c>
      <c r="O17" s="21">
        <v>402.92303225002098</v>
      </c>
      <c r="P17" s="21">
        <v>19.704385852877898</v>
      </c>
      <c r="Q17" s="21">
        <v>19.190455193205299</v>
      </c>
      <c r="R17" s="21">
        <v>28.498146668265001</v>
      </c>
      <c r="S17" s="21">
        <v>3.3934725790428701</v>
      </c>
      <c r="T17" s="21">
        <v>201.089109522115</v>
      </c>
      <c r="U17" s="21">
        <v>2329.45761311661</v>
      </c>
      <c r="V17" s="21">
        <v>12720.2149228657</v>
      </c>
      <c r="W17" s="21">
        <v>71.027586706261403</v>
      </c>
      <c r="X17" s="21">
        <v>23.242179065824601</v>
      </c>
      <c r="Y17" s="21">
        <v>109.163146639064</v>
      </c>
      <c r="Z17" s="21">
        <v>113.70858244973201</v>
      </c>
      <c r="AA17" s="21">
        <v>4.07867922599854</v>
      </c>
      <c r="AB17" s="21">
        <v>472.93229888840699</v>
      </c>
      <c r="AC17" s="21">
        <v>472.93229888840699</v>
      </c>
      <c r="AD17" s="21">
        <v>0</v>
      </c>
      <c r="AE17" s="21">
        <v>34.494728529142201</v>
      </c>
      <c r="AF17" s="21">
        <v>3.8774940272011702</v>
      </c>
      <c r="AG17" s="21">
        <v>204.70664715505501</v>
      </c>
      <c r="AH17" s="21">
        <v>191.613886019609</v>
      </c>
      <c r="AI17" s="21">
        <v>93.664284612289705</v>
      </c>
      <c r="AJ17" s="21">
        <v>2.3989578326443799</v>
      </c>
      <c r="AK17" s="21">
        <v>26.907651451335699</v>
      </c>
      <c r="AL17" s="21">
        <v>0</v>
      </c>
      <c r="AM17" s="21">
        <v>10055.4839381162</v>
      </c>
      <c r="AN17" s="21">
        <v>10897.5334285729</v>
      </c>
      <c r="AO17" s="21">
        <v>1210.8398210287801</v>
      </c>
      <c r="AP17" s="21">
        <v>12108.3732496017</v>
      </c>
      <c r="AQ17" s="21">
        <v>3.1932544169987302E-2</v>
      </c>
      <c r="AR17" s="21">
        <v>166.415963261077</v>
      </c>
      <c r="AS17" s="21">
        <v>42.343282571912098</v>
      </c>
      <c r="AT17" s="21">
        <v>4056.6841790869498</v>
      </c>
      <c r="AU17" s="21">
        <v>38.014593572424502</v>
      </c>
      <c r="AV17" s="21">
        <v>82.512299034926897</v>
      </c>
      <c r="AW17" s="21">
        <v>176.58727227632701</v>
      </c>
      <c r="AX17" s="21">
        <v>49.196686894073501</v>
      </c>
      <c r="AY17" s="21">
        <v>1.9986328691612001</v>
      </c>
      <c r="AZ17" s="21">
        <v>20.492081460782401</v>
      </c>
      <c r="BA17" s="21">
        <v>3481.57486388502</v>
      </c>
      <c r="BB17" s="21">
        <v>3012.86379238362</v>
      </c>
      <c r="BC17" s="21">
        <v>468.71107150140102</v>
      </c>
      <c r="BD17" s="21">
        <v>1.51875031906391</v>
      </c>
      <c r="BE17" s="21">
        <v>0.46153661042675898</v>
      </c>
      <c r="BF17" s="21">
        <v>358.35910580532101</v>
      </c>
      <c r="BG17" s="21">
        <v>10.302855027364799</v>
      </c>
      <c r="BH17" s="21">
        <v>470.03593940596397</v>
      </c>
      <c r="BI17" s="21">
        <v>113.644167934875</v>
      </c>
      <c r="BJ17" s="21">
        <v>62.0744560260584</v>
      </c>
      <c r="BK17" s="21">
        <v>1174.7834019521799</v>
      </c>
      <c r="BL17" s="21">
        <v>152.93555117035601</v>
      </c>
      <c r="BM17" s="21">
        <v>113.656625164657</v>
      </c>
      <c r="BN17" s="21">
        <v>272.49392428225798</v>
      </c>
      <c r="BO17" s="21">
        <v>24.388181175835001</v>
      </c>
      <c r="BP17" s="21">
        <v>1003.9685329894101</v>
      </c>
      <c r="BQ17" s="21">
        <v>1615.33672634343</v>
      </c>
      <c r="BR17" s="21">
        <v>2.8671499142953301</v>
      </c>
      <c r="BS17" s="21">
        <v>22.534489764825199</v>
      </c>
      <c r="BT17" s="21">
        <v>1535.25358585309</v>
      </c>
      <c r="BU17" s="21">
        <v>0.37572645867193699</v>
      </c>
      <c r="BV17" s="21">
        <v>657.35781595065998</v>
      </c>
      <c r="BW17" s="21">
        <v>9559.4021956932702</v>
      </c>
      <c r="BX17" s="21">
        <v>1250.7418737098801</v>
      </c>
      <c r="BY17" s="32"/>
      <c r="BZ17" s="32">
        <f t="shared" si="8"/>
        <v>1.0518946407178502</v>
      </c>
      <c r="CA17" s="31">
        <f t="shared" si="0"/>
        <v>0</v>
      </c>
      <c r="CB17" s="19">
        <f t="shared" si="1"/>
        <v>1.4196727844664128E-5</v>
      </c>
      <c r="CC17" s="19">
        <f t="shared" si="2"/>
        <v>2.0543624648313705E-5</v>
      </c>
      <c r="CD17" s="19">
        <f t="shared" si="3"/>
        <v>3.2238862976579166E-5</v>
      </c>
      <c r="CE17" s="19">
        <f t="shared" si="4"/>
        <v>7.7855452615962592E-5</v>
      </c>
      <c r="CF17" s="19">
        <f t="shared" si="5"/>
        <v>8.9582297192474227E-5</v>
      </c>
      <c r="CG17" s="19">
        <f t="shared" si="6"/>
        <v>-1.4125001460672644E-7</v>
      </c>
      <c r="CH17" s="19">
        <f t="shared" si="7"/>
        <v>-1.177939083887412E-6</v>
      </c>
    </row>
    <row r="18" spans="1:86" x14ac:dyDescent="0.3">
      <c r="A18" s="79" t="s">
        <v>87</v>
      </c>
      <c r="B18" s="21">
        <v>7159.0589718000001</v>
      </c>
      <c r="C18" s="21">
        <v>18.628444644999998</v>
      </c>
      <c r="D18" s="21">
        <v>26820.208428000002</v>
      </c>
      <c r="E18" s="21">
        <v>2329.7389121000001</v>
      </c>
      <c r="F18" s="21">
        <v>1155.8382164</v>
      </c>
      <c r="G18" s="21">
        <v>34434.116769</v>
      </c>
      <c r="H18" s="21">
        <v>233.04215045999999</v>
      </c>
      <c r="I18" s="21"/>
      <c r="J18" s="21"/>
      <c r="K18" s="21"/>
      <c r="L18" s="21"/>
      <c r="M18" s="21" t="s">
        <v>179</v>
      </c>
      <c r="N18" s="21">
        <v>0</v>
      </c>
      <c r="O18" s="21">
        <v>2.5871546746518002</v>
      </c>
      <c r="P18" s="21">
        <v>0.22389307778237</v>
      </c>
      <c r="Q18" s="21">
        <v>0.22389307778237</v>
      </c>
      <c r="R18" s="21">
        <v>6.4155061260933802E-2</v>
      </c>
      <c r="S18" s="21">
        <v>0</v>
      </c>
      <c r="T18" s="21">
        <v>16.6898617070695</v>
      </c>
      <c r="U18" s="21">
        <v>22.790367122545799</v>
      </c>
      <c r="V18" s="21">
        <v>7098.9407584561104</v>
      </c>
      <c r="W18" s="21">
        <v>47.691732812405199</v>
      </c>
      <c r="X18" s="21">
        <v>17.091786916483301</v>
      </c>
      <c r="Y18" s="21">
        <v>29.4266491075484</v>
      </c>
      <c r="Z18" s="21">
        <v>0</v>
      </c>
      <c r="AA18" s="21">
        <v>0</v>
      </c>
      <c r="AB18" s="21">
        <v>4.1439782253013497</v>
      </c>
      <c r="AC18" s="21">
        <v>4.1439782253013497</v>
      </c>
      <c r="AD18" s="21">
        <v>0</v>
      </c>
      <c r="AE18" s="21">
        <v>12.7236812907896</v>
      </c>
      <c r="AF18" s="21">
        <v>3.53268922491002E-4</v>
      </c>
      <c r="AG18" s="21">
        <v>0.197692945729811</v>
      </c>
      <c r="AH18" s="21">
        <v>3.7998584742913099E-3</v>
      </c>
      <c r="AI18" s="21">
        <v>0</v>
      </c>
      <c r="AJ18" s="21">
        <v>1.1907182641082001E-2</v>
      </c>
      <c r="AK18" s="21">
        <v>18.630222110153898</v>
      </c>
      <c r="AL18" s="21">
        <v>0</v>
      </c>
      <c r="AM18" s="21">
        <v>249.578794338531</v>
      </c>
      <c r="AN18" s="21">
        <v>23089.083803281501</v>
      </c>
      <c r="AO18" s="21">
        <v>2565.4537026560101</v>
      </c>
      <c r="AP18" s="21">
        <v>25654.5375059375</v>
      </c>
      <c r="AQ18" s="21">
        <v>0</v>
      </c>
      <c r="AR18" s="21">
        <v>32.3793710883226</v>
      </c>
      <c r="AS18" s="21">
        <v>16.629933813279401</v>
      </c>
      <c r="AT18" s="21">
        <v>56.319322978366003</v>
      </c>
      <c r="AU18" s="21">
        <v>9.9299838774120506</v>
      </c>
      <c r="AV18" s="21">
        <v>2.82601394620721</v>
      </c>
      <c r="AW18" s="21">
        <v>35.885582058786198</v>
      </c>
      <c r="AX18" s="21">
        <v>8.3873431602595208</v>
      </c>
      <c r="AY18" s="21">
        <v>1.8156958062578101E-3</v>
      </c>
      <c r="AZ18" s="21">
        <v>1.3083859949282599</v>
      </c>
      <c r="BA18" s="21">
        <v>2234.9038937233199</v>
      </c>
      <c r="BB18" s="21">
        <v>1144.0230076636999</v>
      </c>
      <c r="BC18" s="21">
        <v>1090.88088605962</v>
      </c>
      <c r="BD18" s="21">
        <v>4.1871889416161198E-3</v>
      </c>
      <c r="BE18" s="21">
        <v>0.110491069186549</v>
      </c>
      <c r="BF18" s="21">
        <v>612.48841351730903</v>
      </c>
      <c r="BG18" s="21">
        <v>9.9185722867992207E-4</v>
      </c>
      <c r="BH18" s="21">
        <v>7.8226654359364396</v>
      </c>
      <c r="BI18" s="21">
        <v>0.97002216692295395</v>
      </c>
      <c r="BJ18" s="21">
        <v>0.181938473211087</v>
      </c>
      <c r="BK18" s="21">
        <v>20.8404886456455</v>
      </c>
      <c r="BL18" s="21">
        <v>3.5972210813538399</v>
      </c>
      <c r="BM18" s="21">
        <v>25.223090021329501</v>
      </c>
      <c r="BN18" s="21">
        <v>399.66758327772101</v>
      </c>
      <c r="BO18" s="21">
        <v>1.74407746358955</v>
      </c>
      <c r="BP18" s="21">
        <v>34382.5856393305</v>
      </c>
      <c r="BQ18" s="21">
        <v>0.49425398129598802</v>
      </c>
      <c r="BR18" s="21">
        <v>620.67345397024803</v>
      </c>
      <c r="BS18" s="21">
        <v>0</v>
      </c>
      <c r="BT18" s="21">
        <v>12.945237414639699</v>
      </c>
      <c r="BU18" s="21">
        <v>0</v>
      </c>
      <c r="BV18" s="21">
        <v>0.31801942624712798</v>
      </c>
      <c r="BW18" s="21">
        <v>229.89901004205299</v>
      </c>
      <c r="BX18" s="21">
        <v>14.0006296932268</v>
      </c>
      <c r="BY18" s="32"/>
      <c r="BZ18" s="32">
        <f t="shared" si="8"/>
        <v>1.085601866197154</v>
      </c>
      <c r="CA18" s="31">
        <f t="shared" si="0"/>
        <v>0</v>
      </c>
      <c r="CB18" s="19">
        <f t="shared" si="1"/>
        <v>-8.3975021829962929E-3</v>
      </c>
      <c r="CC18" s="19">
        <f t="shared" si="2"/>
        <v>9.5416723605911229E-5</v>
      </c>
      <c r="CD18" s="19">
        <f t="shared" si="3"/>
        <v>-4.3462411009660688E-2</v>
      </c>
      <c r="CE18" s="19">
        <f t="shared" si="4"/>
        <v>-4.0706285963690657E-2</v>
      </c>
      <c r="CF18" s="19">
        <f t="shared" si="5"/>
        <v>-1.0222199412215303E-2</v>
      </c>
      <c r="CG18" s="19">
        <f t="shared" si="6"/>
        <v>-1.4965137632306533E-3</v>
      </c>
      <c r="CH18" s="19">
        <f t="shared" si="7"/>
        <v>-1.3487433117754775E-2</v>
      </c>
    </row>
    <row r="19" spans="1:86" x14ac:dyDescent="0.3">
      <c r="A19" s="79" t="s">
        <v>88</v>
      </c>
      <c r="B19" s="21">
        <v>8842.6009682999993</v>
      </c>
      <c r="C19" s="21">
        <v>29.291920389000001</v>
      </c>
      <c r="D19" s="21">
        <v>18717.769206000001</v>
      </c>
      <c r="E19" s="21">
        <v>4257.3938085999998</v>
      </c>
      <c r="F19" s="21">
        <v>3477.7627112</v>
      </c>
      <c r="G19" s="21">
        <v>129782.96247</v>
      </c>
      <c r="H19" s="21">
        <v>590.47247774000004</v>
      </c>
      <c r="I19" s="21"/>
      <c r="J19" s="21"/>
      <c r="K19" s="21"/>
      <c r="L19" s="21"/>
      <c r="M19" s="21" t="s">
        <v>180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32"/>
      <c r="BZ19" s="32" t="e">
        <f t="shared" si="8"/>
        <v>#DIV/0!</v>
      </c>
      <c r="CA19" s="31" t="e">
        <f t="shared" si="0"/>
        <v>#DIV/0!</v>
      </c>
      <c r="CB19" s="19">
        <f t="shared" si="1"/>
        <v>-1</v>
      </c>
      <c r="CC19" s="19">
        <f t="shared" si="2"/>
        <v>-1</v>
      </c>
      <c r="CD19" s="19">
        <f t="shared" si="3"/>
        <v>-1</v>
      </c>
      <c r="CE19" s="19">
        <f t="shared" si="4"/>
        <v>-1</v>
      </c>
      <c r="CF19" s="19">
        <f t="shared" si="5"/>
        <v>-1</v>
      </c>
      <c r="CG19" s="19">
        <f t="shared" si="6"/>
        <v>-1</v>
      </c>
      <c r="CH19" s="19">
        <f t="shared" si="7"/>
        <v>-1</v>
      </c>
    </row>
    <row r="20" spans="1:86" x14ac:dyDescent="0.3">
      <c r="A20" s="81" t="s">
        <v>89</v>
      </c>
      <c r="B20" s="21">
        <v>38969.999216999997</v>
      </c>
      <c r="C20" s="21">
        <v>475.38673002000002</v>
      </c>
      <c r="D20" s="21">
        <v>63136.487471</v>
      </c>
      <c r="E20" s="21">
        <v>21244.03801</v>
      </c>
      <c r="F20" s="21">
        <v>13465.676552000001</v>
      </c>
      <c r="G20" s="21">
        <v>146213.93822000001</v>
      </c>
      <c r="H20" s="21">
        <v>6680.1949506000001</v>
      </c>
      <c r="I20" s="21"/>
      <c r="J20" s="21"/>
      <c r="K20" s="21"/>
      <c r="L20" s="21"/>
      <c r="M20" s="21" t="s">
        <v>181</v>
      </c>
      <c r="N20" s="21">
        <v>0.616918829387613</v>
      </c>
      <c r="O20" s="21">
        <v>78.077040975469899</v>
      </c>
      <c r="P20" s="21">
        <v>4.8824122606349398</v>
      </c>
      <c r="Q20" s="21">
        <v>4.8464882718224898</v>
      </c>
      <c r="R20" s="21">
        <v>3.6212915566500699</v>
      </c>
      <c r="S20" s="21">
        <v>1.6593372907242701</v>
      </c>
      <c r="T20" s="21">
        <v>262.94141134309598</v>
      </c>
      <c r="U20" s="21">
        <v>6860.3333704285697</v>
      </c>
      <c r="V20" s="21">
        <v>38970.550603477801</v>
      </c>
      <c r="W20" s="21">
        <v>122.033065303192</v>
      </c>
      <c r="X20" s="21">
        <v>574.47329832029902</v>
      </c>
      <c r="Y20" s="21">
        <v>25.757058327334502</v>
      </c>
      <c r="Z20" s="21">
        <v>2.3918529602577099</v>
      </c>
      <c r="AA20" s="21">
        <v>0.47998219551138999</v>
      </c>
      <c r="AB20" s="21">
        <v>632.63347460631599</v>
      </c>
      <c r="AC20" s="21">
        <v>632.63347460631599</v>
      </c>
      <c r="AD20" s="21">
        <v>0</v>
      </c>
      <c r="AE20" s="21">
        <v>23.326586714484002</v>
      </c>
      <c r="AF20" s="21">
        <v>1.0073584187200799</v>
      </c>
      <c r="AG20" s="21">
        <v>64.5241620202804</v>
      </c>
      <c r="AH20" s="21">
        <v>38.417667425217303</v>
      </c>
      <c r="AI20" s="21">
        <v>42.125490971168901</v>
      </c>
      <c r="AJ20" s="21">
        <v>1.09529114238669</v>
      </c>
      <c r="AK20" s="21">
        <v>475.38810039572701</v>
      </c>
      <c r="AL20" s="21">
        <v>0</v>
      </c>
      <c r="AM20" s="21">
        <v>7341.4409985736102</v>
      </c>
      <c r="AN20" s="21">
        <v>56824.283082980997</v>
      </c>
      <c r="AO20" s="21">
        <v>6313.8321805483902</v>
      </c>
      <c r="AP20" s="21">
        <v>63138.115263529398</v>
      </c>
      <c r="AQ20" s="21">
        <v>2.2949667323886501E-2</v>
      </c>
      <c r="AR20" s="21">
        <v>86.655560648935904</v>
      </c>
      <c r="AS20" s="21">
        <v>707.11201005748501</v>
      </c>
      <c r="AT20" s="21">
        <v>2428.8680586335499</v>
      </c>
      <c r="AU20" s="21">
        <v>152.05250925533301</v>
      </c>
      <c r="AV20" s="21">
        <v>178.57696473954201</v>
      </c>
      <c r="AW20" s="21">
        <v>115.448439362092</v>
      </c>
      <c r="AX20" s="21">
        <v>748.65731403071095</v>
      </c>
      <c r="AY20" s="21">
        <v>17.1134476254568</v>
      </c>
      <c r="AZ20" s="21">
        <v>119.524911437133</v>
      </c>
      <c r="BA20" s="21">
        <v>21243.501120256798</v>
      </c>
      <c r="BB20" s="21">
        <v>13464.9079086165</v>
      </c>
      <c r="BC20" s="21">
        <v>7778.5932116402901</v>
      </c>
      <c r="BD20" s="21">
        <v>9.8083301641891905E-3</v>
      </c>
      <c r="BE20" s="21">
        <v>15.881320698628199</v>
      </c>
      <c r="BF20" s="21">
        <v>6934.5053541160196</v>
      </c>
      <c r="BG20" s="21">
        <v>89.762877138620496</v>
      </c>
      <c r="BH20" s="21">
        <v>191.90160694929901</v>
      </c>
      <c r="BI20" s="21">
        <v>38.7109504980792</v>
      </c>
      <c r="BJ20" s="21">
        <v>24.8667648896201</v>
      </c>
      <c r="BK20" s="21">
        <v>479.669182522749</v>
      </c>
      <c r="BL20" s="21">
        <v>341.69109693422701</v>
      </c>
      <c r="BM20" s="21">
        <v>3264.8240845044202</v>
      </c>
      <c r="BN20" s="21">
        <v>299.98631180492401</v>
      </c>
      <c r="BO20" s="21">
        <v>86.304050656293995</v>
      </c>
      <c r="BP20" s="21">
        <v>146223.11780301601</v>
      </c>
      <c r="BQ20" s="21">
        <v>479.58186611888902</v>
      </c>
      <c r="BR20" s="21">
        <v>3311.38863866048</v>
      </c>
      <c r="BS20" s="21">
        <v>83.613687052270507</v>
      </c>
      <c r="BT20" s="21">
        <v>311.22687515236601</v>
      </c>
      <c r="BU20" s="21">
        <v>0.343604478413992</v>
      </c>
      <c r="BV20" s="21">
        <v>187.15171023720001</v>
      </c>
      <c r="BW20" s="21">
        <v>6680.2434109161904</v>
      </c>
      <c r="BX20" s="21">
        <v>1999.7127157795801</v>
      </c>
      <c r="BY20" s="32"/>
      <c r="BZ20" s="32">
        <f t="shared" si="8"/>
        <v>1.0989780681609529</v>
      </c>
      <c r="CA20" s="31">
        <f t="shared" si="0"/>
        <v>0</v>
      </c>
      <c r="CB20" s="19">
        <f t="shared" si="1"/>
        <v>1.4148998944898909E-5</v>
      </c>
      <c r="CC20" s="19">
        <f t="shared" si="2"/>
        <v>2.8826545640738137E-6</v>
      </c>
      <c r="CD20" s="19">
        <f t="shared" si="3"/>
        <v>2.5782120523345154E-5</v>
      </c>
      <c r="CE20" s="19">
        <f t="shared" si="4"/>
        <v>-2.5272490236979891E-5</v>
      </c>
      <c r="CF20" s="19">
        <f t="shared" si="5"/>
        <v>-5.7081675809778708E-5</v>
      </c>
      <c r="CG20" s="19">
        <f t="shared" si="6"/>
        <v>6.2781860113672513E-5</v>
      </c>
      <c r="CH20" s="19">
        <f t="shared" si="7"/>
        <v>7.2543266399740692E-6</v>
      </c>
    </row>
    <row r="21" spans="1:86" x14ac:dyDescent="0.3">
      <c r="A21" s="79" t="s">
        <v>90</v>
      </c>
      <c r="B21" s="21">
        <v>2946.4793862000001</v>
      </c>
      <c r="C21" s="21">
        <v>65.119285993000005</v>
      </c>
      <c r="D21" s="21">
        <v>7014.0328632999999</v>
      </c>
      <c r="E21" s="21">
        <v>4508.1330295999996</v>
      </c>
      <c r="F21" s="21">
        <v>3349.0741576</v>
      </c>
      <c r="G21" s="21">
        <v>16664.220774000001</v>
      </c>
      <c r="H21" s="21">
        <v>322.37415704</v>
      </c>
      <c r="I21" s="21"/>
      <c r="J21" s="21"/>
      <c r="K21" s="21"/>
      <c r="L21" s="21"/>
      <c r="M21" s="21" t="s">
        <v>182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32"/>
      <c r="BZ21" s="32" t="e">
        <f t="shared" si="8"/>
        <v>#DIV/0!</v>
      </c>
      <c r="CA21" s="31" t="e">
        <f t="shared" si="0"/>
        <v>#DIV/0!</v>
      </c>
      <c r="CB21" s="19">
        <f t="shared" si="1"/>
        <v>-1</v>
      </c>
      <c r="CC21" s="19">
        <f t="shared" si="2"/>
        <v>-1</v>
      </c>
      <c r="CD21" s="19">
        <f t="shared" si="3"/>
        <v>-1</v>
      </c>
      <c r="CE21" s="19">
        <f t="shared" si="4"/>
        <v>-1</v>
      </c>
      <c r="CF21" s="19">
        <f t="shared" si="5"/>
        <v>-1</v>
      </c>
      <c r="CG21" s="19">
        <f t="shared" si="6"/>
        <v>-1</v>
      </c>
      <c r="CH21" s="19">
        <f t="shared" si="7"/>
        <v>-1</v>
      </c>
    </row>
    <row r="22" spans="1:86" x14ac:dyDescent="0.3">
      <c r="A22" s="79" t="s">
        <v>91</v>
      </c>
      <c r="B22" s="21">
        <v>3339.1298194000001</v>
      </c>
      <c r="C22" s="21">
        <v>76.271201990999998</v>
      </c>
      <c r="D22" s="21">
        <v>3380.0132149000001</v>
      </c>
      <c r="E22" s="21">
        <v>4646.8744827</v>
      </c>
      <c r="F22" s="21">
        <v>2720.4195887999999</v>
      </c>
      <c r="G22" s="21">
        <v>14637.458545</v>
      </c>
      <c r="H22" s="21">
        <v>243.44777651999999</v>
      </c>
      <c r="I22" s="21"/>
      <c r="J22" s="21"/>
      <c r="K22" s="21"/>
      <c r="L22" s="21"/>
      <c r="M22" s="21" t="s">
        <v>183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32"/>
      <c r="BZ22" s="32" t="e">
        <f t="shared" si="8"/>
        <v>#DIV/0!</v>
      </c>
      <c r="CA22" s="31" t="e">
        <f t="shared" si="0"/>
        <v>#DIV/0!</v>
      </c>
      <c r="CB22" s="19">
        <f t="shared" si="1"/>
        <v>-1</v>
      </c>
      <c r="CC22" s="19">
        <f t="shared" si="2"/>
        <v>-1</v>
      </c>
      <c r="CD22" s="19">
        <f t="shared" si="3"/>
        <v>-1</v>
      </c>
      <c r="CE22" s="19">
        <f t="shared" si="4"/>
        <v>-1</v>
      </c>
      <c r="CF22" s="19">
        <f t="shared" si="5"/>
        <v>-1</v>
      </c>
      <c r="CG22" s="19">
        <f t="shared" si="6"/>
        <v>-1</v>
      </c>
      <c r="CH22" s="19">
        <f t="shared" si="7"/>
        <v>-1</v>
      </c>
    </row>
    <row r="23" spans="1:86" x14ac:dyDescent="0.3">
      <c r="A23" s="81" t="s">
        <v>92</v>
      </c>
      <c r="B23" s="21">
        <v>37188.775272999999</v>
      </c>
      <c r="C23" s="21">
        <v>121.30000751999999</v>
      </c>
      <c r="D23" s="21">
        <v>20584.729671000001</v>
      </c>
      <c r="E23" s="21">
        <v>3577.6824858999998</v>
      </c>
      <c r="F23" s="21">
        <v>2780.0633088999998</v>
      </c>
      <c r="G23" s="21">
        <v>13107.270816</v>
      </c>
      <c r="H23" s="21">
        <v>1709.5220643</v>
      </c>
      <c r="I23" s="21"/>
      <c r="J23" s="21"/>
      <c r="K23" s="21"/>
      <c r="L23" s="21"/>
      <c r="M23" s="21" t="s">
        <v>184</v>
      </c>
      <c r="N23" s="21">
        <v>1.7235962988931399</v>
      </c>
      <c r="O23" s="21">
        <v>116.56279529374</v>
      </c>
      <c r="P23" s="21">
        <v>7.3733799220902299</v>
      </c>
      <c r="Q23" s="21">
        <v>7.1696189568041699</v>
      </c>
      <c r="R23" s="21">
        <v>8.0819615053654701</v>
      </c>
      <c r="S23" s="21">
        <v>0.82774674483892696</v>
      </c>
      <c r="T23" s="21">
        <v>24.8497616448972</v>
      </c>
      <c r="U23" s="21">
        <v>552.12689950864001</v>
      </c>
      <c r="V23" s="21">
        <v>37188.844890884902</v>
      </c>
      <c r="W23" s="21">
        <v>23.371406843302601</v>
      </c>
      <c r="X23" s="21">
        <v>7.9148183709397202</v>
      </c>
      <c r="Y23" s="21">
        <v>8.0786443581957101</v>
      </c>
      <c r="Z23" s="21">
        <v>4.91293786649228</v>
      </c>
      <c r="AA23" s="21">
        <v>0.99161261775505605</v>
      </c>
      <c r="AB23" s="21">
        <v>319.32364305542001</v>
      </c>
      <c r="AC23" s="21">
        <v>319.32364305542001</v>
      </c>
      <c r="AD23" s="21">
        <v>0</v>
      </c>
      <c r="AE23" s="21">
        <v>10.3381212348255</v>
      </c>
      <c r="AF23" s="21">
        <v>1.0201300631965</v>
      </c>
      <c r="AG23" s="21">
        <v>39.360153843314698</v>
      </c>
      <c r="AH23" s="21">
        <v>18.128427938128301</v>
      </c>
      <c r="AI23" s="21">
        <v>24.7118160011313</v>
      </c>
      <c r="AJ23" s="21">
        <v>0.99865974855631401</v>
      </c>
      <c r="AK23" s="21">
        <v>121.30662726789301</v>
      </c>
      <c r="AL23" s="21">
        <v>0</v>
      </c>
      <c r="AM23" s="21">
        <v>1847.53628455989</v>
      </c>
      <c r="AN23" s="21">
        <v>18526.632565166801</v>
      </c>
      <c r="AO23" s="21">
        <v>2058.5126169351702</v>
      </c>
      <c r="AP23" s="21">
        <v>20585.145182101998</v>
      </c>
      <c r="AQ23" s="21">
        <v>7.0461047836350996E-3</v>
      </c>
      <c r="AR23" s="21">
        <v>37.476858991227701</v>
      </c>
      <c r="AS23" s="21">
        <v>45.072075294813096</v>
      </c>
      <c r="AT23" s="21">
        <v>537.54780200519201</v>
      </c>
      <c r="AU23" s="21">
        <v>33.458326930008802</v>
      </c>
      <c r="AV23" s="21">
        <v>49.369926342333798</v>
      </c>
      <c r="AW23" s="21">
        <v>130.615394230492</v>
      </c>
      <c r="AX23" s="21">
        <v>38.1894793199234</v>
      </c>
      <c r="AY23" s="21">
        <v>1.0911706147974201</v>
      </c>
      <c r="AZ23" s="21">
        <v>12.744508909795799</v>
      </c>
      <c r="BA23" s="21">
        <v>3577.9176240933102</v>
      </c>
      <c r="BB23" s="21">
        <v>2780.26249721464</v>
      </c>
      <c r="BC23" s="21">
        <v>797.65512687867601</v>
      </c>
      <c r="BD23" s="21">
        <v>0.10864187293661</v>
      </c>
      <c r="BE23" s="21">
        <v>0.262925164629154</v>
      </c>
      <c r="BF23" s="21">
        <v>828.64347629783094</v>
      </c>
      <c r="BG23" s="21">
        <v>8.96923138753397</v>
      </c>
      <c r="BH23" s="21">
        <v>256.09523241261297</v>
      </c>
      <c r="BI23" s="21">
        <v>60.932535400883097</v>
      </c>
      <c r="BJ23" s="21">
        <v>32.7042273707006</v>
      </c>
      <c r="BK23" s="21">
        <v>641.02299347324799</v>
      </c>
      <c r="BL23" s="21">
        <v>11.0805159224986</v>
      </c>
      <c r="BM23" s="21">
        <v>91.666679741645893</v>
      </c>
      <c r="BN23" s="21">
        <v>540.77063189551302</v>
      </c>
      <c r="BO23" s="21">
        <v>8.5450405549397104</v>
      </c>
      <c r="BP23" s="21">
        <v>13108.2479758057</v>
      </c>
      <c r="BQ23" s="21">
        <v>174.963999381565</v>
      </c>
      <c r="BR23" s="21">
        <v>221.36317854682301</v>
      </c>
      <c r="BS23" s="21">
        <v>7.1172507040865298</v>
      </c>
      <c r="BT23" s="21">
        <v>192.34297108525601</v>
      </c>
      <c r="BU23" s="21">
        <v>0.27542640862117301</v>
      </c>
      <c r="BV23" s="21">
        <v>81.8248620810662</v>
      </c>
      <c r="BW23" s="21">
        <v>1709.52811607947</v>
      </c>
      <c r="BX23" s="21">
        <v>333.06013403085598</v>
      </c>
      <c r="BY23" s="32"/>
      <c r="BZ23" s="32">
        <f t="shared" si="8"/>
        <v>1.080728808834639</v>
      </c>
      <c r="CA23" s="31">
        <f t="shared" si="0"/>
        <v>0</v>
      </c>
      <c r="CB23" s="19">
        <f t="shared" si="1"/>
        <v>1.8720133801643747E-6</v>
      </c>
      <c r="CC23" s="19">
        <f t="shared" si="2"/>
        <v>5.45733510521065E-5</v>
      </c>
      <c r="CD23" s="19">
        <f t="shared" si="3"/>
        <v>2.018540484321397E-5</v>
      </c>
      <c r="CE23" s="19">
        <f t="shared" si="4"/>
        <v>6.5723605780300374E-5</v>
      </c>
      <c r="CF23" s="19">
        <f t="shared" si="5"/>
        <v>7.1648841234126347E-5</v>
      </c>
      <c r="CG23" s="19">
        <f t="shared" si="6"/>
        <v>7.4550973991224895E-5</v>
      </c>
      <c r="CH23" s="19">
        <f t="shared" si="7"/>
        <v>3.540041744051457E-6</v>
      </c>
    </row>
    <row r="24" spans="1:86" x14ac:dyDescent="0.3">
      <c r="A24" s="79" t="s">
        <v>93</v>
      </c>
      <c r="B24" s="21">
        <v>1502.2364935999999</v>
      </c>
      <c r="C24" s="21">
        <v>18.393963095</v>
      </c>
      <c r="D24" s="21">
        <v>2196.5430219</v>
      </c>
      <c r="E24" s="21">
        <v>791.06333677999999</v>
      </c>
      <c r="F24" s="21">
        <v>589.60144022999998</v>
      </c>
      <c r="G24" s="21">
        <v>106.82732416</v>
      </c>
      <c r="H24" s="21">
        <v>14494.39558</v>
      </c>
      <c r="I24" s="21"/>
      <c r="J24" s="21"/>
      <c r="K24" s="21"/>
      <c r="L24" s="21"/>
      <c r="M24" s="21" t="s">
        <v>185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32"/>
      <c r="BZ24" s="32" t="e">
        <f t="shared" si="8"/>
        <v>#DIV/0!</v>
      </c>
      <c r="CA24" s="31" t="e">
        <f t="shared" si="0"/>
        <v>#DIV/0!</v>
      </c>
      <c r="CB24" s="19">
        <f t="shared" si="1"/>
        <v>-1</v>
      </c>
      <c r="CC24" s="19">
        <f t="shared" si="2"/>
        <v>-1</v>
      </c>
      <c r="CD24" s="19">
        <f t="shared" si="3"/>
        <v>-1</v>
      </c>
      <c r="CE24" s="19">
        <f t="shared" si="4"/>
        <v>-1</v>
      </c>
      <c r="CF24" s="19">
        <f t="shared" si="5"/>
        <v>-1</v>
      </c>
      <c r="CG24" s="19">
        <f t="shared" si="6"/>
        <v>-1</v>
      </c>
      <c r="CH24" s="19">
        <f t="shared" si="7"/>
        <v>-1</v>
      </c>
    </row>
    <row r="25" spans="1:86" x14ac:dyDescent="0.3">
      <c r="A25" s="79" t="s">
        <v>94</v>
      </c>
      <c r="B25" s="21">
        <v>4251.5906758000001</v>
      </c>
      <c r="C25" s="21">
        <v>134.94312782</v>
      </c>
      <c r="D25" s="21">
        <v>4116.6262594999998</v>
      </c>
      <c r="E25" s="21">
        <v>2160.8153486000001</v>
      </c>
      <c r="F25" s="21">
        <v>1621.4020912000001</v>
      </c>
      <c r="G25" s="21">
        <v>15070.559471</v>
      </c>
      <c r="H25" s="21">
        <v>3145.6880965</v>
      </c>
      <c r="I25" s="21"/>
      <c r="J25" s="21"/>
      <c r="K25" s="21"/>
      <c r="L25" s="21"/>
      <c r="M25" s="21" t="s">
        <v>186</v>
      </c>
      <c r="N25" s="21">
        <v>0</v>
      </c>
      <c r="O25" s="21">
        <v>23.259289134520401</v>
      </c>
      <c r="P25" s="21">
        <v>0.47743110285884199</v>
      </c>
      <c r="Q25" s="21">
        <v>0.47743110285884199</v>
      </c>
      <c r="R25" s="21">
        <v>0.138571660444121</v>
      </c>
      <c r="S25" s="21">
        <v>0</v>
      </c>
      <c r="T25" s="21">
        <v>3.52193258602651</v>
      </c>
      <c r="U25" s="21">
        <v>280.77482361580297</v>
      </c>
      <c r="V25" s="21">
        <v>1987.4477697889599</v>
      </c>
      <c r="W25" s="21">
        <v>3.5074145485362598</v>
      </c>
      <c r="X25" s="21">
        <v>8.1975369553158206</v>
      </c>
      <c r="Y25" s="21">
        <v>1.6147457634828299</v>
      </c>
      <c r="Z25" s="21">
        <v>97.514083252730401</v>
      </c>
      <c r="AA25" s="21">
        <v>0</v>
      </c>
      <c r="AB25" s="21">
        <v>117.98513986395901</v>
      </c>
      <c r="AC25" s="21">
        <v>117.98513986395901</v>
      </c>
      <c r="AD25" s="21">
        <v>0</v>
      </c>
      <c r="AE25" s="21">
        <v>2.7623574107210702</v>
      </c>
      <c r="AF25" s="21">
        <v>7.29285184444183E-4</v>
      </c>
      <c r="AG25" s="21">
        <v>21.7855207528596</v>
      </c>
      <c r="AH25" s="21">
        <v>41.760603634319402</v>
      </c>
      <c r="AI25" s="21">
        <v>0</v>
      </c>
      <c r="AJ25" s="21">
        <v>2.4582736964069901E-2</v>
      </c>
      <c r="AK25" s="21">
        <v>98.648714185529698</v>
      </c>
      <c r="AL25" s="21">
        <v>0</v>
      </c>
      <c r="AM25" s="21">
        <v>1182.0825384254499</v>
      </c>
      <c r="AN25" s="21">
        <v>2550.4309968566499</v>
      </c>
      <c r="AO25" s="21">
        <v>283.382797953119</v>
      </c>
      <c r="AP25" s="21">
        <v>2833.8137948097701</v>
      </c>
      <c r="AQ25" s="21">
        <v>0</v>
      </c>
      <c r="AR25" s="21">
        <v>2.9221887649156399</v>
      </c>
      <c r="AS25" s="21">
        <v>4.0952568864674701</v>
      </c>
      <c r="AT25" s="21">
        <v>339.800727336823</v>
      </c>
      <c r="AU25" s="21">
        <v>4.9829702797665201</v>
      </c>
      <c r="AV25" s="21">
        <v>7.6171613752432004</v>
      </c>
      <c r="AW25" s="21">
        <v>20.124924730787999</v>
      </c>
      <c r="AX25" s="21">
        <v>3.9952159528651898</v>
      </c>
      <c r="AY25" s="21">
        <v>7.1801996285212305E-2</v>
      </c>
      <c r="AZ25" s="21">
        <v>1.75302329969631</v>
      </c>
      <c r="BA25" s="21">
        <v>1362.1254789699201</v>
      </c>
      <c r="BB25" s="21">
        <v>844.15346565400205</v>
      </c>
      <c r="BC25" s="21">
        <v>517.97201331591702</v>
      </c>
      <c r="BD25" s="21">
        <v>1.3859212398794001E-2</v>
      </c>
      <c r="BE25" s="21">
        <v>7.9153338844888205E-2</v>
      </c>
      <c r="BF25" s="21">
        <v>335.74891267244197</v>
      </c>
      <c r="BG25" s="21">
        <v>1.6008760506401602E-2</v>
      </c>
      <c r="BH25" s="21">
        <v>45.582383840671902</v>
      </c>
      <c r="BI25" s="21">
        <v>9.0441070212800891</v>
      </c>
      <c r="BJ25" s="21">
        <v>4.8509433111768896</v>
      </c>
      <c r="BK25" s="21">
        <v>113.93326558640101</v>
      </c>
      <c r="BL25" s="21">
        <v>1.7271109459713501</v>
      </c>
      <c r="BM25" s="21">
        <v>9.3936209142015894</v>
      </c>
      <c r="BN25" s="21">
        <v>266.48601376731199</v>
      </c>
      <c r="BO25" s="21">
        <v>16.364842707653398</v>
      </c>
      <c r="BP25" s="21">
        <v>15057.720877751701</v>
      </c>
      <c r="BQ25" s="21">
        <v>30.7953237669029</v>
      </c>
      <c r="BR25" s="21">
        <v>233.22583556826899</v>
      </c>
      <c r="BS25" s="21">
        <v>4.3115410084602498E-2</v>
      </c>
      <c r="BT25" s="21">
        <v>291.90185293812698</v>
      </c>
      <c r="BU25" s="21">
        <v>0</v>
      </c>
      <c r="BV25" s="21">
        <v>25.716308751067</v>
      </c>
      <c r="BW25" s="21">
        <v>1150.62658038977</v>
      </c>
      <c r="BX25" s="21">
        <v>160.89334628129799</v>
      </c>
      <c r="BY25" s="32"/>
      <c r="BZ25" s="32">
        <f t="shared" si="8"/>
        <v>1.0273381117486651</v>
      </c>
      <c r="CA25" s="31">
        <f t="shared" si="0"/>
        <v>0</v>
      </c>
      <c r="CB25" s="19">
        <f t="shared" si="1"/>
        <v>-0.53254018993373775</v>
      </c>
      <c r="CC25" s="19">
        <f t="shared" si="2"/>
        <v>-0.26896081498039121</v>
      </c>
      <c r="CD25" s="19">
        <f t="shared" si="3"/>
        <v>-0.31161742257506719</v>
      </c>
      <c r="CE25" s="19">
        <f t="shared" si="4"/>
        <v>-0.36962430415331604</v>
      </c>
      <c r="CF25" s="19">
        <f t="shared" si="5"/>
        <v>-0.47936821456222256</v>
      </c>
      <c r="CG25" s="19">
        <f t="shared" si="6"/>
        <v>-8.5189891410500048E-4</v>
      </c>
      <c r="CH25" s="19">
        <f t="shared" si="7"/>
        <v>-0.63422102093656507</v>
      </c>
    </row>
    <row r="26" spans="1:86" x14ac:dyDescent="0.3">
      <c r="A26" s="79" t="s">
        <v>95</v>
      </c>
      <c r="B26" s="21">
        <v>11514.291418999999</v>
      </c>
      <c r="C26" s="21">
        <v>103.74214247</v>
      </c>
      <c r="D26" s="21">
        <v>6981.2817401000002</v>
      </c>
      <c r="E26" s="21">
        <v>3348.1939471999999</v>
      </c>
      <c r="F26" s="21">
        <v>2692.7429981</v>
      </c>
      <c r="G26" s="21">
        <v>20780.990450000001</v>
      </c>
      <c r="H26" s="21">
        <v>14012.395062</v>
      </c>
      <c r="I26" s="21"/>
      <c r="J26" s="21"/>
      <c r="K26" s="21"/>
      <c r="L26" s="21"/>
      <c r="M26" s="21" t="s">
        <v>187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32"/>
      <c r="BZ26" s="32" t="e">
        <f t="shared" si="8"/>
        <v>#DIV/0!</v>
      </c>
      <c r="CA26" s="31" t="e">
        <f t="shared" si="0"/>
        <v>#DIV/0!</v>
      </c>
      <c r="CB26" s="19">
        <f t="shared" si="1"/>
        <v>-1</v>
      </c>
      <c r="CC26" s="19">
        <f t="shared" si="2"/>
        <v>-1</v>
      </c>
      <c r="CD26" s="19">
        <f t="shared" si="3"/>
        <v>-1</v>
      </c>
      <c r="CE26" s="19">
        <f t="shared" si="4"/>
        <v>-1</v>
      </c>
      <c r="CF26" s="19">
        <f t="shared" si="5"/>
        <v>-1</v>
      </c>
      <c r="CG26" s="19">
        <f t="shared" si="6"/>
        <v>-1</v>
      </c>
      <c r="CH26" s="19">
        <f t="shared" si="7"/>
        <v>-1</v>
      </c>
    </row>
    <row r="27" spans="1:86" x14ac:dyDescent="0.3">
      <c r="A27" s="79" t="s">
        <v>96</v>
      </c>
      <c r="B27" s="21">
        <v>3570.9590302000001</v>
      </c>
      <c r="C27" s="21">
        <v>3.7087278003000002</v>
      </c>
      <c r="D27" s="21">
        <v>24777.185509999999</v>
      </c>
      <c r="E27" s="21">
        <v>6847.6356748999997</v>
      </c>
      <c r="F27" s="21">
        <v>3904.4874137000002</v>
      </c>
      <c r="G27" s="21">
        <v>62099.673312999999</v>
      </c>
      <c r="H27" s="21">
        <v>49.143400124000003</v>
      </c>
      <c r="I27" s="21"/>
      <c r="J27" s="21"/>
      <c r="K27" s="21"/>
      <c r="L27" s="21"/>
      <c r="M27" s="21" t="s">
        <v>188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32"/>
      <c r="BZ27" s="32" t="e">
        <f t="shared" si="8"/>
        <v>#DIV/0!</v>
      </c>
      <c r="CA27" s="31" t="e">
        <f t="shared" si="0"/>
        <v>#DIV/0!</v>
      </c>
      <c r="CB27" s="19">
        <f t="shared" si="1"/>
        <v>-1</v>
      </c>
      <c r="CC27" s="19">
        <f t="shared" si="2"/>
        <v>-1</v>
      </c>
      <c r="CD27" s="19">
        <f t="shared" si="3"/>
        <v>-1</v>
      </c>
      <c r="CE27" s="19">
        <f t="shared" si="4"/>
        <v>-1</v>
      </c>
      <c r="CF27" s="19">
        <f t="shared" si="5"/>
        <v>-1</v>
      </c>
      <c r="CG27" s="19">
        <f t="shared" si="6"/>
        <v>-1</v>
      </c>
      <c r="CH27" s="19">
        <f t="shared" si="7"/>
        <v>-1</v>
      </c>
    </row>
    <row r="28" spans="1:86" x14ac:dyDescent="0.3">
      <c r="A28" s="79" t="s">
        <v>97</v>
      </c>
      <c r="B28" s="21">
        <v>13952.811084999999</v>
      </c>
      <c r="C28" s="21">
        <v>301.45139325000002</v>
      </c>
      <c r="D28" s="21">
        <v>27132.300123000001</v>
      </c>
      <c r="E28" s="21">
        <v>11321.745488</v>
      </c>
      <c r="F28" s="21">
        <v>8294.7011763999999</v>
      </c>
      <c r="G28" s="21">
        <v>153464.61314</v>
      </c>
      <c r="H28" s="21">
        <v>4682.6659065000003</v>
      </c>
      <c r="I28" s="21"/>
      <c r="J28" s="21"/>
      <c r="K28" s="21"/>
      <c r="L28" s="21"/>
      <c r="M28" s="21" t="s">
        <v>189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32"/>
      <c r="BZ28" s="32" t="e">
        <f t="shared" si="8"/>
        <v>#DIV/0!</v>
      </c>
      <c r="CA28" s="31" t="e">
        <f t="shared" si="0"/>
        <v>#DIV/0!</v>
      </c>
      <c r="CB28" s="19">
        <f t="shared" si="1"/>
        <v>-1</v>
      </c>
      <c r="CC28" s="19">
        <f t="shared" si="2"/>
        <v>-1</v>
      </c>
      <c r="CD28" s="19">
        <f t="shared" si="3"/>
        <v>-1</v>
      </c>
      <c r="CE28" s="19">
        <f t="shared" si="4"/>
        <v>-1</v>
      </c>
      <c r="CF28" s="19">
        <f t="shared" si="5"/>
        <v>-1</v>
      </c>
      <c r="CG28" s="19">
        <f t="shared" si="6"/>
        <v>-1</v>
      </c>
      <c r="CH28" s="19">
        <f t="shared" si="7"/>
        <v>-1</v>
      </c>
    </row>
    <row r="29" spans="1:86" x14ac:dyDescent="0.3">
      <c r="A29" s="79" t="s">
        <v>98</v>
      </c>
      <c r="B29" s="21">
        <v>5483.1438348000001</v>
      </c>
      <c r="C29" s="21">
        <v>57.679431532000002</v>
      </c>
      <c r="D29" s="21">
        <v>6161.3122506999998</v>
      </c>
      <c r="E29" s="21">
        <v>12916.792167</v>
      </c>
      <c r="F29" s="21">
        <v>7544.4923521999999</v>
      </c>
      <c r="G29" s="21">
        <v>17529.980235999999</v>
      </c>
      <c r="H29" s="21">
        <v>4873.5504533000003</v>
      </c>
      <c r="I29" s="21"/>
      <c r="J29" s="21"/>
      <c r="K29" s="21"/>
      <c r="L29" s="21"/>
      <c r="M29" s="21" t="s">
        <v>190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32"/>
      <c r="BZ29" s="32" t="e">
        <f t="shared" si="8"/>
        <v>#DIV/0!</v>
      </c>
      <c r="CA29" s="31" t="e">
        <f t="shared" si="0"/>
        <v>#DIV/0!</v>
      </c>
      <c r="CB29" s="19">
        <f t="shared" si="1"/>
        <v>-1</v>
      </c>
      <c r="CC29" s="19">
        <f t="shared" si="2"/>
        <v>-1</v>
      </c>
      <c r="CD29" s="19">
        <f t="shared" si="3"/>
        <v>-1</v>
      </c>
      <c r="CE29" s="19">
        <f t="shared" si="4"/>
        <v>-1</v>
      </c>
      <c r="CF29" s="19">
        <f t="shared" si="5"/>
        <v>-1</v>
      </c>
      <c r="CG29" s="19">
        <f t="shared" si="6"/>
        <v>-1</v>
      </c>
      <c r="CH29" s="19">
        <f t="shared" si="7"/>
        <v>-1</v>
      </c>
    </row>
    <row r="30" spans="1:86" x14ac:dyDescent="0.3">
      <c r="A30" s="79" t="s">
        <v>99</v>
      </c>
      <c r="B30" s="21">
        <v>18718.338451</v>
      </c>
      <c r="C30" s="21">
        <v>143.7328148</v>
      </c>
      <c r="D30" s="21">
        <v>12341.137355000001</v>
      </c>
      <c r="E30" s="21">
        <v>2615.3657143</v>
      </c>
      <c r="F30" s="21">
        <v>2154.7377907999999</v>
      </c>
      <c r="G30" s="21">
        <v>2173.6391907000002</v>
      </c>
      <c r="H30" s="21">
        <v>12135.077404</v>
      </c>
      <c r="I30" s="21"/>
      <c r="J30" s="21"/>
      <c r="K30" s="21"/>
      <c r="L30" s="21"/>
      <c r="M30" s="21" t="s">
        <v>191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32"/>
      <c r="BZ30" s="32" t="e">
        <f t="shared" si="8"/>
        <v>#DIV/0!</v>
      </c>
      <c r="CA30" s="31" t="e">
        <f t="shared" si="0"/>
        <v>#DIV/0!</v>
      </c>
      <c r="CB30" s="19">
        <f t="shared" si="1"/>
        <v>-1</v>
      </c>
      <c r="CC30" s="19">
        <f t="shared" si="2"/>
        <v>-1</v>
      </c>
      <c r="CD30" s="19">
        <f t="shared" si="3"/>
        <v>-1</v>
      </c>
      <c r="CE30" s="19">
        <f t="shared" si="4"/>
        <v>-1</v>
      </c>
      <c r="CF30" s="19">
        <f t="shared" si="5"/>
        <v>-1</v>
      </c>
      <c r="CG30" s="19">
        <f t="shared" si="6"/>
        <v>-1</v>
      </c>
      <c r="CH30" s="19">
        <f t="shared" si="7"/>
        <v>-1</v>
      </c>
    </row>
    <row r="31" spans="1:86" x14ac:dyDescent="0.3">
      <c r="A31" s="79" t="s">
        <v>100</v>
      </c>
      <c r="B31" s="21">
        <v>9792.8227458000001</v>
      </c>
      <c r="C31" s="21">
        <v>214.14744528</v>
      </c>
      <c r="D31" s="21">
        <v>14348.734646999999</v>
      </c>
      <c r="E31" s="21">
        <v>5159.0920864</v>
      </c>
      <c r="F31" s="21">
        <v>3317.9883009999999</v>
      </c>
      <c r="G31" s="21">
        <v>25076.364919</v>
      </c>
      <c r="H31" s="21">
        <v>619.64264610999999</v>
      </c>
      <c r="I31" s="21"/>
      <c r="J31" s="21"/>
      <c r="K31" s="21"/>
      <c r="L31" s="21"/>
      <c r="M31" s="21" t="s">
        <v>192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32"/>
      <c r="BZ31" s="32" t="e">
        <f t="shared" si="8"/>
        <v>#DIV/0!</v>
      </c>
      <c r="CA31" s="31" t="e">
        <f t="shared" si="0"/>
        <v>#DIV/0!</v>
      </c>
      <c r="CB31" s="19">
        <f t="shared" si="1"/>
        <v>-1</v>
      </c>
      <c r="CC31" s="19">
        <f t="shared" si="2"/>
        <v>-1</v>
      </c>
      <c r="CD31" s="19">
        <f t="shared" si="3"/>
        <v>-1</v>
      </c>
      <c r="CE31" s="19">
        <f t="shared" si="4"/>
        <v>-1</v>
      </c>
      <c r="CF31" s="19">
        <f t="shared" si="5"/>
        <v>-1</v>
      </c>
      <c r="CG31" s="19">
        <f t="shared" si="6"/>
        <v>-1</v>
      </c>
      <c r="CH31" s="19">
        <f t="shared" si="7"/>
        <v>-1</v>
      </c>
    </row>
    <row r="32" spans="1:86" x14ac:dyDescent="0.3">
      <c r="A32" s="79" t="s">
        <v>101</v>
      </c>
      <c r="B32" s="21">
        <v>5811.1879073</v>
      </c>
      <c r="C32" s="21">
        <v>6.3207730151000003</v>
      </c>
      <c r="D32" s="21">
        <v>9164.7748281000004</v>
      </c>
      <c r="E32" s="21">
        <v>1214.7885590999999</v>
      </c>
      <c r="F32" s="21">
        <v>759.07855043999996</v>
      </c>
      <c r="G32" s="21">
        <v>466.43265444999997</v>
      </c>
      <c r="H32" s="21">
        <v>570.98851318000004</v>
      </c>
      <c r="I32" s="21"/>
      <c r="J32" s="21"/>
      <c r="K32" s="21"/>
      <c r="L32" s="21"/>
      <c r="M32" s="21" t="s">
        <v>193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32"/>
      <c r="BZ32" s="32" t="e">
        <f t="shared" si="8"/>
        <v>#DIV/0!</v>
      </c>
      <c r="CA32" s="31" t="e">
        <f t="shared" si="0"/>
        <v>#DIV/0!</v>
      </c>
      <c r="CB32" s="19">
        <f t="shared" si="1"/>
        <v>-1</v>
      </c>
      <c r="CC32" s="19">
        <f t="shared" si="2"/>
        <v>-1</v>
      </c>
      <c r="CD32" s="19">
        <f t="shared" si="3"/>
        <v>-1</v>
      </c>
      <c r="CE32" s="19">
        <f t="shared" si="4"/>
        <v>-1</v>
      </c>
      <c r="CF32" s="19">
        <f t="shared" si="5"/>
        <v>-1</v>
      </c>
      <c r="CG32" s="19">
        <f t="shared" si="6"/>
        <v>-1</v>
      </c>
      <c r="CH32" s="19">
        <f t="shared" si="7"/>
        <v>-1</v>
      </c>
    </row>
    <row r="33" spans="1:86" x14ac:dyDescent="0.3">
      <c r="A33" s="79" t="s">
        <v>102</v>
      </c>
      <c r="B33" s="21">
        <v>1517.8345454</v>
      </c>
      <c r="C33" s="21">
        <v>1.0095470277</v>
      </c>
      <c r="D33" s="21">
        <v>550.93931981000003</v>
      </c>
      <c r="E33" s="21">
        <v>3012.1132593000002</v>
      </c>
      <c r="F33" s="21">
        <v>1718.2861447</v>
      </c>
      <c r="G33" s="21">
        <v>174.51098770999999</v>
      </c>
      <c r="H33" s="21">
        <v>17.477480807999999</v>
      </c>
      <c r="I33" s="21"/>
      <c r="J33" s="21"/>
      <c r="K33" s="21"/>
      <c r="L33" s="21"/>
      <c r="M33" s="21" t="s">
        <v>194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32"/>
      <c r="BZ33" s="32" t="e">
        <f t="shared" si="8"/>
        <v>#DIV/0!</v>
      </c>
      <c r="CA33" s="31" t="e">
        <f t="shared" si="0"/>
        <v>#DIV/0!</v>
      </c>
      <c r="CB33" s="19">
        <f t="shared" si="1"/>
        <v>-1</v>
      </c>
      <c r="CC33" s="19">
        <f t="shared" si="2"/>
        <v>-1</v>
      </c>
      <c r="CD33" s="19">
        <f t="shared" si="3"/>
        <v>-1</v>
      </c>
      <c r="CE33" s="19">
        <f t="shared" si="4"/>
        <v>-1</v>
      </c>
      <c r="CF33" s="19">
        <f t="shared" si="5"/>
        <v>-1</v>
      </c>
      <c r="CG33" s="19">
        <f t="shared" si="6"/>
        <v>-1</v>
      </c>
      <c r="CH33" s="19">
        <f t="shared" si="7"/>
        <v>-1</v>
      </c>
    </row>
    <row r="34" spans="1:86" x14ac:dyDescent="0.3">
      <c r="A34" s="79" t="s">
        <v>103</v>
      </c>
      <c r="B34" s="21">
        <v>45263.465199999999</v>
      </c>
      <c r="C34" s="21">
        <v>228.13513806</v>
      </c>
      <c r="D34" s="21">
        <v>30868.768193</v>
      </c>
      <c r="E34" s="21">
        <v>9370.4732908999995</v>
      </c>
      <c r="F34" s="21">
        <v>7087.3271241000002</v>
      </c>
      <c r="G34" s="21">
        <v>20183.691048000001</v>
      </c>
      <c r="H34" s="21">
        <v>9562.8802185999994</v>
      </c>
      <c r="I34" s="21"/>
      <c r="J34" s="21"/>
      <c r="K34" s="21"/>
      <c r="L34" s="21"/>
      <c r="M34" s="21" t="s">
        <v>195</v>
      </c>
      <c r="N34" s="21">
        <v>9.4769166110197993</v>
      </c>
      <c r="O34" s="21">
        <v>505.798640317663</v>
      </c>
      <c r="P34" s="21">
        <v>27.643319845808499</v>
      </c>
      <c r="Q34" s="21">
        <v>26.954805428093501</v>
      </c>
      <c r="R34" s="21">
        <v>24.662920663122598</v>
      </c>
      <c r="S34" s="21">
        <v>4.5498699785986201</v>
      </c>
      <c r="T34" s="21">
        <v>140.70552347852899</v>
      </c>
      <c r="U34" s="21">
        <v>8705.9951488845309</v>
      </c>
      <c r="V34" s="21">
        <v>45263.690887679899</v>
      </c>
      <c r="W34" s="21">
        <v>250.041741770762</v>
      </c>
      <c r="X34" s="21">
        <v>1121.2655995206801</v>
      </c>
      <c r="Y34" s="21">
        <v>44.101941087242501</v>
      </c>
      <c r="Z34" s="21">
        <v>18.783639736848599</v>
      </c>
      <c r="AA34" s="21">
        <v>5.4542653557984</v>
      </c>
      <c r="AB34" s="21">
        <v>910.50833166322502</v>
      </c>
      <c r="AC34" s="21">
        <v>910.50833166322502</v>
      </c>
      <c r="AD34" s="21">
        <v>0</v>
      </c>
      <c r="AE34" s="21">
        <v>44.732621298534902</v>
      </c>
      <c r="AF34" s="21">
        <v>5.1940819981158199</v>
      </c>
      <c r="AG34" s="21">
        <v>217.45879294761801</v>
      </c>
      <c r="AH34" s="21">
        <v>218.53673995034001</v>
      </c>
      <c r="AI34" s="21">
        <v>147.31564427428401</v>
      </c>
      <c r="AJ34" s="21">
        <v>4.6563471847598299</v>
      </c>
      <c r="AK34" s="21">
        <v>228.13595126087799</v>
      </c>
      <c r="AL34" s="21">
        <v>0</v>
      </c>
      <c r="AM34" s="21">
        <v>11263.477541157499</v>
      </c>
      <c r="AN34" s="21">
        <v>27782.706007123099</v>
      </c>
      <c r="AO34" s="21">
        <v>3086.9714667140702</v>
      </c>
      <c r="AP34" s="21">
        <v>30869.677473837099</v>
      </c>
      <c r="AQ34" s="21">
        <v>3.90571772618045E-2</v>
      </c>
      <c r="AR34" s="21">
        <v>266.74910217229097</v>
      </c>
      <c r="AS34" s="21">
        <v>77.862781256083295</v>
      </c>
      <c r="AT34" s="21">
        <v>3398.8736446717298</v>
      </c>
      <c r="AU34" s="21">
        <v>86.146130354999201</v>
      </c>
      <c r="AV34" s="21">
        <v>141.17699980246499</v>
      </c>
      <c r="AW34" s="21">
        <v>310.31156371853501</v>
      </c>
      <c r="AX34" s="21">
        <v>150.84567867546301</v>
      </c>
      <c r="AY34" s="21">
        <v>4.3666051782161297</v>
      </c>
      <c r="AZ34" s="21">
        <v>37.430440073965002</v>
      </c>
      <c r="BA34" s="21">
        <v>9370.8426573479592</v>
      </c>
      <c r="BB34" s="21">
        <v>7087.6960392821902</v>
      </c>
      <c r="BC34" s="21">
        <v>2283.1466180657699</v>
      </c>
      <c r="BD34" s="21">
        <v>0.163582271311806</v>
      </c>
      <c r="BE34" s="21">
        <v>8.0406108560106002</v>
      </c>
      <c r="BF34" s="21">
        <v>2070.6882348465801</v>
      </c>
      <c r="BG34" s="21">
        <v>18.710060457348799</v>
      </c>
      <c r="BH34" s="21">
        <v>808.78599384579798</v>
      </c>
      <c r="BI34" s="21">
        <v>176.16141258949301</v>
      </c>
      <c r="BJ34" s="21">
        <v>96.554003548008197</v>
      </c>
      <c r="BK34" s="21">
        <v>2022.0837825636499</v>
      </c>
      <c r="BL34" s="21">
        <v>788.94565071822797</v>
      </c>
      <c r="BM34" s="21">
        <v>240.06494372107099</v>
      </c>
      <c r="BN34" s="21">
        <v>766.02449708052802</v>
      </c>
      <c r="BO34" s="21">
        <v>72.278718442654906</v>
      </c>
      <c r="BP34" s="21">
        <v>20183.438129447</v>
      </c>
      <c r="BQ34" s="21">
        <v>875.55606847969602</v>
      </c>
      <c r="BR34" s="21">
        <v>181.473887779449</v>
      </c>
      <c r="BS34" s="21">
        <v>36.664895847104503</v>
      </c>
      <c r="BT34" s="21">
        <v>1811.74274148873</v>
      </c>
      <c r="BU34" s="21">
        <v>1.4062151556408</v>
      </c>
      <c r="BV34" s="21">
        <v>440.06030275186498</v>
      </c>
      <c r="BW34" s="21">
        <v>9562.8792832167601</v>
      </c>
      <c r="BX34" s="21">
        <v>645.00542426437596</v>
      </c>
      <c r="BY34" s="32"/>
      <c r="BZ34" s="32">
        <f t="shared" si="8"/>
        <v>1.1778332871905388</v>
      </c>
      <c r="CA34" s="31">
        <f t="shared" si="0"/>
        <v>0</v>
      </c>
      <c r="CB34" s="19">
        <f t="shared" si="1"/>
        <v>4.9860893085169164E-6</v>
      </c>
      <c r="CC34" s="19">
        <f t="shared" si="2"/>
        <v>3.5645577656320354E-6</v>
      </c>
      <c r="CD34" s="19">
        <f t="shared" si="3"/>
        <v>2.9456336949168292E-5</v>
      </c>
      <c r="CE34" s="19">
        <f t="shared" si="4"/>
        <v>3.9418120781412054E-5</v>
      </c>
      <c r="CF34" s="19">
        <f t="shared" si="5"/>
        <v>5.2052794478121619E-5</v>
      </c>
      <c r="CG34" s="19">
        <f t="shared" si="6"/>
        <v>-1.2530837516226313E-5</v>
      </c>
      <c r="CH34" s="19">
        <f t="shared" si="7"/>
        <v>-9.7813965864268596E-8</v>
      </c>
    </row>
    <row r="35" spans="1:86" x14ac:dyDescent="0.3">
      <c r="A35" s="79" t="s">
        <v>104</v>
      </c>
      <c r="B35" s="21">
        <v>5138.4019142999996</v>
      </c>
      <c r="C35" s="21">
        <v>100.4407058</v>
      </c>
      <c r="D35" s="21">
        <v>7315.8978198000004</v>
      </c>
      <c r="E35" s="21">
        <v>5871.4176680999999</v>
      </c>
      <c r="F35" s="21">
        <v>3458.025318</v>
      </c>
      <c r="G35" s="21">
        <v>120585.72687</v>
      </c>
      <c r="H35" s="21">
        <v>1189.2110774</v>
      </c>
      <c r="I35" s="21"/>
      <c r="J35" s="21"/>
      <c r="K35" s="21"/>
      <c r="L35" s="21"/>
      <c r="M35" s="21" t="s">
        <v>196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32"/>
      <c r="BZ35" s="32" t="e">
        <f t="shared" si="8"/>
        <v>#DIV/0!</v>
      </c>
      <c r="CA35" s="31" t="e">
        <f t="shared" si="0"/>
        <v>#DIV/0!</v>
      </c>
      <c r="CB35" s="19">
        <f t="shared" ref="CB35:CB51" si="10">IF(B35=0,"",(V35-B35)/B35)</f>
        <v>-1</v>
      </c>
      <c r="CC35" s="19">
        <f t="shared" ref="CC35:CC51" si="11">IF(C35=0,"",(AK35-C35)/C35)</f>
        <v>-1</v>
      </c>
      <c r="CD35" s="19">
        <f t="shared" ref="CD35:CD51" si="12">IF(D35=0,"",(AP35-D35)/D35)</f>
        <v>-1</v>
      </c>
      <c r="CE35" s="19">
        <f t="shared" ref="CE35:CE51" si="13">IF(E35=0,"",(BA35-E35)/E35)</f>
        <v>-1</v>
      </c>
      <c r="CF35" s="19">
        <f t="shared" ref="CF35:CF51" si="14">IF(F35=0,"",(BB35-F35)/F35)</f>
        <v>-1</v>
      </c>
      <c r="CG35" s="19">
        <f t="shared" ref="CG35:CG51" si="15">IF(G35=0,"",(BP35-G35)/G35)</f>
        <v>-1</v>
      </c>
      <c r="CH35" s="19">
        <f t="shared" ref="CH35:CH51" si="16">IF(H35=0,"",(BW35-H35)/H35)</f>
        <v>-1</v>
      </c>
    </row>
    <row r="36" spans="1:86" x14ac:dyDescent="0.3">
      <c r="A36" s="79" t="s">
        <v>105</v>
      </c>
      <c r="B36" s="21">
        <v>4511.3218038000005</v>
      </c>
      <c r="C36" s="21">
        <v>31.627474133</v>
      </c>
      <c r="D36" s="21">
        <v>11872.129852</v>
      </c>
      <c r="E36" s="21">
        <v>3252.1833817000002</v>
      </c>
      <c r="F36" s="21">
        <v>2206.5608296</v>
      </c>
      <c r="G36" s="21">
        <v>11126.088385999999</v>
      </c>
      <c r="H36" s="21">
        <v>2089.1314373999999</v>
      </c>
      <c r="I36" s="21"/>
      <c r="J36" s="21"/>
      <c r="K36" s="21"/>
      <c r="L36" s="21"/>
      <c r="M36" s="21" t="s">
        <v>197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32"/>
      <c r="BZ36" s="32" t="e">
        <f t="shared" si="8"/>
        <v>#DIV/0!</v>
      </c>
      <c r="CA36" s="31" t="e">
        <f t="shared" si="0"/>
        <v>#DIV/0!</v>
      </c>
      <c r="CB36" s="19">
        <f t="shared" si="10"/>
        <v>-1</v>
      </c>
      <c r="CC36" s="19">
        <f t="shared" si="11"/>
        <v>-1</v>
      </c>
      <c r="CD36" s="19">
        <f t="shared" si="12"/>
        <v>-1</v>
      </c>
      <c r="CE36" s="19">
        <f t="shared" si="13"/>
        <v>-1</v>
      </c>
      <c r="CF36" s="19">
        <f t="shared" si="14"/>
        <v>-1</v>
      </c>
      <c r="CG36" s="19">
        <f t="shared" si="15"/>
        <v>-1</v>
      </c>
      <c r="CH36" s="19">
        <f t="shared" si="16"/>
        <v>-1</v>
      </c>
    </row>
    <row r="37" spans="1:86" x14ac:dyDescent="0.3">
      <c r="A37" s="79" t="s">
        <v>106</v>
      </c>
      <c r="B37" s="21">
        <v>2474.7443484</v>
      </c>
      <c r="C37" s="21">
        <v>38.802403429999998</v>
      </c>
      <c r="D37" s="21">
        <v>4657.9440283000004</v>
      </c>
      <c r="E37" s="21">
        <v>1141.3980919000001</v>
      </c>
      <c r="F37" s="21">
        <v>963.80236993000005</v>
      </c>
      <c r="G37" s="21">
        <v>2386.8834753000001</v>
      </c>
      <c r="H37" s="21">
        <v>5480.3524543000003</v>
      </c>
      <c r="I37" s="21"/>
      <c r="J37" s="21"/>
      <c r="K37" s="21"/>
      <c r="L37" s="21"/>
      <c r="M37" s="21" t="s">
        <v>198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32"/>
      <c r="BZ37" s="32" t="e">
        <f t="shared" si="8"/>
        <v>#DIV/0!</v>
      </c>
      <c r="CA37" s="31" t="e">
        <f t="shared" si="0"/>
        <v>#DIV/0!</v>
      </c>
      <c r="CB37" s="19">
        <f t="shared" si="10"/>
        <v>-1</v>
      </c>
      <c r="CC37" s="19">
        <f t="shared" si="11"/>
        <v>-1</v>
      </c>
      <c r="CD37" s="19">
        <f t="shared" si="12"/>
        <v>-1</v>
      </c>
      <c r="CE37" s="19">
        <f t="shared" si="13"/>
        <v>-1</v>
      </c>
      <c r="CF37" s="19">
        <f t="shared" si="14"/>
        <v>-1</v>
      </c>
      <c r="CG37" s="19">
        <f t="shared" si="15"/>
        <v>-1</v>
      </c>
      <c r="CH37" s="19">
        <f t="shared" si="16"/>
        <v>-1</v>
      </c>
    </row>
    <row r="38" spans="1:86" x14ac:dyDescent="0.3">
      <c r="A38" s="79" t="s">
        <v>107</v>
      </c>
      <c r="B38" s="21">
        <v>221.24272733999999</v>
      </c>
      <c r="C38" s="21">
        <v>0.155919958</v>
      </c>
      <c r="D38" s="21">
        <v>1248.1271887</v>
      </c>
      <c r="E38" s="21">
        <v>1939.7147015999999</v>
      </c>
      <c r="F38" s="21">
        <v>1096.7405474</v>
      </c>
      <c r="G38" s="21">
        <v>94.284279249999997</v>
      </c>
      <c r="H38" s="21">
        <v>57.566100173999999</v>
      </c>
      <c r="I38" s="21"/>
      <c r="J38" s="21"/>
      <c r="K38" s="21"/>
      <c r="L38" s="21"/>
      <c r="M38" s="21" t="s">
        <v>199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32"/>
      <c r="BZ38" s="32" t="e">
        <f t="shared" si="8"/>
        <v>#DIV/0!</v>
      </c>
      <c r="CA38" s="31" t="e">
        <f t="shared" si="0"/>
        <v>#DIV/0!</v>
      </c>
      <c r="CB38" s="19">
        <f t="shared" si="10"/>
        <v>-1</v>
      </c>
      <c r="CC38" s="19">
        <f t="shared" si="11"/>
        <v>-1</v>
      </c>
      <c r="CD38" s="19">
        <f t="shared" si="12"/>
        <v>-1</v>
      </c>
      <c r="CE38" s="19">
        <f t="shared" si="13"/>
        <v>-1</v>
      </c>
      <c r="CF38" s="19">
        <f t="shared" si="14"/>
        <v>-1</v>
      </c>
      <c r="CG38" s="19">
        <f t="shared" si="15"/>
        <v>-1</v>
      </c>
      <c r="CH38" s="19">
        <f t="shared" si="16"/>
        <v>-1</v>
      </c>
    </row>
    <row r="39" spans="1:86" x14ac:dyDescent="0.3">
      <c r="A39" s="79" t="s">
        <v>108</v>
      </c>
      <c r="B39" s="21">
        <v>11084.152666</v>
      </c>
      <c r="C39" s="21">
        <v>90.805576353999996</v>
      </c>
      <c r="D39" s="21">
        <v>22010.751315000001</v>
      </c>
      <c r="E39" s="21">
        <v>12701.490093</v>
      </c>
      <c r="F39" s="21">
        <v>8313.9778150999991</v>
      </c>
      <c r="G39" s="21">
        <v>65990.631273999999</v>
      </c>
      <c r="H39" s="21">
        <v>3141.8864021999998</v>
      </c>
      <c r="I39" s="21"/>
      <c r="J39" s="21"/>
      <c r="K39" s="21"/>
      <c r="L39" s="21"/>
      <c r="M39" s="21" t="s">
        <v>200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32"/>
      <c r="BZ39" s="32" t="e">
        <f t="shared" si="8"/>
        <v>#DIV/0!</v>
      </c>
      <c r="CA39" s="31" t="e">
        <f t="shared" si="0"/>
        <v>#DIV/0!</v>
      </c>
      <c r="CB39" s="19">
        <f t="shared" si="10"/>
        <v>-1</v>
      </c>
      <c r="CC39" s="19">
        <f t="shared" si="11"/>
        <v>-1</v>
      </c>
      <c r="CD39" s="19">
        <f t="shared" si="12"/>
        <v>-1</v>
      </c>
      <c r="CE39" s="19">
        <f t="shared" si="13"/>
        <v>-1</v>
      </c>
      <c r="CF39" s="19">
        <f t="shared" si="14"/>
        <v>-1</v>
      </c>
      <c r="CG39" s="19">
        <f t="shared" si="15"/>
        <v>-1</v>
      </c>
      <c r="CH39" s="19">
        <f t="shared" si="16"/>
        <v>-1</v>
      </c>
    </row>
    <row r="40" spans="1:86" x14ac:dyDescent="0.3">
      <c r="A40" s="79" t="s">
        <v>109</v>
      </c>
      <c r="B40" s="21">
        <v>694.67334627000002</v>
      </c>
      <c r="C40" s="21">
        <v>89.916401625000006</v>
      </c>
      <c r="D40" s="21">
        <v>4076.3340797000001</v>
      </c>
      <c r="E40" s="21">
        <v>1109.1949947999999</v>
      </c>
      <c r="F40" s="21">
        <v>697.97836276999999</v>
      </c>
      <c r="G40" s="21">
        <v>56682.633247999998</v>
      </c>
      <c r="H40" s="21">
        <v>510.50121961999997</v>
      </c>
      <c r="I40" s="21"/>
      <c r="J40" s="21"/>
      <c r="K40" s="21"/>
      <c r="L40" s="21"/>
      <c r="M40" s="21" t="s">
        <v>201</v>
      </c>
      <c r="N40" s="21">
        <v>0.12502868302055301</v>
      </c>
      <c r="O40" s="21">
        <v>9.1209839154323795</v>
      </c>
      <c r="P40" s="21">
        <v>5.0585016140147703</v>
      </c>
      <c r="Q40" s="21">
        <v>5.0494622323120399</v>
      </c>
      <c r="R40" s="21">
        <v>0.66186029936010604</v>
      </c>
      <c r="S40" s="21">
        <v>6.2792200361227596E-2</v>
      </c>
      <c r="T40" s="21">
        <v>5.3611057505592496</v>
      </c>
      <c r="U40" s="21">
        <v>12.587194600604301</v>
      </c>
      <c r="V40" s="21">
        <v>297.87045103258998</v>
      </c>
      <c r="W40" s="21">
        <v>4.4747575516790796</v>
      </c>
      <c r="X40" s="21">
        <v>1.7539131343110801</v>
      </c>
      <c r="Y40" s="21">
        <v>2.3082464566411498</v>
      </c>
      <c r="Z40" s="21">
        <v>0.27299152178882902</v>
      </c>
      <c r="AA40" s="21">
        <v>7.1930776137171401E-2</v>
      </c>
      <c r="AB40" s="21">
        <v>8.2543387494092002</v>
      </c>
      <c r="AC40" s="21">
        <v>8.2543387494092002</v>
      </c>
      <c r="AD40" s="21">
        <v>0</v>
      </c>
      <c r="AE40" s="21">
        <v>3.2038338388641798</v>
      </c>
      <c r="AF40" s="21">
        <v>6.9571778519927394E-2</v>
      </c>
      <c r="AG40" s="21">
        <v>20.695850373591199</v>
      </c>
      <c r="AH40" s="21">
        <v>0.92627709051626905</v>
      </c>
      <c r="AI40" s="21">
        <v>42.677880591059399</v>
      </c>
      <c r="AJ40" s="21">
        <v>0.95721147336513301</v>
      </c>
      <c r="AK40" s="21">
        <v>15.874904813240899</v>
      </c>
      <c r="AL40" s="21">
        <v>0</v>
      </c>
      <c r="AM40" s="21">
        <v>398.76310892485901</v>
      </c>
      <c r="AN40" s="21">
        <v>874.16461764138205</v>
      </c>
      <c r="AO40" s="21">
        <v>97.129450474820302</v>
      </c>
      <c r="AP40" s="21">
        <v>971.29406811620299</v>
      </c>
      <c r="AQ40" s="21">
        <v>5.1114807448315695E-4</v>
      </c>
      <c r="AR40" s="21">
        <v>21.622152482128701</v>
      </c>
      <c r="AS40" s="21">
        <v>4.4958592806318497E-2</v>
      </c>
      <c r="AT40" s="21">
        <v>61.240429725008703</v>
      </c>
      <c r="AU40" s="21">
        <v>1.6396556284550501</v>
      </c>
      <c r="AV40" s="21">
        <v>2.3263752911478801</v>
      </c>
      <c r="AW40" s="21">
        <v>12.4905076318501</v>
      </c>
      <c r="AX40" s="21">
        <v>0.15567592189024301</v>
      </c>
      <c r="AY40" s="21">
        <v>6.4028946686728802E-2</v>
      </c>
      <c r="AZ40" s="21">
        <v>19.760798073364199</v>
      </c>
      <c r="BA40" s="21">
        <v>918.67413286259102</v>
      </c>
      <c r="BB40" s="21">
        <v>574.61942472698502</v>
      </c>
      <c r="BC40" s="21">
        <v>344.05470813560601</v>
      </c>
      <c r="BD40" s="21">
        <v>0.33944261479191201</v>
      </c>
      <c r="BE40" s="21">
        <v>1.4332597430512999E-2</v>
      </c>
      <c r="BF40" s="21">
        <v>226.19338510226601</v>
      </c>
      <c r="BG40" s="21">
        <v>0.33966569277490199</v>
      </c>
      <c r="BH40" s="21">
        <v>33.201108113559997</v>
      </c>
      <c r="BI40" s="21">
        <v>0.12469149324558999</v>
      </c>
      <c r="BJ40" s="21">
        <v>6.8968758742704001E-2</v>
      </c>
      <c r="BK40" s="21">
        <v>83.082597034783603</v>
      </c>
      <c r="BL40" s="21">
        <v>0.66158043753439699</v>
      </c>
      <c r="BM40" s="21">
        <v>30.865702245793202</v>
      </c>
      <c r="BN40" s="21">
        <v>163.69031202510999</v>
      </c>
      <c r="BO40" s="21">
        <v>0.217218962284429</v>
      </c>
      <c r="BP40" s="21">
        <v>10102.0159607563</v>
      </c>
      <c r="BQ40" s="21">
        <v>2.2215119342251102</v>
      </c>
      <c r="BR40" s="21">
        <v>156.399274593385</v>
      </c>
      <c r="BS40" s="21">
        <v>13.0333732843907</v>
      </c>
      <c r="BT40" s="21">
        <v>146.37700952111999</v>
      </c>
      <c r="BU40" s="21">
        <v>0.56010883419037905</v>
      </c>
      <c r="BV40" s="21">
        <v>13.658156545534901</v>
      </c>
      <c r="BW40" s="21">
        <v>381.95646862547301</v>
      </c>
      <c r="BX40" s="21">
        <v>13.609501395635901</v>
      </c>
      <c r="BY40" s="32"/>
      <c r="BZ40" s="32">
        <f t="shared" si="8"/>
        <v>1.0440014548251197</v>
      </c>
      <c r="CA40" s="31">
        <f t="shared" si="0"/>
        <v>0</v>
      </c>
      <c r="CB40" s="19">
        <f t="shared" si="10"/>
        <v>-0.57120788838094261</v>
      </c>
      <c r="CC40" s="19">
        <f t="shared" si="11"/>
        <v>-0.82344817490086142</v>
      </c>
      <c r="CD40" s="19">
        <f t="shared" si="12"/>
        <v>-0.76172363473513782</v>
      </c>
      <c r="CE40" s="19">
        <f t="shared" si="13"/>
        <v>-0.17176498526461698</v>
      </c>
      <c r="CF40" s="19">
        <f t="shared" si="14"/>
        <v>-0.17673748159391667</v>
      </c>
      <c r="CG40" s="19">
        <f t="shared" si="15"/>
        <v>-0.82177934612604231</v>
      </c>
      <c r="CH40" s="19">
        <f t="shared" si="16"/>
        <v>-0.25180106541216762</v>
      </c>
    </row>
    <row r="41" spans="1:86" x14ac:dyDescent="0.3">
      <c r="A41" s="81" t="s">
        <v>110</v>
      </c>
      <c r="B41" s="21">
        <v>4159.8749570999998</v>
      </c>
      <c r="C41" s="21">
        <v>113.29447848</v>
      </c>
      <c r="D41" s="21">
        <v>9075.1072148999992</v>
      </c>
      <c r="E41" s="21">
        <v>2537.4937543000001</v>
      </c>
      <c r="F41" s="21">
        <v>1968.3149082</v>
      </c>
      <c r="G41" s="21">
        <v>18479.054189999999</v>
      </c>
      <c r="H41" s="21">
        <v>2950.0976993999998</v>
      </c>
      <c r="I41" s="21"/>
      <c r="J41" s="21"/>
      <c r="K41" s="21"/>
      <c r="L41" s="21"/>
      <c r="M41" s="21" t="s">
        <v>202</v>
      </c>
      <c r="N41" s="21">
        <v>0.492225991670938</v>
      </c>
      <c r="O41" s="21">
        <v>10.768480825228</v>
      </c>
      <c r="P41" s="21">
        <v>1.4001368651030599</v>
      </c>
      <c r="Q41" s="21">
        <v>1.3644773904996399</v>
      </c>
      <c r="R41" s="21">
        <v>1.3522117981778701</v>
      </c>
      <c r="S41" s="21">
        <v>0.23537795805276801</v>
      </c>
      <c r="T41" s="21">
        <v>149.78492445305099</v>
      </c>
      <c r="U41" s="21">
        <v>2153.1316981301902</v>
      </c>
      <c r="V41" s="21">
        <v>4159.9618418359996</v>
      </c>
      <c r="W41" s="21">
        <v>55.102097732667097</v>
      </c>
      <c r="X41" s="21">
        <v>7.7715380877096996</v>
      </c>
      <c r="Y41" s="21">
        <v>19.106594911027699</v>
      </c>
      <c r="Z41" s="21">
        <v>0.97132130190732402</v>
      </c>
      <c r="AA41" s="21">
        <v>0.284484145622172</v>
      </c>
      <c r="AB41" s="21">
        <v>389.71450976064898</v>
      </c>
      <c r="AC41" s="21">
        <v>389.71450976064898</v>
      </c>
      <c r="AD41" s="21">
        <v>0</v>
      </c>
      <c r="AE41" s="21">
        <v>14.483543485338201</v>
      </c>
      <c r="AF41" s="21">
        <v>0.27027448708310398</v>
      </c>
      <c r="AG41" s="21">
        <v>8.4722548400968201</v>
      </c>
      <c r="AH41" s="21">
        <v>0.97474217822384301</v>
      </c>
      <c r="AI41" s="21">
        <v>1.0200579715493501</v>
      </c>
      <c r="AJ41" s="21">
        <v>0.163974126718612</v>
      </c>
      <c r="AK41" s="21">
        <v>113.299771002496</v>
      </c>
      <c r="AL41" s="21">
        <v>0</v>
      </c>
      <c r="AM41" s="21">
        <v>2971.8299844783501</v>
      </c>
      <c r="AN41" s="21">
        <v>8167.8737146965595</v>
      </c>
      <c r="AO41" s="21">
        <v>907.54116866228605</v>
      </c>
      <c r="AP41" s="21">
        <v>9075.4148833588497</v>
      </c>
      <c r="AQ41" s="21">
        <v>2.2337689929948102E-3</v>
      </c>
      <c r="AR41" s="21">
        <v>112.87392227230301</v>
      </c>
      <c r="AS41" s="21">
        <v>25.692407181578002</v>
      </c>
      <c r="AT41" s="21">
        <v>1180.6203544616801</v>
      </c>
      <c r="AU41" s="21">
        <v>21.708922346406599</v>
      </c>
      <c r="AV41" s="21">
        <v>33.1171565393431</v>
      </c>
      <c r="AW41" s="21">
        <v>102.143550153993</v>
      </c>
      <c r="AX41" s="21">
        <v>25.9425768871277</v>
      </c>
      <c r="AY41" s="21">
        <v>9.5831470758445295E-2</v>
      </c>
      <c r="AZ41" s="21">
        <v>5.7525256203660797</v>
      </c>
      <c r="BA41" s="21">
        <v>2537.6902253631101</v>
      </c>
      <c r="BB41" s="21">
        <v>1968.4863844045401</v>
      </c>
      <c r="BC41" s="21">
        <v>569.203840958569</v>
      </c>
      <c r="BD41" s="21">
        <v>5.7028356950346503E-3</v>
      </c>
      <c r="BE41" s="21">
        <v>0.128885471651316</v>
      </c>
      <c r="BF41" s="21">
        <v>512.91009136747095</v>
      </c>
      <c r="BG41" s="21">
        <v>0.53718594333019098</v>
      </c>
      <c r="BH41" s="21">
        <v>205.694824172577</v>
      </c>
      <c r="BI41" s="21">
        <v>50.098111084894498</v>
      </c>
      <c r="BJ41" s="21">
        <v>26.571777294025001</v>
      </c>
      <c r="BK41" s="21">
        <v>514.86450898945498</v>
      </c>
      <c r="BL41" s="21">
        <v>132.625329895785</v>
      </c>
      <c r="BM41" s="21">
        <v>53.584852921950798</v>
      </c>
      <c r="BN41" s="21">
        <v>386.96221785334899</v>
      </c>
      <c r="BO41" s="21">
        <v>2.6752562705729499</v>
      </c>
      <c r="BP41" s="21">
        <v>18480.529535379901</v>
      </c>
      <c r="BQ41" s="21">
        <v>224.820722194175</v>
      </c>
      <c r="BR41" s="21">
        <v>232.56860971687101</v>
      </c>
      <c r="BS41" s="21">
        <v>0.20923715404575699</v>
      </c>
      <c r="BT41" s="21">
        <v>664.34987729606405</v>
      </c>
      <c r="BU41" s="21">
        <v>0</v>
      </c>
      <c r="BV41" s="21">
        <v>95.735386478853698</v>
      </c>
      <c r="BW41" s="21">
        <v>2950.1027924712098</v>
      </c>
      <c r="BX41" s="21">
        <v>125.46412286074001</v>
      </c>
      <c r="BY41" s="32"/>
      <c r="BZ41" s="32">
        <f t="shared" si="8"/>
        <v>1.0073648932039212</v>
      </c>
      <c r="CA41" s="31">
        <f t="shared" si="0"/>
        <v>0</v>
      </c>
      <c r="CB41" s="19">
        <f t="shared" si="10"/>
        <v>2.0886381657093109E-5</v>
      </c>
      <c r="CC41" s="19">
        <f t="shared" si="11"/>
        <v>4.6714743445688821E-5</v>
      </c>
      <c r="CD41" s="19">
        <f t="shared" si="12"/>
        <v>3.3902459945080437E-5</v>
      </c>
      <c r="CE41" s="19">
        <f t="shared" si="13"/>
        <v>7.7427210521051251E-5</v>
      </c>
      <c r="CF41" s="19">
        <f t="shared" si="14"/>
        <v>8.711827758136828E-5</v>
      </c>
      <c r="CG41" s="19">
        <f t="shared" si="15"/>
        <v>7.9838792869633193E-5</v>
      </c>
      <c r="CH41" s="19">
        <f t="shared" si="16"/>
        <v>1.7264076410243676E-6</v>
      </c>
    </row>
    <row r="42" spans="1:86" x14ac:dyDescent="0.3">
      <c r="A42" s="79" t="s">
        <v>111</v>
      </c>
      <c r="B42" s="21">
        <v>6998.5791720999996</v>
      </c>
      <c r="C42" s="21">
        <v>85.269279854000004</v>
      </c>
      <c r="D42" s="21">
        <v>9573.6481036999994</v>
      </c>
      <c r="E42" s="21">
        <v>4073.6122632000001</v>
      </c>
      <c r="F42" s="21">
        <v>2641.9936235999999</v>
      </c>
      <c r="G42" s="21">
        <v>93000.147389999998</v>
      </c>
      <c r="H42" s="21">
        <v>413.71428548</v>
      </c>
      <c r="I42" s="21"/>
      <c r="J42" s="21"/>
      <c r="K42" s="21"/>
      <c r="L42" s="21"/>
      <c r="M42" s="21" t="s">
        <v>203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32"/>
      <c r="BZ42" s="32" t="e">
        <f t="shared" si="8"/>
        <v>#DIV/0!</v>
      </c>
      <c r="CA42" s="31" t="e">
        <f t="shared" si="0"/>
        <v>#DIV/0!</v>
      </c>
      <c r="CB42" s="19">
        <f t="shared" si="10"/>
        <v>-1</v>
      </c>
      <c r="CC42" s="19">
        <f t="shared" si="11"/>
        <v>-1</v>
      </c>
      <c r="CD42" s="19">
        <f t="shared" si="12"/>
        <v>-1</v>
      </c>
      <c r="CE42" s="19">
        <f t="shared" si="13"/>
        <v>-1</v>
      </c>
      <c r="CF42" s="19">
        <f t="shared" si="14"/>
        <v>-1</v>
      </c>
      <c r="CG42" s="19">
        <f t="shared" si="15"/>
        <v>-1</v>
      </c>
      <c r="CH42" s="19">
        <f t="shared" si="16"/>
        <v>-1</v>
      </c>
    </row>
    <row r="43" spans="1:86" x14ac:dyDescent="0.3">
      <c r="A43" s="79" t="s">
        <v>112</v>
      </c>
      <c r="B43" s="21">
        <v>147829.26477000001</v>
      </c>
      <c r="C43" s="21">
        <v>369.76454802000001</v>
      </c>
      <c r="D43" s="21">
        <v>24617.957913999999</v>
      </c>
      <c r="E43" s="21">
        <v>10696.418164999999</v>
      </c>
      <c r="F43" s="21">
        <v>8655.5282380000008</v>
      </c>
      <c r="G43" s="21">
        <v>138477.62028999999</v>
      </c>
      <c r="H43" s="21">
        <v>11099.83329</v>
      </c>
      <c r="I43" s="21"/>
      <c r="J43" s="21"/>
      <c r="K43" s="21"/>
      <c r="L43" s="21"/>
      <c r="M43" s="21" t="s">
        <v>204</v>
      </c>
      <c r="N43" s="21">
        <v>7.14182287159732</v>
      </c>
      <c r="O43" s="21">
        <v>471.11517783670899</v>
      </c>
      <c r="P43" s="21">
        <v>10.5027767388586</v>
      </c>
      <c r="Q43" s="21">
        <v>9.9839028509335499</v>
      </c>
      <c r="R43" s="21">
        <v>16.926207271036201</v>
      </c>
      <c r="S43" s="21">
        <v>3.43036869607299</v>
      </c>
      <c r="T43" s="21">
        <v>40.886730654074697</v>
      </c>
      <c r="U43" s="21">
        <v>761.07196606862999</v>
      </c>
      <c r="V43" s="21">
        <v>6492.9473806811102</v>
      </c>
      <c r="W43" s="21">
        <v>42.775157116539802</v>
      </c>
      <c r="X43" s="21">
        <v>67.602615003558597</v>
      </c>
      <c r="Y43" s="21">
        <v>12.5647406553037</v>
      </c>
      <c r="Z43" s="21">
        <v>183.51688329572599</v>
      </c>
      <c r="AA43" s="21">
        <v>4.1087594858959298</v>
      </c>
      <c r="AB43" s="21">
        <v>214.25597368289601</v>
      </c>
      <c r="AC43" s="21">
        <v>214.25597368289601</v>
      </c>
      <c r="AD43" s="21">
        <v>0</v>
      </c>
      <c r="AE43" s="21">
        <v>26.0110887655458</v>
      </c>
      <c r="AF43" s="21">
        <v>3.9168616413498798</v>
      </c>
      <c r="AG43" s="21">
        <v>450.15006217086699</v>
      </c>
      <c r="AH43" s="21">
        <v>78.996562304414297</v>
      </c>
      <c r="AI43" s="21">
        <v>122.597856138271</v>
      </c>
      <c r="AJ43" s="21">
        <v>1.95097199358538</v>
      </c>
      <c r="AK43" s="21">
        <v>55.325648541146599</v>
      </c>
      <c r="AL43" s="21">
        <v>0</v>
      </c>
      <c r="AM43" s="21">
        <v>6370.0293971041101</v>
      </c>
      <c r="AN43" s="21">
        <v>6563.2821842755202</v>
      </c>
      <c r="AO43" s="21">
        <v>729.25178677072404</v>
      </c>
      <c r="AP43" s="21">
        <v>7292.5339710462504</v>
      </c>
      <c r="AQ43" s="21">
        <v>8.0289641062738198E-2</v>
      </c>
      <c r="AR43" s="21">
        <v>131.24987927431701</v>
      </c>
      <c r="AS43" s="21">
        <v>19.729330055187202</v>
      </c>
      <c r="AT43" s="21">
        <v>1761.73698894722</v>
      </c>
      <c r="AU43" s="21">
        <v>23.3389860859713</v>
      </c>
      <c r="AV43" s="21">
        <v>63.817279264584499</v>
      </c>
      <c r="AW43" s="21">
        <v>143.30613027651401</v>
      </c>
      <c r="AX43" s="21">
        <v>35.5791370508312</v>
      </c>
      <c r="AY43" s="21">
        <v>0.58481333300264104</v>
      </c>
      <c r="AZ43" s="21">
        <v>10.739002915993799</v>
      </c>
      <c r="BA43" s="21">
        <v>2195.84157208239</v>
      </c>
      <c r="BB43" s="21">
        <v>2153.6477948470902</v>
      </c>
      <c r="BC43" s="21">
        <v>42.193777235293901</v>
      </c>
      <c r="BD43" s="21">
        <v>3.1540391981789699E-2</v>
      </c>
      <c r="BE43" s="21">
        <v>5.8222277308377202E-2</v>
      </c>
      <c r="BF43" s="21">
        <v>103.24225062951101</v>
      </c>
      <c r="BG43" s="21">
        <v>4.1728346930339297</v>
      </c>
      <c r="BH43" s="21">
        <v>380.86796564590497</v>
      </c>
      <c r="BI43" s="21">
        <v>94.357728117748493</v>
      </c>
      <c r="BJ43" s="21">
        <v>50.944076167334401</v>
      </c>
      <c r="BK43" s="21">
        <v>951.91470428622699</v>
      </c>
      <c r="BL43" s="21">
        <v>37.253537621917999</v>
      </c>
      <c r="BM43" s="21">
        <v>63.398069443112398</v>
      </c>
      <c r="BN43" s="21">
        <v>206.12255079402101</v>
      </c>
      <c r="BO43" s="21">
        <v>1.4431734188274801</v>
      </c>
      <c r="BP43" s="21">
        <v>86898.201582616603</v>
      </c>
      <c r="BQ43" s="21">
        <v>877.03444638487099</v>
      </c>
      <c r="BR43" s="21">
        <v>2.1685698638753199</v>
      </c>
      <c r="BS43" s="21">
        <v>273.48179164413801</v>
      </c>
      <c r="BT43" s="21">
        <v>910.16834588304903</v>
      </c>
      <c r="BU43" s="21">
        <v>5.2725542950445403E-2</v>
      </c>
      <c r="BV43" s="21">
        <v>431.56002089637599</v>
      </c>
      <c r="BW43" s="21">
        <v>5263.8137788986796</v>
      </c>
      <c r="BX43" s="21">
        <v>798.23509022928897</v>
      </c>
      <c r="BY43" s="32"/>
      <c r="BZ43" s="32">
        <f t="shared" si="8"/>
        <v>1.2101547783928022</v>
      </c>
      <c r="CA43" s="31">
        <f t="shared" si="0"/>
        <v>0</v>
      </c>
      <c r="CB43" s="19">
        <f t="shared" si="10"/>
        <v>-0.95607806484877567</v>
      </c>
      <c r="CC43" s="19">
        <f t="shared" si="11"/>
        <v>-0.85037600592755003</v>
      </c>
      <c r="CD43" s="19">
        <f t="shared" si="12"/>
        <v>-0.70377177520077505</v>
      </c>
      <c r="CE43" s="19">
        <f t="shared" si="13"/>
        <v>-0.79471244128548979</v>
      </c>
      <c r="CF43" s="19">
        <f t="shared" si="14"/>
        <v>-0.75118239631036943</v>
      </c>
      <c r="CG43" s="19">
        <f t="shared" si="15"/>
        <v>-0.37247476234329929</v>
      </c>
      <c r="CH43" s="19">
        <f t="shared" si="16"/>
        <v>-0.5257754201010455</v>
      </c>
    </row>
    <row r="44" spans="1:86" x14ac:dyDescent="0.3">
      <c r="A44" s="79" t="s">
        <v>113</v>
      </c>
      <c r="B44" s="21">
        <v>572.79412552999997</v>
      </c>
      <c r="C44" s="21">
        <v>6.1511659239999998</v>
      </c>
      <c r="D44" s="21">
        <v>985.05796324000005</v>
      </c>
      <c r="E44" s="21">
        <v>259.25982678000003</v>
      </c>
      <c r="F44" s="21">
        <v>188.61578183</v>
      </c>
      <c r="G44" s="21">
        <v>1262.9435771999999</v>
      </c>
      <c r="H44" s="21">
        <v>2183.8814499999999</v>
      </c>
      <c r="I44" s="21"/>
      <c r="J44" s="21"/>
      <c r="K44" s="21"/>
      <c r="L44" s="21"/>
      <c r="M44" s="21" t="s">
        <v>205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32"/>
      <c r="BZ44" s="32" t="e">
        <f t="shared" si="8"/>
        <v>#DIV/0!</v>
      </c>
      <c r="CA44" s="31" t="e">
        <f t="shared" si="0"/>
        <v>#DIV/0!</v>
      </c>
      <c r="CB44" s="19">
        <f t="shared" si="10"/>
        <v>-1</v>
      </c>
      <c r="CC44" s="19">
        <f t="shared" si="11"/>
        <v>-1</v>
      </c>
      <c r="CD44" s="19">
        <f t="shared" si="12"/>
        <v>-1</v>
      </c>
      <c r="CE44" s="19">
        <f t="shared" si="13"/>
        <v>-1</v>
      </c>
      <c r="CF44" s="19">
        <f t="shared" si="14"/>
        <v>-1</v>
      </c>
      <c r="CG44" s="19">
        <f t="shared" si="15"/>
        <v>-1</v>
      </c>
      <c r="CH44" s="19">
        <f t="shared" si="16"/>
        <v>-1</v>
      </c>
    </row>
    <row r="45" spans="1:86" x14ac:dyDescent="0.3">
      <c r="A45" s="79" t="s">
        <v>114</v>
      </c>
      <c r="B45" s="21">
        <v>53455.129138999997</v>
      </c>
      <c r="C45" s="21">
        <v>533.51417722999997</v>
      </c>
      <c r="D45" s="21">
        <v>41666.205826999998</v>
      </c>
      <c r="E45" s="21">
        <v>35237.153216999999</v>
      </c>
      <c r="F45" s="21">
        <v>22476.611889</v>
      </c>
      <c r="G45" s="21">
        <v>240894.88097999999</v>
      </c>
      <c r="H45" s="21">
        <v>2621.8001164000002</v>
      </c>
      <c r="I45" s="21"/>
      <c r="J45" s="21"/>
      <c r="K45" s="21"/>
      <c r="L45" s="21"/>
      <c r="M45" s="21" t="s">
        <v>206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32"/>
      <c r="BZ45" s="32" t="e">
        <f t="shared" si="8"/>
        <v>#DIV/0!</v>
      </c>
      <c r="CA45" s="31" t="e">
        <f t="shared" si="0"/>
        <v>#DIV/0!</v>
      </c>
      <c r="CB45" s="19">
        <f t="shared" si="10"/>
        <v>-1</v>
      </c>
      <c r="CC45" s="19">
        <f t="shared" si="11"/>
        <v>-1</v>
      </c>
      <c r="CD45" s="19">
        <f t="shared" si="12"/>
        <v>-1</v>
      </c>
      <c r="CE45" s="19">
        <f t="shared" si="13"/>
        <v>-1</v>
      </c>
      <c r="CF45" s="19">
        <f t="shared" si="14"/>
        <v>-1</v>
      </c>
      <c r="CG45" s="19">
        <f t="shared" si="15"/>
        <v>-1</v>
      </c>
      <c r="CH45" s="19">
        <f t="shared" si="16"/>
        <v>-1</v>
      </c>
    </row>
    <row r="46" spans="1:86" x14ac:dyDescent="0.3">
      <c r="A46" s="79" t="s">
        <v>115</v>
      </c>
      <c r="B46" s="21">
        <v>4508.5002562</v>
      </c>
      <c r="C46" s="21">
        <v>31.403397085000002</v>
      </c>
      <c r="D46" s="21">
        <v>9049.6635485999996</v>
      </c>
      <c r="E46" s="21">
        <v>2035.6108875</v>
      </c>
      <c r="F46" s="21">
        <v>1395.1677574</v>
      </c>
      <c r="G46" s="21">
        <v>20201.711187000001</v>
      </c>
      <c r="H46" s="21">
        <v>264.32361542000001</v>
      </c>
      <c r="I46" s="21"/>
      <c r="J46" s="21"/>
      <c r="K46" s="21"/>
      <c r="L46" s="21"/>
      <c r="M46" s="21" t="s">
        <v>207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32"/>
      <c r="BZ46" s="32" t="e">
        <f t="shared" si="8"/>
        <v>#DIV/0!</v>
      </c>
      <c r="CA46" s="31" t="e">
        <f t="shared" si="0"/>
        <v>#DIV/0!</v>
      </c>
      <c r="CB46" s="19">
        <f t="shared" si="10"/>
        <v>-1</v>
      </c>
      <c r="CC46" s="19">
        <f t="shared" si="11"/>
        <v>-1</v>
      </c>
      <c r="CD46" s="19">
        <f t="shared" si="12"/>
        <v>-1</v>
      </c>
      <c r="CE46" s="19">
        <f t="shared" si="13"/>
        <v>-1</v>
      </c>
      <c r="CF46" s="19">
        <f t="shared" si="14"/>
        <v>-1</v>
      </c>
      <c r="CG46" s="19">
        <f t="shared" si="15"/>
        <v>-1</v>
      </c>
      <c r="CH46" s="19">
        <f t="shared" si="16"/>
        <v>-1</v>
      </c>
    </row>
    <row r="47" spans="1:86" x14ac:dyDescent="0.3">
      <c r="A47" s="79" t="s">
        <v>116</v>
      </c>
      <c r="B47" s="21">
        <v>18.322074355000002</v>
      </c>
      <c r="C47" s="21">
        <v>0.53318683440000003</v>
      </c>
      <c r="D47" s="21">
        <v>16.417233210999999</v>
      </c>
      <c r="E47" s="21">
        <v>3148.2233396000001</v>
      </c>
      <c r="F47" s="21">
        <v>1659.4850911000001</v>
      </c>
      <c r="G47" s="21">
        <v>1.7726089907</v>
      </c>
      <c r="H47" s="21">
        <v>165.07375886</v>
      </c>
      <c r="I47" s="21"/>
      <c r="J47" s="21"/>
      <c r="K47" s="21"/>
      <c r="L47" s="21"/>
      <c r="M47" s="21" t="s">
        <v>208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6.6759226262118701E-4</v>
      </c>
      <c r="U47" s="21">
        <v>9.8021918792749697E-4</v>
      </c>
      <c r="V47" s="21">
        <v>0.465792238628285</v>
      </c>
      <c r="W47" s="21">
        <v>2.42525163577439E-3</v>
      </c>
      <c r="X47" s="21">
        <v>2.3662427136692199E-4</v>
      </c>
      <c r="Y47" s="21">
        <v>9.5493625347641497E-4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6.1365389573240104E-4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2.87928450095624E-2</v>
      </c>
      <c r="AL47" s="21">
        <v>0</v>
      </c>
      <c r="AM47" s="21">
        <v>7.4706735671334797E-3</v>
      </c>
      <c r="AN47" s="21">
        <v>0.72728424522009805</v>
      </c>
      <c r="AO47" s="21">
        <v>8.0809463119429797E-2</v>
      </c>
      <c r="AP47" s="21">
        <v>0.80809370833952798</v>
      </c>
      <c r="AQ47" s="21">
        <v>0</v>
      </c>
      <c r="AR47" s="21">
        <v>1.5186660052800599E-3</v>
      </c>
      <c r="AS47" s="21">
        <v>8.7168114552158595</v>
      </c>
      <c r="AT47" s="21">
        <v>1.08385534813736E-3</v>
      </c>
      <c r="AU47" s="21">
        <v>3.83715625809509</v>
      </c>
      <c r="AV47" s="21">
        <v>1.8945241599012399</v>
      </c>
      <c r="AW47" s="21">
        <v>5.8559863754360404E-3</v>
      </c>
      <c r="AX47" s="21">
        <v>6.5835452526221099</v>
      </c>
      <c r="AY47" s="21">
        <v>10.795869861163901</v>
      </c>
      <c r="AZ47" s="21">
        <v>2.81051582643012</v>
      </c>
      <c r="BA47" s="21">
        <v>874.93288681217098</v>
      </c>
      <c r="BB47" s="21">
        <v>294.521647649268</v>
      </c>
      <c r="BC47" s="21">
        <v>580.41123916290303</v>
      </c>
      <c r="BD47" s="21">
        <v>0.40103727464629502</v>
      </c>
      <c r="BE47" s="21">
        <v>0.35638005478485701</v>
      </c>
      <c r="BF47" s="21">
        <v>191.49633999680401</v>
      </c>
      <c r="BG47" s="21">
        <v>0.484591015063082</v>
      </c>
      <c r="BH47" s="21">
        <v>1.8349230862503101E-3</v>
      </c>
      <c r="BI47" s="21">
        <v>3.8166305659815701E-4</v>
      </c>
      <c r="BJ47" s="21">
        <v>5.0076379128843503E-2</v>
      </c>
      <c r="BK47" s="21">
        <v>5.0372812601619304E-3</v>
      </c>
      <c r="BL47" s="21">
        <v>0</v>
      </c>
      <c r="BM47" s="21">
        <v>21.7122937438339</v>
      </c>
      <c r="BN47" s="21">
        <v>44.993488428490402</v>
      </c>
      <c r="BO47" s="21">
        <v>0.37590808930923902</v>
      </c>
      <c r="BP47" s="21">
        <v>0.21397615172208601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7.2340900698313702E-3</v>
      </c>
      <c r="BX47" s="21">
        <v>0</v>
      </c>
      <c r="BY47" s="32"/>
      <c r="BZ47" s="32">
        <f t="shared" si="8"/>
        <v>1.0327039745176443</v>
      </c>
      <c r="CA47" s="31">
        <f t="shared" si="0"/>
        <v>0</v>
      </c>
      <c r="CB47" s="19">
        <f t="shared" si="10"/>
        <v>-0.97457753802308011</v>
      </c>
      <c r="CC47" s="19">
        <f t="shared" si="11"/>
        <v>-0.94599858220062161</v>
      </c>
      <c r="CD47" s="19">
        <f t="shared" si="12"/>
        <v>-0.95077771644261688</v>
      </c>
      <c r="CE47" s="19">
        <f t="shared" si="13"/>
        <v>-0.72208677961096102</v>
      </c>
      <c r="CF47" s="19">
        <f t="shared" si="14"/>
        <v>-0.8225222695709532</v>
      </c>
      <c r="CG47" s="19">
        <f t="shared" si="15"/>
        <v>-0.87928744982976359</v>
      </c>
      <c r="CH47" s="19">
        <f t="shared" si="16"/>
        <v>-0.99995617661995595</v>
      </c>
    </row>
    <row r="48" spans="1:86" x14ac:dyDescent="0.3">
      <c r="CB48" s="19" t="str">
        <f t="shared" si="10"/>
        <v/>
      </c>
      <c r="CC48" s="19" t="str">
        <f t="shared" si="11"/>
        <v/>
      </c>
      <c r="CD48" s="19" t="str">
        <f t="shared" si="12"/>
        <v/>
      </c>
      <c r="CE48" s="19" t="str">
        <f t="shared" si="13"/>
        <v/>
      </c>
      <c r="CF48" s="19" t="str">
        <f t="shared" si="14"/>
        <v/>
      </c>
      <c r="CG48" s="19" t="str">
        <f t="shared" si="15"/>
        <v/>
      </c>
      <c r="CH48" s="19" t="str">
        <f t="shared" si="16"/>
        <v/>
      </c>
    </row>
    <row r="49" spans="1:86" x14ac:dyDescent="0.3">
      <c r="A49" s="91" t="s">
        <v>53</v>
      </c>
      <c r="B49" s="1">
        <f t="shared" ref="B49:H49" si="17">SUM(B3:B47)</f>
        <v>1861513.647054445</v>
      </c>
      <c r="C49" s="1">
        <f t="shared" si="17"/>
        <v>24914.34326030131</v>
      </c>
      <c r="D49" s="1">
        <f t="shared" si="17"/>
        <v>1294476.572906231</v>
      </c>
      <c r="E49" s="1">
        <f t="shared" si="17"/>
        <v>290863.90735451196</v>
      </c>
      <c r="F49" s="1">
        <f t="shared" si="17"/>
        <v>177033.69293533202</v>
      </c>
      <c r="G49" s="1">
        <f t="shared" si="17"/>
        <v>2568771.4566411893</v>
      </c>
      <c r="H49" s="1">
        <f t="shared" si="17"/>
        <v>322603.38957392488</v>
      </c>
      <c r="I49" s="1"/>
      <c r="J49" s="1"/>
      <c r="K49" s="1"/>
      <c r="N49" s="1">
        <f t="shared" ref="N49:BX49" si="18">SUM(N3:N47)</f>
        <v>26.655744751863605</v>
      </c>
      <c r="O49" s="1">
        <f t="shared" si="18"/>
        <v>2835.1346001838983</v>
      </c>
      <c r="P49" s="1">
        <f t="shared" si="18"/>
        <v>1563.5918493077104</v>
      </c>
      <c r="Q49" s="1">
        <f t="shared" si="18"/>
        <v>1561.5861465319929</v>
      </c>
      <c r="R49" s="1">
        <f t="shared" si="18"/>
        <v>336.81253290773606</v>
      </c>
      <c r="S49" s="1">
        <f t="shared" si="18"/>
        <v>14.158965447691671</v>
      </c>
      <c r="T49" s="1">
        <f t="shared" si="18"/>
        <v>2513.276161558776</v>
      </c>
      <c r="U49" s="1">
        <f t="shared" si="18"/>
        <v>41282.428685079998</v>
      </c>
      <c r="V49" s="1">
        <f t="shared" si="18"/>
        <v>1269325.7613918732</v>
      </c>
      <c r="W49" s="1">
        <f t="shared" si="18"/>
        <v>3564.4896776764303</v>
      </c>
      <c r="X49" s="1">
        <f t="shared" si="18"/>
        <v>3525.4444529112257</v>
      </c>
      <c r="Y49" s="1">
        <f t="shared" si="18"/>
        <v>1317.0805019763893</v>
      </c>
      <c r="Z49" s="1">
        <f t="shared" si="18"/>
        <v>21312.083603875806</v>
      </c>
      <c r="AA49" s="1">
        <f t="shared" si="18"/>
        <v>15.469713802718658</v>
      </c>
      <c r="AB49" s="1">
        <f t="shared" si="18"/>
        <v>8290.8457720356018</v>
      </c>
      <c r="AC49" s="1">
        <f t="shared" si="18"/>
        <v>8290.8457720356018</v>
      </c>
      <c r="AD49" s="1">
        <f t="shared" si="18"/>
        <v>49.490827791750036</v>
      </c>
      <c r="AE49" s="1">
        <f t="shared" si="18"/>
        <v>1266.6691990297904</v>
      </c>
      <c r="AF49" s="1">
        <f t="shared" si="18"/>
        <v>47.785150871241385</v>
      </c>
      <c r="AG49" s="1">
        <f t="shared" si="18"/>
        <v>1260.3990743766499</v>
      </c>
      <c r="AH49" s="1">
        <f t="shared" si="18"/>
        <v>1606.1421272761443</v>
      </c>
      <c r="AI49" s="1">
        <f t="shared" si="18"/>
        <v>16401.444371096259</v>
      </c>
      <c r="AJ49" s="1">
        <f t="shared" si="18"/>
        <v>24.471434714111545</v>
      </c>
      <c r="AK49" s="1">
        <f t="shared" si="18"/>
        <v>20624.163526017634</v>
      </c>
      <c r="AL49" s="1">
        <f t="shared" si="18"/>
        <v>0</v>
      </c>
      <c r="AM49" s="1">
        <f t="shared" si="18"/>
        <v>184945.94533100101</v>
      </c>
      <c r="AN49" s="1">
        <f t="shared" si="18"/>
        <v>740890.80883522471</v>
      </c>
      <c r="AO49" s="1">
        <f t="shared" si="18"/>
        <v>82271.882626036953</v>
      </c>
      <c r="AP49" s="1">
        <f t="shared" si="18"/>
        <v>823212.18228905334</v>
      </c>
      <c r="AQ49" s="1">
        <f t="shared" si="18"/>
        <v>39.423042127796464</v>
      </c>
      <c r="AR49" s="1">
        <f t="shared" si="18"/>
        <v>2777.1128237499211</v>
      </c>
      <c r="AS49" s="1">
        <f t="shared" si="18"/>
        <v>2729.2410496531757</v>
      </c>
      <c r="AT49" s="1">
        <f t="shared" si="18"/>
        <v>69978.583034994066</v>
      </c>
      <c r="AU49" s="1">
        <f t="shared" si="18"/>
        <v>1074.363632936441</v>
      </c>
      <c r="AV49" s="1">
        <f t="shared" si="18"/>
        <v>1073.0411047445514</v>
      </c>
      <c r="AW49" s="1">
        <f t="shared" si="18"/>
        <v>2580.1274297252849</v>
      </c>
      <c r="AX49" s="1">
        <f t="shared" si="18"/>
        <v>1597.6235354334913</v>
      </c>
      <c r="AY49" s="1">
        <f t="shared" si="18"/>
        <v>357.19054255669465</v>
      </c>
      <c r="AZ49" s="1">
        <f t="shared" si="18"/>
        <v>721.41216212475695</v>
      </c>
      <c r="BA49" s="1">
        <f t="shared" si="18"/>
        <v>137829.11518894366</v>
      </c>
      <c r="BB49" s="1">
        <f t="shared" si="18"/>
        <v>76363.987108269197</v>
      </c>
      <c r="BC49" s="1">
        <f t="shared" si="18"/>
        <v>61465.128080674571</v>
      </c>
      <c r="BD49" s="1">
        <f t="shared" si="18"/>
        <v>204.78364277780105</v>
      </c>
      <c r="BE49" s="1">
        <f t="shared" si="18"/>
        <v>45.699123647645273</v>
      </c>
      <c r="BF49" s="1">
        <f t="shared" si="18"/>
        <v>31758.022349839404</v>
      </c>
      <c r="BG49" s="1">
        <f t="shared" si="18"/>
        <v>512.11695482102141</v>
      </c>
      <c r="BH49" s="1">
        <f t="shared" si="18"/>
        <v>5762.3269040717432</v>
      </c>
      <c r="BI49" s="1">
        <f t="shared" si="18"/>
        <v>808.77999871366728</v>
      </c>
      <c r="BJ49" s="1">
        <f t="shared" si="18"/>
        <v>691.09450465527004</v>
      </c>
      <c r="BK49" s="1">
        <f t="shared" si="18"/>
        <v>14427.395721454324</v>
      </c>
      <c r="BL49" s="1">
        <f t="shared" si="18"/>
        <v>5140.8012106261958</v>
      </c>
      <c r="BM49" s="1">
        <f t="shared" si="18"/>
        <v>5903.5799939924191</v>
      </c>
      <c r="BN49" s="1">
        <f t="shared" si="18"/>
        <v>5725.9084076723075</v>
      </c>
      <c r="BO49" s="1">
        <f t="shared" si="18"/>
        <v>391.28004944923435</v>
      </c>
      <c r="BP49" s="1">
        <f t="shared" si="18"/>
        <v>1335302.4098880771</v>
      </c>
      <c r="BQ49" s="1">
        <f t="shared" si="18"/>
        <v>4529.1180629143255</v>
      </c>
      <c r="BR49" s="1">
        <f t="shared" si="18"/>
        <v>11526.072232708613</v>
      </c>
      <c r="BS49" s="1">
        <f t="shared" si="18"/>
        <v>5220.3521939935908</v>
      </c>
      <c r="BT49" s="1">
        <f t="shared" si="18"/>
        <v>13524.271087510027</v>
      </c>
      <c r="BU49" s="1">
        <f t="shared" si="18"/>
        <v>3.0138068784887269</v>
      </c>
      <c r="BV49" s="1">
        <f t="shared" si="18"/>
        <v>10656.53888034551</v>
      </c>
      <c r="BW49" s="1">
        <f t="shared" si="18"/>
        <v>185666.66906082458</v>
      </c>
      <c r="BX49" s="1">
        <f t="shared" si="18"/>
        <v>10863.085172725945</v>
      </c>
      <c r="CB49" s="19">
        <f t="shared" si="10"/>
        <v>-0.31812169983261562</v>
      </c>
      <c r="CC49" s="19">
        <f t="shared" si="11"/>
        <v>-0.17219718334376805</v>
      </c>
      <c r="CD49" s="19">
        <f t="shared" si="12"/>
        <v>-0.36405787519131488</v>
      </c>
      <c r="CE49" s="19">
        <f t="shared" si="13"/>
        <v>-0.52613881714463051</v>
      </c>
      <c r="CF49" s="19">
        <f t="shared" si="14"/>
        <v>-0.56864715500137075</v>
      </c>
      <c r="CG49" s="19">
        <f t="shared" si="15"/>
        <v>-0.48017858636826383</v>
      </c>
      <c r="CH49" s="19">
        <f t="shared" si="16"/>
        <v>-0.42447390492070797</v>
      </c>
    </row>
    <row r="50" spans="1:86" x14ac:dyDescent="0.3">
      <c r="A50" s="91" t="s">
        <v>70</v>
      </c>
      <c r="B50" s="1">
        <f>SUM(B3:B15)</f>
        <v>1386897.0208932001</v>
      </c>
      <c r="C50" s="1">
        <f t="shared" ref="C50:H50" si="19">SUM(C3:C15)</f>
        <v>21390.775009926103</v>
      </c>
      <c r="D50" s="1">
        <f t="shared" si="19"/>
        <v>855161.19484727003</v>
      </c>
      <c r="E50" s="1">
        <f>SUM(E3:E15)</f>
        <v>103639.40500269202</v>
      </c>
      <c r="F50" s="1">
        <f t="shared" si="19"/>
        <v>51370.214402981997</v>
      </c>
      <c r="G50" s="1">
        <f t="shared" si="19"/>
        <v>1124204.1694380289</v>
      </c>
      <c r="H50" s="1">
        <f t="shared" si="19"/>
        <v>205215.04939018897</v>
      </c>
      <c r="I50" s="1"/>
      <c r="J50" s="1"/>
      <c r="K50" s="1"/>
      <c r="N50" s="1">
        <f>SUM(N3:N15)</f>
        <v>0</v>
      </c>
      <c r="O50" s="1">
        <f t="shared" ref="O50:BX50" si="20">SUM(O3:O15)</f>
        <v>1214.922004960463</v>
      </c>
      <c r="P50" s="1">
        <f t="shared" si="20"/>
        <v>1486.325612027681</v>
      </c>
      <c r="Q50" s="1">
        <f t="shared" si="20"/>
        <v>1486.325612027681</v>
      </c>
      <c r="R50" s="1">
        <f t="shared" si="20"/>
        <v>252.80520642405367</v>
      </c>
      <c r="S50" s="1">
        <f t="shared" si="20"/>
        <v>0</v>
      </c>
      <c r="T50" s="1">
        <f t="shared" si="20"/>
        <v>1667.4451328270952</v>
      </c>
      <c r="U50" s="1">
        <f t="shared" si="20"/>
        <v>19604.15862338469</v>
      </c>
      <c r="V50" s="1">
        <f t="shared" si="20"/>
        <v>1115144.8260929317</v>
      </c>
      <c r="W50" s="1">
        <f t="shared" si="20"/>
        <v>2944.4622920394486</v>
      </c>
      <c r="X50" s="1">
        <f t="shared" si="20"/>
        <v>1696.1309309118321</v>
      </c>
      <c r="Y50" s="1">
        <f t="shared" si="20"/>
        <v>1064.9577797342949</v>
      </c>
      <c r="Z50" s="1">
        <f t="shared" si="20"/>
        <v>20890.011311490329</v>
      </c>
      <c r="AA50" s="1">
        <f t="shared" si="20"/>
        <v>0</v>
      </c>
      <c r="AB50" s="1">
        <f t="shared" si="20"/>
        <v>5221.0940835400206</v>
      </c>
      <c r="AC50" s="1">
        <f t="shared" si="20"/>
        <v>5221.0940835400206</v>
      </c>
      <c r="AD50" s="1">
        <f t="shared" si="20"/>
        <v>49.490827791750036</v>
      </c>
      <c r="AE50" s="1">
        <f t="shared" si="20"/>
        <v>1094.5920228076495</v>
      </c>
      <c r="AF50" s="1">
        <f t="shared" si="20"/>
        <v>32.428295902947966</v>
      </c>
      <c r="AG50" s="1">
        <f t="shared" si="20"/>
        <v>233.04793732723738</v>
      </c>
      <c r="AH50" s="1">
        <f t="shared" si="20"/>
        <v>1016.7834208769016</v>
      </c>
      <c r="AI50" s="1">
        <f t="shared" si="20"/>
        <v>15927.331340536504</v>
      </c>
      <c r="AJ50" s="1">
        <f t="shared" si="20"/>
        <v>12.213531292490053</v>
      </c>
      <c r="AK50" s="1">
        <f t="shared" si="20"/>
        <v>19470.61714214422</v>
      </c>
      <c r="AL50" s="1">
        <f t="shared" si="20"/>
        <v>0</v>
      </c>
      <c r="AM50" s="1">
        <f t="shared" si="20"/>
        <v>143265.71527464892</v>
      </c>
      <c r="AN50" s="1">
        <f t="shared" si="20"/>
        <v>585614.09115038393</v>
      </c>
      <c r="AO50" s="1">
        <f t="shared" si="20"/>
        <v>65018.886824830464</v>
      </c>
      <c r="AP50" s="1">
        <f t="shared" si="20"/>
        <v>650682.46880300634</v>
      </c>
      <c r="AQ50" s="1">
        <f t="shared" si="20"/>
        <v>39.239022076126936</v>
      </c>
      <c r="AR50" s="1">
        <f t="shared" si="20"/>
        <v>1918.7663061283974</v>
      </c>
      <c r="AS50" s="1">
        <f t="shared" si="20"/>
        <v>1781.9422024883477</v>
      </c>
      <c r="AT50" s="1">
        <f t="shared" si="20"/>
        <v>56156.890443292228</v>
      </c>
      <c r="AU50" s="1">
        <f t="shared" si="20"/>
        <v>699.25439834756901</v>
      </c>
      <c r="AV50" s="1">
        <f t="shared" si="20"/>
        <v>509.80640424885655</v>
      </c>
      <c r="AW50" s="1">
        <f t="shared" si="20"/>
        <v>1533.208209299532</v>
      </c>
      <c r="AX50" s="1">
        <f t="shared" si="20"/>
        <v>530.09088228772453</v>
      </c>
      <c r="AY50" s="1">
        <f t="shared" si="20"/>
        <v>321.00652496535992</v>
      </c>
      <c r="AZ50" s="1">
        <f t="shared" si="20"/>
        <v>489.09596851230202</v>
      </c>
      <c r="BA50" s="1">
        <f t="shared" si="20"/>
        <v>90031.110733547073</v>
      </c>
      <c r="BB50" s="1">
        <f t="shared" si="20"/>
        <v>43038.805145826656</v>
      </c>
      <c r="BC50" s="1">
        <f t="shared" si="20"/>
        <v>46992.305587720541</v>
      </c>
      <c r="BD50" s="1">
        <f t="shared" si="20"/>
        <v>202.18709046586909</v>
      </c>
      <c r="BE50" s="1">
        <f t="shared" si="20"/>
        <v>20.305265508744068</v>
      </c>
      <c r="BF50" s="1">
        <f t="shared" si="20"/>
        <v>19583.746785487849</v>
      </c>
      <c r="BG50" s="1">
        <f t="shared" si="20"/>
        <v>378.82065284821613</v>
      </c>
      <c r="BH50" s="1">
        <f t="shared" si="20"/>
        <v>3362.3373493263325</v>
      </c>
      <c r="BI50" s="1">
        <f t="shared" si="20"/>
        <v>264.7358907431888</v>
      </c>
      <c r="BJ50" s="1">
        <f t="shared" si="20"/>
        <v>392.22727243726393</v>
      </c>
      <c r="BK50" s="1">
        <f t="shared" si="20"/>
        <v>8425.1957591187256</v>
      </c>
      <c r="BL50" s="1">
        <f t="shared" si="20"/>
        <v>3670.2836158983237</v>
      </c>
      <c r="BM50" s="1">
        <f t="shared" si="20"/>
        <v>1989.1900315704056</v>
      </c>
      <c r="BN50" s="1">
        <f t="shared" si="20"/>
        <v>2378.7108764630821</v>
      </c>
      <c r="BO50" s="1">
        <f t="shared" si="20"/>
        <v>176.94358170727369</v>
      </c>
      <c r="BP50" s="1">
        <f t="shared" si="20"/>
        <v>989862.36987483222</v>
      </c>
      <c r="BQ50" s="1">
        <f t="shared" si="20"/>
        <v>248.31314432927468</v>
      </c>
      <c r="BR50" s="1">
        <f t="shared" si="20"/>
        <v>6563.943634094916</v>
      </c>
      <c r="BS50" s="1">
        <f t="shared" si="20"/>
        <v>4783.6543531326452</v>
      </c>
      <c r="BT50" s="1">
        <f t="shared" si="20"/>
        <v>7647.9625908775843</v>
      </c>
      <c r="BU50" s="1">
        <f t="shared" si="20"/>
        <v>0</v>
      </c>
      <c r="BV50" s="1">
        <f t="shared" si="20"/>
        <v>8723.156297226642</v>
      </c>
      <c r="BW50" s="1">
        <f t="shared" si="20"/>
        <v>148178.21019040165</v>
      </c>
      <c r="BX50" s="1">
        <f t="shared" si="20"/>
        <v>5522.3623344810621</v>
      </c>
      <c r="CB50" s="19">
        <f t="shared" si="10"/>
        <v>-0.19594259033396183</v>
      </c>
      <c r="CC50" s="19">
        <f t="shared" si="11"/>
        <v>-8.9765698853401049E-2</v>
      </c>
      <c r="CD50" s="19">
        <f t="shared" si="12"/>
        <v>-0.23911132459744405</v>
      </c>
      <c r="CE50" s="19">
        <f t="shared" si="13"/>
        <v>-0.13130424927460235</v>
      </c>
      <c r="CF50" s="19">
        <f t="shared" si="14"/>
        <v>-0.16218365747509339</v>
      </c>
      <c r="CG50" s="19">
        <f t="shared" si="15"/>
        <v>-0.11949946745914665</v>
      </c>
      <c r="CH50" s="19">
        <f t="shared" si="16"/>
        <v>-0.2779369221179262</v>
      </c>
    </row>
    <row r="51" spans="1:86" x14ac:dyDescent="0.3">
      <c r="A51" s="91" t="s">
        <v>123</v>
      </c>
      <c r="B51" s="1">
        <f>SUM(B16:B47)</f>
        <v>474616.62616124493</v>
      </c>
      <c r="C51" s="1">
        <f t="shared" ref="C51:H51" si="21">SUM(C16:C47)</f>
        <v>3523.5682503752005</v>
      </c>
      <c r="D51" s="1">
        <f t="shared" si="21"/>
        <v>439315.37805896107</v>
      </c>
      <c r="E51" s="1">
        <f>SUM(E16:E47)</f>
        <v>187224.50235181997</v>
      </c>
      <c r="F51" s="1">
        <f t="shared" si="21"/>
        <v>125663.47853234998</v>
      </c>
      <c r="G51" s="1">
        <f t="shared" si="21"/>
        <v>1444567.2872031606</v>
      </c>
      <c r="H51" s="1">
        <f t="shared" si="21"/>
        <v>117388.34018373599</v>
      </c>
      <c r="I51" s="1"/>
      <c r="J51" s="1"/>
      <c r="K51" s="1"/>
      <c r="N51" s="1">
        <f>SUM(N16:N47)</f>
        <v>26.655744751863605</v>
      </c>
      <c r="O51" s="1">
        <f t="shared" ref="O51:BX51" si="22">SUM(O16:O47)</f>
        <v>1620.2125952234355</v>
      </c>
      <c r="P51" s="1">
        <f t="shared" si="22"/>
        <v>77.266237280029216</v>
      </c>
      <c r="Q51" s="1">
        <f t="shared" si="22"/>
        <v>75.260534504311906</v>
      </c>
      <c r="R51" s="1">
        <f t="shared" si="22"/>
        <v>84.007326483682377</v>
      </c>
      <c r="S51" s="1">
        <f t="shared" si="22"/>
        <v>14.158965447691671</v>
      </c>
      <c r="T51" s="1">
        <f t="shared" si="22"/>
        <v>845.8310287316807</v>
      </c>
      <c r="U51" s="1">
        <f t="shared" si="22"/>
        <v>21678.270061695312</v>
      </c>
      <c r="V51" s="1">
        <f t="shared" si="22"/>
        <v>154180.93529894171</v>
      </c>
      <c r="W51" s="1">
        <f t="shared" si="22"/>
        <v>620.02738563698131</v>
      </c>
      <c r="X51" s="1">
        <f t="shared" si="22"/>
        <v>1829.3135219993933</v>
      </c>
      <c r="Y51" s="1">
        <f t="shared" si="22"/>
        <v>252.12272224209394</v>
      </c>
      <c r="Z51" s="1">
        <f t="shared" si="22"/>
        <v>422.07229238548314</v>
      </c>
      <c r="AA51" s="1">
        <f t="shared" si="22"/>
        <v>15.469713802718658</v>
      </c>
      <c r="AB51" s="1">
        <f t="shared" si="22"/>
        <v>3069.7516884955826</v>
      </c>
      <c r="AC51" s="1">
        <f t="shared" si="22"/>
        <v>3069.7516884955826</v>
      </c>
      <c r="AD51" s="1">
        <f t="shared" si="22"/>
        <v>0</v>
      </c>
      <c r="AE51" s="1">
        <f t="shared" si="22"/>
        <v>172.07717622214116</v>
      </c>
      <c r="AF51" s="1">
        <f t="shared" si="22"/>
        <v>15.356854968293415</v>
      </c>
      <c r="AG51" s="1">
        <f t="shared" si="22"/>
        <v>1027.3511370494125</v>
      </c>
      <c r="AH51" s="1">
        <f t="shared" si="22"/>
        <v>589.35870639924269</v>
      </c>
      <c r="AI51" s="1">
        <f t="shared" si="22"/>
        <v>474.11303055975372</v>
      </c>
      <c r="AJ51" s="1">
        <f t="shared" si="22"/>
        <v>12.257903421621492</v>
      </c>
      <c r="AK51" s="1">
        <f t="shared" si="22"/>
        <v>1153.5463838734102</v>
      </c>
      <c r="AL51" s="1">
        <f t="shared" si="22"/>
        <v>0</v>
      </c>
      <c r="AM51" s="1">
        <f t="shared" si="22"/>
        <v>41680.230056352069</v>
      </c>
      <c r="AN51" s="1">
        <f t="shared" si="22"/>
        <v>155276.71768484064</v>
      </c>
      <c r="AO51" s="1">
        <f t="shared" si="22"/>
        <v>17252.995801206493</v>
      </c>
      <c r="AP51" s="1">
        <f t="shared" si="22"/>
        <v>172529.71348604708</v>
      </c>
      <c r="AQ51" s="1">
        <f t="shared" si="22"/>
        <v>0.18402005166952956</v>
      </c>
      <c r="AR51" s="1">
        <f t="shared" si="22"/>
        <v>858.34651762152373</v>
      </c>
      <c r="AS51" s="1">
        <f t="shared" si="22"/>
        <v>947.29884716482775</v>
      </c>
      <c r="AT51" s="1">
        <f t="shared" si="22"/>
        <v>13821.692591701867</v>
      </c>
      <c r="AU51" s="1">
        <f t="shared" si="22"/>
        <v>375.10923458887214</v>
      </c>
      <c r="AV51" s="1">
        <f t="shared" si="22"/>
        <v>563.23470049569482</v>
      </c>
      <c r="AW51" s="1">
        <f t="shared" si="22"/>
        <v>1046.9192204257529</v>
      </c>
      <c r="AX51" s="1">
        <f t="shared" si="22"/>
        <v>1067.5326531457667</v>
      </c>
      <c r="AY51" s="1">
        <f t="shared" si="22"/>
        <v>36.184017591334737</v>
      </c>
      <c r="AZ51" s="1">
        <f t="shared" si="22"/>
        <v>232.31619361245498</v>
      </c>
      <c r="BA51" s="1">
        <f t="shared" si="22"/>
        <v>47798.0044553966</v>
      </c>
      <c r="BB51" s="1">
        <f t="shared" si="22"/>
        <v>33325.181962442541</v>
      </c>
      <c r="BC51" s="1">
        <f t="shared" si="22"/>
        <v>14472.822492954045</v>
      </c>
      <c r="BD51" s="1">
        <f t="shared" si="22"/>
        <v>2.5965523119319571</v>
      </c>
      <c r="BE51" s="1">
        <f t="shared" si="22"/>
        <v>25.393858138901216</v>
      </c>
      <c r="BF51" s="1">
        <f t="shared" si="22"/>
        <v>12174.275564351554</v>
      </c>
      <c r="BG51" s="1">
        <f t="shared" si="22"/>
        <v>133.29630197280525</v>
      </c>
      <c r="BH51" s="1">
        <f t="shared" si="22"/>
        <v>2399.9895547454103</v>
      </c>
      <c r="BI51" s="1">
        <f t="shared" si="22"/>
        <v>544.04410797047854</v>
      </c>
      <c r="BJ51" s="1">
        <f t="shared" si="22"/>
        <v>298.86723221800622</v>
      </c>
      <c r="BK51" s="1">
        <f t="shared" si="22"/>
        <v>6002.1999623355987</v>
      </c>
      <c r="BL51" s="1">
        <f t="shared" si="22"/>
        <v>1470.5175947278722</v>
      </c>
      <c r="BM51" s="1">
        <f t="shared" si="22"/>
        <v>3914.3899624220157</v>
      </c>
      <c r="BN51" s="1">
        <f t="shared" si="22"/>
        <v>3347.1975312092268</v>
      </c>
      <c r="BO51" s="1">
        <f t="shared" si="22"/>
        <v>214.33646774196066</v>
      </c>
      <c r="BP51" s="1">
        <f t="shared" si="22"/>
        <v>345440.04001324484</v>
      </c>
      <c r="BQ51" s="1">
        <f t="shared" si="22"/>
        <v>4280.8049185850505</v>
      </c>
      <c r="BR51" s="1">
        <f t="shared" si="22"/>
        <v>4962.1285986136954</v>
      </c>
      <c r="BS51" s="1">
        <f t="shared" si="22"/>
        <v>436.6978408609458</v>
      </c>
      <c r="BT51" s="1">
        <f t="shared" si="22"/>
        <v>5876.3084966324423</v>
      </c>
      <c r="BU51" s="1">
        <f t="shared" si="22"/>
        <v>3.0138068784887269</v>
      </c>
      <c r="BV51" s="1">
        <f t="shared" si="22"/>
        <v>1933.3825831188699</v>
      </c>
      <c r="BW51" s="1">
        <f t="shared" si="22"/>
        <v>37488.458870422954</v>
      </c>
      <c r="BX51" s="1">
        <f t="shared" si="22"/>
        <v>5340.7228382448811</v>
      </c>
      <c r="CB51" s="19">
        <f t="shared" si="10"/>
        <v>-0.67514636698259978</v>
      </c>
      <c r="CC51" s="19">
        <f t="shared" si="11"/>
        <v>-0.67261982686142741</v>
      </c>
      <c r="CD51" s="19">
        <f t="shared" si="12"/>
        <v>-0.60727595230483455</v>
      </c>
      <c r="CE51" s="19">
        <f t="shared" si="13"/>
        <v>-0.74470219519890768</v>
      </c>
      <c r="CF51" s="19">
        <f t="shared" si="14"/>
        <v>-0.73480614772363217</v>
      </c>
      <c r="CG51" s="19">
        <f t="shared" si="15"/>
        <v>-0.76086953991457584</v>
      </c>
      <c r="CH51" s="19">
        <f t="shared" si="16"/>
        <v>-0.68064580509660422</v>
      </c>
    </row>
    <row r="53" spans="1:86" x14ac:dyDescent="0.3">
      <c r="A53" s="92"/>
    </row>
    <row r="54" spans="1:86" x14ac:dyDescent="0.3">
      <c r="A54" s="92"/>
    </row>
    <row r="56" spans="1:86" x14ac:dyDescent="0.3">
      <c r="E56" s="21"/>
    </row>
    <row r="57" spans="1:86" x14ac:dyDescent="0.3">
      <c r="E57" s="21"/>
    </row>
    <row r="58" spans="1:86" x14ac:dyDescent="0.3">
      <c r="E58" s="21"/>
    </row>
    <row r="59" spans="1:86" x14ac:dyDescent="0.3">
      <c r="E59" s="21"/>
    </row>
    <row r="60" spans="1:86" x14ac:dyDescent="0.3">
      <c r="E60" s="21"/>
    </row>
    <row r="61" spans="1:86" x14ac:dyDescent="0.3">
      <c r="E61" s="21"/>
    </row>
    <row r="62" spans="1:86" x14ac:dyDescent="0.3">
      <c r="E62" s="21"/>
    </row>
    <row r="63" spans="1:86" x14ac:dyDescent="0.3">
      <c r="E63" s="21"/>
    </row>
    <row r="64" spans="1:86" x14ac:dyDescent="0.3">
      <c r="E64" s="21"/>
    </row>
    <row r="65" spans="5:5" x14ac:dyDescent="0.3">
      <c r="E65" s="21"/>
    </row>
    <row r="66" spans="5:5" x14ac:dyDescent="0.3">
      <c r="E66" s="21"/>
    </row>
    <row r="67" spans="5:5" x14ac:dyDescent="0.3">
      <c r="E67" s="21"/>
    </row>
    <row r="68" spans="5:5" x14ac:dyDescent="0.3">
      <c r="E68" s="21"/>
    </row>
    <row r="69" spans="5:5" x14ac:dyDescent="0.3">
      <c r="E69" s="21"/>
    </row>
    <row r="70" spans="5:5" x14ac:dyDescent="0.3">
      <c r="E70" s="21"/>
    </row>
    <row r="71" spans="5:5" x14ac:dyDescent="0.3">
      <c r="E71" s="21"/>
    </row>
    <row r="72" spans="5:5" x14ac:dyDescent="0.3">
      <c r="E72" s="21"/>
    </row>
    <row r="73" spans="5:5" x14ac:dyDescent="0.3">
      <c r="E73" s="21"/>
    </row>
    <row r="74" spans="5:5" x14ac:dyDescent="0.3">
      <c r="E74" s="21"/>
    </row>
    <row r="75" spans="5:5" x14ac:dyDescent="0.3">
      <c r="E75" s="21"/>
    </row>
    <row r="76" spans="5:5" x14ac:dyDescent="0.3">
      <c r="E76" s="21"/>
    </row>
    <row r="77" spans="5:5" x14ac:dyDescent="0.3">
      <c r="E77" s="21"/>
    </row>
    <row r="78" spans="5:5" x14ac:dyDescent="0.3">
      <c r="E78" s="21"/>
    </row>
    <row r="79" spans="5:5" x14ac:dyDescent="0.3">
      <c r="E79" s="21"/>
    </row>
    <row r="80" spans="5:5" x14ac:dyDescent="0.3">
      <c r="E80" s="21"/>
    </row>
    <row r="81" spans="5:5" x14ac:dyDescent="0.3">
      <c r="E81" s="21"/>
    </row>
    <row r="82" spans="5:5" x14ac:dyDescent="0.3">
      <c r="E82" s="21"/>
    </row>
    <row r="83" spans="5:5" x14ac:dyDescent="0.3">
      <c r="E83" s="21"/>
    </row>
    <row r="84" spans="5:5" x14ac:dyDescent="0.3">
      <c r="E84" s="21"/>
    </row>
    <row r="85" spans="5:5" x14ac:dyDescent="0.3">
      <c r="E85" s="21"/>
    </row>
    <row r="86" spans="5:5" x14ac:dyDescent="0.3">
      <c r="E86" s="21"/>
    </row>
    <row r="87" spans="5:5" x14ac:dyDescent="0.3">
      <c r="E87" s="21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7559-ED4C-4BA2-87CC-C9D69733CAE0}">
  <dimension ref="A1:AX42"/>
  <sheetViews>
    <sheetView zoomScale="85" zoomScaleNormal="85" workbookViewId="0">
      <pane xSplit="1" ySplit="2" topLeftCell="B3" activePane="bottomRight" state="frozen"/>
      <selection activeCell="L2" sqref="L2"/>
      <selection pane="topRight" activeCell="L2" sqref="L2"/>
      <selection pane="bottomLeft" activeCell="L2" sqref="L2"/>
      <selection pane="bottomRight" activeCell="E1" sqref="E1"/>
    </sheetView>
  </sheetViews>
  <sheetFormatPr defaultColWidth="9.109375" defaultRowHeight="14.4" x14ac:dyDescent="0.3"/>
  <cols>
    <col min="1" max="1" width="19.88671875" style="23" customWidth="1"/>
    <col min="2" max="4" width="9.109375" style="23"/>
    <col min="5" max="5" width="15.5546875" style="23" bestFit="1" customWidth="1"/>
    <col min="6" max="7" width="6.6640625" style="23" bestFit="1" customWidth="1"/>
    <col min="8" max="8" width="5.6640625" style="23" bestFit="1" customWidth="1"/>
    <col min="9" max="9" width="14.5546875" style="23" bestFit="1" customWidth="1"/>
    <col min="10" max="10" width="5.5546875" style="23" bestFit="1" customWidth="1"/>
    <col min="11" max="11" width="5.5546875" style="23" customWidth="1"/>
    <col min="12" max="12" width="6.6640625" style="23" bestFit="1" customWidth="1"/>
    <col min="13" max="13" width="9.33203125" style="23" bestFit="1" customWidth="1"/>
    <col min="14" max="14" width="5.6640625" style="23" bestFit="1" customWidth="1"/>
    <col min="15" max="15" width="7.6640625" style="23" bestFit="1" customWidth="1"/>
    <col min="16" max="16" width="5.6640625" style="23" bestFit="1" customWidth="1"/>
    <col min="17" max="17" width="6.6640625" style="23" bestFit="1" customWidth="1"/>
    <col min="18" max="18" width="6.6640625" style="23" customWidth="1"/>
    <col min="19" max="19" width="6.6640625" style="23" bestFit="1" customWidth="1"/>
    <col min="20" max="20" width="15.44140625" style="23" bestFit="1" customWidth="1"/>
    <col min="21" max="21" width="5.6640625" style="23" bestFit="1" customWidth="1"/>
    <col min="22" max="22" width="5.109375" style="23" bestFit="1" customWidth="1"/>
    <col min="23" max="24" width="5.6640625" style="23" bestFit="1" customWidth="1"/>
    <col min="25" max="25" width="6.6640625" style="23" bestFit="1" customWidth="1"/>
    <col min="26" max="26" width="6.109375" style="23" bestFit="1" customWidth="1"/>
    <col min="27" max="27" width="7.6640625" style="23" bestFit="1" customWidth="1"/>
    <col min="28" max="28" width="10" style="23" bestFit="1" customWidth="1"/>
    <col min="29" max="29" width="10" style="23" customWidth="1"/>
    <col min="30" max="30" width="6" style="23" bestFit="1" customWidth="1"/>
    <col min="31" max="31" width="6.6640625" style="23" bestFit="1" customWidth="1"/>
    <col min="32" max="33" width="7.6640625" style="23" bestFit="1" customWidth="1"/>
    <col min="34" max="34" width="8" style="23" bestFit="1" customWidth="1"/>
    <col min="35" max="36" width="6.6640625" style="23" bestFit="1" customWidth="1"/>
    <col min="37" max="37" width="6.6640625" style="23" customWidth="1"/>
    <col min="38" max="38" width="6.6640625" style="23" bestFit="1" customWidth="1"/>
    <col min="39" max="39" width="9.109375" style="23" bestFit="1" customWidth="1"/>
    <col min="40" max="40" width="7.109375" style="23" bestFit="1" customWidth="1"/>
    <col min="41" max="16384" width="9.109375" style="23"/>
  </cols>
  <sheetData>
    <row r="1" spans="1:50" x14ac:dyDescent="0.3">
      <c r="B1" s="23" t="s">
        <v>649</v>
      </c>
      <c r="E1" s="23" t="s">
        <v>636</v>
      </c>
      <c r="AQ1" s="23" t="s">
        <v>452</v>
      </c>
    </row>
    <row r="2" spans="1:50" x14ac:dyDescent="0.3">
      <c r="A2" s="23" t="s">
        <v>50</v>
      </c>
      <c r="B2" s="21" t="s">
        <v>55</v>
      </c>
      <c r="C2" s="21" t="s">
        <v>60</v>
      </c>
      <c r="D2" s="21"/>
      <c r="E2" s="21" t="s">
        <v>224</v>
      </c>
      <c r="F2" s="21" t="s">
        <v>552</v>
      </c>
      <c r="G2" s="21" t="s">
        <v>454</v>
      </c>
      <c r="H2" s="21" t="s">
        <v>127</v>
      </c>
      <c r="I2" s="21" t="s">
        <v>128</v>
      </c>
      <c r="J2" s="21" t="s">
        <v>129</v>
      </c>
      <c r="K2" s="21" t="s">
        <v>513</v>
      </c>
      <c r="L2" s="21" t="s">
        <v>455</v>
      </c>
      <c r="M2" s="21" t="s">
        <v>130</v>
      </c>
      <c r="N2" s="21" t="s">
        <v>132</v>
      </c>
      <c r="O2" s="21" t="s">
        <v>133</v>
      </c>
      <c r="P2" s="21" t="s">
        <v>456</v>
      </c>
      <c r="Q2" s="21" t="s">
        <v>134</v>
      </c>
      <c r="R2" s="21" t="s">
        <v>553</v>
      </c>
      <c r="S2" s="21" t="s">
        <v>135</v>
      </c>
      <c r="T2" s="21" t="s">
        <v>136</v>
      </c>
      <c r="U2" s="21" t="s">
        <v>138</v>
      </c>
      <c r="V2" s="21" t="s">
        <v>139</v>
      </c>
      <c r="W2" s="21" t="s">
        <v>551</v>
      </c>
      <c r="X2" s="21" t="s">
        <v>461</v>
      </c>
      <c r="Y2" s="21" t="s">
        <v>140</v>
      </c>
      <c r="Z2" s="21" t="s">
        <v>473</v>
      </c>
      <c r="AA2" s="21" t="s">
        <v>55</v>
      </c>
      <c r="AB2" s="21" t="s">
        <v>124</v>
      </c>
      <c r="AC2" s="21" t="s">
        <v>587</v>
      </c>
      <c r="AD2" s="21" t="s">
        <v>143</v>
      </c>
      <c r="AE2" s="21" t="s">
        <v>144</v>
      </c>
      <c r="AF2" s="21" t="s">
        <v>146</v>
      </c>
      <c r="AG2" s="21" t="s">
        <v>464</v>
      </c>
      <c r="AH2" s="21" t="s">
        <v>474</v>
      </c>
      <c r="AI2" s="21" t="s">
        <v>167</v>
      </c>
      <c r="AJ2" s="21" t="s">
        <v>168</v>
      </c>
      <c r="AK2" s="21" t="s">
        <v>169</v>
      </c>
      <c r="AL2" s="21" t="s">
        <v>170</v>
      </c>
      <c r="AM2" s="21" t="s">
        <v>171</v>
      </c>
      <c r="AN2" s="21" t="s">
        <v>475</v>
      </c>
      <c r="AP2" s="21" t="s">
        <v>587</v>
      </c>
      <c r="AQ2" s="21" t="s">
        <v>55</v>
      </c>
      <c r="AR2" s="21" t="s">
        <v>60</v>
      </c>
      <c r="AS2" s="21"/>
      <c r="AT2" s="21"/>
      <c r="AU2" s="21"/>
      <c r="AV2" s="21"/>
      <c r="AX2" s="21"/>
    </row>
    <row r="3" spans="1:50" x14ac:dyDescent="0.3">
      <c r="A3" s="88" t="s">
        <v>72</v>
      </c>
      <c r="B3" s="21">
        <v>718.86955</v>
      </c>
      <c r="C3" s="21">
        <v>565.55035999999996</v>
      </c>
      <c r="D3" s="21"/>
      <c r="E3" s="21" t="s">
        <v>117</v>
      </c>
      <c r="F3" s="21">
        <v>20.586936719380901</v>
      </c>
      <c r="G3" s="21">
        <v>17.979408868247798</v>
      </c>
      <c r="H3" s="21">
        <v>1.4678521189936999</v>
      </c>
      <c r="I3" s="21">
        <v>1.4678521189936999</v>
      </c>
      <c r="J3" s="21">
        <v>1.6691209121347899E-2</v>
      </c>
      <c r="K3" s="21">
        <v>3.5768812497896101E-3</v>
      </c>
      <c r="L3" s="21">
        <v>0.27760844861192102</v>
      </c>
      <c r="M3" s="21">
        <v>10541.8374344033</v>
      </c>
      <c r="N3" s="21">
        <v>0</v>
      </c>
      <c r="O3" s="21">
        <v>155.714657708001</v>
      </c>
      <c r="P3" s="21">
        <v>0</v>
      </c>
      <c r="Q3" s="21">
        <v>45.370026811681001</v>
      </c>
      <c r="R3" s="21">
        <v>0</v>
      </c>
      <c r="S3" s="21">
        <v>0</v>
      </c>
      <c r="T3" s="21">
        <v>0</v>
      </c>
      <c r="U3" s="21">
        <v>4.8907722045227599E-4</v>
      </c>
      <c r="V3" s="21">
        <v>0.73714190900760101</v>
      </c>
      <c r="W3" s="21">
        <v>6.5122288070710201</v>
      </c>
      <c r="X3" s="21">
        <v>10.587499553202401</v>
      </c>
      <c r="Y3" s="21">
        <v>40.038270524260902</v>
      </c>
      <c r="Z3" s="21">
        <v>0</v>
      </c>
      <c r="AA3" s="21">
        <v>352.68373885591001</v>
      </c>
      <c r="AB3" s="21">
        <v>9.5991881975561896E-2</v>
      </c>
      <c r="AC3" s="21">
        <v>343.87416205073902</v>
      </c>
      <c r="AD3" s="21">
        <v>0</v>
      </c>
      <c r="AE3" s="21">
        <v>0.38898837626944999</v>
      </c>
      <c r="AF3" s="21">
        <v>27.746477834190301</v>
      </c>
      <c r="AG3" s="21">
        <v>0</v>
      </c>
      <c r="AH3" s="21">
        <v>0.183228390210741</v>
      </c>
      <c r="AI3" s="21">
        <v>0.17065345984339</v>
      </c>
      <c r="AJ3" s="21">
        <v>0.384708008316825</v>
      </c>
      <c r="AK3" s="21">
        <v>0</v>
      </c>
      <c r="AL3" s="21">
        <v>3.8432714723127099</v>
      </c>
      <c r="AM3" s="21">
        <v>170.15618967465201</v>
      </c>
      <c r="AN3" s="21">
        <v>0.485433074765108</v>
      </c>
      <c r="AP3" s="106">
        <f>AC3/AM3</f>
        <v>2.0209324310108574</v>
      </c>
      <c r="AQ3" s="19">
        <f t="shared" ref="AQ3:AQ18" si="0">IF(B3=0,"",(AA3-B3)/B3)</f>
        <v>-0.50939118389990223</v>
      </c>
      <c r="AR3" s="19">
        <f t="shared" ref="AR3:AR18" si="1">IF(C3=0,"",(AM3-C3)/C3)</f>
        <v>-0.69913167472008675</v>
      </c>
      <c r="AS3" s="19"/>
      <c r="AT3" s="19"/>
      <c r="AU3" s="19"/>
      <c r="AV3" s="19"/>
      <c r="AX3" s="19"/>
    </row>
    <row r="4" spans="1:50" x14ac:dyDescent="0.3">
      <c r="A4" s="88" t="s">
        <v>73</v>
      </c>
      <c r="B4" s="21">
        <v>3003.8414499999999</v>
      </c>
      <c r="C4" s="21">
        <v>685.57983999999999</v>
      </c>
      <c r="D4" s="21"/>
      <c r="E4" s="21" t="s">
        <v>73</v>
      </c>
      <c r="F4" s="21">
        <v>54.413154369042601</v>
      </c>
      <c r="G4" s="21">
        <v>80.415633394555698</v>
      </c>
      <c r="H4" s="21">
        <v>7.6362197258770799</v>
      </c>
      <c r="I4" s="21">
        <v>7.6362197258770799</v>
      </c>
      <c r="J4" s="21">
        <v>1.17871717860745</v>
      </c>
      <c r="K4" s="21">
        <v>0.37434047495339901</v>
      </c>
      <c r="L4" s="21">
        <v>0.53606107878414999</v>
      </c>
      <c r="M4" s="21">
        <v>50818.183249741101</v>
      </c>
      <c r="N4" s="21">
        <v>0</v>
      </c>
      <c r="O4" s="21">
        <v>447.37949444931201</v>
      </c>
      <c r="P4" s="21">
        <v>0</v>
      </c>
      <c r="Q4" s="21">
        <v>227.530010884544</v>
      </c>
      <c r="R4" s="21">
        <v>0</v>
      </c>
      <c r="S4" s="21">
        <v>0</v>
      </c>
      <c r="T4" s="21">
        <v>0</v>
      </c>
      <c r="U4" s="21">
        <v>8.8458846688382192E-3</v>
      </c>
      <c r="V4" s="21">
        <v>3.46225451917844</v>
      </c>
      <c r="W4" s="21">
        <v>27.362781892278701</v>
      </c>
      <c r="X4" s="21">
        <v>16.902497232207299</v>
      </c>
      <c r="Y4" s="21">
        <v>186.35974892530101</v>
      </c>
      <c r="Z4" s="21">
        <v>0</v>
      </c>
      <c r="AA4" s="21">
        <v>3009.7740018849399</v>
      </c>
      <c r="AB4" s="21">
        <v>1174.6040019207501</v>
      </c>
      <c r="AC4" s="21">
        <v>1214.4857190099001</v>
      </c>
      <c r="AD4" s="21">
        <v>0</v>
      </c>
      <c r="AE4" s="21">
        <v>0.70003557616693302</v>
      </c>
      <c r="AF4" s="21">
        <v>94.121935888490199</v>
      </c>
      <c r="AG4" s="21">
        <v>0</v>
      </c>
      <c r="AH4" s="21">
        <v>0.34925646816501599</v>
      </c>
      <c r="AI4" s="21">
        <v>1.02100059475476</v>
      </c>
      <c r="AJ4" s="21">
        <v>1.72261778031338</v>
      </c>
      <c r="AK4" s="21">
        <v>0</v>
      </c>
      <c r="AL4" s="21">
        <v>11.2482790144678</v>
      </c>
      <c r="AM4" s="21">
        <v>686.61940805899599</v>
      </c>
      <c r="AN4" s="21">
        <v>2.5816272077949902</v>
      </c>
      <c r="AP4" s="106">
        <f t="shared" ref="AP4:AP12" si="2">AC4/AM4</f>
        <v>1.768790256662172</v>
      </c>
      <c r="AQ4" s="19">
        <f t="shared" si="0"/>
        <v>1.9749883553075148E-3</v>
      </c>
      <c r="AR4" s="19">
        <f t="shared" si="1"/>
        <v>1.5163340552662643E-3</v>
      </c>
      <c r="AS4" s="19"/>
      <c r="AT4" s="19"/>
      <c r="AU4" s="19"/>
      <c r="AV4" s="19"/>
      <c r="AX4" s="19"/>
    </row>
    <row r="5" spans="1:50" x14ac:dyDescent="0.3">
      <c r="A5" s="88" t="s">
        <v>74</v>
      </c>
      <c r="B5" s="21">
        <v>3286.9654799999998</v>
      </c>
      <c r="C5" s="21">
        <v>2551.2819399999998</v>
      </c>
      <c r="D5" s="21"/>
      <c r="E5" s="21" t="s">
        <v>67</v>
      </c>
      <c r="F5" s="21">
        <v>261.13583631138999</v>
      </c>
      <c r="G5" s="21">
        <v>367.58295225151102</v>
      </c>
      <c r="H5" s="21">
        <v>10.380669507414201</v>
      </c>
      <c r="I5" s="21">
        <v>10.380669507414201</v>
      </c>
      <c r="J5" s="21">
        <v>0.893948312303113</v>
      </c>
      <c r="K5" s="21">
        <v>0.2202932096627</v>
      </c>
      <c r="L5" s="21">
        <v>4.29203749710571</v>
      </c>
      <c r="M5" s="21">
        <v>84534.352093411901</v>
      </c>
      <c r="N5" s="21">
        <v>0</v>
      </c>
      <c r="O5" s="21">
        <v>4314.3752204452303</v>
      </c>
      <c r="P5" s="21">
        <v>0</v>
      </c>
      <c r="Q5" s="21">
        <v>589.64793015303599</v>
      </c>
      <c r="R5" s="21">
        <v>0</v>
      </c>
      <c r="S5" s="21">
        <v>0</v>
      </c>
      <c r="T5" s="21">
        <v>0</v>
      </c>
      <c r="U5" s="21">
        <v>2.0134243927270999E-2</v>
      </c>
      <c r="V5" s="21">
        <v>5.6624809515150201</v>
      </c>
      <c r="W5" s="21">
        <v>74.313252489914504</v>
      </c>
      <c r="X5" s="21">
        <v>162.30451756219099</v>
      </c>
      <c r="Y5" s="21">
        <v>305.48429479268498</v>
      </c>
      <c r="Z5" s="21">
        <v>0</v>
      </c>
      <c r="AA5" s="21">
        <v>3292.2534477344698</v>
      </c>
      <c r="AB5" s="21">
        <v>227.61545353783299</v>
      </c>
      <c r="AC5" s="21">
        <v>7237.82321944255</v>
      </c>
      <c r="AD5" s="21">
        <v>0</v>
      </c>
      <c r="AE5" s="21">
        <v>6.0562305463648496</v>
      </c>
      <c r="AF5" s="21">
        <v>749.23866161401497</v>
      </c>
      <c r="AG5" s="21">
        <v>0</v>
      </c>
      <c r="AH5" s="21">
        <v>2.8305345771034198</v>
      </c>
      <c r="AI5" s="21">
        <v>2.9185136162635801</v>
      </c>
      <c r="AJ5" s="21">
        <v>4.52372613063421</v>
      </c>
      <c r="AK5" s="21">
        <v>0</v>
      </c>
      <c r="AL5" s="21">
        <v>108.885310803306</v>
      </c>
      <c r="AM5" s="21">
        <v>2555.5412069864401</v>
      </c>
      <c r="AN5" s="21">
        <v>3.4956093383929399</v>
      </c>
      <c r="AP5" s="106">
        <f t="shared" si="2"/>
        <v>2.8322075964400422</v>
      </c>
      <c r="AQ5" s="19">
        <f t="shared" si="0"/>
        <v>1.6087688680168099E-3</v>
      </c>
      <c r="AR5" s="19">
        <f t="shared" si="1"/>
        <v>1.6694615046897766E-3</v>
      </c>
      <c r="AS5" s="19"/>
      <c r="AT5" s="19"/>
      <c r="AU5" s="19"/>
      <c r="AV5" s="19"/>
      <c r="AX5" s="19"/>
    </row>
    <row r="6" spans="1:50" x14ac:dyDescent="0.3">
      <c r="A6" s="88" t="s">
        <v>75</v>
      </c>
      <c r="B6" s="21">
        <v>3207.8949499999999</v>
      </c>
      <c r="C6" s="21">
        <v>1218.12923</v>
      </c>
      <c r="D6" s="21"/>
      <c r="E6" s="21" t="s">
        <v>118</v>
      </c>
      <c r="F6" s="21">
        <v>173.300335498104</v>
      </c>
      <c r="G6" s="21">
        <v>108.80933478690901</v>
      </c>
      <c r="H6" s="21">
        <v>9.1504534392599108</v>
      </c>
      <c r="I6" s="21">
        <v>9.1504534392599108</v>
      </c>
      <c r="J6" s="21">
        <v>1.4098505659518099</v>
      </c>
      <c r="K6" s="21">
        <v>0.42822178129931099</v>
      </c>
      <c r="L6" s="21">
        <v>2.7548914537984301</v>
      </c>
      <c r="M6" s="21">
        <v>63984.175576367299</v>
      </c>
      <c r="N6" s="21">
        <v>0</v>
      </c>
      <c r="O6" s="21">
        <v>1349.7896168560601</v>
      </c>
      <c r="P6" s="21">
        <v>0</v>
      </c>
      <c r="Q6" s="21">
        <v>300.50630897689899</v>
      </c>
      <c r="R6" s="21">
        <v>0</v>
      </c>
      <c r="S6" s="21">
        <v>0</v>
      </c>
      <c r="T6" s="21">
        <v>0</v>
      </c>
      <c r="U6" s="21">
        <v>1.47012587686524E-2</v>
      </c>
      <c r="V6" s="21">
        <v>4.6382139548966297</v>
      </c>
      <c r="W6" s="21">
        <v>56.4048869143272</v>
      </c>
      <c r="X6" s="21">
        <v>101.312505187144</v>
      </c>
      <c r="Y6" s="21">
        <v>249.22705161371499</v>
      </c>
      <c r="Z6" s="21">
        <v>0</v>
      </c>
      <c r="AA6" s="21">
        <v>3213.7934680687999</v>
      </c>
      <c r="AB6" s="21">
        <v>899.07632958415297</v>
      </c>
      <c r="AC6" s="21">
        <v>2678.5591603697098</v>
      </c>
      <c r="AD6" s="21">
        <v>0</v>
      </c>
      <c r="AE6" s="21">
        <v>3.8156885064071799</v>
      </c>
      <c r="AF6" s="21">
        <v>205.84423054025299</v>
      </c>
      <c r="AG6" s="21">
        <v>0</v>
      </c>
      <c r="AH6" s="21">
        <v>1.81337485912531</v>
      </c>
      <c r="AI6" s="21">
        <v>2.42784098330395</v>
      </c>
      <c r="AJ6" s="21">
        <v>3.4671897216671299</v>
      </c>
      <c r="AK6" s="21">
        <v>0</v>
      </c>
      <c r="AL6" s="21">
        <v>29.330219113391401</v>
      </c>
      <c r="AM6" s="21">
        <v>1219.78016115786</v>
      </c>
      <c r="AN6" s="21">
        <v>3.1010698770880198</v>
      </c>
      <c r="AP6" s="106">
        <f t="shared" si="2"/>
        <v>2.1959359937672076</v>
      </c>
      <c r="AQ6" s="19">
        <f t="shared" si="0"/>
        <v>1.8387503832692708E-3</v>
      </c>
      <c r="AR6" s="19">
        <f t="shared" si="1"/>
        <v>1.3553005027717678E-3</v>
      </c>
      <c r="AS6" s="19"/>
      <c r="AT6" s="19"/>
      <c r="AU6" s="19"/>
      <c r="AV6" s="19"/>
      <c r="AX6" s="19"/>
    </row>
    <row r="7" spans="1:50" x14ac:dyDescent="0.3">
      <c r="A7" s="88" t="s">
        <v>76</v>
      </c>
      <c r="B7" s="21">
        <v>74008.698709999997</v>
      </c>
      <c r="C7" s="21">
        <v>19660.478459999998</v>
      </c>
      <c r="D7" s="21"/>
      <c r="E7" s="21" t="s">
        <v>119</v>
      </c>
      <c r="F7" s="21">
        <v>2029.5838835714001</v>
      </c>
      <c r="G7" s="21">
        <v>1643.45607600685</v>
      </c>
      <c r="H7" s="21">
        <v>206.35153424720301</v>
      </c>
      <c r="I7" s="21">
        <v>206.35153424720301</v>
      </c>
      <c r="J7" s="21">
        <v>116.20934807258701</v>
      </c>
      <c r="K7" s="21">
        <v>40.3258941227026</v>
      </c>
      <c r="L7" s="21">
        <v>36.713346311330199</v>
      </c>
      <c r="M7" s="21">
        <v>1150962.71122622</v>
      </c>
      <c r="N7" s="21">
        <v>0</v>
      </c>
      <c r="O7" s="21">
        <v>18720.131503613899</v>
      </c>
      <c r="P7" s="21">
        <v>0</v>
      </c>
      <c r="Q7" s="21">
        <v>6256.08309882085</v>
      </c>
      <c r="R7" s="21">
        <v>0</v>
      </c>
      <c r="S7" s="21">
        <v>0</v>
      </c>
      <c r="T7" s="21">
        <v>0</v>
      </c>
      <c r="U7" s="21">
        <v>0.15048671064150401</v>
      </c>
      <c r="V7" s="21">
        <v>83.123613918290999</v>
      </c>
      <c r="W7" s="21">
        <v>1313.0389745193099</v>
      </c>
      <c r="X7" s="21">
        <v>998.52601694583802</v>
      </c>
      <c r="Y7" s="21">
        <v>4299.5959081074498</v>
      </c>
      <c r="Z7" s="21">
        <v>0</v>
      </c>
      <c r="AA7" s="21">
        <v>74136.717456340193</v>
      </c>
      <c r="AB7" s="21">
        <v>12427.858562768701</v>
      </c>
      <c r="AC7" s="21">
        <v>40056.379756499497</v>
      </c>
      <c r="AD7" s="21">
        <v>0</v>
      </c>
      <c r="AE7" s="21">
        <v>40.332775337814198</v>
      </c>
      <c r="AF7" s="21">
        <v>2640.8470327608902</v>
      </c>
      <c r="AG7" s="21">
        <v>0</v>
      </c>
      <c r="AH7" s="21">
        <v>23.757299819420702</v>
      </c>
      <c r="AI7" s="21">
        <v>100.16425305275899</v>
      </c>
      <c r="AJ7" s="21">
        <v>83.465567608475197</v>
      </c>
      <c r="AK7" s="21">
        <v>0</v>
      </c>
      <c r="AL7" s="21">
        <v>306.71304574435999</v>
      </c>
      <c r="AM7" s="21">
        <v>19690.462574667701</v>
      </c>
      <c r="AN7" s="21">
        <v>73.041979244944002</v>
      </c>
      <c r="AP7" s="106">
        <f t="shared" si="2"/>
        <v>2.0343036434315711</v>
      </c>
      <c r="AQ7" s="19">
        <f t="shared" si="0"/>
        <v>1.72977972281113E-3</v>
      </c>
      <c r="AR7" s="19">
        <f t="shared" si="1"/>
        <v>1.525095878450085E-3</v>
      </c>
      <c r="AS7" s="19"/>
      <c r="AT7" s="19"/>
      <c r="AU7" s="19"/>
      <c r="AV7" s="19"/>
      <c r="AX7" s="19"/>
    </row>
    <row r="8" spans="1:50" x14ac:dyDescent="0.3">
      <c r="A8" s="89" t="s">
        <v>77</v>
      </c>
      <c r="B8" s="21">
        <v>94410.291230000003</v>
      </c>
      <c r="C8" s="21">
        <v>25077.548729999999</v>
      </c>
      <c r="D8" s="21"/>
      <c r="E8" s="21" t="s">
        <v>68</v>
      </c>
      <c r="F8" s="21">
        <v>2984.0592418062201</v>
      </c>
      <c r="G8" s="21">
        <v>2211.5464128580902</v>
      </c>
      <c r="H8" s="21">
        <v>214.89605822541699</v>
      </c>
      <c r="I8" s="21">
        <v>214.89605822541699</v>
      </c>
      <c r="J8" s="21">
        <v>102.339839247705</v>
      </c>
      <c r="K8" s="21">
        <v>33.678715629814199</v>
      </c>
      <c r="L8" s="21">
        <v>51.973229757312403</v>
      </c>
      <c r="M8" s="21">
        <v>1302557.6937458201</v>
      </c>
      <c r="N8" s="21">
        <v>0</v>
      </c>
      <c r="O8" s="21">
        <v>28081.173642222999</v>
      </c>
      <c r="P8" s="21">
        <v>0</v>
      </c>
      <c r="Q8" s="21">
        <v>7170.78641066009</v>
      </c>
      <c r="R8" s="21">
        <v>0</v>
      </c>
      <c r="S8" s="21">
        <v>0</v>
      </c>
      <c r="T8" s="21">
        <v>0</v>
      </c>
      <c r="U8" s="21">
        <v>0.51963586370054604</v>
      </c>
      <c r="V8" s="21">
        <v>94.429813929262906</v>
      </c>
      <c r="W8" s="21">
        <v>1431.28082093906</v>
      </c>
      <c r="X8" s="21">
        <v>1657.5830485858201</v>
      </c>
      <c r="Y8" s="21">
        <v>4940.1137780422696</v>
      </c>
      <c r="Z8" s="21">
        <v>0</v>
      </c>
      <c r="AA8" s="21">
        <v>94570.265771127102</v>
      </c>
      <c r="AB8" s="21">
        <v>17350.166661878298</v>
      </c>
      <c r="AC8" s="21">
        <v>55409.498038657999</v>
      </c>
      <c r="AD8" s="21">
        <v>0</v>
      </c>
      <c r="AE8" s="21">
        <v>66.200583422631496</v>
      </c>
      <c r="AF8" s="21">
        <v>4077.97456154069</v>
      </c>
      <c r="AG8" s="21">
        <v>0</v>
      </c>
      <c r="AH8" s="21">
        <v>33.901392261643402</v>
      </c>
      <c r="AI8" s="21">
        <v>95.017359999261103</v>
      </c>
      <c r="AJ8" s="21">
        <v>92.341055481165199</v>
      </c>
      <c r="AK8" s="21">
        <v>0</v>
      </c>
      <c r="AL8" s="21">
        <v>535.02395027243199</v>
      </c>
      <c r="AM8" s="21">
        <v>25113.572762115698</v>
      </c>
      <c r="AN8" s="21">
        <v>75.976885945096896</v>
      </c>
      <c r="AP8" s="106">
        <f t="shared" si="2"/>
        <v>2.2063566408298656</v>
      </c>
      <c r="AQ8" s="19">
        <f t="shared" si="0"/>
        <v>1.694460837297638E-3</v>
      </c>
      <c r="AR8" s="19">
        <f t="shared" si="1"/>
        <v>1.4365053181056987E-3</v>
      </c>
      <c r="AS8" s="19"/>
      <c r="AT8" s="19"/>
      <c r="AU8" s="19"/>
      <c r="AV8" s="19"/>
      <c r="AX8" s="19"/>
    </row>
    <row r="9" spans="1:50" x14ac:dyDescent="0.3">
      <c r="A9" s="88" t="s">
        <v>78</v>
      </c>
      <c r="B9" s="21">
        <v>65435.021890000004</v>
      </c>
      <c r="C9" s="21">
        <v>10056.07604</v>
      </c>
      <c r="D9" s="21"/>
      <c r="E9" s="21" t="s">
        <v>120</v>
      </c>
      <c r="F9" s="21">
        <v>789.77829390071997</v>
      </c>
      <c r="G9" s="21">
        <v>812.14797886514998</v>
      </c>
      <c r="H9" s="21">
        <v>118.033781070125</v>
      </c>
      <c r="I9" s="21">
        <v>118.033781070125</v>
      </c>
      <c r="J9" s="21">
        <v>92.092009533408202</v>
      </c>
      <c r="K9" s="21">
        <v>31.565230219859799</v>
      </c>
      <c r="L9" s="21">
        <v>16.764279347647999</v>
      </c>
      <c r="M9" s="21">
        <v>587818.86233820801</v>
      </c>
      <c r="N9" s="21">
        <v>0</v>
      </c>
      <c r="O9" s="21">
        <v>9538.9480136093098</v>
      </c>
      <c r="P9" s="21">
        <v>0</v>
      </c>
      <c r="Q9" s="21">
        <v>3649.6062257523799</v>
      </c>
      <c r="R9" s="21">
        <v>0</v>
      </c>
      <c r="S9" s="21">
        <v>0</v>
      </c>
      <c r="T9" s="21">
        <v>0</v>
      </c>
      <c r="U9" s="21">
        <v>0.201934356653515</v>
      </c>
      <c r="V9" s="21">
        <v>42.493802763448898</v>
      </c>
      <c r="W9" s="21">
        <v>792.88909949454001</v>
      </c>
      <c r="X9" s="21">
        <v>325.78279628364601</v>
      </c>
      <c r="Y9" s="21">
        <v>2138.9670497061302</v>
      </c>
      <c r="Z9" s="21">
        <v>0</v>
      </c>
      <c r="AA9" s="21">
        <v>65575.263434249806</v>
      </c>
      <c r="AB9" s="21">
        <v>29758.871195943</v>
      </c>
      <c r="AC9" s="21">
        <v>20425.654925070401</v>
      </c>
      <c r="AD9" s="21">
        <v>0</v>
      </c>
      <c r="AE9" s="21">
        <v>15.507908986408401</v>
      </c>
      <c r="AF9" s="21">
        <v>1242.95393002529</v>
      </c>
      <c r="AG9" s="21">
        <v>0</v>
      </c>
      <c r="AH9" s="21">
        <v>10.6890126500363</v>
      </c>
      <c r="AI9" s="21">
        <v>70.990605881619501</v>
      </c>
      <c r="AJ9" s="21">
        <v>52.292212231680701</v>
      </c>
      <c r="AK9" s="21">
        <v>0</v>
      </c>
      <c r="AL9" s="21">
        <v>120.949175097485</v>
      </c>
      <c r="AM9" s="21">
        <v>10073.556328422501</v>
      </c>
      <c r="AN9" s="21">
        <v>43.040899299955399</v>
      </c>
      <c r="AP9" s="106">
        <f t="shared" si="2"/>
        <v>2.0276508374147362</v>
      </c>
      <c r="AQ9" s="19">
        <f t="shared" si="0"/>
        <v>2.143218420336991E-3</v>
      </c>
      <c r="AR9" s="19">
        <f t="shared" si="1"/>
        <v>1.738281249363043E-3</v>
      </c>
      <c r="AS9" s="19"/>
      <c r="AT9" s="19"/>
      <c r="AU9" s="19"/>
      <c r="AV9" s="19"/>
      <c r="AX9" s="19"/>
    </row>
    <row r="10" spans="1:50" x14ac:dyDescent="0.3">
      <c r="A10" s="88" t="s">
        <v>79</v>
      </c>
      <c r="B10" s="21">
        <v>110283.04253999999</v>
      </c>
      <c r="C10" s="21">
        <v>13281.515659999999</v>
      </c>
      <c r="D10" s="21"/>
      <c r="E10" s="21" t="s">
        <v>121</v>
      </c>
      <c r="F10" s="21">
        <v>963.17864634126397</v>
      </c>
      <c r="G10" s="21">
        <v>1395.5341202740799</v>
      </c>
      <c r="H10" s="21">
        <v>176.05516912357399</v>
      </c>
      <c r="I10" s="21">
        <v>176.05516912357399</v>
      </c>
      <c r="J10" s="21">
        <v>37.821215662742397</v>
      </c>
      <c r="K10" s="21">
        <v>11.8228847073828</v>
      </c>
      <c r="L10" s="21">
        <v>7.7249201943171801</v>
      </c>
      <c r="M10" s="21">
        <v>1129014.05336019</v>
      </c>
      <c r="N10" s="21">
        <v>0</v>
      </c>
      <c r="O10" s="21">
        <v>4872.0024778368597</v>
      </c>
      <c r="P10" s="21">
        <v>0</v>
      </c>
      <c r="Q10" s="21">
        <v>4889.2769833993498</v>
      </c>
      <c r="R10" s="21">
        <v>0</v>
      </c>
      <c r="S10" s="21">
        <v>0</v>
      </c>
      <c r="T10" s="21">
        <v>0</v>
      </c>
      <c r="U10" s="21">
        <v>0.32365226411418002</v>
      </c>
      <c r="V10" s="21">
        <v>77.367683019869304</v>
      </c>
      <c r="W10" s="21">
        <v>611.62345673333402</v>
      </c>
      <c r="X10" s="21">
        <v>182.914885382476</v>
      </c>
      <c r="Y10" s="21">
        <v>4146.0417000314601</v>
      </c>
      <c r="Z10" s="21">
        <v>0</v>
      </c>
      <c r="AA10" s="21">
        <v>110543.15555310099</v>
      </c>
      <c r="AB10" s="21">
        <v>64564.895124433002</v>
      </c>
      <c r="AC10" s="21">
        <v>19576.551042620798</v>
      </c>
      <c r="AD10" s="21">
        <v>0</v>
      </c>
      <c r="AE10" s="21">
        <v>9.6120974671814405</v>
      </c>
      <c r="AF10" s="21">
        <v>1163.6667983413699</v>
      </c>
      <c r="AG10" s="21">
        <v>0</v>
      </c>
      <c r="AH10" s="21">
        <v>4.9517274494635402</v>
      </c>
      <c r="AI10" s="21">
        <v>26.615426738057799</v>
      </c>
      <c r="AJ10" s="21">
        <v>39.996017320627203</v>
      </c>
      <c r="AK10" s="21">
        <v>0</v>
      </c>
      <c r="AL10" s="21">
        <v>105.14615924464999</v>
      </c>
      <c r="AM10" s="21">
        <v>13307.794659633901</v>
      </c>
      <c r="AN10" s="21">
        <v>60.1764999164294</v>
      </c>
      <c r="AP10" s="106">
        <f t="shared" si="2"/>
        <v>1.4710589953722168</v>
      </c>
      <c r="AQ10" s="19">
        <f t="shared" si="0"/>
        <v>2.3585948221065424E-3</v>
      </c>
      <c r="AR10" s="19">
        <f t="shared" si="1"/>
        <v>1.9786145125775165E-3</v>
      </c>
      <c r="AS10" s="19"/>
      <c r="AT10" s="19"/>
      <c r="AU10" s="19"/>
      <c r="AV10" s="19"/>
      <c r="AX10" s="19"/>
    </row>
    <row r="11" spans="1:50" x14ac:dyDescent="0.3">
      <c r="A11" s="88" t="s">
        <v>80</v>
      </c>
      <c r="B11" s="21">
        <v>136025.30802</v>
      </c>
      <c r="C11" s="21">
        <v>26819.20174</v>
      </c>
      <c r="D11" s="21"/>
      <c r="E11" s="21" t="s">
        <v>122</v>
      </c>
      <c r="F11" s="21">
        <v>1888.41134305121</v>
      </c>
      <c r="G11" s="21">
        <v>2715.4947686056198</v>
      </c>
      <c r="H11" s="21">
        <v>333.63964477622</v>
      </c>
      <c r="I11" s="21">
        <v>333.63964477622</v>
      </c>
      <c r="J11" s="21">
        <v>51.172307250488601</v>
      </c>
      <c r="K11" s="21">
        <v>14.457006611608801</v>
      </c>
      <c r="L11" s="21">
        <v>12.822996130480201</v>
      </c>
      <c r="M11" s="21">
        <v>2203123.9740818301</v>
      </c>
      <c r="N11" s="21">
        <v>0</v>
      </c>
      <c r="O11" s="21">
        <v>8266.6359041390806</v>
      </c>
      <c r="P11" s="21">
        <v>0</v>
      </c>
      <c r="Q11" s="21">
        <v>9270.8975555889792</v>
      </c>
      <c r="R11" s="21">
        <v>0</v>
      </c>
      <c r="S11" s="21">
        <v>0</v>
      </c>
      <c r="T11" s="21">
        <v>0</v>
      </c>
      <c r="U11" s="21">
        <v>0.76276855878668604</v>
      </c>
      <c r="V11" s="21">
        <v>150.471306512914</v>
      </c>
      <c r="W11" s="21">
        <v>1052.7582537134199</v>
      </c>
      <c r="X11" s="21">
        <v>361.08366109137103</v>
      </c>
      <c r="Y11" s="21">
        <v>8107.9058151014497</v>
      </c>
      <c r="Z11" s="21">
        <v>0</v>
      </c>
      <c r="AA11" s="21">
        <v>125554.565830861</v>
      </c>
      <c r="AB11" s="21">
        <v>37245.275664262503</v>
      </c>
      <c r="AC11" s="21">
        <v>36388.365201496897</v>
      </c>
      <c r="AD11" s="21">
        <v>0</v>
      </c>
      <c r="AE11" s="21">
        <v>19.105008528352499</v>
      </c>
      <c r="AF11" s="21">
        <v>2179.5510186029201</v>
      </c>
      <c r="AG11" s="21">
        <v>0</v>
      </c>
      <c r="AH11" s="21">
        <v>8.2749766416924508</v>
      </c>
      <c r="AI11" s="21">
        <v>33.3202564935442</v>
      </c>
      <c r="AJ11" s="21">
        <v>69.677059371452302</v>
      </c>
      <c r="AK11" s="21">
        <v>0</v>
      </c>
      <c r="AL11" s="21">
        <v>202.820522757433</v>
      </c>
      <c r="AM11" s="21">
        <v>25403.836942211299</v>
      </c>
      <c r="AN11" s="21">
        <v>113.480452341697</v>
      </c>
      <c r="AP11" s="106">
        <f t="shared" si="2"/>
        <v>1.4323964243776728</v>
      </c>
      <c r="AQ11" s="19">
        <f t="shared" si="0"/>
        <v>-7.6976426971953393E-2</v>
      </c>
      <c r="AR11" s="19">
        <f t="shared" si="1"/>
        <v>-5.2774307435024398E-2</v>
      </c>
      <c r="AS11" s="19"/>
      <c r="AT11" s="19"/>
      <c r="AU11" s="19"/>
      <c r="AV11" s="19"/>
      <c r="AX11" s="19"/>
    </row>
    <row r="12" spans="1:50" x14ac:dyDescent="0.3">
      <c r="A12" s="88" t="s">
        <v>81</v>
      </c>
      <c r="B12" s="21">
        <v>16678.32764</v>
      </c>
      <c r="C12" s="21">
        <v>7751.5848400000004</v>
      </c>
      <c r="D12" s="21"/>
      <c r="E12" s="21" t="s">
        <v>69</v>
      </c>
      <c r="F12" s="21">
        <v>962.57902948889705</v>
      </c>
      <c r="G12" s="21">
        <v>646.35577454913698</v>
      </c>
      <c r="H12" s="21">
        <v>48.186621179548297</v>
      </c>
      <c r="I12" s="21">
        <v>48.186621179548297</v>
      </c>
      <c r="J12" s="21">
        <v>6.5742135773052999</v>
      </c>
      <c r="K12" s="21">
        <v>1.26097094909005</v>
      </c>
      <c r="L12" s="21">
        <v>15.0080630361091</v>
      </c>
      <c r="M12" s="21">
        <v>350885.41612400702</v>
      </c>
      <c r="N12" s="21">
        <v>0</v>
      </c>
      <c r="O12" s="21">
        <v>8022.1811643953897</v>
      </c>
      <c r="P12" s="21">
        <v>0</v>
      </c>
      <c r="Q12" s="21">
        <v>1730.0030599079701</v>
      </c>
      <c r="R12" s="21">
        <v>0</v>
      </c>
      <c r="S12" s="21">
        <v>0</v>
      </c>
      <c r="T12" s="21">
        <v>0</v>
      </c>
      <c r="U12" s="21">
        <v>0.22385287108632099</v>
      </c>
      <c r="V12" s="21">
        <v>25.276853867305999</v>
      </c>
      <c r="W12" s="21">
        <v>290.99466866940998</v>
      </c>
      <c r="X12" s="21">
        <v>566.04397540801904</v>
      </c>
      <c r="Y12" s="21">
        <v>1361.9587207125501</v>
      </c>
      <c r="Z12" s="21">
        <v>0</v>
      </c>
      <c r="AA12" s="21">
        <v>12550.501304743801</v>
      </c>
      <c r="AB12" s="21">
        <v>563.76404973475496</v>
      </c>
      <c r="AC12" s="21">
        <v>15595.127554757401</v>
      </c>
      <c r="AD12" s="21">
        <v>0</v>
      </c>
      <c r="AE12" s="21">
        <v>22.140256995971399</v>
      </c>
      <c r="AF12" s="21">
        <v>1235.5967687761499</v>
      </c>
      <c r="AG12" s="21">
        <v>0</v>
      </c>
      <c r="AH12" s="21">
        <v>9.8878481698656699</v>
      </c>
      <c r="AI12" s="21">
        <v>10.6473680990063</v>
      </c>
      <c r="AJ12" s="21">
        <v>18.928279397866699</v>
      </c>
      <c r="AK12" s="21">
        <v>0</v>
      </c>
      <c r="AL12" s="21">
        <v>177.456096421469</v>
      </c>
      <c r="AM12" s="21">
        <v>6925.6807939832497</v>
      </c>
      <c r="AN12" s="21">
        <v>16.567138314723699</v>
      </c>
      <c r="AP12" s="106">
        <f t="shared" si="2"/>
        <v>2.2517826071778839</v>
      </c>
      <c r="AQ12" s="19">
        <f t="shared" si="0"/>
        <v>-0.24749641716813037</v>
      </c>
      <c r="AR12" s="19">
        <f t="shared" si="1"/>
        <v>-0.10654647572905242</v>
      </c>
      <c r="AS12" s="19"/>
      <c r="AT12" s="19"/>
      <c r="AU12" s="19"/>
      <c r="AV12" s="19"/>
      <c r="AX12" s="19"/>
    </row>
    <row r="13" spans="1:50" x14ac:dyDescent="0.3">
      <c r="A13" s="88" t="s">
        <v>82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P13" s="31"/>
      <c r="AQ13" s="19" t="str">
        <f t="shared" si="0"/>
        <v/>
      </c>
      <c r="AR13" s="19" t="str">
        <f t="shared" si="1"/>
        <v/>
      </c>
      <c r="AS13" s="19"/>
      <c r="AT13" s="19"/>
      <c r="AU13" s="19"/>
      <c r="AV13" s="19"/>
      <c r="AX13" s="19"/>
    </row>
    <row r="14" spans="1:50" x14ac:dyDescent="0.3">
      <c r="A14" s="88" t="s">
        <v>83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P14" s="31"/>
      <c r="AQ14" s="19" t="str">
        <f t="shared" si="0"/>
        <v/>
      </c>
      <c r="AR14" s="19" t="str">
        <f t="shared" si="1"/>
        <v/>
      </c>
      <c r="AS14" s="19"/>
      <c r="AT14" s="19"/>
      <c r="AU14" s="19"/>
      <c r="AV14" s="19"/>
      <c r="AX14" s="19"/>
    </row>
    <row r="15" spans="1:50" x14ac:dyDescent="0.3">
      <c r="A15" s="90" t="s">
        <v>84</v>
      </c>
      <c r="B15" s="35"/>
      <c r="C15" s="35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P15" s="31"/>
      <c r="AQ15" s="19" t="str">
        <f t="shared" si="0"/>
        <v/>
      </c>
      <c r="AR15" s="19" t="str">
        <f t="shared" si="1"/>
        <v/>
      </c>
      <c r="AS15" s="19"/>
      <c r="AT15" s="19"/>
      <c r="AU15" s="19"/>
      <c r="AV15" s="19"/>
      <c r="AX15" s="19"/>
    </row>
    <row r="16" spans="1:50" x14ac:dyDescent="0.3">
      <c r="AQ16" s="19" t="str">
        <f t="shared" si="0"/>
        <v/>
      </c>
      <c r="AR16" s="19" t="str">
        <f t="shared" si="1"/>
        <v/>
      </c>
      <c r="AS16" s="19"/>
      <c r="AT16" s="19"/>
      <c r="AU16" s="19"/>
      <c r="AV16" s="19"/>
    </row>
    <row r="17" spans="1:48" x14ac:dyDescent="0.3">
      <c r="A17" s="91" t="s">
        <v>53</v>
      </c>
      <c r="B17" s="1">
        <f>SUM(B3:B15)</f>
        <v>507058.26146000001</v>
      </c>
      <c r="C17" s="1">
        <f>SUM(C3:C15)</f>
        <v>107666.94684</v>
      </c>
      <c r="F17" s="1">
        <f>SUM(F3:F15)</f>
        <v>10127.02670105763</v>
      </c>
      <c r="G17" s="1">
        <f t="shared" ref="G17:AN17" si="3">SUM(G3:G15)</f>
        <v>9999.322460460151</v>
      </c>
      <c r="H17" s="1">
        <f t="shared" si="3"/>
        <v>1125.7980034136322</v>
      </c>
      <c r="I17" s="1">
        <f t="shared" si="3"/>
        <v>1125.7980034136322</v>
      </c>
      <c r="J17" s="1">
        <f t="shared" si="3"/>
        <v>409.7081406102202</v>
      </c>
      <c r="K17" s="1">
        <f t="shared" si="3"/>
        <v>134.13713458762345</v>
      </c>
      <c r="L17" s="63">
        <f t="shared" si="3"/>
        <v>148.86743325549728</v>
      </c>
      <c r="M17" s="1">
        <f t="shared" si="3"/>
        <v>6934241.2592301983</v>
      </c>
      <c r="N17" s="1">
        <f t="shared" si="3"/>
        <v>0</v>
      </c>
      <c r="O17" s="1">
        <f t="shared" si="3"/>
        <v>83768.331695276138</v>
      </c>
      <c r="P17" s="1">
        <f t="shared" si="3"/>
        <v>0</v>
      </c>
      <c r="Q17" s="1">
        <f t="shared" si="3"/>
        <v>34129.707610955775</v>
      </c>
      <c r="R17" s="1">
        <f t="shared" si="3"/>
        <v>0</v>
      </c>
      <c r="S17" s="1">
        <f t="shared" si="3"/>
        <v>0</v>
      </c>
      <c r="T17" s="1">
        <f t="shared" si="3"/>
        <v>0</v>
      </c>
      <c r="U17" s="1">
        <f t="shared" si="3"/>
        <v>2.2265010895679658</v>
      </c>
      <c r="V17" s="1">
        <f t="shared" si="3"/>
        <v>487.66316534568983</v>
      </c>
      <c r="W17" s="1">
        <f t="shared" si="3"/>
        <v>5657.1784241726664</v>
      </c>
      <c r="X17" s="1">
        <f t="shared" si="3"/>
        <v>4383.041403231915</v>
      </c>
      <c r="Y17" s="1">
        <f t="shared" si="3"/>
        <v>25775.692337557273</v>
      </c>
      <c r="Z17" s="1">
        <f t="shared" si="3"/>
        <v>0</v>
      </c>
      <c r="AA17" s="1">
        <f t="shared" si="3"/>
        <v>492798.97400696698</v>
      </c>
      <c r="AB17" s="1">
        <f t="shared" si="3"/>
        <v>164212.22303594497</v>
      </c>
      <c r="AC17" s="1">
        <f t="shared" si="3"/>
        <v>198926.3187799759</v>
      </c>
      <c r="AD17" s="1">
        <f t="shared" si="3"/>
        <v>0</v>
      </c>
      <c r="AE17" s="1">
        <f t="shared" si="3"/>
        <v>183.85957374356786</v>
      </c>
      <c r="AF17" s="1">
        <f t="shared" si="3"/>
        <v>13617.541415924257</v>
      </c>
      <c r="AG17" s="1">
        <f t="shared" si="3"/>
        <v>0</v>
      </c>
      <c r="AH17" s="1">
        <f t="shared" si="3"/>
        <v>96.638651286726542</v>
      </c>
      <c r="AI17" s="1">
        <f t="shared" si="3"/>
        <v>343.29327891841359</v>
      </c>
      <c r="AJ17" s="1">
        <f t="shared" si="3"/>
        <v>366.79843305219885</v>
      </c>
      <c r="AK17" s="1">
        <f t="shared" si="3"/>
        <v>0</v>
      </c>
      <c r="AL17" s="1">
        <f t="shared" si="3"/>
        <v>1601.4160299413072</v>
      </c>
      <c r="AM17" s="1">
        <f t="shared" si="3"/>
        <v>105147.0010269123</v>
      </c>
      <c r="AN17" s="1">
        <f t="shared" si="3"/>
        <v>391.94759456088747</v>
      </c>
      <c r="AQ17" s="19">
        <f t="shared" si="0"/>
        <v>-2.812159575504302E-2</v>
      </c>
      <c r="AR17" s="19">
        <f t="shared" si="1"/>
        <v>-2.3405008566208384E-2</v>
      </c>
      <c r="AS17" s="19"/>
      <c r="AT17" s="19"/>
      <c r="AU17" s="19"/>
      <c r="AV17" s="19"/>
    </row>
    <row r="18" spans="1:48" x14ac:dyDescent="0.3">
      <c r="A18" s="91" t="s">
        <v>70</v>
      </c>
      <c r="B18" s="1">
        <f>SUM(B3:B15)</f>
        <v>507058.26146000001</v>
      </c>
      <c r="C18" s="1">
        <f>SUM(C3:C15)</f>
        <v>107666.94684</v>
      </c>
      <c r="F18" s="1">
        <f>SUM(F3:F15)</f>
        <v>10127.02670105763</v>
      </c>
      <c r="G18" s="1">
        <f t="shared" ref="G18:AN18" si="4">SUM(G3:G15)</f>
        <v>9999.322460460151</v>
      </c>
      <c r="H18" s="1">
        <f t="shared" si="4"/>
        <v>1125.7980034136322</v>
      </c>
      <c r="I18" s="1">
        <f t="shared" si="4"/>
        <v>1125.7980034136322</v>
      </c>
      <c r="J18" s="1">
        <f t="shared" si="4"/>
        <v>409.7081406102202</v>
      </c>
      <c r="K18" s="1">
        <f t="shared" si="4"/>
        <v>134.13713458762345</v>
      </c>
      <c r="L18" s="1">
        <f t="shared" si="4"/>
        <v>148.86743325549728</v>
      </c>
      <c r="M18" s="1">
        <f t="shared" si="4"/>
        <v>6934241.2592301983</v>
      </c>
      <c r="N18" s="1">
        <f t="shared" si="4"/>
        <v>0</v>
      </c>
      <c r="O18" s="1">
        <f t="shared" si="4"/>
        <v>83768.331695276138</v>
      </c>
      <c r="P18" s="1">
        <f t="shared" si="4"/>
        <v>0</v>
      </c>
      <c r="Q18" s="1">
        <f t="shared" si="4"/>
        <v>34129.707610955775</v>
      </c>
      <c r="R18" s="1">
        <f t="shared" si="4"/>
        <v>0</v>
      </c>
      <c r="S18" s="1">
        <f t="shared" si="4"/>
        <v>0</v>
      </c>
      <c r="T18" s="1">
        <f t="shared" si="4"/>
        <v>0</v>
      </c>
      <c r="U18" s="1">
        <f t="shared" si="4"/>
        <v>2.2265010895679658</v>
      </c>
      <c r="V18" s="1">
        <f t="shared" si="4"/>
        <v>487.66316534568983</v>
      </c>
      <c r="W18" s="1">
        <f t="shared" si="4"/>
        <v>5657.1784241726664</v>
      </c>
      <c r="X18" s="1">
        <f t="shared" si="4"/>
        <v>4383.041403231915</v>
      </c>
      <c r="Y18" s="1">
        <f t="shared" si="4"/>
        <v>25775.692337557273</v>
      </c>
      <c r="Z18" s="1">
        <f t="shared" si="4"/>
        <v>0</v>
      </c>
      <c r="AA18" s="1">
        <f t="shared" si="4"/>
        <v>492798.97400696698</v>
      </c>
      <c r="AB18" s="1">
        <f t="shared" si="4"/>
        <v>164212.22303594497</v>
      </c>
      <c r="AC18" s="1">
        <f t="shared" si="4"/>
        <v>198926.3187799759</v>
      </c>
      <c r="AD18" s="1">
        <f t="shared" si="4"/>
        <v>0</v>
      </c>
      <c r="AE18" s="1">
        <f t="shared" si="4"/>
        <v>183.85957374356786</v>
      </c>
      <c r="AF18" s="1">
        <f t="shared" si="4"/>
        <v>13617.541415924257</v>
      </c>
      <c r="AG18" s="1">
        <f t="shared" si="4"/>
        <v>0</v>
      </c>
      <c r="AH18" s="1">
        <f t="shared" si="4"/>
        <v>96.638651286726542</v>
      </c>
      <c r="AI18" s="1">
        <f t="shared" si="4"/>
        <v>343.29327891841359</v>
      </c>
      <c r="AJ18" s="1">
        <f t="shared" si="4"/>
        <v>366.79843305219885</v>
      </c>
      <c r="AK18" s="1">
        <f t="shared" si="4"/>
        <v>0</v>
      </c>
      <c r="AL18" s="1">
        <f t="shared" si="4"/>
        <v>1601.4160299413072</v>
      </c>
      <c r="AM18" s="1">
        <f t="shared" si="4"/>
        <v>105147.0010269123</v>
      </c>
      <c r="AN18" s="1">
        <f t="shared" si="4"/>
        <v>391.94759456088747</v>
      </c>
      <c r="AQ18" s="19">
        <f t="shared" si="0"/>
        <v>-2.812159575504302E-2</v>
      </c>
      <c r="AR18" s="19">
        <f t="shared" si="1"/>
        <v>-2.3405008566208384E-2</v>
      </c>
      <c r="AS18" s="19"/>
      <c r="AT18" s="19"/>
      <c r="AU18" s="19"/>
      <c r="AV18" s="19"/>
    </row>
    <row r="19" spans="1:48" x14ac:dyDescent="0.3">
      <c r="A19" s="91"/>
      <c r="B19" s="1"/>
      <c r="C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Q19" s="19"/>
      <c r="AR19" s="19"/>
      <c r="AS19" s="19"/>
      <c r="AT19" s="19"/>
      <c r="AU19" s="19"/>
      <c r="AV19" s="19"/>
    </row>
    <row r="21" spans="1:48" x14ac:dyDescent="0.3">
      <c r="A21" s="92"/>
    </row>
    <row r="22" spans="1:48" x14ac:dyDescent="0.3">
      <c r="A22" s="92"/>
    </row>
    <row r="33" spans="6:40" x14ac:dyDescent="0.3"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</row>
    <row r="34" spans="6:40" x14ac:dyDescent="0.3"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</row>
    <row r="35" spans="6:40" x14ac:dyDescent="0.3"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</row>
    <row r="36" spans="6:40" x14ac:dyDescent="0.3"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</row>
    <row r="37" spans="6:40" x14ac:dyDescent="0.3"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</row>
    <row r="38" spans="6:40" x14ac:dyDescent="0.3"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</row>
    <row r="39" spans="6:40" x14ac:dyDescent="0.3"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</row>
    <row r="40" spans="6:40" x14ac:dyDescent="0.3"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</row>
    <row r="41" spans="6:40" x14ac:dyDescent="0.3"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</row>
    <row r="42" spans="6:40" x14ac:dyDescent="0.3"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D4C91-8964-4AC9-A3B2-0C3003576FE1}">
  <dimension ref="A1:CG48"/>
  <sheetViews>
    <sheetView zoomScale="85" zoomScaleNormal="85" workbookViewId="0">
      <pane xSplit="1" ySplit="2" topLeftCell="J3" activePane="bottomRight" state="frozen"/>
      <selection activeCell="L2" sqref="L2"/>
      <selection pane="topRight" activeCell="L2" sqref="L2"/>
      <selection pane="bottomLeft" activeCell="L2" sqref="L2"/>
      <selection pane="bottomRight" activeCell="S1" sqref="S1"/>
    </sheetView>
  </sheetViews>
  <sheetFormatPr defaultColWidth="9.109375" defaultRowHeight="14.4" x14ac:dyDescent="0.3"/>
  <cols>
    <col min="1" max="1" width="19.88671875" style="23" customWidth="1"/>
    <col min="2" max="11" width="9.109375" style="23"/>
    <col min="12" max="12" width="15.5546875" style="23" bestFit="1" customWidth="1"/>
    <col min="13" max="14" width="6.6640625" style="23" bestFit="1" customWidth="1"/>
    <col min="15" max="15" width="5.6640625" style="23" bestFit="1" customWidth="1"/>
    <col min="16" max="16" width="14.5546875" style="23" bestFit="1" customWidth="1"/>
    <col min="17" max="17" width="5.5546875" style="23" bestFit="1" customWidth="1"/>
    <col min="18" max="18" width="5.5546875" style="23" customWidth="1"/>
    <col min="19" max="19" width="6.6640625" style="23" bestFit="1" customWidth="1"/>
    <col min="20" max="21" width="9.33203125" style="23" bestFit="1" customWidth="1"/>
    <col min="22" max="22" width="5.6640625" style="23" bestFit="1" customWidth="1"/>
    <col min="23" max="23" width="7.6640625" style="23" bestFit="1" customWidth="1"/>
    <col min="24" max="24" width="5.6640625" style="23" bestFit="1" customWidth="1"/>
    <col min="25" max="25" width="6.6640625" style="23" bestFit="1" customWidth="1"/>
    <col min="26" max="26" width="6.6640625" style="23" customWidth="1"/>
    <col min="27" max="27" width="6.6640625" style="23" bestFit="1" customWidth="1"/>
    <col min="28" max="28" width="15.44140625" style="23" bestFit="1" customWidth="1"/>
    <col min="29" max="29" width="6.5546875" style="23" customWidth="1"/>
    <col min="30" max="30" width="5.6640625" style="23" bestFit="1" customWidth="1"/>
    <col min="31" max="31" width="5.109375" style="23" bestFit="1" customWidth="1"/>
    <col min="32" max="32" width="5.109375" style="23" customWidth="1"/>
    <col min="33" max="33" width="5.6640625" style="23" bestFit="1" customWidth="1"/>
    <col min="34" max="34" width="6.6640625" style="23" bestFit="1" customWidth="1"/>
    <col min="35" max="35" width="6.109375" style="23" bestFit="1" customWidth="1"/>
    <col min="36" max="36" width="6.6640625" style="23" bestFit="1" customWidth="1"/>
    <col min="37" max="37" width="10" style="23" bestFit="1" customWidth="1"/>
    <col min="38" max="38" width="10" style="23" customWidth="1"/>
    <col min="39" max="39" width="9.33203125" style="23" bestFit="1" customWidth="1"/>
    <col min="40" max="40" width="7.6640625" style="23" bestFit="1" customWidth="1"/>
    <col min="41" max="41" width="9.33203125" style="23" bestFit="1" customWidth="1"/>
    <col min="42" max="42" width="6" style="23" bestFit="1" customWidth="1"/>
    <col min="43" max="43" width="6.6640625" style="23" bestFit="1" customWidth="1"/>
    <col min="44" max="44" width="5.6640625" style="23" bestFit="1" customWidth="1"/>
    <col min="45" max="45" width="7.6640625" style="23" bestFit="1" customWidth="1"/>
    <col min="46" max="46" width="5.6640625" style="23" bestFit="1" customWidth="1"/>
    <col min="47" max="47" width="7.5546875" style="23" customWidth="1"/>
    <col min="48" max="48" width="6.6640625" style="23" bestFit="1" customWidth="1"/>
    <col min="49" max="49" width="5.6640625" style="23" bestFit="1" customWidth="1"/>
    <col min="50" max="50" width="5.88671875" style="23" bestFit="1" customWidth="1"/>
    <col min="51" max="51" width="5.6640625" style="23" bestFit="1" customWidth="1"/>
    <col min="52" max="53" width="7.6640625" style="23" bestFit="1" customWidth="1"/>
    <col min="54" max="54" width="6.6640625" style="23" bestFit="1" customWidth="1"/>
    <col min="55" max="55" width="5.109375" style="23" bestFit="1" customWidth="1"/>
    <col min="56" max="56" width="7.109375" style="23" customWidth="1"/>
    <col min="57" max="57" width="8.6640625" style="23" bestFit="1" customWidth="1"/>
    <col min="58" max="58" width="4.88671875" style="23" bestFit="1" customWidth="1"/>
    <col min="59" max="59" width="7.88671875" style="23" bestFit="1" customWidth="1"/>
    <col min="60" max="60" width="5.88671875" style="23" bestFit="1" customWidth="1"/>
    <col min="61" max="61" width="6" style="23" bestFit="1" customWidth="1"/>
    <col min="62" max="62" width="6.6640625" style="23" bestFit="1" customWidth="1"/>
    <col min="63" max="63" width="7.6640625" style="23" bestFit="1" customWidth="1"/>
    <col min="64" max="64" width="5.6640625" style="23" bestFit="1" customWidth="1"/>
    <col min="65" max="65" width="6.6640625" style="23" bestFit="1" customWidth="1"/>
    <col min="66" max="66" width="5.88671875" style="23" customWidth="1"/>
    <col min="67" max="67" width="9.33203125" style="23" bestFit="1" customWidth="1"/>
    <col min="68" max="68" width="8" style="23" bestFit="1" customWidth="1"/>
    <col min="69" max="71" width="6.6640625" style="23" bestFit="1" customWidth="1"/>
    <col min="72" max="72" width="6.6640625" style="23" customWidth="1"/>
    <col min="73" max="73" width="6.6640625" style="23" bestFit="1" customWidth="1"/>
    <col min="74" max="74" width="9.109375" style="23" bestFit="1" customWidth="1"/>
    <col min="75" max="75" width="7.109375" style="23" bestFit="1" customWidth="1"/>
    <col min="76" max="16384" width="9.109375" style="23"/>
  </cols>
  <sheetData>
    <row r="1" spans="1:85" x14ac:dyDescent="0.3">
      <c r="B1" s="23" t="s">
        <v>649</v>
      </c>
      <c r="L1" s="23" t="s">
        <v>636</v>
      </c>
      <c r="BZ1" s="23" t="s">
        <v>452</v>
      </c>
    </row>
    <row r="2" spans="1:85" x14ac:dyDescent="0.3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1"/>
      <c r="J2" s="21"/>
      <c r="K2" s="21"/>
      <c r="L2" s="21" t="s">
        <v>224</v>
      </c>
      <c r="M2" s="21" t="s">
        <v>552</v>
      </c>
      <c r="N2" s="21" t="s">
        <v>454</v>
      </c>
      <c r="O2" s="21" t="s">
        <v>127</v>
      </c>
      <c r="P2" s="21" t="s">
        <v>128</v>
      </c>
      <c r="Q2" s="21" t="s">
        <v>129</v>
      </c>
      <c r="R2" s="21" t="s">
        <v>513</v>
      </c>
      <c r="S2" s="21" t="s">
        <v>455</v>
      </c>
      <c r="T2" s="21" t="s">
        <v>130</v>
      </c>
      <c r="U2" s="21" t="s">
        <v>57</v>
      </c>
      <c r="V2" s="21" t="s">
        <v>132</v>
      </c>
      <c r="W2" s="21" t="s">
        <v>133</v>
      </c>
      <c r="X2" s="21" t="s">
        <v>456</v>
      </c>
      <c r="Y2" s="21" t="s">
        <v>134</v>
      </c>
      <c r="Z2" s="21" t="s">
        <v>553</v>
      </c>
      <c r="AA2" s="21" t="s">
        <v>135</v>
      </c>
      <c r="AB2" s="21" t="s">
        <v>136</v>
      </c>
      <c r="AC2" s="21" t="s">
        <v>137</v>
      </c>
      <c r="AD2" s="21" t="s">
        <v>138</v>
      </c>
      <c r="AE2" s="21" t="s">
        <v>139</v>
      </c>
      <c r="AF2" s="21" t="s">
        <v>551</v>
      </c>
      <c r="AG2" s="21" t="s">
        <v>461</v>
      </c>
      <c r="AH2" s="21" t="s">
        <v>140</v>
      </c>
      <c r="AI2" s="21" t="s">
        <v>473</v>
      </c>
      <c r="AJ2" s="21" t="s">
        <v>55</v>
      </c>
      <c r="AK2" s="21" t="s">
        <v>124</v>
      </c>
      <c r="AL2" s="21" t="s">
        <v>587</v>
      </c>
      <c r="AM2" s="21" t="s">
        <v>141</v>
      </c>
      <c r="AN2" s="21" t="s">
        <v>142</v>
      </c>
      <c r="AO2" s="21" t="s">
        <v>58</v>
      </c>
      <c r="AP2" s="21" t="s">
        <v>143</v>
      </c>
      <c r="AQ2" s="21" t="s">
        <v>144</v>
      </c>
      <c r="AR2" s="21" t="s">
        <v>145</v>
      </c>
      <c r="AS2" s="21" t="s">
        <v>146</v>
      </c>
      <c r="AT2" s="21" t="s">
        <v>147</v>
      </c>
      <c r="AU2" s="21" t="s">
        <v>148</v>
      </c>
      <c r="AV2" s="21" t="s">
        <v>149</v>
      </c>
      <c r="AW2" s="21" t="s">
        <v>150</v>
      </c>
      <c r="AX2" s="21" t="s">
        <v>151</v>
      </c>
      <c r="AY2" s="21" t="s">
        <v>152</v>
      </c>
      <c r="AZ2" s="21" t="s">
        <v>52</v>
      </c>
      <c r="BA2" s="21" t="s">
        <v>51</v>
      </c>
      <c r="BB2" s="21" t="s">
        <v>153</v>
      </c>
      <c r="BC2" s="21" t="s">
        <v>155</v>
      </c>
      <c r="BD2" s="21" t="s">
        <v>156</v>
      </c>
      <c r="BE2" s="21" t="s">
        <v>157</v>
      </c>
      <c r="BF2" s="21" t="s">
        <v>158</v>
      </c>
      <c r="BG2" s="21" t="s">
        <v>159</v>
      </c>
      <c r="BH2" s="21" t="s">
        <v>160</v>
      </c>
      <c r="BI2" s="21" t="s">
        <v>161</v>
      </c>
      <c r="BJ2" s="21" t="s">
        <v>162</v>
      </c>
      <c r="BK2" s="21" t="s">
        <v>464</v>
      </c>
      <c r="BL2" s="21" t="s">
        <v>163</v>
      </c>
      <c r="BM2" s="21" t="s">
        <v>164</v>
      </c>
      <c r="BN2" s="21" t="s">
        <v>165</v>
      </c>
      <c r="BO2" s="21" t="s">
        <v>59</v>
      </c>
      <c r="BP2" s="21" t="s">
        <v>474</v>
      </c>
      <c r="BQ2" s="21" t="s">
        <v>166</v>
      </c>
      <c r="BR2" s="21" t="s">
        <v>167</v>
      </c>
      <c r="BS2" s="21" t="s">
        <v>168</v>
      </c>
      <c r="BT2" s="21" t="s">
        <v>169</v>
      </c>
      <c r="BU2" s="21" t="s">
        <v>170</v>
      </c>
      <c r="BV2" s="21" t="s">
        <v>171</v>
      </c>
      <c r="BW2" s="21" t="s">
        <v>475</v>
      </c>
      <c r="BY2" s="21" t="s">
        <v>587</v>
      </c>
      <c r="BZ2" s="21" t="s">
        <v>57</v>
      </c>
      <c r="CA2" s="21" t="s">
        <v>55</v>
      </c>
      <c r="CB2" s="21" t="s">
        <v>58</v>
      </c>
      <c r="CC2" s="21" t="s">
        <v>52</v>
      </c>
      <c r="CD2" s="21" t="s">
        <v>51</v>
      </c>
      <c r="CE2" s="21" t="s">
        <v>59</v>
      </c>
      <c r="CF2" s="21" t="s">
        <v>60</v>
      </c>
      <c r="CG2" s="21"/>
    </row>
    <row r="3" spans="1:85" x14ac:dyDescent="0.3">
      <c r="A3" s="89" t="s">
        <v>77</v>
      </c>
      <c r="B3" s="21">
        <v>5.8881436699999998E-2</v>
      </c>
      <c r="C3" s="21"/>
      <c r="D3" s="21">
        <v>0.32028775189999997</v>
      </c>
      <c r="E3" s="21">
        <v>9.0955993999999995E-3</v>
      </c>
      <c r="F3" s="21">
        <v>9.0955993999999995E-3</v>
      </c>
      <c r="G3" s="21">
        <v>7.03712E-4</v>
      </c>
      <c r="H3" s="21">
        <v>1786.5852284</v>
      </c>
      <c r="I3" s="21"/>
      <c r="J3" s="21"/>
      <c r="K3" s="21"/>
      <c r="L3" s="21" t="s">
        <v>68</v>
      </c>
      <c r="M3" s="21">
        <v>0</v>
      </c>
      <c r="N3" s="21">
        <v>0</v>
      </c>
      <c r="O3" s="21">
        <v>0</v>
      </c>
      <c r="P3" s="21">
        <v>0</v>
      </c>
      <c r="Q3" s="21">
        <v>0</v>
      </c>
      <c r="R3" s="21">
        <v>0</v>
      </c>
      <c r="S3" s="21">
        <v>36.201906720093397</v>
      </c>
      <c r="T3" s="21">
        <v>5805.2650096659399</v>
      </c>
      <c r="U3" s="21">
        <v>5.8871345161130101E-2</v>
      </c>
      <c r="V3" s="21">
        <v>0</v>
      </c>
      <c r="W3" s="21">
        <v>939.24108576894298</v>
      </c>
      <c r="X3" s="21">
        <v>0</v>
      </c>
      <c r="Y3" s="21">
        <v>0</v>
      </c>
      <c r="Z3" s="21">
        <v>0</v>
      </c>
      <c r="AA3" s="21">
        <v>0</v>
      </c>
      <c r="AB3" s="21">
        <v>0</v>
      </c>
      <c r="AC3" s="21">
        <v>0</v>
      </c>
      <c r="AD3" s="21">
        <v>2.53705213503309E-2</v>
      </c>
      <c r="AE3" s="21">
        <v>0</v>
      </c>
      <c r="AF3" s="21">
        <v>0</v>
      </c>
      <c r="AG3" s="21">
        <v>0</v>
      </c>
      <c r="AH3" s="21">
        <v>0</v>
      </c>
      <c r="AI3" s="21">
        <v>0</v>
      </c>
      <c r="AJ3" s="21">
        <v>0</v>
      </c>
      <c r="AK3" s="21">
        <v>0</v>
      </c>
      <c r="AL3" s="21">
        <v>2725.34464337483</v>
      </c>
      <c r="AM3" s="21">
        <v>0.288262665056851</v>
      </c>
      <c r="AN3" s="21">
        <v>3.20237414706371E-2</v>
      </c>
      <c r="AO3" s="21">
        <v>0.32028640652748802</v>
      </c>
      <c r="AP3" s="21">
        <v>0</v>
      </c>
      <c r="AQ3" s="21">
        <v>9.4203956283723898</v>
      </c>
      <c r="AR3" s="21">
        <v>2.3838853155640601E-4</v>
      </c>
      <c r="AS3" s="21">
        <v>965.51708911522701</v>
      </c>
      <c r="AT3" s="21">
        <v>2.4491454334011102E-4</v>
      </c>
      <c r="AU3" s="21">
        <v>1.58245727167005E-5</v>
      </c>
      <c r="AV3" s="21">
        <v>1.61376362043023E-4</v>
      </c>
      <c r="AW3" s="21">
        <v>3.23013442682583E-6</v>
      </c>
      <c r="AX3" s="21">
        <v>3.4852218676455203E-5</v>
      </c>
      <c r="AY3" s="21">
        <v>1.9056598158038399E-5</v>
      </c>
      <c r="AZ3" s="21">
        <v>9.0947638976614301E-3</v>
      </c>
      <c r="BA3" s="21">
        <v>9.0947638976614301E-3</v>
      </c>
      <c r="BB3" s="21">
        <v>0</v>
      </c>
      <c r="BC3" s="21">
        <v>0</v>
      </c>
      <c r="BD3" s="21">
        <v>0</v>
      </c>
      <c r="BE3" s="21">
        <v>4.1334004640729196E-3</v>
      </c>
      <c r="BF3" s="21">
        <v>0</v>
      </c>
      <c r="BG3" s="21">
        <v>6.2866173933652199E-4</v>
      </c>
      <c r="BH3" s="21">
        <v>0</v>
      </c>
      <c r="BI3" s="21">
        <v>4.3241257295920602E-6</v>
      </c>
      <c r="BJ3" s="21">
        <v>1.5720399918428901E-3</v>
      </c>
      <c r="BK3" s="21">
        <v>731.46541237291297</v>
      </c>
      <c r="BL3" s="21">
        <v>2.46177901971483E-4</v>
      </c>
      <c r="BM3" s="21">
        <v>1.4548330825575801E-4</v>
      </c>
      <c r="BN3" s="21">
        <v>1.64703340553469E-3</v>
      </c>
      <c r="BO3" s="21">
        <v>7.0366309848597696E-4</v>
      </c>
      <c r="BP3" s="21">
        <v>27.206610235529801</v>
      </c>
      <c r="BQ3" s="21">
        <v>0</v>
      </c>
      <c r="BR3" s="21">
        <v>0</v>
      </c>
      <c r="BS3" s="21">
        <v>17.6178748614211</v>
      </c>
      <c r="BT3" s="21">
        <v>0</v>
      </c>
      <c r="BU3" s="21">
        <v>21.735115790208202</v>
      </c>
      <c r="BV3" s="21">
        <v>1786.3387093040501</v>
      </c>
      <c r="BW3" s="21">
        <v>6.2751269198868096</v>
      </c>
      <c r="BY3" s="106">
        <f>AL3/BV3</f>
        <v>1.5256595119279548</v>
      </c>
      <c r="BZ3" s="19">
        <f t="shared" ref="BZ3:BZ11" si="0">IF(B3=0,"",(U3-B3)/B3)</f>
        <v>-1.7138744289330304E-4</v>
      </c>
      <c r="CA3" s="19" t="str">
        <f t="shared" ref="CA3:CA11" si="1">IF(C3=0,"",(AJ3-C3)/C3)</f>
        <v/>
      </c>
      <c r="CB3" s="19">
        <f t="shared" ref="CB3:CB11" si="2">IF(D3=0,"",(AO3-D3)/D3)</f>
        <v>-4.2005118958520477E-6</v>
      </c>
      <c r="CC3" s="19">
        <f t="shared" ref="CC3:CD11" si="3">IF(E3=0,"",(AZ3-E3)/E3)</f>
        <v>-9.1857864647097842E-5</v>
      </c>
      <c r="CD3" s="19">
        <f t="shared" si="3"/>
        <v>-9.1857864647097842E-5</v>
      </c>
      <c r="CE3" s="19">
        <f t="shared" ref="CE3:CE11" si="4">IF(G3=0,"",(BO3-G3)/G3)</f>
        <v>-6.9490805930612774E-5</v>
      </c>
      <c r="CF3" s="19">
        <f t="shared" ref="CF3:CF11" si="5">IF(H3=0,"",(BV3-H3)/H3)</f>
        <v>-1.3798339537973248E-4</v>
      </c>
      <c r="CG3" s="19"/>
    </row>
    <row r="4" spans="1:85" x14ac:dyDescent="0.3">
      <c r="A4" s="88" t="s">
        <v>78</v>
      </c>
      <c r="B4" s="21">
        <v>4.4696600000000002E-5</v>
      </c>
      <c r="C4" s="21"/>
      <c r="D4" s="21">
        <v>8.2032747E-6</v>
      </c>
      <c r="E4" s="21">
        <v>1.6013200000000001E-5</v>
      </c>
      <c r="F4" s="21">
        <v>1.6013200000000001E-5</v>
      </c>
      <c r="G4" s="21"/>
      <c r="H4" s="21">
        <v>10594.475585</v>
      </c>
      <c r="I4" s="21"/>
      <c r="J4" s="21"/>
      <c r="K4" s="21"/>
      <c r="L4" s="21" t="s">
        <v>120</v>
      </c>
      <c r="M4" s="21">
        <v>0</v>
      </c>
      <c r="N4" s="21">
        <v>0</v>
      </c>
      <c r="O4" s="21">
        <v>0</v>
      </c>
      <c r="P4" s="21">
        <v>0</v>
      </c>
      <c r="Q4" s="21">
        <v>0</v>
      </c>
      <c r="R4" s="21">
        <v>0</v>
      </c>
      <c r="S4" s="21">
        <v>1386.05240848822</v>
      </c>
      <c r="T4" s="21">
        <v>13898.219069701099</v>
      </c>
      <c r="U4" s="21">
        <v>4.4701973687836499E-5</v>
      </c>
      <c r="V4" s="21">
        <v>0</v>
      </c>
      <c r="W4" s="21">
        <v>2308.9196289452598</v>
      </c>
      <c r="X4" s="21">
        <v>0</v>
      </c>
      <c r="Y4" s="21">
        <v>0</v>
      </c>
      <c r="Z4" s="21">
        <v>0</v>
      </c>
      <c r="AA4" s="21">
        <v>0</v>
      </c>
      <c r="AB4" s="21">
        <v>0</v>
      </c>
      <c r="AC4" s="21">
        <v>0</v>
      </c>
      <c r="AD4" s="21">
        <v>1.04749165817887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0</v>
      </c>
      <c r="AK4" s="21">
        <v>0</v>
      </c>
      <c r="AL4" s="21">
        <v>12902.5260597342</v>
      </c>
      <c r="AM4" s="21">
        <v>7.3827620606601604E-6</v>
      </c>
      <c r="AN4" s="21">
        <v>8.2026576718089196E-7</v>
      </c>
      <c r="AO4" s="21">
        <v>8.2030278278410507E-6</v>
      </c>
      <c r="AP4" s="21">
        <v>0</v>
      </c>
      <c r="AQ4" s="21">
        <v>441.914917654612</v>
      </c>
      <c r="AR4" s="21">
        <v>4.5106731262090699E-7</v>
      </c>
      <c r="AS4" s="21">
        <v>5295.7288617206304</v>
      </c>
      <c r="AT4" s="21">
        <v>4.6329855542144E-7</v>
      </c>
      <c r="AU4" s="21">
        <v>2.99464276856427E-8</v>
      </c>
      <c r="AV4" s="21">
        <v>2.5267172627413402E-7</v>
      </c>
      <c r="AW4" s="21">
        <v>6.1120003086470803E-9</v>
      </c>
      <c r="AX4" s="21">
        <v>5.0023368993093802E-8</v>
      </c>
      <c r="AY4" s="21">
        <v>3.6058025650776799E-8</v>
      </c>
      <c r="AZ4" s="21">
        <v>1.60124743795366E-5</v>
      </c>
      <c r="BA4" s="21">
        <v>1.60124743795366E-5</v>
      </c>
      <c r="BB4" s="21">
        <v>0</v>
      </c>
      <c r="BC4" s="21">
        <v>0</v>
      </c>
      <c r="BD4" s="21">
        <v>0</v>
      </c>
      <c r="BE4" s="21">
        <v>6.9078357777079601E-6</v>
      </c>
      <c r="BF4" s="21">
        <v>0</v>
      </c>
      <c r="BG4" s="21">
        <v>1.1474836995761599E-6</v>
      </c>
      <c r="BH4" s="21">
        <v>0</v>
      </c>
      <c r="BI4" s="21">
        <v>6.2150002480199296E-9</v>
      </c>
      <c r="BJ4" s="21">
        <v>2.8699162794799201E-6</v>
      </c>
      <c r="BK4" s="21">
        <v>2217.9248771529501</v>
      </c>
      <c r="BL4" s="21">
        <v>4.6571261650049299E-7</v>
      </c>
      <c r="BM4" s="21">
        <v>2.0877604898670101E-7</v>
      </c>
      <c r="BN4" s="21">
        <v>3.1173575400827599E-6</v>
      </c>
      <c r="BO4" s="21">
        <v>0</v>
      </c>
      <c r="BP4" s="21">
        <v>1131.09678998052</v>
      </c>
      <c r="BQ4" s="21">
        <v>0</v>
      </c>
      <c r="BR4" s="21">
        <v>0</v>
      </c>
      <c r="BS4" s="21">
        <v>481.916119661256</v>
      </c>
      <c r="BT4" s="21">
        <v>0</v>
      </c>
      <c r="BU4" s="21">
        <v>533.51905378726804</v>
      </c>
      <c r="BV4" s="21">
        <v>10593.626792771</v>
      </c>
      <c r="BW4" s="21">
        <v>222.12891534031101</v>
      </c>
      <c r="BY4" s="106">
        <f t="shared" ref="BY4:BY8" si="6">AL4/BV4</f>
        <v>1.217951728159687</v>
      </c>
      <c r="BZ4" s="19">
        <f t="shared" si="0"/>
        <v>1.2022587482039976E-4</v>
      </c>
      <c r="CA4" s="19" t="str">
        <f t="shared" si="1"/>
        <v/>
      </c>
      <c r="CB4" s="19">
        <f t="shared" si="2"/>
        <v>-3.0094342561676433E-5</v>
      </c>
      <c r="CC4" s="19">
        <f t="shared" si="3"/>
        <v>-4.5313894999172001E-5</v>
      </c>
      <c r="CD4" s="19">
        <f t="shared" si="3"/>
        <v>-4.5313894999172001E-5</v>
      </c>
      <c r="CE4" s="19" t="str">
        <f t="shared" si="4"/>
        <v/>
      </c>
      <c r="CF4" s="19">
        <f t="shared" si="5"/>
        <v>-8.0116492995867074E-5</v>
      </c>
      <c r="CG4" s="19"/>
    </row>
    <row r="5" spans="1:85" x14ac:dyDescent="0.3">
      <c r="A5" s="88" t="s">
        <v>79</v>
      </c>
      <c r="B5" s="21">
        <v>0.18211729730000001</v>
      </c>
      <c r="C5" s="21"/>
      <c r="D5" s="21">
        <v>3.3424417499999998E-2</v>
      </c>
      <c r="E5" s="21">
        <v>6.5246297199999997E-2</v>
      </c>
      <c r="F5" s="21">
        <v>6.5246297199999997E-2</v>
      </c>
      <c r="G5" s="21"/>
      <c r="H5" s="21">
        <v>183071.53515000001</v>
      </c>
      <c r="I5" s="21"/>
      <c r="J5" s="21"/>
      <c r="K5" s="21"/>
      <c r="L5" s="21" t="s">
        <v>121</v>
      </c>
      <c r="M5" s="21">
        <v>0</v>
      </c>
      <c r="N5" s="21">
        <v>0</v>
      </c>
      <c r="O5" s="21">
        <v>0</v>
      </c>
      <c r="P5" s="21">
        <v>0</v>
      </c>
      <c r="Q5" s="21">
        <v>0</v>
      </c>
      <c r="R5" s="21">
        <v>0</v>
      </c>
      <c r="S5" s="21">
        <v>14229.649722291701</v>
      </c>
      <c r="T5" s="21">
        <v>381341.70384405699</v>
      </c>
      <c r="U5" s="21">
        <v>0.182179930039848</v>
      </c>
      <c r="V5" s="21">
        <v>0</v>
      </c>
      <c r="W5" s="21">
        <v>58460.927253279602</v>
      </c>
      <c r="X5" s="21">
        <v>0</v>
      </c>
      <c r="Y5" s="21">
        <v>0</v>
      </c>
      <c r="Z5" s="21">
        <v>0</v>
      </c>
      <c r="AA5" s="21">
        <v>0</v>
      </c>
      <c r="AB5" s="21">
        <v>0</v>
      </c>
      <c r="AC5" s="21">
        <v>0</v>
      </c>
      <c r="AD5" s="21">
        <v>10.8371264171994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0</v>
      </c>
      <c r="AK5" s="21">
        <v>0</v>
      </c>
      <c r="AL5" s="21">
        <v>240996.349687109</v>
      </c>
      <c r="AM5" s="21">
        <v>3.0067900598080802E-2</v>
      </c>
      <c r="AN5" s="21">
        <v>3.3419126208502001E-3</v>
      </c>
      <c r="AO5" s="21">
        <v>3.3409813218931002E-2</v>
      </c>
      <c r="AP5" s="21">
        <v>0</v>
      </c>
      <c r="AQ5" s="21">
        <v>4488.7065508323203</v>
      </c>
      <c r="AR5" s="21">
        <v>7.7096967834565399E-4</v>
      </c>
      <c r="AS5" s="21">
        <v>94991.924963690195</v>
      </c>
      <c r="AT5" s="21">
        <v>7.9332181589201805E-4</v>
      </c>
      <c r="AU5" s="21">
        <v>5.6377072741502701E-5</v>
      </c>
      <c r="AV5" s="21">
        <v>2.1068801573824402E-3</v>
      </c>
      <c r="AW5" s="21">
        <v>1.3443649977127E-5</v>
      </c>
      <c r="AX5" s="21">
        <v>5.8424454932565998E-4</v>
      </c>
      <c r="AY5" s="21">
        <v>6.2258325826595304E-5</v>
      </c>
      <c r="AZ5" s="21">
        <v>6.5254194677408006E-2</v>
      </c>
      <c r="BA5" s="21">
        <v>6.5254194573355503E-2</v>
      </c>
      <c r="BB5" s="21">
        <v>1.04052510237713E-10</v>
      </c>
      <c r="BC5" s="21">
        <v>0</v>
      </c>
      <c r="BD5" s="21">
        <v>0</v>
      </c>
      <c r="BE5" s="21">
        <v>4.06029957919277E-2</v>
      </c>
      <c r="BF5" s="21">
        <v>0</v>
      </c>
      <c r="BG5" s="21">
        <v>3.3142843893472699E-3</v>
      </c>
      <c r="BH5" s="21">
        <v>8.6050213021600106E-6</v>
      </c>
      <c r="BI5" s="21">
        <v>7.7100602600351905E-5</v>
      </c>
      <c r="BJ5" s="21">
        <v>8.2848364957533605E-3</v>
      </c>
      <c r="BK5" s="21">
        <v>55698.977804642796</v>
      </c>
      <c r="BL5" s="21">
        <v>7.9991770267365302E-4</v>
      </c>
      <c r="BM5" s="21">
        <v>2.4564279980929999E-3</v>
      </c>
      <c r="BN5" s="21">
        <v>5.32253132216692E-3</v>
      </c>
      <c r="BO5" s="21">
        <v>0</v>
      </c>
      <c r="BP5" s="21">
        <v>11686.4858961097</v>
      </c>
      <c r="BQ5" s="21">
        <v>0</v>
      </c>
      <c r="BR5" s="21">
        <v>0</v>
      </c>
      <c r="BS5" s="21">
        <v>5097.0855609660002</v>
      </c>
      <c r="BT5" s="21">
        <v>0</v>
      </c>
      <c r="BU5" s="21">
        <v>5749.6276515858999</v>
      </c>
      <c r="BV5" s="21">
        <v>182820.21254099201</v>
      </c>
      <c r="BW5" s="21">
        <v>2301.2879668215701</v>
      </c>
      <c r="BY5" s="106">
        <f t="shared" si="6"/>
        <v>1.3182150175712803</v>
      </c>
      <c r="BZ5" s="19">
        <f t="shared" si="0"/>
        <v>3.4391428368729329E-4</v>
      </c>
      <c r="CA5" s="19" t="str">
        <f t="shared" si="1"/>
        <v/>
      </c>
      <c r="CB5" s="19">
        <f t="shared" si="2"/>
        <v>-4.3693449763173469E-4</v>
      </c>
      <c r="CC5" s="19">
        <f t="shared" si="3"/>
        <v>1.2104100534319248E-4</v>
      </c>
      <c r="CD5" s="19">
        <f t="shared" si="3"/>
        <v>1.2103941057832166E-4</v>
      </c>
      <c r="CE5" s="19" t="str">
        <f t="shared" si="4"/>
        <v/>
      </c>
      <c r="CF5" s="19">
        <f t="shared" si="5"/>
        <v>-1.3728109550295582E-3</v>
      </c>
      <c r="CG5" s="19"/>
    </row>
    <row r="6" spans="1:85" x14ac:dyDescent="0.3">
      <c r="A6" s="88" t="s">
        <v>80</v>
      </c>
      <c r="B6" s="21">
        <v>728.94119252999997</v>
      </c>
      <c r="C6" s="21">
        <v>7.4181729924999997</v>
      </c>
      <c r="D6" s="21">
        <v>3537.6011659999999</v>
      </c>
      <c r="E6" s="21">
        <v>202.64851368999999</v>
      </c>
      <c r="F6" s="21">
        <v>202.64831828000001</v>
      </c>
      <c r="G6" s="21">
        <v>4417.4252257999997</v>
      </c>
      <c r="H6" s="21">
        <v>384700.86599000002</v>
      </c>
      <c r="I6" s="21"/>
      <c r="J6" s="21"/>
      <c r="K6" s="21"/>
      <c r="L6" s="21" t="s">
        <v>122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26933.192816814299</v>
      </c>
      <c r="T6" s="21">
        <v>582767.90244694497</v>
      </c>
      <c r="U6" s="21">
        <v>665.379753192566</v>
      </c>
      <c r="V6" s="21">
        <v>56.7770797046742</v>
      </c>
      <c r="W6" s="21">
        <v>92509.023415983902</v>
      </c>
      <c r="X6" s="21">
        <v>22.3545995619635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35.633964244712899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7.4184901646301098</v>
      </c>
      <c r="AK6" s="21">
        <v>0</v>
      </c>
      <c r="AL6" s="21">
        <v>406773.76354183501</v>
      </c>
      <c r="AM6" s="21">
        <v>2908.7109008636598</v>
      </c>
      <c r="AN6" s="21">
        <v>323.18946877428402</v>
      </c>
      <c r="AO6" s="21">
        <v>3231.90036963794</v>
      </c>
      <c r="AP6" s="21">
        <v>0</v>
      </c>
      <c r="AQ6" s="21">
        <v>8512.8044034662198</v>
      </c>
      <c r="AR6" s="21">
        <v>6.8124381190165</v>
      </c>
      <c r="AS6" s="21">
        <v>165026.87020709499</v>
      </c>
      <c r="AT6" s="21">
        <v>16.846053291225001</v>
      </c>
      <c r="AU6" s="21">
        <v>8.9784483870434403E-2</v>
      </c>
      <c r="AV6" s="21">
        <v>3.6902947028445099E-9</v>
      </c>
      <c r="AW6" s="21">
        <v>6.4978062964004204</v>
      </c>
      <c r="AX6" s="21">
        <v>0.496370226580023</v>
      </c>
      <c r="AY6" s="21">
        <v>2.7583126264212798</v>
      </c>
      <c r="AZ6" s="21">
        <v>185.13961566505901</v>
      </c>
      <c r="BA6" s="21">
        <v>185.13943915281601</v>
      </c>
      <c r="BB6" s="21">
        <v>1.7651224336822101E-4</v>
      </c>
      <c r="BC6" s="21">
        <v>0</v>
      </c>
      <c r="BD6" s="21">
        <v>0.19382383747526699</v>
      </c>
      <c r="BE6" s="21">
        <v>115.38612466035001</v>
      </c>
      <c r="BF6" s="21">
        <v>0</v>
      </c>
      <c r="BG6" s="21">
        <v>3.4247568357060501</v>
      </c>
      <c r="BH6" s="21">
        <v>0.124403447477636</v>
      </c>
      <c r="BI6" s="21">
        <v>6.7568805149997094E-2</v>
      </c>
      <c r="BJ6" s="21">
        <v>8.5527383719968704</v>
      </c>
      <c r="BK6" s="21">
        <v>87608.206481834699</v>
      </c>
      <c r="BL6" s="21">
        <v>21.289030511968399</v>
      </c>
      <c r="BM6" s="21">
        <v>1.9437837546917101</v>
      </c>
      <c r="BN6" s="21">
        <v>0.65644388079608795</v>
      </c>
      <c r="BO6" s="21">
        <v>3930.8890939775101</v>
      </c>
      <c r="BP6" s="21">
        <v>22897.875744461198</v>
      </c>
      <c r="BQ6" s="21">
        <v>0</v>
      </c>
      <c r="BR6" s="21">
        <v>0</v>
      </c>
      <c r="BS6" s="21">
        <v>9780.3097077015009</v>
      </c>
      <c r="BT6" s="21">
        <v>0</v>
      </c>
      <c r="BU6" s="21">
        <v>11211.585903389299</v>
      </c>
      <c r="BV6" s="21">
        <v>313884.70496524899</v>
      </c>
      <c r="BW6" s="21">
        <v>4395.8959467774803</v>
      </c>
      <c r="BY6" s="106">
        <f t="shared" si="6"/>
        <v>1.2959336887309307</v>
      </c>
      <c r="BZ6" s="19">
        <f t="shared" si="0"/>
        <v>-8.7196937131273536E-2</v>
      </c>
      <c r="CA6" s="19">
        <f t="shared" si="1"/>
        <v>4.2756097819602863E-5</v>
      </c>
      <c r="CB6" s="19">
        <f t="shared" si="2"/>
        <v>-8.6414714948694682E-2</v>
      </c>
      <c r="CC6" s="19">
        <f t="shared" si="3"/>
        <v>-8.6400327868799864E-2</v>
      </c>
      <c r="CD6" s="19">
        <f t="shared" si="3"/>
        <v>-8.6400317929073128E-2</v>
      </c>
      <c r="CE6" s="19">
        <f t="shared" si="4"/>
        <v>-0.11014020768950931</v>
      </c>
      <c r="CF6" s="19">
        <f t="shared" si="5"/>
        <v>-0.18408110634872299</v>
      </c>
      <c r="CG6" s="19"/>
    </row>
    <row r="7" spans="1:85" x14ac:dyDescent="0.3">
      <c r="A7" s="88" t="s">
        <v>81</v>
      </c>
      <c r="B7" s="21">
        <v>1.1882738921</v>
      </c>
      <c r="C7" s="21"/>
      <c r="D7" s="21">
        <v>0.25863035880000002</v>
      </c>
      <c r="E7" s="21">
        <v>2.2090387999999998E-3</v>
      </c>
      <c r="F7" s="21">
        <v>2.2090349999999998E-3</v>
      </c>
      <c r="G7" s="21">
        <v>2.2563593694000001</v>
      </c>
      <c r="H7" s="21">
        <v>25602.133043999998</v>
      </c>
      <c r="I7" s="21"/>
      <c r="J7" s="21"/>
      <c r="K7" s="21"/>
      <c r="L7" s="21" t="s">
        <v>69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0.94805293086709796</v>
      </c>
      <c r="T7" s="21">
        <v>453.18063092169803</v>
      </c>
      <c r="U7" s="21">
        <v>7.0627457905498804E-3</v>
      </c>
      <c r="V7" s="21">
        <v>2.7607861538715998E-4</v>
      </c>
      <c r="W7" s="21">
        <v>73.5168232036673</v>
      </c>
      <c r="X7" s="21">
        <v>1.0873899138544E-4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2.0410053089502198E-3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217.07906138218601</v>
      </c>
      <c r="AM7" s="21">
        <v>9.7660048788285204E-3</v>
      </c>
      <c r="AN7" s="21">
        <v>1.08513643281139E-3</v>
      </c>
      <c r="AO7" s="21">
        <v>1.08511413116399E-2</v>
      </c>
      <c r="AP7" s="21">
        <v>0</v>
      </c>
      <c r="AQ7" s="21">
        <v>0.172130664169932</v>
      </c>
      <c r="AR7" s="21">
        <v>2.76409993551479E-5</v>
      </c>
      <c r="AS7" s="21">
        <v>80.571670167165493</v>
      </c>
      <c r="AT7" s="21">
        <v>6.8358162888495198E-5</v>
      </c>
      <c r="AU7" s="21">
        <v>3.6428181682898199E-7</v>
      </c>
      <c r="AV7" s="21">
        <v>0</v>
      </c>
      <c r="AW7" s="21">
        <v>2.6361546983250201E-5</v>
      </c>
      <c r="AX7" s="21">
        <v>2.0137292834427199E-6</v>
      </c>
      <c r="AY7" s="21">
        <v>1.11891731014071E-5</v>
      </c>
      <c r="AZ7" s="21">
        <v>7.5118773127861996E-4</v>
      </c>
      <c r="BA7" s="21">
        <v>7.5118773127861996E-4</v>
      </c>
      <c r="BB7" s="21">
        <v>0</v>
      </c>
      <c r="BC7" s="21">
        <v>0</v>
      </c>
      <c r="BD7" s="21">
        <v>7.8658156825785596E-7</v>
      </c>
      <c r="BE7" s="21">
        <v>4.6816691193085901E-4</v>
      </c>
      <c r="BF7" s="21">
        <v>0</v>
      </c>
      <c r="BG7" s="21">
        <v>1.38969449450772E-5</v>
      </c>
      <c r="BH7" s="21">
        <v>5.0453876552191302E-7</v>
      </c>
      <c r="BI7" s="21">
        <v>2.7415686987769801E-7</v>
      </c>
      <c r="BJ7" s="21">
        <v>3.46981045762441E-5</v>
      </c>
      <c r="BK7" s="21">
        <v>59.029479367423498</v>
      </c>
      <c r="BL7" s="21">
        <v>8.6383152278752002E-5</v>
      </c>
      <c r="BM7" s="21">
        <v>7.8859328582372308E-6</v>
      </c>
      <c r="BN7" s="21">
        <v>2.66351405722096E-6</v>
      </c>
      <c r="BO7" s="21">
        <v>2.2544884229787701</v>
      </c>
      <c r="BP7" s="21">
        <v>2.03081023502406</v>
      </c>
      <c r="BQ7" s="21">
        <v>0</v>
      </c>
      <c r="BR7" s="21">
        <v>0</v>
      </c>
      <c r="BS7" s="21">
        <v>0.96014645017598699</v>
      </c>
      <c r="BT7" s="21">
        <v>0</v>
      </c>
      <c r="BU7" s="21">
        <v>1.68266019097207</v>
      </c>
      <c r="BV7" s="21">
        <v>143.56654607384399</v>
      </c>
      <c r="BW7" s="21">
        <v>0.30553777757676198</v>
      </c>
      <c r="BY7" s="106">
        <f t="shared" si="6"/>
        <v>1.5120448831479902</v>
      </c>
      <c r="BZ7" s="19">
        <f t="shared" si="0"/>
        <v>-0.99405629809970153</v>
      </c>
      <c r="CA7" s="19" t="str">
        <f t="shared" si="1"/>
        <v/>
      </c>
      <c r="CB7" s="19">
        <f t="shared" si="2"/>
        <v>-0.95804382222571505</v>
      </c>
      <c r="CC7" s="19">
        <f t="shared" si="3"/>
        <v>-0.65994814972076532</v>
      </c>
      <c r="CD7" s="19">
        <f t="shared" si="3"/>
        <v>-0.65994756476080274</v>
      </c>
      <c r="CE7" s="19">
        <f t="shared" si="4"/>
        <v>-8.2918813669632929E-4</v>
      </c>
      <c r="CF7" s="19">
        <f t="shared" si="5"/>
        <v>-0.99439239903069365</v>
      </c>
      <c r="CG7" s="19"/>
    </row>
    <row r="8" spans="1:85" x14ac:dyDescent="0.3">
      <c r="A8" s="88" t="s">
        <v>83</v>
      </c>
      <c r="B8" s="21"/>
      <c r="C8" s="21"/>
      <c r="D8" s="21"/>
      <c r="E8" s="21"/>
      <c r="F8" s="21"/>
      <c r="G8" s="21"/>
      <c r="H8" s="21">
        <v>944.11929864000001</v>
      </c>
      <c r="I8" s="21"/>
      <c r="J8" s="21"/>
      <c r="K8" s="21"/>
      <c r="L8" s="21" t="s">
        <v>177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Y8" s="106" t="e">
        <f t="shared" si="6"/>
        <v>#DIV/0!</v>
      </c>
      <c r="BZ8" s="19" t="str">
        <f t="shared" si="0"/>
        <v/>
      </c>
      <c r="CA8" s="19" t="str">
        <f t="shared" si="1"/>
        <v/>
      </c>
      <c r="CB8" s="19" t="str">
        <f t="shared" si="2"/>
        <v/>
      </c>
      <c r="CC8" s="19" t="str">
        <f t="shared" si="3"/>
        <v/>
      </c>
      <c r="CD8" s="19" t="str">
        <f t="shared" si="3"/>
        <v/>
      </c>
      <c r="CE8" s="19" t="str">
        <f t="shared" si="4"/>
        <v/>
      </c>
      <c r="CF8" s="19">
        <f t="shared" si="5"/>
        <v>-1</v>
      </c>
      <c r="CG8" s="19"/>
    </row>
    <row r="9" spans="1:85" x14ac:dyDescent="0.3">
      <c r="BZ9" s="19" t="str">
        <f t="shared" si="0"/>
        <v/>
      </c>
      <c r="CA9" s="19" t="str">
        <f t="shared" si="1"/>
        <v/>
      </c>
      <c r="CB9" s="19" t="str">
        <f t="shared" si="2"/>
        <v/>
      </c>
      <c r="CC9" s="19" t="str">
        <f t="shared" si="3"/>
        <v/>
      </c>
      <c r="CD9" s="19" t="str">
        <f t="shared" si="3"/>
        <v/>
      </c>
      <c r="CE9" s="19" t="str">
        <f t="shared" si="4"/>
        <v/>
      </c>
      <c r="CF9" s="19" t="str">
        <f t="shared" si="5"/>
        <v/>
      </c>
    </row>
    <row r="10" spans="1:85" x14ac:dyDescent="0.3">
      <c r="A10" s="91" t="s">
        <v>53</v>
      </c>
      <c r="B10" s="1">
        <f t="shared" ref="B10:H10" si="7">SUM(B3:B8)</f>
        <v>730.37050985270002</v>
      </c>
      <c r="C10" s="1">
        <f t="shared" si="7"/>
        <v>7.4181729924999997</v>
      </c>
      <c r="D10" s="1">
        <f t="shared" si="7"/>
        <v>3538.2135167314746</v>
      </c>
      <c r="E10" s="1">
        <f t="shared" si="7"/>
        <v>202.72508063859999</v>
      </c>
      <c r="F10" s="1">
        <f t="shared" si="7"/>
        <v>202.7248852248</v>
      </c>
      <c r="G10" s="1">
        <f t="shared" si="7"/>
        <v>4419.6822888814004</v>
      </c>
      <c r="H10" s="1">
        <f t="shared" si="7"/>
        <v>606699.71429604013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Y10" si="8">SUM(S3:S8)</f>
        <v>42586.044907245174</v>
      </c>
      <c r="T10" s="1">
        <f t="shared" si="8"/>
        <v>984266.27100129065</v>
      </c>
      <c r="U10" s="1">
        <f t="shared" si="8"/>
        <v>665.62791191553117</v>
      </c>
      <c r="V10" s="1">
        <f t="shared" si="8"/>
        <v>56.777355783289586</v>
      </c>
      <c r="W10" s="1">
        <f t="shared" si="8"/>
        <v>154291.62820718138</v>
      </c>
      <c r="X10" s="1">
        <f t="shared" si="8"/>
        <v>22.354708300954886</v>
      </c>
      <c r="Y10" s="1">
        <f t="shared" si="8"/>
        <v>0</v>
      </c>
      <c r="Z10" s="1"/>
      <c r="AA10" s="1">
        <f>SUM(AA3:AA8)</f>
        <v>0</v>
      </c>
      <c r="AB10" s="1">
        <f>SUM(AB3:AB8)</f>
        <v>0</v>
      </c>
      <c r="AC10" s="1">
        <f>SUM(AC3:AC8)</f>
        <v>0</v>
      </c>
      <c r="AD10" s="1">
        <f>SUM(AD3:AD8)</f>
        <v>47.545993846750456</v>
      </c>
      <c r="AE10" s="1">
        <f>SUM(AE3:AE8)</f>
        <v>0</v>
      </c>
      <c r="AF10" s="1"/>
      <c r="AG10" s="1">
        <f t="shared" ref="AG10:BS10" si="9">SUM(AG3:AG8)</f>
        <v>0</v>
      </c>
      <c r="AH10" s="1">
        <f t="shared" si="9"/>
        <v>0</v>
      </c>
      <c r="AI10" s="1">
        <f t="shared" si="9"/>
        <v>0</v>
      </c>
      <c r="AJ10" s="1">
        <f t="shared" si="9"/>
        <v>7.4184901646301098</v>
      </c>
      <c r="AK10" s="1">
        <f t="shared" si="9"/>
        <v>0</v>
      </c>
      <c r="AL10" s="1">
        <f t="shared" si="9"/>
        <v>663615.06299343519</v>
      </c>
      <c r="AM10" s="1">
        <f t="shared" si="9"/>
        <v>2909.0390048169556</v>
      </c>
      <c r="AN10" s="1">
        <f t="shared" si="9"/>
        <v>323.22592038507412</v>
      </c>
      <c r="AO10" s="1">
        <f t="shared" si="9"/>
        <v>3232.264925202026</v>
      </c>
      <c r="AP10" s="1">
        <f t="shared" si="9"/>
        <v>0</v>
      </c>
      <c r="AQ10" s="1">
        <f t="shared" si="9"/>
        <v>13453.018398245695</v>
      </c>
      <c r="AR10" s="1">
        <f t="shared" si="9"/>
        <v>6.81347556929307</v>
      </c>
      <c r="AS10" s="1">
        <f t="shared" si="9"/>
        <v>266360.61279178818</v>
      </c>
      <c r="AT10" s="1">
        <f t="shared" si="9"/>
        <v>16.847160349045676</v>
      </c>
      <c r="AU10" s="1">
        <f t="shared" si="9"/>
        <v>8.9857079744137119E-2</v>
      </c>
      <c r="AV10" s="1">
        <f t="shared" si="9"/>
        <v>2.26851288144644E-3</v>
      </c>
      <c r="AW10" s="1">
        <f t="shared" si="9"/>
        <v>6.4978493378438085</v>
      </c>
      <c r="AX10" s="1">
        <f t="shared" si="9"/>
        <v>0.49699138710067753</v>
      </c>
      <c r="AY10" s="1">
        <f t="shared" si="9"/>
        <v>2.7584051665763916</v>
      </c>
      <c r="AZ10" s="1">
        <f t="shared" si="9"/>
        <v>185.21473182383974</v>
      </c>
      <c r="BA10" s="1">
        <f t="shared" si="9"/>
        <v>185.21455531149269</v>
      </c>
      <c r="BB10" s="1">
        <f t="shared" si="9"/>
        <v>1.7651234742073124E-4</v>
      </c>
      <c r="BC10" s="1">
        <f t="shared" si="9"/>
        <v>0</v>
      </c>
      <c r="BD10" s="1">
        <f t="shared" si="9"/>
        <v>0.19382462405683526</v>
      </c>
      <c r="BE10" s="1">
        <f t="shared" si="9"/>
        <v>115.43133613135372</v>
      </c>
      <c r="BF10" s="1">
        <f t="shared" si="9"/>
        <v>0</v>
      </c>
      <c r="BG10" s="1">
        <f t="shared" si="9"/>
        <v>3.4287148262633784</v>
      </c>
      <c r="BH10" s="1">
        <f t="shared" si="9"/>
        <v>0.12441255703770368</v>
      </c>
      <c r="BI10" s="1">
        <f t="shared" si="9"/>
        <v>6.7650510250197152E-2</v>
      </c>
      <c r="BJ10" s="1">
        <f t="shared" si="9"/>
        <v>8.5626328165053227</v>
      </c>
      <c r="BK10" s="1">
        <f t="shared" si="9"/>
        <v>146315.60405537079</v>
      </c>
      <c r="BL10" s="1">
        <f t="shared" si="9"/>
        <v>21.290163456437938</v>
      </c>
      <c r="BM10" s="1">
        <f t="shared" si="9"/>
        <v>1.9463937607069661</v>
      </c>
      <c r="BN10" s="1">
        <f t="shared" si="9"/>
        <v>0.66341922639538686</v>
      </c>
      <c r="BO10" s="1">
        <f t="shared" si="9"/>
        <v>3933.1442860635875</v>
      </c>
      <c r="BP10" s="1">
        <f t="shared" si="9"/>
        <v>35744.69585102197</v>
      </c>
      <c r="BQ10" s="1">
        <f t="shared" si="9"/>
        <v>0</v>
      </c>
      <c r="BR10" s="1">
        <f t="shared" si="9"/>
        <v>0</v>
      </c>
      <c r="BS10" s="1">
        <f t="shared" si="9"/>
        <v>15377.889409640353</v>
      </c>
      <c r="BT10" s="1"/>
      <c r="BU10" s="1">
        <f>SUM(BU3:BU8)</f>
        <v>17518.150384743647</v>
      </c>
      <c r="BV10" s="1">
        <f>SUM(BV3:BV8)</f>
        <v>509228.44955438987</v>
      </c>
      <c r="BW10" s="1">
        <f>SUM(BW3:BW8)</f>
        <v>6925.8934936368241</v>
      </c>
      <c r="BZ10" s="19">
        <f t="shared" si="0"/>
        <v>-8.8643499516739846E-2</v>
      </c>
      <c r="CA10" s="19">
        <f t="shared" si="1"/>
        <v>4.2756097819602863E-5</v>
      </c>
      <c r="CB10" s="19">
        <f t="shared" si="2"/>
        <v>-8.646979332442245E-2</v>
      </c>
      <c r="CC10" s="19">
        <f t="shared" si="3"/>
        <v>-8.6374851891050028E-2</v>
      </c>
      <c r="CD10" s="19">
        <f t="shared" si="3"/>
        <v>-8.637484191390836E-2</v>
      </c>
      <c r="CE10" s="19">
        <f t="shared" si="4"/>
        <v>-0.11008438412910292</v>
      </c>
      <c r="CF10" s="19">
        <f t="shared" si="5"/>
        <v>-0.16065816819239342</v>
      </c>
    </row>
    <row r="11" spans="1:85" x14ac:dyDescent="0.3">
      <c r="A11" s="91" t="s">
        <v>70</v>
      </c>
      <c r="B11" s="1">
        <f t="shared" ref="B11:H11" si="10">SUM(B3:B8)</f>
        <v>730.37050985270002</v>
      </c>
      <c r="C11" s="1">
        <f t="shared" si="10"/>
        <v>7.4181729924999997</v>
      </c>
      <c r="D11" s="1">
        <f t="shared" si="10"/>
        <v>3538.2135167314746</v>
      </c>
      <c r="E11" s="1">
        <f t="shared" si="10"/>
        <v>202.72508063859999</v>
      </c>
      <c r="F11" s="1">
        <f t="shared" si="10"/>
        <v>202.7248852248</v>
      </c>
      <c r="G11" s="1">
        <f t="shared" si="10"/>
        <v>4419.6822888814004</v>
      </c>
      <c r="H11" s="1">
        <f t="shared" si="10"/>
        <v>606699.71429604013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Y11" si="11">SUM(S3:S8)</f>
        <v>42586.044907245174</v>
      </c>
      <c r="T11" s="1">
        <f t="shared" si="11"/>
        <v>984266.27100129065</v>
      </c>
      <c r="U11" s="1">
        <f t="shared" si="11"/>
        <v>665.62791191553117</v>
      </c>
      <c r="V11" s="1">
        <f t="shared" si="11"/>
        <v>56.777355783289586</v>
      </c>
      <c r="W11" s="1">
        <f t="shared" si="11"/>
        <v>154291.62820718138</v>
      </c>
      <c r="X11" s="1">
        <f t="shared" si="11"/>
        <v>22.354708300954886</v>
      </c>
      <c r="Y11" s="1">
        <f t="shared" si="11"/>
        <v>0</v>
      </c>
      <c r="Z11" s="1"/>
      <c r="AA11" s="1">
        <f>SUM(AA3:AA8)</f>
        <v>0</v>
      </c>
      <c r="AB11" s="1">
        <f>SUM(AB3:AB8)</f>
        <v>0</v>
      </c>
      <c r="AC11" s="1">
        <f>SUM(AC3:AC8)</f>
        <v>0</v>
      </c>
      <c r="AD11" s="1">
        <f>SUM(AD3:AD8)</f>
        <v>47.545993846750456</v>
      </c>
      <c r="AE11" s="1">
        <f>SUM(AE3:AE8)</f>
        <v>0</v>
      </c>
      <c r="AF11" s="1"/>
      <c r="AG11" s="1">
        <f t="shared" ref="AG11:BS11" si="12">SUM(AG3:AG8)</f>
        <v>0</v>
      </c>
      <c r="AH11" s="1">
        <f t="shared" si="12"/>
        <v>0</v>
      </c>
      <c r="AI11" s="1">
        <f t="shared" si="12"/>
        <v>0</v>
      </c>
      <c r="AJ11" s="1">
        <f t="shared" si="12"/>
        <v>7.4184901646301098</v>
      </c>
      <c r="AK11" s="1">
        <f t="shared" si="12"/>
        <v>0</v>
      </c>
      <c r="AL11" s="1">
        <f t="shared" si="12"/>
        <v>663615.06299343519</v>
      </c>
      <c r="AM11" s="1">
        <f t="shared" si="12"/>
        <v>2909.0390048169556</v>
      </c>
      <c r="AN11" s="1">
        <f t="shared" si="12"/>
        <v>323.22592038507412</v>
      </c>
      <c r="AO11" s="1">
        <f t="shared" si="12"/>
        <v>3232.264925202026</v>
      </c>
      <c r="AP11" s="1">
        <f t="shared" si="12"/>
        <v>0</v>
      </c>
      <c r="AQ11" s="1">
        <f t="shared" si="12"/>
        <v>13453.018398245695</v>
      </c>
      <c r="AR11" s="1">
        <f t="shared" si="12"/>
        <v>6.81347556929307</v>
      </c>
      <c r="AS11" s="1">
        <f t="shared" si="12"/>
        <v>266360.61279178818</v>
      </c>
      <c r="AT11" s="1">
        <f t="shared" si="12"/>
        <v>16.847160349045676</v>
      </c>
      <c r="AU11" s="1">
        <f t="shared" si="12"/>
        <v>8.9857079744137119E-2</v>
      </c>
      <c r="AV11" s="1">
        <f t="shared" si="12"/>
        <v>2.26851288144644E-3</v>
      </c>
      <c r="AW11" s="1">
        <f t="shared" si="12"/>
        <v>6.4978493378438085</v>
      </c>
      <c r="AX11" s="1">
        <f t="shared" si="12"/>
        <v>0.49699138710067753</v>
      </c>
      <c r="AY11" s="1">
        <f t="shared" si="12"/>
        <v>2.7584051665763916</v>
      </c>
      <c r="AZ11" s="1">
        <f t="shared" si="12"/>
        <v>185.21473182383974</v>
      </c>
      <c r="BA11" s="1">
        <f t="shared" si="12"/>
        <v>185.21455531149269</v>
      </c>
      <c r="BB11" s="1">
        <f t="shared" si="12"/>
        <v>1.7651234742073124E-4</v>
      </c>
      <c r="BC11" s="1">
        <f t="shared" si="12"/>
        <v>0</v>
      </c>
      <c r="BD11" s="1">
        <f t="shared" si="12"/>
        <v>0.19382462405683526</v>
      </c>
      <c r="BE11" s="1">
        <f t="shared" si="12"/>
        <v>115.43133613135372</v>
      </c>
      <c r="BF11" s="1">
        <f t="shared" si="12"/>
        <v>0</v>
      </c>
      <c r="BG11" s="1">
        <f t="shared" si="12"/>
        <v>3.4287148262633784</v>
      </c>
      <c r="BH11" s="1">
        <f t="shared" si="12"/>
        <v>0.12441255703770368</v>
      </c>
      <c r="BI11" s="1">
        <f t="shared" si="12"/>
        <v>6.7650510250197152E-2</v>
      </c>
      <c r="BJ11" s="1">
        <f t="shared" si="12"/>
        <v>8.5626328165053227</v>
      </c>
      <c r="BK11" s="1">
        <f t="shared" si="12"/>
        <v>146315.60405537079</v>
      </c>
      <c r="BL11" s="1">
        <f t="shared" si="12"/>
        <v>21.290163456437938</v>
      </c>
      <c r="BM11" s="1">
        <f t="shared" si="12"/>
        <v>1.9463937607069661</v>
      </c>
      <c r="BN11" s="1">
        <f t="shared" si="12"/>
        <v>0.66341922639538686</v>
      </c>
      <c r="BO11" s="1">
        <f t="shared" si="12"/>
        <v>3933.1442860635875</v>
      </c>
      <c r="BP11" s="1">
        <f t="shared" si="12"/>
        <v>35744.69585102197</v>
      </c>
      <c r="BQ11" s="1">
        <f t="shared" si="12"/>
        <v>0</v>
      </c>
      <c r="BR11" s="1">
        <f t="shared" si="12"/>
        <v>0</v>
      </c>
      <c r="BS11" s="1">
        <f t="shared" si="12"/>
        <v>15377.889409640353</v>
      </c>
      <c r="BT11" s="1"/>
      <c r="BU11" s="1">
        <f>SUM(BU3:BU8)</f>
        <v>17518.150384743647</v>
      </c>
      <c r="BV11" s="1">
        <f>SUM(BV3:BV8)</f>
        <v>509228.44955438987</v>
      </c>
      <c r="BW11" s="1">
        <f>SUM(BW3:BW8)</f>
        <v>6925.8934936368241</v>
      </c>
      <c r="BZ11" s="19">
        <f t="shared" si="0"/>
        <v>-8.8643499516739846E-2</v>
      </c>
      <c r="CA11" s="19">
        <f t="shared" si="1"/>
        <v>4.2756097819602863E-5</v>
      </c>
      <c r="CB11" s="19">
        <f t="shared" si="2"/>
        <v>-8.646979332442245E-2</v>
      </c>
      <c r="CC11" s="19">
        <f t="shared" si="3"/>
        <v>-8.6374851891050028E-2</v>
      </c>
      <c r="CD11" s="19">
        <f t="shared" si="3"/>
        <v>-8.637484191390836E-2</v>
      </c>
      <c r="CE11" s="19">
        <f t="shared" si="4"/>
        <v>-0.11008438412910292</v>
      </c>
      <c r="CF11" s="19">
        <f t="shared" si="5"/>
        <v>-0.16065816819239342</v>
      </c>
    </row>
    <row r="12" spans="1:85" x14ac:dyDescent="0.3">
      <c r="A12" s="91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Z12" s="19"/>
      <c r="CA12" s="19"/>
      <c r="CB12" s="19"/>
      <c r="CC12" s="19"/>
      <c r="CD12" s="19"/>
      <c r="CE12" s="19"/>
      <c r="CF12" s="19"/>
    </row>
    <row r="14" spans="1:85" x14ac:dyDescent="0.3">
      <c r="A14" s="92"/>
    </row>
    <row r="15" spans="1:85" x14ac:dyDescent="0.3">
      <c r="A15" s="92"/>
    </row>
    <row r="17" spans="5:75" x14ac:dyDescent="0.3">
      <c r="E17" s="21"/>
      <c r="AU17" s="6"/>
      <c r="AW17" s="6"/>
      <c r="AX17" s="6"/>
      <c r="AY17" s="6"/>
      <c r="BI17" s="6"/>
    </row>
    <row r="18" spans="5:75" x14ac:dyDescent="0.3">
      <c r="E18" s="21"/>
      <c r="U18" s="6"/>
      <c r="AM18" s="6"/>
      <c r="AN18" s="6"/>
      <c r="AO18" s="6"/>
      <c r="AR18" s="6"/>
      <c r="AT18" s="6"/>
      <c r="AU18" s="6"/>
      <c r="AV18" s="6"/>
      <c r="AW18" s="6"/>
      <c r="AX18" s="6"/>
      <c r="AY18" s="6"/>
      <c r="AZ18" s="6"/>
      <c r="BA18" s="6"/>
      <c r="BE18" s="6"/>
      <c r="BG18" s="6"/>
      <c r="BI18" s="6"/>
      <c r="BJ18" s="6"/>
      <c r="BL18" s="6"/>
      <c r="BM18" s="6"/>
      <c r="BN18" s="6"/>
    </row>
    <row r="19" spans="5:75" x14ac:dyDescent="0.3">
      <c r="E19" s="21"/>
      <c r="AU19" s="6"/>
      <c r="AW19" s="6"/>
      <c r="AY19" s="6"/>
      <c r="BB19" s="6"/>
      <c r="BH19" s="6"/>
      <c r="BI19" s="6"/>
    </row>
    <row r="20" spans="5:75" x14ac:dyDescent="0.3">
      <c r="E20" s="21"/>
      <c r="AU20" s="6"/>
      <c r="AV20" s="6"/>
      <c r="AW20" s="6"/>
      <c r="AX20" s="6"/>
      <c r="AY20" s="6"/>
      <c r="BI20" s="6"/>
    </row>
    <row r="21" spans="5:75" x14ac:dyDescent="0.3">
      <c r="E21" s="21"/>
      <c r="U21" s="6"/>
      <c r="AM21" s="6"/>
      <c r="AN21" s="6"/>
      <c r="AO21" s="6"/>
      <c r="AR21" s="6"/>
      <c r="AT21" s="6"/>
      <c r="AU21" s="6"/>
      <c r="AV21" s="6"/>
      <c r="AW21" s="6"/>
      <c r="AX21" s="6"/>
      <c r="AY21" s="6"/>
      <c r="AZ21" s="6"/>
      <c r="BA21" s="6"/>
      <c r="BD21" s="6"/>
      <c r="BE21" s="6"/>
      <c r="BG21" s="6"/>
      <c r="BH21" s="6"/>
      <c r="BI21" s="6"/>
      <c r="BJ21" s="6"/>
      <c r="BL21" s="6"/>
      <c r="BM21" s="6"/>
      <c r="BN21" s="6"/>
    </row>
    <row r="22" spans="5:75" x14ac:dyDescent="0.3">
      <c r="E22" s="21"/>
      <c r="AU22" s="6"/>
      <c r="AW22" s="6"/>
      <c r="AY22" s="6"/>
      <c r="BB22" s="6"/>
      <c r="BH22" s="6"/>
      <c r="BI22" s="6"/>
    </row>
    <row r="23" spans="5:75" x14ac:dyDescent="0.3">
      <c r="E23" s="21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</row>
    <row r="24" spans="5:75" x14ac:dyDescent="0.3">
      <c r="E24" s="21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</row>
    <row r="25" spans="5:75" x14ac:dyDescent="0.3">
      <c r="E25" s="21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</row>
    <row r="26" spans="5:75" x14ac:dyDescent="0.3">
      <c r="E26" s="21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</row>
    <row r="27" spans="5:75" x14ac:dyDescent="0.3">
      <c r="E27" s="21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</row>
    <row r="28" spans="5:75" x14ac:dyDescent="0.3">
      <c r="E28" s="21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</row>
    <row r="29" spans="5:75" x14ac:dyDescent="0.3">
      <c r="E29" s="21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</row>
    <row r="30" spans="5:75" x14ac:dyDescent="0.3">
      <c r="E30" s="21"/>
    </row>
    <row r="31" spans="5:75" x14ac:dyDescent="0.3">
      <c r="E31" s="21"/>
    </row>
    <row r="32" spans="5:75" x14ac:dyDescent="0.3">
      <c r="E32" s="21"/>
    </row>
    <row r="33" spans="5:5" x14ac:dyDescent="0.3">
      <c r="E33" s="21"/>
    </row>
    <row r="34" spans="5:5" x14ac:dyDescent="0.3">
      <c r="E34" s="21"/>
    </row>
    <row r="35" spans="5:5" x14ac:dyDescent="0.3">
      <c r="E35" s="21"/>
    </row>
    <row r="36" spans="5:5" x14ac:dyDescent="0.3">
      <c r="E36" s="21"/>
    </row>
    <row r="37" spans="5:5" x14ac:dyDescent="0.3">
      <c r="E37" s="21"/>
    </row>
    <row r="38" spans="5:5" x14ac:dyDescent="0.3">
      <c r="E38" s="21"/>
    </row>
    <row r="39" spans="5:5" x14ac:dyDescent="0.3">
      <c r="E39" s="21"/>
    </row>
    <row r="40" spans="5:5" x14ac:dyDescent="0.3">
      <c r="E40" s="21"/>
    </row>
    <row r="41" spans="5:5" x14ac:dyDescent="0.3">
      <c r="E41" s="21"/>
    </row>
    <row r="42" spans="5:5" x14ac:dyDescent="0.3">
      <c r="E42" s="21"/>
    </row>
    <row r="43" spans="5:5" x14ac:dyDescent="0.3">
      <c r="E43" s="21"/>
    </row>
    <row r="44" spans="5:5" x14ac:dyDescent="0.3">
      <c r="E44" s="21"/>
    </row>
    <row r="45" spans="5:5" x14ac:dyDescent="0.3">
      <c r="E45" s="21"/>
    </row>
    <row r="46" spans="5:5" x14ac:dyDescent="0.3">
      <c r="E46" s="21"/>
    </row>
    <row r="47" spans="5:5" x14ac:dyDescent="0.3">
      <c r="E47" s="21"/>
    </row>
    <row r="48" spans="5:5" x14ac:dyDescent="0.3">
      <c r="E48" s="21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Z7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I31" sqref="I31"/>
    </sheetView>
  </sheetViews>
  <sheetFormatPr defaultColWidth="9.109375" defaultRowHeight="14.4" x14ac:dyDescent="0.3"/>
  <cols>
    <col min="1" max="1" width="19.6640625" style="23" customWidth="1"/>
    <col min="2" max="2" width="12.109375" style="23" customWidth="1"/>
    <col min="3" max="3" width="12.5546875" style="23" customWidth="1"/>
    <col min="4" max="4" width="9.109375" style="23"/>
    <col min="5" max="5" width="15.44140625" style="23" bestFit="1" customWidth="1"/>
    <col min="6" max="26" width="12" style="21" bestFit="1" customWidth="1"/>
    <col min="27" max="27" width="12" style="21" customWidth="1"/>
    <col min="28" max="29" width="9.109375" style="21"/>
    <col min="30" max="30" width="12" style="21" customWidth="1"/>
    <col min="31" max="54" width="9.109375" style="21"/>
    <col min="55" max="16384" width="9.109375" style="23"/>
  </cols>
  <sheetData>
    <row r="1" spans="1:59" x14ac:dyDescent="0.3">
      <c r="B1" s="23" t="s">
        <v>589</v>
      </c>
      <c r="E1" s="23" t="s">
        <v>637</v>
      </c>
      <c r="AG1" s="23" t="s">
        <v>653</v>
      </c>
      <c r="BC1" s="23" t="s">
        <v>448</v>
      </c>
      <c r="BF1" s="23" t="s">
        <v>652</v>
      </c>
    </row>
    <row r="2" spans="1:59" x14ac:dyDescent="0.3">
      <c r="A2" s="23" t="s">
        <v>50</v>
      </c>
      <c r="B2" s="23" t="s">
        <v>308</v>
      </c>
      <c r="C2" s="23" t="s">
        <v>309</v>
      </c>
      <c r="E2" s="23" t="s">
        <v>224</v>
      </c>
      <c r="F2" s="21" t="s">
        <v>145</v>
      </c>
      <c r="G2" s="21" t="s">
        <v>147</v>
      </c>
      <c r="H2" s="21" t="s">
        <v>148</v>
      </c>
      <c r="I2" s="21" t="s">
        <v>149</v>
      </c>
      <c r="J2" s="21" t="s">
        <v>150</v>
      </c>
      <c r="K2" s="21" t="s">
        <v>151</v>
      </c>
      <c r="L2" s="21" t="s">
        <v>152</v>
      </c>
      <c r="M2" s="21" t="s">
        <v>52</v>
      </c>
      <c r="N2" s="21" t="s">
        <v>51</v>
      </c>
      <c r="O2" s="21" t="s">
        <v>153</v>
      </c>
      <c r="P2" s="21" t="s">
        <v>155</v>
      </c>
      <c r="Q2" s="21" t="s">
        <v>156</v>
      </c>
      <c r="R2" s="21" t="s">
        <v>157</v>
      </c>
      <c r="S2" s="21" t="s">
        <v>158</v>
      </c>
      <c r="T2" s="21" t="s">
        <v>159</v>
      </c>
      <c r="U2" s="21" t="s">
        <v>160</v>
      </c>
      <c r="V2" s="21" t="s">
        <v>161</v>
      </c>
      <c r="W2" s="21" t="s">
        <v>162</v>
      </c>
      <c r="X2" s="21" t="s">
        <v>163</v>
      </c>
      <c r="Y2" s="21" t="s">
        <v>164</v>
      </c>
      <c r="Z2" s="21" t="s">
        <v>165</v>
      </c>
      <c r="AA2" s="23"/>
      <c r="AB2" s="21" t="s">
        <v>52</v>
      </c>
      <c r="AC2" s="21" t="s">
        <v>51</v>
      </c>
      <c r="AD2" s="23"/>
      <c r="AE2" s="21" t="s">
        <v>449</v>
      </c>
      <c r="AF2" s="21" t="s">
        <v>174</v>
      </c>
      <c r="AG2" s="21" t="s">
        <v>145</v>
      </c>
      <c r="AH2" s="21" t="s">
        <v>147</v>
      </c>
      <c r="AI2" s="21" t="s">
        <v>148</v>
      </c>
      <c r="AJ2" s="21" t="s">
        <v>149</v>
      </c>
      <c r="AK2" s="21" t="s">
        <v>150</v>
      </c>
      <c r="AL2" s="21" t="s">
        <v>151</v>
      </c>
      <c r="AM2" s="21" t="s">
        <v>152</v>
      </c>
      <c r="AN2" s="21" t="s">
        <v>153</v>
      </c>
      <c r="AO2" s="21" t="s">
        <v>155</v>
      </c>
      <c r="AP2" s="21" t="s">
        <v>156</v>
      </c>
      <c r="AQ2" s="21" t="s">
        <v>157</v>
      </c>
      <c r="AR2" s="21" t="s">
        <v>158</v>
      </c>
      <c r="AS2" s="21" t="s">
        <v>159</v>
      </c>
      <c r="AT2" s="21" t="s">
        <v>160</v>
      </c>
      <c r="AU2" s="21" t="s">
        <v>161</v>
      </c>
      <c r="AV2" s="21" t="s">
        <v>162</v>
      </c>
      <c r="AW2" s="21" t="s">
        <v>163</v>
      </c>
      <c r="AX2" s="21" t="s">
        <v>164</v>
      </c>
      <c r="AY2" s="21" t="s">
        <v>165</v>
      </c>
      <c r="AZ2" s="21" t="s">
        <v>52</v>
      </c>
      <c r="BA2" s="21" t="s">
        <v>51</v>
      </c>
      <c r="BC2" s="21" t="s">
        <v>52</v>
      </c>
      <c r="BD2" s="21" t="s">
        <v>51</v>
      </c>
      <c r="BF2" s="21" t="s">
        <v>52</v>
      </c>
      <c r="BG2" s="21" t="s">
        <v>51</v>
      </c>
    </row>
    <row r="3" spans="1:59" x14ac:dyDescent="0.3">
      <c r="A3" s="23" t="s">
        <v>117</v>
      </c>
      <c r="B3" s="21">
        <v>31189.458444</v>
      </c>
      <c r="C3" s="21">
        <v>4890.3864065999996</v>
      </c>
      <c r="E3" s="23" t="s">
        <v>117</v>
      </c>
      <c r="F3" s="21">
        <v>104.637475266897</v>
      </c>
      <c r="G3" s="21">
        <v>157.56554660846399</v>
      </c>
      <c r="H3" s="21">
        <v>3.13215154571559</v>
      </c>
      <c r="I3" s="21">
        <v>3.9946071639191598</v>
      </c>
      <c r="J3" s="21">
        <v>95.014157200571006</v>
      </c>
      <c r="K3" s="21">
        <v>4.4241026912922896</v>
      </c>
      <c r="L3" s="21">
        <v>36.733499892524598</v>
      </c>
      <c r="M3" s="21">
        <v>15011.2288147401</v>
      </c>
      <c r="N3" s="21">
        <v>2306.5217748309301</v>
      </c>
      <c r="O3" s="21">
        <v>12704.707039909101</v>
      </c>
      <c r="P3" s="21">
        <v>15.0331698606127</v>
      </c>
      <c r="Q3" s="21">
        <v>2.6108210563446201</v>
      </c>
      <c r="R3" s="21">
        <v>1330.8466053781699</v>
      </c>
      <c r="S3" s="21">
        <v>1.33368155337665</v>
      </c>
      <c r="T3" s="21">
        <v>53.133287587426999</v>
      </c>
      <c r="U3" s="21">
        <v>1.24677039413129</v>
      </c>
      <c r="V3" s="21">
        <v>2.7046503193946099</v>
      </c>
      <c r="W3" s="21">
        <v>133.01249700998099</v>
      </c>
      <c r="X3" s="21">
        <v>335.892504946619</v>
      </c>
      <c r="Y3" s="21">
        <v>17.1870738603482</v>
      </c>
      <c r="Z3" s="21">
        <v>8.0191724951360293</v>
      </c>
      <c r="AA3" s="23"/>
      <c r="AB3" s="46">
        <f t="shared" ref="AB3:AC15" si="0">(M3-B3)/(B3+1E-50)</f>
        <v>-0.51870825709614554</v>
      </c>
      <c r="AC3" s="46">
        <f t="shared" si="0"/>
        <v>-0.5283559246528905</v>
      </c>
      <c r="AD3" s="23"/>
      <c r="AE3" s="21">
        <v>110</v>
      </c>
      <c r="AF3" s="21" t="s">
        <v>117</v>
      </c>
      <c r="AG3" s="21">
        <v>13.9583433470816</v>
      </c>
      <c r="AH3" s="21">
        <v>20.7469951956001</v>
      </c>
      <c r="AI3" s="21">
        <v>0.415736923948409</v>
      </c>
      <c r="AJ3" s="21">
        <v>0.602954753437702</v>
      </c>
      <c r="AK3" s="21">
        <v>12.541558898586</v>
      </c>
      <c r="AL3" s="21">
        <v>0.58805069252699704</v>
      </c>
      <c r="AM3" s="21">
        <v>4.8645301426591798</v>
      </c>
      <c r="AN3" s="21">
        <v>1633.60437796319</v>
      </c>
      <c r="AO3" s="21">
        <v>1.91489765248321</v>
      </c>
      <c r="AP3" s="21">
        <v>0.34287155738911801</v>
      </c>
      <c r="AQ3" s="21">
        <v>175.79268228113699</v>
      </c>
      <c r="AR3" s="21">
        <v>0.19736647769538099</v>
      </c>
      <c r="AS3" s="21">
        <v>7.1285770464517899</v>
      </c>
      <c r="AT3" s="21">
        <v>0.16768349287041501</v>
      </c>
      <c r="AU3" s="21">
        <v>0.33954342772031498</v>
      </c>
      <c r="AV3" s="21">
        <v>17.842056814030101</v>
      </c>
      <c r="AW3" s="21">
        <v>44.615844855828698</v>
      </c>
      <c r="AX3" s="21">
        <v>2.28252905065998</v>
      </c>
      <c r="AY3" s="21">
        <v>1.06657274435186</v>
      </c>
      <c r="AZ3" s="21">
        <f t="shared" ref="AZ3:AZ15" si="1">BA3+AN3</f>
        <v>1939.0131733176479</v>
      </c>
      <c r="BA3" s="21">
        <f t="shared" ref="BA3:BA13" si="2">SUM(AG3:AY3)-AN3</f>
        <v>305.40879535445788</v>
      </c>
      <c r="BC3" s="19">
        <f t="shared" ref="BC3:BD15" si="3">AZ3/M3</f>
        <v>0.12917084918548818</v>
      </c>
      <c r="BD3" s="19">
        <f t="shared" si="3"/>
        <v>0.13241097425878176</v>
      </c>
      <c r="BF3" s="19">
        <v>0.12551128699690017</v>
      </c>
      <c r="BG3" s="19">
        <v>0.12750109722232447</v>
      </c>
    </row>
    <row r="4" spans="1:59" x14ac:dyDescent="0.3">
      <c r="A4" s="23" t="s">
        <v>73</v>
      </c>
      <c r="B4" s="21">
        <v>10005.902054</v>
      </c>
      <c r="C4" s="21">
        <v>1552.1707062999999</v>
      </c>
      <c r="E4" s="23" t="s">
        <v>73</v>
      </c>
      <c r="F4" s="21">
        <v>70.886595788069698</v>
      </c>
      <c r="G4" s="21">
        <v>104.015963116674</v>
      </c>
      <c r="H4" s="21">
        <v>2.1929801528905299</v>
      </c>
      <c r="I4" s="21">
        <v>3.4133768746176298</v>
      </c>
      <c r="J4" s="21">
        <v>64.159719241389595</v>
      </c>
      <c r="K4" s="21">
        <v>2.9470098160794</v>
      </c>
      <c r="L4" s="21">
        <v>24.767632621791599</v>
      </c>
      <c r="M4" s="21">
        <v>10001.6930412209</v>
      </c>
      <c r="N4" s="21">
        <v>1551.4311001614799</v>
      </c>
      <c r="O4" s="21">
        <v>8450.2619410594307</v>
      </c>
      <c r="P4" s="21">
        <v>10.4282740565595</v>
      </c>
      <c r="Q4" s="21">
        <v>1.7417306282621501</v>
      </c>
      <c r="R4" s="21">
        <v>887.71818835187901</v>
      </c>
      <c r="S4" s="21">
        <v>1.03652419297056</v>
      </c>
      <c r="T4" s="21">
        <v>37.278772246013801</v>
      </c>
      <c r="U4" s="21">
        <v>0.84759073397377505</v>
      </c>
      <c r="V4" s="21">
        <v>1.79893759266302</v>
      </c>
      <c r="W4" s="21">
        <v>93.311272011772502</v>
      </c>
      <c r="X4" s="21">
        <v>228.053110886974</v>
      </c>
      <c r="Y4" s="21">
        <v>11.4316320265436</v>
      </c>
      <c r="Z4" s="21">
        <v>5.40178982236257</v>
      </c>
      <c r="AA4" s="23"/>
      <c r="AB4" s="46">
        <f t="shared" si="0"/>
        <v>-4.2065300623417377E-4</v>
      </c>
      <c r="AC4" s="46">
        <f t="shared" si="0"/>
        <v>-4.7649793641773154E-4</v>
      </c>
      <c r="AD4" s="23"/>
      <c r="AE4" s="21">
        <v>111</v>
      </c>
      <c r="AF4" s="21" t="s">
        <v>73</v>
      </c>
      <c r="AG4" s="21">
        <v>24.363200230010499</v>
      </c>
      <c r="AH4" s="21">
        <v>35.7880788905345</v>
      </c>
      <c r="AI4" s="21">
        <v>0.75320279912164301</v>
      </c>
      <c r="AJ4" s="21">
        <v>1.16737155624693</v>
      </c>
      <c r="AK4" s="21">
        <v>22.0602790146073</v>
      </c>
      <c r="AL4" s="21">
        <v>1.0136641608182999</v>
      </c>
      <c r="AM4" s="21">
        <v>8.5157354430803291</v>
      </c>
      <c r="AN4" s="21">
        <v>2907.25699093296</v>
      </c>
      <c r="AO4" s="21">
        <v>3.5846192103050201</v>
      </c>
      <c r="AP4" s="21">
        <v>0.59899745484045297</v>
      </c>
      <c r="AQ4" s="21">
        <v>305.28756083258702</v>
      </c>
      <c r="AR4" s="21">
        <v>0.354513211376561</v>
      </c>
      <c r="AS4" s="21">
        <v>12.8079162732339</v>
      </c>
      <c r="AT4" s="21">
        <v>0.291396338680948</v>
      </c>
      <c r="AU4" s="21">
        <v>0.61903595177040405</v>
      </c>
      <c r="AV4" s="21">
        <v>32.0592248126706</v>
      </c>
      <c r="AW4" s="21">
        <v>78.388078090890602</v>
      </c>
      <c r="AX4" s="21">
        <v>3.9322098617724399</v>
      </c>
      <c r="AY4" s="21">
        <v>1.8573159587436101</v>
      </c>
      <c r="AZ4" s="21">
        <f t="shared" si="1"/>
        <v>3440.6993910242513</v>
      </c>
      <c r="BA4" s="21">
        <f t="shared" si="2"/>
        <v>533.44240009129135</v>
      </c>
      <c r="BC4" s="19">
        <f t="shared" si="3"/>
        <v>0.3440116965041598</v>
      </c>
      <c r="BD4" s="19">
        <f t="shared" si="3"/>
        <v>0.34383892396882354</v>
      </c>
      <c r="BF4" s="19">
        <v>0.29287944273372546</v>
      </c>
      <c r="BG4" s="19">
        <v>0.29288698249053013</v>
      </c>
    </row>
    <row r="5" spans="1:59" x14ac:dyDescent="0.3">
      <c r="A5" s="23" t="s">
        <v>67</v>
      </c>
      <c r="B5" s="21">
        <v>56272.674751999999</v>
      </c>
      <c r="C5" s="21">
        <v>8914.6410020000003</v>
      </c>
      <c r="E5" s="23" t="s">
        <v>67</v>
      </c>
      <c r="F5" s="21">
        <v>407.56279358675403</v>
      </c>
      <c r="G5" s="21">
        <v>596.98215292360396</v>
      </c>
      <c r="H5" s="21">
        <v>12.5981489993771</v>
      </c>
      <c r="I5" s="21">
        <v>19.364136862933101</v>
      </c>
      <c r="J5" s="21">
        <v>368.24922535094902</v>
      </c>
      <c r="K5" s="21">
        <v>16.9068630984859</v>
      </c>
      <c r="L5" s="21">
        <v>142.196855657886</v>
      </c>
      <c r="M5" s="21">
        <v>56245.064642603204</v>
      </c>
      <c r="N5" s="21">
        <v>8909.7811271129794</v>
      </c>
      <c r="O5" s="21">
        <v>47335.283515490199</v>
      </c>
      <c r="P5" s="21">
        <v>59.830732981696102</v>
      </c>
      <c r="Q5" s="21">
        <v>10.010732320309501</v>
      </c>
      <c r="R5" s="21">
        <v>5101.1541019747901</v>
      </c>
      <c r="S5" s="21">
        <v>5.9854841074312199</v>
      </c>
      <c r="T5" s="21">
        <v>213.28755986926501</v>
      </c>
      <c r="U5" s="21">
        <v>4.85454521404123</v>
      </c>
      <c r="V5" s="21">
        <v>10.3367747482597</v>
      </c>
      <c r="W5" s="21">
        <v>533.87704768046103</v>
      </c>
      <c r="X5" s="21">
        <v>1309.9935089314699</v>
      </c>
      <c r="Y5" s="21">
        <v>65.5908943600258</v>
      </c>
      <c r="Z5" s="21">
        <v>30.999568445245501</v>
      </c>
      <c r="AA5" s="23"/>
      <c r="AB5" s="46">
        <f t="shared" si="0"/>
        <v>-4.9064860553503639E-4</v>
      </c>
      <c r="AC5" s="46">
        <f t="shared" si="0"/>
        <v>-5.4515654482671118E-4</v>
      </c>
      <c r="AD5" s="23"/>
      <c r="AE5" s="21">
        <v>112</v>
      </c>
      <c r="AF5" s="21" t="s">
        <v>67</v>
      </c>
      <c r="AG5" s="21">
        <v>34.442579960817</v>
      </c>
      <c r="AH5" s="21">
        <v>49.073769568533997</v>
      </c>
      <c r="AI5" s="21">
        <v>1.0876961830504399</v>
      </c>
      <c r="AJ5" s="21">
        <v>1.9947478597295301</v>
      </c>
      <c r="AK5" s="21">
        <v>30.842372349381201</v>
      </c>
      <c r="AL5" s="21">
        <v>1.4080071106855001</v>
      </c>
      <c r="AM5" s="21">
        <v>11.9211239252549</v>
      </c>
      <c r="AN5" s="21">
        <v>3864.1066251767202</v>
      </c>
      <c r="AO5" s="21">
        <v>5.0123241900826097</v>
      </c>
      <c r="AP5" s="21">
        <v>0.82840689425779401</v>
      </c>
      <c r="AQ5" s="21">
        <v>423.64733956999498</v>
      </c>
      <c r="AR5" s="21">
        <v>0.58371578422617398</v>
      </c>
      <c r="AS5" s="21">
        <v>18.544927700132099</v>
      </c>
      <c r="AT5" s="21">
        <v>0.41321163132517502</v>
      </c>
      <c r="AU5" s="21">
        <v>0.83018062941120896</v>
      </c>
      <c r="AV5" s="21">
        <v>46.4095204997545</v>
      </c>
      <c r="AW5" s="21">
        <v>110.594319004353</v>
      </c>
      <c r="AX5" s="21">
        <v>5.4534955296160996</v>
      </c>
      <c r="AY5" s="21">
        <v>2.6033257704227699</v>
      </c>
      <c r="AZ5" s="21">
        <f t="shared" si="1"/>
        <v>4609.7976893377481</v>
      </c>
      <c r="BA5" s="21">
        <f t="shared" si="2"/>
        <v>745.69106416102795</v>
      </c>
      <c r="BC5" s="19">
        <f t="shared" si="3"/>
        <v>8.195914999173147E-2</v>
      </c>
      <c r="BD5" s="19">
        <f t="shared" si="3"/>
        <v>8.3693533378934176E-2</v>
      </c>
      <c r="BF5" s="19">
        <v>0.10113934533444353</v>
      </c>
      <c r="BG5" s="19">
        <v>0.10303809370885986</v>
      </c>
    </row>
    <row r="6" spans="1:59" x14ac:dyDescent="0.3">
      <c r="A6" s="23" t="s">
        <v>118</v>
      </c>
      <c r="B6" s="21">
        <v>59946.451378999998</v>
      </c>
      <c r="C6" s="21">
        <v>9310.3009302999999</v>
      </c>
      <c r="E6" s="23" t="s">
        <v>118</v>
      </c>
      <c r="F6" s="21">
        <v>426.04280549171199</v>
      </c>
      <c r="G6" s="21">
        <v>622.99680087303102</v>
      </c>
      <c r="H6" s="21">
        <v>13.165512547054799</v>
      </c>
      <c r="I6" s="21">
        <v>20.329599695762099</v>
      </c>
      <c r="J6" s="21">
        <v>384.66609026824699</v>
      </c>
      <c r="K6" s="21">
        <v>17.648967740868699</v>
      </c>
      <c r="L6" s="21">
        <v>148.54032352827599</v>
      </c>
      <c r="M6" s="21">
        <v>59918.974092715303</v>
      </c>
      <c r="N6" s="21">
        <v>9305.5275123596602</v>
      </c>
      <c r="O6" s="21">
        <v>50613.446580355703</v>
      </c>
      <c r="P6" s="21">
        <v>62.412960752217003</v>
      </c>
      <c r="Q6" s="21">
        <v>10.4529400287703</v>
      </c>
      <c r="R6" s="21">
        <v>5326.5406813384197</v>
      </c>
      <c r="S6" s="21">
        <v>6.2863760974883798</v>
      </c>
      <c r="T6" s="21">
        <v>222.87641605626101</v>
      </c>
      <c r="U6" s="21">
        <v>5.0727304794501604</v>
      </c>
      <c r="V6" s="21">
        <v>10.7748192485545</v>
      </c>
      <c r="W6" s="21">
        <v>557.87615646202198</v>
      </c>
      <c r="X6" s="21">
        <v>1368.9901475443201</v>
      </c>
      <c r="Y6" s="21">
        <v>68.464760660725105</v>
      </c>
      <c r="Z6" s="21">
        <v>32.389423546465103</v>
      </c>
      <c r="AA6" s="23"/>
      <c r="AB6" s="46">
        <f t="shared" si="0"/>
        <v>-4.5836385061352432E-4</v>
      </c>
      <c r="AC6" s="46">
        <f t="shared" si="0"/>
        <v>-5.1270286278338702E-4</v>
      </c>
      <c r="AD6" s="23"/>
      <c r="AE6" s="21">
        <v>113</v>
      </c>
      <c r="AF6" s="21" t="s">
        <v>118</v>
      </c>
      <c r="AG6" s="21">
        <v>15.2046714201153</v>
      </c>
      <c r="AH6" s="21">
        <v>20.872731324116799</v>
      </c>
      <c r="AI6" s="21">
        <v>0.487196000631266</v>
      </c>
      <c r="AJ6" s="21">
        <v>1.0035364494013801</v>
      </c>
      <c r="AK6" s="21">
        <v>13.3965304185813</v>
      </c>
      <c r="AL6" s="21">
        <v>0.60632608077838301</v>
      </c>
      <c r="AM6" s="21">
        <v>5.18835558587205</v>
      </c>
      <c r="AN6" s="21">
        <v>1668.9342988365199</v>
      </c>
      <c r="AO6" s="21">
        <v>2.1604259946596298</v>
      </c>
      <c r="AP6" s="21">
        <v>0.35683490845036198</v>
      </c>
      <c r="AQ6" s="21">
        <v>183.02151511166801</v>
      </c>
      <c r="AR6" s="21">
        <v>0.29502466662313398</v>
      </c>
      <c r="AS6" s="21">
        <v>8.2619960031921398</v>
      </c>
      <c r="AT6" s="21">
        <v>0.181316994501623</v>
      </c>
      <c r="AU6" s="21">
        <v>0.344204060953269</v>
      </c>
      <c r="AV6" s="21">
        <v>20.6720415722084</v>
      </c>
      <c r="AW6" s="21">
        <v>48.586556204905897</v>
      </c>
      <c r="AX6" s="21">
        <v>2.34504724478513</v>
      </c>
      <c r="AY6" s="21">
        <v>1.1344264185572701</v>
      </c>
      <c r="AZ6" s="21">
        <f t="shared" si="1"/>
        <v>1993.0530352965211</v>
      </c>
      <c r="BA6" s="21">
        <f t="shared" si="2"/>
        <v>324.11873646000117</v>
      </c>
      <c r="BC6" s="19">
        <f t="shared" si="3"/>
        <v>3.326246928414664E-2</v>
      </c>
      <c r="BD6" s="19">
        <f t="shared" si="3"/>
        <v>3.4830775152671856E-2</v>
      </c>
      <c r="BF6" s="19">
        <v>5.9944930685227382E-2</v>
      </c>
      <c r="BG6" s="19">
        <v>6.1846562212194735E-2</v>
      </c>
    </row>
    <row r="7" spans="1:59" x14ac:dyDescent="0.3">
      <c r="A7" s="23" t="s">
        <v>119</v>
      </c>
      <c r="B7" s="21">
        <v>411178.74536</v>
      </c>
      <c r="C7" s="21">
        <v>62999.797829000003</v>
      </c>
      <c r="E7" s="23" t="s">
        <v>119</v>
      </c>
      <c r="F7" s="21">
        <v>2827.1182311215398</v>
      </c>
      <c r="G7" s="21">
        <v>4278.6397746876301</v>
      </c>
      <c r="H7" s="21">
        <v>84.880053351852197</v>
      </c>
      <c r="I7" s="21">
        <v>108.276978896255</v>
      </c>
      <c r="J7" s="21">
        <v>2575.7698121110898</v>
      </c>
      <c r="K7" s="21">
        <v>120.083134090621</v>
      </c>
      <c r="L7" s="21">
        <v>995.39207317140301</v>
      </c>
      <c r="M7" s="21">
        <v>408034.23843141098</v>
      </c>
      <c r="N7" s="21">
        <v>62513.744931188201</v>
      </c>
      <c r="O7" s="21">
        <v>345520.49350022298</v>
      </c>
      <c r="P7" s="21">
        <v>410.20692141073698</v>
      </c>
      <c r="Q7" s="21">
        <v>70.760816591985005</v>
      </c>
      <c r="R7" s="21">
        <v>36066.9733560409</v>
      </c>
      <c r="S7" s="21">
        <v>35.471563793492997</v>
      </c>
      <c r="T7" s="21">
        <v>1443.86026091701</v>
      </c>
      <c r="U7" s="21">
        <v>33.805153634594902</v>
      </c>
      <c r="V7" s="21">
        <v>73.753433533402699</v>
      </c>
      <c r="W7" s="21">
        <v>3614.6447130408901</v>
      </c>
      <c r="X7" s="21">
        <v>9090.3675027695499</v>
      </c>
      <c r="Y7" s="21">
        <v>466.54493416447502</v>
      </c>
      <c r="Z7" s="21">
        <v>217.19621786074501</v>
      </c>
      <c r="AA7" s="23"/>
      <c r="AB7" s="46">
        <f t="shared" si="0"/>
        <v>-7.6475424959913845E-3</v>
      </c>
      <c r="AC7" s="46">
        <f t="shared" si="0"/>
        <v>-7.7151501204986792E-3</v>
      </c>
      <c r="AD7" s="23"/>
      <c r="AE7" s="21">
        <v>124</v>
      </c>
      <c r="AF7" s="21" t="s">
        <v>119</v>
      </c>
      <c r="AG7" s="21">
        <v>212.52450323948599</v>
      </c>
      <c r="AH7" s="21">
        <v>313.635316835347</v>
      </c>
      <c r="AI7" s="21">
        <v>6.4561001362685602</v>
      </c>
      <c r="AJ7" s="21">
        <v>10.6620046549649</v>
      </c>
      <c r="AK7" s="21">
        <v>190.834311458922</v>
      </c>
      <c r="AL7" s="21">
        <v>8.9611127984159999</v>
      </c>
      <c r="AM7" s="21">
        <v>74.058900961834098</v>
      </c>
      <c r="AN7" s="21">
        <v>24578.819577190199</v>
      </c>
      <c r="AO7" s="21">
        <v>29.436502571885701</v>
      </c>
      <c r="AP7" s="21">
        <v>5.1804686833558096</v>
      </c>
      <c r="AQ7" s="21">
        <v>2664.2399954033199</v>
      </c>
      <c r="AR7" s="21">
        <v>3.2641447950892801</v>
      </c>
      <c r="AS7" s="21">
        <v>111.664494294021</v>
      </c>
      <c r="AT7" s="21">
        <v>2.58130822923148</v>
      </c>
      <c r="AU7" s="21">
        <v>5.0718554503775399</v>
      </c>
      <c r="AV7" s="21">
        <v>279.448618275603</v>
      </c>
      <c r="AW7" s="21">
        <v>680.57137515814202</v>
      </c>
      <c r="AX7" s="21">
        <v>34.756694282797199</v>
      </c>
      <c r="AY7" s="21">
        <v>16.238827323761502</v>
      </c>
      <c r="AZ7" s="21">
        <f t="shared" si="1"/>
        <v>29228.406111743028</v>
      </c>
      <c r="BA7" s="21">
        <f t="shared" si="2"/>
        <v>4649.5865345528291</v>
      </c>
      <c r="BC7" s="19">
        <f t="shared" si="3"/>
        <v>7.1632239059409755E-2</v>
      </c>
      <c r="BD7" s="19">
        <f t="shared" si="3"/>
        <v>7.4377027638815207E-2</v>
      </c>
      <c r="BF7" s="19">
        <v>8.4718812115522929E-2</v>
      </c>
      <c r="BG7" s="19">
        <v>8.7836872631089385E-2</v>
      </c>
    </row>
    <row r="8" spans="1:59" x14ac:dyDescent="0.3">
      <c r="A8" s="23" t="s">
        <v>68</v>
      </c>
      <c r="B8" s="21">
        <v>689742.17931000004</v>
      </c>
      <c r="C8" s="21">
        <v>105391.25375</v>
      </c>
      <c r="E8" s="23" t="s">
        <v>68</v>
      </c>
      <c r="F8" s="21">
        <v>4753.9661689732502</v>
      </c>
      <c r="G8" s="21">
        <v>7235.9374074747702</v>
      </c>
      <c r="H8" s="21">
        <v>141.71840297182999</v>
      </c>
      <c r="I8" s="21">
        <v>168.017192413895</v>
      </c>
      <c r="J8" s="21">
        <v>4329.1846249662403</v>
      </c>
      <c r="K8" s="21">
        <v>202.59175206821101</v>
      </c>
      <c r="L8" s="21">
        <v>1674.29928228531</v>
      </c>
      <c r="M8" s="21">
        <v>689088.70281960105</v>
      </c>
      <c r="N8" s="21">
        <v>105282.182632428</v>
      </c>
      <c r="O8" s="21">
        <v>583806.52018717199</v>
      </c>
      <c r="P8" s="21">
        <v>686.51367196327101</v>
      </c>
      <c r="Q8" s="21">
        <v>119.493976090874</v>
      </c>
      <c r="R8" s="21">
        <v>60906.023190418702</v>
      </c>
      <c r="S8" s="21">
        <v>57.921456483517602</v>
      </c>
      <c r="T8" s="21">
        <v>2398.43234456037</v>
      </c>
      <c r="U8" s="21">
        <v>56.602322128342102</v>
      </c>
      <c r="V8" s="21">
        <v>124.77186428346999</v>
      </c>
      <c r="W8" s="21">
        <v>6004.7743933155798</v>
      </c>
      <c r="X8" s="21">
        <v>15269.2844127713</v>
      </c>
      <c r="Y8" s="21">
        <v>787.53248609710295</v>
      </c>
      <c r="Z8" s="21">
        <v>365.11768316274998</v>
      </c>
      <c r="AA8" s="23"/>
      <c r="AB8" s="46">
        <f t="shared" si="0"/>
        <v>-9.4742138439714687E-4</v>
      </c>
      <c r="AC8" s="46">
        <f t="shared" si="0"/>
        <v>-1.0349162163943437E-3</v>
      </c>
      <c r="AD8" s="23"/>
      <c r="AE8" s="21">
        <v>135</v>
      </c>
      <c r="AF8" s="21" t="s">
        <v>68</v>
      </c>
      <c r="AG8" s="21">
        <v>533.46810115078301</v>
      </c>
      <c r="AH8" s="21">
        <v>811.78584870655504</v>
      </c>
      <c r="AI8" s="21">
        <v>15.880830926697801</v>
      </c>
      <c r="AJ8" s="21">
        <v>20.3034188961804</v>
      </c>
      <c r="AK8" s="21">
        <v>484.59037537322098</v>
      </c>
      <c r="AL8" s="21">
        <v>22.841765661430301</v>
      </c>
      <c r="AM8" s="21">
        <v>187.735659492428</v>
      </c>
      <c r="AN8" s="21">
        <v>64645.173671275697</v>
      </c>
      <c r="AO8" s="21">
        <v>75.615245434484905</v>
      </c>
      <c r="AP8" s="21">
        <v>13.341924280631501</v>
      </c>
      <c r="AQ8" s="21">
        <v>6825.6582869807999</v>
      </c>
      <c r="AR8" s="21">
        <v>6.7897542788198804</v>
      </c>
      <c r="AS8" s="21">
        <v>271.411480757503</v>
      </c>
      <c r="AT8" s="21">
        <v>6.4100904608782203</v>
      </c>
      <c r="AU8" s="21">
        <v>13.6521195317771</v>
      </c>
      <c r="AV8" s="21">
        <v>679.42493943245699</v>
      </c>
      <c r="AW8" s="21">
        <v>1711.8092939272501</v>
      </c>
      <c r="AX8" s="21">
        <v>88.763970728114799</v>
      </c>
      <c r="AY8" s="21">
        <v>41.025098848896903</v>
      </c>
      <c r="AZ8" s="21">
        <f t="shared" si="1"/>
        <v>76455.681876144619</v>
      </c>
      <c r="BA8" s="21">
        <f t="shared" si="2"/>
        <v>11810.508204868922</v>
      </c>
      <c r="BC8" s="19">
        <f t="shared" si="3"/>
        <v>0.1109518724705609</v>
      </c>
      <c r="BD8" s="19">
        <f t="shared" si="3"/>
        <v>0.11217955317380705</v>
      </c>
      <c r="BF8" s="19">
        <v>0.16740620831667694</v>
      </c>
      <c r="BG8" s="19">
        <v>0.1693249645200578</v>
      </c>
    </row>
    <row r="9" spans="1:59" x14ac:dyDescent="0.3">
      <c r="A9" s="23" t="s">
        <v>120</v>
      </c>
      <c r="B9" s="21">
        <v>153514.78448999999</v>
      </c>
      <c r="C9" s="21">
        <v>23434.164273999999</v>
      </c>
      <c r="E9" s="23" t="s">
        <v>120</v>
      </c>
      <c r="F9" s="21">
        <v>1036.7521147285199</v>
      </c>
      <c r="G9" s="21">
        <v>1591.2914271069201</v>
      </c>
      <c r="H9" s="21">
        <v>30.586029971835998</v>
      </c>
      <c r="I9" s="21">
        <v>34.172150222942399</v>
      </c>
      <c r="J9" s="21">
        <v>945.80395013145005</v>
      </c>
      <c r="K9" s="21">
        <v>44.467741860811202</v>
      </c>
      <c r="L9" s="21">
        <v>365.909852345442</v>
      </c>
      <c r="M9" s="21">
        <v>150809.44110043699</v>
      </c>
      <c r="N9" s="21">
        <v>23019.103491239301</v>
      </c>
      <c r="O9" s="21">
        <v>127790.337609197</v>
      </c>
      <c r="P9" s="21">
        <v>148.44999399240501</v>
      </c>
      <c r="Q9" s="21">
        <v>26.164651642167801</v>
      </c>
      <c r="R9" s="21">
        <v>13342.3870169811</v>
      </c>
      <c r="S9" s="21">
        <v>12.0342701874479</v>
      </c>
      <c r="T9" s="21">
        <v>519.33026670414495</v>
      </c>
      <c r="U9" s="21">
        <v>12.37190936799</v>
      </c>
      <c r="V9" s="21">
        <v>27.290040179235799</v>
      </c>
      <c r="W9" s="21">
        <v>1300.22521977325</v>
      </c>
      <c r="X9" s="21">
        <v>3329.0854798084101</v>
      </c>
      <c r="Y9" s="21">
        <v>172.91553056983901</v>
      </c>
      <c r="Z9" s="21">
        <v>79.865845665437504</v>
      </c>
      <c r="AA9" s="23"/>
      <c r="AB9" s="46">
        <f t="shared" si="0"/>
        <v>-1.7622689557560026E-2</v>
      </c>
      <c r="AC9" s="46">
        <f t="shared" si="0"/>
        <v>-1.7711780881437472E-2</v>
      </c>
      <c r="AD9" s="23"/>
      <c r="AE9" s="21">
        <v>146</v>
      </c>
      <c r="AF9" s="21" t="s">
        <v>120</v>
      </c>
      <c r="AG9" s="21">
        <v>252.888804149159</v>
      </c>
      <c r="AH9" s="21">
        <v>392.464380960852</v>
      </c>
      <c r="AI9" s="21">
        <v>7.4289967067379097</v>
      </c>
      <c r="AJ9" s="21">
        <v>8.2628880811981809</v>
      </c>
      <c r="AK9" s="21">
        <v>231.727911443686</v>
      </c>
      <c r="AL9" s="21">
        <v>10.9686791565431</v>
      </c>
      <c r="AM9" s="21">
        <v>89.673512948512894</v>
      </c>
      <c r="AN9" s="21">
        <v>31348.122446896101</v>
      </c>
      <c r="AO9" s="21">
        <v>36.155293297880903</v>
      </c>
      <c r="AP9" s="21">
        <v>6.4093527411373099</v>
      </c>
      <c r="AQ9" s="21">
        <v>3273.31983055516</v>
      </c>
      <c r="AR9" s="21">
        <v>2.8259188671318798</v>
      </c>
      <c r="AS9" s="21">
        <v>127.44002469469601</v>
      </c>
      <c r="AT9" s="21">
        <v>3.0473686121624799</v>
      </c>
      <c r="AU9" s="21">
        <v>6.6743405166515002</v>
      </c>
      <c r="AV9" s="21">
        <v>319.06132776342599</v>
      </c>
      <c r="AW9" s="21">
        <v>813.32536334416602</v>
      </c>
      <c r="AX9" s="21">
        <v>42.655465601705799</v>
      </c>
      <c r="AY9" s="21">
        <v>19.593093793119898</v>
      </c>
      <c r="AZ9" s="21">
        <f t="shared" si="1"/>
        <v>36992.04500013002</v>
      </c>
      <c r="BA9" s="21">
        <f t="shared" si="2"/>
        <v>5643.9225532339187</v>
      </c>
      <c r="BC9" s="19">
        <f t="shared" si="3"/>
        <v>0.24528998138447999</v>
      </c>
      <c r="BD9" s="19">
        <f t="shared" si="3"/>
        <v>0.24518429031703623</v>
      </c>
      <c r="BF9" s="19">
        <v>0.27202339269672626</v>
      </c>
      <c r="BG9" s="19">
        <v>0.27205458062668547</v>
      </c>
    </row>
    <row r="10" spans="1:59" x14ac:dyDescent="0.3">
      <c r="A10" s="23" t="s">
        <v>121</v>
      </c>
      <c r="B10" s="21">
        <v>203837.07174000001</v>
      </c>
      <c r="C10" s="21">
        <v>32023.194055</v>
      </c>
      <c r="E10" s="23" t="s">
        <v>121</v>
      </c>
      <c r="F10" s="21">
        <v>1370.1762169788899</v>
      </c>
      <c r="G10" s="21">
        <v>2303.2445483556198</v>
      </c>
      <c r="H10" s="21">
        <v>36.695931480348499</v>
      </c>
      <c r="I10" s="21">
        <v>30.463441966081898</v>
      </c>
      <c r="J10" s="21">
        <v>1264.69926409718</v>
      </c>
      <c r="K10" s="21">
        <v>64.589280907422406</v>
      </c>
      <c r="L10" s="21">
        <v>495.21969752586301</v>
      </c>
      <c r="M10" s="21">
        <v>200618.63307285699</v>
      </c>
      <c r="N10" s="21">
        <v>31454.844235960602</v>
      </c>
      <c r="O10" s="21">
        <v>169163.78883689601</v>
      </c>
      <c r="P10" s="21">
        <v>170.02442996742599</v>
      </c>
      <c r="Q10" s="21">
        <v>35.532806759370999</v>
      </c>
      <c r="R10" s="21">
        <v>18513.4291836835</v>
      </c>
      <c r="S10" s="21">
        <v>11.652293854065</v>
      </c>
      <c r="T10" s="21">
        <v>673.59091078445897</v>
      </c>
      <c r="U10" s="21">
        <v>17.457343540733099</v>
      </c>
      <c r="V10" s="21">
        <v>33.986991627948001</v>
      </c>
      <c r="W10" s="21">
        <v>1686.11893020717</v>
      </c>
      <c r="X10" s="21">
        <v>4386.7031366259298</v>
      </c>
      <c r="Y10" s="21">
        <v>251.673315365664</v>
      </c>
      <c r="Z10" s="21">
        <v>109.586512232896</v>
      </c>
      <c r="AA10" s="23"/>
      <c r="AB10" s="46">
        <f t="shared" si="0"/>
        <v>-1.5789270517230721E-2</v>
      </c>
      <c r="AC10" s="46">
        <f t="shared" si="0"/>
        <v>-1.774806779308943E-2</v>
      </c>
      <c r="AD10" s="23"/>
      <c r="AE10" s="21">
        <v>147</v>
      </c>
      <c r="AF10" s="21" t="s">
        <v>121</v>
      </c>
      <c r="AG10" s="21">
        <v>474.324461875503</v>
      </c>
      <c r="AH10" s="21">
        <v>809.61352982319102</v>
      </c>
      <c r="AI10" s="21">
        <v>12.395048561761</v>
      </c>
      <c r="AJ10" s="21">
        <v>9.9503781005057892</v>
      </c>
      <c r="AK10" s="21">
        <v>437.79723012663698</v>
      </c>
      <c r="AL10" s="21">
        <v>22.759247471175499</v>
      </c>
      <c r="AM10" s="21">
        <v>171.976645676098</v>
      </c>
      <c r="AN10" s="21">
        <v>58068.315848710401</v>
      </c>
      <c r="AO10" s="21">
        <v>56.088470319839502</v>
      </c>
      <c r="AP10" s="21">
        <v>12.325027686539601</v>
      </c>
      <c r="AQ10" s="21">
        <v>6457.8619438743599</v>
      </c>
      <c r="AR10" s="21">
        <v>3.8585561951385499</v>
      </c>
      <c r="AS10" s="21">
        <v>232.31135537666299</v>
      </c>
      <c r="AT10" s="21">
        <v>6.1346572002611399</v>
      </c>
      <c r="AU10" s="21">
        <v>11.43348089953</v>
      </c>
      <c r="AV10" s="21">
        <v>581.45326519130901</v>
      </c>
      <c r="AW10" s="21">
        <v>1515.8690120987701</v>
      </c>
      <c r="AX10" s="21">
        <v>88.695344990025603</v>
      </c>
      <c r="AY10" s="21">
        <v>38.210485390952996</v>
      </c>
      <c r="AZ10" s="21">
        <f t="shared" si="1"/>
        <v>69011.373989568659</v>
      </c>
      <c r="BA10" s="21">
        <f t="shared" si="2"/>
        <v>10943.058140858258</v>
      </c>
      <c r="BC10" s="19">
        <f t="shared" si="3"/>
        <v>0.34399284319969609</v>
      </c>
      <c r="BD10" s="19">
        <f t="shared" si="3"/>
        <v>0.34789738772089224</v>
      </c>
      <c r="BF10" s="19">
        <v>0.33141501891014397</v>
      </c>
      <c r="BG10" s="19">
        <v>0.33608987889967962</v>
      </c>
    </row>
    <row r="11" spans="1:59" x14ac:dyDescent="0.3">
      <c r="A11" s="23" t="s">
        <v>122</v>
      </c>
      <c r="B11" s="21">
        <v>1365417.8803000001</v>
      </c>
      <c r="C11" s="21">
        <v>211411.65085000001</v>
      </c>
      <c r="E11" s="23" t="s">
        <v>122</v>
      </c>
      <c r="F11" s="21">
        <v>7542.2761608712599</v>
      </c>
      <c r="G11" s="21">
        <v>12047.429487921399</v>
      </c>
      <c r="H11" s="21">
        <v>215.11002904589401</v>
      </c>
      <c r="I11" s="21">
        <v>168.28921697338399</v>
      </c>
      <c r="J11" s="21">
        <v>6938.4298891626204</v>
      </c>
      <c r="K11" s="21">
        <v>333.92373870820199</v>
      </c>
      <c r="L11" s="21">
        <v>2690.5750806064898</v>
      </c>
      <c r="M11" s="21">
        <v>1099002.51605218</v>
      </c>
      <c r="N11" s="21">
        <v>170006.33182074199</v>
      </c>
      <c r="O11" s="21">
        <v>928996.184231441</v>
      </c>
      <c r="P11" s="21">
        <v>1062.0395214867899</v>
      </c>
      <c r="Q11" s="21">
        <v>194.67882317278099</v>
      </c>
      <c r="R11" s="21">
        <v>99493.6797411773</v>
      </c>
      <c r="S11" s="21">
        <v>70.5801880542557</v>
      </c>
      <c r="T11" s="21">
        <v>3667.9523917392798</v>
      </c>
      <c r="U11" s="21">
        <v>90.475048529241704</v>
      </c>
      <c r="V11" s="21">
        <v>204.22918136873901</v>
      </c>
      <c r="W11" s="21">
        <v>9184.6836543814097</v>
      </c>
      <c r="X11" s="21">
        <v>24213.659013321401</v>
      </c>
      <c r="Y11" s="21">
        <v>1300.9235881325201</v>
      </c>
      <c r="Z11" s="21">
        <v>587.39706608905499</v>
      </c>
      <c r="AA11" s="23"/>
      <c r="AB11" s="46">
        <f t="shared" si="0"/>
        <v>-0.19511635821649354</v>
      </c>
      <c r="AC11" s="46">
        <f t="shared" si="0"/>
        <v>-0.19585164234224611</v>
      </c>
      <c r="AD11" s="23"/>
      <c r="AE11" s="21">
        <v>148</v>
      </c>
      <c r="AF11" s="21" t="s">
        <v>122</v>
      </c>
      <c r="AG11" s="21">
        <v>1843.26008567283</v>
      </c>
      <c r="AH11" s="21">
        <v>2966.8938335180701</v>
      </c>
      <c r="AI11" s="21">
        <v>52.374251636088701</v>
      </c>
      <c r="AJ11" s="21">
        <v>41.056873058438903</v>
      </c>
      <c r="AK11" s="21">
        <v>1701.74361264049</v>
      </c>
      <c r="AL11" s="21">
        <v>82.251228014692401</v>
      </c>
      <c r="AM11" s="21">
        <v>659.921386095255</v>
      </c>
      <c r="AN11" s="21">
        <v>227904.73380369399</v>
      </c>
      <c r="AO11" s="21">
        <v>259.12943885461402</v>
      </c>
      <c r="AP11" s="21">
        <v>47.706865106077501</v>
      </c>
      <c r="AQ11" s="21">
        <v>24405.5424782927</v>
      </c>
      <c r="AR11" s="21">
        <v>16.604022683078799</v>
      </c>
      <c r="AS11" s="21">
        <v>901.43447939731402</v>
      </c>
      <c r="AT11" s="21">
        <v>22.292323221295302</v>
      </c>
      <c r="AU11" s="21">
        <v>49.976377763070097</v>
      </c>
      <c r="AV11" s="21">
        <v>2257.2144587780399</v>
      </c>
      <c r="AW11" s="21">
        <v>5925.6900121958697</v>
      </c>
      <c r="AX11" s="21">
        <v>320.42089784288697</v>
      </c>
      <c r="AY11" s="21">
        <v>144.22973735124901</v>
      </c>
      <c r="AZ11" s="21">
        <f t="shared" si="1"/>
        <v>269602.47616581607</v>
      </c>
      <c r="BA11" s="21">
        <f t="shared" si="2"/>
        <v>41697.742362122081</v>
      </c>
      <c r="BC11" s="19">
        <f t="shared" si="3"/>
        <v>0.24531561322923806</v>
      </c>
      <c r="BD11" s="19">
        <f t="shared" si="3"/>
        <v>0.24527170203336307</v>
      </c>
      <c r="BF11" s="19">
        <v>0.27308539792552955</v>
      </c>
      <c r="BG11" s="19">
        <v>0.27355611816263742</v>
      </c>
    </row>
    <row r="12" spans="1:59" x14ac:dyDescent="0.3">
      <c r="A12" s="23" t="s">
        <v>69</v>
      </c>
      <c r="B12" s="21">
        <v>126414.11748</v>
      </c>
      <c r="C12" s="21">
        <v>20574.239894999999</v>
      </c>
      <c r="E12" s="23" t="s">
        <v>69</v>
      </c>
      <c r="F12" s="21">
        <v>726.98595435330105</v>
      </c>
      <c r="G12" s="21">
        <v>1023.78199121458</v>
      </c>
      <c r="H12" s="21">
        <v>22.299058405947999</v>
      </c>
      <c r="I12" s="21">
        <v>38.0104109966545</v>
      </c>
      <c r="J12" s="21">
        <v>642.35557708736303</v>
      </c>
      <c r="K12" s="21">
        <v>29.285799699069099</v>
      </c>
      <c r="L12" s="21">
        <v>248.85105121888</v>
      </c>
      <c r="M12" s="21">
        <v>95840.835150933897</v>
      </c>
      <c r="N12" s="21">
        <v>15562.5992982688</v>
      </c>
      <c r="O12" s="21">
        <v>80278.235852665093</v>
      </c>
      <c r="P12" s="21">
        <v>100.144779400012</v>
      </c>
      <c r="Q12" s="21">
        <v>17.366388333140399</v>
      </c>
      <c r="R12" s="21">
        <v>8878.7308299850592</v>
      </c>
      <c r="S12" s="21">
        <v>12.235966423607</v>
      </c>
      <c r="T12" s="21">
        <v>375.19956513831198</v>
      </c>
      <c r="U12" s="21">
        <v>8.5631278074483106</v>
      </c>
      <c r="V12" s="21">
        <v>16.955294565055599</v>
      </c>
      <c r="W12" s="21">
        <v>938.96529362808997</v>
      </c>
      <c r="X12" s="21">
        <v>2314.9116927638702</v>
      </c>
      <c r="Y12" s="21">
        <v>113.461280885376</v>
      </c>
      <c r="Z12" s="21">
        <v>54.495236363034998</v>
      </c>
      <c r="AA12" s="23"/>
      <c r="AB12" s="46">
        <f t="shared" si="0"/>
        <v>-0.24185022162499459</v>
      </c>
      <c r="AC12" s="46">
        <f t="shared" si="0"/>
        <v>-0.24358812876237237</v>
      </c>
      <c r="AD12" s="23"/>
      <c r="AE12" s="21">
        <v>159</v>
      </c>
      <c r="AF12" s="21" t="s">
        <v>69</v>
      </c>
      <c r="AG12" s="21">
        <v>57.171034924528598</v>
      </c>
      <c r="AH12" s="21">
        <v>78.261679562304906</v>
      </c>
      <c r="AI12" s="21">
        <v>1.76745526154379</v>
      </c>
      <c r="AJ12" s="21">
        <v>3.4999177231564902</v>
      </c>
      <c r="AK12" s="21">
        <v>49.756528657039802</v>
      </c>
      <c r="AL12" s="21">
        <v>2.27260805606078</v>
      </c>
      <c r="AM12" s="21">
        <v>19.343200835560499</v>
      </c>
      <c r="AN12" s="21">
        <v>5995.1758497108804</v>
      </c>
      <c r="AO12" s="21">
        <v>7.5393749992807297</v>
      </c>
      <c r="AP12" s="21">
        <v>1.3324521768496</v>
      </c>
      <c r="AQ12" s="21">
        <v>685.71642482353104</v>
      </c>
      <c r="AR12" s="21">
        <v>1.0984425261507</v>
      </c>
      <c r="AS12" s="21">
        <v>29.966270671029601</v>
      </c>
      <c r="AT12" s="21">
        <v>0.67768061924829004</v>
      </c>
      <c r="AU12" s="21">
        <v>1.2270278345747101</v>
      </c>
      <c r="AV12" s="21">
        <v>74.972235781966603</v>
      </c>
      <c r="AW12" s="21">
        <v>181.18174231366501</v>
      </c>
      <c r="AX12" s="21">
        <v>8.79153220075397</v>
      </c>
      <c r="AY12" s="21">
        <v>4.2521551765998797</v>
      </c>
      <c r="AZ12" s="21">
        <f t="shared" si="1"/>
        <v>7204.0036138547257</v>
      </c>
      <c r="BA12" s="21">
        <f t="shared" si="2"/>
        <v>1208.8277641438453</v>
      </c>
      <c r="BC12" s="19">
        <f t="shared" si="3"/>
        <v>7.5166327615046116E-2</v>
      </c>
      <c r="BD12" s="19">
        <f t="shared" si="3"/>
        <v>7.7675184008516918E-2</v>
      </c>
      <c r="BF12" s="19">
        <v>9.1498164963412829E-2</v>
      </c>
      <c r="BG12" s="19">
        <v>9.4975379128275472E-2</v>
      </c>
    </row>
    <row r="13" spans="1:59" x14ac:dyDescent="0.3">
      <c r="A13" s="23" t="s">
        <v>82</v>
      </c>
      <c r="B13" s="21">
        <v>3073.1910171999998</v>
      </c>
      <c r="C13" s="21">
        <v>476.34084000000001</v>
      </c>
      <c r="E13" s="23" t="s">
        <v>82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3"/>
      <c r="AB13" s="46">
        <f t="shared" si="0"/>
        <v>-1</v>
      </c>
      <c r="AC13" s="46">
        <f t="shared" si="0"/>
        <v>-1</v>
      </c>
      <c r="AD13" s="23"/>
      <c r="AZ13" s="21">
        <f t="shared" si="1"/>
        <v>0</v>
      </c>
      <c r="BA13" s="21">
        <f t="shared" si="2"/>
        <v>0</v>
      </c>
      <c r="BC13" s="19" t="e">
        <f t="shared" si="3"/>
        <v>#DIV/0!</v>
      </c>
      <c r="BD13" s="19" t="e">
        <f t="shared" si="3"/>
        <v>#DIV/0!</v>
      </c>
      <c r="BF13" s="19" t="e">
        <v>#DIV/0!</v>
      </c>
      <c r="BG13" s="19" t="e">
        <v>#DIV/0!</v>
      </c>
    </row>
    <row r="14" spans="1:59" x14ac:dyDescent="0.3">
      <c r="A14" s="23" t="s">
        <v>83</v>
      </c>
      <c r="B14" s="21">
        <v>2267.8584925999999</v>
      </c>
      <c r="C14" s="21">
        <v>370.68489176000003</v>
      </c>
      <c r="E14" s="23" t="s">
        <v>177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3"/>
      <c r="AB14" s="46">
        <f t="shared" si="0"/>
        <v>-1</v>
      </c>
      <c r="AC14" s="46">
        <f t="shared" si="0"/>
        <v>-1</v>
      </c>
      <c r="AD14" s="23"/>
      <c r="AZ14" s="21">
        <f t="shared" si="1"/>
        <v>0</v>
      </c>
      <c r="BA14" s="21">
        <f t="shared" ref="BA14:BA15" si="4">SUM(AG14:AY14)-AN14</f>
        <v>0</v>
      </c>
      <c r="BC14" s="19" t="e">
        <f t="shared" si="3"/>
        <v>#DIV/0!</v>
      </c>
      <c r="BD14" s="19" t="e">
        <f t="shared" si="3"/>
        <v>#DIV/0!</v>
      </c>
      <c r="BF14" s="19" t="e">
        <v>#DIV/0!</v>
      </c>
      <c r="BG14" s="19" t="e">
        <v>#DIV/0!</v>
      </c>
    </row>
    <row r="15" spans="1:59" x14ac:dyDescent="0.3">
      <c r="A15" s="13" t="s">
        <v>84</v>
      </c>
      <c r="B15" s="21">
        <v>1282.3371939000001</v>
      </c>
      <c r="C15" s="21">
        <v>198.29427175999999</v>
      </c>
      <c r="E15" s="23" t="s">
        <v>84</v>
      </c>
      <c r="F15" s="21">
        <v>3.5059509361376001E-2</v>
      </c>
      <c r="G15" s="21">
        <v>5.5228456158335798E-2</v>
      </c>
      <c r="H15" s="21">
        <v>1.0242098359210001E-3</v>
      </c>
      <c r="I15" s="21">
        <v>7.6776423772438704E-4</v>
      </c>
      <c r="J15" s="21">
        <v>3.2538218775663201E-2</v>
      </c>
      <c r="K15" s="21">
        <v>1.51740405760677E-3</v>
      </c>
      <c r="L15" s="21">
        <v>1.2526889223256499E-2</v>
      </c>
      <c r="M15" s="21">
        <v>5.3312373457453397</v>
      </c>
      <c r="N15" s="21">
        <v>0.78777410506126</v>
      </c>
      <c r="O15" s="21">
        <v>4.5434632406840798</v>
      </c>
      <c r="P15" s="21">
        <v>5.2821520417555296E-3</v>
      </c>
      <c r="Q15" s="21">
        <v>9.0839200383604297E-4</v>
      </c>
      <c r="R15" s="21">
        <v>0.45916222159757802</v>
      </c>
      <c r="S15" s="21">
        <v>3.0332468019202201E-4</v>
      </c>
      <c r="T15" s="21">
        <v>1.7175180365636498E-2</v>
      </c>
      <c r="U15" s="21">
        <v>4.1362291043172002E-4</v>
      </c>
      <c r="V15" s="21">
        <v>1.0045135226001199E-3</v>
      </c>
      <c r="W15" s="21">
        <v>4.3016821265783697E-2</v>
      </c>
      <c r="X15" s="21">
        <v>0.113214526254291</v>
      </c>
      <c r="Y15" s="21">
        <v>5.9088655566395002E-3</v>
      </c>
      <c r="Z15" s="21">
        <v>2.7220332126302702E-3</v>
      </c>
      <c r="AA15" s="23"/>
      <c r="AB15" s="46">
        <f t="shared" si="0"/>
        <v>-0.99584256202572474</v>
      </c>
      <c r="AC15" s="46">
        <f t="shared" si="0"/>
        <v>-0.99602724729227321</v>
      </c>
      <c r="AD15" s="23"/>
      <c r="AE15" s="21">
        <v>162</v>
      </c>
      <c r="AF15" s="21" t="s">
        <v>84</v>
      </c>
      <c r="AG15" s="21">
        <v>1.25575838028453E-2</v>
      </c>
      <c r="AH15" s="21">
        <v>1.97817158768884E-2</v>
      </c>
      <c r="AI15" s="21">
        <v>3.6685067789221599E-4</v>
      </c>
      <c r="AJ15" s="21">
        <v>2.7499694351717997E-4</v>
      </c>
      <c r="AK15" s="21">
        <v>1.16545633063651E-2</v>
      </c>
      <c r="AL15" s="21">
        <v>5.4350341270037396E-4</v>
      </c>
      <c r="AM15" s="21">
        <v>4.4868666445836399E-3</v>
      </c>
      <c r="AN15" s="21">
        <v>1.6273751296103001</v>
      </c>
      <c r="AO15" s="21">
        <v>1.89196200153674E-3</v>
      </c>
      <c r="AP15" s="21">
        <v>3.2536833168705898E-4</v>
      </c>
      <c r="AQ15" s="21">
        <v>0.16446200385689699</v>
      </c>
      <c r="AR15" s="21">
        <v>1.08644228248522E-4</v>
      </c>
      <c r="AS15" s="21">
        <v>6.1518043221440097E-3</v>
      </c>
      <c r="AT15" s="21">
        <v>1.48151225403125E-4</v>
      </c>
      <c r="AU15" s="21">
        <v>3.59795946678787E-4</v>
      </c>
      <c r="AV15" s="21">
        <v>1.5407728729769501E-2</v>
      </c>
      <c r="AW15" s="21">
        <v>4.0551111102104097E-2</v>
      </c>
      <c r="AX15" s="21">
        <v>2.1164463614695701E-3</v>
      </c>
      <c r="AY15" s="21">
        <v>9.7497622482478597E-4</v>
      </c>
      <c r="AZ15" s="21">
        <f t="shared" si="1"/>
        <v>1.9095392026058555</v>
      </c>
      <c r="BA15" s="21">
        <f t="shared" si="4"/>
        <v>0.28216407299555546</v>
      </c>
      <c r="BC15" s="19">
        <f t="shared" si="3"/>
        <v>0.35817936414513357</v>
      </c>
      <c r="BD15" s="19">
        <f t="shared" si="3"/>
        <v>0.35817891345084696</v>
      </c>
      <c r="BF15" s="19">
        <v>0.43249470068377099</v>
      </c>
      <c r="BG15" s="19">
        <v>0.43249415450372697</v>
      </c>
    </row>
    <row r="16" spans="1:59" x14ac:dyDescent="0.3">
      <c r="A16" s="21"/>
    </row>
    <row r="17" spans="1:78" x14ac:dyDescent="0.3">
      <c r="A17" s="2"/>
    </row>
    <row r="18" spans="1:78" x14ac:dyDescent="0.3">
      <c r="A18" s="2" t="s">
        <v>450</v>
      </c>
      <c r="B18" s="1">
        <f>SUM(B3:B15)</f>
        <v>3114142.6520126993</v>
      </c>
      <c r="C18" s="1">
        <f>SUM(C3:C15)</f>
        <v>481547.11970172002</v>
      </c>
      <c r="F18" s="1">
        <f>SUM(F3:F15)</f>
        <v>19266.43957666956</v>
      </c>
      <c r="G18" s="1">
        <f t="shared" ref="G18:Z18" si="5">SUM(G3:G15)</f>
        <v>29961.940328738852</v>
      </c>
      <c r="H18" s="1">
        <f t="shared" si="5"/>
        <v>562.37932268258271</v>
      </c>
      <c r="I18" s="1">
        <f t="shared" si="5"/>
        <v>594.3318798306824</v>
      </c>
      <c r="J18" s="1">
        <f t="shared" si="5"/>
        <v>17608.364847835877</v>
      </c>
      <c r="K18" s="1">
        <f t="shared" si="5"/>
        <v>836.86990808512064</v>
      </c>
      <c r="L18" s="1">
        <f t="shared" si="5"/>
        <v>6822.4978757430899</v>
      </c>
      <c r="M18" s="1">
        <f t="shared" si="5"/>
        <v>2784576.6584560452</v>
      </c>
      <c r="N18" s="1">
        <f t="shared" si="5"/>
        <v>429912.85569839698</v>
      </c>
      <c r="O18" s="1">
        <f t="shared" si="5"/>
        <v>2354663.8027576492</v>
      </c>
      <c r="P18" s="1">
        <f t="shared" si="5"/>
        <v>2725.0897380237675</v>
      </c>
      <c r="Q18" s="1">
        <f t="shared" si="5"/>
        <v>488.81459501600955</v>
      </c>
      <c r="R18" s="1">
        <f t="shared" si="5"/>
        <v>249847.94205755141</v>
      </c>
      <c r="S18" s="1">
        <f t="shared" si="5"/>
        <v>214.53810807233322</v>
      </c>
      <c r="T18" s="1">
        <f t="shared" si="5"/>
        <v>9604.9589507829096</v>
      </c>
      <c r="U18" s="1">
        <f t="shared" si="5"/>
        <v>231.29695545285702</v>
      </c>
      <c r="V18" s="1">
        <f t="shared" si="5"/>
        <v>506.60299198024552</v>
      </c>
      <c r="W18" s="1">
        <f t="shared" si="5"/>
        <v>24047.532194331896</v>
      </c>
      <c r="X18" s="1">
        <f t="shared" si="5"/>
        <v>61847.05372489609</v>
      </c>
      <c r="Y18" s="1">
        <f t="shared" si="5"/>
        <v>3255.7314049881761</v>
      </c>
      <c r="Z18" s="1">
        <f t="shared" si="5"/>
        <v>1490.4712377163403</v>
      </c>
      <c r="AA18" s="1"/>
      <c r="AD18" s="1"/>
      <c r="AG18" s="1">
        <f t="shared" ref="AG18:BA18" si="6">SUM(AG3:AG15)</f>
        <v>3461.618343554117</v>
      </c>
      <c r="AH18" s="1">
        <f t="shared" si="6"/>
        <v>5499.1559461009829</v>
      </c>
      <c r="AI18" s="1">
        <f t="shared" si="6"/>
        <v>99.04688198652741</v>
      </c>
      <c r="AJ18" s="1">
        <f t="shared" si="6"/>
        <v>98.504366130203707</v>
      </c>
      <c r="AK18" s="1">
        <f t="shared" si="6"/>
        <v>3175.3023649444581</v>
      </c>
      <c r="AL18" s="1">
        <f t="shared" si="6"/>
        <v>153.67123270653997</v>
      </c>
      <c r="AM18" s="1">
        <f t="shared" si="6"/>
        <v>1233.2035379731994</v>
      </c>
      <c r="AN18" s="1">
        <f t="shared" si="6"/>
        <v>422615.87086551631</v>
      </c>
      <c r="AO18" s="1">
        <f t="shared" si="6"/>
        <v>476.6384844875177</v>
      </c>
      <c r="AP18" s="1">
        <f t="shared" si="6"/>
        <v>88.423526857860736</v>
      </c>
      <c r="AQ18" s="1">
        <f t="shared" si="6"/>
        <v>45400.252519729111</v>
      </c>
      <c r="AR18" s="1">
        <f t="shared" si="6"/>
        <v>35.87156812955859</v>
      </c>
      <c r="AS18" s="1">
        <f t="shared" si="6"/>
        <v>1720.9776740185587</v>
      </c>
      <c r="AT18" s="1">
        <f t="shared" si="6"/>
        <v>42.197184951680484</v>
      </c>
      <c r="AU18" s="1">
        <f t="shared" si="6"/>
        <v>90.168525861782825</v>
      </c>
      <c r="AV18" s="1">
        <f t="shared" si="6"/>
        <v>4308.5730966501942</v>
      </c>
      <c r="AW18" s="1">
        <f t="shared" si="6"/>
        <v>11110.672148304942</v>
      </c>
      <c r="AX18" s="1">
        <f t="shared" si="6"/>
        <v>598.09930377947956</v>
      </c>
      <c r="AY18" s="1">
        <f t="shared" si="6"/>
        <v>270.21201375288052</v>
      </c>
      <c r="AZ18" s="1">
        <f t="shared" si="6"/>
        <v>500478.45958543586</v>
      </c>
      <c r="BA18" s="1">
        <f t="shared" si="6"/>
        <v>77862.58871991963</v>
      </c>
      <c r="BC18" s="20"/>
      <c r="BD18" s="20"/>
    </row>
    <row r="19" spans="1:78" x14ac:dyDescent="0.3">
      <c r="B19" s="21"/>
      <c r="C19" s="21"/>
    </row>
    <row r="20" spans="1:78" x14ac:dyDescent="0.3"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78" s="21" customFormat="1" x14ac:dyDescent="0.3">
      <c r="A21" s="23"/>
      <c r="D21" s="23"/>
      <c r="E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</row>
    <row r="22" spans="1:78" s="21" customFormat="1" x14ac:dyDescent="0.3">
      <c r="A22" s="23"/>
      <c r="B22" s="23"/>
      <c r="C22" s="23"/>
      <c r="D22" s="23"/>
      <c r="E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</row>
    <row r="23" spans="1:78" s="21" customFormat="1" x14ac:dyDescent="0.3">
      <c r="A23" s="23"/>
      <c r="B23" s="23"/>
      <c r="C23" s="23"/>
      <c r="D23" s="23"/>
      <c r="E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</row>
    <row r="24" spans="1:78" s="21" customFormat="1" x14ac:dyDescent="0.3">
      <c r="A24" s="23"/>
      <c r="B24" s="23"/>
      <c r="C24" s="23"/>
      <c r="D24" s="23"/>
      <c r="E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</row>
    <row r="25" spans="1:78" s="21" customFormat="1" x14ac:dyDescent="0.3">
      <c r="A25" s="23"/>
      <c r="B25" s="23"/>
      <c r="C25" s="23"/>
      <c r="D25" s="23"/>
      <c r="E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</row>
    <row r="26" spans="1:78" s="21" customFormat="1" x14ac:dyDescent="0.3">
      <c r="A26" s="23"/>
      <c r="B26" s="23"/>
      <c r="C26" s="23"/>
      <c r="D26" s="23"/>
      <c r="E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</row>
    <row r="27" spans="1:78" s="21" customFormat="1" x14ac:dyDescent="0.3">
      <c r="A27" s="23"/>
      <c r="B27" s="23"/>
      <c r="C27" s="23"/>
      <c r="D27" s="23"/>
      <c r="E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</row>
    <row r="28" spans="1:78" s="21" customFormat="1" x14ac:dyDescent="0.3">
      <c r="A28" s="23"/>
      <c r="B28" s="23"/>
      <c r="C28" s="23"/>
      <c r="D28" s="23"/>
      <c r="E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</row>
    <row r="29" spans="1:78" s="21" customFormat="1" x14ac:dyDescent="0.3">
      <c r="A29" s="23"/>
      <c r="B29" s="23"/>
      <c r="C29" s="23"/>
      <c r="D29" s="23"/>
      <c r="E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</row>
    <row r="30" spans="1:78" s="21" customFormat="1" x14ac:dyDescent="0.3">
      <c r="A30" s="23"/>
      <c r="B30" s="23"/>
      <c r="C30" s="23"/>
      <c r="D30" s="23"/>
      <c r="E30" s="23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</row>
    <row r="31" spans="1:78" s="21" customFormat="1" x14ac:dyDescent="0.3">
      <c r="A31" s="23"/>
      <c r="B31" s="23"/>
      <c r="C31" s="23"/>
      <c r="D31" s="23"/>
      <c r="E31" s="23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</row>
    <row r="32" spans="1:78" s="21" customFormat="1" x14ac:dyDescent="0.3">
      <c r="A32" s="23"/>
      <c r="B32" s="23"/>
      <c r="C32" s="23"/>
      <c r="D32" s="23"/>
      <c r="E32" s="23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</row>
    <row r="33" spans="1:78" s="21" customFormat="1" x14ac:dyDescent="0.3">
      <c r="A33" s="23"/>
      <c r="B33" s="23"/>
      <c r="C33" s="23"/>
      <c r="D33" s="23"/>
      <c r="E33" s="23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</row>
    <row r="34" spans="1:78" s="21" customFormat="1" x14ac:dyDescent="0.3">
      <c r="A34" s="23"/>
      <c r="B34" s="23"/>
      <c r="C34" s="23"/>
      <c r="D34" s="23"/>
      <c r="E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</row>
    <row r="35" spans="1:78" s="21" customFormat="1" x14ac:dyDescent="0.3">
      <c r="A35" s="23"/>
      <c r="B35" s="23"/>
      <c r="C35" s="23"/>
      <c r="D35" s="23"/>
      <c r="E35" s="23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</row>
    <row r="36" spans="1:78" s="21" customFormat="1" x14ac:dyDescent="0.3">
      <c r="A36" s="23"/>
      <c r="B36" s="23"/>
      <c r="C36" s="23"/>
      <c r="D36" s="23"/>
      <c r="E36" s="23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</row>
    <row r="37" spans="1:78" s="21" customFormat="1" x14ac:dyDescent="0.3">
      <c r="A37" s="23"/>
      <c r="B37" s="23"/>
      <c r="C37" s="23"/>
      <c r="D37" s="23"/>
      <c r="E37" s="23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</row>
    <row r="38" spans="1:78" s="21" customFormat="1" x14ac:dyDescent="0.3">
      <c r="A38" s="23"/>
      <c r="B38" s="23"/>
      <c r="C38" s="23"/>
      <c r="D38" s="23"/>
      <c r="E38" s="23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</row>
    <row r="39" spans="1:78" s="21" customFormat="1" x14ac:dyDescent="0.3">
      <c r="A39" s="23"/>
      <c r="B39" s="23"/>
      <c r="C39" s="23"/>
      <c r="D39" s="23"/>
      <c r="E39" s="23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</row>
    <row r="40" spans="1:78" s="21" customFormat="1" x14ac:dyDescent="0.3">
      <c r="A40" s="23"/>
      <c r="B40" s="23"/>
      <c r="C40" s="23"/>
      <c r="D40" s="23"/>
      <c r="E40" s="23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</row>
    <row r="41" spans="1:78" s="21" customFormat="1" x14ac:dyDescent="0.3">
      <c r="A41" s="23"/>
      <c r="B41" s="23"/>
      <c r="C41" s="23"/>
      <c r="D41" s="23"/>
      <c r="E41" s="23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</row>
    <row r="42" spans="1:78" s="21" customFormat="1" x14ac:dyDescent="0.3">
      <c r="A42" s="23"/>
      <c r="B42" s="23"/>
      <c r="C42" s="23"/>
      <c r="D42" s="23"/>
      <c r="E42" s="23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</row>
    <row r="43" spans="1:78" s="21" customFormat="1" x14ac:dyDescent="0.3">
      <c r="A43" s="23"/>
      <c r="B43" s="23"/>
      <c r="C43" s="23"/>
      <c r="D43" s="23"/>
      <c r="E43" s="23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</row>
    <row r="44" spans="1:78" s="21" customFormat="1" x14ac:dyDescent="0.3">
      <c r="A44" s="23"/>
      <c r="B44" s="23"/>
      <c r="C44" s="23"/>
      <c r="D44" s="23"/>
      <c r="E44" s="23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</row>
    <row r="45" spans="1:78" s="21" customFormat="1" x14ac:dyDescent="0.3">
      <c r="A45" s="23"/>
      <c r="B45" s="23"/>
      <c r="C45" s="23"/>
      <c r="D45" s="23"/>
      <c r="E45" s="23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</row>
    <row r="46" spans="1:78" s="21" customFormat="1" x14ac:dyDescent="0.3">
      <c r="A46" s="23"/>
      <c r="B46" s="23"/>
      <c r="C46" s="23"/>
      <c r="D46" s="23"/>
      <c r="E46" s="23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</row>
    <row r="47" spans="1:78" s="21" customFormat="1" x14ac:dyDescent="0.3">
      <c r="A47" s="23"/>
      <c r="B47" s="23"/>
      <c r="C47" s="23"/>
      <c r="D47" s="23"/>
      <c r="E47" s="23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</row>
    <row r="48" spans="1:78" s="21" customFormat="1" x14ac:dyDescent="0.3">
      <c r="A48" s="23"/>
      <c r="B48" s="23"/>
      <c r="C48" s="23"/>
      <c r="D48" s="23"/>
      <c r="E48" s="23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</row>
    <row r="49" spans="1:78" s="21" customFormat="1" x14ac:dyDescent="0.3">
      <c r="A49" s="23"/>
      <c r="B49" s="23"/>
      <c r="C49" s="23"/>
      <c r="D49" s="23"/>
      <c r="E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</row>
    <row r="50" spans="1:78" s="21" customFormat="1" x14ac:dyDescent="0.3">
      <c r="A50" s="23"/>
      <c r="B50" s="23"/>
      <c r="C50" s="23"/>
      <c r="D50" s="23"/>
      <c r="E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</row>
    <row r="51" spans="1:78" s="21" customFormat="1" x14ac:dyDescent="0.3">
      <c r="A51" s="23"/>
      <c r="B51" s="23"/>
      <c r="C51" s="23"/>
      <c r="D51" s="23"/>
      <c r="E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</row>
    <row r="52" spans="1:78" s="21" customFormat="1" x14ac:dyDescent="0.3">
      <c r="A52" s="23"/>
      <c r="B52" s="23"/>
      <c r="C52" s="23"/>
      <c r="D52" s="23"/>
      <c r="E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</row>
    <row r="53" spans="1:78" s="21" customFormat="1" x14ac:dyDescent="0.3">
      <c r="A53" s="23"/>
      <c r="B53" s="23"/>
      <c r="C53" s="23"/>
      <c r="D53" s="23"/>
      <c r="E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</row>
    <row r="54" spans="1:78" s="21" customFormat="1" x14ac:dyDescent="0.3">
      <c r="A54" s="23"/>
      <c r="B54" s="23"/>
      <c r="C54" s="23"/>
      <c r="D54" s="23"/>
      <c r="E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</row>
    <row r="55" spans="1:78" s="21" customFormat="1" x14ac:dyDescent="0.3">
      <c r="A55" s="23"/>
      <c r="B55" s="23"/>
      <c r="C55" s="23"/>
      <c r="D55" s="23"/>
      <c r="E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</row>
    <row r="56" spans="1:78" s="21" customFormat="1" x14ac:dyDescent="0.3">
      <c r="A56" s="23"/>
      <c r="B56" s="23"/>
      <c r="C56" s="23"/>
      <c r="D56" s="23"/>
      <c r="E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</row>
    <row r="57" spans="1:78" s="21" customFormat="1" x14ac:dyDescent="0.3">
      <c r="A57" s="23"/>
      <c r="B57" s="23"/>
      <c r="C57" s="23"/>
      <c r="D57" s="23"/>
      <c r="E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</row>
    <row r="58" spans="1:78" s="21" customFormat="1" x14ac:dyDescent="0.3">
      <c r="A58" s="23"/>
      <c r="B58" s="23"/>
      <c r="C58" s="23"/>
      <c r="D58" s="23"/>
      <c r="E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</row>
    <row r="59" spans="1:78" s="21" customFormat="1" x14ac:dyDescent="0.3">
      <c r="A59" s="23"/>
      <c r="B59" s="23"/>
      <c r="C59" s="23"/>
      <c r="D59" s="23"/>
      <c r="E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</row>
    <row r="60" spans="1:78" s="21" customFormat="1" x14ac:dyDescent="0.3">
      <c r="A60" s="23"/>
      <c r="B60" s="23"/>
      <c r="C60" s="23"/>
      <c r="D60" s="23"/>
      <c r="E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</row>
    <row r="61" spans="1:78" s="21" customFormat="1" x14ac:dyDescent="0.3">
      <c r="A61" s="23"/>
      <c r="B61" s="23"/>
      <c r="C61" s="23"/>
      <c r="D61" s="23"/>
      <c r="E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</row>
    <row r="62" spans="1:78" s="21" customFormat="1" x14ac:dyDescent="0.3">
      <c r="A62" s="23"/>
      <c r="B62" s="23"/>
      <c r="C62" s="23"/>
      <c r="D62" s="23"/>
      <c r="E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</row>
    <row r="63" spans="1:78" s="21" customFormat="1" x14ac:dyDescent="0.3">
      <c r="A63" s="23"/>
      <c r="B63" s="23"/>
      <c r="C63" s="23"/>
      <c r="D63" s="23"/>
      <c r="E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</row>
    <row r="64" spans="1:78" s="21" customFormat="1" x14ac:dyDescent="0.3">
      <c r="A64" s="23"/>
      <c r="B64" s="23"/>
      <c r="C64" s="23"/>
      <c r="D64" s="23"/>
      <c r="E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</row>
    <row r="65" spans="1:78" s="21" customFormat="1" x14ac:dyDescent="0.3">
      <c r="A65" s="23"/>
      <c r="B65" s="23"/>
      <c r="C65" s="23"/>
      <c r="D65" s="23"/>
      <c r="E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</row>
    <row r="66" spans="1:78" s="21" customFormat="1" x14ac:dyDescent="0.3">
      <c r="A66" s="23"/>
      <c r="B66" s="23"/>
      <c r="C66" s="23"/>
      <c r="D66" s="23"/>
      <c r="E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</row>
    <row r="67" spans="1:78" s="21" customFormat="1" x14ac:dyDescent="0.3">
      <c r="A67" s="23"/>
      <c r="B67" s="23"/>
      <c r="C67" s="23"/>
      <c r="D67" s="23"/>
      <c r="E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</row>
    <row r="68" spans="1:78" s="21" customFormat="1" x14ac:dyDescent="0.3">
      <c r="A68" s="23"/>
      <c r="B68" s="23"/>
      <c r="C68" s="23"/>
      <c r="D68" s="23"/>
      <c r="E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</row>
    <row r="69" spans="1:78" s="21" customFormat="1" x14ac:dyDescent="0.3">
      <c r="A69" s="23"/>
      <c r="B69" s="23"/>
      <c r="C69" s="23"/>
      <c r="D69" s="23"/>
      <c r="E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</row>
    <row r="70" spans="1:78" s="21" customFormat="1" x14ac:dyDescent="0.3">
      <c r="A70" s="23"/>
      <c r="B70" s="23"/>
      <c r="C70" s="23"/>
      <c r="D70" s="23"/>
      <c r="E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</row>
    <row r="71" spans="1:78" s="21" customFormat="1" x14ac:dyDescent="0.3">
      <c r="A71" s="23"/>
      <c r="B71" s="23"/>
      <c r="C71" s="23"/>
      <c r="D71" s="23"/>
      <c r="E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</row>
    <row r="72" spans="1:78" s="21" customFormat="1" x14ac:dyDescent="0.3">
      <c r="A72" s="23"/>
      <c r="B72" s="23"/>
      <c r="C72" s="23"/>
      <c r="D72" s="23"/>
      <c r="E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</row>
    <row r="73" spans="1:78" s="21" customFormat="1" x14ac:dyDescent="0.3">
      <c r="A73" s="23"/>
      <c r="B73" s="23"/>
      <c r="C73" s="23"/>
      <c r="D73" s="23"/>
      <c r="E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0B34-4442-4901-8062-B2E5F6F094E2}">
  <dimension ref="A1:BZ73"/>
  <sheetViews>
    <sheetView zoomScale="85" zoomScaleNormal="85" workbookViewId="0">
      <pane xSplit="1" ySplit="2" topLeftCell="B3" activePane="bottomRight" state="frozen"/>
      <selection activeCell="Q17" sqref="Q17"/>
      <selection pane="topRight" activeCell="Q17" sqref="Q17"/>
      <selection pane="bottomLeft" activeCell="Q17" sqref="Q17"/>
      <selection pane="bottomRight" activeCell="E4" sqref="E4"/>
    </sheetView>
  </sheetViews>
  <sheetFormatPr defaultColWidth="9.109375" defaultRowHeight="14.4" x14ac:dyDescent="0.3"/>
  <cols>
    <col min="1" max="1" width="19.6640625" style="23" customWidth="1"/>
    <col min="2" max="2" width="12.109375" style="23" customWidth="1"/>
    <col min="3" max="3" width="12.5546875" style="23" customWidth="1"/>
    <col min="4" max="4" width="9.109375" style="23"/>
    <col min="5" max="5" width="15.44140625" style="23" bestFit="1" customWidth="1"/>
    <col min="6" max="7" width="6.6640625" style="21" bestFit="1" customWidth="1"/>
    <col min="8" max="8" width="4.109375" style="21" bestFit="1" customWidth="1"/>
    <col min="9" max="9" width="5.6640625" style="21" bestFit="1" customWidth="1"/>
    <col min="10" max="10" width="6.6640625" style="21" bestFit="1" customWidth="1"/>
    <col min="11" max="11" width="5.88671875" style="21" bestFit="1" customWidth="1"/>
    <col min="12" max="12" width="5.6640625" style="21" bestFit="1" customWidth="1"/>
    <col min="13" max="13" width="9.33203125" style="21" bestFit="1" customWidth="1"/>
    <col min="14" max="14" width="7.6640625" style="21" bestFit="1" customWidth="1"/>
    <col min="15" max="15" width="9.33203125" style="21" bestFit="1" customWidth="1"/>
    <col min="16" max="16" width="5.6640625" style="21" bestFit="1" customWidth="1"/>
    <col min="17" max="17" width="5.33203125" style="21" bestFit="1" customWidth="1"/>
    <col min="18" max="18" width="8.6640625" style="21" bestFit="1" customWidth="1"/>
    <col min="19" max="19" width="4.88671875" style="21" bestFit="1" customWidth="1"/>
    <col min="20" max="20" width="7.88671875" style="21" bestFit="1" customWidth="1"/>
    <col min="21" max="21" width="5.88671875" style="21" bestFit="1" customWidth="1"/>
    <col min="22" max="22" width="6" style="21" bestFit="1" customWidth="1"/>
    <col min="23" max="24" width="6.6640625" style="21" bestFit="1" customWidth="1"/>
    <col min="25" max="26" width="5.6640625" style="21" bestFit="1" customWidth="1"/>
    <col min="27" max="27" width="12" style="21" customWidth="1"/>
    <col min="28" max="29" width="9.109375" style="21"/>
    <col min="30" max="30" width="12" style="21" customWidth="1"/>
    <col min="31" max="31" width="5.88671875" style="21" bestFit="1" customWidth="1"/>
    <col min="32" max="32" width="18.6640625" style="21" bestFit="1" customWidth="1"/>
    <col min="33" max="33" width="6.88671875" style="21" customWidth="1"/>
    <col min="34" max="34" width="5.5546875" style="21" bestFit="1" customWidth="1"/>
    <col min="35" max="35" width="4" style="21" bestFit="1" customWidth="1"/>
    <col min="36" max="36" width="4.109375" style="21" bestFit="1" customWidth="1"/>
    <col min="37" max="37" width="5.5546875" style="21" bestFit="1" customWidth="1"/>
    <col min="38" max="38" width="5.6640625" style="21" bestFit="1" customWidth="1"/>
    <col min="39" max="39" width="5.5546875" style="21" bestFit="1" customWidth="1"/>
    <col min="40" max="40" width="6.6640625" style="21" bestFit="1" customWidth="1"/>
    <col min="41" max="42" width="5" style="21" bestFit="1" customWidth="1"/>
    <col min="43" max="43" width="8.5546875" style="21" bestFit="1" customWidth="1"/>
    <col min="44" max="44" width="4.44140625" style="21" bestFit="1" customWidth="1"/>
    <col min="45" max="45" width="7.5546875" style="21" bestFit="1" customWidth="1"/>
    <col min="46" max="46" width="5.5546875" style="21" bestFit="1" customWidth="1"/>
    <col min="47" max="47" width="5.6640625" style="21" bestFit="1" customWidth="1"/>
    <col min="48" max="48" width="5.5546875" style="21" bestFit="1" customWidth="1"/>
    <col min="49" max="49" width="6.6640625" style="21" bestFit="1" customWidth="1"/>
    <col min="50" max="50" width="5.33203125" style="21" bestFit="1" customWidth="1"/>
    <col min="51" max="51" width="4" style="21" bestFit="1" customWidth="1"/>
    <col min="52" max="54" width="9.109375" style="21"/>
    <col min="55" max="16384" width="9.109375" style="23"/>
  </cols>
  <sheetData>
    <row r="1" spans="1:59" x14ac:dyDescent="0.3">
      <c r="B1" s="23" t="s">
        <v>589</v>
      </c>
      <c r="E1" s="23" t="s">
        <v>637</v>
      </c>
      <c r="AG1" s="23" t="s">
        <v>653</v>
      </c>
      <c r="BC1" s="23" t="s">
        <v>448</v>
      </c>
      <c r="BF1" s="23" t="s">
        <v>657</v>
      </c>
    </row>
    <row r="2" spans="1:59" x14ac:dyDescent="0.3">
      <c r="A2" s="23" t="s">
        <v>50</v>
      </c>
      <c r="B2" s="23" t="s">
        <v>308</v>
      </c>
      <c r="C2" s="23" t="s">
        <v>309</v>
      </c>
      <c r="E2" s="23" t="s">
        <v>224</v>
      </c>
      <c r="F2" s="23" t="s">
        <v>145</v>
      </c>
      <c r="G2" s="23" t="s">
        <v>147</v>
      </c>
      <c r="H2" s="23" t="s">
        <v>148</v>
      </c>
      <c r="I2" s="23" t="s">
        <v>149</v>
      </c>
      <c r="J2" s="23" t="s">
        <v>150</v>
      </c>
      <c r="K2" s="23" t="s">
        <v>151</v>
      </c>
      <c r="L2" s="23" t="s">
        <v>152</v>
      </c>
      <c r="M2" s="23" t="s">
        <v>52</v>
      </c>
      <c r="N2" s="23" t="s">
        <v>51</v>
      </c>
      <c r="O2" s="23" t="s">
        <v>153</v>
      </c>
      <c r="P2" s="23" t="s">
        <v>155</v>
      </c>
      <c r="Q2" s="23" t="s">
        <v>156</v>
      </c>
      <c r="R2" s="23" t="s">
        <v>157</v>
      </c>
      <c r="S2" s="23" t="s">
        <v>158</v>
      </c>
      <c r="T2" s="23" t="s">
        <v>159</v>
      </c>
      <c r="U2" s="23" t="s">
        <v>160</v>
      </c>
      <c r="V2" s="23" t="s">
        <v>161</v>
      </c>
      <c r="W2" s="23" t="s">
        <v>162</v>
      </c>
      <c r="X2" s="23" t="s">
        <v>163</v>
      </c>
      <c r="Y2" s="23" t="s">
        <v>164</v>
      </c>
      <c r="Z2" s="23" t="s">
        <v>165</v>
      </c>
      <c r="AA2" s="23"/>
      <c r="AB2" s="21" t="s">
        <v>52</v>
      </c>
      <c r="AC2" s="21" t="s">
        <v>51</v>
      </c>
      <c r="AD2" s="23"/>
      <c r="AE2" s="21" t="s">
        <v>449</v>
      </c>
      <c r="AF2" s="21" t="s">
        <v>174</v>
      </c>
      <c r="AG2" s="21" t="s">
        <v>145</v>
      </c>
      <c r="AH2" s="21" t="s">
        <v>147</v>
      </c>
      <c r="AI2" s="21" t="s">
        <v>148</v>
      </c>
      <c r="AJ2" s="21" t="s">
        <v>149</v>
      </c>
      <c r="AK2" s="21" t="s">
        <v>150</v>
      </c>
      <c r="AL2" s="21" t="s">
        <v>151</v>
      </c>
      <c r="AM2" s="21" t="s">
        <v>152</v>
      </c>
      <c r="AN2" s="21" t="s">
        <v>153</v>
      </c>
      <c r="AO2" s="21" t="s">
        <v>155</v>
      </c>
      <c r="AP2" s="21" t="s">
        <v>156</v>
      </c>
      <c r="AQ2" s="21" t="s">
        <v>157</v>
      </c>
      <c r="AR2" s="21" t="s">
        <v>158</v>
      </c>
      <c r="AS2" s="21" t="s">
        <v>159</v>
      </c>
      <c r="AT2" s="21" t="s">
        <v>160</v>
      </c>
      <c r="AU2" s="21" t="s">
        <v>161</v>
      </c>
      <c r="AV2" s="21" t="s">
        <v>162</v>
      </c>
      <c r="AW2" s="21" t="s">
        <v>163</v>
      </c>
      <c r="AX2" s="21" t="s">
        <v>164</v>
      </c>
      <c r="AY2" s="21" t="s">
        <v>165</v>
      </c>
      <c r="AZ2" s="21" t="s">
        <v>52</v>
      </c>
      <c r="BA2" s="21" t="s">
        <v>51</v>
      </c>
      <c r="BC2" s="21" t="s">
        <v>52</v>
      </c>
      <c r="BD2" s="21" t="s">
        <v>51</v>
      </c>
      <c r="BF2" s="21" t="s">
        <v>52</v>
      </c>
      <c r="BG2" s="21" t="s">
        <v>51</v>
      </c>
    </row>
    <row r="3" spans="1:59" x14ac:dyDescent="0.3">
      <c r="A3" s="23" t="s">
        <v>117</v>
      </c>
      <c r="B3" s="21">
        <v>1176.5296275999999</v>
      </c>
      <c r="C3" s="21">
        <v>137.22738662</v>
      </c>
      <c r="E3" s="23" t="s">
        <v>117</v>
      </c>
      <c r="F3" s="23">
        <v>2.5348312990294102</v>
      </c>
      <c r="G3" s="23">
        <v>2.1574609544910901</v>
      </c>
      <c r="H3" s="23">
        <v>0.10463468513037499</v>
      </c>
      <c r="I3" s="23">
        <v>0.53299849347156203</v>
      </c>
      <c r="J3" s="23">
        <v>1.96670364760219</v>
      </c>
      <c r="K3" s="23">
        <v>0.100473789028699</v>
      </c>
      <c r="L3" s="23">
        <v>0.788367850328211</v>
      </c>
      <c r="M3" s="23">
        <v>463.09293141371199</v>
      </c>
      <c r="N3" s="23">
        <v>47.5197722653594</v>
      </c>
      <c r="O3" s="23">
        <v>415.573159148353</v>
      </c>
      <c r="P3" s="23">
        <v>0.31418313440391898</v>
      </c>
      <c r="Q3" s="23">
        <v>4.34833809487589E-2</v>
      </c>
      <c r="R3" s="23">
        <v>23.4203882101224</v>
      </c>
      <c r="S3" s="23">
        <v>0.12293379288678701</v>
      </c>
      <c r="T3" s="23">
        <v>1.93153623152939</v>
      </c>
      <c r="U3" s="23">
        <v>7.1439737098827699E-2</v>
      </c>
      <c r="V3" s="23">
        <v>0.12907614984815599</v>
      </c>
      <c r="W3" s="23">
        <v>4.8244342815412304</v>
      </c>
      <c r="X3" s="23">
        <v>7.9579060480497201</v>
      </c>
      <c r="Y3" s="23">
        <v>0.34718069721170502</v>
      </c>
      <c r="Z3" s="23">
        <v>0.171739882636948</v>
      </c>
      <c r="AA3" s="23"/>
      <c r="AB3" s="46">
        <f t="shared" ref="AB3:AC15" si="0">(M3-B3)/(B3+1E-50)</f>
        <v>-0.60639076097184719</v>
      </c>
      <c r="AC3" s="46">
        <f t="shared" si="0"/>
        <v>-0.65371509699483199</v>
      </c>
      <c r="AD3" s="23"/>
      <c r="AE3" s="21">
        <v>110</v>
      </c>
      <c r="AF3" s="21" t="s">
        <v>117</v>
      </c>
      <c r="AG3" s="21">
        <v>0.36652713791394198</v>
      </c>
      <c r="AH3" s="21">
        <v>0.31322276607881</v>
      </c>
      <c r="AI3" s="21">
        <v>1.50616017620112E-2</v>
      </c>
      <c r="AJ3" s="21">
        <v>7.5576464996595996E-2</v>
      </c>
      <c r="AK3" s="21">
        <v>0.28468651185882998</v>
      </c>
      <c r="AL3" s="21">
        <v>1.3847863142396499E-2</v>
      </c>
      <c r="AM3" s="21">
        <v>0.113526666291343</v>
      </c>
      <c r="AN3" s="21">
        <v>60.5013863627616</v>
      </c>
      <c r="AO3" s="21">
        <v>4.5839008959001101E-2</v>
      </c>
      <c r="AP3" s="21">
        <v>6.2876029870378497E-3</v>
      </c>
      <c r="AQ3" s="21">
        <v>3.3936754504706999</v>
      </c>
      <c r="AR3" s="21">
        <v>1.76841235632559E-2</v>
      </c>
      <c r="AS3" s="21">
        <v>0.276071215362995</v>
      </c>
      <c r="AT3" s="21">
        <v>8.9753040584590101E-3</v>
      </c>
      <c r="AU3" s="21">
        <v>1.48331227897234E-2</v>
      </c>
      <c r="AV3" s="21">
        <v>0.68952891481456302</v>
      </c>
      <c r="AW3" s="21">
        <v>1.1519138198852601</v>
      </c>
      <c r="AX3" s="21">
        <v>4.8722497620147097E-2</v>
      </c>
      <c r="AY3" s="21">
        <v>2.4877416396338298E-2</v>
      </c>
      <c r="AZ3" s="21">
        <f t="shared" ref="AZ3:AZ14" si="1">BA3+AN3</f>
        <v>67.362243851712989</v>
      </c>
      <c r="BA3" s="21">
        <f t="shared" ref="BA3:BA13" si="2">SUM(AG3:AY3)-AN3</f>
        <v>6.8608574889513889</v>
      </c>
      <c r="BC3" s="19">
        <f t="shared" ref="BC3:BD15" si="3">AZ3/M3</f>
        <v>0.14546161101201041</v>
      </c>
      <c r="BD3" s="19">
        <f t="shared" si="3"/>
        <v>0.14437900608275356</v>
      </c>
      <c r="BF3" s="19">
        <v>0.14546161101201041</v>
      </c>
      <c r="BG3" s="19">
        <v>0.14437900608275356</v>
      </c>
    </row>
    <row r="4" spans="1:59" x14ac:dyDescent="0.3">
      <c r="A4" s="23" t="s">
        <v>73</v>
      </c>
      <c r="B4" s="21">
        <v>2254.8026300000001</v>
      </c>
      <c r="C4" s="21">
        <v>950.04795999999999</v>
      </c>
      <c r="E4" s="23" t="s">
        <v>73</v>
      </c>
      <c r="F4" s="23">
        <v>84.808866161808297</v>
      </c>
      <c r="G4" s="23">
        <v>23.4085909334921</v>
      </c>
      <c r="H4" s="23">
        <v>1.31531092742935</v>
      </c>
      <c r="I4" s="23">
        <v>0.67167070222721703</v>
      </c>
      <c r="J4" s="23">
        <v>54.675413993838198</v>
      </c>
      <c r="K4" s="23">
        <v>0.54999824401858499</v>
      </c>
      <c r="L4" s="23">
        <v>19.611116374278598</v>
      </c>
      <c r="M4" s="23">
        <v>2270.2285440849901</v>
      </c>
      <c r="N4" s="23">
        <v>956.478301741927</v>
      </c>
      <c r="O4" s="23">
        <v>1313.7502423430701</v>
      </c>
      <c r="P4" s="23">
        <v>0.72566336827747202</v>
      </c>
      <c r="Q4" s="23">
        <v>1.23522884373088</v>
      </c>
      <c r="R4" s="23">
        <v>482.594000771617</v>
      </c>
      <c r="S4" s="23">
        <v>1.37295025821635</v>
      </c>
      <c r="T4" s="23">
        <v>12.841603179064901</v>
      </c>
      <c r="U4" s="23">
        <v>0.83221243627264496</v>
      </c>
      <c r="V4" s="23">
        <v>1.4015513924943599</v>
      </c>
      <c r="W4" s="23">
        <v>32.152320574083497</v>
      </c>
      <c r="X4" s="23">
        <v>231.891846918764</v>
      </c>
      <c r="Y4" s="23">
        <v>1.4592962956839</v>
      </c>
      <c r="Z4" s="23">
        <v>4.9306603666286399</v>
      </c>
      <c r="AA4" s="23"/>
      <c r="AB4" s="46">
        <f t="shared" si="0"/>
        <v>6.8413589197338868E-3</v>
      </c>
      <c r="AC4" s="46">
        <f t="shared" si="0"/>
        <v>6.7684390816722655E-3</v>
      </c>
      <c r="AD4" s="23"/>
      <c r="AE4" s="21">
        <v>111</v>
      </c>
      <c r="AF4" s="21" t="s">
        <v>73</v>
      </c>
      <c r="AG4" s="21">
        <v>39.450446977340803</v>
      </c>
      <c r="AH4" s="21">
        <v>10.8860332953337</v>
      </c>
      <c r="AI4" s="21">
        <v>0.61121826006946001</v>
      </c>
      <c r="AJ4" s="21">
        <v>0.30430181276198598</v>
      </c>
      <c r="AK4" s="21">
        <v>25.432734797185699</v>
      </c>
      <c r="AL4" s="21">
        <v>0.25284776893203598</v>
      </c>
      <c r="AM4" s="21">
        <v>9.1195649028638197</v>
      </c>
      <c r="AN4" s="21">
        <v>619.797880647439</v>
      </c>
      <c r="AO4" s="21">
        <v>0.33755865799347301</v>
      </c>
      <c r="AP4" s="21">
        <v>0.57455199157870396</v>
      </c>
      <c r="AQ4" s="21">
        <v>224.46780488560401</v>
      </c>
      <c r="AR4" s="21">
        <v>0.63785198017289002</v>
      </c>
      <c r="AS4" s="21">
        <v>5.9527893585063403</v>
      </c>
      <c r="AT4" s="21">
        <v>0.38180002308217798</v>
      </c>
      <c r="AU4" s="21">
        <v>0.63730181413680997</v>
      </c>
      <c r="AV4" s="21">
        <v>14.904216504301701</v>
      </c>
      <c r="AW4" s="21">
        <v>107.868236105029</v>
      </c>
      <c r="AX4" s="21">
        <v>0.67166500776601601</v>
      </c>
      <c r="AY4" s="21">
        <v>2.2936106310233302</v>
      </c>
      <c r="AZ4" s="21">
        <f t="shared" si="1"/>
        <v>1064.5824154211207</v>
      </c>
      <c r="BA4" s="21">
        <f t="shared" si="2"/>
        <v>444.78453477368168</v>
      </c>
      <c r="BC4" s="19">
        <f t="shared" si="3"/>
        <v>0.46893182547407269</v>
      </c>
      <c r="BD4" s="19">
        <f t="shared" si="3"/>
        <v>0.46502313117155436</v>
      </c>
      <c r="BF4" s="19">
        <v>0.46893182547407269</v>
      </c>
      <c r="BG4" s="19">
        <v>0.46502313117155436</v>
      </c>
    </row>
    <row r="5" spans="1:59" x14ac:dyDescent="0.3">
      <c r="A5" s="23" t="s">
        <v>67</v>
      </c>
      <c r="B5" s="21">
        <v>1059.0251227000001</v>
      </c>
      <c r="C5" s="21">
        <v>229.09831392000001</v>
      </c>
      <c r="E5" s="23" t="s">
        <v>67</v>
      </c>
      <c r="F5" s="23">
        <v>17.157021406603899</v>
      </c>
      <c r="G5" s="23">
        <v>6.90498906759922</v>
      </c>
      <c r="H5" s="23">
        <v>0.40283464657263901</v>
      </c>
      <c r="I5" s="23">
        <v>1.5156566464943699</v>
      </c>
      <c r="J5" s="23">
        <v>11.5493073385252</v>
      </c>
      <c r="K5" s="23">
        <v>0.47612243220511802</v>
      </c>
      <c r="L5" s="23">
        <v>4.4735187008603496</v>
      </c>
      <c r="M5" s="23">
        <v>1062.8184477526399</v>
      </c>
      <c r="N5" s="23">
        <v>230.16625381513799</v>
      </c>
      <c r="O5" s="23">
        <v>832.65219393750897</v>
      </c>
      <c r="P5" s="23">
        <v>0.53171903831997802</v>
      </c>
      <c r="Q5" s="23">
        <v>0.26145709354244101</v>
      </c>
      <c r="R5" s="23">
        <v>111.20716791966299</v>
      </c>
      <c r="S5" s="23">
        <v>0.45127950199352901</v>
      </c>
      <c r="T5" s="23">
        <v>6.3517203645342404</v>
      </c>
      <c r="U5" s="23">
        <v>0.68220057157029601</v>
      </c>
      <c r="V5" s="23">
        <v>1.65840355528365</v>
      </c>
      <c r="W5" s="23">
        <v>15.881854084558199</v>
      </c>
      <c r="X5" s="23">
        <v>48.333362473233002</v>
      </c>
      <c r="Y5" s="23">
        <v>1.30136119994267</v>
      </c>
      <c r="Z5" s="23">
        <v>1.0262777736362401</v>
      </c>
      <c r="AA5" s="23"/>
      <c r="AB5" s="46">
        <f t="shared" si="0"/>
        <v>3.5819028003497137E-3</v>
      </c>
      <c r="AC5" s="46">
        <f t="shared" si="0"/>
        <v>4.6614917275685482E-3</v>
      </c>
      <c r="AD5" s="23"/>
      <c r="AE5" s="21">
        <v>112</v>
      </c>
      <c r="AF5" s="21" t="s">
        <v>67</v>
      </c>
      <c r="AG5" s="21">
        <v>2.2510554610018598</v>
      </c>
      <c r="AH5" s="21">
        <v>0.72506777899733099</v>
      </c>
      <c r="AI5" s="21">
        <v>4.6254403111350699E-2</v>
      </c>
      <c r="AJ5" s="21">
        <v>0.15843494880803699</v>
      </c>
      <c r="AK5" s="21">
        <v>1.4737758657857101</v>
      </c>
      <c r="AL5" s="21">
        <v>6.11008254355156E-2</v>
      </c>
      <c r="AM5" s="21">
        <v>0.56965276099641804</v>
      </c>
      <c r="AN5" s="21">
        <v>65.683224556674404</v>
      </c>
      <c r="AO5" s="21">
        <v>3.1553763525471103E-2</v>
      </c>
      <c r="AP5" s="21">
        <v>3.3557572833344297E-2</v>
      </c>
      <c r="AQ5" s="21">
        <v>13.481209818239501</v>
      </c>
      <c r="AR5" s="21">
        <v>5.10136118053552E-2</v>
      </c>
      <c r="AS5" s="21">
        <v>0.69637644093379003</v>
      </c>
      <c r="AT5" s="21">
        <v>0.10051783343382301</v>
      </c>
      <c r="AU5" s="21">
        <v>0.2537279094189</v>
      </c>
      <c r="AV5" s="21">
        <v>1.7420590165113501</v>
      </c>
      <c r="AW5" s="21">
        <v>6.2097887611516303</v>
      </c>
      <c r="AX5" s="21">
        <v>0.15402512540574501</v>
      </c>
      <c r="AY5" s="21">
        <v>0.13134015402878399</v>
      </c>
      <c r="AZ5" s="21">
        <f t="shared" si="1"/>
        <v>93.853736608098316</v>
      </c>
      <c r="BA5" s="21">
        <f t="shared" si="2"/>
        <v>28.170512051423913</v>
      </c>
      <c r="BC5" s="19">
        <f t="shared" si="3"/>
        <v>8.8306461754173282E-2</v>
      </c>
      <c r="BD5" s="19">
        <f t="shared" si="3"/>
        <v>0.12239201700719145</v>
      </c>
      <c r="BF5" s="19">
        <v>8.8306461754173282E-2</v>
      </c>
      <c r="BG5" s="19">
        <v>0.12239201700719145</v>
      </c>
    </row>
    <row r="6" spans="1:59" x14ac:dyDescent="0.3">
      <c r="A6" s="23" t="s">
        <v>118</v>
      </c>
      <c r="B6" s="21">
        <v>1378.7193142000001</v>
      </c>
      <c r="C6" s="21">
        <v>571.81114883999999</v>
      </c>
      <c r="E6" s="23" t="s">
        <v>118</v>
      </c>
      <c r="F6" s="23">
        <v>50.243665980367901</v>
      </c>
      <c r="G6" s="23">
        <v>14.100058764088899</v>
      </c>
      <c r="H6" s="23">
        <v>0.80904841074312195</v>
      </c>
      <c r="I6" s="23">
        <v>0.78213999393728895</v>
      </c>
      <c r="J6" s="23">
        <v>32.4414381184653</v>
      </c>
      <c r="K6" s="23">
        <v>0.45693895423755898</v>
      </c>
      <c r="L6" s="23">
        <v>11.751460322977101</v>
      </c>
      <c r="M6" s="23">
        <v>1383.5853392041099</v>
      </c>
      <c r="N6" s="23">
        <v>573.83537251595601</v>
      </c>
      <c r="O6" s="23">
        <v>809.74996668816095</v>
      </c>
      <c r="P6" s="23">
        <v>0.451715378691248</v>
      </c>
      <c r="Q6" s="23">
        <v>0.73371806273251905</v>
      </c>
      <c r="R6" s="23">
        <v>287.43086249221398</v>
      </c>
      <c r="S6" s="23">
        <v>0.851793276233624</v>
      </c>
      <c r="T6" s="23">
        <v>8.5661254914929206</v>
      </c>
      <c r="U6" s="23">
        <v>0.71869410230548303</v>
      </c>
      <c r="V6" s="23">
        <v>1.455443827334</v>
      </c>
      <c r="W6" s="23">
        <v>21.443666460534502</v>
      </c>
      <c r="X6" s="23">
        <v>137.49229183374899</v>
      </c>
      <c r="Y6" s="23">
        <v>1.1850083381008201</v>
      </c>
      <c r="Z6" s="23">
        <v>2.9213027077497902</v>
      </c>
      <c r="AA6" s="23"/>
      <c r="AB6" s="46">
        <f t="shared" si="0"/>
        <v>3.5293804576410964E-3</v>
      </c>
      <c r="AC6" s="46">
        <f t="shared" si="0"/>
        <v>3.5400213515641441E-3</v>
      </c>
      <c r="AD6" s="23"/>
      <c r="AE6" s="21">
        <v>113</v>
      </c>
      <c r="AF6" s="21" t="s">
        <v>118</v>
      </c>
      <c r="AG6" s="21">
        <v>2.2991390518602</v>
      </c>
      <c r="AH6" s="21">
        <v>0.65583922201237799</v>
      </c>
      <c r="AI6" s="21">
        <v>3.8462147382619299E-2</v>
      </c>
      <c r="AJ6" s="21">
        <v>5.4431822158498303E-2</v>
      </c>
      <c r="AK6" s="21">
        <v>1.4867673867556701</v>
      </c>
      <c r="AL6" s="21">
        <v>2.7346513488431999E-2</v>
      </c>
      <c r="AM6" s="21">
        <v>0.54421277803921497</v>
      </c>
      <c r="AN6" s="21">
        <v>38.299300300459002</v>
      </c>
      <c r="AO6" s="21">
        <v>2.1573742571974499E-2</v>
      </c>
      <c r="AP6" s="21">
        <v>3.3666376347257998E-2</v>
      </c>
      <c r="AQ6" s="21">
        <v>13.2228266823523</v>
      </c>
      <c r="AR6" s="21">
        <v>4.08337906462495E-2</v>
      </c>
      <c r="AS6" s="21">
        <v>0.438617686063275</v>
      </c>
      <c r="AT6" s="21">
        <v>4.4018032561516297E-2</v>
      </c>
      <c r="AU6" s="21">
        <v>9.7387260467366302E-2</v>
      </c>
      <c r="AV6" s="21">
        <v>1.0978290010515801</v>
      </c>
      <c r="AW6" s="21">
        <v>6.2964007072955299</v>
      </c>
      <c r="AX6" s="21">
        <v>6.9909329990921906E-2</v>
      </c>
      <c r="AY6" s="21">
        <v>0.13367175359671099</v>
      </c>
      <c r="AZ6" s="21">
        <f t="shared" si="1"/>
        <v>64.902233585100689</v>
      </c>
      <c r="BA6" s="21">
        <f t="shared" si="2"/>
        <v>26.602933284641686</v>
      </c>
      <c r="BC6" s="19">
        <f t="shared" si="3"/>
        <v>4.690873178985467E-2</v>
      </c>
      <c r="BD6" s="19">
        <f t="shared" si="3"/>
        <v>4.6359870023352331E-2</v>
      </c>
      <c r="BF6" s="19">
        <v>4.690873178985467E-2</v>
      </c>
      <c r="BG6" s="19">
        <v>4.6359870023352331E-2</v>
      </c>
    </row>
    <row r="7" spans="1:59" x14ac:dyDescent="0.3">
      <c r="A7" s="23" t="s">
        <v>119</v>
      </c>
      <c r="B7" s="21">
        <v>24639.228052999999</v>
      </c>
      <c r="C7" s="21">
        <v>9361.7063844000004</v>
      </c>
      <c r="E7" s="23" t="s">
        <v>119</v>
      </c>
      <c r="F7" s="23">
        <v>795.39593569426199</v>
      </c>
      <c r="G7" s="23">
        <v>233.30687113554501</v>
      </c>
      <c r="H7" s="23">
        <v>14.049199659165399</v>
      </c>
      <c r="I7" s="23">
        <v>28.2389874829279</v>
      </c>
      <c r="J7" s="23">
        <v>515.74065444931205</v>
      </c>
      <c r="K7" s="23">
        <v>12.601351585509001</v>
      </c>
      <c r="L7" s="23">
        <v>191.52427012902501</v>
      </c>
      <c r="M7" s="23">
        <v>24417.7359819339</v>
      </c>
      <c r="N7" s="23">
        <v>9384.75824775623</v>
      </c>
      <c r="O7" s="23">
        <v>15032.977734177701</v>
      </c>
      <c r="P7" s="23">
        <v>8.1719927218235409</v>
      </c>
      <c r="Q7" s="23">
        <v>11.6966046122786</v>
      </c>
      <c r="R7" s="23">
        <v>4616.2397753129699</v>
      </c>
      <c r="S7" s="23">
        <v>15.082186494375399</v>
      </c>
      <c r="T7" s="23">
        <v>175.278826168862</v>
      </c>
      <c r="U7" s="23">
        <v>20.571463113367098</v>
      </c>
      <c r="V7" s="23">
        <v>48.494021276586302</v>
      </c>
      <c r="W7" s="23">
        <v>438.63401782547101</v>
      </c>
      <c r="X7" s="23">
        <v>2181.5402097041901</v>
      </c>
      <c r="Y7" s="23">
        <v>31.926128414270501</v>
      </c>
      <c r="Z7" s="23">
        <v>46.265751976278203</v>
      </c>
      <c r="AA7" s="23"/>
      <c r="AB7" s="46">
        <f t="shared" si="0"/>
        <v>-8.9894078901197882E-3</v>
      </c>
      <c r="AC7" s="46">
        <f t="shared" si="0"/>
        <v>2.4623570116066051E-3</v>
      </c>
      <c r="AD7" s="23"/>
      <c r="AE7" s="21">
        <v>124</v>
      </c>
      <c r="AF7" s="21" t="s">
        <v>119</v>
      </c>
      <c r="AG7" s="21">
        <v>159.72344306437199</v>
      </c>
      <c r="AH7" s="21">
        <v>46.128916815673598</v>
      </c>
      <c r="AI7" s="21">
        <v>2.7519673716566699</v>
      </c>
      <c r="AJ7" s="21">
        <v>4.8493716318075704</v>
      </c>
      <c r="AK7" s="21">
        <v>103.40781777484</v>
      </c>
      <c r="AL7" s="21">
        <v>2.26881155294241</v>
      </c>
      <c r="AM7" s="21">
        <v>38.166903735018302</v>
      </c>
      <c r="AN7" s="21">
        <v>2816.6920193732999</v>
      </c>
      <c r="AO7" s="21">
        <v>1.54276128016155</v>
      </c>
      <c r="AP7" s="21">
        <v>2.3438466733640801</v>
      </c>
      <c r="AQ7" s="21">
        <v>922.36402014584996</v>
      </c>
      <c r="AR7" s="21">
        <v>2.9399740206443301</v>
      </c>
      <c r="AS7" s="21">
        <v>33.089773999668203</v>
      </c>
      <c r="AT7" s="21">
        <v>3.7008452733701298</v>
      </c>
      <c r="AU7" s="21">
        <v>8.5559738415499194</v>
      </c>
      <c r="AV7" s="21">
        <v>82.813573703282401</v>
      </c>
      <c r="AW7" s="21">
        <v>437.67008659537697</v>
      </c>
      <c r="AX7" s="21">
        <v>5.7512623294271803</v>
      </c>
      <c r="AY7" s="21">
        <v>9.2856340379515707</v>
      </c>
      <c r="AZ7" s="21">
        <f t="shared" si="1"/>
        <v>4684.0470032202556</v>
      </c>
      <c r="BA7" s="21">
        <f t="shared" si="2"/>
        <v>1867.3549838469557</v>
      </c>
      <c r="BC7" s="19">
        <f t="shared" si="3"/>
        <v>0.19182970143857195</v>
      </c>
      <c r="BD7" s="19">
        <f t="shared" si="3"/>
        <v>0.19897742004099203</v>
      </c>
      <c r="BF7" s="19">
        <v>0.19182970143857195</v>
      </c>
      <c r="BG7" s="19">
        <v>0.19897742004099203</v>
      </c>
    </row>
    <row r="8" spans="1:59" x14ac:dyDescent="0.3">
      <c r="A8" s="23" t="s">
        <v>68</v>
      </c>
      <c r="B8" s="21">
        <v>55174.558599000004</v>
      </c>
      <c r="C8" s="21">
        <v>22116.877992999998</v>
      </c>
      <c r="E8" s="23" t="s">
        <v>68</v>
      </c>
      <c r="F8" s="23">
        <v>1939.5352728057601</v>
      </c>
      <c r="G8" s="23">
        <v>552.09501332396303</v>
      </c>
      <c r="H8" s="23">
        <v>31.631290724493901</v>
      </c>
      <c r="I8" s="23">
        <v>33.730338232223801</v>
      </c>
      <c r="J8" s="23">
        <v>1254.08994086895</v>
      </c>
      <c r="K8" s="23">
        <v>18.396501492529001</v>
      </c>
      <c r="L8" s="23">
        <v>454.97485589278898</v>
      </c>
      <c r="M8" s="23">
        <v>55528.799652309397</v>
      </c>
      <c r="N8" s="23">
        <v>22263.61691515</v>
      </c>
      <c r="O8" s="23">
        <v>33265.182737159397</v>
      </c>
      <c r="P8" s="23">
        <v>18.937863838088699</v>
      </c>
      <c r="Q8" s="23">
        <v>28.360845840914401</v>
      </c>
      <c r="R8" s="23">
        <v>11143.8901730573</v>
      </c>
      <c r="S8" s="23">
        <v>33.385110240910002</v>
      </c>
      <c r="T8" s="23">
        <v>340.821439128733</v>
      </c>
      <c r="U8" s="23">
        <v>28.5630726899143</v>
      </c>
      <c r="V8" s="23">
        <v>58.250181953515501</v>
      </c>
      <c r="W8" s="23">
        <v>853.10999034596</v>
      </c>
      <c r="X8" s="23">
        <v>5312.87426796827</v>
      </c>
      <c r="Y8" s="23">
        <v>48.080668750144703</v>
      </c>
      <c r="Z8" s="23">
        <v>112.890087995546</v>
      </c>
      <c r="AA8" s="23"/>
      <c r="AB8" s="46">
        <f t="shared" si="0"/>
        <v>6.4203695018923779E-3</v>
      </c>
      <c r="AC8" s="46">
        <f t="shared" si="0"/>
        <v>6.6347032432174441E-3</v>
      </c>
      <c r="AD8" s="23"/>
      <c r="AE8" s="21">
        <v>135</v>
      </c>
      <c r="AF8" s="21" t="s">
        <v>68</v>
      </c>
      <c r="AG8" s="21">
        <v>328.56823683230198</v>
      </c>
      <c r="AH8" s="21">
        <v>93.331011891372199</v>
      </c>
      <c r="AI8" s="21">
        <v>5.3909908240629001</v>
      </c>
      <c r="AJ8" s="21">
        <v>6.28173142354514</v>
      </c>
      <c r="AK8" s="21">
        <v>212.39709055787301</v>
      </c>
      <c r="AL8" s="21">
        <v>3.3521469584354699</v>
      </c>
      <c r="AM8" s="21">
        <v>77.263193351187397</v>
      </c>
      <c r="AN8" s="21">
        <v>6080.3316842304002</v>
      </c>
      <c r="AO8" s="21">
        <v>3.1163716438380802</v>
      </c>
      <c r="AP8" s="21">
        <v>4.80547399886244</v>
      </c>
      <c r="AQ8" s="21">
        <v>1886.8075259063501</v>
      </c>
      <c r="AR8" s="21">
        <v>5.6984591305275298</v>
      </c>
      <c r="AS8" s="21">
        <v>59.032227689756198</v>
      </c>
      <c r="AT8" s="21">
        <v>5.28949514604294</v>
      </c>
      <c r="AU8" s="21">
        <v>11.135186736434401</v>
      </c>
      <c r="AV8" s="21">
        <v>147.76224122549499</v>
      </c>
      <c r="AW8" s="21">
        <v>899.77432685164695</v>
      </c>
      <c r="AX8" s="21">
        <v>8.6760734298613897</v>
      </c>
      <c r="AY8" s="21">
        <v>19.112844547532902</v>
      </c>
      <c r="AZ8" s="21">
        <f t="shared" si="1"/>
        <v>9858.126312375527</v>
      </c>
      <c r="BA8" s="21">
        <f t="shared" si="2"/>
        <v>3777.7946281451268</v>
      </c>
      <c r="BC8" s="19">
        <f t="shared" si="3"/>
        <v>0.17753177403620565</v>
      </c>
      <c r="BD8" s="19">
        <f t="shared" si="3"/>
        <v>0.16968467623849581</v>
      </c>
      <c r="BF8" s="19">
        <v>0.17753177403620565</v>
      </c>
      <c r="BG8" s="19">
        <v>0.16968467623849581</v>
      </c>
    </row>
    <row r="9" spans="1:59" x14ac:dyDescent="0.3">
      <c r="A9" s="23" t="s">
        <v>120</v>
      </c>
      <c r="B9" s="21">
        <v>54779.928637999998</v>
      </c>
      <c r="C9" s="21">
        <v>21842.315073999998</v>
      </c>
      <c r="E9" s="23" t="s">
        <v>120</v>
      </c>
      <c r="F9" s="23">
        <v>1940.10266074284</v>
      </c>
      <c r="G9" s="23">
        <v>537.63576502367198</v>
      </c>
      <c r="H9" s="23">
        <v>30.4383974527797</v>
      </c>
      <c r="I9" s="23">
        <v>20.071273622248999</v>
      </c>
      <c r="J9" s="23">
        <v>1251.2033459404599</v>
      </c>
      <c r="K9" s="23">
        <v>14.2425152547716</v>
      </c>
      <c r="L9" s="23">
        <v>450.23422528260397</v>
      </c>
      <c r="M9" s="23">
        <v>55013.448778952297</v>
      </c>
      <c r="N9" s="23">
        <v>21962.680603442299</v>
      </c>
      <c r="O9" s="23">
        <v>33050.768175509897</v>
      </c>
      <c r="P9" s="23">
        <v>16.7077379425101</v>
      </c>
      <c r="Q9" s="23">
        <v>28.278227510926602</v>
      </c>
      <c r="R9" s="23">
        <v>11054.208632472901</v>
      </c>
      <c r="S9" s="23">
        <v>31.858959854384601</v>
      </c>
      <c r="T9" s="23">
        <v>305.34696945496199</v>
      </c>
      <c r="U9" s="23">
        <v>21.955851334843398</v>
      </c>
      <c r="V9" s="23">
        <v>40.172256311557099</v>
      </c>
      <c r="W9" s="23">
        <v>764.438564471414</v>
      </c>
      <c r="X9" s="23">
        <v>5305.6188722145898</v>
      </c>
      <c r="Y9" s="23">
        <v>37.3834091700149</v>
      </c>
      <c r="Z9" s="23">
        <v>112.7829393848</v>
      </c>
      <c r="AA9" s="23"/>
      <c r="AB9" s="46">
        <f t="shared" si="0"/>
        <v>4.2628777867795608E-3</v>
      </c>
      <c r="AC9" s="46">
        <f t="shared" si="0"/>
        <v>5.5106580522491285E-3</v>
      </c>
      <c r="AD9" s="23"/>
      <c r="AE9" s="21">
        <v>146</v>
      </c>
      <c r="AF9" s="21" t="s">
        <v>120</v>
      </c>
      <c r="AG9" s="21">
        <v>735.37906916388795</v>
      </c>
      <c r="AH9" s="21">
        <v>203.51848439264501</v>
      </c>
      <c r="AI9" s="21">
        <v>11.492145647031199</v>
      </c>
      <c r="AJ9" s="21">
        <v>6.9953829017693296</v>
      </c>
      <c r="AK9" s="21">
        <v>474.20485449617502</v>
      </c>
      <c r="AL9" s="21">
        <v>5.1817870971507896</v>
      </c>
      <c r="AM9" s="21">
        <v>170.450178657056</v>
      </c>
      <c r="AN9" s="21">
        <v>12260.73682428</v>
      </c>
      <c r="AO9" s="21">
        <v>6.32035981372539</v>
      </c>
      <c r="AP9" s="21">
        <v>10.715940053871099</v>
      </c>
      <c r="AQ9" s="21">
        <v>4188.2314909871202</v>
      </c>
      <c r="AR9" s="21">
        <v>12.0174103003668</v>
      </c>
      <c r="AS9" s="21">
        <v>114.231058700836</v>
      </c>
      <c r="AT9" s="21">
        <v>7.9406973936910896</v>
      </c>
      <c r="AU9" s="21">
        <v>14.1662751794409</v>
      </c>
      <c r="AV9" s="21">
        <v>285.992722402585</v>
      </c>
      <c r="AW9" s="21">
        <v>2010.9492388522999</v>
      </c>
      <c r="AX9" s="21">
        <v>13.6483702856588</v>
      </c>
      <c r="AY9" s="21">
        <v>42.750582283501402</v>
      </c>
      <c r="AZ9" s="21">
        <f t="shared" si="1"/>
        <v>20574.922872888808</v>
      </c>
      <c r="BA9" s="21">
        <f t="shared" si="2"/>
        <v>8314.1860486088081</v>
      </c>
      <c r="BC9" s="19">
        <f t="shared" si="3"/>
        <v>0.37399805555838206</v>
      </c>
      <c r="BD9" s="19">
        <f t="shared" si="3"/>
        <v>0.3785597122104345</v>
      </c>
      <c r="BF9" s="19">
        <v>0.37399805555838206</v>
      </c>
      <c r="BG9" s="19">
        <v>0.3785597122104345</v>
      </c>
    </row>
    <row r="10" spans="1:59" x14ac:dyDescent="0.3">
      <c r="A10" s="23" t="s">
        <v>121</v>
      </c>
      <c r="B10" s="21">
        <v>106931.64148000001</v>
      </c>
      <c r="C10" s="21">
        <v>36041.800356</v>
      </c>
      <c r="E10" s="23" t="s">
        <v>121</v>
      </c>
      <c r="F10" s="23">
        <v>3204.0982233612699</v>
      </c>
      <c r="G10" s="23">
        <v>889.23584244668905</v>
      </c>
      <c r="H10" s="23">
        <v>49.666940956365004</v>
      </c>
      <c r="I10" s="23">
        <v>23.352744531710702</v>
      </c>
      <c r="J10" s="23">
        <v>2066.7633392350999</v>
      </c>
      <c r="K10" s="23">
        <v>19.599585773023101</v>
      </c>
      <c r="L10" s="23">
        <v>740.27523595517903</v>
      </c>
      <c r="M10" s="23">
        <v>106997.722932217</v>
      </c>
      <c r="N10" s="23">
        <v>36146.785108290002</v>
      </c>
      <c r="O10" s="23">
        <v>70850.937823927801</v>
      </c>
      <c r="P10" s="23">
        <v>28.716938184014499</v>
      </c>
      <c r="Q10" s="23">
        <v>46.676471474726704</v>
      </c>
      <c r="R10" s="23">
        <v>18260.752545842301</v>
      </c>
      <c r="S10" s="23">
        <v>51.826331548250899</v>
      </c>
      <c r="T10" s="23">
        <v>481.52335873278298</v>
      </c>
      <c r="U10" s="23">
        <v>28.885943870654799</v>
      </c>
      <c r="V10" s="23">
        <v>45.651480668331097</v>
      </c>
      <c r="W10" s="23">
        <v>1205.5611958310501</v>
      </c>
      <c r="X10" s="23">
        <v>8765.0071924800304</v>
      </c>
      <c r="Y10" s="23">
        <v>52.777194637256997</v>
      </c>
      <c r="Z10" s="23">
        <v>186.41454276117801</v>
      </c>
      <c r="AA10" s="23"/>
      <c r="AB10" s="46">
        <f t="shared" si="0"/>
        <v>6.1797847019262543E-4</v>
      </c>
      <c r="AC10" s="46">
        <f t="shared" si="0"/>
        <v>2.9128609351648164E-3</v>
      </c>
      <c r="AD10" s="23"/>
      <c r="AE10" s="21">
        <v>147</v>
      </c>
      <c r="AF10" s="21" t="s">
        <v>121</v>
      </c>
      <c r="AG10" s="21">
        <v>1734.40769843711</v>
      </c>
      <c r="AH10" s="21">
        <v>480.23048506516</v>
      </c>
      <c r="AI10" s="21">
        <v>26.77507053235</v>
      </c>
      <c r="AJ10" s="21">
        <v>11.299050809396</v>
      </c>
      <c r="AK10" s="21">
        <v>1118.53133991403</v>
      </c>
      <c r="AL10" s="21">
        <v>10.1788039006465</v>
      </c>
      <c r="AM10" s="21">
        <v>400.28041743609401</v>
      </c>
      <c r="AN10" s="21">
        <v>37322.3364694884</v>
      </c>
      <c r="AO10" s="21">
        <v>15.3844914378145</v>
      </c>
      <c r="AP10" s="21">
        <v>25.259369383174199</v>
      </c>
      <c r="AQ10" s="21">
        <v>9877.83464330282</v>
      </c>
      <c r="AR10" s="21">
        <v>27.912532731336601</v>
      </c>
      <c r="AS10" s="21">
        <v>257.20799910533202</v>
      </c>
      <c r="AT10" s="21">
        <v>14.925249537002101</v>
      </c>
      <c r="AU10" s="21">
        <v>22.7578841985185</v>
      </c>
      <c r="AV10" s="21">
        <v>643.98464039091698</v>
      </c>
      <c r="AW10" s="21">
        <v>4743.9581018024801</v>
      </c>
      <c r="AX10" s="21">
        <v>27.4844084344758</v>
      </c>
      <c r="AY10" s="21">
        <v>100.896196798308</v>
      </c>
      <c r="AZ10" s="21">
        <f t="shared" si="1"/>
        <v>56861.644852705351</v>
      </c>
      <c r="BA10" s="21">
        <f t="shared" si="2"/>
        <v>19539.30838321695</v>
      </c>
      <c r="BC10" s="19">
        <f t="shared" si="3"/>
        <v>0.53142855094895025</v>
      </c>
      <c r="BD10" s="19">
        <f t="shared" si="3"/>
        <v>0.54055452856126207</v>
      </c>
      <c r="BF10" s="19">
        <v>0.53142855094895025</v>
      </c>
      <c r="BG10" s="19">
        <v>0.54055452856126207</v>
      </c>
    </row>
    <row r="11" spans="1:59" x14ac:dyDescent="0.3">
      <c r="A11" s="23" t="s">
        <v>122</v>
      </c>
      <c r="B11" s="21">
        <v>101326.82527</v>
      </c>
      <c r="C11" s="21">
        <v>25991.263647</v>
      </c>
      <c r="E11" s="23" t="s">
        <v>122</v>
      </c>
      <c r="F11" s="23">
        <v>1760.8486767137899</v>
      </c>
      <c r="G11" s="23">
        <v>517.66034936688698</v>
      </c>
      <c r="H11" s="23">
        <v>29.838341716739102</v>
      </c>
      <c r="I11" s="23">
        <v>42.405980991969599</v>
      </c>
      <c r="J11" s="23">
        <v>1142.2168090805001</v>
      </c>
      <c r="K11" s="23">
        <v>19.981280495047798</v>
      </c>
      <c r="L11" s="23">
        <v>417.320496635636</v>
      </c>
      <c r="M11" s="23">
        <v>70044.934624041707</v>
      </c>
      <c r="N11" s="23">
        <v>20508.313294192802</v>
      </c>
      <c r="O11" s="23">
        <v>49536.621329848902</v>
      </c>
      <c r="P11" s="23">
        <v>20.007744525362899</v>
      </c>
      <c r="Q11" s="23">
        <v>25.839245872823</v>
      </c>
      <c r="R11" s="23">
        <v>10220.2060925122</v>
      </c>
      <c r="S11" s="23">
        <v>31.735059473679499</v>
      </c>
      <c r="T11" s="23">
        <v>341.00611691066302</v>
      </c>
      <c r="U11" s="23">
        <v>30.780858073050101</v>
      </c>
      <c r="V11" s="23">
        <v>65.977457750403701</v>
      </c>
      <c r="W11" s="23">
        <v>853.40275156368295</v>
      </c>
      <c r="X11" s="23">
        <v>4833.9214406503597</v>
      </c>
      <c r="Y11" s="23">
        <v>52.470370794711002</v>
      </c>
      <c r="Z11" s="23">
        <v>102.694221065276</v>
      </c>
      <c r="AA11" s="23"/>
      <c r="AB11" s="46">
        <f t="shared" si="0"/>
        <v>-0.30872269571856381</v>
      </c>
      <c r="AC11" s="46">
        <f t="shared" si="0"/>
        <v>-0.21095358914725407</v>
      </c>
      <c r="AD11" s="23"/>
      <c r="AE11" s="21">
        <v>148</v>
      </c>
      <c r="AF11" s="21" t="s">
        <v>122</v>
      </c>
      <c r="AG11" s="21">
        <v>836.85489541248899</v>
      </c>
      <c r="AH11" s="21">
        <v>237.71238228562501</v>
      </c>
      <c r="AI11" s="21">
        <v>13.6769812586091</v>
      </c>
      <c r="AJ11" s="21">
        <v>15.168485050827799</v>
      </c>
      <c r="AK11" s="21">
        <v>540.98020708266404</v>
      </c>
      <c r="AL11" s="21">
        <v>8.2183877989810608</v>
      </c>
      <c r="AM11" s="21">
        <v>196.50541398806999</v>
      </c>
      <c r="AN11" s="21">
        <v>21034.012812171801</v>
      </c>
      <c r="AO11" s="21">
        <v>8.0046115678573102</v>
      </c>
      <c r="AP11" s="21">
        <v>12.2369398587985</v>
      </c>
      <c r="AQ11" s="21">
        <v>4805.4138594993101</v>
      </c>
      <c r="AR11" s="21">
        <v>14.443798364886099</v>
      </c>
      <c r="AS11" s="21">
        <v>148.40636411923001</v>
      </c>
      <c r="AT11" s="21">
        <v>12.8819123321954</v>
      </c>
      <c r="AU11" s="21">
        <v>26.7054104310605</v>
      </c>
      <c r="AV11" s="21">
        <v>371.47659050804901</v>
      </c>
      <c r="AW11" s="21">
        <v>2291.8563873346998</v>
      </c>
      <c r="AX11" s="21">
        <v>21.357432501266299</v>
      </c>
      <c r="AY11" s="21">
        <v>48.690441561490402</v>
      </c>
      <c r="AZ11" s="21">
        <f t="shared" si="1"/>
        <v>30644.603313127907</v>
      </c>
      <c r="BA11" s="21">
        <f t="shared" si="2"/>
        <v>9610.5905009561066</v>
      </c>
      <c r="BC11" s="19">
        <f t="shared" si="3"/>
        <v>0.43749920643954288</v>
      </c>
      <c r="BD11" s="19">
        <f t="shared" si="3"/>
        <v>0.46861925518162784</v>
      </c>
      <c r="BF11" s="19">
        <v>0.43749920643954288</v>
      </c>
      <c r="BG11" s="19">
        <v>0.46861925518162784</v>
      </c>
    </row>
    <row r="12" spans="1:59" x14ac:dyDescent="0.3">
      <c r="A12" s="23" t="s">
        <v>69</v>
      </c>
      <c r="B12" s="21">
        <v>12278.041474</v>
      </c>
      <c r="C12" s="21">
        <v>2468.2489780999999</v>
      </c>
      <c r="E12" s="23" t="s">
        <v>69</v>
      </c>
      <c r="F12" s="23">
        <v>89.303358273913204</v>
      </c>
      <c r="G12" s="23">
        <v>51.093711242791699</v>
      </c>
      <c r="H12" s="23">
        <v>2.7330021798592301</v>
      </c>
      <c r="I12" s="23">
        <v>12.548718471093499</v>
      </c>
      <c r="J12" s="23">
        <v>63.578680200673197</v>
      </c>
      <c r="K12" s="23">
        <v>3.0902648359165998</v>
      </c>
      <c r="L12" s="23">
        <v>25.163960640456999</v>
      </c>
      <c r="M12" s="23">
        <v>9368.4297084914106</v>
      </c>
      <c r="N12" s="23">
        <v>1385.5466753595899</v>
      </c>
      <c r="O12" s="23">
        <v>7982.8830331318104</v>
      </c>
      <c r="P12" s="23">
        <v>5.8646057993959904</v>
      </c>
      <c r="Q12" s="23">
        <v>1.4271459163303299</v>
      </c>
      <c r="R12" s="23">
        <v>672.12639452941801</v>
      </c>
      <c r="S12" s="23">
        <v>3.1440827644276399</v>
      </c>
      <c r="T12" s="23">
        <v>47.566234792693798</v>
      </c>
      <c r="U12" s="23">
        <v>3.5504956536285199</v>
      </c>
      <c r="V12" s="23">
        <v>8.1815918855360099</v>
      </c>
      <c r="W12" s="23">
        <v>118.875020241328</v>
      </c>
      <c r="X12" s="23">
        <v>262.37143125641001</v>
      </c>
      <c r="Y12" s="23">
        <v>9.3245010046892194</v>
      </c>
      <c r="Z12" s="23">
        <v>5.6034756710353903</v>
      </c>
      <c r="AA12" s="23"/>
      <c r="AB12" s="46">
        <f t="shared" si="0"/>
        <v>-0.23697686407640728</v>
      </c>
      <c r="AC12" s="46">
        <f t="shared" si="0"/>
        <v>-0.43865198055256516</v>
      </c>
      <c r="AD12" s="23"/>
      <c r="AE12" s="21">
        <v>159</v>
      </c>
      <c r="AF12" s="21" t="s">
        <v>69</v>
      </c>
      <c r="AG12" s="21">
        <v>8.0133411922413291</v>
      </c>
      <c r="AH12" s="21">
        <v>4.1545688001267802</v>
      </c>
      <c r="AI12" s="21">
        <v>0.23294329023608101</v>
      </c>
      <c r="AJ12" s="21">
        <v>1.0840324382175299</v>
      </c>
      <c r="AK12" s="21">
        <v>5.6056411293896202</v>
      </c>
      <c r="AL12" s="21">
        <v>0.295038834797822</v>
      </c>
      <c r="AM12" s="21">
        <v>2.2345977056685098</v>
      </c>
      <c r="AN12" s="21">
        <v>609.61071709681903</v>
      </c>
      <c r="AO12" s="21">
        <v>0.43084219606847002</v>
      </c>
      <c r="AP12" s="21">
        <v>0.126442760622517</v>
      </c>
      <c r="AQ12" s="21">
        <v>57.689798854764398</v>
      </c>
      <c r="AR12" s="21">
        <v>0.26710321112608199</v>
      </c>
      <c r="AS12" s="21">
        <v>4.0689142681724704</v>
      </c>
      <c r="AT12" s="21">
        <v>0.38368892370107999</v>
      </c>
      <c r="AU12" s="21">
        <v>0.92924418064984304</v>
      </c>
      <c r="AV12" s="21">
        <v>10.169860232244901</v>
      </c>
      <c r="AW12" s="21">
        <v>23.220201511335102</v>
      </c>
      <c r="AX12" s="21">
        <v>0.84548656381832998</v>
      </c>
      <c r="AY12" s="21">
        <v>0.49426955058386102</v>
      </c>
      <c r="AZ12" s="21">
        <f t="shared" si="1"/>
        <v>729.85673274058365</v>
      </c>
      <c r="BA12" s="21">
        <f t="shared" si="2"/>
        <v>120.24601564376462</v>
      </c>
      <c r="BC12" s="19">
        <f t="shared" si="3"/>
        <v>7.7905983761510422E-2</v>
      </c>
      <c r="BD12" s="19">
        <f t="shared" si="3"/>
        <v>8.6785972484512128E-2</v>
      </c>
      <c r="BF12" s="19">
        <v>7.7905983761510422E-2</v>
      </c>
      <c r="BG12" s="19">
        <v>8.6785972484512128E-2</v>
      </c>
    </row>
    <row r="13" spans="1:59" x14ac:dyDescent="0.3">
      <c r="A13" s="23" t="s">
        <v>82</v>
      </c>
      <c r="B13" s="21">
        <v>24.1185428</v>
      </c>
      <c r="C13" s="21">
        <v>2.4140589000000001</v>
      </c>
      <c r="E13" s="23" t="s">
        <v>82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/>
      <c r="AB13" s="46">
        <f t="shared" si="0"/>
        <v>-1</v>
      </c>
      <c r="AC13" s="46">
        <f t="shared" si="0"/>
        <v>-1</v>
      </c>
      <c r="AD13" s="23"/>
      <c r="AZ13" s="21">
        <f t="shared" si="1"/>
        <v>0</v>
      </c>
      <c r="BA13" s="21">
        <f t="shared" si="2"/>
        <v>0</v>
      </c>
      <c r="BC13" s="19" t="e">
        <f t="shared" si="3"/>
        <v>#DIV/0!</v>
      </c>
      <c r="BD13" s="19" t="e">
        <f t="shared" si="3"/>
        <v>#DIV/0!</v>
      </c>
      <c r="BF13" s="19" t="e">
        <v>#DIV/0!</v>
      </c>
      <c r="BG13" s="19" t="e">
        <v>#DIV/0!</v>
      </c>
    </row>
    <row r="14" spans="1:59" x14ac:dyDescent="0.3">
      <c r="A14" s="23" t="s">
        <v>83</v>
      </c>
      <c r="B14" s="21">
        <v>1044.1912563999999</v>
      </c>
      <c r="C14" s="21">
        <v>104.36439595</v>
      </c>
      <c r="E14" s="23" t="s">
        <v>177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/>
      <c r="AB14" s="46">
        <f t="shared" si="0"/>
        <v>-1</v>
      </c>
      <c r="AC14" s="46">
        <f t="shared" si="0"/>
        <v>-1</v>
      </c>
      <c r="AD14" s="23"/>
      <c r="AZ14" s="21">
        <f t="shared" si="1"/>
        <v>0</v>
      </c>
      <c r="BA14" s="21">
        <f t="shared" ref="BA14" si="4">SUM(AG14:AY14)-AN14</f>
        <v>0</v>
      </c>
      <c r="BC14" s="19" t="e">
        <f t="shared" si="3"/>
        <v>#DIV/0!</v>
      </c>
      <c r="BD14" s="19" t="e">
        <f t="shared" si="3"/>
        <v>#DIV/0!</v>
      </c>
      <c r="BF14" s="19" t="e">
        <v>#DIV/0!</v>
      </c>
      <c r="BG14" s="19" t="e">
        <v>#DIV/0!</v>
      </c>
    </row>
    <row r="15" spans="1:59" x14ac:dyDescent="0.3">
      <c r="A15" s="13" t="s">
        <v>84</v>
      </c>
      <c r="B15" s="21">
        <v>1281.1267281999999</v>
      </c>
      <c r="C15" s="21">
        <v>152.67324192999999</v>
      </c>
      <c r="E15" s="23" t="s">
        <v>84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/>
      <c r="AB15" s="46">
        <f t="shared" si="0"/>
        <v>-1</v>
      </c>
      <c r="AC15" s="46">
        <f t="shared" si="0"/>
        <v>-1</v>
      </c>
      <c r="AD15" s="23"/>
      <c r="BC15" s="19" t="e">
        <f t="shared" si="3"/>
        <v>#DIV/0!</v>
      </c>
      <c r="BD15" s="19" t="e">
        <f t="shared" si="3"/>
        <v>#DIV/0!</v>
      </c>
      <c r="BF15" s="19" t="e">
        <v>#DIV/0!</v>
      </c>
      <c r="BG15" s="19" t="e">
        <v>#DIV/0!</v>
      </c>
    </row>
    <row r="16" spans="1:59" x14ac:dyDescent="0.3">
      <c r="A16" s="21"/>
    </row>
    <row r="17" spans="1:78" x14ac:dyDescent="0.3">
      <c r="A17" s="2"/>
    </row>
    <row r="18" spans="1:78" x14ac:dyDescent="0.3">
      <c r="A18" s="2" t="s">
        <v>450</v>
      </c>
      <c r="B18" s="1">
        <f>SUM(B3:B15)</f>
        <v>363348.73673590011</v>
      </c>
      <c r="C18" s="1">
        <f>SUM(C3:C15)</f>
        <v>119969.84893866001</v>
      </c>
      <c r="F18" s="1">
        <f>SUM(F3:F15)</f>
        <v>9884.0285124396451</v>
      </c>
      <c r="G18" s="1">
        <f t="shared" ref="G18:Z18" si="5">SUM(G3:G15)</f>
        <v>2827.5986522592193</v>
      </c>
      <c r="H18" s="1">
        <f t="shared" si="5"/>
        <v>160.98900135927784</v>
      </c>
      <c r="I18" s="1">
        <f t="shared" si="5"/>
        <v>163.85050916830494</v>
      </c>
      <c r="J18" s="1">
        <f t="shared" si="5"/>
        <v>6394.2256328734256</v>
      </c>
      <c r="K18" s="1">
        <f t="shared" si="5"/>
        <v>89.495032856287054</v>
      </c>
      <c r="L18" s="1">
        <f t="shared" si="5"/>
        <v>2316.1175077841344</v>
      </c>
      <c r="M18" s="1">
        <f t="shared" si="5"/>
        <v>326550.7969404012</v>
      </c>
      <c r="N18" s="1">
        <f t="shared" si="5"/>
        <v>113459.70054452929</v>
      </c>
      <c r="O18" s="1">
        <f t="shared" si="5"/>
        <v>213091.09639587256</v>
      </c>
      <c r="P18" s="1">
        <f t="shared" si="5"/>
        <v>100.43016393088834</v>
      </c>
      <c r="Q18" s="1">
        <f t="shared" si="5"/>
        <v>144.55242860895422</v>
      </c>
      <c r="R18" s="1">
        <f t="shared" si="5"/>
        <v>56872.076033120706</v>
      </c>
      <c r="S18" s="1">
        <f t="shared" si="5"/>
        <v>169.83068720535834</v>
      </c>
      <c r="T18" s="1">
        <f t="shared" si="5"/>
        <v>1721.2339304553182</v>
      </c>
      <c r="U18" s="1">
        <f t="shared" si="5"/>
        <v>136.61223158270548</v>
      </c>
      <c r="V18" s="1">
        <f t="shared" si="5"/>
        <v>271.37146477088987</v>
      </c>
      <c r="W18" s="1">
        <f t="shared" si="5"/>
        <v>4308.3238156796233</v>
      </c>
      <c r="X18" s="1">
        <f t="shared" si="5"/>
        <v>27087.00882154765</v>
      </c>
      <c r="Y18" s="1">
        <f t="shared" si="5"/>
        <v>236.25511930202643</v>
      </c>
      <c r="Z18" s="1">
        <f t="shared" si="5"/>
        <v>575.70099958476521</v>
      </c>
      <c r="AA18" s="1"/>
      <c r="AD18" s="1"/>
      <c r="AG18" s="1">
        <f t="shared" ref="AG18:BA18" si="6">SUM(AG3:AG15)</f>
        <v>3847.3138527305186</v>
      </c>
      <c r="AH18" s="1">
        <f t="shared" si="6"/>
        <v>1077.6560123130248</v>
      </c>
      <c r="AI18" s="1">
        <f t="shared" si="6"/>
        <v>61.031095336271392</v>
      </c>
      <c r="AJ18" s="1">
        <f t="shared" si="6"/>
        <v>46.270799304288481</v>
      </c>
      <c r="AK18" s="1">
        <f t="shared" si="6"/>
        <v>2483.8049155165577</v>
      </c>
      <c r="AL18" s="1">
        <f t="shared" si="6"/>
        <v>29.850119113952431</v>
      </c>
      <c r="AM18" s="1">
        <f t="shared" si="6"/>
        <v>895.24766198128509</v>
      </c>
      <c r="AN18" s="1">
        <f t="shared" si="6"/>
        <v>80908.00231850805</v>
      </c>
      <c r="AO18" s="1">
        <f t="shared" si="6"/>
        <v>35.235963112515222</v>
      </c>
      <c r="AP18" s="1">
        <f t="shared" si="6"/>
        <v>56.136076272439183</v>
      </c>
      <c r="AQ18" s="1">
        <f t="shared" si="6"/>
        <v>21992.906855532881</v>
      </c>
      <c r="AR18" s="1">
        <f t="shared" si="6"/>
        <v>64.026661265075191</v>
      </c>
      <c r="AS18" s="1">
        <f t="shared" si="6"/>
        <v>623.40019258386121</v>
      </c>
      <c r="AT18" s="1">
        <f t="shared" si="6"/>
        <v>45.657199799138716</v>
      </c>
      <c r="AU18" s="1">
        <f t="shared" si="6"/>
        <v>85.253224674466864</v>
      </c>
      <c r="AV18" s="1">
        <f t="shared" si="6"/>
        <v>1560.6332618992524</v>
      </c>
      <c r="AW18" s="1">
        <f t="shared" si="6"/>
        <v>10528.954682341198</v>
      </c>
      <c r="AX18" s="1">
        <f t="shared" si="6"/>
        <v>78.707355505290622</v>
      </c>
      <c r="AY18" s="1">
        <f t="shared" si="6"/>
        <v>223.81346873441328</v>
      </c>
      <c r="AZ18" s="1">
        <f t="shared" si="6"/>
        <v>124643.90171652447</v>
      </c>
      <c r="BA18" s="1">
        <f t="shared" si="6"/>
        <v>43735.899398016416</v>
      </c>
      <c r="BC18" s="20"/>
      <c r="BD18" s="20"/>
    </row>
    <row r="19" spans="1:78" x14ac:dyDescent="0.3">
      <c r="B19" s="21"/>
      <c r="C19" s="21"/>
    </row>
    <row r="21" spans="1:78" s="21" customFormat="1" x14ac:dyDescent="0.3">
      <c r="A21" s="23"/>
      <c r="D21" s="23"/>
      <c r="E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</row>
    <row r="22" spans="1:78" s="21" customFormat="1" x14ac:dyDescent="0.3">
      <c r="A22" s="23"/>
      <c r="B22" s="23"/>
      <c r="C22" s="23"/>
      <c r="D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</row>
    <row r="23" spans="1:78" s="21" customFormat="1" x14ac:dyDescent="0.3">
      <c r="A23" s="23"/>
      <c r="B23" s="23"/>
      <c r="C23" s="23"/>
      <c r="D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</row>
    <row r="24" spans="1:78" s="21" customFormat="1" x14ac:dyDescent="0.3">
      <c r="A24" s="23"/>
      <c r="B24" s="23"/>
      <c r="C24" s="23"/>
      <c r="D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</row>
    <row r="25" spans="1:78" s="21" customFormat="1" x14ac:dyDescent="0.3">
      <c r="A25" s="23"/>
      <c r="B25" s="23"/>
      <c r="C25" s="23"/>
      <c r="D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</row>
    <row r="26" spans="1:78" s="21" customFormat="1" x14ac:dyDescent="0.3">
      <c r="A26" s="23"/>
      <c r="B26" s="23"/>
      <c r="C26" s="23"/>
      <c r="D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</row>
    <row r="27" spans="1:78" s="21" customFormat="1" x14ac:dyDescent="0.3">
      <c r="A27" s="23"/>
      <c r="B27" s="23"/>
      <c r="C27" s="23"/>
      <c r="D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</row>
    <row r="28" spans="1:78" s="21" customFormat="1" x14ac:dyDescent="0.3">
      <c r="A28" s="23"/>
      <c r="B28" s="23"/>
      <c r="C28" s="23"/>
      <c r="D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</row>
    <row r="29" spans="1:78" s="21" customFormat="1" x14ac:dyDescent="0.3">
      <c r="A29" s="23"/>
      <c r="B29" s="23"/>
      <c r="C29" s="23"/>
      <c r="D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</row>
    <row r="30" spans="1:78" s="21" customFormat="1" x14ac:dyDescent="0.3">
      <c r="A30" s="23"/>
      <c r="B30" s="23"/>
      <c r="C30" s="23"/>
      <c r="D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</row>
    <row r="31" spans="1:78" s="21" customFormat="1" x14ac:dyDescent="0.3">
      <c r="A31" s="23"/>
      <c r="B31" s="23"/>
      <c r="C31" s="23"/>
      <c r="D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</row>
    <row r="32" spans="1:78" s="21" customFormat="1" x14ac:dyDescent="0.3">
      <c r="A32" s="23"/>
      <c r="B32" s="23"/>
      <c r="C32" s="23"/>
      <c r="D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</row>
    <row r="33" spans="1:78" s="21" customFormat="1" x14ac:dyDescent="0.3">
      <c r="A33" s="23"/>
      <c r="B33" s="23"/>
      <c r="C33" s="23"/>
      <c r="D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</row>
    <row r="34" spans="1:78" s="21" customFormat="1" x14ac:dyDescent="0.3">
      <c r="A34" s="23"/>
      <c r="B34" s="23"/>
      <c r="C34" s="23"/>
      <c r="D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</row>
    <row r="35" spans="1:78" s="21" customFormat="1" x14ac:dyDescent="0.3">
      <c r="A35" s="23"/>
      <c r="B35" s="23"/>
      <c r="C35" s="23"/>
      <c r="D35" s="23"/>
      <c r="AG35" s="31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</row>
    <row r="36" spans="1:78" s="21" customFormat="1" x14ac:dyDescent="0.3">
      <c r="A36" s="23"/>
      <c r="B36" s="23"/>
      <c r="C36" s="23"/>
      <c r="D36" s="23"/>
      <c r="E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</row>
    <row r="37" spans="1:78" s="21" customFormat="1" x14ac:dyDescent="0.3">
      <c r="A37" s="23"/>
      <c r="B37" s="23"/>
      <c r="C37" s="23"/>
      <c r="D37" s="23"/>
      <c r="E37" s="23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21">
        <f>MAX(F37:Z49)</f>
        <v>0</v>
      </c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</row>
    <row r="38" spans="1:78" s="21" customFormat="1" x14ac:dyDescent="0.3">
      <c r="A38" s="23"/>
      <c r="B38" s="23"/>
      <c r="C38" s="23"/>
      <c r="D38" s="23"/>
      <c r="E38" s="23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</row>
    <row r="39" spans="1:78" s="21" customFormat="1" x14ac:dyDescent="0.3">
      <c r="A39" s="23"/>
      <c r="B39" s="23"/>
      <c r="C39" s="23"/>
      <c r="D39" s="23"/>
      <c r="E39" s="23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</row>
    <row r="40" spans="1:78" s="21" customFormat="1" x14ac:dyDescent="0.3">
      <c r="A40" s="23"/>
      <c r="B40" s="23"/>
      <c r="C40" s="23"/>
      <c r="D40" s="23"/>
      <c r="E40" s="23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</row>
    <row r="41" spans="1:78" s="21" customFormat="1" x14ac:dyDescent="0.3">
      <c r="A41" s="23"/>
      <c r="B41" s="23"/>
      <c r="C41" s="23"/>
      <c r="D41" s="23"/>
      <c r="E41" s="23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</row>
    <row r="42" spans="1:78" s="21" customFormat="1" x14ac:dyDescent="0.3">
      <c r="A42" s="23"/>
      <c r="B42" s="23"/>
      <c r="C42" s="23"/>
      <c r="D42" s="23"/>
      <c r="E42" s="23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</row>
    <row r="43" spans="1:78" s="21" customFormat="1" x14ac:dyDescent="0.3">
      <c r="A43" s="23"/>
      <c r="B43" s="23"/>
      <c r="C43" s="23"/>
      <c r="D43" s="23"/>
      <c r="E43" s="23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</row>
    <row r="44" spans="1:78" s="21" customFormat="1" x14ac:dyDescent="0.3">
      <c r="A44" s="23"/>
      <c r="B44" s="23"/>
      <c r="C44" s="23"/>
      <c r="D44" s="23"/>
      <c r="E44" s="23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</row>
    <row r="45" spans="1:78" s="21" customFormat="1" x14ac:dyDescent="0.3">
      <c r="A45" s="23"/>
      <c r="B45" s="23"/>
      <c r="C45" s="23"/>
      <c r="D45" s="23"/>
      <c r="E45" s="23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</row>
    <row r="46" spans="1:78" s="21" customFormat="1" x14ac:dyDescent="0.3">
      <c r="A46" s="23"/>
      <c r="B46" s="23"/>
      <c r="C46" s="23"/>
      <c r="D46" s="23"/>
      <c r="E46" s="23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</row>
    <row r="47" spans="1:78" s="21" customFormat="1" x14ac:dyDescent="0.3">
      <c r="A47" s="23"/>
      <c r="B47" s="23"/>
      <c r="C47" s="23"/>
      <c r="D47" s="23"/>
      <c r="E47" s="23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</row>
    <row r="48" spans="1:78" s="21" customFormat="1" x14ac:dyDescent="0.3">
      <c r="A48" s="23"/>
      <c r="B48" s="23"/>
      <c r="C48" s="23"/>
      <c r="D48" s="23"/>
      <c r="E48" s="23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</row>
    <row r="49" spans="1:78" s="21" customFormat="1" x14ac:dyDescent="0.3">
      <c r="A49" s="23"/>
      <c r="B49" s="23"/>
      <c r="C49" s="23"/>
      <c r="D49" s="23"/>
      <c r="E49" s="23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</row>
    <row r="50" spans="1:78" s="21" customFormat="1" x14ac:dyDescent="0.3">
      <c r="A50" s="23"/>
      <c r="B50" s="23"/>
      <c r="C50" s="23"/>
      <c r="D50" s="23"/>
      <c r="E50" s="23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</row>
    <row r="51" spans="1:78" s="21" customFormat="1" x14ac:dyDescent="0.3">
      <c r="A51" s="23"/>
      <c r="B51" s="23"/>
      <c r="C51" s="23"/>
      <c r="D51" s="23"/>
      <c r="E51" s="23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</row>
    <row r="52" spans="1:78" s="21" customFormat="1" x14ac:dyDescent="0.3">
      <c r="A52" s="23"/>
      <c r="B52" s="23"/>
      <c r="C52" s="23"/>
      <c r="D52" s="23"/>
      <c r="E52" s="23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</row>
    <row r="53" spans="1:78" s="21" customFormat="1" x14ac:dyDescent="0.3">
      <c r="A53" s="23"/>
      <c r="B53" s="23"/>
      <c r="C53" s="23"/>
      <c r="D53" s="23"/>
      <c r="E53" s="23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</row>
    <row r="54" spans="1:78" s="21" customFormat="1" x14ac:dyDescent="0.3">
      <c r="A54" s="23"/>
      <c r="B54" s="23"/>
      <c r="C54" s="23"/>
      <c r="D54" s="23"/>
      <c r="E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</row>
    <row r="55" spans="1:78" s="21" customFormat="1" x14ac:dyDescent="0.3">
      <c r="A55" s="23"/>
      <c r="B55" s="23"/>
      <c r="C55" s="23"/>
      <c r="D55" s="23"/>
      <c r="E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</row>
    <row r="56" spans="1:78" s="21" customFormat="1" x14ac:dyDescent="0.3">
      <c r="A56" s="23"/>
      <c r="B56" s="23"/>
      <c r="C56" s="23"/>
      <c r="D56" s="23"/>
      <c r="E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</row>
    <row r="57" spans="1:78" s="21" customFormat="1" x14ac:dyDescent="0.3">
      <c r="A57" s="23"/>
      <c r="B57" s="23"/>
      <c r="C57" s="23"/>
      <c r="D57" s="23"/>
      <c r="E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</row>
    <row r="58" spans="1:78" s="21" customFormat="1" x14ac:dyDescent="0.3">
      <c r="A58" s="23"/>
      <c r="B58" s="23"/>
      <c r="C58" s="23"/>
      <c r="D58" s="23"/>
      <c r="E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</row>
    <row r="59" spans="1:78" s="21" customFormat="1" x14ac:dyDescent="0.3">
      <c r="A59" s="23"/>
      <c r="B59" s="23"/>
      <c r="C59" s="23"/>
      <c r="D59" s="23"/>
      <c r="E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</row>
    <row r="60" spans="1:78" s="21" customFormat="1" x14ac:dyDescent="0.3">
      <c r="A60" s="23"/>
      <c r="B60" s="23"/>
      <c r="C60" s="23"/>
      <c r="D60" s="23"/>
      <c r="E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</row>
    <row r="61" spans="1:78" s="21" customFormat="1" x14ac:dyDescent="0.3">
      <c r="A61" s="23"/>
      <c r="B61" s="23"/>
      <c r="C61" s="23"/>
      <c r="D61" s="23"/>
      <c r="E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</row>
    <row r="62" spans="1:78" s="21" customFormat="1" x14ac:dyDescent="0.3">
      <c r="A62" s="23"/>
      <c r="B62" s="23"/>
      <c r="C62" s="23"/>
      <c r="D62" s="23"/>
      <c r="E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</row>
    <row r="63" spans="1:78" s="21" customFormat="1" x14ac:dyDescent="0.3">
      <c r="A63" s="23"/>
      <c r="B63" s="23"/>
      <c r="C63" s="23"/>
      <c r="D63" s="23"/>
      <c r="E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</row>
    <row r="64" spans="1:78" s="21" customFormat="1" x14ac:dyDescent="0.3">
      <c r="A64" s="23"/>
      <c r="B64" s="23"/>
      <c r="C64" s="23"/>
      <c r="D64" s="23"/>
      <c r="E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</row>
    <row r="65" spans="1:78" s="21" customFormat="1" x14ac:dyDescent="0.3">
      <c r="A65" s="23"/>
      <c r="B65" s="23"/>
      <c r="C65" s="23"/>
      <c r="D65" s="23"/>
      <c r="E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</row>
    <row r="66" spans="1:78" s="21" customFormat="1" x14ac:dyDescent="0.3">
      <c r="A66" s="23"/>
      <c r="B66" s="23"/>
      <c r="C66" s="23"/>
      <c r="D66" s="23"/>
      <c r="E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</row>
    <row r="67" spans="1:78" s="21" customFormat="1" x14ac:dyDescent="0.3">
      <c r="A67" s="23"/>
      <c r="B67" s="23"/>
      <c r="C67" s="23"/>
      <c r="D67" s="23"/>
      <c r="E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</row>
    <row r="68" spans="1:78" s="21" customFormat="1" x14ac:dyDescent="0.3">
      <c r="A68" s="23"/>
      <c r="B68" s="23"/>
      <c r="C68" s="23"/>
      <c r="D68" s="23"/>
      <c r="E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</row>
    <row r="69" spans="1:78" s="21" customFormat="1" x14ac:dyDescent="0.3">
      <c r="A69" s="23"/>
      <c r="B69" s="23"/>
      <c r="C69" s="23"/>
      <c r="D69" s="23"/>
      <c r="E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</row>
    <row r="70" spans="1:78" s="21" customFormat="1" x14ac:dyDescent="0.3">
      <c r="A70" s="23"/>
      <c r="B70" s="23"/>
      <c r="C70" s="23"/>
      <c r="D70" s="23"/>
      <c r="E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</row>
    <row r="71" spans="1:78" s="21" customFormat="1" x14ac:dyDescent="0.3">
      <c r="A71" s="23"/>
      <c r="B71" s="23"/>
      <c r="C71" s="23"/>
      <c r="D71" s="23"/>
      <c r="E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</row>
    <row r="72" spans="1:78" s="21" customFormat="1" x14ac:dyDescent="0.3">
      <c r="A72" s="23"/>
      <c r="B72" s="23"/>
      <c r="C72" s="23"/>
      <c r="D72" s="23"/>
      <c r="E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</row>
    <row r="73" spans="1:78" s="21" customFormat="1" x14ac:dyDescent="0.3">
      <c r="A73" s="23"/>
      <c r="B73" s="23"/>
      <c r="C73" s="23"/>
      <c r="D73" s="23"/>
      <c r="E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8"/>
  <sheetViews>
    <sheetView workbookViewId="0">
      <pane ySplit="6" topLeftCell="A7" activePane="bottomLeft" state="frozen"/>
      <selection pane="bottomLeft"/>
    </sheetView>
  </sheetViews>
  <sheetFormatPr defaultColWidth="9.109375" defaultRowHeight="14.4" x14ac:dyDescent="0.3"/>
  <cols>
    <col min="1" max="1" width="22.33203125" style="23" customWidth="1"/>
    <col min="2" max="2" width="10.109375" style="23" bestFit="1" customWidth="1"/>
    <col min="3" max="3" width="10.5546875" style="23" customWidth="1"/>
    <col min="4" max="5" width="10.109375" style="23" bestFit="1" customWidth="1"/>
    <col min="6" max="6" width="9.33203125" style="23" bestFit="1" customWidth="1"/>
    <col min="7" max="7" width="10.44140625" style="23" customWidth="1"/>
    <col min="8" max="8" width="10.109375" style="23" bestFit="1" customWidth="1"/>
    <col min="9" max="9" width="9.88671875" style="23" bestFit="1" customWidth="1"/>
    <col min="10" max="10" width="10.33203125" style="23" bestFit="1" customWidth="1"/>
    <col min="11" max="11" width="11.5546875" style="23" bestFit="1" customWidth="1"/>
    <col min="12" max="15" width="9.44140625" style="23" customWidth="1"/>
    <col min="16" max="17" width="10.109375" style="23" customWidth="1"/>
    <col min="18" max="18" width="10.109375" style="23" bestFit="1" customWidth="1"/>
    <col min="19" max="16384" width="9.109375" style="23"/>
  </cols>
  <sheetData>
    <row r="1" spans="1:18" x14ac:dyDescent="0.3">
      <c r="A1" s="7" t="s">
        <v>669</v>
      </c>
    </row>
    <row r="3" spans="1:18" x14ac:dyDescent="0.3">
      <c r="A3" s="7" t="s">
        <v>582</v>
      </c>
    </row>
    <row r="4" spans="1:18" x14ac:dyDescent="0.3">
      <c r="A4" s="23" t="s">
        <v>517</v>
      </c>
    </row>
    <row r="5" spans="1:18" x14ac:dyDescent="0.3">
      <c r="A5" s="23" t="s">
        <v>524</v>
      </c>
    </row>
    <row r="6" spans="1:18" x14ac:dyDescent="0.3">
      <c r="A6" s="2" t="s">
        <v>497</v>
      </c>
      <c r="B6" s="69" t="s">
        <v>280</v>
      </c>
      <c r="C6" s="69" t="s">
        <v>269</v>
      </c>
      <c r="D6" s="69" t="s">
        <v>284</v>
      </c>
      <c r="E6" s="69" t="s">
        <v>287</v>
      </c>
      <c r="F6" s="69" t="s">
        <v>295</v>
      </c>
      <c r="G6" s="69" t="s">
        <v>305</v>
      </c>
      <c r="H6" s="69" t="s">
        <v>516</v>
      </c>
      <c r="I6" s="69" t="s">
        <v>518</v>
      </c>
      <c r="J6" s="69" t="s">
        <v>519</v>
      </c>
      <c r="K6" s="69" t="s">
        <v>520</v>
      </c>
      <c r="L6" s="69" t="s">
        <v>521</v>
      </c>
      <c r="M6" s="69" t="s">
        <v>522</v>
      </c>
      <c r="N6" s="69" t="s">
        <v>523</v>
      </c>
      <c r="O6" s="69" t="s">
        <v>265</v>
      </c>
      <c r="P6" s="69" t="s">
        <v>393</v>
      </c>
      <c r="Q6" s="70"/>
      <c r="R6" s="70"/>
    </row>
    <row r="7" spans="1:18" x14ac:dyDescent="0.3">
      <c r="A7" s="73" t="s">
        <v>498</v>
      </c>
      <c r="B7" s="29"/>
      <c r="C7" s="29"/>
      <c r="D7" s="29"/>
      <c r="E7" s="29"/>
      <c r="F7" s="29"/>
      <c r="G7" s="29"/>
      <c r="H7" s="29"/>
      <c r="I7" s="21"/>
      <c r="J7" s="21"/>
      <c r="K7" s="61"/>
      <c r="L7" s="21"/>
      <c r="M7" s="21"/>
      <c r="N7" s="61"/>
      <c r="O7" s="21"/>
      <c r="P7" s="2"/>
      <c r="Q7" s="2"/>
      <c r="R7" s="2"/>
    </row>
    <row r="8" spans="1:18" x14ac:dyDescent="0.3">
      <c r="A8" s="73" t="s">
        <v>562</v>
      </c>
      <c r="B8" s="25">
        <f>airports!AJ62</f>
        <v>2138.1068336965827</v>
      </c>
      <c r="C8" s="25">
        <f>airports!AM62</f>
        <v>955.89484801416108</v>
      </c>
      <c r="D8" s="25">
        <f>airports!BE62</f>
        <v>6186.1064466456037</v>
      </c>
      <c r="E8" s="25">
        <f>airports!BN62</f>
        <v>893.04769869251948</v>
      </c>
      <c r="F8" s="25">
        <f>airports!BO62</f>
        <v>603.3660155618503</v>
      </c>
      <c r="G8" s="25">
        <f>airports!AH62</f>
        <v>1213.2327637202186</v>
      </c>
      <c r="H8" s="25">
        <f>airports!AO62</f>
        <v>861.25131091271658</v>
      </c>
      <c r="I8" s="21">
        <f>SUM(airports!AR62:AW62)</f>
        <v>80.345953097734807</v>
      </c>
      <c r="J8" s="21">
        <f>SUM(airports!AS62:AW62)</f>
        <v>77.890646157709497</v>
      </c>
      <c r="K8" s="61"/>
      <c r="L8" s="61"/>
      <c r="M8" s="61"/>
      <c r="N8" s="61"/>
      <c r="O8" s="61"/>
      <c r="P8" s="21"/>
    </row>
    <row r="9" spans="1:18" x14ac:dyDescent="0.3">
      <c r="A9" s="73" t="s">
        <v>539</v>
      </c>
      <c r="B9" s="25">
        <f>cmv_c1c2!O62</f>
        <v>41.719238714446099</v>
      </c>
      <c r="C9" s="25">
        <f>cmv_c1c2!T62</f>
        <v>20.198277826967381</v>
      </c>
      <c r="D9" s="21">
        <f>cmv_c1c2!AO62</f>
        <v>182.23382707353821</v>
      </c>
      <c r="E9" s="67">
        <f>cmv_c1c2!BC62</f>
        <v>0</v>
      </c>
      <c r="F9" s="67">
        <f>cmv_c1c2!BD62</f>
        <v>11.626562851080623</v>
      </c>
      <c r="G9" s="25">
        <f>cmv_c1c2!M62</f>
        <v>7.8808521468924253</v>
      </c>
      <c r="H9" s="21">
        <f>cmv_c1c2!V62</f>
        <v>4.3199700693178436</v>
      </c>
      <c r="I9" s="21">
        <f>SUM(cmv_c1c2!AC62:AH62)</f>
        <v>3191.4496960764614</v>
      </c>
      <c r="J9" s="21">
        <f>SUM(cmv_c1c2!AD62:AH62)</f>
        <v>3092.1466024764572</v>
      </c>
      <c r="K9" s="99">
        <f>SUM(cmv_c1c2!Z62:AA62)</f>
        <v>2.2387136586679637E-5</v>
      </c>
      <c r="L9" s="61">
        <f>SUM(cmv_c1c2!R62:S62)</f>
        <v>8.0086575269115848E-2</v>
      </c>
      <c r="M9" s="61">
        <f>SUM(cmv_c1c2!W62:X62)</f>
        <v>0.72974660270062675</v>
      </c>
      <c r="N9" s="61">
        <f>SUM(cmv_c1c2!BF62:BG62)</f>
        <v>2.1243050926912339</v>
      </c>
      <c r="O9" s="62">
        <f>SUM(cmv_c1c2!BA62:BB62)</f>
        <v>9.9567125005419841E-3</v>
      </c>
      <c r="P9" s="21"/>
      <c r="Q9" s="21"/>
      <c r="R9" s="21"/>
    </row>
    <row r="10" spans="1:18" x14ac:dyDescent="0.3">
      <c r="A10" s="73" t="s">
        <v>540</v>
      </c>
      <c r="B10" s="25">
        <f>cmv_c3!O62</f>
        <v>43.222577112377778</v>
      </c>
      <c r="C10" s="25">
        <f>cmv_c3!T62</f>
        <v>20.926117881914546</v>
      </c>
      <c r="D10" s="21">
        <f>cmv_c3!AP62</f>
        <v>188.63777664988876</v>
      </c>
      <c r="E10" s="67">
        <f>cmv_c3!BC62</f>
        <v>0</v>
      </c>
      <c r="F10" s="67">
        <f>cmv_c3!BD62</f>
        <v>12.045524889873313</v>
      </c>
      <c r="G10" s="25">
        <f>cmv_c3!M62</f>
        <v>8.1648351379225765</v>
      </c>
      <c r="H10" s="21">
        <f>cmv_c3!V62</f>
        <v>4.4756387995358171</v>
      </c>
      <c r="I10" s="21">
        <f>SUM(cmv_c3!AC62:AH62)</f>
        <v>1683.3211638065056</v>
      </c>
      <c r="J10" s="21">
        <f>SUM(cmv_c3!AD62:AH62)</f>
        <v>1548.6554832315626</v>
      </c>
      <c r="K10" s="99">
        <f>SUM(cmv_c3!Z62:AA62)</f>
        <v>1.1212284681690036E-5</v>
      </c>
      <c r="L10" s="61">
        <f>SUM(cmv_c3!R62:S62)</f>
        <v>4.0110169103715267E-2</v>
      </c>
      <c r="M10" s="61">
        <f>SUM(cmv_c3!W62:X62)</f>
        <v>0.36548270733813848</v>
      </c>
      <c r="N10" s="61">
        <f>SUM(cmv_c3!BF62:BG62)</f>
        <v>1.0639262961847884</v>
      </c>
      <c r="O10" s="62">
        <f>SUM(cmv_c3!BA62:BB62)</f>
        <v>4.9866693752094599E-3</v>
      </c>
      <c r="P10" s="21"/>
      <c r="Q10" s="21"/>
      <c r="R10" s="21"/>
    </row>
    <row r="11" spans="1:18" x14ac:dyDescent="0.3">
      <c r="A11" s="73" t="s">
        <v>590</v>
      </c>
      <c r="B11" s="25">
        <f>livestock!U61</f>
        <v>1545.8458652763622</v>
      </c>
      <c r="C11" s="25">
        <f>livestock!X61</f>
        <v>458.49090657004569</v>
      </c>
      <c r="D11" s="25"/>
      <c r="E11" s="25">
        <f>livestock!AN61</f>
        <v>16102.055210552822</v>
      </c>
      <c r="F11" s="25">
        <v>0</v>
      </c>
      <c r="G11" s="25"/>
      <c r="H11" s="25"/>
      <c r="I11" s="21"/>
      <c r="J11" s="21"/>
      <c r="K11" s="61"/>
      <c r="L11" s="61"/>
      <c r="M11" s="61"/>
      <c r="N11" s="61"/>
      <c r="O11" s="61"/>
      <c r="P11" s="21"/>
    </row>
    <row r="12" spans="1:18" x14ac:dyDescent="0.3">
      <c r="A12" s="73" t="s">
        <v>210</v>
      </c>
      <c r="B12" s="25">
        <f>nonpt!BN61</f>
        <v>5104.5070021717484</v>
      </c>
      <c r="C12" s="25">
        <f>nonpt!BT61</f>
        <v>9268.6139250311426</v>
      </c>
      <c r="D12" s="25">
        <f>nonpt!CY61</f>
        <v>5921.0408526564697</v>
      </c>
      <c r="E12" s="25">
        <f>nonpt!DO61</f>
        <v>5262.0245273963992</v>
      </c>
      <c r="F12" s="25">
        <f>nonpt!DQ61</f>
        <v>490.17339080644427</v>
      </c>
      <c r="G12" s="25">
        <f>nonpt!BK61</f>
        <v>222.82426773209053</v>
      </c>
      <c r="H12" s="25">
        <f>nonpt!O62</f>
        <v>779.11086445820001</v>
      </c>
      <c r="I12" s="21"/>
      <c r="J12" s="21"/>
      <c r="K12" s="61">
        <f>nonpt!T62</f>
        <v>0.35706627559999998</v>
      </c>
      <c r="L12" s="61">
        <f>nonpt!L62</f>
        <v>5.9498860132000004</v>
      </c>
      <c r="M12" s="61">
        <f>nonpt!P62</f>
        <v>3.7688187057999998</v>
      </c>
      <c r="N12" s="61">
        <f>nonpt!AI62</f>
        <v>26.265790506000002</v>
      </c>
      <c r="O12" s="61">
        <f>nonpt!AE62</f>
        <v>15.539110532399999</v>
      </c>
      <c r="P12" s="61">
        <f>nonpt!CW61</f>
        <v>0.95458775205170299</v>
      </c>
      <c r="Q12" s="21"/>
      <c r="R12" s="21"/>
    </row>
    <row r="13" spans="1:18" x14ac:dyDescent="0.3">
      <c r="A13" s="73" t="s">
        <v>211</v>
      </c>
      <c r="B13" s="25">
        <f>nonroad!AK61</f>
        <v>9153.1664148614454</v>
      </c>
      <c r="C13" s="25">
        <f>nonroad!AP61</f>
        <v>26146.557368586029</v>
      </c>
      <c r="D13" s="25">
        <f>nonroad!BH61</f>
        <v>22894.631343498655</v>
      </c>
      <c r="E13" s="25">
        <f>nonroad!BT61</f>
        <v>1253.8506931634647</v>
      </c>
      <c r="F13" s="25">
        <f>nonroad!BU61</f>
        <v>1606.8450546472645</v>
      </c>
      <c r="G13" s="25">
        <f>nonroad!AJ61</f>
        <v>1591.3740726008552</v>
      </c>
      <c r="H13" s="25">
        <f>nonroad!AR61</f>
        <v>4178.5206011982555</v>
      </c>
      <c r="I13" s="21">
        <f>nonroad!AD62</f>
        <v>50588.68710248002</v>
      </c>
      <c r="J13" s="21">
        <f>nonroad!AE62</f>
        <v>48893.860180368989</v>
      </c>
      <c r="K13" s="61">
        <f>nonroad!R62</f>
        <v>4.093849678E-3</v>
      </c>
      <c r="L13" s="61">
        <f>nonroad!U62</f>
        <v>0.89336885299999969</v>
      </c>
      <c r="M13" s="61"/>
      <c r="N13" s="61">
        <f>nonroad!T62</f>
        <v>1.1267517256999999</v>
      </c>
      <c r="O13" s="61">
        <f>nonroad!S62</f>
        <v>0.67859711929999955</v>
      </c>
      <c r="P13" s="21"/>
      <c r="Q13" s="21"/>
      <c r="R13" s="21"/>
    </row>
    <row r="14" spans="1:18" x14ac:dyDescent="0.3">
      <c r="A14" s="73" t="s">
        <v>231</v>
      </c>
      <c r="B14" s="25">
        <f>np_oilgas!AU61</f>
        <v>1215.3233237569102</v>
      </c>
      <c r="C14" s="25">
        <f>np_oilgas!BA61</f>
        <v>35054.571671462538</v>
      </c>
      <c r="D14" s="25">
        <f>np_oilgas!BW61</f>
        <v>13239.276008414548</v>
      </c>
      <c r="E14" s="25">
        <f>np_oilgas!CK61</f>
        <v>582.2595248658015</v>
      </c>
      <c r="F14" s="25">
        <f>np_oilgas!CL61</f>
        <v>36.364989377030675</v>
      </c>
      <c r="G14" s="25">
        <f>np_oilgas!AT61</f>
        <v>654.87387916249645</v>
      </c>
      <c r="H14" s="25">
        <f>np_oilgas!BD61</f>
        <v>121.92849956235186</v>
      </c>
      <c r="I14" s="21"/>
      <c r="J14" s="21"/>
      <c r="K14" s="61">
        <f>np_oilgas!Q62</f>
        <v>2.4931351726999999E-5</v>
      </c>
      <c r="L14" s="61">
        <f>np_oilgas!K62</f>
        <v>2.7123634105599998E-2</v>
      </c>
      <c r="M14" s="61">
        <f>np_oilgas!N62</f>
        <v>0.10394221530310001</v>
      </c>
      <c r="N14" s="61">
        <f>np_oilgas!AA62</f>
        <v>9.4539650961199997E-2</v>
      </c>
      <c r="O14" s="61">
        <f>np_oilgas!W62</f>
        <v>5.4221402314200001E-2</v>
      </c>
      <c r="P14" s="21"/>
      <c r="Q14" s="21"/>
      <c r="R14" s="21"/>
    </row>
    <row r="15" spans="1:18" x14ac:dyDescent="0.3">
      <c r="A15" s="73" t="s">
        <v>641</v>
      </c>
      <c r="B15" s="21">
        <f>np_solvents!AU62</f>
        <v>56.11023632004855</v>
      </c>
      <c r="C15" s="21">
        <f>np_solvents!AY61</f>
        <v>306.70987341311417</v>
      </c>
      <c r="D15" s="21">
        <f>np_solvents!BR61</f>
        <v>6.247901062680584</v>
      </c>
      <c r="E15" s="21">
        <f>np_solvents!CF61</f>
        <v>40441.116291938262</v>
      </c>
      <c r="F15" s="21">
        <f>np_solvents!CG61</f>
        <v>4053.1531884341916</v>
      </c>
      <c r="G15" s="21"/>
      <c r="H15" s="61">
        <f>np_solvents!AE62</f>
        <v>3.6567628399999996E-2</v>
      </c>
      <c r="I15" s="21"/>
      <c r="J15" s="21"/>
      <c r="K15" s="21"/>
      <c r="L15" s="21"/>
      <c r="M15" s="21"/>
      <c r="N15" s="21"/>
      <c r="O15" s="21"/>
      <c r="P15" s="21"/>
    </row>
    <row r="16" spans="1:18" x14ac:dyDescent="0.3">
      <c r="A16" s="73" t="s">
        <v>499</v>
      </c>
      <c r="B16" s="25">
        <f>'onroad all'!H61</f>
        <v>11110.986885356993</v>
      </c>
      <c r="C16" s="25">
        <f>'onroad all'!P61</f>
        <v>22791.43122361154</v>
      </c>
      <c r="D16" s="25">
        <f>'onroad all'!BC61</f>
        <v>13937.360320213997</v>
      </c>
      <c r="E16" s="25">
        <f>'onroad all'!BU61</f>
        <v>1886.7386967518487</v>
      </c>
      <c r="F16" s="25">
        <f>'onroad all'!BY61</f>
        <v>1856.3521435786993</v>
      </c>
      <c r="G16" s="25">
        <f>'onroad all'!G61</f>
        <v>1094.9160790184999</v>
      </c>
      <c r="H16" s="25">
        <f>'onroad all'!Z61</f>
        <v>3069.8609250590689</v>
      </c>
      <c r="I16" s="21">
        <f>SUM('onroad all'!AK61:AP61)</f>
        <v>58015.488397143854</v>
      </c>
      <c r="J16" s="21">
        <f>I16-'onroad all'!AK61</f>
        <v>53445.621500037756</v>
      </c>
      <c r="K16" s="61">
        <f>'onroad all'!AC61</f>
        <v>4.0006254062000007E-2</v>
      </c>
      <c r="L16" s="61">
        <f>'onroad all'!M61</f>
        <v>8.0880546110000022</v>
      </c>
      <c r="M16" s="61"/>
      <c r="N16" s="61">
        <f>'onroad all'!CB61</f>
        <v>5.9439831533000005</v>
      </c>
      <c r="O16" s="61">
        <f>'onroad all'!BS61+'onroad all'!BT61</f>
        <v>33.700661746999991</v>
      </c>
      <c r="R16" s="21"/>
    </row>
    <row r="17" spans="1:32" x14ac:dyDescent="0.3">
      <c r="A17" s="73" t="s">
        <v>500</v>
      </c>
      <c r="B17" s="25">
        <f>ptegu!BM61</f>
        <v>292.91773456446202</v>
      </c>
      <c r="C17" s="25">
        <f>ptegu!BS61</f>
        <v>390.1102363653942</v>
      </c>
      <c r="D17" s="25">
        <f>ptegu!CX61</f>
        <v>2711.5001284458426</v>
      </c>
      <c r="E17" s="25">
        <f>ptegu!DM61</f>
        <v>101.92574890991177</v>
      </c>
      <c r="F17" s="25">
        <f>ptegu!DO61</f>
        <v>21.534950612859674</v>
      </c>
      <c r="G17" s="25">
        <f>ptegu!BK61</f>
        <v>235.17634017583529</v>
      </c>
      <c r="H17" s="25">
        <f>ptegu!BX61</f>
        <v>4.1865474009659351</v>
      </c>
      <c r="I17" s="21"/>
      <c r="J17" s="21"/>
      <c r="K17" s="61">
        <f>ptegu!T62</f>
        <v>4.0203738499999995</v>
      </c>
      <c r="L17" s="61">
        <f>ptegu!L62</f>
        <v>14.599592270000002</v>
      </c>
      <c r="M17" s="61">
        <f>ptegu!P62</f>
        <v>7.8079387299999992</v>
      </c>
      <c r="N17" s="61">
        <f>ptegu!AH62</f>
        <v>71.487773710000013</v>
      </c>
      <c r="O17" s="61">
        <f>ptegu!AD62</f>
        <v>119.11925921</v>
      </c>
      <c r="P17" s="62">
        <f>ptegu!BB62</f>
        <v>6.1749999999999999E-4</v>
      </c>
      <c r="Q17" s="21"/>
      <c r="R17" s="21"/>
    </row>
    <row r="18" spans="1:32" x14ac:dyDescent="0.3">
      <c r="A18" s="73" t="s">
        <v>492</v>
      </c>
      <c r="B18" s="25">
        <f>ptagfire!AJ61</f>
        <v>7393.5876863933136</v>
      </c>
      <c r="C18" s="25">
        <f>ptagfire!AN61</f>
        <v>1611.8154996295732</v>
      </c>
      <c r="D18" s="25">
        <f>ptagfire!AY61</f>
        <v>6271.2111256217158</v>
      </c>
      <c r="E18" s="25">
        <f>ptagfire!BH61</f>
        <v>929.52834342261394</v>
      </c>
      <c r="F18" s="25">
        <f>ptagfire!BJ61</f>
        <v>29.4407931268189</v>
      </c>
      <c r="G18" s="25">
        <f>ptagfire!AH61</f>
        <v>584.26547876883399</v>
      </c>
      <c r="H18" s="25">
        <f>ptagfire!AP61</f>
        <v>679.21434990350349</v>
      </c>
      <c r="I18" s="21"/>
      <c r="J18" s="21"/>
      <c r="K18" s="61"/>
      <c r="L18" s="61"/>
      <c r="M18" s="61"/>
      <c r="N18" s="61"/>
      <c r="O18" s="61"/>
    </row>
    <row r="19" spans="1:32" x14ac:dyDescent="0.3">
      <c r="A19" s="73" t="s">
        <v>605</v>
      </c>
      <c r="B19" s="25">
        <f>'ptfire-rx'!AO61</f>
        <v>70282.34124106355</v>
      </c>
      <c r="C19" s="25">
        <f>'ptfire-rx'!AS61</f>
        <v>22255.337768576508</v>
      </c>
      <c r="D19" s="25">
        <f>'ptfire-rx'!BE61</f>
        <v>135979.42378024588</v>
      </c>
      <c r="E19" s="25">
        <f>'ptfire-rx'!BP61</f>
        <v>104319.98359135452</v>
      </c>
      <c r="F19" s="25">
        <f>'ptfire-rx'!BR61</f>
        <v>17921.635504043919</v>
      </c>
      <c r="G19" s="25">
        <f>'ptfire-rx'!AL61</f>
        <v>28312.934630939762</v>
      </c>
      <c r="H19" s="25">
        <f>'ptfire-rx'!AU61</f>
        <v>16905.815053217812</v>
      </c>
      <c r="I19" s="21"/>
      <c r="J19" s="21"/>
      <c r="K19" s="61"/>
      <c r="L19" s="61"/>
      <c r="M19" s="61"/>
      <c r="N19" s="61"/>
      <c r="O19" s="61"/>
      <c r="P19" s="21"/>
      <c r="Q19" s="21"/>
      <c r="R19" s="21"/>
    </row>
    <row r="20" spans="1:32" x14ac:dyDescent="0.3">
      <c r="A20" s="73" t="s">
        <v>606</v>
      </c>
      <c r="B20" s="25">
        <f>'ptfire-wild'!AM61</f>
        <v>17345.170600554728</v>
      </c>
      <c r="C20" s="25">
        <f>'ptfire-wild'!AP61</f>
        <v>5248.4391535729828</v>
      </c>
      <c r="D20" s="25">
        <f>'ptfire-wild'!BB61</f>
        <v>31188.287769740418</v>
      </c>
      <c r="E20" s="25">
        <f>'ptfire-wild'!BL61</f>
        <v>30988.630973367704</v>
      </c>
      <c r="F20" s="25">
        <f>'ptfire-wild'!BN61</f>
        <v>5034.7901233021357</v>
      </c>
      <c r="G20" s="25">
        <f>'ptfire-wild'!AJ61</f>
        <v>5299.6520531991009</v>
      </c>
      <c r="H20" s="25">
        <f>'ptfire-wild'!AR61</f>
        <v>2639.3887045170659</v>
      </c>
      <c r="I20" s="21"/>
      <c r="J20" s="21"/>
      <c r="K20" s="61"/>
      <c r="L20" s="61"/>
      <c r="M20" s="61"/>
      <c r="N20" s="61"/>
      <c r="O20" s="61"/>
      <c r="P20" s="21"/>
      <c r="Q20" s="21"/>
      <c r="R20" s="21"/>
    </row>
    <row r="21" spans="1:32" x14ac:dyDescent="0.3">
      <c r="A21" s="73" t="s">
        <v>212</v>
      </c>
      <c r="B21" s="21">
        <f>ptnonipm!BX61</f>
        <v>5798.4289075617116</v>
      </c>
      <c r="C21" s="21">
        <f>ptnonipm!CD61</f>
        <v>2928.5900203621136</v>
      </c>
      <c r="D21" s="21">
        <f>ptnonipm!DP61</f>
        <v>6803.0539196407972</v>
      </c>
      <c r="E21" s="21">
        <f>ptnonipm!EH61</f>
        <v>52091.712412614303</v>
      </c>
      <c r="F21" s="21">
        <f>ptnonipm!EJ61</f>
        <v>1038.6379058958205</v>
      </c>
      <c r="G21" s="21">
        <f>ptnonipm!BU61</f>
        <v>957.10519033771641</v>
      </c>
      <c r="H21" s="21">
        <f>ptnonipm!CI61</f>
        <v>607.83621876860184</v>
      </c>
      <c r="I21" s="21">
        <f>ptnonipm!BI62</f>
        <v>1105.4421164112998</v>
      </c>
      <c r="J21" s="21">
        <f>ptnonipm!BJ62</f>
        <v>991.00285688609972</v>
      </c>
      <c r="K21" s="61">
        <f>ptnonipm!T62</f>
        <v>36.300362848299997</v>
      </c>
      <c r="L21" s="61">
        <f>ptnonipm!L62</f>
        <v>33.805981139200007</v>
      </c>
      <c r="M21" s="61">
        <f>ptnonipm!P62</f>
        <v>12.333958794400003</v>
      </c>
      <c r="N21" s="61">
        <f>ptnonipm!AL62</f>
        <v>204.8644769255001</v>
      </c>
      <c r="O21" s="61">
        <f>ptnonipm!AH62</f>
        <v>718.86649219989999</v>
      </c>
      <c r="P21" s="21">
        <f>ptnonipm!Z62</f>
        <v>115.14660825200004</v>
      </c>
      <c r="Q21" s="21"/>
      <c r="R21" s="21"/>
    </row>
    <row r="22" spans="1:32" x14ac:dyDescent="0.3">
      <c r="A22" s="73" t="s">
        <v>227</v>
      </c>
      <c r="B22" s="21">
        <f>pt_oilgas!BM61</f>
        <v>2848.9516556602607</v>
      </c>
      <c r="C22" s="21">
        <f>pt_oilgas!BS61</f>
        <v>1179.5154858416231</v>
      </c>
      <c r="D22" s="21">
        <f>pt_oilgas!CW61</f>
        <v>14043.553457135626</v>
      </c>
      <c r="E22" s="21">
        <f>pt_oilgas!DM61</f>
        <v>2055.6925124779232</v>
      </c>
      <c r="F22" s="21">
        <f>pt_oilgas!DO61</f>
        <v>28.235643935194179</v>
      </c>
      <c r="G22" s="21">
        <f>pt_oilgas!BK61</f>
        <v>2093.2607523765591</v>
      </c>
      <c r="H22" s="21">
        <f>pt_oilgas!BX61</f>
        <v>281.60709565529913</v>
      </c>
      <c r="I22" s="21"/>
      <c r="J22" s="21"/>
      <c r="K22" s="61">
        <f>pt_oilgas!S62</f>
        <v>2.3711699746389998E-2</v>
      </c>
      <c r="L22" s="61">
        <f>pt_oilgas!K62</f>
        <v>1.9335471346999998E-2</v>
      </c>
      <c r="M22" s="61">
        <f>pt_oilgas!O62</f>
        <v>0.30113738705029997</v>
      </c>
      <c r="N22" s="61">
        <f>pt_oilgas!AG62</f>
        <v>6.1422028336958006</v>
      </c>
      <c r="O22" s="61">
        <f>pt_oilgas!AC62</f>
        <v>2.5441915596111002</v>
      </c>
      <c r="P22" s="21"/>
      <c r="Q22" s="21"/>
      <c r="R22" s="21"/>
    </row>
    <row r="23" spans="1:32" x14ac:dyDescent="0.3">
      <c r="A23" s="73" t="s">
        <v>480</v>
      </c>
      <c r="B23" s="21">
        <f>rail!AO61</f>
        <v>1592.6374199475529</v>
      </c>
      <c r="C23" s="21">
        <f>rail!AU61</f>
        <v>457.58148291630613</v>
      </c>
      <c r="D23" s="21">
        <f>rail!BR61</f>
        <v>4535.5493810618445</v>
      </c>
      <c r="E23" s="21">
        <f>rail!CF61</f>
        <v>0</v>
      </c>
      <c r="F23" s="21">
        <f>rail!CG61</f>
        <v>57.260468482873407</v>
      </c>
      <c r="G23" s="21">
        <f>rail!AN61</f>
        <v>324.57613351036974</v>
      </c>
      <c r="H23" s="21">
        <f>rail!AY61</f>
        <v>37.880706730961002</v>
      </c>
      <c r="I23" s="21">
        <f>rail!AD62</f>
        <v>15304.088846859504</v>
      </c>
      <c r="J23" s="21">
        <f>rail!AE62</f>
        <v>14820.862210345806</v>
      </c>
      <c r="K23" s="61">
        <f>rail!P62</f>
        <v>7.0601937003700016E-2</v>
      </c>
      <c r="L23" s="61">
        <f>rail!K62</f>
        <v>14.560180161600002</v>
      </c>
      <c r="M23" s="61">
        <f>rail!O62</f>
        <v>2.9996868999999999E-2</v>
      </c>
      <c r="N23" s="61">
        <f>rail!V62</f>
        <v>54.712592887200003</v>
      </c>
      <c r="O23" s="61">
        <f>rail!T62</f>
        <v>31.291707261399999</v>
      </c>
      <c r="P23" s="21"/>
      <c r="Q23" s="21"/>
      <c r="R23" s="21"/>
    </row>
    <row r="24" spans="1:32" x14ac:dyDescent="0.3">
      <c r="A24" s="73" t="s">
        <v>213</v>
      </c>
      <c r="B24" s="21">
        <f>rwc!AH61</f>
        <v>11227.306899732326</v>
      </c>
      <c r="C24" s="21">
        <f>rwc!AL61</f>
        <v>15902.144323318713</v>
      </c>
      <c r="D24" s="21">
        <f>rwc!AY61</f>
        <v>18584.200712900303</v>
      </c>
      <c r="E24" s="21">
        <f>rwc!BJ61</f>
        <v>0</v>
      </c>
      <c r="F24" s="21">
        <f>rwc!BK61</f>
        <v>2695.4122717365021</v>
      </c>
      <c r="G24" s="21">
        <f>rwc!AG61</f>
        <v>891.72006631629472</v>
      </c>
      <c r="H24" s="21">
        <f>rwc!AN61</f>
        <v>2119.2803848006083</v>
      </c>
      <c r="I24" s="21"/>
      <c r="J24" s="21"/>
      <c r="K24" s="61"/>
      <c r="L24" s="61"/>
      <c r="M24" s="61">
        <f>rwc!M62</f>
        <v>8.4173785474300017E-2</v>
      </c>
      <c r="N24" s="61">
        <f>rwc!R62</f>
        <v>7.0723255678199995E-2</v>
      </c>
      <c r="O24" s="61">
        <f>rwc!P62</f>
        <v>0.61724513330000008</v>
      </c>
    </row>
    <row r="25" spans="1:32" x14ac:dyDescent="0.3">
      <c r="A25" s="73" t="s">
        <v>541</v>
      </c>
      <c r="B25" s="25">
        <f>beis!E53</f>
        <v>386932.7721088393</v>
      </c>
      <c r="C25" s="25"/>
      <c r="D25" s="25">
        <f>beis!M53</f>
        <v>527645.15564589959</v>
      </c>
      <c r="E25" s="25">
        <f>beis!R53</f>
        <v>2055434.6815460806</v>
      </c>
      <c r="F25" s="25"/>
      <c r="G25" s="25"/>
      <c r="H25" s="25"/>
      <c r="I25" s="21"/>
      <c r="J25" s="21"/>
      <c r="K25" s="61"/>
      <c r="L25" s="61"/>
      <c r="M25" s="61"/>
      <c r="N25" s="61"/>
      <c r="O25" s="61"/>
      <c r="P25" s="1"/>
      <c r="Q25" s="1"/>
      <c r="R25" s="1"/>
    </row>
    <row r="26" spans="1:32" x14ac:dyDescent="0.3">
      <c r="A26" s="2" t="s">
        <v>501</v>
      </c>
      <c r="B26" s="1">
        <f t="shared" ref="B26:P26" si="0">SUM(B7:B24)</f>
        <v>147190.3305227448</v>
      </c>
      <c r="C26" s="1">
        <f t="shared" si="0"/>
        <v>144996.92818298063</v>
      </c>
      <c r="D26" s="1">
        <f t="shared" si="0"/>
        <v>282672.31475100783</v>
      </c>
      <c r="E26" s="1">
        <f t="shared" si="0"/>
        <v>256908.56622550811</v>
      </c>
      <c r="F26" s="1">
        <f t="shared" si="0"/>
        <v>35496.874531282556</v>
      </c>
      <c r="G26" s="1">
        <f t="shared" si="0"/>
        <v>43491.957395143443</v>
      </c>
      <c r="H26" s="1">
        <f t="shared" si="0"/>
        <v>32294.713438682662</v>
      </c>
      <c r="I26" s="1">
        <f t="shared" si="0"/>
        <v>129968.82327587539</v>
      </c>
      <c r="J26" s="1">
        <f t="shared" si="0"/>
        <v>122870.03947950438</v>
      </c>
      <c r="K26" s="63">
        <f t="shared" si="0"/>
        <v>40.816275245163084</v>
      </c>
      <c r="L26" s="63">
        <f t="shared" si="0"/>
        <v>78.063718897825453</v>
      </c>
      <c r="M26" s="63">
        <f t="shared" si="0"/>
        <v>25.52519579706647</v>
      </c>
      <c r="N26" s="63">
        <f t="shared" si="0"/>
        <v>373.89706603691138</v>
      </c>
      <c r="O26" s="63">
        <f t="shared" si="0"/>
        <v>922.42642954710107</v>
      </c>
      <c r="P26" s="63">
        <f t="shared" si="0"/>
        <v>116.10181350405173</v>
      </c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</row>
    <row r="27" spans="1:32" x14ac:dyDescent="0.3">
      <c r="A27" s="2" t="s">
        <v>502</v>
      </c>
      <c r="B27" s="1">
        <f>B26+B25</f>
        <v>534123.10263158404</v>
      </c>
      <c r="C27" s="1">
        <f t="shared" ref="C27:H27" si="1">C26+C25</f>
        <v>144996.92818298063</v>
      </c>
      <c r="D27" s="1">
        <f t="shared" si="1"/>
        <v>810317.47039690742</v>
      </c>
      <c r="E27" s="1">
        <f t="shared" si="1"/>
        <v>2312343.2477715886</v>
      </c>
      <c r="F27" s="1">
        <f t="shared" si="1"/>
        <v>35496.874531282556</v>
      </c>
      <c r="G27" s="1">
        <f t="shared" si="1"/>
        <v>43491.957395143443</v>
      </c>
      <c r="H27" s="1">
        <f t="shared" si="1"/>
        <v>32294.713438682662</v>
      </c>
      <c r="I27" s="1">
        <f t="shared" ref="I27" si="2">I26+I25</f>
        <v>129968.82327587539</v>
      </c>
      <c r="J27" s="1">
        <f t="shared" ref="J27" si="3">J26+J25</f>
        <v>122870.03947950438</v>
      </c>
      <c r="K27" s="63">
        <f t="shared" ref="K27" si="4">K26+K25</f>
        <v>40.816275245163084</v>
      </c>
      <c r="L27" s="63">
        <f t="shared" ref="L27" si="5">L26+L25</f>
        <v>78.063718897825453</v>
      </c>
      <c r="M27" s="63">
        <f t="shared" ref="M27" si="6">M26+M25</f>
        <v>25.52519579706647</v>
      </c>
      <c r="N27" s="63">
        <f t="shared" ref="N27" si="7">N26+N25</f>
        <v>373.89706603691138</v>
      </c>
      <c r="O27" s="63">
        <f t="shared" ref="O27:P27" si="8">O26+O25</f>
        <v>922.42642954710107</v>
      </c>
      <c r="P27" s="63">
        <f t="shared" si="8"/>
        <v>116.10181350405173</v>
      </c>
      <c r="Q27" s="21"/>
      <c r="R27" s="21"/>
    </row>
    <row r="28" spans="1:32" x14ac:dyDescent="0.3">
      <c r="A28" s="2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  <row r="29" spans="1:32" x14ac:dyDescent="0.3">
      <c r="A29" s="29" t="s">
        <v>583</v>
      </c>
      <c r="M29" s="21"/>
    </row>
    <row r="30" spans="1:32" x14ac:dyDescent="0.3">
      <c r="A30" s="2" t="s">
        <v>497</v>
      </c>
      <c r="B30" s="69" t="s">
        <v>280</v>
      </c>
      <c r="C30" s="69" t="s">
        <v>269</v>
      </c>
      <c r="D30" s="69" t="s">
        <v>284</v>
      </c>
      <c r="E30" s="69" t="s">
        <v>287</v>
      </c>
      <c r="F30" s="69" t="s">
        <v>295</v>
      </c>
      <c r="G30" s="69" t="s">
        <v>305</v>
      </c>
      <c r="H30" s="69" t="s">
        <v>516</v>
      </c>
      <c r="I30" s="69" t="s">
        <v>518</v>
      </c>
      <c r="J30" s="69" t="s">
        <v>519</v>
      </c>
      <c r="K30" s="69" t="s">
        <v>520</v>
      </c>
      <c r="L30" s="69" t="s">
        <v>521</v>
      </c>
      <c r="M30" s="69" t="s">
        <v>522</v>
      </c>
      <c r="N30" s="69" t="s">
        <v>523</v>
      </c>
      <c r="O30" s="69" t="s">
        <v>265</v>
      </c>
      <c r="P30" s="69" t="s">
        <v>393</v>
      </c>
    </row>
    <row r="31" spans="1:32" x14ac:dyDescent="0.3">
      <c r="A31" s="23" t="s">
        <v>664</v>
      </c>
      <c r="B31" s="21">
        <f>canada_ag!H18</f>
        <v>1125.7980034136322</v>
      </c>
      <c r="C31" s="21">
        <f>canada_ag!L18</f>
        <v>148.86743325549728</v>
      </c>
      <c r="D31" s="21">
        <f>canada_ag!S18</f>
        <v>0</v>
      </c>
      <c r="E31" s="21">
        <f>canada_ag!Y18</f>
        <v>25775.692337557273</v>
      </c>
      <c r="F31" s="21">
        <f>canada_ag!Z18</f>
        <v>0</v>
      </c>
      <c r="G31" s="21">
        <v>0</v>
      </c>
      <c r="H31" s="21">
        <v>0</v>
      </c>
      <c r="I31" s="21"/>
      <c r="J31" s="21"/>
      <c r="K31" s="21"/>
      <c r="L31" s="21"/>
      <c r="M31" s="21"/>
      <c r="N31" s="21"/>
      <c r="O31" s="21"/>
      <c r="P31" s="21"/>
    </row>
    <row r="32" spans="1:32" x14ac:dyDescent="0.3">
      <c r="A32" s="23" t="s">
        <v>666</v>
      </c>
      <c r="B32" s="21">
        <f>canada_og2D!O11</f>
        <v>0</v>
      </c>
      <c r="C32" s="21">
        <f>canada_og2D!S11</f>
        <v>42586.044907245174</v>
      </c>
      <c r="D32" s="21">
        <f>canada_og2D!AA11</f>
        <v>0</v>
      </c>
      <c r="E32" s="21">
        <f>canada_og2D!AH11</f>
        <v>0</v>
      </c>
      <c r="F32" s="21">
        <f>canada_og2D!AI11</f>
        <v>0</v>
      </c>
      <c r="G32" s="21">
        <v>0</v>
      </c>
      <c r="H32" s="21">
        <v>0</v>
      </c>
      <c r="I32" s="21"/>
      <c r="J32" s="21"/>
      <c r="K32" s="21"/>
      <c r="L32" s="21"/>
      <c r="M32" s="21"/>
      <c r="N32" s="21"/>
      <c r="O32" s="21"/>
      <c r="P32" s="21"/>
    </row>
    <row r="33" spans="1:16" x14ac:dyDescent="0.3">
      <c r="A33" s="29" t="s">
        <v>503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/>
      <c r="J33" s="21"/>
      <c r="K33" s="61"/>
      <c r="L33" s="61"/>
      <c r="M33" s="61"/>
      <c r="N33" s="61"/>
      <c r="O33" s="61"/>
      <c r="P33" s="61"/>
    </row>
    <row r="34" spans="1:16" x14ac:dyDescent="0.3">
      <c r="A34" s="23" t="s">
        <v>504</v>
      </c>
      <c r="B34" s="21">
        <f>othar!M50</f>
        <v>21509.104732998567</v>
      </c>
      <c r="C34" s="21">
        <f>othar!Q50</f>
        <v>14034.057601471011</v>
      </c>
      <c r="D34" s="21">
        <f>othar!Y50</f>
        <v>17103.511439048394</v>
      </c>
      <c r="E34" s="21">
        <f>othar!AF50</f>
        <v>4586.3210629773448</v>
      </c>
      <c r="F34" s="21">
        <f>othar!AG50</f>
        <v>3651.0065918141136</v>
      </c>
      <c r="G34" s="21">
        <v>0</v>
      </c>
      <c r="H34" s="21">
        <v>0</v>
      </c>
      <c r="I34" s="21"/>
      <c r="J34" s="21"/>
      <c r="K34" s="61"/>
      <c r="L34" s="61"/>
      <c r="M34" s="61"/>
      <c r="N34" s="61"/>
      <c r="O34" s="61"/>
      <c r="P34" s="61"/>
    </row>
    <row r="35" spans="1:16" x14ac:dyDescent="0.3">
      <c r="A35" s="23" t="s">
        <v>506</v>
      </c>
      <c r="B35" s="21">
        <f>onroad_can!M50</f>
        <v>2157.4091054000287</v>
      </c>
      <c r="C35" s="21">
        <f>onroad_can!Q50</f>
        <v>5892.1826673551523</v>
      </c>
      <c r="D35" s="21">
        <f>onroad_can!Y50</f>
        <v>2865.5700320978563</v>
      </c>
      <c r="E35" s="21">
        <f>onroad_can!AF50</f>
        <v>0</v>
      </c>
      <c r="F35" s="21">
        <f>onroad_can!AG50</f>
        <v>45.6334170178297</v>
      </c>
      <c r="G35" s="21">
        <v>0</v>
      </c>
      <c r="H35" s="21">
        <v>0</v>
      </c>
      <c r="I35" s="21"/>
      <c r="J35" s="21"/>
      <c r="K35" s="61"/>
      <c r="L35" s="61"/>
      <c r="M35" s="61"/>
      <c r="N35" s="61"/>
      <c r="O35" s="61"/>
      <c r="P35" s="61"/>
    </row>
    <row r="36" spans="1:16" x14ac:dyDescent="0.3">
      <c r="A36" s="23" t="s">
        <v>505</v>
      </c>
      <c r="B36" s="21">
        <f>othpt!P50</f>
        <v>1486.325612027681</v>
      </c>
      <c r="C36" s="21">
        <f>othpt!T50</f>
        <v>1667.4451328270952</v>
      </c>
      <c r="D36" s="21">
        <f>othpt!AB50</f>
        <v>5221.0940835400206</v>
      </c>
      <c r="E36" s="21">
        <f>othpt!AI50</f>
        <v>15927.331340536504</v>
      </c>
      <c r="F36" s="21">
        <f>othpt!AJ50</f>
        <v>12.213531292490053</v>
      </c>
      <c r="G36" s="21">
        <v>0</v>
      </c>
      <c r="H36" s="21">
        <v>0</v>
      </c>
      <c r="I36" s="21"/>
      <c r="J36" s="21"/>
      <c r="K36" s="61"/>
      <c r="L36" s="61"/>
      <c r="M36" s="61"/>
      <c r="N36" s="61"/>
      <c r="O36" s="61"/>
      <c r="P36" s="61"/>
    </row>
    <row r="37" spans="1:16" x14ac:dyDescent="0.3">
      <c r="A37" s="23" t="s">
        <v>544</v>
      </c>
      <c r="B37" s="21">
        <f>ptfire_othna!M65</f>
        <v>13087.854459248194</v>
      </c>
      <c r="C37" s="21">
        <f>ptfire_othna!Q65</f>
        <v>9951.8789187054863</v>
      </c>
      <c r="D37" s="21">
        <f>ptfire_othna!Y65</f>
        <v>44691.814825319598</v>
      </c>
      <c r="E37" s="21">
        <f>ptfire_othna!AG65</f>
        <v>38508.405546224232</v>
      </c>
      <c r="F37" s="21">
        <f>ptfire_othna!AH65</f>
        <v>0</v>
      </c>
      <c r="G37" s="21"/>
      <c r="H37" s="21"/>
      <c r="I37" s="21"/>
      <c r="J37" s="21"/>
      <c r="K37" s="61"/>
      <c r="L37" s="61"/>
      <c r="M37" s="61"/>
      <c r="N37" s="61"/>
      <c r="O37" s="61"/>
      <c r="P37" s="61"/>
    </row>
    <row r="38" spans="1:16" x14ac:dyDescent="0.3">
      <c r="A38" s="23" t="s">
        <v>584</v>
      </c>
      <c r="B38" s="25">
        <f>cmv_c1c2!O63</f>
        <v>6.4214221796041615</v>
      </c>
      <c r="C38" s="25">
        <f>cmv_c1c2!T63</f>
        <v>3.1089156080212348</v>
      </c>
      <c r="D38" s="21">
        <f>cmv_c1c2!AO63</f>
        <v>28.049409606354224</v>
      </c>
      <c r="E38" s="67">
        <f>cmv_c1c2!BC63</f>
        <v>0</v>
      </c>
      <c r="F38" s="67">
        <f>cmv_c1c2!BD63</f>
        <v>1.7895592876763118</v>
      </c>
      <c r="G38" s="25">
        <f>cmv_c1c2!M63</f>
        <v>1.2130193366562902</v>
      </c>
      <c r="H38" s="21">
        <f>cmv_c1c2!V63</f>
        <v>0.66492894462066654</v>
      </c>
      <c r="I38" s="21">
        <f>SUM(cmv_c1c2!AC63:AH63)</f>
        <v>489.11395590154041</v>
      </c>
      <c r="J38" s="21">
        <f>SUM(cmv_c1c2!AD63:AH63)</f>
        <v>474.10947156945826</v>
      </c>
      <c r="K38" s="100">
        <f>SUM(cmv_c1c2!Z63:AA63)</f>
        <v>3.4325545247882084E-6</v>
      </c>
      <c r="L38" s="61">
        <f>SUM(cmv_c1c2!R63:S63)</f>
        <v>1.2279424878078867E-2</v>
      </c>
      <c r="M38" s="61">
        <f>SUM(cmv_c1c2!W63:X63)</f>
        <v>0.11188979614268296</v>
      </c>
      <c r="N38" s="61">
        <f>SUM(cmv_c1c2!BF63:BG63)</f>
        <v>0.32571248929600871</v>
      </c>
      <c r="O38" s="62">
        <f>SUM(cmv_c1c2!BA63:BB63)</f>
        <v>1.5266265224898963E-3</v>
      </c>
      <c r="P38" s="61"/>
    </row>
    <row r="39" spans="1:16" x14ac:dyDescent="0.3">
      <c r="A39" s="23" t="s">
        <v>585</v>
      </c>
      <c r="B39" s="25">
        <f>cmv_c3!O63</f>
        <v>38.804033576459958</v>
      </c>
      <c r="C39" s="25">
        <f>cmv_c3!T63</f>
        <v>18.786909782403601</v>
      </c>
      <c r="D39" s="21">
        <f>cmv_c3!AP63</f>
        <v>169.35405210949719</v>
      </c>
      <c r="E39" s="67">
        <f>cmv_c3!BC63</f>
        <v>0</v>
      </c>
      <c r="F39" s="67">
        <f>cmv_c3!BD63</f>
        <v>10.814133139613912</v>
      </c>
      <c r="G39" s="25">
        <f>cmv_c3!M63</f>
        <v>7.3301771010958499</v>
      </c>
      <c r="H39" s="21">
        <f>cmv_c3!V63</f>
        <v>4.018102527009388</v>
      </c>
      <c r="I39" s="21">
        <f>SUM(cmv_c3!AC63:AH63)</f>
        <v>1259.7229092197163</v>
      </c>
      <c r="J39" s="21">
        <f>SUM(cmv_c3!AD63:AH63)</f>
        <v>1158.945086312812</v>
      </c>
      <c r="K39" s="99">
        <f>SUM(cmv_c3!Z63:AA63)</f>
        <v>8.3907491432067083E-6</v>
      </c>
      <c r="L39" s="61">
        <f>SUM(cmv_c3!R63:S63)</f>
        <v>3.0016651258012381E-2</v>
      </c>
      <c r="M39" s="61">
        <f>SUM(cmv_c3!W63:X63)</f>
        <v>0.27351057874634138</v>
      </c>
      <c r="N39" s="61">
        <f>SUM(cmv_c3!BF63:BG63)</f>
        <v>0.79619470565540529</v>
      </c>
      <c r="O39" s="62">
        <f>SUM(cmv_c3!BA63:BB63)</f>
        <v>3.731802635746836E-3</v>
      </c>
      <c r="P39" s="61"/>
    </row>
    <row r="40" spans="1:16" x14ac:dyDescent="0.3">
      <c r="A40" s="2" t="s">
        <v>507</v>
      </c>
      <c r="B40" s="1">
        <f>SUM(B31:B39)</f>
        <v>39411.717368844169</v>
      </c>
      <c r="C40" s="1">
        <f t="shared" ref="C40:P40" si="9">SUM(C31:C39)</f>
        <v>74302.372486249849</v>
      </c>
      <c r="D40" s="1">
        <f t="shared" si="9"/>
        <v>70079.393841721714</v>
      </c>
      <c r="E40" s="1">
        <f t="shared" si="9"/>
        <v>84797.750287295348</v>
      </c>
      <c r="F40" s="1">
        <f t="shared" si="9"/>
        <v>3721.4572325517238</v>
      </c>
      <c r="G40" s="1">
        <f t="shared" si="9"/>
        <v>8.5431964377521403</v>
      </c>
      <c r="H40" s="1">
        <f t="shared" si="9"/>
        <v>4.6830314716300547</v>
      </c>
      <c r="I40" s="1">
        <f t="shared" si="9"/>
        <v>1748.8368651212568</v>
      </c>
      <c r="J40" s="1">
        <f t="shared" si="9"/>
        <v>1633.0545578822703</v>
      </c>
      <c r="K40" s="63">
        <f t="shared" si="9"/>
        <v>1.1823303667994916E-5</v>
      </c>
      <c r="L40" s="63">
        <f t="shared" si="9"/>
        <v>4.2296076136091251E-2</v>
      </c>
      <c r="M40" s="63">
        <f t="shared" si="9"/>
        <v>0.38540037488902434</v>
      </c>
      <c r="N40" s="63">
        <f t="shared" si="9"/>
        <v>1.1219071949514139</v>
      </c>
      <c r="O40" s="63">
        <f t="shared" si="9"/>
        <v>5.2584291582367321E-3</v>
      </c>
      <c r="P40" s="63">
        <f t="shared" si="9"/>
        <v>0</v>
      </c>
    </row>
    <row r="41" spans="1:16" x14ac:dyDescent="0.3">
      <c r="A41" s="23" t="s">
        <v>508</v>
      </c>
      <c r="B41" s="21">
        <f>othar!M51</f>
        <v>2905.0036978961321</v>
      </c>
      <c r="C41" s="21">
        <f>othar!Q51</f>
        <v>5861.2872618458359</v>
      </c>
      <c r="D41" s="21">
        <f>othar!Y51</f>
        <v>2250.1843569225007</v>
      </c>
      <c r="E41" s="21">
        <f>othar!AF51</f>
        <v>2719.8654568000693</v>
      </c>
      <c r="F41" s="21">
        <f>othar!AG51</f>
        <v>404.3574432817129</v>
      </c>
      <c r="G41" s="21">
        <v>0</v>
      </c>
      <c r="H41" s="21">
        <v>0</v>
      </c>
      <c r="I41" s="21"/>
      <c r="J41" s="21"/>
      <c r="K41" s="61"/>
      <c r="L41" s="61"/>
      <c r="M41" s="61"/>
      <c r="N41" s="61"/>
      <c r="O41" s="61"/>
      <c r="P41" s="61"/>
    </row>
    <row r="42" spans="1:16" x14ac:dyDescent="0.3">
      <c r="A42" s="23" t="s">
        <v>510</v>
      </c>
      <c r="B42" s="21">
        <f>onroad_mex!X38</f>
        <v>674.17985468668576</v>
      </c>
      <c r="C42" s="21">
        <f>onroad_mex!AA38</f>
        <v>3885.3755869603619</v>
      </c>
      <c r="D42" s="21">
        <f>onroad_mex!AJ38</f>
        <v>1615.9581634492718</v>
      </c>
      <c r="E42" s="21">
        <f>onroad_mex!AQ38</f>
        <v>664.81901871875846</v>
      </c>
      <c r="F42" s="21">
        <f>onroad_mex!AR38</f>
        <v>232.14256156650831</v>
      </c>
      <c r="G42" s="21">
        <f>onroad_mex!W38</f>
        <v>114.15505000488612</v>
      </c>
      <c r="H42" s="21">
        <f>onroad_mex!AB38</f>
        <v>576.09291645243127</v>
      </c>
      <c r="I42" s="21"/>
      <c r="J42" s="21"/>
      <c r="K42" s="61"/>
      <c r="L42" s="61"/>
      <c r="M42" s="61"/>
      <c r="N42" s="61"/>
      <c r="O42" s="61"/>
      <c r="P42" s="61"/>
    </row>
    <row r="43" spans="1:16" x14ac:dyDescent="0.3">
      <c r="A43" s="23" t="s">
        <v>509</v>
      </c>
      <c r="B43" s="21">
        <f>othpt!P51</f>
        <v>77.266237280029216</v>
      </c>
      <c r="C43" s="21">
        <f>othpt!T51</f>
        <v>845.8310287316807</v>
      </c>
      <c r="D43" s="21">
        <f>othpt!AB51</f>
        <v>3069.7516884955826</v>
      </c>
      <c r="E43" s="21">
        <f>othpt!AI51</f>
        <v>474.11303055975372</v>
      </c>
      <c r="F43" s="21">
        <f>othpt!AJ51</f>
        <v>12.257903421621492</v>
      </c>
      <c r="G43" s="21">
        <v>0</v>
      </c>
      <c r="H43" s="21">
        <v>0</v>
      </c>
      <c r="I43" s="21"/>
      <c r="J43" s="21"/>
      <c r="K43" s="61"/>
      <c r="L43" s="61"/>
      <c r="M43" s="61"/>
      <c r="N43" s="61"/>
      <c r="O43" s="61"/>
      <c r="P43" s="61"/>
    </row>
    <row r="44" spans="1:16" x14ac:dyDescent="0.3">
      <c r="A44" s="23" t="s">
        <v>548</v>
      </c>
      <c r="B44" s="21">
        <f>ptfire_othna!M66</f>
        <v>4664.3361275222233</v>
      </c>
      <c r="C44" s="21">
        <f>ptfire_othna!Q66</f>
        <v>2047.8627546956536</v>
      </c>
      <c r="D44" s="21">
        <f>ptfire_othna!Y66</f>
        <v>9201.8958550781554</v>
      </c>
      <c r="E44" s="21">
        <f>ptfire_othna!AG66</f>
        <v>6503.546535117207</v>
      </c>
      <c r="F44" s="21">
        <f>ptfire_othna!AH66</f>
        <v>0</v>
      </c>
      <c r="G44" s="21"/>
      <c r="H44" s="21"/>
      <c r="I44" s="21"/>
      <c r="J44" s="21"/>
      <c r="K44" s="61"/>
      <c r="L44" s="61"/>
      <c r="M44" s="61"/>
      <c r="N44" s="61"/>
      <c r="O44" s="61"/>
      <c r="P44" s="61"/>
    </row>
    <row r="45" spans="1:16" x14ac:dyDescent="0.3">
      <c r="A45" s="23" t="s">
        <v>667</v>
      </c>
      <c r="B45" s="25">
        <f>cmv_c1c2!O64</f>
        <v>0.44173060733245345</v>
      </c>
      <c r="C45" s="25">
        <f>cmv_c1c2!T64</f>
        <v>0.21386283014897783</v>
      </c>
      <c r="D45" s="21">
        <f>cmv_c1c2!AO64</f>
        <v>1.9295229045592164</v>
      </c>
      <c r="E45" s="67">
        <f>cmv_c1c2!BC64</f>
        <v>0</v>
      </c>
      <c r="F45" s="67">
        <f>cmv_c1c2!BD64</f>
        <v>0.12310403653161839</v>
      </c>
      <c r="G45" s="25">
        <f>cmv_c1c2!M64</f>
        <v>8.3443836735004773E-2</v>
      </c>
      <c r="H45" s="21">
        <f>cmv_c1c2!V64</f>
        <v>4.5740579547197513E-2</v>
      </c>
      <c r="I45" s="21">
        <f>SUM(cmv_c1c2!AC64:AH64)</f>
        <v>27.135670864919472</v>
      </c>
      <c r="J45" s="21">
        <f>SUM(cmv_c1c2!AD64:AH64)</f>
        <v>26.31193207062724</v>
      </c>
      <c r="K45" s="100">
        <f>SUM(cmv_c1c2!Z64:AA64)</f>
        <v>1.9049817488274154E-7</v>
      </c>
      <c r="L45" s="61">
        <f>SUM(cmv_c1c2!R64:S64)</f>
        <v>6.8147796221277798E-4</v>
      </c>
      <c r="M45" s="61">
        <f>SUM(cmv_c1c2!W64:X64)</f>
        <v>6.209616302628446E-3</v>
      </c>
      <c r="N45" s="61">
        <f>SUM(cmv_c1c2!BF64:BG64)</f>
        <v>1.8076301917469964E-2</v>
      </c>
      <c r="O45" s="62">
        <f>SUM(cmv_c1c2!BA64:BB64)</f>
        <v>8.472430449026377E-5</v>
      </c>
      <c r="P45" s="61"/>
    </row>
    <row r="46" spans="1:16" x14ac:dyDescent="0.3">
      <c r="A46" s="23" t="s">
        <v>668</v>
      </c>
      <c r="B46" s="25">
        <f>cmv_c3!O64</f>
        <v>37.001992403921363</v>
      </c>
      <c r="C46" s="25">
        <f>cmv_c3!T64</f>
        <v>17.914480821062252</v>
      </c>
      <c r="D46" s="21">
        <f>cmv_c3!AP64</f>
        <v>161.48881852847492</v>
      </c>
      <c r="E46" s="67">
        <f>cmv_c3!BC64</f>
        <v>0</v>
      </c>
      <c r="F46" s="67">
        <f>cmv_c3!BD64</f>
        <v>10.311972068536393</v>
      </c>
      <c r="G46" s="25">
        <f>cmv_c3!M64</f>
        <v>6.9897848414604322</v>
      </c>
      <c r="H46" s="21">
        <f>cmv_c3!V64</f>
        <v>3.8315059438628776</v>
      </c>
      <c r="I46" s="21">
        <f>SUM(cmv_c3!AC64:AH64)</f>
        <v>10433.302637968425</v>
      </c>
      <c r="J46" s="21">
        <f>SUM(cmv_c3!AD64:AH64)</f>
        <v>9598.6349230529449</v>
      </c>
      <c r="K46" s="99">
        <f>SUM(cmv_c3!Z64:AA64)</f>
        <v>6.9493593993617456E-5</v>
      </c>
      <c r="L46" s="61">
        <f>SUM(cmv_c3!R64:S64)</f>
        <v>0.24860285705374258</v>
      </c>
      <c r="M46" s="61">
        <f>SUM(cmv_c3!W64:X64)</f>
        <v>2.2652730113703319</v>
      </c>
      <c r="N46" s="61">
        <f>SUM(cmv_c3!BF64:BG64)</f>
        <v>6.5942277172021049</v>
      </c>
      <c r="O46" s="62">
        <f>SUM(cmv_c3!BA64:BB64)</f>
        <v>3.0907357995766976E-2</v>
      </c>
      <c r="P46" s="61"/>
    </row>
    <row r="47" spans="1:16" x14ac:dyDescent="0.3">
      <c r="A47" s="2" t="s">
        <v>511</v>
      </c>
      <c r="B47" s="1">
        <f>SUM(B41:B46)</f>
        <v>8358.2296403963228</v>
      </c>
      <c r="C47" s="1">
        <f t="shared" ref="C47:P47" si="10">SUM(C41:C46)</f>
        <v>12658.484975884743</v>
      </c>
      <c r="D47" s="1">
        <f t="shared" si="10"/>
        <v>16301.208405378544</v>
      </c>
      <c r="E47" s="1">
        <f t="shared" si="10"/>
        <v>10362.344041195789</v>
      </c>
      <c r="F47" s="1">
        <f t="shared" si="10"/>
        <v>659.19298437491068</v>
      </c>
      <c r="G47" s="1">
        <f t="shared" si="10"/>
        <v>121.22827868308156</v>
      </c>
      <c r="H47" s="1">
        <f t="shared" si="10"/>
        <v>579.97016297584139</v>
      </c>
      <c r="I47" s="1">
        <f t="shared" si="10"/>
        <v>10460.438308833345</v>
      </c>
      <c r="J47" s="1">
        <f t="shared" si="10"/>
        <v>9624.9468551235714</v>
      </c>
      <c r="K47" s="63">
        <f t="shared" si="10"/>
        <v>6.96840921685002E-5</v>
      </c>
      <c r="L47" s="63">
        <f t="shared" si="10"/>
        <v>0.24928433501595534</v>
      </c>
      <c r="M47" s="63">
        <f t="shared" si="10"/>
        <v>2.2714826276729605</v>
      </c>
      <c r="N47" s="63">
        <f t="shared" si="10"/>
        <v>6.6123040191195752</v>
      </c>
      <c r="O47" s="63">
        <f t="shared" si="10"/>
        <v>3.099208230025724E-2</v>
      </c>
      <c r="P47" s="63">
        <f t="shared" si="10"/>
        <v>0</v>
      </c>
    </row>
    <row r="48" spans="1:16" x14ac:dyDescent="0.3">
      <c r="A48" s="23" t="s">
        <v>545</v>
      </c>
      <c r="B48" s="21">
        <f>SUM(cmv_c1c2!O59:O60)</f>
        <v>9.8485084035597801</v>
      </c>
      <c r="C48" s="21">
        <f>SUM(cmv_c1c2!T59:T60)</f>
        <v>4.7681325267032255</v>
      </c>
      <c r="D48" s="21">
        <f>SUM(cmv_c1c2!AP59:AP60)</f>
        <v>42.982227681602694</v>
      </c>
      <c r="E48" s="21">
        <f>SUM(cmv_c1c2!BC59:BC60)</f>
        <v>0</v>
      </c>
      <c r="F48" s="21">
        <f>SUM(cmv_c1c2!BD59:BD60)</f>
        <v>2.7446462170002279</v>
      </c>
      <c r="G48" s="21">
        <f>SUM(cmv_c1c2!M59:M60)</f>
        <v>1.860414471532237</v>
      </c>
      <c r="H48" s="21">
        <f>SUM(cmv_c1c2!V59:V60)</f>
        <v>1.0198016054714509</v>
      </c>
      <c r="I48" s="21">
        <f>SUM(cmv_c1c2!AC59:AH60)</f>
        <v>699.82230289377401</v>
      </c>
      <c r="J48" s="21">
        <f>SUM(cmv_c1c2!AD59:AH60)</f>
        <v>678.46603044736025</v>
      </c>
      <c r="K48" s="100">
        <f>SUM(cmv_c1c2!Z59:AA60)</f>
        <v>4.9120864781714795E-6</v>
      </c>
      <c r="L48" s="61">
        <f>SUM(cmv_c1c2!R59:S60)</f>
        <v>1.7572205556308711E-2</v>
      </c>
      <c r="M48" s="61">
        <f>SUM(cmv_c1c2!W59:X60)</f>
        <v>0.16011802742990661</v>
      </c>
      <c r="N48" s="61">
        <f>SUM(cmv_c1c2!BF59:BG60)</f>
        <v>0.46610484579220218</v>
      </c>
      <c r="O48" s="62">
        <f>SUM(cmv_c1c2!BA59:BB60)</f>
        <v>2.1846577001603828E-3</v>
      </c>
      <c r="P48" s="61"/>
    </row>
    <row r="49" spans="1:16" x14ac:dyDescent="0.3">
      <c r="A49" s="23" t="s">
        <v>546</v>
      </c>
      <c r="B49" s="21">
        <f>SUM(cmv_c3!O59:O60)</f>
        <v>211.26472497660262</v>
      </c>
      <c r="C49" s="21">
        <f>SUM(cmv_c3!T59:T60)</f>
        <v>102.28366464860159</v>
      </c>
      <c r="D49" s="21">
        <f>SUM(cmv_c3!AP59:AP60)</f>
        <v>922.02759687256594</v>
      </c>
      <c r="E49" s="21">
        <f>SUM(cmv_c3!BC59:BC60)</f>
        <v>0</v>
      </c>
      <c r="F49" s="21">
        <f>SUM(cmv_c3!BD59:BD60)</f>
        <v>58.876572469115899</v>
      </c>
      <c r="G49" s="21">
        <f>SUM(cmv_c3!M59:M60)</f>
        <v>39.9088030990603</v>
      </c>
      <c r="H49" s="21">
        <f>SUM(cmv_c3!V59:V60)</f>
        <v>21.876128204730652</v>
      </c>
      <c r="I49" s="21">
        <f>SUM(cmv_c3!AC59:AH60)</f>
        <v>30401.54860934367</v>
      </c>
      <c r="J49" s="21">
        <f>SUM(cmv_c3!AD59:AH60)</f>
        <v>27969.417477104944</v>
      </c>
      <c r="K49" s="100">
        <f>SUM(cmv_c3!Z59:AA60)</f>
        <v>2.0249673476743909E-4</v>
      </c>
      <c r="L49" s="61">
        <f>SUM(cmv_c3!R59:S60)</f>
        <v>0.7244036215325429</v>
      </c>
      <c r="M49" s="61">
        <f>SUM(cmv_c3!W59:X60)</f>
        <v>6.6007467203491963</v>
      </c>
      <c r="N49" s="61">
        <f>SUM(cmv_c3!BF59:BG60)</f>
        <v>19.21495875703409</v>
      </c>
      <c r="O49" s="61">
        <f>SUM(cmv_c3!BA59:BB60)</f>
        <v>9.0060941935768274E-2</v>
      </c>
      <c r="P49" s="61"/>
    </row>
    <row r="50" spans="1:16" x14ac:dyDescent="0.3">
      <c r="A50" s="23" t="s">
        <v>547</v>
      </c>
      <c r="B50" s="21">
        <f>pt_oilgas!BN59</f>
        <v>0</v>
      </c>
      <c r="C50" s="21">
        <f>pt_oilgas!BS59</f>
        <v>0</v>
      </c>
      <c r="D50" s="21">
        <f>pt_oilgas!CX59</f>
        <v>0</v>
      </c>
      <c r="E50" s="21">
        <f>pt_oilgas!DM59</f>
        <v>0</v>
      </c>
      <c r="F50" s="21">
        <f>pt_oilgas!DO59</f>
        <v>0</v>
      </c>
      <c r="G50" s="21">
        <f>pt_oilgas!BK59</f>
        <v>0</v>
      </c>
      <c r="H50" s="21">
        <f>pt_oilgas!BX59</f>
        <v>0</v>
      </c>
      <c r="I50" s="21"/>
      <c r="J50" s="21"/>
      <c r="K50" s="61">
        <f>SUM(pt_oilgas!CE59:CF59)</f>
        <v>0</v>
      </c>
      <c r="L50" s="61">
        <f>SUM(pt_oilgas!BQ59:BR59)</f>
        <v>0</v>
      </c>
      <c r="M50" s="61">
        <f>SUM(pt_oilgas!BY59:BZ59)</f>
        <v>0</v>
      </c>
      <c r="N50" s="61">
        <f>SUM(pt_oilgas!DR59:DS59)</f>
        <v>0</v>
      </c>
      <c r="O50" s="61">
        <f>SUM(pt_oilgas!DK59:DL59)</f>
        <v>0</v>
      </c>
      <c r="P50" s="61"/>
    </row>
    <row r="51" spans="1:16" x14ac:dyDescent="0.3">
      <c r="A51" s="2" t="s">
        <v>512</v>
      </c>
      <c r="B51" s="1">
        <f>B40+B47+SUM(B48:B50)</f>
        <v>47991.060242620661</v>
      </c>
      <c r="C51" s="1">
        <f t="shared" ref="C51:P51" si="11">C40+C47+SUM(C48:C50)</f>
        <v>87067.90925930989</v>
      </c>
      <c r="D51" s="1">
        <f t="shared" si="11"/>
        <v>87345.612071654439</v>
      </c>
      <c r="E51" s="1">
        <f t="shared" si="11"/>
        <v>95160.094328491134</v>
      </c>
      <c r="F51" s="1">
        <f t="shared" si="11"/>
        <v>4442.2714356127499</v>
      </c>
      <c r="G51" s="1">
        <f t="shared" si="11"/>
        <v>171.54069269142622</v>
      </c>
      <c r="H51" s="1">
        <f t="shared" si="11"/>
        <v>607.54912425767361</v>
      </c>
      <c r="I51" s="1">
        <f t="shared" si="11"/>
        <v>43310.64608619205</v>
      </c>
      <c r="J51" s="1">
        <f t="shared" si="11"/>
        <v>39905.88492055815</v>
      </c>
      <c r="K51" s="63">
        <f t="shared" si="11"/>
        <v>2.8891621708210572E-4</v>
      </c>
      <c r="L51" s="63">
        <f t="shared" si="11"/>
        <v>1.033556238240898</v>
      </c>
      <c r="M51" s="63">
        <f t="shared" si="11"/>
        <v>9.4177477503410891</v>
      </c>
      <c r="N51" s="63">
        <f t="shared" si="11"/>
        <v>27.415274816897281</v>
      </c>
      <c r="O51" s="63">
        <f t="shared" si="11"/>
        <v>0.12849611109442263</v>
      </c>
      <c r="P51" s="63">
        <f t="shared" si="11"/>
        <v>0</v>
      </c>
    </row>
    <row r="58" spans="1:16" x14ac:dyDescent="0.3">
      <c r="B58" s="25"/>
      <c r="C58" s="25"/>
      <c r="D58" s="21"/>
      <c r="E58" s="67"/>
      <c r="F58" s="67"/>
      <c r="G58" s="25"/>
      <c r="H58" s="21"/>
      <c r="I58" s="21"/>
      <c r="J58" s="21"/>
      <c r="K58" s="99"/>
      <c r="L58" s="61"/>
      <c r="M58" s="61"/>
      <c r="N58" s="61"/>
      <c r="O58" s="62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68"/>
  <sheetViews>
    <sheetView tabSelected="1" zoomScale="85" zoomScaleNormal="85" workbookViewId="0">
      <pane xSplit="1" ySplit="3" topLeftCell="B4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RowHeight="14.4" x14ac:dyDescent="0.3"/>
  <cols>
    <col min="1" max="1" width="24" customWidth="1"/>
    <col min="2" max="3" width="9.33203125" bestFit="1" customWidth="1"/>
    <col min="4" max="6" width="9.33203125" style="23" customWidth="1"/>
    <col min="7" max="7" width="9.33203125" bestFit="1" customWidth="1"/>
    <col min="8" max="8" width="9.33203125" style="23" customWidth="1"/>
    <col min="9" max="9" width="10.44140625" bestFit="1" customWidth="1"/>
    <col min="10" max="11" width="10.44140625" style="23" customWidth="1"/>
    <col min="12" max="12" width="9.33203125" bestFit="1" customWidth="1"/>
    <col min="13" max="14" width="9.33203125" style="23" customWidth="1"/>
    <col min="15" max="15" width="9.33203125" bestFit="1" customWidth="1"/>
    <col min="16" max="16" width="9.44140625" bestFit="1" customWidth="1"/>
    <col min="17" max="17" width="10.44140625" bestFit="1" customWidth="1"/>
    <col min="18" max="18" width="9.44140625" bestFit="1" customWidth="1"/>
    <col min="19" max="19" width="9.44140625" style="23" customWidth="1"/>
    <col min="20" max="21" width="9.33203125" bestFit="1" customWidth="1"/>
    <col min="22" max="23" width="9.44140625" bestFit="1" customWidth="1"/>
    <col min="24" max="25" width="9.33203125" bestFit="1" customWidth="1"/>
    <col min="26" max="26" width="10.88671875" style="23" customWidth="1"/>
    <col min="27" max="30" width="9.33203125" bestFit="1" customWidth="1"/>
  </cols>
  <sheetData>
    <row r="1" spans="1:32" s="23" customFormat="1" x14ac:dyDescent="0.3">
      <c r="A1" s="122" t="s">
        <v>405</v>
      </c>
    </row>
    <row r="2" spans="1:32" x14ac:dyDescent="0.3">
      <c r="A2" s="39" t="s">
        <v>237</v>
      </c>
      <c r="B2" s="34">
        <v>43.65</v>
      </c>
      <c r="C2" s="34">
        <v>78.111800000000002</v>
      </c>
      <c r="D2" s="34">
        <v>252.316</v>
      </c>
      <c r="E2" s="34">
        <v>54.090400000000002</v>
      </c>
      <c r="F2" s="34">
        <v>1</v>
      </c>
      <c r="G2" s="34">
        <v>70.91</v>
      </c>
      <c r="H2" s="34">
        <v>98.959199999999996</v>
      </c>
      <c r="I2" s="34">
        <v>28</v>
      </c>
      <c r="J2" s="34">
        <v>1</v>
      </c>
      <c r="K2" s="34">
        <v>30.026</v>
      </c>
      <c r="L2" s="34">
        <v>36.46</v>
      </c>
      <c r="M2" s="34">
        <v>86.174999999999997</v>
      </c>
      <c r="N2" s="34">
        <v>200.59</v>
      </c>
      <c r="O2" s="50">
        <v>46</v>
      </c>
      <c r="P2" s="50">
        <v>17</v>
      </c>
      <c r="Q2" s="50">
        <v>46</v>
      </c>
      <c r="R2" s="50">
        <v>46</v>
      </c>
      <c r="S2" s="50">
        <v>196</v>
      </c>
      <c r="T2" s="50">
        <v>1</v>
      </c>
      <c r="U2" s="50">
        <v>1</v>
      </c>
      <c r="V2" s="50">
        <v>1</v>
      </c>
      <c r="W2" s="50">
        <v>1</v>
      </c>
      <c r="X2" s="50">
        <v>1</v>
      </c>
      <c r="Y2" s="50">
        <v>1</v>
      </c>
      <c r="Z2" s="50">
        <v>112.9</v>
      </c>
      <c r="AA2" s="50">
        <v>1</v>
      </c>
      <c r="AB2" s="50">
        <v>1</v>
      </c>
      <c r="AC2" s="50">
        <v>64</v>
      </c>
      <c r="AD2" s="50">
        <v>98</v>
      </c>
      <c r="AE2" s="50">
        <v>92.138400000000004</v>
      </c>
      <c r="AF2" s="50">
        <v>106.16500000000001</v>
      </c>
    </row>
    <row r="3" spans="1:32" x14ac:dyDescent="0.3">
      <c r="A3" s="26" t="s">
        <v>214</v>
      </c>
      <c r="B3" s="27" t="s">
        <v>129</v>
      </c>
      <c r="C3" s="27" t="s">
        <v>455</v>
      </c>
      <c r="D3" s="27" t="s">
        <v>550</v>
      </c>
      <c r="E3" s="27" t="s">
        <v>470</v>
      </c>
      <c r="F3" s="27" t="s">
        <v>402</v>
      </c>
      <c r="G3" s="27" t="s">
        <v>131</v>
      </c>
      <c r="H3" s="27" t="s">
        <v>369</v>
      </c>
      <c r="I3" s="27" t="s">
        <v>57</v>
      </c>
      <c r="J3" s="27" t="s">
        <v>447</v>
      </c>
      <c r="K3" s="27" t="s">
        <v>404</v>
      </c>
      <c r="L3" s="27" t="s">
        <v>64</v>
      </c>
      <c r="M3" s="27" t="s">
        <v>459</v>
      </c>
      <c r="N3" s="27" t="s">
        <v>329</v>
      </c>
      <c r="O3" s="27" t="s">
        <v>137</v>
      </c>
      <c r="P3" s="27" t="s">
        <v>55</v>
      </c>
      <c r="Q3" s="27" t="s">
        <v>141</v>
      </c>
      <c r="R3" s="27" t="s">
        <v>142</v>
      </c>
      <c r="S3" s="27" t="s">
        <v>323</v>
      </c>
      <c r="T3" s="27" t="s">
        <v>148</v>
      </c>
      <c r="U3" s="27" t="s">
        <v>149</v>
      </c>
      <c r="V3" s="27" t="s">
        <v>153</v>
      </c>
      <c r="W3" s="27" t="s">
        <v>160</v>
      </c>
      <c r="X3" s="27" t="s">
        <v>161</v>
      </c>
      <c r="Y3" s="27" t="s">
        <v>162</v>
      </c>
      <c r="Z3" s="27" t="s">
        <v>403</v>
      </c>
      <c r="AA3" s="27" t="s">
        <v>164</v>
      </c>
      <c r="AB3" s="27" t="s">
        <v>165</v>
      </c>
      <c r="AC3" s="28" t="s">
        <v>59</v>
      </c>
      <c r="AD3" s="28" t="s">
        <v>166</v>
      </c>
      <c r="AE3" s="27" t="s">
        <v>335</v>
      </c>
      <c r="AF3" s="27" t="s">
        <v>469</v>
      </c>
    </row>
    <row r="4" spans="1:32" x14ac:dyDescent="0.3">
      <c r="A4" s="25" t="s">
        <v>496</v>
      </c>
      <c r="B4" s="21">
        <f>ptegu!BO61</f>
        <v>6.7779100327258517</v>
      </c>
      <c r="C4" s="21">
        <f>ptegu!BS61</f>
        <v>390.1102363653942</v>
      </c>
      <c r="D4" s="21">
        <f>ptegu!BT61</f>
        <v>1.8110432256747722</v>
      </c>
      <c r="E4" s="21">
        <f>ptegu!BX61</f>
        <v>4.1865474009659351</v>
      </c>
      <c r="F4" s="21">
        <f>ptegu!CE61</f>
        <v>1.1515787241258302</v>
      </c>
      <c r="G4" s="21">
        <f>ptegu!CG61</f>
        <v>191.40751672939396</v>
      </c>
      <c r="H4" s="21">
        <f>ptegu!CH61</f>
        <v>7.0512687073498581</v>
      </c>
      <c r="I4" s="21">
        <f>ptegu!CN61</f>
        <v>479731.22483004211</v>
      </c>
      <c r="J4" s="21"/>
      <c r="K4" s="21">
        <f>ptegu!CY61</f>
        <v>2711.5001284458426</v>
      </c>
      <c r="L4" s="21">
        <f>ptegu!CZ61</f>
        <v>7077.8397089614236</v>
      </c>
      <c r="M4" s="21">
        <f>ptegu!DA61</f>
        <v>861.72476553682225</v>
      </c>
      <c r="N4" s="21">
        <f>ptegu!DC61</f>
        <v>3.3777615576077271</v>
      </c>
      <c r="O4" s="21">
        <f>ptegu!DD61</f>
        <v>0</v>
      </c>
      <c r="P4" s="21">
        <f>ptegu!DP61</f>
        <v>20733.866584313044</v>
      </c>
      <c r="Q4" s="21">
        <f>ptegu!DU61</f>
        <v>899492.34204460506</v>
      </c>
      <c r="R4" s="21">
        <f>ptegu!DV61</f>
        <v>99943.600277744074</v>
      </c>
      <c r="S4" s="21">
        <f>ptegu!EG61</f>
        <v>9.1003827724595148</v>
      </c>
      <c r="T4" s="21">
        <f>ptegu!EK61</f>
        <v>1100.7372057120626</v>
      </c>
      <c r="U4" s="21">
        <f>ptegu!EL61</f>
        <v>5360.9277705462473</v>
      </c>
      <c r="V4" s="21">
        <f>ptegu!ES61</f>
        <v>18754.875834369672</v>
      </c>
      <c r="W4" s="21">
        <f>ptegu!EY61</f>
        <v>1732.2201073641154</v>
      </c>
      <c r="X4" s="21">
        <f>ptegu!EZ61</f>
        <v>841.06989317404123</v>
      </c>
      <c r="Y4" s="21">
        <f>ptegu!FA61</f>
        <v>19213.420007177141</v>
      </c>
      <c r="Z4" s="21">
        <f>ptegu!FB61</f>
        <v>2.4477789830665651</v>
      </c>
      <c r="AA4" s="21">
        <f>ptegu!FE61</f>
        <v>10107.36341289447</v>
      </c>
      <c r="AB4" s="21">
        <f>ptegu!FF61</f>
        <v>273.61977077540411</v>
      </c>
      <c r="AC4" s="21">
        <f>ptegu!FH61</f>
        <v>1017891.7298377566</v>
      </c>
      <c r="AD4" s="21">
        <f>ptegu!FK61</f>
        <v>23001.531862087373</v>
      </c>
      <c r="AE4" s="21">
        <f>ptegu!FN61</f>
        <v>617.28983107662123</v>
      </c>
      <c r="AF4" s="21">
        <f>ptegu!FR61</f>
        <v>265.7865699477415</v>
      </c>
    </row>
    <row r="5" spans="1:32" x14ac:dyDescent="0.3">
      <c r="A5" s="25" t="s">
        <v>572</v>
      </c>
      <c r="B5" s="21">
        <f>ptnonipm!BZ61</f>
        <v>3632.0382220995689</v>
      </c>
      <c r="C5" s="21">
        <f>ptnonipm!CD61</f>
        <v>2928.5900203621136</v>
      </c>
      <c r="D5" s="21">
        <f>ptnonipm!CE61</f>
        <v>12.162870804114478</v>
      </c>
      <c r="E5" s="21">
        <f>ptnonipm!CI61</f>
        <v>607.83621876860184</v>
      </c>
      <c r="F5" s="21">
        <f>ptnonipm!CQ61</f>
        <v>10.440124881008149</v>
      </c>
      <c r="G5" s="21">
        <f>ptnonipm!CS61</f>
        <v>3859.5102348710416</v>
      </c>
      <c r="H5" s="21">
        <f>ptnonipm!CT61</f>
        <v>192.95263285058587</v>
      </c>
      <c r="I5" s="21">
        <f>ptnonipm!CZ61</f>
        <v>1358779.4446974869</v>
      </c>
      <c r="J5" s="21">
        <f>ptnonipm!DD61</f>
        <v>764.20364805083727</v>
      </c>
      <c r="K5" s="21">
        <f>ptnonipm!DQ61</f>
        <v>6803.0539196407972</v>
      </c>
      <c r="L5" s="21">
        <f>ptnonipm!DR61</f>
        <v>15991.858782400745</v>
      </c>
      <c r="M5" s="21">
        <f>ptnonipm!DT61</f>
        <v>22769.472334884511</v>
      </c>
      <c r="N5" s="21">
        <f>ptnonipm!DV61</f>
        <v>12.482975621582403</v>
      </c>
      <c r="O5" s="21">
        <f>ptnonipm!DW61</f>
        <v>0.145820859471882</v>
      </c>
      <c r="P5" s="21">
        <f>ptnonipm!EK61</f>
        <v>68449.531350334451</v>
      </c>
      <c r="Q5" s="21">
        <f>ptnonipm!EP61</f>
        <v>769350.7624805969</v>
      </c>
      <c r="R5" s="21">
        <f>ptnonipm!EQ61</f>
        <v>85483.315677398015</v>
      </c>
      <c r="S5" s="21">
        <f>ptnonipm!FC61</f>
        <v>310.40082589791115</v>
      </c>
      <c r="T5" s="21">
        <f>ptnonipm!FG61</f>
        <v>6098.4613008474662</v>
      </c>
      <c r="U5" s="21">
        <f>ptnonipm!FH61</f>
        <v>8428.1896826468692</v>
      </c>
      <c r="V5" s="21">
        <f>ptnonipm!FO61</f>
        <v>139304.50020365271</v>
      </c>
      <c r="W5" s="21">
        <f>ptnonipm!FU61</f>
        <v>2514.6027371690147</v>
      </c>
      <c r="X5" s="21">
        <f>ptnonipm!FV61</f>
        <v>2265.7712643362129</v>
      </c>
      <c r="Y5" s="21">
        <f>ptnonipm!FW61</f>
        <v>39089.89253897906</v>
      </c>
      <c r="Z5" s="21">
        <f>ptnonipm!FX61</f>
        <v>21.780910830933422</v>
      </c>
      <c r="AA5" s="21">
        <f>ptnonipm!GA61</f>
        <v>31640.964506021919</v>
      </c>
      <c r="AB5" s="21">
        <f>ptnonipm!GB61</f>
        <v>1517.9819408846092</v>
      </c>
      <c r="AC5" s="21">
        <f>ptnonipm!GD61</f>
        <v>500533.26007056335</v>
      </c>
      <c r="AD5" s="21">
        <f>ptnonipm!GG61</f>
        <v>1273.0654064851781</v>
      </c>
      <c r="AE5" s="21">
        <f>ptnonipm!GJ61</f>
        <v>14620.269657371464</v>
      </c>
      <c r="AF5" s="21">
        <f>ptnonipm!GP61</f>
        <v>8996.3815159977894</v>
      </c>
    </row>
    <row r="6" spans="1:32" s="23" customFormat="1" x14ac:dyDescent="0.3">
      <c r="A6" s="25" t="s">
        <v>573</v>
      </c>
      <c r="B6" s="21">
        <f>pt_oilgas!BO61</f>
        <v>102.16338316118895</v>
      </c>
      <c r="C6" s="21">
        <f>pt_oilgas!BS61</f>
        <v>1179.5154858416231</v>
      </c>
      <c r="D6" s="61">
        <f>pt_oilgas!BT61</f>
        <v>5.9847300016677915E-2</v>
      </c>
      <c r="E6" s="21">
        <f>pt_oilgas!BX61</f>
        <v>281.60709565529913</v>
      </c>
      <c r="F6" s="57">
        <f>pt_oilgas!CE61</f>
        <v>6.8759969533268017E-3</v>
      </c>
      <c r="G6" s="21">
        <f>pt_oilgas!CG61</f>
        <v>1.8458768730358299E-2</v>
      </c>
      <c r="H6" s="21">
        <f>pt_oilgas!CH61</f>
        <v>3.5406228739546606</v>
      </c>
      <c r="I6" s="21">
        <f>pt_oilgas!CN61</f>
        <v>226276.20134505181</v>
      </c>
      <c r="J6" s="21"/>
      <c r="K6" s="21">
        <f>pt_oilgas!CX61</f>
        <v>14043.553457135626</v>
      </c>
      <c r="L6" s="21">
        <f>pt_oilgas!CY61</f>
        <v>10.709598397565758</v>
      </c>
      <c r="M6" s="21">
        <f>pt_oilgas!DA61</f>
        <v>2238.4763135479684</v>
      </c>
      <c r="N6" s="61">
        <f>pt_oilgas!DC61</f>
        <v>0.11423214998582921</v>
      </c>
      <c r="O6" s="21">
        <f>pt_oilgas!DD61</f>
        <v>0</v>
      </c>
      <c r="P6" s="21">
        <f>pt_oilgas!DP61</f>
        <v>3767.0048979835719</v>
      </c>
      <c r="Q6" s="21">
        <f>pt_oilgas!DU61</f>
        <v>364114.02186707163</v>
      </c>
      <c r="R6" s="21">
        <f>pt_oilgas!DV61</f>
        <v>40457.024558592908</v>
      </c>
      <c r="S6" s="21">
        <f>pt_oilgas!EG61</f>
        <v>49.964244389751549</v>
      </c>
      <c r="T6" s="21">
        <f>pt_oilgas!EK61</f>
        <v>360.79278934801471</v>
      </c>
      <c r="U6" s="21">
        <f>pt_oilgas!EL61</f>
        <v>1107.3181863282</v>
      </c>
      <c r="V6" s="21">
        <f>pt_oilgas!ES61</f>
        <v>332.61224103157093</v>
      </c>
      <c r="W6" s="21">
        <f>pt_oilgas!EY61</f>
        <v>583.97483927822691</v>
      </c>
      <c r="X6" s="21">
        <f>pt_oilgas!EZ61</f>
        <v>313.84324616558274</v>
      </c>
      <c r="Y6" s="21">
        <f>pt_oilgas!FA61</f>
        <v>5961.4721315430188</v>
      </c>
      <c r="Z6" s="21">
        <f>pt_oilgas!FB61</f>
        <v>3.8324420592674282</v>
      </c>
      <c r="AA6" s="21">
        <f>pt_oilgas!FE61</f>
        <v>1314.1288722634883</v>
      </c>
      <c r="AB6" s="21">
        <f>pt_oilgas!FF61</f>
        <v>41.3777166887254</v>
      </c>
      <c r="AC6" s="21">
        <f>pt_oilgas!FH61</f>
        <v>37396.11862654009</v>
      </c>
      <c r="AD6" s="21">
        <f>pt_oilgas!FK61</f>
        <v>4.3249724777543706E-2</v>
      </c>
      <c r="AE6" s="21">
        <f>pt_oilgas!FN61</f>
        <v>1298.6579039466178</v>
      </c>
      <c r="AF6" s="21">
        <f>pt_oilgas!FS61</f>
        <v>800.54122559014718</v>
      </c>
    </row>
    <row r="7" spans="1:32" s="23" customFormat="1" x14ac:dyDescent="0.3">
      <c r="A7" s="25" t="s">
        <v>562</v>
      </c>
      <c r="B7" s="51">
        <f>airports!AK61</f>
        <v>3256.1941514251957</v>
      </c>
      <c r="C7" s="51">
        <f>airports!AM61</f>
        <v>955.89484801416108</v>
      </c>
      <c r="D7" s="96">
        <f>airports!AN61</f>
        <v>0.35667617467927254</v>
      </c>
      <c r="E7" s="51">
        <f>airports!AO61</f>
        <v>861.25131091271658</v>
      </c>
      <c r="F7" s="95"/>
      <c r="G7" s="51"/>
      <c r="H7" s="51"/>
      <c r="I7" s="51">
        <f>airports!AQ61</f>
        <v>492331.74010159099</v>
      </c>
      <c r="J7" s="51">
        <f>airports!AS61</f>
        <v>60.0692662492838</v>
      </c>
      <c r="K7" s="21">
        <f>airports!BE61</f>
        <v>6186.1064466456037</v>
      </c>
      <c r="L7" s="21"/>
      <c r="M7" s="21">
        <f>airports!BF61</f>
        <v>30.786277720883422</v>
      </c>
      <c r="N7" s="96"/>
      <c r="O7" s="51">
        <f>airports!BG61</f>
        <v>1074.8075643254604</v>
      </c>
      <c r="Q7" s="51">
        <f>airports!BQ61</f>
        <v>120915.72527224147</v>
      </c>
      <c r="R7" s="51">
        <f>airports!BR61</f>
        <v>12360.286210129132</v>
      </c>
      <c r="S7" s="51">
        <f>airports!BZ61</f>
        <v>130.48778940572717</v>
      </c>
      <c r="T7" s="51">
        <f>airports!CD61</f>
        <v>1.5967561972308676E-2</v>
      </c>
      <c r="U7" s="51">
        <f>airports!CE61</f>
        <v>2987.8255642679455</v>
      </c>
      <c r="V7" s="51">
        <f>airports!CK61</f>
        <v>1231.0763770640797</v>
      </c>
      <c r="W7" s="51">
        <f>airports!CQ61</f>
        <v>182.33145236562524</v>
      </c>
      <c r="X7" s="51">
        <f>airports!CR61</f>
        <v>0.12945297933548916</v>
      </c>
      <c r="Y7" s="51">
        <f>airports!CS61</f>
        <v>1643.1979296448203</v>
      </c>
      <c r="Z7" s="51"/>
      <c r="AA7" s="51">
        <f>airports!CV61</f>
        <v>582.87142892345287</v>
      </c>
      <c r="AB7" s="51">
        <f>airports!CW61</f>
        <v>3.1156198798511448E-4</v>
      </c>
      <c r="AC7" s="51">
        <f>airports!CX61</f>
        <v>16818.891942493967</v>
      </c>
      <c r="AD7" s="51">
        <f>airports!DA61</f>
        <v>0</v>
      </c>
      <c r="AE7" s="64">
        <f>airports!DD61</f>
        <v>624.49672273919293</v>
      </c>
      <c r="AF7" s="51">
        <f>airports!DH61</f>
        <v>386.4732519792525</v>
      </c>
    </row>
    <row r="8" spans="1:32" x14ac:dyDescent="0.3">
      <c r="A8" s="25" t="s">
        <v>495</v>
      </c>
      <c r="B8" s="21">
        <f>othpt!R49</f>
        <v>336.81253290773606</v>
      </c>
      <c r="C8" s="21">
        <f>othpt!T49</f>
        <v>2513.276161558776</v>
      </c>
      <c r="D8" s="21"/>
      <c r="E8" s="21"/>
      <c r="F8" s="21"/>
      <c r="G8" s="21"/>
      <c r="H8" s="21"/>
      <c r="I8" s="21">
        <f>othpt!V49</f>
        <v>1269325.7613918732</v>
      </c>
      <c r="J8" s="21"/>
      <c r="K8" s="21">
        <f>othpt!AC49</f>
        <v>8290.8457720356018</v>
      </c>
      <c r="L8" s="21"/>
      <c r="M8" s="21"/>
      <c r="N8" s="21"/>
      <c r="O8" s="21">
        <f>othpt!AD49</f>
        <v>49.490827791750036</v>
      </c>
      <c r="P8" s="21">
        <f>othpt!AK49</f>
        <v>20624.163526017634</v>
      </c>
      <c r="Q8" s="21">
        <f>othpt!AN49</f>
        <v>740890.80883522471</v>
      </c>
      <c r="R8" s="21">
        <f>othpt!AO49</f>
        <v>82271.882626036953</v>
      </c>
      <c r="S8" s="21"/>
      <c r="T8" s="21">
        <f>othpt!AV49</f>
        <v>1073.0411047445514</v>
      </c>
      <c r="U8" s="21">
        <f>othpt!AW49</f>
        <v>2580.1274297252849</v>
      </c>
      <c r="V8" s="21">
        <f>othpt!BC49</f>
        <v>61465.128080674571</v>
      </c>
      <c r="W8" s="21">
        <f>othpt!BI49</f>
        <v>808.77999871366728</v>
      </c>
      <c r="X8" s="21">
        <f>othpt!BJ49</f>
        <v>691.09450465527004</v>
      </c>
      <c r="Y8" s="21">
        <f>othpt!BK49</f>
        <v>14427.395721454324</v>
      </c>
      <c r="Z8" s="21"/>
      <c r="AA8" s="21">
        <f>othpt!BN49</f>
        <v>5725.9084076723075</v>
      </c>
      <c r="AB8" s="21">
        <f>othpt!BO49</f>
        <v>391.28004944923435</v>
      </c>
      <c r="AC8" s="21">
        <f>othpt!BP49</f>
        <v>1335302.4098880771</v>
      </c>
      <c r="AD8" s="21">
        <f>othpt!BR49</f>
        <v>11526.072232708613</v>
      </c>
      <c r="AE8" s="21"/>
      <c r="AF8" s="21"/>
    </row>
    <row r="9" spans="1:32" x14ac:dyDescent="0.3">
      <c r="A9" s="25" t="s">
        <v>603</v>
      </c>
      <c r="B9" s="21">
        <f>'ptfire-rx'!AQ61</f>
        <v>47534.817936691368</v>
      </c>
      <c r="C9" s="21">
        <f>'ptfire-rx'!AS61</f>
        <v>22255.337768576508</v>
      </c>
      <c r="D9" s="21">
        <f>'ptfire-rx'!AT61</f>
        <v>57.739841659097827</v>
      </c>
      <c r="E9" s="21">
        <f>'ptfire-rx'!AU61</f>
        <v>16905.815053217812</v>
      </c>
      <c r="F9" s="21"/>
      <c r="G9" s="21"/>
      <c r="H9" s="21"/>
      <c r="I9" s="21">
        <f>'ptfire-rx'!AX61</f>
        <v>9179673.990523858</v>
      </c>
      <c r="J9" s="21"/>
      <c r="K9" s="21">
        <f>'ptfire-rx'!BF61</f>
        <v>135979.42378024588</v>
      </c>
      <c r="L9" s="21"/>
      <c r="M9" s="21">
        <f>'ptfire-rx'!BG61</f>
        <v>1413.5693462805461</v>
      </c>
      <c r="N9" s="21"/>
      <c r="O9" s="21">
        <f>'ptfire-rx'!BI61</f>
        <v>0</v>
      </c>
      <c r="P9" s="21">
        <f>'ptfire-rx'!BS61</f>
        <v>150583.8815257622</v>
      </c>
      <c r="Q9" s="21">
        <f>'ptfire-rx'!BV61</f>
        <v>147619.82422741252</v>
      </c>
      <c r="R9" s="21">
        <f>'ptfire-rx'!BW61</f>
        <v>16402.204150752492</v>
      </c>
      <c r="S9" s="21">
        <f>'ptfire-rx'!CE61</f>
        <v>1465.3731886378537</v>
      </c>
      <c r="T9" s="21">
        <f>'ptfire-rx'!CI61</f>
        <v>4229.3689328583841</v>
      </c>
      <c r="U9" s="21">
        <f>'ptfire-rx'!CJ61</f>
        <v>39798.454276506389</v>
      </c>
      <c r="V9" s="21">
        <f>'ptfire-rx'!CP61</f>
        <v>144140.64214546111</v>
      </c>
      <c r="W9" s="21">
        <f>'ptfire-rx'!CV61</f>
        <v>1925.0894726735594</v>
      </c>
      <c r="X9" s="21">
        <f>'ptfire-rx'!CW61</f>
        <v>1334.6164926720141</v>
      </c>
      <c r="Y9" s="21">
        <f>'ptfire-rx'!CX61</f>
        <v>451276.4747033958</v>
      </c>
      <c r="Z9" s="21"/>
      <c r="AA9" s="21">
        <f>'ptfire-rx'!DA61</f>
        <v>3932.1330773423851</v>
      </c>
      <c r="AB9" s="21">
        <f>'ptfire-rx'!DB61</f>
        <v>3.6087185502277528</v>
      </c>
      <c r="AC9" s="21">
        <f>'ptfire-rx'!DC61</f>
        <v>80694.609832594477</v>
      </c>
      <c r="AD9" s="21">
        <f>'ptfire-rx'!DF61</f>
        <v>0</v>
      </c>
      <c r="AE9" s="21">
        <f>'ptfire-rx'!DI61</f>
        <v>15853.394045777632</v>
      </c>
      <c r="AF9" s="21">
        <f>'ptfire-rx'!DM61</f>
        <v>10097.747809466813</v>
      </c>
    </row>
    <row r="10" spans="1:32" s="23" customFormat="1" x14ac:dyDescent="0.3">
      <c r="A10" s="25" t="s">
        <v>604</v>
      </c>
      <c r="B10" s="21">
        <f>'ptfire-wild'!AN61</f>
        <v>10436.340917254405</v>
      </c>
      <c r="C10" s="21">
        <f>'ptfire-wild'!AP61</f>
        <v>5248.4391535729828</v>
      </c>
      <c r="D10" s="21">
        <f>'ptfire-wild'!AQ61</f>
        <v>13.277582032451015</v>
      </c>
      <c r="E10" s="21">
        <f>'ptfire-wild'!AR61</f>
        <v>2639.3887045170659</v>
      </c>
      <c r="F10" s="21"/>
      <c r="G10" s="21"/>
      <c r="H10" s="21"/>
      <c r="I10" s="21">
        <f>'ptfire-wild'!AU61</f>
        <v>2122237.07943208</v>
      </c>
      <c r="J10" s="21"/>
      <c r="K10" s="21">
        <f>'ptfire-wild'!BB61</f>
        <v>31188.287769740418</v>
      </c>
      <c r="L10" s="21"/>
      <c r="M10" s="21">
        <f>'ptfire-wild'!BC61</f>
        <v>495.81590351191915</v>
      </c>
      <c r="N10" s="21"/>
      <c r="O10" s="21">
        <f>'ptfire-wild'!BE61</f>
        <v>0</v>
      </c>
      <c r="P10" s="21">
        <f>'ptfire-wild'!BO61</f>
        <v>34935.29493567282</v>
      </c>
      <c r="Q10" s="21">
        <f>'ptfire-wild'!BR61</f>
        <v>30875.818872837983</v>
      </c>
      <c r="R10" s="21">
        <f>'ptfire-wild'!BS61</f>
        <v>3430.6467377560311</v>
      </c>
      <c r="S10" s="21">
        <f>'ptfire-wild'!CA61</f>
        <v>334.63604483116711</v>
      </c>
      <c r="T10" s="21">
        <f>'ptfire-wild'!CE61</f>
        <v>1326.0852519913212</v>
      </c>
      <c r="U10" s="21">
        <f>'ptfire-wild'!CF61</f>
        <v>16039.264189955384</v>
      </c>
      <c r="V10" s="21">
        <f>'ptfire-wild'!CL61</f>
        <v>33661.496636068667</v>
      </c>
      <c r="W10" s="21">
        <f>'ptfire-wild'!CR61</f>
        <v>357.47854463345328</v>
      </c>
      <c r="X10" s="21">
        <f>'ptfire-wild'!CS61</f>
        <v>378.57947048879726</v>
      </c>
      <c r="Y10" s="21">
        <f>'ptfire-wild'!CT61</f>
        <v>96801.762789409157</v>
      </c>
      <c r="Z10" s="21"/>
      <c r="AA10" s="21">
        <f>'ptfire-wild'!CW61</f>
        <v>1207.6436135769977</v>
      </c>
      <c r="AB10" s="21">
        <f>'ptfire-wild'!CX61</f>
        <v>0.89298953465440722</v>
      </c>
      <c r="AC10" s="21">
        <f>'ptfire-wild'!CY61</f>
        <v>17584.21303034911</v>
      </c>
      <c r="AD10" s="21">
        <f>'ptfire-wild'!DB61</f>
        <v>0</v>
      </c>
      <c r="AE10" s="21">
        <f>'ptfire-wild'!DE61</f>
        <v>3644.9109817846111</v>
      </c>
      <c r="AF10" s="21">
        <f>'ptfire-wild'!DI61</f>
        <v>2855.1610608947381</v>
      </c>
    </row>
    <row r="11" spans="1:32" s="23" customFormat="1" x14ac:dyDescent="0.3">
      <c r="A11" s="25" t="s">
        <v>535</v>
      </c>
      <c r="B11" s="21">
        <f>ptfire_othna!O64</f>
        <v>29087.570583728007</v>
      </c>
      <c r="C11" s="21">
        <f>ptfire_othna!Q64</f>
        <v>12186.589879665275</v>
      </c>
      <c r="D11" s="21"/>
      <c r="E11" s="21"/>
      <c r="F11" s="21"/>
      <c r="G11" s="21"/>
      <c r="H11" s="21"/>
      <c r="I11" s="21">
        <f>ptfire_othna!S64</f>
        <v>1896982.0135415224</v>
      </c>
      <c r="J11" s="21"/>
      <c r="K11" s="21">
        <f>ptfire_othna!Z64</f>
        <v>54732.678614553392</v>
      </c>
      <c r="L11" s="21"/>
      <c r="M11" s="21"/>
      <c r="N11" s="21"/>
      <c r="O11" s="21">
        <f>ptfire_othna!AB64</f>
        <v>0</v>
      </c>
      <c r="P11" s="21">
        <f>ptfire_othna!AI64</f>
        <v>37945.641290556072</v>
      </c>
      <c r="Q11" s="21">
        <f>ptfire_othna!AL64</f>
        <v>71092.123190064376</v>
      </c>
      <c r="R11" s="21">
        <f>ptfire_othna!AM64</f>
        <v>7899.1241668033381</v>
      </c>
      <c r="S11" s="21"/>
      <c r="T11" s="21">
        <f>ptfire_othna!AT64</f>
        <v>1370.961840418654</v>
      </c>
      <c r="U11" s="21">
        <f>ptfire_othna!AU64</f>
        <v>7979.5634654138776</v>
      </c>
      <c r="V11" s="21">
        <f>ptfire_othna!BA64</f>
        <v>41066.122350433347</v>
      </c>
      <c r="W11" s="21">
        <f>ptfire_othna!BG64</f>
        <v>419.87063168107892</v>
      </c>
      <c r="X11" s="21">
        <f>ptfire_othna!BH64</f>
        <v>95.683590174220072</v>
      </c>
      <c r="Y11" s="21">
        <f>ptfire_othna!BI64</f>
        <v>103527.3971784662</v>
      </c>
      <c r="Z11" s="21"/>
      <c r="AA11" s="21">
        <f>ptfire_othna!BL64</f>
        <v>452.62662891582158</v>
      </c>
      <c r="AB11" s="21">
        <f>ptfire_othna!BM64</f>
        <v>3.2876026815103816</v>
      </c>
      <c r="AC11" s="21">
        <f>ptfire_othna!BN64</f>
        <v>15354.149669920884</v>
      </c>
      <c r="AD11" s="21">
        <f>ptfire_othna!BP64</f>
        <v>0</v>
      </c>
      <c r="AF11" s="21"/>
    </row>
    <row r="12" spans="1:32" x14ac:dyDescent="0.3">
      <c r="A12" s="25" t="s">
        <v>210</v>
      </c>
      <c r="B12" s="21">
        <f>nonpt!BP61</f>
        <v>5842.6779177558474</v>
      </c>
      <c r="C12" s="21">
        <f>nonpt!BT61</f>
        <v>9268.6139250311426</v>
      </c>
      <c r="D12" s="21">
        <f>nonpt!BU61</f>
        <v>7.4461336631548916</v>
      </c>
      <c r="E12" s="21">
        <f>nonpt!BY61</f>
        <v>781.42531728861104</v>
      </c>
      <c r="F12" s="21">
        <f>nonpt!CG61</f>
        <v>0.1033601991910908</v>
      </c>
      <c r="G12" s="21">
        <f>nonpt!CI61</f>
        <v>4.2193549516296001</v>
      </c>
      <c r="H12" s="21">
        <f>nonpt!CJ61</f>
        <v>159.89179335751342</v>
      </c>
      <c r="I12" s="21">
        <f>nonpt!CP61</f>
        <v>1930493.8502875301</v>
      </c>
      <c r="J12" s="21"/>
      <c r="K12" s="21">
        <f>nonpt!CZ61</f>
        <v>5921.0408526564697</v>
      </c>
      <c r="L12" s="21">
        <f>nonpt!DA61</f>
        <v>1808.9865853754984</v>
      </c>
      <c r="M12" s="21">
        <f>nonpt!DB61</f>
        <v>12691.453774716987</v>
      </c>
      <c r="N12" s="21">
        <f>nonpt!DD61</f>
        <v>5.1901495872774293</v>
      </c>
      <c r="O12" s="21">
        <f>nonpt!DE61</f>
        <v>0</v>
      </c>
      <c r="P12" s="21">
        <f>nonpt!DR61</f>
        <v>102867.90500917243</v>
      </c>
      <c r="Q12" s="21">
        <f>nonpt!DW61</f>
        <v>664119.45043334458</v>
      </c>
      <c r="R12" s="21">
        <f>nonpt!DX61</f>
        <v>73791.0666649388</v>
      </c>
      <c r="S12" s="21">
        <f>nonpt!EH61</f>
        <v>456.28551010313771</v>
      </c>
      <c r="T12" s="21">
        <f>nonpt!EL61</f>
        <v>19671.917075614456</v>
      </c>
      <c r="U12" s="21">
        <f>nonpt!EM61</f>
        <v>32078.793269587688</v>
      </c>
      <c r="V12" s="21">
        <f>nonpt!ET61</f>
        <v>97400.99487212504</v>
      </c>
      <c r="W12" s="21">
        <f>nonpt!EZ61</f>
        <v>3808.3511649789225</v>
      </c>
      <c r="X12" s="21">
        <f>nonpt!FA61</f>
        <v>1512.122746280194</v>
      </c>
      <c r="Y12" s="21">
        <f>nonpt!FB61</f>
        <v>209254.61303247255</v>
      </c>
      <c r="Z12" s="67">
        <f>nonpt!FC61</f>
        <v>0.77073895645219714</v>
      </c>
      <c r="AA12" s="21">
        <f>nonpt!FF61</f>
        <v>15438.574673499656</v>
      </c>
      <c r="AB12" s="21">
        <f>nonpt!FG61</f>
        <v>81.330049475576416</v>
      </c>
      <c r="AC12" s="21">
        <f>nonpt!FH61</f>
        <v>165929.05692668771</v>
      </c>
      <c r="AD12" s="21">
        <f>nonpt!FK61</f>
        <v>2886.6176564174848</v>
      </c>
      <c r="AE12" s="21">
        <f>nonpt!FN61</f>
        <v>16664.803828532618</v>
      </c>
      <c r="AF12" s="21">
        <f>nonpt!FR61</f>
        <v>6163.009860474961</v>
      </c>
    </row>
    <row r="13" spans="1:32" s="23" customFormat="1" x14ac:dyDescent="0.3">
      <c r="A13" s="25" t="s">
        <v>537</v>
      </c>
      <c r="B13" s="21">
        <f>ptagfire!AL61</f>
        <v>11689.958466782777</v>
      </c>
      <c r="C13" s="21">
        <f>ptagfire!AN61</f>
        <v>1611.8154996295732</v>
      </c>
      <c r="D13" s="21">
        <f>ptagfire!AO61</f>
        <v>0</v>
      </c>
      <c r="E13" s="21">
        <f>ptagfire!AP61</f>
        <v>679.21434990350349</v>
      </c>
      <c r="F13" s="21"/>
      <c r="G13" s="21"/>
      <c r="H13" s="21"/>
      <c r="I13" s="21">
        <f>ptagfire!AR61</f>
        <v>687649.3140883944</v>
      </c>
      <c r="J13" s="21"/>
      <c r="K13" s="21">
        <f>ptagfire!AZ61</f>
        <v>6271.2111256217158</v>
      </c>
      <c r="L13" s="21"/>
      <c r="M13" s="21">
        <f>ptagfire!BA61</f>
        <v>904.21091446809567</v>
      </c>
      <c r="N13" s="21"/>
      <c r="O13" s="21">
        <f>ptagfire!BC61</f>
        <v>0</v>
      </c>
      <c r="P13" s="21">
        <f>ptagfire!BK61</f>
        <v>146658.94888806433</v>
      </c>
      <c r="Q13" s="21">
        <f>ptagfire!BN61</f>
        <v>24635.098748936402</v>
      </c>
      <c r="R13" s="21">
        <f>ptagfire!BO61</f>
        <v>2737.2327879358245</v>
      </c>
      <c r="S13" s="21">
        <f>ptagfire!BV61</f>
        <v>3.4793726487849699</v>
      </c>
      <c r="T13" s="21">
        <f>ptagfire!BZ61</f>
        <v>6241.2475887819683</v>
      </c>
      <c r="U13" s="21">
        <f>ptagfire!CA61</f>
        <v>7573.5580615509616</v>
      </c>
      <c r="V13" s="21">
        <f>ptagfire!CG61</f>
        <v>38420.095376406622</v>
      </c>
      <c r="W13" s="21">
        <f>ptagfire!CM61</f>
        <v>1196.8538995093709</v>
      </c>
      <c r="X13" s="21">
        <f>ptagfire!CN61</f>
        <v>227.29635590355403</v>
      </c>
      <c r="Y13" s="21">
        <f>ptagfire!CO61</f>
        <v>25091.188645397404</v>
      </c>
      <c r="Z13" s="21"/>
      <c r="AA13" s="21">
        <f>ptagfire!CR61</f>
        <v>1125.9942600802026</v>
      </c>
      <c r="AB13" s="21">
        <f>ptagfire!CS61</f>
        <v>0.63923435283659791</v>
      </c>
      <c r="AC13" s="21">
        <f>ptagfire!CT61</f>
        <v>10683.396010634124</v>
      </c>
      <c r="AD13" s="21">
        <f>ptagfire!CW61</f>
        <v>0</v>
      </c>
      <c r="AE13" s="21">
        <f>ptagfire!CZ61</f>
        <v>1247.9260573489587</v>
      </c>
      <c r="AF13" s="21">
        <f>ptagfire!DD61</f>
        <v>265.16341861681917</v>
      </c>
    </row>
    <row r="14" spans="1:32" s="23" customFormat="1" x14ac:dyDescent="0.3">
      <c r="A14" s="25" t="s">
        <v>231</v>
      </c>
      <c r="B14" s="21">
        <f>np_oilgas!AW61</f>
        <v>3051.6470648882569</v>
      </c>
      <c r="C14" s="21">
        <f>np_oilgas!BA61</f>
        <v>35054.571671462538</v>
      </c>
      <c r="D14" s="21"/>
      <c r="E14" s="21">
        <f>np_oilgas!BD61</f>
        <v>121.92849956235186</v>
      </c>
      <c r="F14" s="61">
        <f>np_oilgas!BI61</f>
        <v>7.2301451870897247E-6</v>
      </c>
      <c r="G14" s="21">
        <f>np_oilgas!BK61</f>
        <v>0.89390074730472879</v>
      </c>
      <c r="H14" s="21"/>
      <c r="I14" s="21">
        <f>np_oilgas!BO61</f>
        <v>629302.49455046654</v>
      </c>
      <c r="J14" s="21"/>
      <c r="K14" s="21">
        <f>np_oilgas!BX61</f>
        <v>13239.276008414548</v>
      </c>
      <c r="L14" s="21"/>
      <c r="M14" s="21">
        <f>np_oilgas!BY61</f>
        <v>1046.547988322661</v>
      </c>
      <c r="N14" s="21">
        <f>np_oilgas!CA61</f>
        <v>2.6317968563440672E-4</v>
      </c>
      <c r="O14" s="21">
        <f>np_oilgas!CB61</f>
        <v>0</v>
      </c>
      <c r="P14" s="21">
        <f>np_oilgas!CM61</f>
        <v>26.701245069380462</v>
      </c>
      <c r="Q14" s="21">
        <f>np_oilgas!CR61</f>
        <v>468189.69494416023</v>
      </c>
      <c r="R14" s="21">
        <f>np_oilgas!CS61</f>
        <v>52021.08800425112</v>
      </c>
      <c r="S14" s="21">
        <f>np_oilgas!DA61</f>
        <v>25.13898009683901</v>
      </c>
      <c r="T14" s="21">
        <f>np_oilgas!DE61</f>
        <v>196.45237725028809</v>
      </c>
      <c r="U14" s="21">
        <f>np_oilgas!DF61</f>
        <v>474.81783285049721</v>
      </c>
      <c r="V14" s="21">
        <f>np_oilgas!DM61</f>
        <v>88.854534482823055</v>
      </c>
      <c r="W14" s="21">
        <f>np_oilgas!DS61</f>
        <v>317.23949302031298</v>
      </c>
      <c r="X14" s="21">
        <f>np_oilgas!DT61</f>
        <v>181.48529814743802</v>
      </c>
      <c r="Y14" s="21">
        <f>np_oilgas!DU61</f>
        <v>3332.2115102045232</v>
      </c>
      <c r="Z14" s="21">
        <f>np_oilgas!DV61</f>
        <v>3.1763544208890506</v>
      </c>
      <c r="AA14" s="21">
        <f>np_oilgas!DY61</f>
        <v>1648.5323395145381</v>
      </c>
      <c r="AB14" s="21">
        <f>np_oilgas!DZ61</f>
        <v>0</v>
      </c>
      <c r="AC14" s="21">
        <f>np_oilgas!EA61</f>
        <v>37871.770509339214</v>
      </c>
      <c r="AD14" s="21">
        <f>np_oilgas!ED61</f>
        <v>0</v>
      </c>
      <c r="AE14" s="21">
        <f>np_oilgas!EG61</f>
        <v>20401.364882557184</v>
      </c>
      <c r="AF14" s="21">
        <f>np_oilgas!EK61</f>
        <v>38669.909077568722</v>
      </c>
    </row>
    <row r="15" spans="1:32" s="23" customFormat="1" x14ac:dyDescent="0.3">
      <c r="A15" s="25" t="s">
        <v>574</v>
      </c>
      <c r="B15" s="21">
        <f>rwc!AJ61</f>
        <v>56227.973263317195</v>
      </c>
      <c r="C15" s="21">
        <f>rwc!AL61</f>
        <v>15902.144323318713</v>
      </c>
      <c r="D15" s="21">
        <f>rwc!AM61</f>
        <v>24.776346236295105</v>
      </c>
      <c r="E15" s="21">
        <f>rwc!AN61</f>
        <v>2119.2803848006083</v>
      </c>
      <c r="F15" s="21"/>
      <c r="G15" s="21"/>
      <c r="H15" s="21"/>
      <c r="I15" s="21">
        <f>rwc!AR61</f>
        <v>2164312.8186017084</v>
      </c>
      <c r="J15" s="21"/>
      <c r="K15" s="21">
        <f>rwc!AZ61</f>
        <v>18584.200712900303</v>
      </c>
      <c r="L15" s="21"/>
      <c r="M15" s="21"/>
      <c r="N15" s="62">
        <f>rwc!BB61</f>
        <v>0.25073469226177669</v>
      </c>
      <c r="O15" s="21">
        <f>rwc!BC61</f>
        <v>0</v>
      </c>
      <c r="P15" s="21">
        <f>rwc!BL61</f>
        <v>16511.597593206021</v>
      </c>
      <c r="Q15" s="21">
        <f>rwc!BQ61</f>
        <v>30714.071846045201</v>
      </c>
      <c r="R15" s="21">
        <f>rwc!BR61</f>
        <v>3412.67491720827</v>
      </c>
      <c r="S15" s="21">
        <f>rwc!CA61</f>
        <v>678.57990284225446</v>
      </c>
      <c r="T15" s="21">
        <f>rwc!CE61</f>
        <v>888.72789533216803</v>
      </c>
      <c r="U15" s="21">
        <f>rwc!CF61</f>
        <v>16725.468421971618</v>
      </c>
      <c r="V15" s="21">
        <f>rwc!CM61</f>
        <v>860.71643225456307</v>
      </c>
      <c r="W15" s="21">
        <f>rwc!CS61</f>
        <v>449.60937669278985</v>
      </c>
      <c r="X15" s="21">
        <f>rwc!CT61</f>
        <v>569.50522022806467</v>
      </c>
      <c r="Y15" s="21">
        <f>rwc!CU61</f>
        <v>158322.45214739357</v>
      </c>
      <c r="Z15" s="21"/>
      <c r="AA15" s="21">
        <f>rwc!CX61</f>
        <v>1228.9323721692756</v>
      </c>
      <c r="AB15" s="21">
        <f>rwc!CY61</f>
        <v>0</v>
      </c>
      <c r="AC15" s="21">
        <f>rwc!CZ61</f>
        <v>7967.2351730469209</v>
      </c>
      <c r="AD15" s="21">
        <f>rwc!DB61</f>
        <v>0</v>
      </c>
      <c r="AE15" s="21">
        <f>rwc!DE61</f>
        <v>2707.9358765134307</v>
      </c>
      <c r="AF15" s="21">
        <f>rwc!DI61</f>
        <v>1038.9908039429583</v>
      </c>
    </row>
    <row r="16" spans="1:32" s="23" customFormat="1" x14ac:dyDescent="0.3">
      <c r="A16" s="25" t="s">
        <v>641</v>
      </c>
      <c r="B16" s="21">
        <f>np_solvents!AW61</f>
        <v>35.52871714467873</v>
      </c>
      <c r="C16" s="21">
        <f>np_solvents!AY61</f>
        <v>306.70987341311417</v>
      </c>
      <c r="D16" s="61">
        <f>np_solvents!AZ61</f>
        <v>0</v>
      </c>
      <c r="E16" s="61">
        <f>np_solvents!BA61</f>
        <v>3.6567366588909501E-2</v>
      </c>
      <c r="F16" s="21"/>
      <c r="G16" s="21"/>
      <c r="H16" s="21">
        <f>np_solvents!BE61</f>
        <v>10.27382309755285</v>
      </c>
      <c r="I16" s="21">
        <f>np_solvents!BI61</f>
        <v>35.896417102575498</v>
      </c>
      <c r="J16" s="21"/>
      <c r="K16" s="21">
        <f>np_solvents!BS61</f>
        <v>6.247901062680584</v>
      </c>
      <c r="L16" s="21">
        <f>np_solvents!BT61</f>
        <v>0.51590825420945741</v>
      </c>
      <c r="M16" s="21">
        <f>np_solvents!BV61</f>
        <v>10892.157332794852</v>
      </c>
      <c r="N16" s="62">
        <f>np_solvents!BX61</f>
        <v>1.5176408072037099E-3</v>
      </c>
      <c r="O16" s="21">
        <f>np_solvents!BY61</f>
        <v>0</v>
      </c>
      <c r="P16" s="21">
        <f>np_solvents!CH61</f>
        <v>57.642209301300184</v>
      </c>
      <c r="Q16" s="21">
        <f>np_solvents!CK61</f>
        <v>30.16684932709417</v>
      </c>
      <c r="R16" s="21">
        <f>np_solvents!CL61</f>
        <v>3.3519182004993229</v>
      </c>
      <c r="S16" s="21">
        <f>np_solvents!CQ61</f>
        <v>312.27235350210452</v>
      </c>
      <c r="T16" s="21">
        <f>np_solvents!CU61</f>
        <v>0</v>
      </c>
      <c r="U16" s="21">
        <f>np_solvents!CV61</f>
        <v>19.768683887630282</v>
      </c>
      <c r="V16" s="21">
        <f>np_solvents!DC61</f>
        <v>20.88987025468893</v>
      </c>
      <c r="W16" s="21">
        <f>np_solvents!DI61</f>
        <v>0</v>
      </c>
      <c r="X16" s="21">
        <f>np_solvents!DJ61</f>
        <v>0.73515975895434693</v>
      </c>
      <c r="Y16" s="21">
        <f>np_solvents!DK61</f>
        <v>39.313163806169648</v>
      </c>
      <c r="Z16" s="21"/>
      <c r="AA16" s="21">
        <f>np_solvents!DN61</f>
        <v>24.699647298621503</v>
      </c>
      <c r="AB16" s="21">
        <f>np_solvents!DO61</f>
        <v>0</v>
      </c>
      <c r="AC16" s="21">
        <f>np_solvents!DP61</f>
        <v>5.4536390685471989</v>
      </c>
      <c r="AD16" s="21">
        <f>np_solvents!DS61</f>
        <v>0</v>
      </c>
      <c r="AE16" s="21">
        <f>np_solvents!DV61</f>
        <v>52467.733613050943</v>
      </c>
      <c r="AF16" s="21">
        <f>np_solvents!EB61</f>
        <v>47252.02192594979</v>
      </c>
    </row>
    <row r="17" spans="1:32" x14ac:dyDescent="0.3">
      <c r="A17" s="56" t="s">
        <v>479</v>
      </c>
      <c r="B17" s="21">
        <f>'onroad all'!J61</f>
        <v>3888.9793565805962</v>
      </c>
      <c r="C17" s="21">
        <f>'onroad all'!P61</f>
        <v>22791.43122361154</v>
      </c>
      <c r="D17" s="21">
        <f>'onroad all'!T61</f>
        <v>13.801012801479995</v>
      </c>
      <c r="E17" s="21">
        <f>'onroad all'!Z61</f>
        <v>3069.8609250590689</v>
      </c>
      <c r="F17" s="62">
        <f>'onroad all'!AD61</f>
        <v>5.6008790309999999E-3</v>
      </c>
      <c r="G17" s="21"/>
      <c r="H17" s="21"/>
      <c r="I17" s="21">
        <f>'onroad all'!AG61</f>
        <v>16637063.004383555</v>
      </c>
      <c r="J17" s="21">
        <f>'onroad all'!AL61</f>
        <v>33864.453707365486</v>
      </c>
      <c r="K17" s="21">
        <f>'onroad all'!BE61</f>
        <v>13937.165048175988</v>
      </c>
      <c r="L17" s="21"/>
      <c r="M17" s="21">
        <f>'onroad all'!BF61</f>
        <v>28320.387447744015</v>
      </c>
      <c r="N17" s="61">
        <f>'onroad all'!BK61</f>
        <v>0.34730334961999992</v>
      </c>
      <c r="O17" s="21">
        <f>'onroad all'!BL61</f>
        <v>22244.319608885002</v>
      </c>
      <c r="P17" s="21">
        <f>'onroad all'!BZ61</f>
        <v>102431.63688662792</v>
      </c>
      <c r="Q17" s="21">
        <f>'onroad all'!CE61</f>
        <v>2317437.137348149</v>
      </c>
      <c r="R17" s="21">
        <f>'onroad all'!CF61</f>
        <v>440858.27538069949</v>
      </c>
      <c r="S17" s="21">
        <f>'onroad all'!CP61</f>
        <v>381.57292534138992</v>
      </c>
      <c r="T17" s="21">
        <f>'onroad all'!CT61</f>
        <v>120.63651890833991</v>
      </c>
      <c r="U17" s="21">
        <f>'onroad all'!CU61</f>
        <v>40113.300371426478</v>
      </c>
      <c r="V17" s="21">
        <f>'onroad all'!DE61</f>
        <v>120961.79276817715</v>
      </c>
      <c r="W17" s="21">
        <f>'onroad all'!DK61</f>
        <v>616.79548894682932</v>
      </c>
      <c r="X17" s="21">
        <f>'onroad all'!DL61</f>
        <v>204.80379526453979</v>
      </c>
      <c r="Y17" s="21">
        <f>'onroad all'!DM61</f>
        <v>26250.363500644497</v>
      </c>
      <c r="Z17" s="21"/>
      <c r="AA17" s="21">
        <f>'onroad all'!DQ61</f>
        <v>2487.3507038265989</v>
      </c>
      <c r="AB17" s="21">
        <f>'onroad all'!DR61</f>
        <v>25.998751093674983</v>
      </c>
      <c r="AC17" s="21">
        <f>'onroad all'!DU61</f>
        <v>16656.506041844972</v>
      </c>
      <c r="AD17" s="21"/>
      <c r="AE17" s="21">
        <f>'onroad all'!ED61</f>
        <v>115892.58944469328</v>
      </c>
      <c r="AF17" s="21">
        <f>'onroad all'!EL61</f>
        <v>65067.445735719841</v>
      </c>
    </row>
    <row r="18" spans="1:32" x14ac:dyDescent="0.3">
      <c r="A18" s="25" t="s">
        <v>211</v>
      </c>
      <c r="B18" s="25">
        <f>nonroad!AM61</f>
        <v>4589.2132029144404</v>
      </c>
      <c r="C18" s="25">
        <f>nonroad!AP61</f>
        <v>26146.557368586029</v>
      </c>
      <c r="D18" s="25">
        <f>nonroad!AQ61</f>
        <v>18.2379731539781</v>
      </c>
      <c r="E18" s="25">
        <f>nonroad!AR61</f>
        <v>4178.5206011982555</v>
      </c>
      <c r="F18" s="93">
        <f>nonroad!AT61</f>
        <v>8.1569602516134944E-4</v>
      </c>
      <c r="G18" s="25"/>
      <c r="H18" s="25"/>
      <c r="I18" s="21">
        <f>nonroad!AV61</f>
        <v>10456799.774324119</v>
      </c>
      <c r="J18" s="21">
        <f>nonroad!AX61</f>
        <v>36928.079252498595</v>
      </c>
      <c r="K18" s="21">
        <f>nonroad!BI61</f>
        <v>22894.631343498655</v>
      </c>
      <c r="L18" s="21"/>
      <c r="M18" s="21">
        <f>nonroad!BJ61</f>
        <v>13447.848829597369</v>
      </c>
      <c r="N18" s="61">
        <f>nonroad!BL61</f>
        <v>2.041827414723478E-2</v>
      </c>
      <c r="O18" s="21">
        <f>nonroad!BM61</f>
        <v>7386.5116442491744</v>
      </c>
      <c r="P18" s="21">
        <f>nonroad!BV61</f>
        <v>1937.0036457250699</v>
      </c>
      <c r="Q18" s="21">
        <f>nonroad!CA61</f>
        <v>830982.48583143123</v>
      </c>
      <c r="R18" s="21">
        <f>nonroad!CB61</f>
        <v>84944.870143201275</v>
      </c>
      <c r="S18" s="21">
        <f>nonroad!CI61</f>
        <v>443.99432925703479</v>
      </c>
      <c r="T18" s="21">
        <f>nonroad!CM61</f>
        <v>9.8741754723126807</v>
      </c>
      <c r="U18" s="21">
        <f>nonroad!CN61</f>
        <v>41796.16858271457</v>
      </c>
      <c r="V18" s="21">
        <f>nonroad!CT61</f>
        <v>5225.50139525123</v>
      </c>
      <c r="W18" s="21"/>
      <c r="X18" s="21">
        <f>nonroad!CY61</f>
        <v>78.837540952727196</v>
      </c>
      <c r="Y18" s="21">
        <f>nonroad!CZ61</f>
        <v>25048.746840601401</v>
      </c>
      <c r="Z18" s="21"/>
      <c r="AA18" s="21">
        <f>nonroad!DC61</f>
        <v>264.19372242320981</v>
      </c>
      <c r="AB18" s="21">
        <f>nonroad!DD61</f>
        <v>0.21728593402073401</v>
      </c>
      <c r="AC18" s="21">
        <f>nonroad!DE61</f>
        <v>1163.853136416848</v>
      </c>
      <c r="AD18" s="21">
        <f>nonroad!DH61</f>
        <v>0</v>
      </c>
      <c r="AE18" s="21">
        <f>nonroad!DJ61</f>
        <v>87521.981551374949</v>
      </c>
      <c r="AF18" s="21">
        <f>nonroad!DM61</f>
        <v>61547.476634249171</v>
      </c>
    </row>
    <row r="19" spans="1:32" x14ac:dyDescent="0.3">
      <c r="A19" s="25" t="s">
        <v>215</v>
      </c>
      <c r="B19" s="25">
        <f>+othar!O49</f>
        <v>28136.067656952371</v>
      </c>
      <c r="C19" s="25">
        <f>+othar!Q49</f>
        <v>19895.344863316841</v>
      </c>
      <c r="D19" s="25"/>
      <c r="E19" s="25"/>
      <c r="F19" s="25"/>
      <c r="G19" s="25"/>
      <c r="H19" s="25"/>
      <c r="I19" s="25">
        <f>+othar!S49</f>
        <v>2289872.8465270386</v>
      </c>
      <c r="J19" s="25"/>
      <c r="K19" s="25">
        <f>othar!Z49</f>
        <v>19353.695795970896</v>
      </c>
      <c r="L19" s="25"/>
      <c r="M19" s="25"/>
      <c r="N19" s="25"/>
      <c r="O19" s="25">
        <f>+othar!AA49</f>
        <v>2060.8637422689321</v>
      </c>
      <c r="P19" s="25">
        <f>+othar!AH49</f>
        <v>119594.97303370415</v>
      </c>
      <c r="Q19" s="25">
        <f>+othar!AK49</f>
        <v>313898.54232303088</v>
      </c>
      <c r="R19" s="25">
        <f>+othar!AL49</f>
        <v>32818.346874430514</v>
      </c>
      <c r="S19" s="25"/>
      <c r="T19" s="25">
        <f>+othar!AS49</f>
        <v>862.39535308441168</v>
      </c>
      <c r="U19" s="25">
        <f>+othar!AT49</f>
        <v>18352.606637232784</v>
      </c>
      <c r="V19" s="25">
        <f>+othar!AZ49</f>
        <v>116792.25002047115</v>
      </c>
      <c r="W19" s="25">
        <f>+othar!BF49</f>
        <v>412.14195523270774</v>
      </c>
      <c r="X19" s="25">
        <f>+othar!BG49</f>
        <v>618.58070945463601</v>
      </c>
      <c r="Y19" s="25">
        <f>+othar!BH49</f>
        <v>88191.883770773507</v>
      </c>
      <c r="Z19" s="25"/>
      <c r="AA19" s="25">
        <f>+othar!BK49</f>
        <v>4690.5227134156676</v>
      </c>
      <c r="AB19" s="25">
        <f>+othar!BL49</f>
        <v>199.88131482321228</v>
      </c>
      <c r="AC19" s="25">
        <f>+othar!BM49</f>
        <v>17875.258227813061</v>
      </c>
      <c r="AD19" s="25">
        <f>+othar!BO49</f>
        <v>0</v>
      </c>
      <c r="AE19" s="21"/>
      <c r="AF19" s="21"/>
    </row>
    <row r="20" spans="1:32" x14ac:dyDescent="0.3">
      <c r="A20" s="25" t="s">
        <v>478</v>
      </c>
      <c r="B20" s="25">
        <f>+onroad_can!O49</f>
        <v>648.08158215068261</v>
      </c>
      <c r="C20" s="25">
        <f>+onroad_can!Q49</f>
        <v>5892.1826673551523</v>
      </c>
      <c r="D20" s="25"/>
      <c r="E20" s="25"/>
      <c r="F20" s="25"/>
      <c r="G20" s="25"/>
      <c r="H20" s="25"/>
      <c r="I20" s="25">
        <f>+onroad_can!S49</f>
        <v>1587108.049068508</v>
      </c>
      <c r="J20" s="25"/>
      <c r="K20" s="25">
        <f>onroad_can!Z49</f>
        <v>2865.5700320978563</v>
      </c>
      <c r="L20" s="25"/>
      <c r="M20" s="25"/>
      <c r="N20" s="25"/>
      <c r="O20" s="25">
        <f>+onroad_can!AA49</f>
        <v>2621.4564643823715</v>
      </c>
      <c r="P20" s="25">
        <f>+onroad_can!AH49</f>
        <v>7124.9962493986322</v>
      </c>
      <c r="Q20" s="25">
        <f>+onroad_can!AK49</f>
        <v>294904.88656064548</v>
      </c>
      <c r="R20" s="25">
        <f>+onroad_can!AL49</f>
        <v>30145.009186446092</v>
      </c>
      <c r="S20" s="25"/>
      <c r="T20" s="25">
        <f>+onroad_can!AS49</f>
        <v>8.98592804366195</v>
      </c>
      <c r="U20" s="25">
        <f>+onroad_can!AT49</f>
        <v>6395.1452356448381</v>
      </c>
      <c r="V20" s="25">
        <f>+onroad_can!AZ49</f>
        <v>12471.441753975658</v>
      </c>
      <c r="W20" s="25">
        <f>onroad_can!BF49</f>
        <v>58.563647935475053</v>
      </c>
      <c r="X20" s="25">
        <f>onroad_can!BG49</f>
        <v>16.205789779907732</v>
      </c>
      <c r="Y20" s="25">
        <f>onroad_can!BH49</f>
        <v>3511.817618395668</v>
      </c>
      <c r="Z20" s="25"/>
      <c r="AA20" s="25">
        <f>+onroad_can!BK49</f>
        <v>100.74183223617456</v>
      </c>
      <c r="AB20" s="25">
        <f>+onroad_can!BL49</f>
        <v>4.456794269687169</v>
      </c>
      <c r="AC20" s="25">
        <f>+onroad_can!BM49</f>
        <v>1121.2484887411408</v>
      </c>
      <c r="AD20" s="25">
        <f>+onroad_can!BO49</f>
        <v>0</v>
      </c>
      <c r="AE20" s="21"/>
      <c r="AF20" s="21"/>
    </row>
    <row r="21" spans="1:32" s="23" customFormat="1" x14ac:dyDescent="0.3">
      <c r="A21" s="25" t="s">
        <v>477</v>
      </c>
      <c r="B21" s="25">
        <f>onroad_mex!Z36</f>
        <v>388.03972755357296</v>
      </c>
      <c r="C21" s="25">
        <f>onroad_mex!AA36</f>
        <v>3885.3755869603619</v>
      </c>
      <c r="D21" s="25"/>
      <c r="E21" s="25">
        <f>onroad_mex!AB36</f>
        <v>576.09291645243127</v>
      </c>
      <c r="F21" s="25"/>
      <c r="H21" s="25"/>
      <c r="I21" s="25">
        <f>onroad_mex!AD36</f>
        <v>1812454.7126391646</v>
      </c>
      <c r="J21" s="25"/>
      <c r="K21" s="25">
        <f>onroad_mex!AK36</f>
        <v>1615.9579772266106</v>
      </c>
      <c r="L21" s="25"/>
      <c r="M21" s="25">
        <f>onroad_mex!AL36</f>
        <v>2737.4144340926482</v>
      </c>
      <c r="N21" s="25"/>
      <c r="O21" s="25">
        <f>onroad_mex!AM36</f>
        <v>3578.8440194327086</v>
      </c>
      <c r="P21" s="25">
        <f>onroad_mex!AS36</f>
        <v>2983.0505248197405</v>
      </c>
      <c r="Q21" s="25">
        <f>onroad_mex!AV36</f>
        <v>377625.62711225881</v>
      </c>
      <c r="R21" s="25">
        <f>onroad_mex!AW36</f>
        <v>66150.774075514229</v>
      </c>
      <c r="S21" s="25"/>
      <c r="T21" s="25">
        <f>onroad_mex!BC36</f>
        <v>10.013627974377632</v>
      </c>
      <c r="U21" s="25">
        <f>onroad_mex!BD36</f>
        <v>4841.7879379386295</v>
      </c>
      <c r="V21" s="25">
        <f>onroad_mex!BJ36</f>
        <v>4731.5341115466399</v>
      </c>
      <c r="W21" s="25">
        <f>onroad_mex!BP36</f>
        <v>65.149257601904822</v>
      </c>
      <c r="X21" s="25">
        <f>onroad_mex!BQ36</f>
        <v>15.487283288959588</v>
      </c>
      <c r="Y21" s="25">
        <f>onroad_mex!BR36</f>
        <v>2121.9921835222549</v>
      </c>
      <c r="Z21" s="25"/>
      <c r="AA21" s="25">
        <f>onroad_mex!BU36</f>
        <v>3270.0872701810181</v>
      </c>
      <c r="AB21" s="25">
        <f>onroad_mex!BV36</f>
        <v>2.6231217049176139</v>
      </c>
      <c r="AC21" s="25">
        <f>onroad_mex!BW36</f>
        <v>6831.5862273514522</v>
      </c>
      <c r="AD21" s="25">
        <f>onroad_mex!BY36</f>
        <v>0</v>
      </c>
      <c r="AE21" s="21">
        <f>onroad_mex!CB36</f>
        <v>14291.893584845795</v>
      </c>
      <c r="AF21" s="21">
        <f>onroad_mex!CF36</f>
        <v>11020.603675287288</v>
      </c>
    </row>
    <row r="22" spans="1:32" s="23" customFormat="1" x14ac:dyDescent="0.3">
      <c r="A22" s="25" t="s">
        <v>451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>
        <f>othafdust!AI18</f>
        <v>99.04688198652741</v>
      </c>
      <c r="U22" s="25">
        <f>othafdust!AJ18</f>
        <v>98.504366130203707</v>
      </c>
      <c r="V22" s="25">
        <f>othafdust!AN18</f>
        <v>422615.87086551631</v>
      </c>
      <c r="W22" s="25">
        <f>othafdust!AT18</f>
        <v>42.197184951680484</v>
      </c>
      <c r="X22" s="25">
        <f>othafdust!AU18</f>
        <v>90.168525861782825</v>
      </c>
      <c r="Y22" s="25">
        <f>othafdust!AV18</f>
        <v>4308.5730966501942</v>
      </c>
      <c r="Z22" s="25"/>
      <c r="AA22" s="25">
        <f>othafdust!AX18</f>
        <v>598.09930377947956</v>
      </c>
      <c r="AB22" s="25">
        <f>othafdust!AY18</f>
        <v>270.21201375288052</v>
      </c>
      <c r="AC22" s="25"/>
      <c r="AD22" s="25"/>
      <c r="AE22" s="21"/>
      <c r="AF22" s="21"/>
    </row>
    <row r="23" spans="1:32" s="23" customFormat="1" x14ac:dyDescent="0.3">
      <c r="A23" s="25" t="s">
        <v>578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>
        <f>othptdust!AI18</f>
        <v>61.031095336271392</v>
      </c>
      <c r="U23" s="25">
        <f>othptdust!AJ18</f>
        <v>46.270799304288481</v>
      </c>
      <c r="V23" s="25">
        <f>othptdust!AN18</f>
        <v>80908.00231850805</v>
      </c>
      <c r="W23" s="25">
        <f>othptdust!AT18</f>
        <v>45.657199799138716</v>
      </c>
      <c r="X23" s="25">
        <f>othptdust!AU18</f>
        <v>85.253224674466864</v>
      </c>
      <c r="Y23" s="25">
        <f>othptdust!AV18</f>
        <v>1560.6332618992524</v>
      </c>
      <c r="Z23" s="25"/>
      <c r="AA23" s="25">
        <f>othptdust!AX18</f>
        <v>78.707355505290622</v>
      </c>
      <c r="AB23" s="25">
        <f>othptdust!AY18</f>
        <v>223.81346873441328</v>
      </c>
      <c r="AC23" s="25"/>
      <c r="AD23" s="25"/>
      <c r="AE23" s="21"/>
      <c r="AF23" s="21"/>
    </row>
    <row r="24" spans="1:32" s="23" customFormat="1" x14ac:dyDescent="0.3">
      <c r="A24" s="25" t="s">
        <v>650</v>
      </c>
      <c r="B24" s="25">
        <f>canada_ag!J17</f>
        <v>409.7081406102202</v>
      </c>
      <c r="C24" s="25">
        <f>canada_ag!L17</f>
        <v>148.86743325549728</v>
      </c>
      <c r="D24" s="25"/>
      <c r="E24" s="25"/>
      <c r="F24" s="25"/>
      <c r="G24" s="25"/>
      <c r="H24" s="25"/>
      <c r="I24" s="25"/>
      <c r="J24" s="25"/>
      <c r="K24" s="25">
        <f>canada_ag!T17</f>
        <v>0</v>
      </c>
      <c r="L24" s="25"/>
      <c r="M24" s="25"/>
      <c r="N24" s="25"/>
      <c r="O24" s="25"/>
      <c r="P24" s="25">
        <f>canada_ag!AA17</f>
        <v>492798.97400696698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1"/>
      <c r="AF24" s="21"/>
    </row>
    <row r="25" spans="1:32" s="23" customFormat="1" x14ac:dyDescent="0.3">
      <c r="A25" s="25" t="s">
        <v>651</v>
      </c>
      <c r="B25" s="25">
        <f>canada_og2D!Q10</f>
        <v>0</v>
      </c>
      <c r="C25" s="25">
        <f>canada_og2D!S10</f>
        <v>42586.044907245174</v>
      </c>
      <c r="E25" s="25"/>
      <c r="F25" s="25"/>
      <c r="G25" s="25"/>
      <c r="H25" s="25"/>
      <c r="I25" s="25">
        <f>canada_og2D!U10</f>
        <v>665.62791191553117</v>
      </c>
      <c r="J25" s="25"/>
      <c r="K25" s="25">
        <f>canada_og2D!AB10</f>
        <v>0</v>
      </c>
      <c r="L25" s="25"/>
      <c r="M25" s="25"/>
      <c r="N25" s="25"/>
      <c r="O25" s="25">
        <f>canada_og2D!AC10</f>
        <v>0</v>
      </c>
      <c r="P25" s="25">
        <f>canada_og2D!AJ10</f>
        <v>7.4184901646301098</v>
      </c>
      <c r="Q25" s="25">
        <f>canada_og2D!AM10</f>
        <v>2909.0390048169556</v>
      </c>
      <c r="R25" s="25">
        <f>canada_og2D!AN10</f>
        <v>323.22592038507412</v>
      </c>
      <c r="S25" s="25"/>
      <c r="T25" s="25">
        <f>canada_og2D!AU10</f>
        <v>8.9857079744137119E-2</v>
      </c>
      <c r="U25" s="25">
        <f>canada_og2D!AV10</f>
        <v>2.26851288144644E-3</v>
      </c>
      <c r="V25" s="25">
        <f>canada_og2D!BB10</f>
        <v>1.7651234742073124E-4</v>
      </c>
      <c r="W25" s="25">
        <f>canada_og2D!BH10</f>
        <v>0.12441255703770368</v>
      </c>
      <c r="X25" s="25">
        <f>canada_og2D!BI10</f>
        <v>6.7650510250197152E-2</v>
      </c>
      <c r="Y25" s="25">
        <f>canada_og2D!BJ10</f>
        <v>8.5626328165053227</v>
      </c>
      <c r="Z25" s="25"/>
      <c r="AA25" s="25">
        <f>canada_og2D!BM10</f>
        <v>1.9463937607069661</v>
      </c>
      <c r="AB25" s="25">
        <f>canada_og2D!BN10</f>
        <v>0.66341922639538686</v>
      </c>
      <c r="AC25" s="25">
        <f>canada_og2D!BO10</f>
        <v>3933.1442860635875</v>
      </c>
      <c r="AD25" s="25">
        <f>canada_og2D!BQ10</f>
        <v>0</v>
      </c>
      <c r="AF25" s="21"/>
    </row>
    <row r="26" spans="1:32" x14ac:dyDescent="0.3">
      <c r="A26" s="25" t="s">
        <v>590</v>
      </c>
      <c r="B26" s="21">
        <f>livestock!V61</f>
        <v>4405.3731952721901</v>
      </c>
      <c r="C26" s="21">
        <f>livestock!X61</f>
        <v>458.49090657004569</v>
      </c>
      <c r="D26" s="21"/>
      <c r="E26" s="21"/>
      <c r="G26" s="21"/>
      <c r="H26" s="21"/>
      <c r="I26" s="21"/>
      <c r="J26" s="21"/>
      <c r="K26" s="21"/>
      <c r="L26" s="21"/>
      <c r="M26" s="21">
        <f>livestock!AI61</f>
        <v>476.52241479100945</v>
      </c>
      <c r="N26" s="62"/>
      <c r="O26" s="21"/>
      <c r="P26" s="21">
        <f>livestock!AO61</f>
        <v>2603936.4839733727</v>
      </c>
      <c r="Q26" s="21"/>
      <c r="R26" s="21"/>
      <c r="S26" s="21">
        <f>livestock!AT61</f>
        <v>25.878809988328985</v>
      </c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>
        <f>livestock!AZ61</f>
        <v>1324.2791249380034</v>
      </c>
      <c r="AF26" s="21">
        <f>livestock!BD61</f>
        <v>187.82061068102129</v>
      </c>
    </row>
    <row r="27" spans="1:32" x14ac:dyDescent="0.3">
      <c r="A27" s="25" t="s">
        <v>480</v>
      </c>
      <c r="B27" s="21">
        <f>rail!AQ61</f>
        <v>388.80657157944455</v>
      </c>
      <c r="C27" s="21">
        <f>rail!AU61</f>
        <v>457.58148291630613</v>
      </c>
      <c r="D27" s="61">
        <f>rail!AV61</f>
        <v>3.4033189703261961E-2</v>
      </c>
      <c r="E27" s="21">
        <f>rail!AY61</f>
        <v>37.880706730961002</v>
      </c>
      <c r="F27" s="61">
        <f>rail!BC61</f>
        <v>1.4120445050307424E-2</v>
      </c>
      <c r="G27" s="21"/>
      <c r="H27" s="21"/>
      <c r="I27" s="21">
        <f>rail!BE61</f>
        <v>108824.86431565588</v>
      </c>
      <c r="J27" s="21">
        <f>rail!BG61</f>
        <v>11429.844380036538</v>
      </c>
      <c r="K27" s="21">
        <f>rail!BS61</f>
        <v>4535.5493810618445</v>
      </c>
      <c r="L27" s="21"/>
      <c r="M27" s="21">
        <f>rail!BT61</f>
        <v>65.748432853584262</v>
      </c>
      <c r="N27" s="61">
        <f>rail!BV61</f>
        <v>0.12518231767295265</v>
      </c>
      <c r="O27" s="21">
        <f>rail!BW61</f>
        <v>4128.0648872657302</v>
      </c>
      <c r="P27" s="21">
        <f>rail!CH61</f>
        <v>338.70154183323444</v>
      </c>
      <c r="Q27" s="21">
        <f>rail!CM61</f>
        <v>464407.22848721989</v>
      </c>
      <c r="R27" s="21">
        <f>rail!CN61</f>
        <v>47472.753111598402</v>
      </c>
      <c r="S27" s="21">
        <f>rail!CV61</f>
        <v>30.49471814423195</v>
      </c>
      <c r="T27" s="21">
        <f>rail!CZ61</f>
        <v>3.0382756237817494</v>
      </c>
      <c r="U27" s="21">
        <f>rail!DA61</f>
        <v>11429.844380036538</v>
      </c>
      <c r="V27" s="21">
        <f>rail!DH61</f>
        <v>483.22630970809723</v>
      </c>
      <c r="W27" s="21">
        <f>rail!DN61</f>
        <v>0</v>
      </c>
      <c r="X27" s="21">
        <f>rail!DO61</f>
        <v>16.910596667519282</v>
      </c>
      <c r="Y27" s="21">
        <f>rail!DP61</f>
        <v>2602.543030503562</v>
      </c>
      <c r="Z27" s="21"/>
      <c r="AA27" s="21">
        <f>rail!DS61</f>
        <v>43.721528489336265</v>
      </c>
      <c r="AB27" s="21">
        <f>rail!DT61</f>
        <v>5.9283302509174865E-2</v>
      </c>
      <c r="AC27" s="21">
        <f>rail!DU61</f>
        <v>675.00846926752945</v>
      </c>
      <c r="AD27" s="21">
        <f>rail!DX61</f>
        <v>0</v>
      </c>
      <c r="AE27" s="21">
        <f>rail!EA61</f>
        <v>441.0736630773759</v>
      </c>
      <c r="AF27" s="21">
        <f>rail!EE61</f>
        <v>341.12112183540188</v>
      </c>
    </row>
    <row r="28" spans="1:32" x14ac:dyDescent="0.3">
      <c r="A28" s="25" t="s">
        <v>216</v>
      </c>
      <c r="B28" s="21"/>
      <c r="C28" s="21"/>
      <c r="D28" s="21"/>
      <c r="E28" s="21"/>
      <c r="F28" s="21"/>
      <c r="G28" s="21"/>
      <c r="H28" s="21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1">
        <f>+afdust!AJ62</f>
        <v>1323.5584182039242</v>
      </c>
      <c r="U28" s="25">
        <f>+afdust!AK62</f>
        <v>6282.7984552165071</v>
      </c>
      <c r="V28" s="25">
        <f>+afdust!AO62</f>
        <v>4638003.2934088642</v>
      </c>
      <c r="W28" s="25">
        <f>+afdust!AU62</f>
        <v>3520.6953791807869</v>
      </c>
      <c r="X28" s="25">
        <f>+afdust!AV62</f>
        <v>9324.7722144261606</v>
      </c>
      <c r="Y28" s="25">
        <f>+afdust!AW62</f>
        <v>63987.866092915319</v>
      </c>
      <c r="Z28" s="25"/>
      <c r="AA28" s="25">
        <f>+afdust!AY62</f>
        <v>7732.5282023751251</v>
      </c>
      <c r="AB28" s="25">
        <f>+afdust!AZ62</f>
        <v>2697.3130596882779</v>
      </c>
      <c r="AC28" s="25"/>
      <c r="AD28" s="25"/>
      <c r="AE28" s="21"/>
      <c r="AF28" s="21"/>
    </row>
    <row r="29" spans="1:32" x14ac:dyDescent="0.3">
      <c r="A29" s="25" t="s">
        <v>580</v>
      </c>
      <c r="B29" s="25">
        <f>cmv_c1c2!P61</f>
        <v>464.01055768426284</v>
      </c>
      <c r="C29" s="25">
        <f>cmv_c1c2!T61</f>
        <v>28.289188791840814</v>
      </c>
      <c r="D29" s="54">
        <f>cmv_c1c2!U61</f>
        <v>1.7852945910036121E-2</v>
      </c>
      <c r="E29" s="25">
        <f>cmv_c1c2!V61</f>
        <v>6.0504411989571594</v>
      </c>
      <c r="F29" s="94">
        <f>cmv_c1c2!Z61</f>
        <v>6.1844476526772267E-6</v>
      </c>
      <c r="G29" s="54"/>
      <c r="H29" s="25"/>
      <c r="I29" s="21">
        <f>cmv_c1c2!AB61</f>
        <v>24866.932083495609</v>
      </c>
      <c r="J29" s="21">
        <f>cmv_c1c2!AD61</f>
        <v>3293.8219187283698</v>
      </c>
      <c r="K29" s="21">
        <f>cmv_c1c2!AP61</f>
        <v>255.01206655937941</v>
      </c>
      <c r="L29" s="21"/>
      <c r="M29" s="21">
        <f>cmv_c1c2!AQ61</f>
        <v>16.664097664231758</v>
      </c>
      <c r="N29" s="62">
        <f>cmv_c1c2!AS61</f>
        <v>9.9976315755264416E-5</v>
      </c>
      <c r="O29" s="21">
        <f>cmv_c1c2!AT61</f>
        <v>1311.3836970967175</v>
      </c>
      <c r="P29" s="21">
        <f>cmv_c1c2!BE61</f>
        <v>82.204596247328638</v>
      </c>
      <c r="Q29" s="21">
        <f>cmv_c1c2!BI61</f>
        <v>147530.59567485453</v>
      </c>
      <c r="R29" s="21">
        <f>cmv_c1c2!BJ61</f>
        <v>15080.909791991468</v>
      </c>
      <c r="S29" s="21">
        <f>cmv_c1c2!BR61</f>
        <v>2.9352279310830047</v>
      </c>
      <c r="T29" s="21">
        <f>cmv_c1c2!BV61</f>
        <v>0.87556147588330724</v>
      </c>
      <c r="U29" s="21">
        <f>cmv_c1c2!BW61</f>
        <v>3293.8219187283698</v>
      </c>
      <c r="V29" s="21">
        <f>cmv_c1c2!CD61</f>
        <v>136.48758917279247</v>
      </c>
      <c r="W29" s="21">
        <f>cmv_c1c2!CJ61</f>
        <v>0</v>
      </c>
      <c r="X29" s="21">
        <f>cmv_c1c2!CK61</f>
        <v>4.873248343368763</v>
      </c>
      <c r="Y29" s="21">
        <f>cmv_c1c2!CL61</f>
        <v>749.99313487932147</v>
      </c>
      <c r="Z29" s="21"/>
      <c r="AA29" s="21">
        <f>cmv_c1c2!CO61</f>
        <v>12.599542026369459</v>
      </c>
      <c r="AB29" s="21">
        <f>cmv_c1c2!CP61</f>
        <v>1.7084145373962276E-2</v>
      </c>
      <c r="AC29" s="21">
        <f>cmv_c1c2!CQ61</f>
        <v>730.89372341621879</v>
      </c>
      <c r="AD29" s="21">
        <f>cmv_c1c2!CS61</f>
        <v>0</v>
      </c>
      <c r="AE29" s="21">
        <f>cmv_c1c2!CV61</f>
        <v>12.154637596376231</v>
      </c>
      <c r="AF29" s="21">
        <f>cmv_c1c2!CZ61</f>
        <v>11.557356503833242</v>
      </c>
    </row>
    <row r="30" spans="1:32" s="23" customFormat="1" x14ac:dyDescent="0.3">
      <c r="A30" s="25" t="s">
        <v>581</v>
      </c>
      <c r="B30" s="25">
        <f>cmv_c3!P61</f>
        <v>2622.9177912733217</v>
      </c>
      <c r="C30" s="54">
        <f>cmv_c3!T61</f>
        <v>159.911173133982</v>
      </c>
      <c r="D30" s="54">
        <f>cmv_c3!U61</f>
        <v>0.16835258705990355</v>
      </c>
      <c r="E30" s="25">
        <f>cmv_c3!V61</f>
        <v>34.201375475138732</v>
      </c>
      <c r="F30" s="94">
        <f>cmv_c3!Z61</f>
        <v>5.8319014994880698E-5</v>
      </c>
      <c r="G30" s="54"/>
      <c r="H30" s="25"/>
      <c r="I30" s="21">
        <f>cmv_c3!AB61</f>
        <v>71270.862652465279</v>
      </c>
      <c r="J30" s="21">
        <f>cmv_c3!AD61</f>
        <v>6931.1557373233536</v>
      </c>
      <c r="K30" s="21">
        <f>cmv_c3!AP61</f>
        <v>1441.5082441604268</v>
      </c>
      <c r="L30" s="21"/>
      <c r="M30" s="62">
        <f>cmv_c3!AQ61</f>
        <v>94.197420203797776</v>
      </c>
      <c r="N30" s="62">
        <f>cmv_c3!AS61</f>
        <v>9.4276596502119287E-4</v>
      </c>
      <c r="O30" s="21">
        <f>cmv_c3!AT61</f>
        <v>5924.6417433125462</v>
      </c>
      <c r="P30" s="21">
        <f>cmv_c3!BE61</f>
        <v>775.18137758002172</v>
      </c>
      <c r="Q30" s="21">
        <f>cmv_c3!BI61</f>
        <v>666522.32589799922</v>
      </c>
      <c r="R30" s="21">
        <f>cmv_c3!BJ61</f>
        <v>68133.592801168343</v>
      </c>
      <c r="S30" s="61">
        <f>cmv_c3!BR61</f>
        <v>20.168675996194686</v>
      </c>
      <c r="T30" s="21">
        <f>cmv_c3!BV61</f>
        <v>1.1930563979823283</v>
      </c>
      <c r="U30" s="21">
        <f>cmv_c3!BW61</f>
        <v>6931.1557373233536</v>
      </c>
      <c r="V30" s="21">
        <f>cmv_c3!CD61</f>
        <v>3502.2423506360592</v>
      </c>
      <c r="W30" s="21">
        <f>cmv_c3!CJ61</f>
        <v>0</v>
      </c>
      <c r="X30" s="21">
        <f>cmv_c3!CK61</f>
        <v>6.6403951337588163</v>
      </c>
      <c r="Y30" s="21">
        <f>cmv_c3!CL61</f>
        <v>15682.947195119279</v>
      </c>
      <c r="Z30" s="21"/>
      <c r="AA30" s="21">
        <f>cmv_c3!CO61</f>
        <v>4179.4032226846339</v>
      </c>
      <c r="AB30" s="21">
        <f>cmv_c3!CP61</f>
        <v>4.9104427081810256</v>
      </c>
      <c r="AC30" s="21">
        <f>cmv_c3!CQ61</f>
        <v>316440.23863049329</v>
      </c>
      <c r="AD30" s="21">
        <f>cmv_c3!CS61</f>
        <v>0</v>
      </c>
      <c r="AE30" s="33">
        <f>cmv_c3!CV61</f>
        <v>68.706948152081779</v>
      </c>
      <c r="AF30" s="57">
        <f>cmv_c3!CZ61</f>
        <v>65.330716096834294</v>
      </c>
    </row>
    <row r="31" spans="1:32" x14ac:dyDescent="0.3">
      <c r="A31" s="25" t="s">
        <v>576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</row>
    <row r="32" spans="1:32" x14ac:dyDescent="0.3">
      <c r="A32" s="21" t="s">
        <v>577</v>
      </c>
      <c r="B32" s="21"/>
      <c r="C32" s="21"/>
      <c r="D32" s="21"/>
      <c r="E32" s="21"/>
      <c r="F32" s="21"/>
      <c r="G32" s="21">
        <v>78811.760296283785</v>
      </c>
      <c r="H32" s="52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</row>
    <row r="33" spans="1:32" x14ac:dyDescent="0.3">
      <c r="A33" s="25" t="s">
        <v>659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1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1"/>
      <c r="AF33" s="21"/>
    </row>
    <row r="34" spans="1:32" x14ac:dyDescent="0.3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</row>
    <row r="35" spans="1:32" x14ac:dyDescent="0.3">
      <c r="A35" s="30" t="s">
        <v>217</v>
      </c>
      <c r="B35" s="21">
        <f t="shared" ref="B35:AF35" si="0">SUM(B4:B33)</f>
        <v>217181.69884976005</v>
      </c>
      <c r="C35" s="21">
        <f t="shared" si="0"/>
        <v>232251.68564855467</v>
      </c>
      <c r="D35" s="21">
        <f t="shared" si="0"/>
        <v>149.88956577361535</v>
      </c>
      <c r="E35" s="21">
        <f t="shared" si="0"/>
        <v>32904.577015508941</v>
      </c>
      <c r="F35" s="21">
        <f t="shared" si="0"/>
        <v>11.7225485549927</v>
      </c>
      <c r="G35" s="21">
        <f t="shared" si="0"/>
        <v>82867.809762351884</v>
      </c>
      <c r="H35" s="21">
        <f t="shared" si="0"/>
        <v>373.71014088695665</v>
      </c>
      <c r="I35" s="21">
        <f t="shared" si="0"/>
        <v>55426058.503714636</v>
      </c>
      <c r="J35" s="21">
        <f t="shared" si="0"/>
        <v>93271.627910252457</v>
      </c>
      <c r="K35" s="21">
        <f t="shared" si="0"/>
        <v>370856.51637785061</v>
      </c>
      <c r="L35" s="21">
        <f t="shared" si="0"/>
        <v>24889.910583389443</v>
      </c>
      <c r="M35" s="21">
        <f t="shared" si="0"/>
        <v>98502.99802873189</v>
      </c>
      <c r="N35" s="21">
        <f t="shared" si="0"/>
        <v>21.911581112928967</v>
      </c>
      <c r="O35" s="21">
        <f t="shared" si="0"/>
        <v>50380.530019869861</v>
      </c>
      <c r="P35" s="21">
        <f t="shared" si="0"/>
        <v>3935172.8033818938</v>
      </c>
      <c r="Q35" s="21">
        <f t="shared" si="0"/>
        <v>9748257.7778522745</v>
      </c>
      <c r="R35" s="21">
        <f t="shared" si="0"/>
        <v>1266141.2559831822</v>
      </c>
      <c r="S35" s="21">
        <f t="shared" si="0"/>
        <v>4680.763281786255</v>
      </c>
      <c r="T35" s="21">
        <f t="shared" si="0"/>
        <v>45058.548080048524</v>
      </c>
      <c r="U35" s="21">
        <f t="shared" si="0"/>
        <v>280735.48352544801</v>
      </c>
      <c r="V35" s="21">
        <f t="shared" si="0"/>
        <v>5982579.6480226191</v>
      </c>
      <c r="W35" s="21">
        <f t="shared" si="0"/>
        <v>19057.726244285703</v>
      </c>
      <c r="X35" s="21">
        <f t="shared" si="0"/>
        <v>18874.533669321758</v>
      </c>
      <c r="Y35" s="21">
        <f t="shared" si="0"/>
        <v>1362006.7138580645</v>
      </c>
      <c r="Z35" s="21">
        <f t="shared" si="0"/>
        <v>32.00822525060866</v>
      </c>
      <c r="AA35" s="21">
        <f t="shared" si="0"/>
        <v>97890.275030876743</v>
      </c>
      <c r="AB35" s="21">
        <f t="shared" si="0"/>
        <v>5744.1844233383108</v>
      </c>
      <c r="AC35" s="21">
        <f t="shared" si="0"/>
        <v>3609460.0323884804</v>
      </c>
      <c r="AD35" s="21">
        <f t="shared" si="0"/>
        <v>38687.330407423426</v>
      </c>
      <c r="AE35" s="21">
        <f t="shared" si="0"/>
        <v>349701.46235537721</v>
      </c>
      <c r="AF35" s="21">
        <f t="shared" si="0"/>
        <v>255032.5423708031</v>
      </c>
    </row>
    <row r="36" spans="1:32" x14ac:dyDescent="0.3">
      <c r="A36" s="25" t="s">
        <v>218</v>
      </c>
      <c r="B36" s="21">
        <v>55084</v>
      </c>
      <c r="C36" s="21">
        <v>167994</v>
      </c>
      <c r="D36" s="21">
        <v>39.878720000000001</v>
      </c>
      <c r="E36" s="21">
        <v>9627.0619999999999</v>
      </c>
      <c r="F36" s="61">
        <v>0.123905</v>
      </c>
      <c r="G36" s="21">
        <v>78817.67</v>
      </c>
      <c r="H36" s="21">
        <v>170.16560000000001</v>
      </c>
      <c r="I36" s="21">
        <v>35955365</v>
      </c>
      <c r="J36" s="21">
        <v>82282.600000000006</v>
      </c>
      <c r="K36" s="21">
        <v>90604.36</v>
      </c>
      <c r="L36" s="21">
        <v>1809.5</v>
      </c>
      <c r="M36" s="21">
        <v>69709.23</v>
      </c>
      <c r="N36" s="61">
        <v>5.684876</v>
      </c>
      <c r="O36" s="21">
        <v>43104.24</v>
      </c>
      <c r="P36" s="21">
        <v>3434148</v>
      </c>
      <c r="Q36" s="21">
        <v>5856864</v>
      </c>
      <c r="R36" s="21">
        <v>841040</v>
      </c>
      <c r="S36" s="21">
        <v>1806.133</v>
      </c>
      <c r="T36" s="21">
        <v>22368.61</v>
      </c>
      <c r="U36" s="21">
        <v>164985</v>
      </c>
      <c r="V36" s="21">
        <v>5501015</v>
      </c>
      <c r="W36" s="21">
        <v>9069.8860000000004</v>
      </c>
      <c r="X36" s="21">
        <v>12147</v>
      </c>
      <c r="Y36" s="21">
        <v>432070</v>
      </c>
      <c r="Z36" s="21">
        <v>3.947101</v>
      </c>
      <c r="AA36" s="21">
        <v>36971.589999999997</v>
      </c>
      <c r="AB36" s="21">
        <v>3506.6390000000001</v>
      </c>
      <c r="AC36" s="21">
        <v>268906.8</v>
      </c>
      <c r="AD36" s="21">
        <v>2886.6</v>
      </c>
      <c r="AE36" s="21">
        <v>309632.5</v>
      </c>
      <c r="AF36" s="21">
        <v>230636.1</v>
      </c>
    </row>
    <row r="37" spans="1:32" s="23" customFormat="1" x14ac:dyDescent="0.3">
      <c r="A37" s="25" t="s">
        <v>579</v>
      </c>
      <c r="B37" s="21">
        <f>B29</f>
        <v>464.01055768426284</v>
      </c>
      <c r="C37" s="21">
        <f t="shared" ref="C37:AF37" si="1">C29</f>
        <v>28.289188791840814</v>
      </c>
      <c r="D37" s="21">
        <f t="shared" si="1"/>
        <v>1.7852945910036121E-2</v>
      </c>
      <c r="E37" s="21">
        <f t="shared" si="1"/>
        <v>6.0504411989571594</v>
      </c>
      <c r="F37" s="21">
        <f t="shared" si="1"/>
        <v>6.1844476526772267E-6</v>
      </c>
      <c r="G37" s="21">
        <f t="shared" si="1"/>
        <v>0</v>
      </c>
      <c r="H37" s="21">
        <f t="shared" si="1"/>
        <v>0</v>
      </c>
      <c r="I37" s="21">
        <f t="shared" si="1"/>
        <v>24866.932083495609</v>
      </c>
      <c r="J37" s="21">
        <f t="shared" si="1"/>
        <v>3293.8219187283698</v>
      </c>
      <c r="K37" s="21">
        <f t="shared" si="1"/>
        <v>255.01206655937941</v>
      </c>
      <c r="L37" s="21">
        <f t="shared" si="1"/>
        <v>0</v>
      </c>
      <c r="M37" s="21">
        <f t="shared" si="1"/>
        <v>16.664097664231758</v>
      </c>
      <c r="N37" s="21">
        <f t="shared" si="1"/>
        <v>9.9976315755264416E-5</v>
      </c>
      <c r="O37" s="21">
        <f t="shared" si="1"/>
        <v>1311.3836970967175</v>
      </c>
      <c r="P37" s="21">
        <f t="shared" si="1"/>
        <v>82.204596247328638</v>
      </c>
      <c r="Q37" s="21">
        <f t="shared" si="1"/>
        <v>147530.59567485453</v>
      </c>
      <c r="R37" s="21">
        <f t="shared" si="1"/>
        <v>15080.909791991468</v>
      </c>
      <c r="S37" s="21">
        <f t="shared" si="1"/>
        <v>2.9352279310830047</v>
      </c>
      <c r="T37" s="21">
        <f t="shared" si="1"/>
        <v>0.87556147588330724</v>
      </c>
      <c r="U37" s="21">
        <f t="shared" si="1"/>
        <v>3293.8219187283698</v>
      </c>
      <c r="V37" s="21">
        <f t="shared" si="1"/>
        <v>136.48758917279247</v>
      </c>
      <c r="W37" s="21">
        <f t="shared" si="1"/>
        <v>0</v>
      </c>
      <c r="X37" s="21">
        <f t="shared" si="1"/>
        <v>4.873248343368763</v>
      </c>
      <c r="Y37" s="21">
        <f t="shared" si="1"/>
        <v>749.99313487932147</v>
      </c>
      <c r="Z37" s="21">
        <f t="shared" si="1"/>
        <v>0</v>
      </c>
      <c r="AA37" s="21">
        <f t="shared" si="1"/>
        <v>12.599542026369459</v>
      </c>
      <c r="AB37" s="21">
        <f t="shared" si="1"/>
        <v>1.7084145373962276E-2</v>
      </c>
      <c r="AC37" s="21">
        <f t="shared" si="1"/>
        <v>730.89372341621879</v>
      </c>
      <c r="AD37" s="21">
        <f t="shared" si="1"/>
        <v>0</v>
      </c>
      <c r="AE37" s="21">
        <f t="shared" si="1"/>
        <v>12.154637596376231</v>
      </c>
      <c r="AF37" s="21">
        <f t="shared" si="1"/>
        <v>11.557356503833242</v>
      </c>
    </row>
    <row r="38" spans="1:32" s="23" customFormat="1" x14ac:dyDescent="0.3">
      <c r="A38" s="25" t="s">
        <v>543</v>
      </c>
      <c r="B38" s="21">
        <f>B30</f>
        <v>2622.9177912733217</v>
      </c>
      <c r="C38" s="21">
        <f t="shared" ref="C38:AF38" si="2">C30</f>
        <v>159.911173133982</v>
      </c>
      <c r="D38" s="21">
        <f t="shared" si="2"/>
        <v>0.16835258705990355</v>
      </c>
      <c r="E38" s="21">
        <f t="shared" si="2"/>
        <v>34.201375475138732</v>
      </c>
      <c r="F38" s="21">
        <f t="shared" si="2"/>
        <v>5.8319014994880698E-5</v>
      </c>
      <c r="G38" s="21">
        <f t="shared" si="2"/>
        <v>0</v>
      </c>
      <c r="H38" s="21">
        <f t="shared" si="2"/>
        <v>0</v>
      </c>
      <c r="I38" s="21">
        <f t="shared" si="2"/>
        <v>71270.862652465279</v>
      </c>
      <c r="J38" s="21">
        <f t="shared" si="2"/>
        <v>6931.1557373233536</v>
      </c>
      <c r="K38" s="21">
        <f t="shared" si="2"/>
        <v>1441.5082441604268</v>
      </c>
      <c r="L38" s="21">
        <f t="shared" si="2"/>
        <v>0</v>
      </c>
      <c r="M38" s="21">
        <f t="shared" si="2"/>
        <v>94.197420203797776</v>
      </c>
      <c r="N38" s="21">
        <f t="shared" si="2"/>
        <v>9.4276596502119287E-4</v>
      </c>
      <c r="O38" s="21">
        <f t="shared" si="2"/>
        <v>5924.6417433125462</v>
      </c>
      <c r="P38" s="21">
        <f t="shared" si="2"/>
        <v>775.18137758002172</v>
      </c>
      <c r="Q38" s="21">
        <f t="shared" si="2"/>
        <v>666522.32589799922</v>
      </c>
      <c r="R38" s="21">
        <f t="shared" si="2"/>
        <v>68133.592801168343</v>
      </c>
      <c r="S38" s="21">
        <f t="shared" si="2"/>
        <v>20.168675996194686</v>
      </c>
      <c r="T38" s="21">
        <f t="shared" si="2"/>
        <v>1.1930563979823283</v>
      </c>
      <c r="U38" s="21">
        <f t="shared" si="2"/>
        <v>6931.1557373233536</v>
      </c>
      <c r="V38" s="21">
        <f t="shared" si="2"/>
        <v>3502.2423506360592</v>
      </c>
      <c r="W38" s="21">
        <f t="shared" si="2"/>
        <v>0</v>
      </c>
      <c r="X38" s="21">
        <f t="shared" si="2"/>
        <v>6.6403951337588163</v>
      </c>
      <c r="Y38" s="21">
        <f t="shared" si="2"/>
        <v>15682.947195119279</v>
      </c>
      <c r="Z38" s="21">
        <f t="shared" si="2"/>
        <v>0</v>
      </c>
      <c r="AA38" s="21">
        <f t="shared" si="2"/>
        <v>4179.4032226846339</v>
      </c>
      <c r="AB38" s="21">
        <f t="shared" si="2"/>
        <v>4.9104427081810256</v>
      </c>
      <c r="AC38" s="21">
        <f t="shared" si="2"/>
        <v>316440.23863049329</v>
      </c>
      <c r="AD38" s="21">
        <f t="shared" si="2"/>
        <v>0</v>
      </c>
      <c r="AE38" s="21">
        <f t="shared" si="2"/>
        <v>68.706948152081779</v>
      </c>
      <c r="AF38" s="21">
        <f t="shared" si="2"/>
        <v>65.330716096834294</v>
      </c>
    </row>
    <row r="39" spans="1:32" s="23" customFormat="1" x14ac:dyDescent="0.3">
      <c r="A39" s="52" t="s">
        <v>230</v>
      </c>
      <c r="B39" s="21">
        <f t="shared" ref="B39" si="3">B4</f>
        <v>6.7779100327258517</v>
      </c>
      <c r="C39" s="21">
        <f t="shared" ref="C39:AF39" si="4">C4</f>
        <v>390.1102363653942</v>
      </c>
      <c r="D39" s="21">
        <f t="shared" si="4"/>
        <v>1.8110432256747722</v>
      </c>
      <c r="E39" s="21">
        <f t="shared" si="4"/>
        <v>4.1865474009659351</v>
      </c>
      <c r="F39" s="21">
        <f t="shared" si="4"/>
        <v>1.1515787241258302</v>
      </c>
      <c r="G39" s="21">
        <f t="shared" si="4"/>
        <v>191.40751672939396</v>
      </c>
      <c r="H39" s="21">
        <f t="shared" si="4"/>
        <v>7.0512687073498581</v>
      </c>
      <c r="I39" s="21">
        <f t="shared" si="4"/>
        <v>479731.22483004211</v>
      </c>
      <c r="J39" s="21">
        <f t="shared" si="4"/>
        <v>0</v>
      </c>
      <c r="K39" s="21">
        <f t="shared" si="4"/>
        <v>2711.5001284458426</v>
      </c>
      <c r="L39" s="21">
        <f t="shared" si="4"/>
        <v>7077.8397089614236</v>
      </c>
      <c r="M39" s="21">
        <f t="shared" si="4"/>
        <v>861.72476553682225</v>
      </c>
      <c r="N39" s="21">
        <f t="shared" si="4"/>
        <v>3.3777615576077271</v>
      </c>
      <c r="O39" s="21">
        <f t="shared" si="4"/>
        <v>0</v>
      </c>
      <c r="P39" s="21">
        <f t="shared" si="4"/>
        <v>20733.866584313044</v>
      </c>
      <c r="Q39" s="21">
        <f t="shared" si="4"/>
        <v>899492.34204460506</v>
      </c>
      <c r="R39" s="21">
        <f t="shared" si="4"/>
        <v>99943.600277744074</v>
      </c>
      <c r="S39" s="21">
        <f t="shared" si="4"/>
        <v>9.1003827724595148</v>
      </c>
      <c r="T39" s="21">
        <f t="shared" si="4"/>
        <v>1100.7372057120626</v>
      </c>
      <c r="U39" s="21">
        <f t="shared" si="4"/>
        <v>5360.9277705462473</v>
      </c>
      <c r="V39" s="21">
        <f t="shared" si="4"/>
        <v>18754.875834369672</v>
      </c>
      <c r="W39" s="21">
        <f t="shared" si="4"/>
        <v>1732.2201073641154</v>
      </c>
      <c r="X39" s="21">
        <f t="shared" si="4"/>
        <v>841.06989317404123</v>
      </c>
      <c r="Y39" s="21">
        <f t="shared" si="4"/>
        <v>19213.420007177141</v>
      </c>
      <c r="Z39" s="21">
        <f t="shared" si="4"/>
        <v>2.4477789830665651</v>
      </c>
      <c r="AA39" s="21">
        <f t="shared" si="4"/>
        <v>10107.36341289447</v>
      </c>
      <c r="AB39" s="21">
        <f t="shared" si="4"/>
        <v>273.61977077540411</v>
      </c>
      <c r="AC39" s="21">
        <f t="shared" si="4"/>
        <v>1017891.7298377566</v>
      </c>
      <c r="AD39" s="21">
        <f t="shared" si="4"/>
        <v>23001.531862087373</v>
      </c>
      <c r="AE39" s="21">
        <f t="shared" si="4"/>
        <v>617.28983107662123</v>
      </c>
      <c r="AF39" s="21">
        <f t="shared" si="4"/>
        <v>265.7865699477415</v>
      </c>
    </row>
    <row r="40" spans="1:32" x14ac:dyDescent="0.3">
      <c r="A40" s="25" t="s">
        <v>219</v>
      </c>
      <c r="B40" s="21">
        <f>B5</f>
        <v>3632.0382220995689</v>
      </c>
      <c r="C40" s="21">
        <f t="shared" ref="C40:AF40" si="5">C5</f>
        <v>2928.5900203621136</v>
      </c>
      <c r="D40" s="21">
        <f t="shared" si="5"/>
        <v>12.162870804114478</v>
      </c>
      <c r="E40" s="21">
        <f t="shared" si="5"/>
        <v>607.83621876860184</v>
      </c>
      <c r="F40" s="21">
        <f t="shared" si="5"/>
        <v>10.440124881008149</v>
      </c>
      <c r="G40" s="21">
        <f t="shared" si="5"/>
        <v>3859.5102348710416</v>
      </c>
      <c r="H40" s="21">
        <f t="shared" si="5"/>
        <v>192.95263285058587</v>
      </c>
      <c r="I40" s="21">
        <f t="shared" si="5"/>
        <v>1358779.4446974869</v>
      </c>
      <c r="J40" s="21">
        <f t="shared" si="5"/>
        <v>764.20364805083727</v>
      </c>
      <c r="K40" s="21">
        <f t="shared" si="5"/>
        <v>6803.0539196407972</v>
      </c>
      <c r="L40" s="21">
        <f t="shared" si="5"/>
        <v>15991.858782400745</v>
      </c>
      <c r="M40" s="21">
        <f t="shared" si="5"/>
        <v>22769.472334884511</v>
      </c>
      <c r="N40" s="21">
        <f t="shared" si="5"/>
        <v>12.482975621582403</v>
      </c>
      <c r="O40" s="21">
        <f t="shared" si="5"/>
        <v>0.145820859471882</v>
      </c>
      <c r="P40" s="21">
        <f t="shared" si="5"/>
        <v>68449.531350334451</v>
      </c>
      <c r="Q40" s="21">
        <f t="shared" si="5"/>
        <v>769350.7624805969</v>
      </c>
      <c r="R40" s="21">
        <f t="shared" si="5"/>
        <v>85483.315677398015</v>
      </c>
      <c r="S40" s="21">
        <f t="shared" si="5"/>
        <v>310.40082589791115</v>
      </c>
      <c r="T40" s="21">
        <f t="shared" si="5"/>
        <v>6098.4613008474662</v>
      </c>
      <c r="U40" s="21">
        <f t="shared" si="5"/>
        <v>8428.1896826468692</v>
      </c>
      <c r="V40" s="21">
        <f t="shared" si="5"/>
        <v>139304.50020365271</v>
      </c>
      <c r="W40" s="21">
        <f t="shared" si="5"/>
        <v>2514.6027371690147</v>
      </c>
      <c r="X40" s="21">
        <f t="shared" si="5"/>
        <v>2265.7712643362129</v>
      </c>
      <c r="Y40" s="21">
        <f t="shared" si="5"/>
        <v>39089.89253897906</v>
      </c>
      <c r="Z40" s="21">
        <f t="shared" si="5"/>
        <v>21.780910830933422</v>
      </c>
      <c r="AA40" s="21">
        <f t="shared" si="5"/>
        <v>31640.964506021919</v>
      </c>
      <c r="AB40" s="21">
        <f t="shared" si="5"/>
        <v>1517.9819408846092</v>
      </c>
      <c r="AC40" s="21">
        <f t="shared" si="5"/>
        <v>500533.26007056335</v>
      </c>
      <c r="AD40" s="21">
        <f t="shared" si="5"/>
        <v>1273.0654064851781</v>
      </c>
      <c r="AE40" s="21">
        <f t="shared" si="5"/>
        <v>14620.269657371464</v>
      </c>
      <c r="AF40" s="21">
        <f t="shared" si="5"/>
        <v>8996.3815159977894</v>
      </c>
    </row>
    <row r="41" spans="1:32" s="23" customFormat="1" x14ac:dyDescent="0.3">
      <c r="A41" s="25" t="s">
        <v>226</v>
      </c>
      <c r="B41" s="21">
        <f>B6</f>
        <v>102.16338316118895</v>
      </c>
      <c r="C41" s="21">
        <f t="shared" ref="C41:AF41" si="6">C6</f>
        <v>1179.5154858416231</v>
      </c>
      <c r="D41" s="21">
        <f t="shared" si="6"/>
        <v>5.9847300016677915E-2</v>
      </c>
      <c r="E41" s="21">
        <f t="shared" si="6"/>
        <v>281.60709565529913</v>
      </c>
      <c r="F41" s="21">
        <f t="shared" si="6"/>
        <v>6.8759969533268017E-3</v>
      </c>
      <c r="G41" s="21">
        <f t="shared" si="6"/>
        <v>1.8458768730358299E-2</v>
      </c>
      <c r="H41" s="21">
        <f t="shared" si="6"/>
        <v>3.5406228739546606</v>
      </c>
      <c r="I41" s="21">
        <f t="shared" si="6"/>
        <v>226276.20134505181</v>
      </c>
      <c r="J41" s="21">
        <f t="shared" si="6"/>
        <v>0</v>
      </c>
      <c r="K41" s="21">
        <f t="shared" si="6"/>
        <v>14043.553457135626</v>
      </c>
      <c r="L41" s="21">
        <f t="shared" si="6"/>
        <v>10.709598397565758</v>
      </c>
      <c r="M41" s="21">
        <f t="shared" si="6"/>
        <v>2238.4763135479684</v>
      </c>
      <c r="N41" s="21">
        <f t="shared" si="6"/>
        <v>0.11423214998582921</v>
      </c>
      <c r="O41" s="21">
        <f t="shared" si="6"/>
        <v>0</v>
      </c>
      <c r="P41" s="21">
        <f t="shared" si="6"/>
        <v>3767.0048979835719</v>
      </c>
      <c r="Q41" s="21">
        <f t="shared" si="6"/>
        <v>364114.02186707163</v>
      </c>
      <c r="R41" s="21">
        <f t="shared" si="6"/>
        <v>40457.024558592908</v>
      </c>
      <c r="S41" s="21">
        <f t="shared" si="6"/>
        <v>49.964244389751549</v>
      </c>
      <c r="T41" s="21">
        <f t="shared" si="6"/>
        <v>360.79278934801471</v>
      </c>
      <c r="U41" s="21">
        <f t="shared" si="6"/>
        <v>1107.3181863282</v>
      </c>
      <c r="V41" s="21">
        <f t="shared" si="6"/>
        <v>332.61224103157093</v>
      </c>
      <c r="W41" s="21">
        <f t="shared" si="6"/>
        <v>583.97483927822691</v>
      </c>
      <c r="X41" s="21">
        <f t="shared" si="6"/>
        <v>313.84324616558274</v>
      </c>
      <c r="Y41" s="21">
        <f t="shared" si="6"/>
        <v>5961.4721315430188</v>
      </c>
      <c r="Z41" s="21">
        <f t="shared" si="6"/>
        <v>3.8324420592674282</v>
      </c>
      <c r="AA41" s="21">
        <f t="shared" si="6"/>
        <v>1314.1288722634883</v>
      </c>
      <c r="AB41" s="21">
        <f t="shared" si="6"/>
        <v>41.3777166887254</v>
      </c>
      <c r="AC41" s="21">
        <f t="shared" si="6"/>
        <v>37396.11862654009</v>
      </c>
      <c r="AD41" s="21">
        <f t="shared" si="6"/>
        <v>4.3249724777543706E-2</v>
      </c>
      <c r="AE41" s="21">
        <f t="shared" si="6"/>
        <v>1298.6579039466178</v>
      </c>
      <c r="AF41" s="21">
        <f t="shared" si="6"/>
        <v>800.54122559014718</v>
      </c>
    </row>
    <row r="42" spans="1:32" x14ac:dyDescent="0.3">
      <c r="A42" s="25" t="s">
        <v>220</v>
      </c>
      <c r="B42" s="21">
        <f t="shared" ref="B42" si="7">B8</f>
        <v>336.81253290773606</v>
      </c>
      <c r="C42" s="21">
        <f t="shared" ref="C42:AF42" si="8">C8</f>
        <v>2513.276161558776</v>
      </c>
      <c r="D42" s="21">
        <f t="shared" si="8"/>
        <v>0</v>
      </c>
      <c r="E42" s="21">
        <f t="shared" si="8"/>
        <v>0</v>
      </c>
      <c r="F42" s="21">
        <f t="shared" si="8"/>
        <v>0</v>
      </c>
      <c r="G42" s="21">
        <f t="shared" si="8"/>
        <v>0</v>
      </c>
      <c r="H42" s="21">
        <f t="shared" si="8"/>
        <v>0</v>
      </c>
      <c r="I42" s="21">
        <f t="shared" si="8"/>
        <v>1269325.7613918732</v>
      </c>
      <c r="J42" s="21">
        <f t="shared" si="8"/>
        <v>0</v>
      </c>
      <c r="K42" s="21">
        <f t="shared" si="8"/>
        <v>8290.8457720356018</v>
      </c>
      <c r="L42" s="21">
        <f t="shared" si="8"/>
        <v>0</v>
      </c>
      <c r="M42" s="21">
        <f t="shared" si="8"/>
        <v>0</v>
      </c>
      <c r="N42" s="21">
        <f t="shared" si="8"/>
        <v>0</v>
      </c>
      <c r="O42" s="21">
        <f t="shared" si="8"/>
        <v>49.490827791750036</v>
      </c>
      <c r="P42" s="21">
        <f t="shared" si="8"/>
        <v>20624.163526017634</v>
      </c>
      <c r="Q42" s="21">
        <f t="shared" si="8"/>
        <v>740890.80883522471</v>
      </c>
      <c r="R42" s="21">
        <f t="shared" si="8"/>
        <v>82271.882626036953</v>
      </c>
      <c r="S42" s="21">
        <f t="shared" si="8"/>
        <v>0</v>
      </c>
      <c r="T42" s="21">
        <f t="shared" si="8"/>
        <v>1073.0411047445514</v>
      </c>
      <c r="U42" s="21">
        <f t="shared" si="8"/>
        <v>2580.1274297252849</v>
      </c>
      <c r="V42" s="21">
        <f t="shared" si="8"/>
        <v>61465.128080674571</v>
      </c>
      <c r="W42" s="21">
        <f t="shared" si="8"/>
        <v>808.77999871366728</v>
      </c>
      <c r="X42" s="21">
        <f t="shared" si="8"/>
        <v>691.09450465527004</v>
      </c>
      <c r="Y42" s="21">
        <f t="shared" si="8"/>
        <v>14427.395721454324</v>
      </c>
      <c r="Z42" s="21">
        <f t="shared" si="8"/>
        <v>0</v>
      </c>
      <c r="AA42" s="21">
        <f t="shared" si="8"/>
        <v>5725.9084076723075</v>
      </c>
      <c r="AB42" s="21">
        <f t="shared" si="8"/>
        <v>391.28004944923435</v>
      </c>
      <c r="AC42" s="21">
        <f t="shared" si="8"/>
        <v>1335302.4098880771</v>
      </c>
      <c r="AD42" s="21">
        <f t="shared" si="8"/>
        <v>11526.072232708613</v>
      </c>
      <c r="AE42" s="21">
        <f t="shared" si="8"/>
        <v>0</v>
      </c>
      <c r="AF42" s="21">
        <f t="shared" si="8"/>
        <v>0</v>
      </c>
    </row>
    <row r="43" spans="1:32" x14ac:dyDescent="0.3">
      <c r="A43" s="25" t="s">
        <v>607</v>
      </c>
      <c r="B43" s="21">
        <f>B9+B10</f>
        <v>57971.158853945773</v>
      </c>
      <c r="C43" s="21">
        <f t="shared" ref="C43:AF43" si="9">C9+C10</f>
        <v>27503.776922149489</v>
      </c>
      <c r="D43" s="21">
        <f t="shared" si="9"/>
        <v>71.017423691548842</v>
      </c>
      <c r="E43" s="21">
        <f t="shared" si="9"/>
        <v>19545.203757734878</v>
      </c>
      <c r="F43" s="21">
        <f t="shared" si="9"/>
        <v>0</v>
      </c>
      <c r="G43" s="21">
        <f t="shared" si="9"/>
        <v>0</v>
      </c>
      <c r="H43" s="21">
        <f t="shared" si="9"/>
        <v>0</v>
      </c>
      <c r="I43" s="21">
        <f t="shared" si="9"/>
        <v>11301911.069955938</v>
      </c>
      <c r="J43" s="21">
        <f t="shared" si="9"/>
        <v>0</v>
      </c>
      <c r="K43" s="21">
        <f t="shared" si="9"/>
        <v>167167.7115499863</v>
      </c>
      <c r="L43" s="21">
        <f t="shared" si="9"/>
        <v>0</v>
      </c>
      <c r="M43" s="21">
        <f t="shared" si="9"/>
        <v>1909.3852497924654</v>
      </c>
      <c r="N43" s="21">
        <f t="shared" si="9"/>
        <v>0</v>
      </c>
      <c r="O43" s="21">
        <f t="shared" si="9"/>
        <v>0</v>
      </c>
      <c r="P43" s="21">
        <f t="shared" si="9"/>
        <v>185519.17646143504</v>
      </c>
      <c r="Q43" s="21">
        <f t="shared" si="9"/>
        <v>178495.64310025051</v>
      </c>
      <c r="R43" s="21">
        <f t="shared" si="9"/>
        <v>19832.850888508525</v>
      </c>
      <c r="S43" s="21">
        <f t="shared" si="9"/>
        <v>1800.0092334690207</v>
      </c>
      <c r="T43" s="21">
        <f t="shared" si="9"/>
        <v>5555.4541848497056</v>
      </c>
      <c r="U43" s="21">
        <f t="shared" si="9"/>
        <v>55837.718466461774</v>
      </c>
      <c r="V43" s="21">
        <f t="shared" si="9"/>
        <v>177802.13878152979</v>
      </c>
      <c r="W43" s="21">
        <f t="shared" si="9"/>
        <v>2282.5680173070127</v>
      </c>
      <c r="X43" s="21">
        <f t="shared" si="9"/>
        <v>1713.1959631608115</v>
      </c>
      <c r="Y43" s="21">
        <f t="shared" si="9"/>
        <v>548078.237492805</v>
      </c>
      <c r="Z43" s="21">
        <f t="shared" si="9"/>
        <v>0</v>
      </c>
      <c r="AA43" s="21">
        <f t="shared" si="9"/>
        <v>5139.7766909193833</v>
      </c>
      <c r="AB43" s="21">
        <f t="shared" si="9"/>
        <v>4.5017080848821598</v>
      </c>
      <c r="AC43" s="21">
        <f t="shared" si="9"/>
        <v>98278.822862943591</v>
      </c>
      <c r="AD43" s="21">
        <f t="shared" si="9"/>
        <v>0</v>
      </c>
      <c r="AE43" s="21">
        <f t="shared" si="9"/>
        <v>19498.305027562245</v>
      </c>
      <c r="AF43" s="21">
        <f t="shared" si="9"/>
        <v>12952.908870361551</v>
      </c>
    </row>
    <row r="44" spans="1:32" s="23" customFormat="1" x14ac:dyDescent="0.3">
      <c r="A44" s="25" t="s">
        <v>536</v>
      </c>
      <c r="B44" s="21">
        <f t="shared" ref="B44" si="10">B11</f>
        <v>29087.570583728007</v>
      </c>
      <c r="C44" s="21">
        <f t="shared" ref="C44:AF44" si="11">C11</f>
        <v>12186.589879665275</v>
      </c>
      <c r="D44" s="21">
        <f t="shared" si="11"/>
        <v>0</v>
      </c>
      <c r="E44" s="21">
        <f t="shared" si="11"/>
        <v>0</v>
      </c>
      <c r="F44" s="21">
        <f t="shared" si="11"/>
        <v>0</v>
      </c>
      <c r="G44" s="21">
        <f t="shared" si="11"/>
        <v>0</v>
      </c>
      <c r="H44" s="21">
        <f t="shared" si="11"/>
        <v>0</v>
      </c>
      <c r="I44" s="21">
        <f t="shared" si="11"/>
        <v>1896982.0135415224</v>
      </c>
      <c r="J44" s="21">
        <f t="shared" si="11"/>
        <v>0</v>
      </c>
      <c r="K44" s="21">
        <f t="shared" si="11"/>
        <v>54732.678614553392</v>
      </c>
      <c r="L44" s="21">
        <f t="shared" si="11"/>
        <v>0</v>
      </c>
      <c r="M44" s="21">
        <f t="shared" si="11"/>
        <v>0</v>
      </c>
      <c r="N44" s="21">
        <f t="shared" si="11"/>
        <v>0</v>
      </c>
      <c r="O44" s="21">
        <f t="shared" si="11"/>
        <v>0</v>
      </c>
      <c r="P44" s="21">
        <f t="shared" si="11"/>
        <v>37945.641290556072</v>
      </c>
      <c r="Q44" s="21">
        <f t="shared" si="11"/>
        <v>71092.123190064376</v>
      </c>
      <c r="R44" s="21">
        <f t="shared" si="11"/>
        <v>7899.1241668033381</v>
      </c>
      <c r="S44" s="21">
        <f t="shared" si="11"/>
        <v>0</v>
      </c>
      <c r="T44" s="21">
        <f t="shared" si="11"/>
        <v>1370.961840418654</v>
      </c>
      <c r="U44" s="21">
        <f t="shared" si="11"/>
        <v>7979.5634654138776</v>
      </c>
      <c r="V44" s="21">
        <f t="shared" si="11"/>
        <v>41066.122350433347</v>
      </c>
      <c r="W44" s="21">
        <f t="shared" si="11"/>
        <v>419.87063168107892</v>
      </c>
      <c r="X44" s="21">
        <f t="shared" si="11"/>
        <v>95.683590174220072</v>
      </c>
      <c r="Y44" s="21">
        <f t="shared" si="11"/>
        <v>103527.3971784662</v>
      </c>
      <c r="Z44" s="21">
        <f t="shared" si="11"/>
        <v>0</v>
      </c>
      <c r="AA44" s="21">
        <f t="shared" si="11"/>
        <v>452.62662891582158</v>
      </c>
      <c r="AB44" s="21">
        <f t="shared" si="11"/>
        <v>3.2876026815103816</v>
      </c>
      <c r="AC44" s="21">
        <f t="shared" si="11"/>
        <v>15354.149669920884</v>
      </c>
      <c r="AD44" s="21">
        <f t="shared" si="11"/>
        <v>0</v>
      </c>
      <c r="AE44" s="21">
        <f t="shared" si="11"/>
        <v>0</v>
      </c>
      <c r="AF44" s="21">
        <f t="shared" si="11"/>
        <v>0</v>
      </c>
    </row>
    <row r="45" spans="1:32" s="23" customFormat="1" x14ac:dyDescent="0.3">
      <c r="A45" s="25" t="s">
        <v>538</v>
      </c>
      <c r="B45" s="21">
        <f>B13</f>
        <v>11689.958466782777</v>
      </c>
      <c r="C45" s="21">
        <f t="shared" ref="C45:AF45" si="12">C13</f>
        <v>1611.8154996295732</v>
      </c>
      <c r="D45" s="21">
        <f t="shared" si="12"/>
        <v>0</v>
      </c>
      <c r="E45" s="21">
        <f t="shared" si="12"/>
        <v>679.21434990350349</v>
      </c>
      <c r="F45" s="21">
        <f t="shared" si="12"/>
        <v>0</v>
      </c>
      <c r="G45" s="21">
        <f t="shared" si="12"/>
        <v>0</v>
      </c>
      <c r="H45" s="21">
        <f t="shared" si="12"/>
        <v>0</v>
      </c>
      <c r="I45" s="21">
        <f t="shared" si="12"/>
        <v>687649.3140883944</v>
      </c>
      <c r="J45" s="21">
        <f t="shared" si="12"/>
        <v>0</v>
      </c>
      <c r="K45" s="21">
        <f t="shared" si="12"/>
        <v>6271.2111256217158</v>
      </c>
      <c r="L45" s="21">
        <f t="shared" si="12"/>
        <v>0</v>
      </c>
      <c r="M45" s="21">
        <f t="shared" si="12"/>
        <v>904.21091446809567</v>
      </c>
      <c r="N45" s="21">
        <f t="shared" si="12"/>
        <v>0</v>
      </c>
      <c r="O45" s="21">
        <f t="shared" si="12"/>
        <v>0</v>
      </c>
      <c r="P45" s="21">
        <f t="shared" si="12"/>
        <v>146658.94888806433</v>
      </c>
      <c r="Q45" s="21">
        <f t="shared" si="12"/>
        <v>24635.098748936402</v>
      </c>
      <c r="R45" s="21">
        <f t="shared" si="12"/>
        <v>2737.2327879358245</v>
      </c>
      <c r="S45" s="21">
        <f t="shared" si="12"/>
        <v>3.4793726487849699</v>
      </c>
      <c r="T45" s="21">
        <f t="shared" si="12"/>
        <v>6241.2475887819683</v>
      </c>
      <c r="U45" s="21">
        <f t="shared" si="12"/>
        <v>7573.5580615509616</v>
      </c>
      <c r="V45" s="21">
        <f t="shared" si="12"/>
        <v>38420.095376406622</v>
      </c>
      <c r="W45" s="21">
        <f t="shared" si="12"/>
        <v>1196.8538995093709</v>
      </c>
      <c r="X45" s="21">
        <f t="shared" si="12"/>
        <v>227.29635590355403</v>
      </c>
      <c r="Y45" s="21">
        <f t="shared" si="12"/>
        <v>25091.188645397404</v>
      </c>
      <c r="Z45" s="21">
        <f t="shared" si="12"/>
        <v>0</v>
      </c>
      <c r="AA45" s="21">
        <f t="shared" si="12"/>
        <v>1125.9942600802026</v>
      </c>
      <c r="AB45" s="21">
        <f t="shared" si="12"/>
        <v>0.63923435283659791</v>
      </c>
      <c r="AC45" s="21">
        <f t="shared" si="12"/>
        <v>10683.396010634124</v>
      </c>
      <c r="AD45" s="21">
        <f t="shared" si="12"/>
        <v>0</v>
      </c>
      <c r="AE45" s="21">
        <f t="shared" si="12"/>
        <v>1247.9260573489587</v>
      </c>
      <c r="AF45" s="21">
        <f t="shared" si="12"/>
        <v>265.16341861681917</v>
      </c>
    </row>
    <row r="46" spans="1:32" x14ac:dyDescent="0.3">
      <c r="A46" s="30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F46" s="21"/>
    </row>
    <row r="47" spans="1:32" x14ac:dyDescent="0.3">
      <c r="A47" s="30" t="s">
        <v>221</v>
      </c>
      <c r="B47" s="21">
        <f t="shared" ref="B47:AF47" si="13">SUM(B36:B45)+B15</f>
        <v>217225.38156493256</v>
      </c>
      <c r="C47" s="21">
        <f t="shared" si="13"/>
        <v>232398.01889081681</v>
      </c>
      <c r="D47" s="21">
        <f t="shared" si="13"/>
        <v>149.8924567906198</v>
      </c>
      <c r="E47" s="21">
        <f t="shared" si="13"/>
        <v>32904.642170937957</v>
      </c>
      <c r="F47" s="21">
        <f t="shared" si="13"/>
        <v>11.722549105549954</v>
      </c>
      <c r="G47" s="21">
        <f t="shared" si="13"/>
        <v>82868.606210369151</v>
      </c>
      <c r="H47" s="21">
        <f t="shared" si="13"/>
        <v>373.71012443189039</v>
      </c>
      <c r="I47" s="21">
        <f t="shared" si="13"/>
        <v>55436470.643187962</v>
      </c>
      <c r="J47" s="21">
        <f t="shared" si="13"/>
        <v>93271.781304102566</v>
      </c>
      <c r="K47" s="21">
        <f t="shared" si="13"/>
        <v>370905.63559103938</v>
      </c>
      <c r="L47" s="21">
        <f t="shared" si="13"/>
        <v>24889.908089759734</v>
      </c>
      <c r="M47" s="21">
        <f t="shared" si="13"/>
        <v>98503.361096097913</v>
      </c>
      <c r="N47" s="21">
        <f t="shared" si="13"/>
        <v>21.911622763718512</v>
      </c>
      <c r="O47" s="21">
        <f t="shared" si="13"/>
        <v>50389.902089060481</v>
      </c>
      <c r="P47" s="21">
        <f t="shared" si="13"/>
        <v>3935215.3165657381</v>
      </c>
      <c r="Q47" s="21">
        <f t="shared" si="13"/>
        <v>9749701.7936856505</v>
      </c>
      <c r="R47" s="21">
        <f t="shared" si="13"/>
        <v>1266292.2084933878</v>
      </c>
      <c r="S47" s="21">
        <f t="shared" si="13"/>
        <v>4680.7708659474602</v>
      </c>
      <c r="T47" s="21">
        <f t="shared" si="13"/>
        <v>45060.102527908457</v>
      </c>
      <c r="U47" s="21">
        <f t="shared" si="13"/>
        <v>280802.84914069658</v>
      </c>
      <c r="V47" s="21">
        <f t="shared" si="13"/>
        <v>5982659.9192401618</v>
      </c>
      <c r="W47" s="21">
        <f t="shared" si="13"/>
        <v>19058.365607715277</v>
      </c>
      <c r="X47" s="21">
        <f t="shared" si="13"/>
        <v>18875.973681274882</v>
      </c>
      <c r="Y47" s="21">
        <f t="shared" si="13"/>
        <v>1362214.3961932142</v>
      </c>
      <c r="Z47" s="21">
        <f t="shared" si="13"/>
        <v>32.008232873267417</v>
      </c>
      <c r="AA47" s="21">
        <f t="shared" si="13"/>
        <v>97899.287915647888</v>
      </c>
      <c r="AB47" s="21">
        <f t="shared" si="13"/>
        <v>5744.254549770757</v>
      </c>
      <c r="AC47" s="21">
        <f t="shared" si="13"/>
        <v>3609485.0544933924</v>
      </c>
      <c r="AD47" s="21">
        <f t="shared" si="13"/>
        <v>38687.312751005942</v>
      </c>
      <c r="AE47" s="21">
        <f t="shared" si="13"/>
        <v>349703.74593956786</v>
      </c>
      <c r="AF47" s="21">
        <f t="shared" si="13"/>
        <v>255032.76047705766</v>
      </c>
    </row>
    <row r="48" spans="1:32" x14ac:dyDescent="0.3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F48" s="23"/>
    </row>
    <row r="49" spans="1:32" x14ac:dyDescent="0.3">
      <c r="A49" s="21" t="s">
        <v>222</v>
      </c>
      <c r="B49" s="24">
        <f t="shared" ref="B49:AF49" si="14">(B47-B35)/B47</f>
        <v>2.0109397372352413E-4</v>
      </c>
      <c r="C49" s="24">
        <f t="shared" si="14"/>
        <v>6.296664789164168E-4</v>
      </c>
      <c r="D49" s="24">
        <f t="shared" si="14"/>
        <v>1.9287274799269159E-5</v>
      </c>
      <c r="E49" s="24">
        <f t="shared" si="14"/>
        <v>1.9801287817590991E-6</v>
      </c>
      <c r="F49" s="24">
        <f t="shared" si="14"/>
        <v>4.6965659786396617E-8</v>
      </c>
      <c r="G49" s="24">
        <f t="shared" si="14"/>
        <v>9.6109739705885653E-6</v>
      </c>
      <c r="H49" s="24">
        <f t="shared" si="14"/>
        <v>-4.4031630890194287E-8</v>
      </c>
      <c r="I49" s="24">
        <f t="shared" si="14"/>
        <v>1.8782111040840493E-4</v>
      </c>
      <c r="J49" s="24">
        <f t="shared" si="14"/>
        <v>1.6445901210862196E-6</v>
      </c>
      <c r="K49" s="60">
        <f t="shared" si="14"/>
        <v>1.324304849412545E-4</v>
      </c>
      <c r="L49" s="24">
        <f t="shared" si="14"/>
        <v>-1.0018637672873317E-7</v>
      </c>
      <c r="M49" s="24">
        <f t="shared" si="14"/>
        <v>3.6858373357283898E-6</v>
      </c>
      <c r="N49" s="24">
        <f t="shared" si="14"/>
        <v>1.9008537155632225E-6</v>
      </c>
      <c r="O49" s="24">
        <f t="shared" si="14"/>
        <v>1.8599101808246515E-4</v>
      </c>
      <c r="P49" s="24">
        <f t="shared" si="14"/>
        <v>1.0803267527779655E-5</v>
      </c>
      <c r="Q49" s="24">
        <f t="shared" si="14"/>
        <v>1.4810871798265519E-4</v>
      </c>
      <c r="R49" s="24">
        <f t="shared" si="14"/>
        <v>1.1920827530413679E-4</v>
      </c>
      <c r="S49" s="60">
        <f t="shared" si="14"/>
        <v>1.6202803816639898E-6</v>
      </c>
      <c r="T49" s="24">
        <f t="shared" si="14"/>
        <v>3.4497210896721113E-5</v>
      </c>
      <c r="U49" s="24">
        <f t="shared" si="14"/>
        <v>2.3990360302508925E-4</v>
      </c>
      <c r="V49" s="24">
        <f t="shared" si="14"/>
        <v>1.3417312470753887E-5</v>
      </c>
      <c r="W49" s="24">
        <f t="shared" si="14"/>
        <v>3.354765265473538E-5</v>
      </c>
      <c r="X49" s="24">
        <f t="shared" si="14"/>
        <v>7.6288088627304103E-5</v>
      </c>
      <c r="Y49" s="24">
        <f t="shared" si="14"/>
        <v>1.5245936009053329E-4</v>
      </c>
      <c r="Z49" s="24">
        <f t="shared" si="14"/>
        <v>2.3814681637771795E-7</v>
      </c>
      <c r="AA49" s="24">
        <f t="shared" si="14"/>
        <v>9.2062822549960301E-5</v>
      </c>
      <c r="AB49" s="24">
        <f t="shared" si="14"/>
        <v>1.2208099734883378E-5</v>
      </c>
      <c r="AC49" s="24">
        <f t="shared" si="14"/>
        <v>6.9323198556597999E-6</v>
      </c>
      <c r="AD49" s="24">
        <f t="shared" si="14"/>
        <v>-4.5638779816938799E-7</v>
      </c>
      <c r="AE49" s="24">
        <f t="shared" si="14"/>
        <v>6.530053558658778E-6</v>
      </c>
      <c r="AF49" s="24">
        <f t="shared" si="14"/>
        <v>8.5520877454696755E-7</v>
      </c>
    </row>
    <row r="50" spans="1:32" x14ac:dyDescent="0.3">
      <c r="A50" s="23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F50" s="23"/>
    </row>
    <row r="51" spans="1:32" x14ac:dyDescent="0.3">
      <c r="A51" s="29"/>
      <c r="B51" s="21">
        <f t="shared" ref="B51:AF51" si="15">+B47-B35</f>
        <v>43.682715172501048</v>
      </c>
      <c r="C51" s="21">
        <f t="shared" si="15"/>
        <v>146.33324226213153</v>
      </c>
      <c r="D51" s="21">
        <f t="shared" si="15"/>
        <v>2.8910170044582628E-3</v>
      </c>
      <c r="E51" s="21">
        <f t="shared" si="15"/>
        <v>6.515542901615845E-2</v>
      </c>
      <c r="F51" s="21">
        <f t="shared" si="15"/>
        <v>5.5055725312058712E-7</v>
      </c>
      <c r="G51" s="21">
        <f t="shared" si="15"/>
        <v>0.7964480172668118</v>
      </c>
      <c r="H51" s="21">
        <f t="shared" si="15"/>
        <v>-1.6455066258913575E-5</v>
      </c>
      <c r="I51" s="21">
        <f t="shared" si="15"/>
        <v>10412.139473326504</v>
      </c>
      <c r="J51" s="21">
        <f t="shared" si="15"/>
        <v>0.15339385010884143</v>
      </c>
      <c r="K51" s="21">
        <f t="shared" si="15"/>
        <v>49.119213188765571</v>
      </c>
      <c r="L51" s="21">
        <f t="shared" si="15"/>
        <v>-2.4936297086242121E-3</v>
      </c>
      <c r="M51" s="21">
        <f t="shared" si="15"/>
        <v>0.36306736602273304</v>
      </c>
      <c r="N51" s="21">
        <f t="shared" si="15"/>
        <v>4.1650789544434019E-5</v>
      </c>
      <c r="O51" s="21">
        <f t="shared" si="15"/>
        <v>9.3720691906200955</v>
      </c>
      <c r="P51" s="21">
        <f t="shared" si="15"/>
        <v>42.513183844275773</v>
      </c>
      <c r="Q51" s="21">
        <f t="shared" si="15"/>
        <v>1444.0158333759755</v>
      </c>
      <c r="R51" s="21">
        <f t="shared" si="15"/>
        <v>150.95251020556316</v>
      </c>
      <c r="S51" s="21">
        <f t="shared" si="15"/>
        <v>7.5841612051590346E-3</v>
      </c>
      <c r="T51" s="21">
        <f t="shared" si="15"/>
        <v>1.5544478599331342</v>
      </c>
      <c r="U51" s="21">
        <f t="shared" si="15"/>
        <v>67.365615248563699</v>
      </c>
      <c r="V51" s="21">
        <f t="shared" si="15"/>
        <v>80.271217542700469</v>
      </c>
      <c r="W51" s="21">
        <f t="shared" si="15"/>
        <v>0.63936342957458692</v>
      </c>
      <c r="X51" s="21">
        <f t="shared" si="15"/>
        <v>1.4400119531237578</v>
      </c>
      <c r="Y51" s="21">
        <f t="shared" si="15"/>
        <v>207.68233514972962</v>
      </c>
      <c r="Z51" s="21">
        <f t="shared" si="15"/>
        <v>7.6226587566452508E-6</v>
      </c>
      <c r="AA51" s="21">
        <f t="shared" si="15"/>
        <v>9.0128847711457638</v>
      </c>
      <c r="AB51" s="21">
        <f t="shared" si="15"/>
        <v>7.0126432446159015E-2</v>
      </c>
      <c r="AC51" s="21">
        <f t="shared" si="15"/>
        <v>25.022104911971837</v>
      </c>
      <c r="AD51" s="21">
        <f t="shared" si="15"/>
        <v>-1.7656417483522091E-2</v>
      </c>
      <c r="AE51" s="21">
        <f t="shared" si="15"/>
        <v>2.2835841906489804</v>
      </c>
      <c r="AF51" s="21">
        <f t="shared" si="15"/>
        <v>0.21810625455691479</v>
      </c>
    </row>
    <row r="53" spans="1:32" x14ac:dyDescent="0.3">
      <c r="A53" s="23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</row>
    <row r="54" spans="1:32" x14ac:dyDescent="0.3">
      <c r="A54" s="2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spans="1:32" x14ac:dyDescent="0.3">
      <c r="A55" s="23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</row>
    <row r="57" spans="1:32" x14ac:dyDescent="0.3">
      <c r="A57" s="23"/>
      <c r="K57" s="21"/>
    </row>
    <row r="58" spans="1:32" x14ac:dyDescent="0.3">
      <c r="A58" s="23"/>
      <c r="K58" s="21"/>
    </row>
    <row r="59" spans="1:32" x14ac:dyDescent="0.3">
      <c r="K59" s="34"/>
    </row>
    <row r="60" spans="1:32" x14ac:dyDescent="0.3">
      <c r="A60" s="23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spans="1:32" x14ac:dyDescent="0.3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2" x14ac:dyDescent="0.3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2" x14ac:dyDescent="0.3"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spans="1:32" x14ac:dyDescent="0.3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spans="2:32" x14ac:dyDescent="0.3"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2:32" x14ac:dyDescent="0.3"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</row>
    <row r="67" spans="2:32" x14ac:dyDescent="0.3">
      <c r="H67" s="21"/>
      <c r="T67" s="23"/>
      <c r="U67" s="23"/>
    </row>
    <row r="68" spans="2:32" x14ac:dyDescent="0.3"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" sqref="C1"/>
    </sheetView>
  </sheetViews>
  <sheetFormatPr defaultColWidth="9.109375" defaultRowHeight="14.4" x14ac:dyDescent="0.3"/>
  <cols>
    <col min="1" max="1" width="19.6640625" style="23" customWidth="1"/>
    <col min="2" max="2" width="12.109375" style="23" customWidth="1"/>
    <col min="3" max="3" width="12.5546875" style="23" customWidth="1"/>
    <col min="4" max="5" width="9.109375" style="23"/>
    <col min="6" max="6" width="15.44140625" style="23" bestFit="1" customWidth="1"/>
    <col min="7" max="27" width="12" style="21" bestFit="1" customWidth="1"/>
    <col min="28" max="28" width="12" style="21" customWidth="1"/>
    <col min="29" max="30" width="9.109375" style="21"/>
    <col min="31" max="31" width="12" style="21" customWidth="1"/>
    <col min="32" max="55" width="9.109375" style="21"/>
    <col min="56" max="56" width="10.88671875" style="21" bestFit="1" customWidth="1"/>
    <col min="57" max="57" width="9.88671875" style="21" bestFit="1" customWidth="1"/>
    <col min="58" max="16384" width="9.109375" style="23"/>
  </cols>
  <sheetData>
    <row r="1" spans="1:69" x14ac:dyDescent="0.3">
      <c r="B1" s="23" t="s">
        <v>634</v>
      </c>
      <c r="F1" s="23" t="s">
        <v>637</v>
      </c>
      <c r="AH1" s="21" t="s">
        <v>642</v>
      </c>
      <c r="BG1" s="23" t="s">
        <v>448</v>
      </c>
      <c r="BJ1" s="23" t="s">
        <v>635</v>
      </c>
    </row>
    <row r="2" spans="1:69" x14ac:dyDescent="0.3">
      <c r="A2" s="23" t="s">
        <v>50</v>
      </c>
      <c r="B2" s="23" t="s">
        <v>308</v>
      </c>
      <c r="C2" s="23" t="s">
        <v>309</v>
      </c>
      <c r="D2" s="23" t="s">
        <v>559</v>
      </c>
      <c r="F2" s="23" t="s">
        <v>224</v>
      </c>
      <c r="G2" s="23" t="s">
        <v>145</v>
      </c>
      <c r="H2" s="23" t="s">
        <v>147</v>
      </c>
      <c r="I2" s="23" t="s">
        <v>148</v>
      </c>
      <c r="J2" s="23" t="s">
        <v>149</v>
      </c>
      <c r="K2" s="23" t="s">
        <v>150</v>
      </c>
      <c r="L2" s="23" t="s">
        <v>151</v>
      </c>
      <c r="M2" s="23" t="s">
        <v>152</v>
      </c>
      <c r="N2" s="23" t="s">
        <v>52</v>
      </c>
      <c r="O2" s="23" t="s">
        <v>51</v>
      </c>
      <c r="P2" s="23" t="s">
        <v>153</v>
      </c>
      <c r="Q2" s="23" t="s">
        <v>155</v>
      </c>
      <c r="R2" s="23" t="s">
        <v>156</v>
      </c>
      <c r="S2" s="23" t="s">
        <v>157</v>
      </c>
      <c r="T2" s="23" t="s">
        <v>158</v>
      </c>
      <c r="U2" s="23" t="s">
        <v>159</v>
      </c>
      <c r="V2" s="23" t="s">
        <v>160</v>
      </c>
      <c r="W2" s="23" t="s">
        <v>161</v>
      </c>
      <c r="X2" s="23" t="s">
        <v>162</v>
      </c>
      <c r="Y2" s="23" t="s">
        <v>163</v>
      </c>
      <c r="Z2" s="23" t="s">
        <v>164</v>
      </c>
      <c r="AA2" s="23" t="s">
        <v>165</v>
      </c>
      <c r="AB2" s="23"/>
      <c r="AC2" s="21" t="s">
        <v>52</v>
      </c>
      <c r="AD2" s="21" t="s">
        <v>51</v>
      </c>
      <c r="AE2" s="23"/>
      <c r="AF2" s="21" t="s">
        <v>449</v>
      </c>
      <c r="AG2" s="21" t="s">
        <v>174</v>
      </c>
      <c r="AH2" s="21" t="s">
        <v>145</v>
      </c>
      <c r="AI2" s="21" t="s">
        <v>147</v>
      </c>
      <c r="AJ2" s="21" t="s">
        <v>148</v>
      </c>
      <c r="AK2" s="21" t="s">
        <v>149</v>
      </c>
      <c r="AL2" s="21" t="s">
        <v>150</v>
      </c>
      <c r="AM2" s="21" t="s">
        <v>151</v>
      </c>
      <c r="AN2" s="21" t="s">
        <v>152</v>
      </c>
      <c r="AO2" s="21" t="s">
        <v>153</v>
      </c>
      <c r="AP2" s="21" t="s">
        <v>155</v>
      </c>
      <c r="AQ2" s="21" t="s">
        <v>156</v>
      </c>
      <c r="AR2" s="21" t="s">
        <v>157</v>
      </c>
      <c r="AS2" s="21" t="s">
        <v>158</v>
      </c>
      <c r="AT2" s="21" t="s">
        <v>159</v>
      </c>
      <c r="AU2" s="21" t="s">
        <v>160</v>
      </c>
      <c r="AV2" s="21" t="s">
        <v>161</v>
      </c>
      <c r="AW2" s="21" t="s">
        <v>162</v>
      </c>
      <c r="AX2" s="21" t="s">
        <v>163</v>
      </c>
      <c r="AY2" s="21" t="s">
        <v>164</v>
      </c>
      <c r="AZ2" s="21" t="s">
        <v>165</v>
      </c>
      <c r="BA2" s="21" t="s">
        <v>52</v>
      </c>
      <c r="BB2" s="21" t="s">
        <v>51</v>
      </c>
      <c r="BD2" s="21" t="s">
        <v>52</v>
      </c>
      <c r="BE2" s="21" t="s">
        <v>51</v>
      </c>
      <c r="BG2" s="21" t="s">
        <v>52</v>
      </c>
      <c r="BH2" s="21" t="s">
        <v>51</v>
      </c>
      <c r="BJ2" s="21" t="s">
        <v>52</v>
      </c>
      <c r="BK2" s="21" t="s">
        <v>51</v>
      </c>
      <c r="BM2" s="21"/>
      <c r="BN2" s="21"/>
      <c r="BP2" s="21"/>
    </row>
    <row r="3" spans="1:69" x14ac:dyDescent="0.3">
      <c r="A3" s="23" t="s">
        <v>0</v>
      </c>
      <c r="B3" s="21">
        <v>305722.78548764699</v>
      </c>
      <c r="C3" s="21">
        <v>41233.291496620601</v>
      </c>
      <c r="D3" s="23" t="s">
        <v>526</v>
      </c>
      <c r="F3" s="23" t="s">
        <v>0</v>
      </c>
      <c r="G3" s="21">
        <v>2073.7214648610802</v>
      </c>
      <c r="H3" s="21">
        <v>2240.4572091690202</v>
      </c>
      <c r="I3" s="21">
        <v>72.082048887492505</v>
      </c>
      <c r="J3" s="21">
        <v>311.19475718844501</v>
      </c>
      <c r="K3" s="21">
        <v>1680.2175385395401</v>
      </c>
      <c r="L3" s="21">
        <v>127.36388987913099</v>
      </c>
      <c r="M3" s="21">
        <v>699.94682341528903</v>
      </c>
      <c r="N3" s="21">
        <v>306887.74716933101</v>
      </c>
      <c r="O3" s="21">
        <v>41355.675064854397</v>
      </c>
      <c r="P3" s="21">
        <v>265532.07210447697</v>
      </c>
      <c r="Q3" s="21">
        <v>213.57848652700301</v>
      </c>
      <c r="R3" s="21">
        <v>43.220476617228002</v>
      </c>
      <c r="S3" s="21">
        <v>21589.379880289001</v>
      </c>
      <c r="T3" s="21">
        <v>62.916800983261403</v>
      </c>
      <c r="U3" s="21">
        <v>1384.67179571972</v>
      </c>
      <c r="V3" s="21">
        <v>135.79240768972099</v>
      </c>
      <c r="W3" s="21">
        <v>350.23033901574598</v>
      </c>
      <c r="X3" s="21">
        <v>3462.88302826876</v>
      </c>
      <c r="Y3" s="21">
        <v>6369.6062577092798</v>
      </c>
      <c r="Z3" s="21">
        <v>394.834216725364</v>
      </c>
      <c r="AA3" s="21">
        <v>143.577643369323</v>
      </c>
      <c r="AB3" s="23"/>
      <c r="AC3" s="46">
        <f>(N3-B3)/(B3+1E-50)</f>
        <v>3.8105163794900881E-3</v>
      </c>
      <c r="AD3" s="46">
        <f>(O3-C3)/(C3+1E-50)</f>
        <v>2.9680766145925102E-3</v>
      </c>
      <c r="AE3" s="23"/>
      <c r="AF3" s="21">
        <v>1</v>
      </c>
      <c r="AG3" s="21" t="s">
        <v>0</v>
      </c>
      <c r="AH3" s="21">
        <v>532.82697343725101</v>
      </c>
      <c r="AI3" s="21">
        <v>574.65567998696395</v>
      </c>
      <c r="AJ3" s="21">
        <v>18.553755639615598</v>
      </c>
      <c r="AK3" s="21">
        <v>82.270255234082498</v>
      </c>
      <c r="AL3" s="21">
        <v>430.53896223629903</v>
      </c>
      <c r="AM3" s="21">
        <v>33.793909017957503</v>
      </c>
      <c r="AN3" s="21">
        <v>180.44522906788299</v>
      </c>
      <c r="AO3" s="21">
        <v>68201.665388932204</v>
      </c>
      <c r="AP3" s="21">
        <v>53.363415590318297</v>
      </c>
      <c r="AQ3" s="21">
        <v>11.087571899584599</v>
      </c>
      <c r="AR3" s="21">
        <v>5537.7816030996601</v>
      </c>
      <c r="AS3" s="21">
        <v>16.353660240351001</v>
      </c>
      <c r="AT3" s="21">
        <v>360.25439192536697</v>
      </c>
      <c r="AU3" s="21">
        <v>36.9324240527272</v>
      </c>
      <c r="AV3" s="21">
        <v>95.572244176334195</v>
      </c>
      <c r="AW3" s="21">
        <v>900.93604976821996</v>
      </c>
      <c r="AX3" s="21">
        <v>1633.17169408563</v>
      </c>
      <c r="AY3" s="21">
        <v>103.86203681834699</v>
      </c>
      <c r="AZ3" s="21">
        <v>36.844607301050203</v>
      </c>
      <c r="BA3" s="21">
        <f t="shared" ref="BA3:BA51" si="0">BB3+AO3</f>
        <v>78840.909852509838</v>
      </c>
      <c r="BB3" s="21">
        <f>SUM(AH3:AZ3)-AO3</f>
        <v>10639.244463577634</v>
      </c>
      <c r="BD3" s="21">
        <f t="shared" ref="BD3:BE34" si="1">BA3-B3</f>
        <v>-226881.87563513714</v>
      </c>
      <c r="BE3" s="21">
        <f t="shared" si="1"/>
        <v>-30594.047033042967</v>
      </c>
      <c r="BG3" s="19">
        <f>BA3/N3</f>
        <v>0.25690471704954682</v>
      </c>
      <c r="BH3" s="19">
        <f>BB3/O3</f>
        <v>0.25726201898271667</v>
      </c>
      <c r="BJ3" s="19">
        <v>0.24463149913998472</v>
      </c>
      <c r="BK3" s="19">
        <v>0.24555236872091948</v>
      </c>
      <c r="BL3" s="19"/>
      <c r="BM3" s="19"/>
      <c r="BN3" s="19"/>
      <c r="BP3" s="19"/>
      <c r="BQ3" s="19"/>
    </row>
    <row r="4" spans="1:69" x14ac:dyDescent="0.3">
      <c r="A4" s="23" t="s">
        <v>2</v>
      </c>
      <c r="B4" s="21">
        <v>182678.03470111199</v>
      </c>
      <c r="C4" s="21">
        <v>24594.9923579776</v>
      </c>
      <c r="F4" s="23" t="s">
        <v>2</v>
      </c>
      <c r="G4" s="21">
        <v>1391.41841630979</v>
      </c>
      <c r="H4" s="21">
        <v>1133.9484195616101</v>
      </c>
      <c r="I4" s="21">
        <v>46.897975363349197</v>
      </c>
      <c r="J4" s="21">
        <v>162.43705109762601</v>
      </c>
      <c r="K4" s="21">
        <v>931.83773078258503</v>
      </c>
      <c r="L4" s="21">
        <v>72.151715030561604</v>
      </c>
      <c r="M4" s="21">
        <v>405.81189129008902</v>
      </c>
      <c r="N4" s="21">
        <v>182096.303705286</v>
      </c>
      <c r="O4" s="21">
        <v>24513.4009266908</v>
      </c>
      <c r="P4" s="21">
        <v>157582.90277859499</v>
      </c>
      <c r="Q4" s="21">
        <v>101.751218329227</v>
      </c>
      <c r="R4" s="21">
        <v>26.703157029712699</v>
      </c>
      <c r="S4" s="21">
        <v>13275.314829720501</v>
      </c>
      <c r="T4" s="21">
        <v>55.5556778937042</v>
      </c>
      <c r="U4" s="21">
        <v>678.25552186158302</v>
      </c>
      <c r="V4" s="21">
        <v>81.399397807503405</v>
      </c>
      <c r="W4" s="21">
        <v>214.59295546112401</v>
      </c>
      <c r="X4" s="21">
        <v>1696.0915409756501</v>
      </c>
      <c r="Y4" s="21">
        <v>3940.1587420426899</v>
      </c>
      <c r="Z4" s="21">
        <v>219.19740394737499</v>
      </c>
      <c r="AA4" s="21">
        <v>79.877282186103102</v>
      </c>
      <c r="AB4" s="23"/>
      <c r="AC4" s="46">
        <f t="shared" ref="AC4:AD56" si="2">(N4-B4)/(B4+1E-50)</f>
        <v>-3.1844605553031247E-3</v>
      </c>
      <c r="AD4" s="46">
        <f t="shared" si="2"/>
        <v>-3.3174001479344189E-3</v>
      </c>
      <c r="AE4" s="23"/>
      <c r="AF4" s="21">
        <v>4</v>
      </c>
      <c r="AG4" s="21" t="s">
        <v>2</v>
      </c>
      <c r="AH4" s="21">
        <v>870.49050871984798</v>
      </c>
      <c r="AI4" s="21">
        <v>688.67758629395996</v>
      </c>
      <c r="AJ4" s="21">
        <v>29.564940560753001</v>
      </c>
      <c r="AK4" s="21">
        <v>108.987696473997</v>
      </c>
      <c r="AL4" s="21">
        <v>580.00573950901105</v>
      </c>
      <c r="AM4" s="21">
        <v>47.428009575212997</v>
      </c>
      <c r="AN4" s="21">
        <v>254.689845395134</v>
      </c>
      <c r="AO4" s="21">
        <v>96512.083602023704</v>
      </c>
      <c r="AP4" s="21">
        <v>61.043239263626702</v>
      </c>
      <c r="AQ4" s="21">
        <v>16.547103869187399</v>
      </c>
      <c r="AR4" s="21">
        <v>8179.5876043918197</v>
      </c>
      <c r="AS4" s="21">
        <v>35.296958084583999</v>
      </c>
      <c r="AT4" s="21">
        <v>437.65291779150499</v>
      </c>
      <c r="AU4" s="21">
        <v>56.302126134988697</v>
      </c>
      <c r="AV4" s="21">
        <v>149.200480360379</v>
      </c>
      <c r="AW4" s="21">
        <v>1094.4184667520501</v>
      </c>
      <c r="AX4" s="21">
        <v>2458.4551735210998</v>
      </c>
      <c r="AY4" s="21">
        <v>141.29024969647</v>
      </c>
      <c r="AZ4" s="21">
        <v>49.6960185621355</v>
      </c>
      <c r="BA4" s="21">
        <f t="shared" si="0"/>
        <v>111771.41826697947</v>
      </c>
      <c r="BB4" s="21">
        <f t="shared" ref="BB4:BB51" si="3">SUM(AH4:AZ4)-AO4</f>
        <v>15259.334664955764</v>
      </c>
      <c r="BD4" s="21">
        <f t="shared" si="1"/>
        <v>-70906.61643413252</v>
      </c>
      <c r="BE4" s="21">
        <f t="shared" si="1"/>
        <v>-9335.6576930218362</v>
      </c>
      <c r="BG4" s="19">
        <f t="shared" ref="BG4:BH51" si="4">BA4/N4</f>
        <v>0.61380388285023113</v>
      </c>
      <c r="BH4" s="19">
        <f t="shared" si="4"/>
        <v>0.62248949913518614</v>
      </c>
      <c r="BJ4" s="19">
        <v>0.63529385618008294</v>
      </c>
      <c r="BK4" s="19">
        <v>0.64286727323108062</v>
      </c>
      <c r="BL4" s="19"/>
      <c r="BM4" s="19"/>
      <c r="BN4" s="19"/>
      <c r="BP4" s="19"/>
      <c r="BQ4" s="19"/>
    </row>
    <row r="5" spans="1:69" x14ac:dyDescent="0.3">
      <c r="A5" s="23" t="s">
        <v>3</v>
      </c>
      <c r="B5" s="21">
        <v>394330.59810653102</v>
      </c>
      <c r="C5" s="21">
        <v>54609.066370966197</v>
      </c>
      <c r="D5" s="23" t="s">
        <v>526</v>
      </c>
      <c r="F5" s="23" t="s">
        <v>3</v>
      </c>
      <c r="G5" s="21">
        <v>3244.88272347977</v>
      </c>
      <c r="H5" s="21">
        <v>2548.2611693314998</v>
      </c>
      <c r="I5" s="21">
        <v>87.712040554021499</v>
      </c>
      <c r="J5" s="21">
        <v>318.652753958674</v>
      </c>
      <c r="K5" s="21">
        <v>2436.69767809211</v>
      </c>
      <c r="L5" s="21">
        <v>151.92618840699501</v>
      </c>
      <c r="M5" s="21">
        <v>982.78745702365097</v>
      </c>
      <c r="N5" s="21">
        <v>394413.36311855901</v>
      </c>
      <c r="O5" s="21">
        <v>54469.005129835699</v>
      </c>
      <c r="P5" s="21">
        <v>339944.35798872297</v>
      </c>
      <c r="Q5" s="21">
        <v>203.11582169017299</v>
      </c>
      <c r="R5" s="21">
        <v>61.095627628322703</v>
      </c>
      <c r="S5" s="21">
        <v>28067.711120003099</v>
      </c>
      <c r="T5" s="21">
        <v>75.030572209637498</v>
      </c>
      <c r="U5" s="21">
        <v>1558.4976338894401</v>
      </c>
      <c r="V5" s="21">
        <v>184.10939505172499</v>
      </c>
      <c r="W5" s="21">
        <v>479.00065060599502</v>
      </c>
      <c r="X5" s="21">
        <v>3899.2480595468401</v>
      </c>
      <c r="Y5" s="21">
        <v>9510.5531527747899</v>
      </c>
      <c r="Z5" s="21">
        <v>448.83819198950499</v>
      </c>
      <c r="AA5" s="21">
        <v>210.884893599431</v>
      </c>
      <c r="AB5" s="23"/>
      <c r="AC5" s="46">
        <f t="shared" si="2"/>
        <v>2.0988736969791854E-4</v>
      </c>
      <c r="AD5" s="46">
        <f t="shared" si="2"/>
        <v>-2.5647983098455464E-3</v>
      </c>
      <c r="AE5" s="23"/>
      <c r="AF5" s="21">
        <v>5</v>
      </c>
      <c r="AG5" s="21" t="s">
        <v>3</v>
      </c>
      <c r="AH5" s="21">
        <v>878.23079026891196</v>
      </c>
      <c r="AI5" s="21">
        <v>606.78193996561595</v>
      </c>
      <c r="AJ5" s="21">
        <v>21.831842179481701</v>
      </c>
      <c r="AK5" s="21">
        <v>72.149846365492493</v>
      </c>
      <c r="AL5" s="21">
        <v>641.46631760656305</v>
      </c>
      <c r="AM5" s="21">
        <v>34.837035919955603</v>
      </c>
      <c r="AN5" s="21">
        <v>254.399375208132</v>
      </c>
      <c r="AO5" s="21">
        <v>82139.876690716701</v>
      </c>
      <c r="AP5" s="21">
        <v>45.294571841194497</v>
      </c>
      <c r="AQ5" s="21">
        <v>15.825629529566299</v>
      </c>
      <c r="AR5" s="21">
        <v>7111.8074007678397</v>
      </c>
      <c r="AS5" s="21">
        <v>19.253542955613199</v>
      </c>
      <c r="AT5" s="21">
        <v>369.124629206973</v>
      </c>
      <c r="AU5" s="21">
        <v>42.702292618557003</v>
      </c>
      <c r="AV5" s="21">
        <v>109.59150490693</v>
      </c>
      <c r="AW5" s="21">
        <v>923.55028204661005</v>
      </c>
      <c r="AX5" s="21">
        <v>2540.2081779599498</v>
      </c>
      <c r="AY5" s="21">
        <v>102.436648201338</v>
      </c>
      <c r="AZ5" s="21">
        <v>55.956534505923798</v>
      </c>
      <c r="BA5" s="21">
        <f t="shared" si="0"/>
        <v>95985.325052771354</v>
      </c>
      <c r="BB5" s="21">
        <f t="shared" si="3"/>
        <v>13845.448362054653</v>
      </c>
      <c r="BD5" s="21">
        <f t="shared" si="1"/>
        <v>-298345.27305375965</v>
      </c>
      <c r="BE5" s="21">
        <f t="shared" si="1"/>
        <v>-40763.618008911544</v>
      </c>
      <c r="BG5" s="19">
        <f t="shared" si="4"/>
        <v>0.24336225399117262</v>
      </c>
      <c r="BH5" s="19">
        <f t="shared" si="4"/>
        <v>0.25418948499337896</v>
      </c>
      <c r="BJ5" s="19">
        <v>0.25943606139684711</v>
      </c>
      <c r="BK5" s="19">
        <v>0.26975647693771199</v>
      </c>
      <c r="BL5" s="19"/>
      <c r="BM5" s="19"/>
      <c r="BN5" s="19"/>
      <c r="BP5" s="19"/>
      <c r="BQ5" s="19"/>
    </row>
    <row r="6" spans="1:69" x14ac:dyDescent="0.3">
      <c r="A6" s="23" t="s">
        <v>4</v>
      </c>
      <c r="B6" s="21">
        <v>309117.28084957198</v>
      </c>
      <c r="C6" s="21">
        <v>39088.975266011803</v>
      </c>
      <c r="F6" s="23" t="s">
        <v>4</v>
      </c>
      <c r="G6" s="21">
        <v>1697.74893478176</v>
      </c>
      <c r="H6" s="21">
        <v>2092.1770725926899</v>
      </c>
      <c r="I6" s="21">
        <v>75.077723595517995</v>
      </c>
      <c r="J6" s="21">
        <v>518.02978929325297</v>
      </c>
      <c r="K6" s="21">
        <v>1401.6530923681501</v>
      </c>
      <c r="L6" s="21">
        <v>203.37890354227599</v>
      </c>
      <c r="M6" s="21">
        <v>671.07445967470699</v>
      </c>
      <c r="N6" s="21">
        <v>309146.668505351</v>
      </c>
      <c r="O6" s="21">
        <v>39097.768236276999</v>
      </c>
      <c r="P6" s="21">
        <v>270048.90026907402</v>
      </c>
      <c r="Q6" s="21">
        <v>146.551006839839</v>
      </c>
      <c r="R6" s="21">
        <v>36.712309202643297</v>
      </c>
      <c r="S6" s="21">
        <v>18982.646436724499</v>
      </c>
      <c r="T6" s="21">
        <v>75.044894745834597</v>
      </c>
      <c r="U6" s="21">
        <v>1786.8342143002701</v>
      </c>
      <c r="V6" s="21">
        <v>278.55192766635201</v>
      </c>
      <c r="W6" s="21">
        <v>744.25919089821798</v>
      </c>
      <c r="X6" s="21">
        <v>4467.4035225450098</v>
      </c>
      <c r="Y6" s="21">
        <v>5231.5355410417897</v>
      </c>
      <c r="Z6" s="21">
        <v>568.73056994989895</v>
      </c>
      <c r="AA6" s="21">
        <v>120.358646514217</v>
      </c>
      <c r="AB6" s="23"/>
      <c r="AC6" s="46">
        <f t="shared" si="2"/>
        <v>9.5069598497542399E-5</v>
      </c>
      <c r="AD6" s="46">
        <f t="shared" si="2"/>
        <v>2.2494757678751196E-4</v>
      </c>
      <c r="AE6" s="23"/>
      <c r="AF6" s="21">
        <v>6</v>
      </c>
      <c r="AG6" s="21" t="s">
        <v>4</v>
      </c>
      <c r="AH6" s="21">
        <v>921.30309702687703</v>
      </c>
      <c r="AI6" s="21">
        <v>1109.84545470648</v>
      </c>
      <c r="AJ6" s="21">
        <v>43.3668169310628</v>
      </c>
      <c r="AK6" s="21">
        <v>324.09319979596899</v>
      </c>
      <c r="AL6" s="21">
        <v>755.07070900902795</v>
      </c>
      <c r="AM6" s="21">
        <v>124.96350597250699</v>
      </c>
      <c r="AN6" s="21">
        <v>375.063210801894</v>
      </c>
      <c r="AO6" s="21">
        <v>144910.99877737899</v>
      </c>
      <c r="AP6" s="21">
        <v>74.598890707047303</v>
      </c>
      <c r="AQ6" s="21">
        <v>19.7405718147781</v>
      </c>
      <c r="AR6" s="21">
        <v>10168.545212569799</v>
      </c>
      <c r="AS6" s="21">
        <v>44.900004094756497</v>
      </c>
      <c r="AT6" s="21">
        <v>1064.7596495376899</v>
      </c>
      <c r="AU6" s="21">
        <v>179.20094620550299</v>
      </c>
      <c r="AV6" s="21">
        <v>481.71657714258203</v>
      </c>
      <c r="AW6" s="21">
        <v>2662.0527984499799</v>
      </c>
      <c r="AX6" s="21">
        <v>2827.3650182720198</v>
      </c>
      <c r="AY6" s="21">
        <v>341.39782764692802</v>
      </c>
      <c r="AZ6" s="21">
        <v>64.546270606986099</v>
      </c>
      <c r="BA6" s="21">
        <f t="shared" si="0"/>
        <v>166493.52853867086</v>
      </c>
      <c r="BB6" s="21">
        <f t="shared" si="3"/>
        <v>21582.529761291866</v>
      </c>
      <c r="BD6" s="21">
        <f t="shared" si="1"/>
        <v>-142623.75231090112</v>
      </c>
      <c r="BE6" s="21">
        <f t="shared" si="1"/>
        <v>-17506.445504719937</v>
      </c>
      <c r="BG6" s="19">
        <f t="shared" si="4"/>
        <v>0.53855837859623912</v>
      </c>
      <c r="BH6" s="19">
        <f t="shared" si="4"/>
        <v>0.55201436641763202</v>
      </c>
      <c r="BJ6" s="19">
        <v>0.58098055859055198</v>
      </c>
      <c r="BK6" s="19">
        <v>0.59385387042719684</v>
      </c>
      <c r="BL6" s="19"/>
      <c r="BM6" s="19"/>
      <c r="BN6" s="19"/>
      <c r="BP6" s="19"/>
      <c r="BQ6" s="19"/>
    </row>
    <row r="7" spans="1:69" x14ac:dyDescent="0.3">
      <c r="A7" s="23" t="s">
        <v>5</v>
      </c>
      <c r="B7" s="21">
        <v>282548.88955456897</v>
      </c>
      <c r="C7" s="21">
        <v>41230.987684377797</v>
      </c>
      <c r="F7" s="23" t="s">
        <v>5</v>
      </c>
      <c r="G7" s="21">
        <v>2183.12293192678</v>
      </c>
      <c r="H7" s="21">
        <v>1885.97636049978</v>
      </c>
      <c r="I7" s="21">
        <v>74.604426069655005</v>
      </c>
      <c r="J7" s="21">
        <v>457.77533721346703</v>
      </c>
      <c r="K7" s="21">
        <v>1661.3266830911</v>
      </c>
      <c r="L7" s="21">
        <v>191.33262421667001</v>
      </c>
      <c r="M7" s="21">
        <v>747.87689351124595</v>
      </c>
      <c r="N7" s="21">
        <v>281973.090195695</v>
      </c>
      <c r="O7" s="21">
        <v>41084.801834335798</v>
      </c>
      <c r="P7" s="21">
        <v>240888.28836135901</v>
      </c>
      <c r="Q7" s="21">
        <v>118.94194600880699</v>
      </c>
      <c r="R7" s="21">
        <v>42.088090841449102</v>
      </c>
      <c r="S7" s="21">
        <v>19779.337604126998</v>
      </c>
      <c r="T7" s="21">
        <v>72.431276778165397</v>
      </c>
      <c r="U7" s="21">
        <v>1646.8859984457399</v>
      </c>
      <c r="V7" s="21">
        <v>277.674730943523</v>
      </c>
      <c r="W7" s="21">
        <v>744.957568382413</v>
      </c>
      <c r="X7" s="21">
        <v>4118.8520854070503</v>
      </c>
      <c r="Y7" s="21">
        <v>6418.9147796755897</v>
      </c>
      <c r="Z7" s="21">
        <v>519.415008526375</v>
      </c>
      <c r="AA7" s="21">
        <v>143.28748867099799</v>
      </c>
      <c r="AB7" s="23"/>
      <c r="AC7" s="46">
        <f t="shared" si="2"/>
        <v>-2.0378751435962466E-3</v>
      </c>
      <c r="AD7" s="46">
        <f t="shared" si="2"/>
        <v>-3.5455335477541212E-3</v>
      </c>
      <c r="AE7" s="23"/>
      <c r="AF7" s="21">
        <v>8</v>
      </c>
      <c r="AG7" s="21" t="s">
        <v>5</v>
      </c>
      <c r="AH7" s="21">
        <v>1029.1417222902701</v>
      </c>
      <c r="AI7" s="21">
        <v>804.35194334337098</v>
      </c>
      <c r="AJ7" s="21">
        <v>36.801221449387299</v>
      </c>
      <c r="AK7" s="21">
        <v>251.22456293197499</v>
      </c>
      <c r="AL7" s="21">
        <v>765.63071527311001</v>
      </c>
      <c r="AM7" s="21">
        <v>101.640519448042</v>
      </c>
      <c r="AN7" s="21">
        <v>356.51311661679199</v>
      </c>
      <c r="AO7" s="21">
        <v>105800.768278697</v>
      </c>
      <c r="AP7" s="21">
        <v>45.962532074311099</v>
      </c>
      <c r="AQ7" s="21">
        <v>19.239227074542001</v>
      </c>
      <c r="AR7" s="21">
        <v>8862.5153232128996</v>
      </c>
      <c r="AS7" s="21">
        <v>37.733415168005301</v>
      </c>
      <c r="AT7" s="21">
        <v>840.81632551946097</v>
      </c>
      <c r="AU7" s="21">
        <v>156.436302274486</v>
      </c>
      <c r="AV7" s="21">
        <v>422.55217698996398</v>
      </c>
      <c r="AW7" s="21">
        <v>2102.8214868239102</v>
      </c>
      <c r="AX7" s="21">
        <v>2991.3309963053598</v>
      </c>
      <c r="AY7" s="21">
        <v>266.99844294411298</v>
      </c>
      <c r="AZ7" s="21">
        <v>65.8069720045807</v>
      </c>
      <c r="BA7" s="21">
        <f t="shared" si="0"/>
        <v>124958.28528044157</v>
      </c>
      <c r="BB7" s="21">
        <f t="shared" si="3"/>
        <v>19157.517001744578</v>
      </c>
      <c r="BD7" s="21">
        <f t="shared" si="1"/>
        <v>-157590.6042741274</v>
      </c>
      <c r="BE7" s="21">
        <f t="shared" si="1"/>
        <v>-22073.470682633219</v>
      </c>
      <c r="BG7" s="19">
        <f t="shared" si="4"/>
        <v>0.44315677497351968</v>
      </c>
      <c r="BH7" s="19">
        <f t="shared" si="4"/>
        <v>0.46629206291398168</v>
      </c>
      <c r="BJ7" s="19">
        <v>0.51100838366381907</v>
      </c>
      <c r="BK7" s="19">
        <v>0.52575538985690318</v>
      </c>
      <c r="BL7" s="19"/>
      <c r="BM7" s="19"/>
      <c r="BN7" s="19"/>
      <c r="BP7" s="19"/>
      <c r="BQ7" s="19"/>
    </row>
    <row r="8" spans="1:69" x14ac:dyDescent="0.3">
      <c r="A8" s="23" t="s">
        <v>6</v>
      </c>
      <c r="B8" s="21">
        <v>24370.668977113899</v>
      </c>
      <c r="C8" s="21">
        <v>4017.2648370503098</v>
      </c>
      <c r="D8" s="23" t="s">
        <v>526</v>
      </c>
      <c r="F8" s="23" t="s">
        <v>6</v>
      </c>
      <c r="G8" s="21">
        <v>247.65493190473799</v>
      </c>
      <c r="H8" s="21">
        <v>187.65493851860401</v>
      </c>
      <c r="I8" s="21">
        <v>6.53523302303278</v>
      </c>
      <c r="J8" s="21">
        <v>19.748172864410201</v>
      </c>
      <c r="K8" s="21">
        <v>180.34278410688</v>
      </c>
      <c r="L8" s="21">
        <v>6.8168122488797698</v>
      </c>
      <c r="M8" s="21">
        <v>69.865403528497495</v>
      </c>
      <c r="N8" s="21">
        <v>24269.163996042698</v>
      </c>
      <c r="O8" s="21">
        <v>4003.23448673644</v>
      </c>
      <c r="P8" s="21">
        <v>20265.929509306199</v>
      </c>
      <c r="Q8" s="21">
        <v>15.5968416585371</v>
      </c>
      <c r="R8" s="21">
        <v>4.37587719153204</v>
      </c>
      <c r="S8" s="21">
        <v>2116.19691033251</v>
      </c>
      <c r="T8" s="21">
        <v>6.7644769699675296</v>
      </c>
      <c r="U8" s="21">
        <v>103.481011370338</v>
      </c>
      <c r="V8" s="21">
        <v>4.6543442627468501</v>
      </c>
      <c r="W8" s="21">
        <v>8.7257322045668708</v>
      </c>
      <c r="X8" s="21">
        <v>258.65633999680301</v>
      </c>
      <c r="Y8" s="21">
        <v>726.35664180955405</v>
      </c>
      <c r="Z8" s="21">
        <v>23.747961000236899</v>
      </c>
      <c r="AA8" s="21">
        <v>16.0600737446055</v>
      </c>
      <c r="AB8" s="23"/>
      <c r="AC8" s="46">
        <f t="shared" si="2"/>
        <v>-4.1650469737421827E-3</v>
      </c>
      <c r="AD8" s="46">
        <f t="shared" si="2"/>
        <v>-3.492513160813076E-3</v>
      </c>
      <c r="AE8" s="23"/>
      <c r="AF8" s="21">
        <v>9</v>
      </c>
      <c r="AG8" s="21" t="s">
        <v>6</v>
      </c>
      <c r="AH8" s="21">
        <v>59.977178787576399</v>
      </c>
      <c r="AI8" s="21">
        <v>50.010116999616301</v>
      </c>
      <c r="AJ8" s="21">
        <v>1.6352308539495299</v>
      </c>
      <c r="AK8" s="21">
        <v>5.1656160183170696</v>
      </c>
      <c r="AL8" s="21">
        <v>44.440167156529498</v>
      </c>
      <c r="AM8" s="21">
        <v>1.78478804078451</v>
      </c>
      <c r="AN8" s="21">
        <v>17.3280843020517</v>
      </c>
      <c r="AO8" s="21">
        <v>5208.7980770017302</v>
      </c>
      <c r="AP8" s="21">
        <v>4.0500976239086599</v>
      </c>
      <c r="AQ8" s="21">
        <v>1.0853253336924999</v>
      </c>
      <c r="AR8" s="21">
        <v>537.24315384208899</v>
      </c>
      <c r="AS8" s="21">
        <v>1.68611819670814</v>
      </c>
      <c r="AT8" s="21">
        <v>26.81810432276</v>
      </c>
      <c r="AU8" s="21">
        <v>1.10555208580423</v>
      </c>
      <c r="AV8" s="21">
        <v>1.96487470606782</v>
      </c>
      <c r="AW8" s="21">
        <v>67.024995287515395</v>
      </c>
      <c r="AX8" s="21">
        <v>177.483298535693</v>
      </c>
      <c r="AY8" s="21">
        <v>6.3314329607146602</v>
      </c>
      <c r="AZ8" s="21">
        <v>3.96994362029979</v>
      </c>
      <c r="BA8" s="21">
        <f t="shared" si="0"/>
        <v>6217.9021556758098</v>
      </c>
      <c r="BB8" s="21">
        <f t="shared" si="3"/>
        <v>1009.1040786740796</v>
      </c>
      <c r="BD8" s="21">
        <f t="shared" si="1"/>
        <v>-18152.76682143809</v>
      </c>
      <c r="BE8" s="21">
        <f t="shared" si="1"/>
        <v>-3008.1607583762302</v>
      </c>
      <c r="BG8" s="19">
        <f t="shared" si="4"/>
        <v>0.2562058650512104</v>
      </c>
      <c r="BH8" s="19">
        <f t="shared" si="4"/>
        <v>0.25207218863083192</v>
      </c>
      <c r="BJ8" s="19">
        <v>0.15663822663341173</v>
      </c>
      <c r="BK8" s="19">
        <v>0.1535545496013257</v>
      </c>
      <c r="BL8" s="19"/>
      <c r="BM8" s="19"/>
      <c r="BN8" s="19"/>
      <c r="BP8" s="19"/>
      <c r="BQ8" s="19"/>
    </row>
    <row r="9" spans="1:69" x14ac:dyDescent="0.3">
      <c r="A9" s="23" t="s">
        <v>7</v>
      </c>
      <c r="B9" s="21">
        <v>15495.441346822699</v>
      </c>
      <c r="C9" s="21">
        <v>2387.19694212267</v>
      </c>
      <c r="D9" s="23" t="s">
        <v>526</v>
      </c>
      <c r="F9" s="23" t="s">
        <v>7</v>
      </c>
      <c r="G9" s="21">
        <v>115.042706724648</v>
      </c>
      <c r="H9" s="21">
        <v>138.62405584307501</v>
      </c>
      <c r="I9" s="21">
        <v>3.9706709215871001</v>
      </c>
      <c r="J9" s="21">
        <v>20.438826259252501</v>
      </c>
      <c r="K9" s="21">
        <v>93.033758935608503</v>
      </c>
      <c r="L9" s="21">
        <v>6.80767913931557</v>
      </c>
      <c r="M9" s="21">
        <v>39.077822715322597</v>
      </c>
      <c r="N9" s="21">
        <v>15398.6567218483</v>
      </c>
      <c r="O9" s="21">
        <v>2382.9908179808899</v>
      </c>
      <c r="P9" s="21">
        <v>13015.665903867401</v>
      </c>
      <c r="Q9" s="21">
        <v>9.2953646720349106</v>
      </c>
      <c r="R9" s="21">
        <v>2.2826271377943801</v>
      </c>
      <c r="S9" s="21">
        <v>1249.6449376918699</v>
      </c>
      <c r="T9" s="21">
        <v>4.2400508165368596</v>
      </c>
      <c r="U9" s="21">
        <v>84.262792815136905</v>
      </c>
      <c r="V9" s="21">
        <v>5.7823311672922202</v>
      </c>
      <c r="W9" s="21">
        <v>12.7586038239168</v>
      </c>
      <c r="X9" s="21">
        <v>210.499671401092</v>
      </c>
      <c r="Y9" s="21">
        <v>356.18089000589703</v>
      </c>
      <c r="Z9" s="21">
        <v>22.580933547181601</v>
      </c>
      <c r="AA9" s="21">
        <v>8.4670943633327198</v>
      </c>
      <c r="AB9" s="23"/>
      <c r="AC9" s="46">
        <f t="shared" si="2"/>
        <v>-6.2460063452303809E-3</v>
      </c>
      <c r="AD9" s="46">
        <f t="shared" si="2"/>
        <v>-1.7619510428997101E-3</v>
      </c>
      <c r="AE9" s="23"/>
      <c r="AF9" s="21">
        <v>10</v>
      </c>
      <c r="AG9" s="21" t="s">
        <v>7</v>
      </c>
      <c r="AH9" s="21">
        <v>48.732032713834997</v>
      </c>
      <c r="AI9" s="21">
        <v>58.238038361614898</v>
      </c>
      <c r="AJ9" s="21">
        <v>1.69633630733749</v>
      </c>
      <c r="AK9" s="21">
        <v>8.9217292577807292</v>
      </c>
      <c r="AL9" s="21">
        <v>39.325108968638702</v>
      </c>
      <c r="AM9" s="21">
        <v>2.9845836292665799</v>
      </c>
      <c r="AN9" s="21">
        <v>16.606531759521602</v>
      </c>
      <c r="AO9" s="21">
        <v>5540.1127591453096</v>
      </c>
      <c r="AP9" s="21">
        <v>3.8905115819891898</v>
      </c>
      <c r="AQ9" s="21">
        <v>0.96493615184759995</v>
      </c>
      <c r="AR9" s="21">
        <v>526.84120401021403</v>
      </c>
      <c r="AS9" s="21">
        <v>1.8175775033981301</v>
      </c>
      <c r="AT9" s="21">
        <v>36.218850127676902</v>
      </c>
      <c r="AU9" s="21">
        <v>2.6637323117468599</v>
      </c>
      <c r="AV9" s="21">
        <v>6.0134051271039599</v>
      </c>
      <c r="AW9" s="21">
        <v>90.4820453094204</v>
      </c>
      <c r="AX9" s="21">
        <v>150.67332137815799</v>
      </c>
      <c r="AY9" s="21">
        <v>9.7706291704847104</v>
      </c>
      <c r="AZ9" s="21">
        <v>3.5745406398366701</v>
      </c>
      <c r="BA9" s="21">
        <f t="shared" si="0"/>
        <v>6549.5278734551803</v>
      </c>
      <c r="BB9" s="21">
        <f t="shared" si="3"/>
        <v>1009.4151143098707</v>
      </c>
      <c r="BD9" s="21">
        <f t="shared" si="1"/>
        <v>-8945.9134733675201</v>
      </c>
      <c r="BE9" s="21">
        <f t="shared" si="1"/>
        <v>-1377.7818278127993</v>
      </c>
      <c r="BG9" s="19">
        <f t="shared" si="4"/>
        <v>0.42533111762680043</v>
      </c>
      <c r="BH9" s="19">
        <f t="shared" si="4"/>
        <v>0.42359169271375913</v>
      </c>
      <c r="BJ9" s="19">
        <v>0.28853845495764613</v>
      </c>
      <c r="BK9" s="19">
        <v>0.28149709285647778</v>
      </c>
      <c r="BL9" s="19"/>
      <c r="BM9" s="19"/>
      <c r="BN9" s="19"/>
      <c r="BP9" s="19"/>
      <c r="BQ9" s="19"/>
    </row>
    <row r="10" spans="1:69" x14ac:dyDescent="0.3">
      <c r="A10" s="23" t="s">
        <v>8</v>
      </c>
      <c r="B10" s="21">
        <v>2917.2271365899101</v>
      </c>
      <c r="C10" s="21">
        <v>411.25217913492099</v>
      </c>
      <c r="F10" s="23" t="s">
        <v>8</v>
      </c>
      <c r="G10" s="21">
        <v>18.4442960366408</v>
      </c>
      <c r="H10" s="21">
        <v>28.331837497313</v>
      </c>
      <c r="I10" s="21">
        <v>0.53821888589427702</v>
      </c>
      <c r="J10" s="21">
        <v>2.0883496750938302</v>
      </c>
      <c r="K10" s="21">
        <v>15.719984567646</v>
      </c>
      <c r="L10" s="21">
        <v>0.904329767357268</v>
      </c>
      <c r="M10" s="21">
        <v>6.40324531380036</v>
      </c>
      <c r="N10" s="21">
        <v>2890.5389378241398</v>
      </c>
      <c r="O10" s="21">
        <v>409.55142281893899</v>
      </c>
      <c r="P10" s="21">
        <v>2480.9875150051998</v>
      </c>
      <c r="Q10" s="21">
        <v>1.3887508060649101</v>
      </c>
      <c r="R10" s="21">
        <v>0.40327937521012802</v>
      </c>
      <c r="S10" s="21">
        <v>230.56337020563601</v>
      </c>
      <c r="T10" s="21">
        <v>0.51204418062467905</v>
      </c>
      <c r="U10" s="21">
        <v>11.692803342206901</v>
      </c>
      <c r="V10" s="21">
        <v>0.27846930890612098</v>
      </c>
      <c r="W10" s="21">
        <v>0.15650747091276901</v>
      </c>
      <c r="X10" s="21">
        <v>29.201493851860299</v>
      </c>
      <c r="Y10" s="21">
        <v>57.959682093509002</v>
      </c>
      <c r="Z10" s="21">
        <v>3.4895647525036302</v>
      </c>
      <c r="AA10" s="21">
        <v>1.4751956877593799</v>
      </c>
      <c r="AB10" s="23"/>
      <c r="AC10" s="46">
        <f t="shared" si="2"/>
        <v>-9.148481594397689E-3</v>
      </c>
      <c r="AD10" s="46">
        <f t="shared" si="2"/>
        <v>-4.1355557545241159E-3</v>
      </c>
      <c r="AE10" s="23"/>
      <c r="AF10" s="21">
        <v>11</v>
      </c>
      <c r="AG10" s="21" t="s">
        <v>8</v>
      </c>
      <c r="AH10" s="21">
        <v>6.2271934104190603</v>
      </c>
      <c r="AI10" s="21">
        <v>9.6944719084134707</v>
      </c>
      <c r="AJ10" s="21">
        <v>0.17942996764422101</v>
      </c>
      <c r="AK10" s="21">
        <v>0.68749165827594705</v>
      </c>
      <c r="AL10" s="21">
        <v>5.3194368240649998</v>
      </c>
      <c r="AM10" s="21">
        <v>0.30858133853779901</v>
      </c>
      <c r="AN10" s="21">
        <v>2.1692830658805402</v>
      </c>
      <c r="AO10" s="21">
        <v>853.11357297946904</v>
      </c>
      <c r="AP10" s="21">
        <v>0.45762471270248301</v>
      </c>
      <c r="AQ10" s="21">
        <v>0.137069359671631</v>
      </c>
      <c r="AR10" s="21">
        <v>78.456112876093002</v>
      </c>
      <c r="AS10" s="21">
        <v>0.16911939189279901</v>
      </c>
      <c r="AT10" s="21">
        <v>3.9247637087423599</v>
      </c>
      <c r="AU10" s="21">
        <v>9.4438090445584405E-2</v>
      </c>
      <c r="AV10" s="21">
        <v>5.3144976024310397E-2</v>
      </c>
      <c r="AW10" s="21">
        <v>9.8016595115424501</v>
      </c>
      <c r="AX10" s="21">
        <v>19.5615913055777</v>
      </c>
      <c r="AY10" s="21">
        <v>1.1913148553549699</v>
      </c>
      <c r="AZ10" s="21">
        <v>0.50015893775886999</v>
      </c>
      <c r="BA10" s="21">
        <f t="shared" si="0"/>
        <v>992.04645887851132</v>
      </c>
      <c r="BB10" s="21">
        <f t="shared" si="3"/>
        <v>138.93288589904228</v>
      </c>
      <c r="BD10" s="21">
        <f t="shared" si="1"/>
        <v>-1925.1806777113989</v>
      </c>
      <c r="BE10" s="21">
        <f t="shared" si="1"/>
        <v>-272.31929323587872</v>
      </c>
      <c r="BG10" s="19">
        <f t="shared" si="4"/>
        <v>0.34320466882389644</v>
      </c>
      <c r="BH10" s="19">
        <f t="shared" si="4"/>
        <v>0.33923184771955717</v>
      </c>
      <c r="BJ10" s="19">
        <v>0.2977094472872423</v>
      </c>
      <c r="BK10" s="19">
        <v>0.29623422900293994</v>
      </c>
      <c r="BL10" s="19"/>
      <c r="BM10" s="19"/>
      <c r="BN10" s="19"/>
      <c r="BP10" s="19"/>
      <c r="BQ10" s="19"/>
    </row>
    <row r="11" spans="1:69" x14ac:dyDescent="0.3">
      <c r="A11" s="23" t="s">
        <v>9</v>
      </c>
      <c r="B11" s="21">
        <v>401015.34790568898</v>
      </c>
      <c r="C11" s="21">
        <v>56239.432235291002</v>
      </c>
      <c r="D11" s="23" t="s">
        <v>526</v>
      </c>
      <c r="F11" s="23" t="s">
        <v>9</v>
      </c>
      <c r="G11" s="21">
        <v>2725.1475758527699</v>
      </c>
      <c r="H11" s="21">
        <v>3098.5068874595499</v>
      </c>
      <c r="I11" s="21">
        <v>105.35765459084899</v>
      </c>
      <c r="J11" s="21">
        <v>458.570024790974</v>
      </c>
      <c r="K11" s="21">
        <v>2207.25269454411</v>
      </c>
      <c r="L11" s="21">
        <v>167.06372340812501</v>
      </c>
      <c r="M11" s="21">
        <v>927.10207289582502</v>
      </c>
      <c r="N11" s="21">
        <v>402990.15137193602</v>
      </c>
      <c r="O11" s="21">
        <v>56519.942453027703</v>
      </c>
      <c r="P11" s="21">
        <v>346470.20891890803</v>
      </c>
      <c r="Q11" s="21">
        <v>331.44031213038102</v>
      </c>
      <c r="R11" s="21">
        <v>57.415790494772203</v>
      </c>
      <c r="S11" s="21">
        <v>29736.2388154566</v>
      </c>
      <c r="T11" s="21">
        <v>100.281821414595</v>
      </c>
      <c r="U11" s="21">
        <v>1956.3590780270799</v>
      </c>
      <c r="V11" s="21">
        <v>162.202072873779</v>
      </c>
      <c r="W11" s="21">
        <v>410.570551232659</v>
      </c>
      <c r="X11" s="21">
        <v>4891.3576707066304</v>
      </c>
      <c r="Y11" s="21">
        <v>8463.6129869872093</v>
      </c>
      <c r="Z11" s="21">
        <v>533.83235852665098</v>
      </c>
      <c r="AA11" s="21">
        <v>187.63036163516799</v>
      </c>
      <c r="AB11" s="23"/>
      <c r="AC11" s="46">
        <f t="shared" si="2"/>
        <v>4.924508442284062E-3</v>
      </c>
      <c r="AD11" s="46">
        <f t="shared" si="2"/>
        <v>4.9877853774042335E-3</v>
      </c>
      <c r="AE11" s="23"/>
      <c r="AF11" s="21">
        <v>12</v>
      </c>
      <c r="AG11" s="21" t="s">
        <v>9</v>
      </c>
      <c r="AH11" s="21">
        <v>1336.13522345671</v>
      </c>
      <c r="AI11" s="21">
        <v>1524.27387126802</v>
      </c>
      <c r="AJ11" s="21">
        <v>51.5376108670714</v>
      </c>
      <c r="AK11" s="21">
        <v>221.512136447492</v>
      </c>
      <c r="AL11" s="21">
        <v>1081.11656347965</v>
      </c>
      <c r="AM11" s="21">
        <v>81.054464128863401</v>
      </c>
      <c r="AN11" s="21">
        <v>453.68181794881298</v>
      </c>
      <c r="AO11" s="21">
        <v>170710.16321121799</v>
      </c>
      <c r="AP11" s="21">
        <v>162.79851080014299</v>
      </c>
      <c r="AQ11" s="21">
        <v>28.197931391155599</v>
      </c>
      <c r="AR11" s="21">
        <v>14620.825107618301</v>
      </c>
      <c r="AS11" s="21">
        <v>49.087204264681397</v>
      </c>
      <c r="AT11" s="21">
        <v>951.40780308082901</v>
      </c>
      <c r="AU11" s="21">
        <v>77.623871835563705</v>
      </c>
      <c r="AV11" s="21">
        <v>196.097718799859</v>
      </c>
      <c r="AW11" s="21">
        <v>2378.7432616811702</v>
      </c>
      <c r="AX11" s="21">
        <v>4147.8941972713301</v>
      </c>
      <c r="AY11" s="21">
        <v>260.07269071335003</v>
      </c>
      <c r="AZ11" s="21">
        <v>91.921942264571797</v>
      </c>
      <c r="BA11" s="21">
        <f t="shared" si="0"/>
        <v>198424.14513853553</v>
      </c>
      <c r="BB11" s="21">
        <f t="shared" si="3"/>
        <v>27713.981927317538</v>
      </c>
      <c r="BD11" s="21">
        <f t="shared" si="1"/>
        <v>-202591.20276715345</v>
      </c>
      <c r="BE11" s="21">
        <f t="shared" si="1"/>
        <v>-28525.450307973464</v>
      </c>
      <c r="BG11" s="19">
        <f t="shared" si="4"/>
        <v>0.49237963871579038</v>
      </c>
      <c r="BH11" s="19">
        <f t="shared" si="4"/>
        <v>0.490339882252179</v>
      </c>
      <c r="BJ11" s="19">
        <v>0.41529860465716562</v>
      </c>
      <c r="BK11" s="19">
        <v>0.41370072412087666</v>
      </c>
      <c r="BL11" s="19"/>
      <c r="BM11" s="19"/>
      <c r="BN11" s="19"/>
      <c r="BP11" s="19"/>
      <c r="BQ11" s="19"/>
    </row>
    <row r="12" spans="1:69" x14ac:dyDescent="0.3">
      <c r="A12" s="23" t="s">
        <v>10</v>
      </c>
      <c r="B12" s="21">
        <v>296288.64897376602</v>
      </c>
      <c r="C12" s="21">
        <v>42311.967445164701</v>
      </c>
      <c r="D12" s="23" t="s">
        <v>526</v>
      </c>
      <c r="F12" s="23" t="s">
        <v>10</v>
      </c>
      <c r="G12" s="21">
        <v>2204.7422989798101</v>
      </c>
      <c r="H12" s="21">
        <v>2226.9048715532099</v>
      </c>
      <c r="I12" s="21">
        <v>74.894293832018803</v>
      </c>
      <c r="J12" s="21">
        <v>315.97303566527199</v>
      </c>
      <c r="K12" s="21">
        <v>1756.2470461923399</v>
      </c>
      <c r="L12" s="21">
        <v>118.927180277451</v>
      </c>
      <c r="M12" s="21">
        <v>720.45308619520802</v>
      </c>
      <c r="N12" s="21">
        <v>297276.81675642403</v>
      </c>
      <c r="O12" s="21">
        <v>42424.3994372448</v>
      </c>
      <c r="P12" s="21">
        <v>254852.41731917899</v>
      </c>
      <c r="Q12" s="21">
        <v>219.464338949607</v>
      </c>
      <c r="R12" s="21">
        <v>44.212356522649699</v>
      </c>
      <c r="S12" s="21">
        <v>22073.2520251106</v>
      </c>
      <c r="T12" s="21">
        <v>68.535999443332898</v>
      </c>
      <c r="U12" s="21">
        <v>1401.97825956117</v>
      </c>
      <c r="V12" s="21">
        <v>120.266061784531</v>
      </c>
      <c r="W12" s="21">
        <v>301.73753415235001</v>
      </c>
      <c r="X12" s="21">
        <v>3505.5996790070399</v>
      </c>
      <c r="Y12" s="21">
        <v>6744.9187054459599</v>
      </c>
      <c r="Z12" s="21">
        <v>375.21623151837798</v>
      </c>
      <c r="AA12" s="21">
        <v>151.07643305389701</v>
      </c>
      <c r="AB12" s="23"/>
      <c r="AC12" s="78">
        <f t="shared" si="2"/>
        <v>3.3351523457974489E-3</v>
      </c>
      <c r="AD12" s="78">
        <f t="shared" si="2"/>
        <v>2.6572149410402195E-3</v>
      </c>
      <c r="AE12" s="23"/>
      <c r="AF12" s="21">
        <v>13</v>
      </c>
      <c r="AG12" s="21" t="s">
        <v>10</v>
      </c>
      <c r="AH12" s="21">
        <v>570.08370461452103</v>
      </c>
      <c r="AI12" s="21">
        <v>563.65768913970498</v>
      </c>
      <c r="AJ12" s="21">
        <v>19.204524691371301</v>
      </c>
      <c r="AK12" s="21">
        <v>82.158242677329795</v>
      </c>
      <c r="AL12" s="21">
        <v>451.026401909735</v>
      </c>
      <c r="AM12" s="21">
        <v>30.431511740116399</v>
      </c>
      <c r="AN12" s="21">
        <v>185.048022794514</v>
      </c>
      <c r="AO12" s="21">
        <v>63817.307751363202</v>
      </c>
      <c r="AP12" s="21">
        <v>54.681151301112898</v>
      </c>
      <c r="AQ12" s="21">
        <v>11.2932544877068</v>
      </c>
      <c r="AR12" s="21">
        <v>5632.8044591906901</v>
      </c>
      <c r="AS12" s="21">
        <v>17.891916319152202</v>
      </c>
      <c r="AT12" s="21">
        <v>360.25718701532003</v>
      </c>
      <c r="AU12" s="21">
        <v>31.061940493407601</v>
      </c>
      <c r="AV12" s="21">
        <v>77.602129657013194</v>
      </c>
      <c r="AW12" s="21">
        <v>900.764548998544</v>
      </c>
      <c r="AX12" s="21">
        <v>1738.8074645527599</v>
      </c>
      <c r="AY12" s="21">
        <v>95.722823877027096</v>
      </c>
      <c r="AZ12" s="21">
        <v>38.926758637854498</v>
      </c>
      <c r="BA12" s="21">
        <f t="shared" si="0"/>
        <v>74678.731483461102</v>
      </c>
      <c r="BB12" s="21">
        <f t="shared" si="3"/>
        <v>10861.423732097901</v>
      </c>
      <c r="BD12" s="21">
        <f t="shared" si="1"/>
        <v>-221609.91749030491</v>
      </c>
      <c r="BE12" s="21">
        <f t="shared" si="1"/>
        <v>-31450.5437130668</v>
      </c>
      <c r="BG12" s="19">
        <f t="shared" si="4"/>
        <v>0.25120940239564554</v>
      </c>
      <c r="BH12" s="19">
        <f t="shared" si="4"/>
        <v>0.25601832615602216</v>
      </c>
      <c r="BJ12" s="19">
        <v>0.25288756525715922</v>
      </c>
      <c r="BK12" s="19">
        <v>0.25740686140336305</v>
      </c>
      <c r="BL12" s="19"/>
      <c r="BM12" s="19"/>
      <c r="BN12" s="19"/>
      <c r="BP12" s="19"/>
      <c r="BQ12" s="19"/>
    </row>
    <row r="13" spans="1:69" x14ac:dyDescent="0.3">
      <c r="A13" s="23" t="s">
        <v>12</v>
      </c>
      <c r="B13" s="21">
        <v>567237.66683701403</v>
      </c>
      <c r="C13" s="21">
        <v>65579.108470079795</v>
      </c>
      <c r="F13" s="23" t="s">
        <v>12</v>
      </c>
      <c r="G13" s="21">
        <v>3635.3691444413198</v>
      </c>
      <c r="H13" s="21">
        <v>3517.4885108329499</v>
      </c>
      <c r="I13" s="21">
        <v>98.379919873013705</v>
      </c>
      <c r="J13" s="21">
        <v>282.101210734304</v>
      </c>
      <c r="K13" s="21">
        <v>2873.7867430568099</v>
      </c>
      <c r="L13" s="21">
        <v>166.562753517749</v>
      </c>
      <c r="M13" s="21">
        <v>1144.4989357187301</v>
      </c>
      <c r="N13" s="21">
        <v>568954.05513510399</v>
      </c>
      <c r="O13" s="21">
        <v>65579.622113725403</v>
      </c>
      <c r="P13" s="21">
        <v>503374.43302137899</v>
      </c>
      <c r="Q13" s="21">
        <v>291.90596460479401</v>
      </c>
      <c r="R13" s="21">
        <v>74.372167385924598</v>
      </c>
      <c r="S13" s="21">
        <v>35124.9623621422</v>
      </c>
      <c r="T13" s="21">
        <v>69.950171288105395</v>
      </c>
      <c r="U13" s="21">
        <v>1724.6030926437199</v>
      </c>
      <c r="V13" s="21">
        <v>167.97804561362901</v>
      </c>
      <c r="W13" s="21">
        <v>435.12236985840798</v>
      </c>
      <c r="X13" s="21">
        <v>4316.0144516278297</v>
      </c>
      <c r="Y13" s="21">
        <v>10883.5833161923</v>
      </c>
      <c r="Z13" s="21">
        <v>525.966141084784</v>
      </c>
      <c r="AA13" s="21">
        <v>246.97681310868199</v>
      </c>
      <c r="AB13" s="23"/>
      <c r="AC13" s="78">
        <f t="shared" si="2"/>
        <v>3.025871514599435E-3</v>
      </c>
      <c r="AD13" s="78">
        <f t="shared" si="2"/>
        <v>7.8324280032417506E-6</v>
      </c>
      <c r="AE13" s="23"/>
      <c r="AF13" s="21">
        <v>16</v>
      </c>
      <c r="AG13" s="21" t="s">
        <v>12</v>
      </c>
      <c r="AH13" s="21">
        <v>1745.24982806411</v>
      </c>
      <c r="AI13" s="21">
        <v>1577.06523235339</v>
      </c>
      <c r="AJ13" s="21">
        <v>48.233717254354403</v>
      </c>
      <c r="AK13" s="21">
        <v>168.16483488384301</v>
      </c>
      <c r="AL13" s="21">
        <v>1355.34769360068</v>
      </c>
      <c r="AM13" s="21">
        <v>89.272377629750196</v>
      </c>
      <c r="AN13" s="21">
        <v>549.49513479516395</v>
      </c>
      <c r="AO13" s="21">
        <v>226959.985194771</v>
      </c>
      <c r="AP13" s="21">
        <v>125.372630257404</v>
      </c>
      <c r="AQ13" s="21">
        <v>34.773738048945603</v>
      </c>
      <c r="AR13" s="21">
        <v>16230.529651635499</v>
      </c>
      <c r="AS13" s="21">
        <v>37.211265155985501</v>
      </c>
      <c r="AT13" s="21">
        <v>878.94799594852998</v>
      </c>
      <c r="AU13" s="21">
        <v>103.390517053324</v>
      </c>
      <c r="AV13" s="21">
        <v>271.63476197382101</v>
      </c>
      <c r="AW13" s="21">
        <v>2199.4201376328801</v>
      </c>
      <c r="AX13" s="21">
        <v>5179.2715071174598</v>
      </c>
      <c r="AY13" s="21">
        <v>268.50956107795997</v>
      </c>
      <c r="AZ13" s="21">
        <v>116.60469087394701</v>
      </c>
      <c r="BA13" s="21">
        <f t="shared" si="0"/>
        <v>257938.48047012798</v>
      </c>
      <c r="BB13" s="21">
        <f t="shared" si="3"/>
        <v>30978.495275356981</v>
      </c>
      <c r="BD13" s="21">
        <f t="shared" si="1"/>
        <v>-309299.18636688602</v>
      </c>
      <c r="BE13" s="21">
        <f t="shared" si="1"/>
        <v>-34600.613194722813</v>
      </c>
      <c r="BG13" s="19">
        <f t="shared" si="4"/>
        <v>0.45335555330364563</v>
      </c>
      <c r="BH13" s="19">
        <f t="shared" si="4"/>
        <v>0.4723798990734559</v>
      </c>
      <c r="BJ13" s="19">
        <v>0.48001121873679459</v>
      </c>
      <c r="BK13" s="19">
        <v>0.49601048390692992</v>
      </c>
      <c r="BL13" s="19"/>
      <c r="BM13" s="19"/>
      <c r="BN13" s="19"/>
      <c r="BP13" s="19"/>
      <c r="BQ13" s="19"/>
    </row>
    <row r="14" spans="1:69" x14ac:dyDescent="0.3">
      <c r="A14" s="23" t="s">
        <v>13</v>
      </c>
      <c r="B14" s="21">
        <v>1113280.9557556501</v>
      </c>
      <c r="C14" s="21">
        <v>160628.267041229</v>
      </c>
      <c r="D14" s="23" t="s">
        <v>526</v>
      </c>
      <c r="F14" s="23" t="s">
        <v>13</v>
      </c>
      <c r="G14" s="21">
        <v>10314.9531328229</v>
      </c>
      <c r="H14" s="21">
        <v>7800.9948712776304</v>
      </c>
      <c r="I14" s="21">
        <v>211.84448488455999</v>
      </c>
      <c r="J14" s="21">
        <v>323.26620713525898</v>
      </c>
      <c r="K14" s="21">
        <v>7610.1197833958804</v>
      </c>
      <c r="L14" s="21">
        <v>254.43559757932499</v>
      </c>
      <c r="M14" s="21">
        <v>2881.2067647723402</v>
      </c>
      <c r="N14" s="21">
        <v>1109381.97858308</v>
      </c>
      <c r="O14" s="21">
        <v>159603.25903889499</v>
      </c>
      <c r="P14" s="21">
        <v>949778.71954419406</v>
      </c>
      <c r="Q14" s="21">
        <v>476.36331364605797</v>
      </c>
      <c r="R14" s="21">
        <v>188.35902003450201</v>
      </c>
      <c r="S14" s="21">
        <v>86210.143750392701</v>
      </c>
      <c r="T14" s="21">
        <v>165.686482305152</v>
      </c>
      <c r="U14" s="21">
        <v>3188.6368728539301</v>
      </c>
      <c r="V14" s="21">
        <v>185.69192726951999</v>
      </c>
      <c r="W14" s="21">
        <v>389.425145268054</v>
      </c>
      <c r="X14" s="21">
        <v>7978.6462809680397</v>
      </c>
      <c r="Y14" s="21">
        <v>29871.648372272401</v>
      </c>
      <c r="Z14" s="21">
        <v>874.40692394605298</v>
      </c>
      <c r="AA14" s="21">
        <v>677.43010807056896</v>
      </c>
      <c r="AB14" s="23"/>
      <c r="AC14" s="78">
        <f t="shared" si="2"/>
        <v>-3.5022400701389903E-3</v>
      </c>
      <c r="AD14" s="78">
        <f t="shared" si="2"/>
        <v>-6.3812429855258299E-3</v>
      </c>
      <c r="AE14" s="23"/>
      <c r="AF14" s="21">
        <v>17</v>
      </c>
      <c r="AG14" s="21" t="s">
        <v>13</v>
      </c>
      <c r="AH14" s="21">
        <v>3082.29691495626</v>
      </c>
      <c r="AI14" s="21">
        <v>2224.5368378472799</v>
      </c>
      <c r="AJ14" s="21">
        <v>62.167466894925198</v>
      </c>
      <c r="AK14" s="21">
        <v>97.776082155671602</v>
      </c>
      <c r="AL14" s="21">
        <v>2249.7949028294001</v>
      </c>
      <c r="AM14" s="21">
        <v>74.380367821775394</v>
      </c>
      <c r="AN14" s="21">
        <v>851.52395155751799</v>
      </c>
      <c r="AO14" s="21">
        <v>270781.34283690102</v>
      </c>
      <c r="AP14" s="21">
        <v>128.75456250475901</v>
      </c>
      <c r="AQ14" s="21">
        <v>55.351814850471797</v>
      </c>
      <c r="AR14" s="21">
        <v>25146.3287733324</v>
      </c>
      <c r="AS14" s="21">
        <v>50.211970430763998</v>
      </c>
      <c r="AT14" s="21">
        <v>929.92547716510501</v>
      </c>
      <c r="AU14" s="21">
        <v>57.917492675679497</v>
      </c>
      <c r="AV14" s="21">
        <v>122.51047454758699</v>
      </c>
      <c r="AW14" s="21">
        <v>2326.7867494432999</v>
      </c>
      <c r="AX14" s="21">
        <v>8881.3911186391197</v>
      </c>
      <c r="AY14" s="21">
        <v>251.982083834554</v>
      </c>
      <c r="AZ14" s="21">
        <v>200.80228931067501</v>
      </c>
      <c r="BA14" s="21">
        <f t="shared" si="0"/>
        <v>317575.78216769814</v>
      </c>
      <c r="BB14" s="21">
        <f t="shared" si="3"/>
        <v>46794.439330797119</v>
      </c>
      <c r="BD14" s="21">
        <f t="shared" si="1"/>
        <v>-795705.17358795193</v>
      </c>
      <c r="BE14" s="21">
        <f t="shared" si="1"/>
        <v>-113833.82771043188</v>
      </c>
      <c r="BG14" s="19">
        <f t="shared" si="4"/>
        <v>0.28626369302781618</v>
      </c>
      <c r="BH14" s="19">
        <f t="shared" si="4"/>
        <v>0.29319225442253288</v>
      </c>
      <c r="BJ14" s="19">
        <v>0.33247190853929592</v>
      </c>
      <c r="BK14" s="19">
        <v>0.3358911486076977</v>
      </c>
      <c r="BL14" s="19"/>
      <c r="BM14" s="19"/>
      <c r="BN14" s="19"/>
      <c r="BP14" s="19"/>
      <c r="BQ14" s="19"/>
    </row>
    <row r="15" spans="1:69" x14ac:dyDescent="0.3">
      <c r="A15" s="23" t="s">
        <v>14</v>
      </c>
      <c r="B15" s="21">
        <v>145851.73051629399</v>
      </c>
      <c r="C15" s="21">
        <v>27266.0190124416</v>
      </c>
      <c r="D15" s="23" t="s">
        <v>526</v>
      </c>
      <c r="F15" s="23" t="s">
        <v>14</v>
      </c>
      <c r="G15" s="21">
        <v>1801.0582170119601</v>
      </c>
      <c r="H15" s="21">
        <v>1004.35297166509</v>
      </c>
      <c r="I15" s="21">
        <v>49.437133374118801</v>
      </c>
      <c r="J15" s="21">
        <v>206.81594094920001</v>
      </c>
      <c r="K15" s="21">
        <v>1235.02100387462</v>
      </c>
      <c r="L15" s="21">
        <v>65.703186781086501</v>
      </c>
      <c r="M15" s="21">
        <v>496.49215694703901</v>
      </c>
      <c r="N15" s="21">
        <v>144693.627180151</v>
      </c>
      <c r="O15" s="21">
        <v>27093.0814550791</v>
      </c>
      <c r="P15" s="21">
        <v>117600.54572507201</v>
      </c>
      <c r="Q15" s="21">
        <v>80.663449759420601</v>
      </c>
      <c r="R15" s="21">
        <v>29.210402636727899</v>
      </c>
      <c r="S15" s="21">
        <v>13464.9830735737</v>
      </c>
      <c r="T15" s="21">
        <v>57.561651989395699</v>
      </c>
      <c r="U15" s="21">
        <v>821.23186593693595</v>
      </c>
      <c r="V15" s="21">
        <v>82.143763598383998</v>
      </c>
      <c r="W15" s="21">
        <v>199.58575710577199</v>
      </c>
      <c r="X15" s="21">
        <v>2052.7203249612799</v>
      </c>
      <c r="Y15" s="21">
        <v>5144.78697211704</v>
      </c>
      <c r="Z15" s="21">
        <v>191.58632592029099</v>
      </c>
      <c r="AA15" s="21">
        <v>109.727256877042</v>
      </c>
      <c r="AB15" s="23"/>
      <c r="AC15" s="78">
        <f t="shared" si="2"/>
        <v>-7.9402783363863375E-3</v>
      </c>
      <c r="AD15" s="78">
        <f t="shared" si="2"/>
        <v>-6.3426038573356856E-3</v>
      </c>
      <c r="AE15" s="23"/>
      <c r="AF15" s="21">
        <v>18</v>
      </c>
      <c r="AG15" s="21" t="s">
        <v>14</v>
      </c>
      <c r="AH15" s="21">
        <v>457.34197482572802</v>
      </c>
      <c r="AI15" s="21">
        <v>254.200919000737</v>
      </c>
      <c r="AJ15" s="21">
        <v>12.6165756423872</v>
      </c>
      <c r="AK15" s="21">
        <v>54.774514074577901</v>
      </c>
      <c r="AL15" s="21">
        <v>312.789919178265</v>
      </c>
      <c r="AM15" s="21">
        <v>18.0090998325404</v>
      </c>
      <c r="AN15" s="21">
        <v>126.948489985633</v>
      </c>
      <c r="AO15" s="21">
        <v>30659.012271695101</v>
      </c>
      <c r="AP15" s="21">
        <v>19.333390281118401</v>
      </c>
      <c r="AQ15" s="21">
        <v>7.43242305685279</v>
      </c>
      <c r="AR15" s="21">
        <v>3413.9832534820298</v>
      </c>
      <c r="AS15" s="21">
        <v>14.713291485418701</v>
      </c>
      <c r="AT15" s="21">
        <v>213.24602375015201</v>
      </c>
      <c r="AU15" s="21">
        <v>23.446194082933999</v>
      </c>
      <c r="AV15" s="21">
        <v>58.023470685507498</v>
      </c>
      <c r="AW15" s="21">
        <v>533.04653175901001</v>
      </c>
      <c r="AX15" s="21">
        <v>1302.9507194524001</v>
      </c>
      <c r="AY15" s="21">
        <v>51.585450647906903</v>
      </c>
      <c r="AZ15" s="21">
        <v>27.777560827487001</v>
      </c>
      <c r="BA15" s="21">
        <f t="shared" si="0"/>
        <v>37561.232073745785</v>
      </c>
      <c r="BB15" s="21">
        <f t="shared" si="3"/>
        <v>6902.2198020506839</v>
      </c>
      <c r="BD15" s="21">
        <f t="shared" si="1"/>
        <v>-108290.49844254821</v>
      </c>
      <c r="BE15" s="21">
        <f t="shared" si="1"/>
        <v>-20363.799210390916</v>
      </c>
      <c r="BG15" s="19">
        <f t="shared" si="4"/>
        <v>0.259591474799233</v>
      </c>
      <c r="BH15" s="19">
        <f t="shared" si="4"/>
        <v>0.25475949694001065</v>
      </c>
      <c r="BJ15" s="19">
        <v>0.28451328968455025</v>
      </c>
      <c r="BK15" s="19">
        <v>0.28088336072283249</v>
      </c>
      <c r="BL15" s="19"/>
      <c r="BM15" s="19"/>
      <c r="BN15" s="19"/>
      <c r="BP15" s="19"/>
      <c r="BQ15" s="19"/>
    </row>
    <row r="16" spans="1:69" x14ac:dyDescent="0.3">
      <c r="A16" s="23" t="s">
        <v>15</v>
      </c>
      <c r="B16" s="21">
        <v>388689.11147644598</v>
      </c>
      <c r="C16" s="21">
        <v>57216.543242187799</v>
      </c>
      <c r="D16" s="23" t="s">
        <v>526</v>
      </c>
      <c r="F16" s="23" t="s">
        <v>15</v>
      </c>
      <c r="G16" s="21">
        <v>3325.75223190418</v>
      </c>
      <c r="H16" s="21">
        <v>2317.2144132674098</v>
      </c>
      <c r="I16" s="21">
        <v>105.07130695503101</v>
      </c>
      <c r="J16" s="21">
        <v>595.694768321786</v>
      </c>
      <c r="K16" s="21">
        <v>2427.11126462628</v>
      </c>
      <c r="L16" s="21">
        <v>243.58520932334599</v>
      </c>
      <c r="M16" s="21">
        <v>1061.5249998622101</v>
      </c>
      <c r="N16" s="21">
        <v>387880.77104922303</v>
      </c>
      <c r="O16" s="21">
        <v>56963.042355407</v>
      </c>
      <c r="P16" s="21">
        <v>330917.728693816</v>
      </c>
      <c r="Q16" s="21">
        <v>160.542058235089</v>
      </c>
      <c r="R16" s="21">
        <v>60.237943440422796</v>
      </c>
      <c r="S16" s="21">
        <v>27191.767942591599</v>
      </c>
      <c r="T16" s="21">
        <v>104.83663711370799</v>
      </c>
      <c r="U16" s="21">
        <v>2157.73075910646</v>
      </c>
      <c r="V16" s="21">
        <v>364.164780403115</v>
      </c>
      <c r="W16" s="21">
        <v>976.80559610222895</v>
      </c>
      <c r="X16" s="21">
        <v>5397.0200199518204</v>
      </c>
      <c r="Y16" s="21">
        <v>9614.4113835656499</v>
      </c>
      <c r="Z16" s="21">
        <v>650.604400645954</v>
      </c>
      <c r="AA16" s="21">
        <v>208.96663999073999</v>
      </c>
      <c r="AB16" s="23"/>
      <c r="AC16" s="78">
        <f t="shared" si="2"/>
        <v>-2.0796580180814689E-3</v>
      </c>
      <c r="AD16" s="78">
        <f t="shared" si="2"/>
        <v>-4.4305522916295989E-3</v>
      </c>
      <c r="AE16" s="23"/>
      <c r="AF16" s="21">
        <v>19</v>
      </c>
      <c r="AG16" s="21" t="s">
        <v>15</v>
      </c>
      <c r="AH16" s="21">
        <v>850.33146478843105</v>
      </c>
      <c r="AI16" s="21">
        <v>579.66797699313997</v>
      </c>
      <c r="AJ16" s="21">
        <v>28.6817363735105</v>
      </c>
      <c r="AK16" s="21">
        <v>181.605379268332</v>
      </c>
      <c r="AL16" s="21">
        <v>617.54011485684202</v>
      </c>
      <c r="AM16" s="21">
        <v>72.598087629124706</v>
      </c>
      <c r="AN16" s="21">
        <v>279.35040341031998</v>
      </c>
      <c r="AO16" s="21">
        <v>85094.154421798507</v>
      </c>
      <c r="AP16" s="21">
        <v>38.015829364128301</v>
      </c>
      <c r="AQ16" s="21">
        <v>15.3347738439659</v>
      </c>
      <c r="AR16" s="21">
        <v>6890.0409749011496</v>
      </c>
      <c r="AS16" s="21">
        <v>29.568504012438499</v>
      </c>
      <c r="AT16" s="21">
        <v>617.29586743146399</v>
      </c>
      <c r="AU16" s="21">
        <v>112.750010726241</v>
      </c>
      <c r="AV16" s="21">
        <v>304.44169303818802</v>
      </c>
      <c r="AW16" s="21">
        <v>1543.93815693068</v>
      </c>
      <c r="AX16" s="21">
        <v>2450.8796097848599</v>
      </c>
      <c r="AY16" s="21">
        <v>189.70027572997299</v>
      </c>
      <c r="AZ16" s="21">
        <v>52.933630666395899</v>
      </c>
      <c r="BA16" s="21">
        <f t="shared" si="0"/>
        <v>99948.82891154768</v>
      </c>
      <c r="BB16" s="21">
        <f t="shared" si="3"/>
        <v>14854.674489749174</v>
      </c>
      <c r="BD16" s="21">
        <f t="shared" si="1"/>
        <v>-288740.28256489831</v>
      </c>
      <c r="BE16" s="21">
        <f t="shared" si="1"/>
        <v>-42361.868752438626</v>
      </c>
      <c r="BG16" s="19">
        <f t="shared" si="4"/>
        <v>0.25767925705928829</v>
      </c>
      <c r="BH16" s="19">
        <f t="shared" si="4"/>
        <v>0.2607774071663353</v>
      </c>
      <c r="BJ16" s="19">
        <v>0.29889450855478955</v>
      </c>
      <c r="BK16" s="19">
        <v>0.30037037614797407</v>
      </c>
      <c r="BL16" s="19"/>
      <c r="BM16" s="19"/>
      <c r="BN16" s="19"/>
      <c r="BP16" s="19"/>
      <c r="BQ16" s="19"/>
    </row>
    <row r="17" spans="1:69" x14ac:dyDescent="0.3">
      <c r="A17" s="23" t="s">
        <v>16</v>
      </c>
      <c r="B17" s="21">
        <v>671034.34026318602</v>
      </c>
      <c r="C17" s="21">
        <v>89490.785747734597</v>
      </c>
      <c r="D17" s="23" t="s">
        <v>526</v>
      </c>
      <c r="F17" s="23" t="s">
        <v>16</v>
      </c>
      <c r="G17" s="21">
        <v>4475.0037374956501</v>
      </c>
      <c r="H17" s="21">
        <v>4368.2707386034799</v>
      </c>
      <c r="I17" s="21">
        <v>163.68333740086001</v>
      </c>
      <c r="J17" s="21">
        <v>966.82792440351204</v>
      </c>
      <c r="K17" s="21">
        <v>3551.5850608199999</v>
      </c>
      <c r="L17" s="21">
        <v>422.49230190093499</v>
      </c>
      <c r="M17" s="21">
        <v>1603.4328185540901</v>
      </c>
      <c r="N17" s="21">
        <v>672545.42923297896</v>
      </c>
      <c r="O17" s="21">
        <v>89476.781082601607</v>
      </c>
      <c r="P17" s="21">
        <v>583068.64815037698</v>
      </c>
      <c r="Q17" s="21">
        <v>340.89309942294</v>
      </c>
      <c r="R17" s="21">
        <v>92.440716965117304</v>
      </c>
      <c r="S17" s="21">
        <v>43660.588953410799</v>
      </c>
      <c r="T17" s="21">
        <v>144.18283959721501</v>
      </c>
      <c r="U17" s="21">
        <v>3594.0649369202501</v>
      </c>
      <c r="V17" s="21">
        <v>602.82411670166505</v>
      </c>
      <c r="W17" s="21">
        <v>1636.7068594718801</v>
      </c>
      <c r="X17" s="21">
        <v>8990.9248152251093</v>
      </c>
      <c r="Y17" s="21">
        <v>13406.3077662218</v>
      </c>
      <c r="Z17" s="21">
        <v>1157.2787171304601</v>
      </c>
      <c r="AA17" s="21">
        <v>299.27234235574798</v>
      </c>
      <c r="AB17" s="23"/>
      <c r="AC17" s="78">
        <f t="shared" si="2"/>
        <v>2.251880237902988E-3</v>
      </c>
      <c r="AD17" s="78">
        <f t="shared" si="2"/>
        <v>-1.564928167294012E-4</v>
      </c>
      <c r="AE17" s="23"/>
      <c r="AF17" s="21">
        <v>20</v>
      </c>
      <c r="AG17" s="21" t="s">
        <v>16</v>
      </c>
      <c r="AH17" s="21">
        <v>2126.4244038290799</v>
      </c>
      <c r="AI17" s="21">
        <v>1971.0532862542</v>
      </c>
      <c r="AJ17" s="21">
        <v>78.924044526311306</v>
      </c>
      <c r="AK17" s="21">
        <v>490.713952855169</v>
      </c>
      <c r="AL17" s="21">
        <v>1665.46759850844</v>
      </c>
      <c r="AM17" s="21">
        <v>210.01197934515</v>
      </c>
      <c r="AN17" s="21">
        <v>762.50459501901798</v>
      </c>
      <c r="AO17" s="21">
        <v>266402.40067924699</v>
      </c>
      <c r="AP17" s="21">
        <v>149.662275253064</v>
      </c>
      <c r="AQ17" s="21">
        <v>43.120754442830297</v>
      </c>
      <c r="AR17" s="21">
        <v>20168.105361968399</v>
      </c>
      <c r="AS17" s="21">
        <v>71.938069638029106</v>
      </c>
      <c r="AT17" s="21">
        <v>1757.68526478322</v>
      </c>
      <c r="AU17" s="21">
        <v>308.88033286954101</v>
      </c>
      <c r="AV17" s="21">
        <v>840.16203118917099</v>
      </c>
      <c r="AW17" s="21">
        <v>4396.9061391362802</v>
      </c>
      <c r="AX17" s="21">
        <v>6328.5108730042903</v>
      </c>
      <c r="AY17" s="21">
        <v>566.02534516166702</v>
      </c>
      <c r="AZ17" s="21">
        <v>140.23337583902199</v>
      </c>
      <c r="BA17" s="21">
        <f t="shared" si="0"/>
        <v>308478.73036286986</v>
      </c>
      <c r="BB17" s="21">
        <f t="shared" si="3"/>
        <v>42076.329683622869</v>
      </c>
      <c r="BD17" s="21">
        <f t="shared" si="1"/>
        <v>-362555.60990031617</v>
      </c>
      <c r="BE17" s="21">
        <f t="shared" si="1"/>
        <v>-47414.456064111728</v>
      </c>
      <c r="BG17" s="19">
        <f t="shared" si="4"/>
        <v>0.45867344710777685</v>
      </c>
      <c r="BH17" s="19">
        <f t="shared" si="4"/>
        <v>0.4702485848790155</v>
      </c>
      <c r="BJ17" s="19">
        <v>0.51174633927221669</v>
      </c>
      <c r="BK17" s="19">
        <v>0.51758838966239096</v>
      </c>
      <c r="BL17" s="19"/>
      <c r="BM17" s="19"/>
      <c r="BN17" s="19"/>
      <c r="BP17" s="19"/>
      <c r="BQ17" s="19"/>
    </row>
    <row r="18" spans="1:69" x14ac:dyDescent="0.3">
      <c r="A18" s="23" t="s">
        <v>17</v>
      </c>
      <c r="B18" s="21">
        <v>177719.27077367101</v>
      </c>
      <c r="C18" s="21">
        <v>29039.5228495827</v>
      </c>
      <c r="D18" s="23" t="s">
        <v>526</v>
      </c>
      <c r="F18" s="23" t="s">
        <v>17</v>
      </c>
      <c r="G18" s="21">
        <v>1682.65565215474</v>
      </c>
      <c r="H18" s="21">
        <v>1173.07836064308</v>
      </c>
      <c r="I18" s="21">
        <v>54.729247423623598</v>
      </c>
      <c r="J18" s="21">
        <v>312.33394151137799</v>
      </c>
      <c r="K18" s="21">
        <v>1214.8689843857601</v>
      </c>
      <c r="L18" s="21">
        <v>119.275920203707</v>
      </c>
      <c r="M18" s="21">
        <v>531.94949431482996</v>
      </c>
      <c r="N18" s="21">
        <v>177060.789420641</v>
      </c>
      <c r="O18" s="21">
        <v>28907.849307765198</v>
      </c>
      <c r="P18" s="21">
        <v>148152.94011287601</v>
      </c>
      <c r="Q18" s="21">
        <v>83.586341881755104</v>
      </c>
      <c r="R18" s="21">
        <v>29.940582771981401</v>
      </c>
      <c r="S18" s="21">
        <v>13832.718099726</v>
      </c>
      <c r="T18" s="21">
        <v>58.279392401770203</v>
      </c>
      <c r="U18" s="21">
        <v>1108.57080363983</v>
      </c>
      <c r="V18" s="21">
        <v>174.19545022569801</v>
      </c>
      <c r="W18" s="21">
        <v>462.16420581248502</v>
      </c>
      <c r="X18" s="21">
        <v>2772.1037953669802</v>
      </c>
      <c r="Y18" s="21">
        <v>4869.2897536886103</v>
      </c>
      <c r="Z18" s="21">
        <v>322.707447510706</v>
      </c>
      <c r="AA18" s="21">
        <v>105.401834102195</v>
      </c>
      <c r="AB18" s="23"/>
      <c r="AC18" s="78">
        <f t="shared" si="2"/>
        <v>-3.7051769915745665E-3</v>
      </c>
      <c r="AD18" s="78">
        <f t="shared" si="2"/>
        <v>-4.5342873744701837E-3</v>
      </c>
      <c r="AE18" s="23"/>
      <c r="AF18" s="21">
        <v>21</v>
      </c>
      <c r="AG18" s="21" t="s">
        <v>17</v>
      </c>
      <c r="AH18" s="21">
        <v>376.96436946974598</v>
      </c>
      <c r="AI18" s="21">
        <v>255.229693837328</v>
      </c>
      <c r="AJ18" s="21">
        <v>12.325899994323001</v>
      </c>
      <c r="AK18" s="21">
        <v>74.026432507821994</v>
      </c>
      <c r="AL18" s="21">
        <v>270.47188538439798</v>
      </c>
      <c r="AM18" s="21">
        <v>28.404880812221201</v>
      </c>
      <c r="AN18" s="21">
        <v>120.00635794511599</v>
      </c>
      <c r="AO18" s="21">
        <v>32675.842813843901</v>
      </c>
      <c r="AP18" s="21">
        <v>16.568479444835901</v>
      </c>
      <c r="AQ18" s="21">
        <v>6.6506085310777801</v>
      </c>
      <c r="AR18" s="21">
        <v>3048.72794518811</v>
      </c>
      <c r="AS18" s="21">
        <v>13.283295346586501</v>
      </c>
      <c r="AT18" s="21">
        <v>255.951934210334</v>
      </c>
      <c r="AU18" s="21">
        <v>42.618770350220998</v>
      </c>
      <c r="AV18" s="21">
        <v>113.529444319861</v>
      </c>
      <c r="AW18" s="21">
        <v>640.036980919602</v>
      </c>
      <c r="AX18" s="21">
        <v>1085.7904974286801</v>
      </c>
      <c r="AY18" s="21">
        <v>75.719445658723302</v>
      </c>
      <c r="AZ18" s="21">
        <v>23.4935411639362</v>
      </c>
      <c r="BA18" s="21">
        <f t="shared" si="0"/>
        <v>39135.64327635683</v>
      </c>
      <c r="BB18" s="21">
        <f t="shared" si="3"/>
        <v>6459.8004625129288</v>
      </c>
      <c r="BD18" s="21">
        <f t="shared" si="1"/>
        <v>-138583.62749731418</v>
      </c>
      <c r="BE18" s="21">
        <f t="shared" si="1"/>
        <v>-22579.722387069771</v>
      </c>
      <c r="BG18" s="19">
        <f t="shared" si="4"/>
        <v>0.22102941822643066</v>
      </c>
      <c r="BH18" s="19">
        <f t="shared" si="4"/>
        <v>0.22346181460056608</v>
      </c>
      <c r="BJ18" s="19">
        <v>0.19293470845294128</v>
      </c>
      <c r="BK18" s="19">
        <v>0.19528655970621556</v>
      </c>
      <c r="BL18" s="19"/>
      <c r="BM18" s="19"/>
      <c r="BN18" s="19"/>
      <c r="BP18" s="19"/>
      <c r="BQ18" s="19"/>
    </row>
    <row r="19" spans="1:69" x14ac:dyDescent="0.3">
      <c r="A19" s="23" t="s">
        <v>18</v>
      </c>
      <c r="B19" s="21">
        <v>180636.27188526999</v>
      </c>
      <c r="C19" s="21">
        <v>27639.098148161</v>
      </c>
      <c r="D19" s="23" t="s">
        <v>526</v>
      </c>
      <c r="F19" s="23" t="s">
        <v>18</v>
      </c>
      <c r="G19" s="21">
        <v>1631.40460501441</v>
      </c>
      <c r="H19" s="21">
        <v>1288.3961626349601</v>
      </c>
      <c r="I19" s="21">
        <v>46.003172638436503</v>
      </c>
      <c r="J19" s="21">
        <v>180.207742654475</v>
      </c>
      <c r="K19" s="21">
        <v>1215.0858822621601</v>
      </c>
      <c r="L19" s="21">
        <v>72.344600120151895</v>
      </c>
      <c r="M19" s="21">
        <v>490.14123150184298</v>
      </c>
      <c r="N19" s="21">
        <v>180322.98868136</v>
      </c>
      <c r="O19" s="21">
        <v>27562.596950677002</v>
      </c>
      <c r="P19" s="21">
        <v>152760.39173068301</v>
      </c>
      <c r="Q19" s="21">
        <v>103.28579502527</v>
      </c>
      <c r="R19" s="21">
        <v>29.927469204186501</v>
      </c>
      <c r="S19" s="21">
        <v>14172.2352202692</v>
      </c>
      <c r="T19" s="21">
        <v>44.153683680836799</v>
      </c>
      <c r="U19" s="21">
        <v>822.44135639367903</v>
      </c>
      <c r="V19" s="21">
        <v>81.339489387500905</v>
      </c>
      <c r="W19" s="21">
        <v>203.07774869513901</v>
      </c>
      <c r="X19" s="21">
        <v>2056.63816498288</v>
      </c>
      <c r="Y19" s="21">
        <v>4799.3612540992099</v>
      </c>
      <c r="Z19" s="21">
        <v>220.06343976145899</v>
      </c>
      <c r="AA19" s="21">
        <v>106.48993235117401</v>
      </c>
      <c r="AB19" s="23"/>
      <c r="AC19" s="78">
        <f t="shared" si="2"/>
        <v>-1.7343316524433608E-3</v>
      </c>
      <c r="AD19" s="78">
        <f t="shared" si="2"/>
        <v>-2.7678615660289992E-3</v>
      </c>
      <c r="AE19" s="23"/>
      <c r="AF19" s="21">
        <v>22</v>
      </c>
      <c r="AG19" s="21" t="s">
        <v>18</v>
      </c>
      <c r="AH19" s="21">
        <v>481.548478597859</v>
      </c>
      <c r="AI19" s="21">
        <v>373.855771807731</v>
      </c>
      <c r="AJ19" s="21">
        <v>13.4158646069355</v>
      </c>
      <c r="AK19" s="21">
        <v>52.691406729098901</v>
      </c>
      <c r="AL19" s="21">
        <v>357.19506186295899</v>
      </c>
      <c r="AM19" s="21">
        <v>21.145327863841501</v>
      </c>
      <c r="AN19" s="21">
        <v>143.987878934745</v>
      </c>
      <c r="AO19" s="21">
        <v>44234.301059787897</v>
      </c>
      <c r="AP19" s="21">
        <v>29.237789814113899</v>
      </c>
      <c r="AQ19" s="21">
        <v>8.7725354990271605</v>
      </c>
      <c r="AR19" s="21">
        <v>4141.8690324015497</v>
      </c>
      <c r="AS19" s="21">
        <v>12.956321955663199</v>
      </c>
      <c r="AT19" s="21">
        <v>239.93674856951699</v>
      </c>
      <c r="AU19" s="21">
        <v>23.9877843058363</v>
      </c>
      <c r="AV19" s="21">
        <v>59.809174654839801</v>
      </c>
      <c r="AW19" s="21">
        <v>599.99045278362598</v>
      </c>
      <c r="AX19" s="21">
        <v>1413.3926433541401</v>
      </c>
      <c r="AY19" s="21">
        <v>64.108146616319502</v>
      </c>
      <c r="AZ19" s="21">
        <v>31.365512093987601</v>
      </c>
      <c r="BA19" s="21">
        <f t="shared" si="0"/>
        <v>52303.566992239677</v>
      </c>
      <c r="BB19" s="21">
        <f t="shared" si="3"/>
        <v>8069.2659324517808</v>
      </c>
      <c r="BD19" s="21">
        <f t="shared" si="1"/>
        <v>-128332.70489303031</v>
      </c>
      <c r="BE19" s="21">
        <f t="shared" si="1"/>
        <v>-19569.832215709219</v>
      </c>
      <c r="BG19" s="19">
        <f t="shared" si="4"/>
        <v>0.29005490300886022</v>
      </c>
      <c r="BH19" s="19">
        <f t="shared" si="4"/>
        <v>0.29276145302605749</v>
      </c>
      <c r="BJ19" s="19">
        <v>0.30941188213571025</v>
      </c>
      <c r="BK19" s="19">
        <v>0.31504182583761414</v>
      </c>
      <c r="BL19" s="19"/>
      <c r="BM19" s="19"/>
      <c r="BN19" s="19"/>
      <c r="BP19" s="19"/>
      <c r="BQ19" s="19"/>
    </row>
    <row r="20" spans="1:69" x14ac:dyDescent="0.3">
      <c r="A20" s="23" t="s">
        <v>19</v>
      </c>
      <c r="B20" s="21">
        <v>71410.973517559498</v>
      </c>
      <c r="C20" s="21">
        <v>8760.3300868460192</v>
      </c>
      <c r="D20" s="23" t="s">
        <v>526</v>
      </c>
      <c r="F20" s="23" t="s">
        <v>19</v>
      </c>
      <c r="G20" s="21">
        <v>440.06111664103702</v>
      </c>
      <c r="H20" s="21">
        <v>528.56352265524595</v>
      </c>
      <c r="I20" s="21">
        <v>13.674396104432899</v>
      </c>
      <c r="J20" s="21">
        <v>33.787367956921599</v>
      </c>
      <c r="K20" s="21">
        <v>369.63226938276</v>
      </c>
      <c r="L20" s="21">
        <v>17.624230581413901</v>
      </c>
      <c r="M20" s="21">
        <v>144.387189933695</v>
      </c>
      <c r="N20" s="21">
        <v>71834.233574750397</v>
      </c>
      <c r="O20" s="21">
        <v>8805.7424052536098</v>
      </c>
      <c r="P20" s="21">
        <v>63028.491169496803</v>
      </c>
      <c r="Q20" s="21">
        <v>53.334511262862499</v>
      </c>
      <c r="R20" s="21">
        <v>9.6769433357032995</v>
      </c>
      <c r="S20" s="21">
        <v>4875.0272483561703</v>
      </c>
      <c r="T20" s="21">
        <v>9.6321379983134605</v>
      </c>
      <c r="U20" s="21">
        <v>231.61369665503699</v>
      </c>
      <c r="V20" s="21">
        <v>9.1642986270716502</v>
      </c>
      <c r="W20" s="21">
        <v>20.503843273422699</v>
      </c>
      <c r="X20" s="21">
        <v>579.42828122158096</v>
      </c>
      <c r="Y20" s="21">
        <v>1373.8311397344501</v>
      </c>
      <c r="Z20" s="21">
        <v>64.267908640464697</v>
      </c>
      <c r="AA20" s="21">
        <v>31.5323028930151</v>
      </c>
      <c r="AB20" s="23"/>
      <c r="AC20" s="78">
        <f t="shared" si="2"/>
        <v>5.9271010650319995E-3</v>
      </c>
      <c r="AD20" s="78">
        <f t="shared" si="2"/>
        <v>5.1838592789761467E-3</v>
      </c>
      <c r="AE20" s="23"/>
      <c r="AF20" s="21">
        <v>23</v>
      </c>
      <c r="AG20" s="21" t="s">
        <v>19</v>
      </c>
      <c r="AH20" s="21">
        <v>77.851966400036005</v>
      </c>
      <c r="AI20" s="21">
        <v>95.704735470975194</v>
      </c>
      <c r="AJ20" s="21">
        <v>2.4601450500010098</v>
      </c>
      <c r="AK20" s="21">
        <v>6.0998616334908</v>
      </c>
      <c r="AL20" s="21">
        <v>65.618993629630296</v>
      </c>
      <c r="AM20" s="21">
        <v>3.2022335931668402</v>
      </c>
      <c r="AN20" s="21">
        <v>25.7252648625504</v>
      </c>
      <c r="AO20" s="21">
        <v>11413.373940478399</v>
      </c>
      <c r="AP20" s="21">
        <v>9.6667209110664203</v>
      </c>
      <c r="AQ20" s="21">
        <v>1.73021772615175</v>
      </c>
      <c r="AR20" s="21">
        <v>876.71639636982502</v>
      </c>
      <c r="AS20" s="21">
        <v>1.74338963815391</v>
      </c>
      <c r="AT20" s="21">
        <v>41.646195321968499</v>
      </c>
      <c r="AU20" s="21">
        <v>1.6467262557753499</v>
      </c>
      <c r="AV20" s="21">
        <v>3.7047655717471901</v>
      </c>
      <c r="AW20" s="21">
        <v>104.185144577301</v>
      </c>
      <c r="AX20" s="21">
        <v>243.563077263335</v>
      </c>
      <c r="AY20" s="21">
        <v>11.6954776159647</v>
      </c>
      <c r="AZ20" s="21">
        <v>5.5912340052129403</v>
      </c>
      <c r="BA20" s="21">
        <f t="shared" si="0"/>
        <v>12991.926486374752</v>
      </c>
      <c r="BB20" s="21">
        <f t="shared" si="3"/>
        <v>1578.552545896353</v>
      </c>
      <c r="BD20" s="21">
        <f t="shared" si="1"/>
        <v>-58419.047031184746</v>
      </c>
      <c r="BE20" s="21">
        <f t="shared" si="1"/>
        <v>-7181.7775409496662</v>
      </c>
      <c r="BG20" s="19">
        <f t="shared" si="4"/>
        <v>0.18085981905626389</v>
      </c>
      <c r="BH20" s="19">
        <f t="shared" si="4"/>
        <v>0.17926399311369476</v>
      </c>
      <c r="BJ20" s="19">
        <v>0.12900388916139488</v>
      </c>
      <c r="BK20" s="19">
        <v>0.12848845595578759</v>
      </c>
      <c r="BL20" s="19"/>
      <c r="BM20" s="19"/>
      <c r="BN20" s="19"/>
      <c r="BP20" s="19"/>
      <c r="BQ20" s="19"/>
    </row>
    <row r="21" spans="1:69" x14ac:dyDescent="0.3">
      <c r="A21" s="23" t="s">
        <v>20</v>
      </c>
      <c r="B21" s="21">
        <v>75178.566373399502</v>
      </c>
      <c r="C21" s="21">
        <v>12041.100592128299</v>
      </c>
      <c r="D21" s="23" t="s">
        <v>526</v>
      </c>
      <c r="F21" s="23" t="s">
        <v>20</v>
      </c>
      <c r="G21" s="21">
        <v>711.40218709524504</v>
      </c>
      <c r="H21" s="21">
        <v>600.78859339605401</v>
      </c>
      <c r="I21" s="21">
        <v>19.147077354674</v>
      </c>
      <c r="J21" s="21">
        <v>60.4488587223113</v>
      </c>
      <c r="K21" s="21">
        <v>510.28777129251398</v>
      </c>
      <c r="L21" s="21">
        <v>21.967843449792401</v>
      </c>
      <c r="M21" s="21">
        <v>202.610005787132</v>
      </c>
      <c r="N21" s="21">
        <v>74511.491154998104</v>
      </c>
      <c r="O21" s="21">
        <v>11970.1212154599</v>
      </c>
      <c r="P21" s="21">
        <v>62541.369939538199</v>
      </c>
      <c r="Q21" s="21">
        <v>39.754079752200497</v>
      </c>
      <c r="R21" s="21">
        <v>12.781289329078399</v>
      </c>
      <c r="S21" s="21">
        <v>6462.2890606656902</v>
      </c>
      <c r="T21" s="21">
        <v>21.7253725535585</v>
      </c>
      <c r="U21" s="21">
        <v>306.47157922584699</v>
      </c>
      <c r="V21" s="21">
        <v>13.430713250329299</v>
      </c>
      <c r="W21" s="21">
        <v>23.093216959054601</v>
      </c>
      <c r="X21" s="21">
        <v>765.71630395123304</v>
      </c>
      <c r="Y21" s="21">
        <v>2073.8121915595998</v>
      </c>
      <c r="Z21" s="21">
        <v>78.098900114089105</v>
      </c>
      <c r="AA21" s="21">
        <v>46.296171001504597</v>
      </c>
      <c r="AB21" s="23"/>
      <c r="AC21" s="78">
        <f t="shared" si="2"/>
        <v>-8.8732101525871871E-3</v>
      </c>
      <c r="AD21" s="78">
        <f t="shared" si="2"/>
        <v>-5.8947582179324602E-3</v>
      </c>
      <c r="AE21" s="23"/>
      <c r="AF21" s="21">
        <v>24</v>
      </c>
      <c r="AG21" s="21" t="s">
        <v>20</v>
      </c>
      <c r="AH21" s="21">
        <v>260.10305961905999</v>
      </c>
      <c r="AI21" s="21">
        <v>217.70228330621799</v>
      </c>
      <c r="AJ21" s="21">
        <v>6.7686797607195599</v>
      </c>
      <c r="AK21" s="21">
        <v>20.733296901712801</v>
      </c>
      <c r="AL21" s="21">
        <v>186.39712541211699</v>
      </c>
      <c r="AM21" s="21">
        <v>7.9401447485064303</v>
      </c>
      <c r="AN21" s="21">
        <v>73.841086627918699</v>
      </c>
      <c r="AO21" s="21">
        <v>22934.787656226399</v>
      </c>
      <c r="AP21" s="21">
        <v>13.447356718245301</v>
      </c>
      <c r="AQ21" s="21">
        <v>4.6658196919219499</v>
      </c>
      <c r="AR21" s="21">
        <v>2342.8581662033798</v>
      </c>
      <c r="AS21" s="21">
        <v>7.59638558129115</v>
      </c>
      <c r="AT21" s="21">
        <v>108.44139836842299</v>
      </c>
      <c r="AU21" s="21">
        <v>4.9719085414584301</v>
      </c>
      <c r="AV21" s="21">
        <v>8.6643961615052891</v>
      </c>
      <c r="AW21" s="21">
        <v>270.95172636971199</v>
      </c>
      <c r="AX21" s="21">
        <v>756.03181440061803</v>
      </c>
      <c r="AY21" s="21">
        <v>28.1071269067717</v>
      </c>
      <c r="AZ21" s="21">
        <v>16.947592521235599</v>
      </c>
      <c r="BA21" s="21">
        <f t="shared" si="0"/>
        <v>27270.957024067218</v>
      </c>
      <c r="BB21" s="21">
        <f t="shared" si="3"/>
        <v>4336.1693678408192</v>
      </c>
      <c r="BD21" s="21">
        <f t="shared" si="1"/>
        <v>-47907.609349332284</v>
      </c>
      <c r="BE21" s="21">
        <f t="shared" si="1"/>
        <v>-7704.9312242874803</v>
      </c>
      <c r="BG21" s="19">
        <f t="shared" si="4"/>
        <v>0.36599666174091766</v>
      </c>
      <c r="BH21" s="19">
        <f t="shared" si="4"/>
        <v>0.36224941166347419</v>
      </c>
      <c r="BJ21" s="19">
        <v>0.25855163689344157</v>
      </c>
      <c r="BK21" s="19">
        <v>0.25372529998284382</v>
      </c>
      <c r="BL21" s="19"/>
      <c r="BM21" s="19"/>
      <c r="BN21" s="19"/>
      <c r="BP21" s="19"/>
      <c r="BQ21" s="19"/>
    </row>
    <row r="22" spans="1:69" x14ac:dyDescent="0.3">
      <c r="A22" s="23" t="s">
        <v>125</v>
      </c>
      <c r="B22" s="21">
        <v>62940.725822209897</v>
      </c>
      <c r="C22" s="21">
        <v>9663.7652715853601</v>
      </c>
      <c r="D22" s="23" t="s">
        <v>526</v>
      </c>
      <c r="F22" s="23" t="s">
        <v>125</v>
      </c>
      <c r="G22" s="21">
        <v>556.09606034050398</v>
      </c>
      <c r="H22" s="21">
        <v>501.04163009749902</v>
      </c>
      <c r="I22" s="21">
        <v>15.5539371131577</v>
      </c>
      <c r="J22" s="21">
        <v>44.932758643496001</v>
      </c>
      <c r="K22" s="21">
        <v>423.92042946036298</v>
      </c>
      <c r="L22" s="21">
        <v>16.0609369643457</v>
      </c>
      <c r="M22" s="21">
        <v>163.833224535238</v>
      </c>
      <c r="N22" s="21">
        <v>62887.121425150297</v>
      </c>
      <c r="O22" s="21">
        <v>9658.2969157062707</v>
      </c>
      <c r="P22" s="21">
        <v>53228.824509443999</v>
      </c>
      <c r="Q22" s="21">
        <v>45.015370382005898</v>
      </c>
      <c r="R22" s="21">
        <v>10.439866199286801</v>
      </c>
      <c r="S22" s="21">
        <v>5196.7592282720698</v>
      </c>
      <c r="T22" s="21">
        <v>14.8990061839646</v>
      </c>
      <c r="U22" s="21">
        <v>253.090042714551</v>
      </c>
      <c r="V22" s="21">
        <v>7.5545987213192403</v>
      </c>
      <c r="W22" s="21">
        <v>11.316768047311101</v>
      </c>
      <c r="X22" s="21">
        <v>632.64325964384295</v>
      </c>
      <c r="Y22" s="21">
        <v>1668.28377960394</v>
      </c>
      <c r="Z22" s="21">
        <v>59.365279022470602</v>
      </c>
      <c r="AA22" s="21">
        <v>37.490739760908703</v>
      </c>
      <c r="AB22" s="23"/>
      <c r="AC22" s="78">
        <f t="shared" si="2"/>
        <v>-8.5166474265037427E-4</v>
      </c>
      <c r="AD22" s="78">
        <f t="shared" si="2"/>
        <v>-5.6586182770478901E-4</v>
      </c>
      <c r="AE22" s="23"/>
      <c r="AF22" s="21">
        <v>25</v>
      </c>
      <c r="AG22" s="21" t="s">
        <v>125</v>
      </c>
      <c r="AH22" s="21">
        <v>147.62728106077401</v>
      </c>
      <c r="AI22" s="21">
        <v>139.67578760193101</v>
      </c>
      <c r="AJ22" s="21">
        <v>4.3783141499587099</v>
      </c>
      <c r="AK22" s="21">
        <v>14.1302398632782</v>
      </c>
      <c r="AL22" s="21">
        <v>113.253008542318</v>
      </c>
      <c r="AM22" s="21">
        <v>4.5676990165984197</v>
      </c>
      <c r="AN22" s="21">
        <v>44.169439333269104</v>
      </c>
      <c r="AO22" s="21">
        <v>14013.594621316701</v>
      </c>
      <c r="AP22" s="21">
        <v>12.683309884733299</v>
      </c>
      <c r="AQ22" s="21">
        <v>2.7832938629772901</v>
      </c>
      <c r="AR22" s="21">
        <v>1419.9526768427199</v>
      </c>
      <c r="AS22" s="21">
        <v>4.3931453461424796</v>
      </c>
      <c r="AT22" s="21">
        <v>73.345928202461494</v>
      </c>
      <c r="AU22" s="21">
        <v>2.0248739710913601</v>
      </c>
      <c r="AV22" s="21">
        <v>2.72677848121337</v>
      </c>
      <c r="AW22" s="21">
        <v>183.29640610080099</v>
      </c>
      <c r="AX22" s="21">
        <v>446.13408861622401</v>
      </c>
      <c r="AY22" s="21">
        <v>17.006639660373999</v>
      </c>
      <c r="AZ22" s="21">
        <v>10.053886093287201</v>
      </c>
      <c r="BA22" s="21">
        <f t="shared" si="0"/>
        <v>16655.797417946855</v>
      </c>
      <c r="BB22" s="21">
        <f t="shared" si="3"/>
        <v>2642.2027966301539</v>
      </c>
      <c r="BD22" s="21">
        <f t="shared" si="1"/>
        <v>-46284.928404263046</v>
      </c>
      <c r="BE22" s="21">
        <f t="shared" si="1"/>
        <v>-7021.5624749552062</v>
      </c>
      <c r="BG22" s="19">
        <f t="shared" si="4"/>
        <v>0.26485227882104556</v>
      </c>
      <c r="BH22" s="19">
        <f t="shared" si="4"/>
        <v>0.27356818905964858</v>
      </c>
      <c r="BJ22" s="19">
        <v>0.15747865291753427</v>
      </c>
      <c r="BK22" s="19">
        <v>0.16119953734516354</v>
      </c>
      <c r="BL22" s="19"/>
      <c r="BM22" s="19"/>
      <c r="BN22" s="19"/>
      <c r="BP22" s="19"/>
      <c r="BQ22" s="19"/>
    </row>
    <row r="23" spans="1:69" x14ac:dyDescent="0.3">
      <c r="A23" s="23" t="s">
        <v>21</v>
      </c>
      <c r="B23" s="21">
        <v>295296.053993106</v>
      </c>
      <c r="C23" s="21">
        <v>38884.833046925101</v>
      </c>
      <c r="D23" s="23" t="s">
        <v>526</v>
      </c>
      <c r="F23" s="23" t="s">
        <v>21</v>
      </c>
      <c r="G23" s="21">
        <v>2094.3093371252799</v>
      </c>
      <c r="H23" s="21">
        <v>2111.0076499280699</v>
      </c>
      <c r="I23" s="21">
        <v>62.064009546013203</v>
      </c>
      <c r="J23" s="21">
        <v>201.38840738107399</v>
      </c>
      <c r="K23" s="21">
        <v>1674.62885144705</v>
      </c>
      <c r="L23" s="21">
        <v>94.402496050970797</v>
      </c>
      <c r="M23" s="21">
        <v>666.82819976079804</v>
      </c>
      <c r="N23" s="21">
        <v>296264.48359602899</v>
      </c>
      <c r="O23" s="21">
        <v>38950.324641681698</v>
      </c>
      <c r="P23" s="21">
        <v>257314.15895434699</v>
      </c>
      <c r="Q23" s="21">
        <v>193.91363223598199</v>
      </c>
      <c r="R23" s="21">
        <v>42.6975141343827</v>
      </c>
      <c r="S23" s="21">
        <v>20785.475929716598</v>
      </c>
      <c r="T23" s="21">
        <v>49.079057677320499</v>
      </c>
      <c r="U23" s="21">
        <v>1103.37705594779</v>
      </c>
      <c r="V23" s="21">
        <v>85.187290403831597</v>
      </c>
      <c r="W23" s="21">
        <v>211.96913407959701</v>
      </c>
      <c r="X23" s="21">
        <v>2760.0786139541501</v>
      </c>
      <c r="Y23" s="21">
        <v>6361.5965560497498</v>
      </c>
      <c r="Z23" s="21">
        <v>308.12483689655301</v>
      </c>
      <c r="AA23" s="21">
        <v>144.19606934638401</v>
      </c>
      <c r="AB23" s="23"/>
      <c r="AC23" s="78">
        <f t="shared" si="2"/>
        <v>3.2795209750604969E-3</v>
      </c>
      <c r="AD23" s="78">
        <f t="shared" si="2"/>
        <v>1.6842452345767697E-3</v>
      </c>
      <c r="AE23" s="23"/>
      <c r="AF23" s="21">
        <v>26</v>
      </c>
      <c r="AG23" s="21" t="s">
        <v>21</v>
      </c>
      <c r="AH23" s="21">
        <v>564.49657896353199</v>
      </c>
      <c r="AI23" s="21">
        <v>567.87804338967396</v>
      </c>
      <c r="AJ23" s="21">
        <v>17.099759201688599</v>
      </c>
      <c r="AK23" s="21">
        <v>60.438545107685997</v>
      </c>
      <c r="AL23" s="21">
        <v>450.61307297050598</v>
      </c>
      <c r="AM23" s="21">
        <v>27.7880909963562</v>
      </c>
      <c r="AN23" s="21">
        <v>181.56420425035199</v>
      </c>
      <c r="AO23" s="21">
        <v>69641.613580456498</v>
      </c>
      <c r="AP23" s="21">
        <v>51.365450222354703</v>
      </c>
      <c r="AQ23" s="21">
        <v>11.507586965881901</v>
      </c>
      <c r="AR23" s="21">
        <v>5598.2481994764403</v>
      </c>
      <c r="AS23" s="21">
        <v>13.805438058161</v>
      </c>
      <c r="AT23" s="21">
        <v>311.34049492635302</v>
      </c>
      <c r="AU23" s="21">
        <v>27.328313361188599</v>
      </c>
      <c r="AV23" s="21">
        <v>69.292745800230307</v>
      </c>
      <c r="AW23" s="21">
        <v>778.795587092956</v>
      </c>
      <c r="AX23" s="21">
        <v>1712.45051830637</v>
      </c>
      <c r="AY23" s="21">
        <v>88.442340706107004</v>
      </c>
      <c r="AZ23" s="21">
        <v>38.763863625471103</v>
      </c>
      <c r="BA23" s="21">
        <f t="shared" si="0"/>
        <v>80212.832413877783</v>
      </c>
      <c r="BB23" s="21">
        <f t="shared" si="3"/>
        <v>10571.218833421284</v>
      </c>
      <c r="BD23" s="21">
        <f t="shared" si="1"/>
        <v>-215083.22157922824</v>
      </c>
      <c r="BE23" s="21">
        <f t="shared" si="1"/>
        <v>-28313.614213503817</v>
      </c>
      <c r="BG23" s="19">
        <f t="shared" si="4"/>
        <v>0.27074737896443868</v>
      </c>
      <c r="BH23" s="19">
        <f t="shared" si="4"/>
        <v>0.27140258600332084</v>
      </c>
      <c r="BJ23" s="19">
        <v>0.23322840058385771</v>
      </c>
      <c r="BK23" s="19">
        <v>0.23904444819777584</v>
      </c>
      <c r="BL23" s="19"/>
      <c r="BM23" s="19"/>
      <c r="BN23" s="19"/>
      <c r="BP23" s="19"/>
      <c r="BQ23" s="19"/>
    </row>
    <row r="24" spans="1:69" x14ac:dyDescent="0.3">
      <c r="A24" s="23" t="s">
        <v>22</v>
      </c>
      <c r="B24" s="21">
        <v>426656.28942738002</v>
      </c>
      <c r="C24" s="21">
        <v>60101.822430069398</v>
      </c>
      <c r="D24" s="23" t="s">
        <v>526</v>
      </c>
      <c r="F24" s="23" t="s">
        <v>22</v>
      </c>
      <c r="G24" s="21">
        <v>3744.7332670844398</v>
      </c>
      <c r="H24" s="21">
        <v>2678.9165535144398</v>
      </c>
      <c r="I24" s="21">
        <v>93.847432012213602</v>
      </c>
      <c r="J24" s="21">
        <v>313.92140418988402</v>
      </c>
      <c r="K24" s="21">
        <v>2763.3278124087101</v>
      </c>
      <c r="L24" s="21">
        <v>153.20204360742201</v>
      </c>
      <c r="M24" s="21">
        <v>1097.0766682650101</v>
      </c>
      <c r="N24" s="21">
        <v>426213.70967331901</v>
      </c>
      <c r="O24" s="21">
        <v>59857.485523559102</v>
      </c>
      <c r="P24" s="21">
        <v>366356.22414975998</v>
      </c>
      <c r="Q24" s="21">
        <v>201.450604342003</v>
      </c>
      <c r="R24" s="21">
        <v>68.257681432122396</v>
      </c>
      <c r="S24" s="21">
        <v>30774.843833286399</v>
      </c>
      <c r="T24" s="21">
        <v>80.574536946708704</v>
      </c>
      <c r="U24" s="21">
        <v>1614.08974277573</v>
      </c>
      <c r="V24" s="21">
        <v>186.54337874854599</v>
      </c>
      <c r="W24" s="21">
        <v>479.89151781610099</v>
      </c>
      <c r="X24" s="21">
        <v>4038.5396667713799</v>
      </c>
      <c r="Y24" s="21">
        <v>10875.8313003411</v>
      </c>
      <c r="Z24" s="21">
        <v>451.72058135881798</v>
      </c>
      <c r="AA24" s="21">
        <v>240.71749865793601</v>
      </c>
      <c r="AB24" s="23"/>
      <c r="AC24" s="78">
        <f t="shared" si="2"/>
        <v>-1.0373215279563756E-3</v>
      </c>
      <c r="AD24" s="78">
        <f t="shared" si="2"/>
        <v>-4.0653826561514129E-3</v>
      </c>
      <c r="AE24" s="23"/>
      <c r="AF24" s="21">
        <v>27</v>
      </c>
      <c r="AG24" s="21" t="s">
        <v>22</v>
      </c>
      <c r="AH24" s="21">
        <v>1039.2729686187499</v>
      </c>
      <c r="AI24" s="21">
        <v>707.47626318373295</v>
      </c>
      <c r="AJ24" s="21">
        <v>27.2147028748408</v>
      </c>
      <c r="AK24" s="21">
        <v>110.156270683424</v>
      </c>
      <c r="AL24" s="21">
        <v>758.57324873775201</v>
      </c>
      <c r="AM24" s="21">
        <v>50.052096684764003</v>
      </c>
      <c r="AN24" s="21">
        <v>308.38362610084499</v>
      </c>
      <c r="AO24" s="21">
        <v>98714.035276920098</v>
      </c>
      <c r="AP24" s="21">
        <v>50.310429996234397</v>
      </c>
      <c r="AQ24" s="21">
        <v>18.658120451398599</v>
      </c>
      <c r="AR24" s="21">
        <v>8342.8908849462896</v>
      </c>
      <c r="AS24" s="21">
        <v>24.742537621100599</v>
      </c>
      <c r="AT24" s="21">
        <v>493.72082575394398</v>
      </c>
      <c r="AU24" s="21">
        <v>67.396878278791803</v>
      </c>
      <c r="AV24" s="21">
        <v>176.468371980158</v>
      </c>
      <c r="AW24" s="21">
        <v>1235.1914694726599</v>
      </c>
      <c r="AX24" s="21">
        <v>3001.9696781962398</v>
      </c>
      <c r="AY24" s="21">
        <v>141.11636769488899</v>
      </c>
      <c r="AZ24" s="21">
        <v>66.019809422569494</v>
      </c>
      <c r="BA24" s="21">
        <f t="shared" si="0"/>
        <v>115333.64982761846</v>
      </c>
      <c r="BB24" s="21">
        <f t="shared" si="3"/>
        <v>16619.614550698359</v>
      </c>
      <c r="BD24" s="21">
        <f t="shared" si="1"/>
        <v>-311322.63959976158</v>
      </c>
      <c r="BE24" s="21">
        <f t="shared" si="1"/>
        <v>-43482.207879371039</v>
      </c>
      <c r="BG24" s="19">
        <f t="shared" si="4"/>
        <v>0.2706005161495591</v>
      </c>
      <c r="BH24" s="19">
        <f t="shared" si="4"/>
        <v>0.27765306887401914</v>
      </c>
      <c r="BJ24" s="19">
        <v>0.24411217719891781</v>
      </c>
      <c r="BK24" s="19">
        <v>0.25126007572375542</v>
      </c>
      <c r="BL24" s="19"/>
      <c r="BM24" s="19"/>
      <c r="BN24" s="19"/>
      <c r="BP24" s="19"/>
      <c r="BQ24" s="19"/>
    </row>
    <row r="25" spans="1:69" x14ac:dyDescent="0.3">
      <c r="A25" s="23" t="s">
        <v>23</v>
      </c>
      <c r="B25" s="21">
        <v>450550.38576879399</v>
      </c>
      <c r="C25" s="21">
        <v>55090.057743174199</v>
      </c>
      <c r="D25" s="23" t="s">
        <v>526</v>
      </c>
      <c r="F25" s="23" t="s">
        <v>23</v>
      </c>
      <c r="G25" s="21">
        <v>2918.9710288419601</v>
      </c>
      <c r="H25" s="21">
        <v>3138.5137066860598</v>
      </c>
      <c r="I25" s="21">
        <v>82.7278480794986</v>
      </c>
      <c r="J25" s="21">
        <v>222.95921761272501</v>
      </c>
      <c r="K25" s="21">
        <v>2375.8648198548199</v>
      </c>
      <c r="L25" s="21">
        <v>129.81867954165901</v>
      </c>
      <c r="M25" s="21">
        <v>939.70995386828395</v>
      </c>
      <c r="N25" s="21">
        <v>452245.24179823202</v>
      </c>
      <c r="O25" s="21">
        <v>55195.113061536496</v>
      </c>
      <c r="P25" s="21">
        <v>397050.12873669597</v>
      </c>
      <c r="Q25" s="21">
        <v>277.66080691369399</v>
      </c>
      <c r="R25" s="21">
        <v>61.841139756499402</v>
      </c>
      <c r="S25" s="21">
        <v>30004.458004045398</v>
      </c>
      <c r="T25" s="21">
        <v>56.962726676477203</v>
      </c>
      <c r="U25" s="21">
        <v>1448.4877607103199</v>
      </c>
      <c r="V25" s="21">
        <v>109.20747431890899</v>
      </c>
      <c r="W25" s="21">
        <v>274.98598781946299</v>
      </c>
      <c r="X25" s="21">
        <v>3624.5483616902802</v>
      </c>
      <c r="Y25" s="21">
        <v>8892.8968829951991</v>
      </c>
      <c r="Z25" s="21">
        <v>431.66400668000398</v>
      </c>
      <c r="AA25" s="21">
        <v>203.83465544513999</v>
      </c>
      <c r="AB25" s="23"/>
      <c r="AC25" s="78">
        <f t="shared" si="2"/>
        <v>3.7617458179422529E-3</v>
      </c>
      <c r="AD25" s="78">
        <f t="shared" si="2"/>
        <v>1.9069741921865105E-3</v>
      </c>
      <c r="AE25" s="23"/>
      <c r="AF25" s="21">
        <v>28</v>
      </c>
      <c r="AG25" s="21" t="s">
        <v>23</v>
      </c>
      <c r="AH25" s="21">
        <v>712.69961684094994</v>
      </c>
      <c r="AI25" s="21">
        <v>746.14364196818894</v>
      </c>
      <c r="AJ25" s="21">
        <v>19.630223049344799</v>
      </c>
      <c r="AK25" s="21">
        <v>51.412281142896298</v>
      </c>
      <c r="AL25" s="21">
        <v>575.09160086508905</v>
      </c>
      <c r="AM25" s="21">
        <v>30.4575684973289</v>
      </c>
      <c r="AN25" s="21">
        <v>226.69851583688899</v>
      </c>
      <c r="AO25" s="21">
        <v>94213.347004875002</v>
      </c>
      <c r="AP25" s="21">
        <v>64.117671908627599</v>
      </c>
      <c r="AQ25" s="21">
        <v>14.904629725121101</v>
      </c>
      <c r="AR25" s="21">
        <v>7200.21033529747</v>
      </c>
      <c r="AS25" s="21">
        <v>13.6298701775978</v>
      </c>
      <c r="AT25" s="21">
        <v>341.21783200829498</v>
      </c>
      <c r="AU25" s="21">
        <v>25.468776548150299</v>
      </c>
      <c r="AV25" s="21">
        <v>63.583733643569197</v>
      </c>
      <c r="AW25" s="21">
        <v>853.82179597272295</v>
      </c>
      <c r="AX25" s="21">
        <v>2160.9290938652198</v>
      </c>
      <c r="AY25" s="21">
        <v>101.42427200666501</v>
      </c>
      <c r="AZ25" s="21">
        <v>49.531739098899003</v>
      </c>
      <c r="BA25" s="21">
        <f t="shared" si="0"/>
        <v>107464.32020332801</v>
      </c>
      <c r="BB25" s="21">
        <f t="shared" si="3"/>
        <v>13250.973198453008</v>
      </c>
      <c r="BD25" s="21">
        <f t="shared" si="1"/>
        <v>-343086.06556546595</v>
      </c>
      <c r="BE25" s="21">
        <f t="shared" si="1"/>
        <v>-41839.08454472119</v>
      </c>
      <c r="BG25" s="19">
        <f t="shared" si="4"/>
        <v>0.23762399307071741</v>
      </c>
      <c r="BH25" s="19">
        <f t="shared" si="4"/>
        <v>0.24007511649952826</v>
      </c>
      <c r="BJ25" s="19">
        <v>0.25562193632805907</v>
      </c>
      <c r="BK25" s="19">
        <v>0.26102626997072448</v>
      </c>
      <c r="BL25" s="19"/>
      <c r="BM25" s="19"/>
      <c r="BN25" s="19"/>
      <c r="BP25" s="19"/>
      <c r="BQ25" s="19"/>
    </row>
    <row r="26" spans="1:69" x14ac:dyDescent="0.3">
      <c r="A26" s="23" t="s">
        <v>24</v>
      </c>
      <c r="B26" s="21">
        <v>1345972.8586273801</v>
      </c>
      <c r="C26" s="21">
        <v>159831.07917662201</v>
      </c>
      <c r="D26" s="23" t="s">
        <v>526</v>
      </c>
      <c r="F26" s="23" t="s">
        <v>24</v>
      </c>
      <c r="G26" s="21">
        <v>8019.6066358019498</v>
      </c>
      <c r="H26" s="21">
        <v>9357.1669367328595</v>
      </c>
      <c r="I26" s="21">
        <v>246.72079904319301</v>
      </c>
      <c r="J26" s="21">
        <v>777.627309975363</v>
      </c>
      <c r="K26" s="21">
        <v>6690.2911761107098</v>
      </c>
      <c r="L26" s="21">
        <v>439.53992254060603</v>
      </c>
      <c r="M26" s="21">
        <v>2706.5764536450602</v>
      </c>
      <c r="N26" s="21">
        <v>1352455.5997285801</v>
      </c>
      <c r="O26" s="21">
        <v>160341.19199014499</v>
      </c>
      <c r="P26" s="21">
        <v>1192114.40773844</v>
      </c>
      <c r="Q26" s="21">
        <v>844.82138179092397</v>
      </c>
      <c r="R26" s="21">
        <v>177.16914400039599</v>
      </c>
      <c r="S26" s="21">
        <v>86809.420490197706</v>
      </c>
      <c r="T26" s="21">
        <v>166.02116818510001</v>
      </c>
      <c r="U26" s="21">
        <v>4546.4534912945001</v>
      </c>
      <c r="V26" s="21">
        <v>414.68480780656603</v>
      </c>
      <c r="W26" s="21">
        <v>1083.53244531159</v>
      </c>
      <c r="X26" s="21">
        <v>11376.954692152</v>
      </c>
      <c r="Y26" s="21">
        <v>24699.810149307999</v>
      </c>
      <c r="Z26" s="21">
        <v>1416.57046423827</v>
      </c>
      <c r="AA26" s="21">
        <v>568.22452201039403</v>
      </c>
      <c r="AB26" s="23"/>
      <c r="AC26" s="78">
        <f t="shared" si="2"/>
        <v>4.8163980868166072E-3</v>
      </c>
      <c r="AD26" s="78">
        <f t="shared" si="2"/>
        <v>3.1915746058329415E-3</v>
      </c>
      <c r="AE26" s="23"/>
      <c r="AF26" s="21">
        <v>29</v>
      </c>
      <c r="AG26" s="21" t="s">
        <v>24</v>
      </c>
      <c r="AH26" s="21">
        <v>2030.6342121340899</v>
      </c>
      <c r="AI26" s="21">
        <v>2331.7799765105901</v>
      </c>
      <c r="AJ26" s="21">
        <v>61.616076758883402</v>
      </c>
      <c r="AK26" s="21">
        <v>193.86743742447399</v>
      </c>
      <c r="AL26" s="21">
        <v>1684.40142131839</v>
      </c>
      <c r="AM26" s="21">
        <v>109.24721050382701</v>
      </c>
      <c r="AN26" s="21">
        <v>680.60381697293803</v>
      </c>
      <c r="AO26" s="21">
        <v>296299.67450628697</v>
      </c>
      <c r="AP26" s="21">
        <v>207.07337189583399</v>
      </c>
      <c r="AQ26" s="21">
        <v>44.464273481819802</v>
      </c>
      <c r="AR26" s="21">
        <v>21744.117349551299</v>
      </c>
      <c r="AS26" s="21">
        <v>41.954656744219299</v>
      </c>
      <c r="AT26" s="21">
        <v>1133.87545780543</v>
      </c>
      <c r="AU26" s="21">
        <v>103.425002966105</v>
      </c>
      <c r="AV26" s="21">
        <v>269.25040380811998</v>
      </c>
      <c r="AW26" s="21">
        <v>2837.3214075235901</v>
      </c>
      <c r="AX26" s="21">
        <v>6235.8358318692399</v>
      </c>
      <c r="AY26" s="21">
        <v>351.71775016586599</v>
      </c>
      <c r="AZ26" s="21">
        <v>143.44849031161499</v>
      </c>
      <c r="BA26" s="21">
        <f t="shared" si="0"/>
        <v>336504.30865403317</v>
      </c>
      <c r="BB26" s="21">
        <f t="shared" si="3"/>
        <v>40204.634147746197</v>
      </c>
      <c r="BD26" s="21">
        <f t="shared" si="1"/>
        <v>-1009468.549973347</v>
      </c>
      <c r="BE26" s="21">
        <f t="shared" si="1"/>
        <v>-119626.44502887581</v>
      </c>
      <c r="BG26" s="19">
        <f t="shared" si="4"/>
        <v>0.24880987495749593</v>
      </c>
      <c r="BH26" s="19">
        <f t="shared" si="4"/>
        <v>0.25074426383344639</v>
      </c>
      <c r="BJ26" s="19">
        <v>0.31085392747424428</v>
      </c>
      <c r="BK26" s="19">
        <v>0.3136636309037189</v>
      </c>
      <c r="BL26" s="19"/>
      <c r="BM26" s="19"/>
      <c r="BN26" s="19"/>
      <c r="BP26" s="19"/>
      <c r="BQ26" s="19"/>
    </row>
    <row r="27" spans="1:69" x14ac:dyDescent="0.3">
      <c r="A27" s="23" t="s">
        <v>25</v>
      </c>
      <c r="B27" s="21">
        <v>503803.229608197</v>
      </c>
      <c r="C27" s="21">
        <v>66807.983941376006</v>
      </c>
      <c r="F27" s="23" t="s">
        <v>25</v>
      </c>
      <c r="G27" s="21">
        <v>3797.34612278642</v>
      </c>
      <c r="H27" s="21">
        <v>3214.2829113135699</v>
      </c>
      <c r="I27" s="21">
        <v>109.793044638083</v>
      </c>
      <c r="J27" s="21">
        <v>429.013568346037</v>
      </c>
      <c r="K27" s="21">
        <v>2882.3562964555099</v>
      </c>
      <c r="L27" s="21">
        <v>212.93786869271401</v>
      </c>
      <c r="M27" s="21">
        <v>1192.28185463824</v>
      </c>
      <c r="N27" s="21">
        <v>504464.19617875002</v>
      </c>
      <c r="O27" s="21">
        <v>66700.221114348198</v>
      </c>
      <c r="P27" s="21">
        <v>437763.97506440198</v>
      </c>
      <c r="Q27" s="21">
        <v>260.248437385979</v>
      </c>
      <c r="R27" s="21">
        <v>74.357749025832604</v>
      </c>
      <c r="S27" s="21">
        <v>34403.2895381868</v>
      </c>
      <c r="T27" s="21">
        <v>92.360265800250204</v>
      </c>
      <c r="U27" s="21">
        <v>2004.0100062280501</v>
      </c>
      <c r="V27" s="21">
        <v>269.29223349151499</v>
      </c>
      <c r="W27" s="21">
        <v>717.60849231413704</v>
      </c>
      <c r="X27" s="21">
        <v>5014.5119791442703</v>
      </c>
      <c r="Y27" s="21">
        <v>11161.973561070699</v>
      </c>
      <c r="Z27" s="21">
        <v>617.82990327221</v>
      </c>
      <c r="AA27" s="21">
        <v>246.727281557786</v>
      </c>
      <c r="AB27" s="23"/>
      <c r="AC27" s="78">
        <f t="shared" si="2"/>
        <v>1.3119538178964197E-3</v>
      </c>
      <c r="AD27" s="78">
        <f t="shared" si="2"/>
        <v>-1.6130231848093071E-3</v>
      </c>
      <c r="AE27" s="23"/>
      <c r="AF27" s="21">
        <v>30</v>
      </c>
      <c r="AG27" s="21" t="s">
        <v>25</v>
      </c>
      <c r="AH27" s="21">
        <v>1291.33134380968</v>
      </c>
      <c r="AI27" s="21">
        <v>991.46822975096597</v>
      </c>
      <c r="AJ27" s="21">
        <v>39.701583553494601</v>
      </c>
      <c r="AK27" s="21">
        <v>196.093777555001</v>
      </c>
      <c r="AL27" s="21">
        <v>957.92852864271401</v>
      </c>
      <c r="AM27" s="21">
        <v>88.129261902105</v>
      </c>
      <c r="AN27" s="21">
        <v>411.76422039797899</v>
      </c>
      <c r="AO27" s="21">
        <v>138160.666158154</v>
      </c>
      <c r="AP27" s="21">
        <v>74.758316890366103</v>
      </c>
      <c r="AQ27" s="21">
        <v>24.479619811434901</v>
      </c>
      <c r="AR27" s="21">
        <v>11138.3268287255</v>
      </c>
      <c r="AS27" s="21">
        <v>36.686233516025098</v>
      </c>
      <c r="AT27" s="21">
        <v>775.81554661384598</v>
      </c>
      <c r="AU27" s="21">
        <v>125.5971246192</v>
      </c>
      <c r="AV27" s="21">
        <v>338.35093785141402</v>
      </c>
      <c r="AW27" s="21">
        <v>1940.9833633775099</v>
      </c>
      <c r="AX27" s="21">
        <v>3753.4670718085899</v>
      </c>
      <c r="AY27" s="21">
        <v>241.552724668721</v>
      </c>
      <c r="AZ27" s="21">
        <v>81.857406559936393</v>
      </c>
      <c r="BA27" s="21">
        <f t="shared" si="0"/>
        <v>160668.95827820848</v>
      </c>
      <c r="BB27" s="21">
        <f t="shared" si="3"/>
        <v>22508.292120054481</v>
      </c>
      <c r="BD27" s="21">
        <f t="shared" si="1"/>
        <v>-343134.27132998849</v>
      </c>
      <c r="BE27" s="21">
        <f t="shared" si="1"/>
        <v>-44299.691821321525</v>
      </c>
      <c r="BG27" s="19">
        <f t="shared" si="4"/>
        <v>0.31849427470820468</v>
      </c>
      <c r="BH27" s="19">
        <f t="shared" si="4"/>
        <v>0.33745453529257663</v>
      </c>
      <c r="BJ27" s="19">
        <v>0.37338004357203419</v>
      </c>
      <c r="BK27" s="19">
        <v>0.39118276759745124</v>
      </c>
      <c r="BL27" s="19"/>
      <c r="BM27" s="19"/>
      <c r="BN27" s="19"/>
      <c r="BP27" s="19"/>
      <c r="BQ27" s="19"/>
    </row>
    <row r="28" spans="1:69" x14ac:dyDescent="0.3">
      <c r="A28" s="23" t="s">
        <v>26</v>
      </c>
      <c r="B28" s="21">
        <v>518896.88095823402</v>
      </c>
      <c r="C28" s="21">
        <v>71882.927869679101</v>
      </c>
      <c r="D28" s="23" t="s">
        <v>526</v>
      </c>
      <c r="F28" s="23" t="s">
        <v>26</v>
      </c>
      <c r="G28" s="21">
        <v>3424.4686320871701</v>
      </c>
      <c r="H28" s="21">
        <v>3256.2727542893599</v>
      </c>
      <c r="I28" s="21">
        <v>144.77370184692199</v>
      </c>
      <c r="J28" s="21">
        <v>1035.4400825630901</v>
      </c>
      <c r="K28" s="21">
        <v>2693.77362643782</v>
      </c>
      <c r="L28" s="21">
        <v>428.47094293887102</v>
      </c>
      <c r="M28" s="21">
        <v>1311.33379619372</v>
      </c>
      <c r="N28" s="21">
        <v>519764.81011462898</v>
      </c>
      <c r="O28" s="21">
        <v>71831.468884670598</v>
      </c>
      <c r="P28" s="21">
        <v>447933.34122995799</v>
      </c>
      <c r="Q28" s="21">
        <v>238.804924927109</v>
      </c>
      <c r="R28" s="21">
        <v>70.531782271532194</v>
      </c>
      <c r="S28" s="21">
        <v>33085.877313006698</v>
      </c>
      <c r="T28" s="21">
        <v>138.913134289037</v>
      </c>
      <c r="U28" s="21">
        <v>3424.5680054233699</v>
      </c>
      <c r="V28" s="21">
        <v>658.64682947799997</v>
      </c>
      <c r="W28" s="21">
        <v>1802.8044361403599</v>
      </c>
      <c r="X28" s="21">
        <v>8566.0373597446996</v>
      </c>
      <c r="Y28" s="21">
        <v>10200.3509557587</v>
      </c>
      <c r="Z28" s="21">
        <v>1126.3334517215301</v>
      </c>
      <c r="AA28" s="21">
        <v>224.06715555261599</v>
      </c>
      <c r="AB28" s="23"/>
      <c r="AC28" s="78">
        <f t="shared" si="2"/>
        <v>1.6726428472496947E-3</v>
      </c>
      <c r="AD28" s="78">
        <f t="shared" si="2"/>
        <v>-7.158721345045402E-4</v>
      </c>
      <c r="AE28" s="23"/>
      <c r="AF28" s="21">
        <v>31</v>
      </c>
      <c r="AG28" s="21" t="s">
        <v>26</v>
      </c>
      <c r="AH28" s="21">
        <v>1613.91236584939</v>
      </c>
      <c r="AI28" s="21">
        <v>1483.15352139897</v>
      </c>
      <c r="AJ28" s="21">
        <v>72.233527823054999</v>
      </c>
      <c r="AK28" s="21">
        <v>553.192939903254</v>
      </c>
      <c r="AL28" s="21">
        <v>1258.8265906996401</v>
      </c>
      <c r="AM28" s="21">
        <v>223.943733135466</v>
      </c>
      <c r="AN28" s="21">
        <v>633.64748446717499</v>
      </c>
      <c r="AO28" s="21">
        <v>206899.923660047</v>
      </c>
      <c r="AP28" s="21">
        <v>104.924408333003</v>
      </c>
      <c r="AQ28" s="21">
        <v>32.900461691302397</v>
      </c>
      <c r="AR28" s="21">
        <v>15329.972480136101</v>
      </c>
      <c r="AS28" s="21">
        <v>71.899084367258496</v>
      </c>
      <c r="AT28" s="21">
        <v>1755.99193465289</v>
      </c>
      <c r="AU28" s="21">
        <v>353.38614518511599</v>
      </c>
      <c r="AV28" s="21">
        <v>969.22552502784799</v>
      </c>
      <c r="AW28" s="21">
        <v>4392.1543829562997</v>
      </c>
      <c r="AX28" s="21">
        <v>4785.9304058235002</v>
      </c>
      <c r="AY28" s="21">
        <v>579.53730418578198</v>
      </c>
      <c r="AZ28" s="21">
        <v>104.148167273038</v>
      </c>
      <c r="BA28" s="21">
        <f t="shared" si="0"/>
        <v>241218.9041229561</v>
      </c>
      <c r="BB28" s="21">
        <f t="shared" si="3"/>
        <v>34318.980462909094</v>
      </c>
      <c r="BD28" s="21">
        <f t="shared" si="1"/>
        <v>-277677.97683527792</v>
      </c>
      <c r="BE28" s="21">
        <f t="shared" si="1"/>
        <v>-37563.947406770007</v>
      </c>
      <c r="BG28" s="19">
        <f t="shared" si="4"/>
        <v>0.46409241146925212</v>
      </c>
      <c r="BH28" s="19">
        <f t="shared" si="4"/>
        <v>0.47777082935628279</v>
      </c>
      <c r="BJ28" s="19">
        <v>0.44398269196596896</v>
      </c>
      <c r="BK28" s="19">
        <v>0.45349395510247908</v>
      </c>
      <c r="BL28" s="19"/>
      <c r="BM28" s="19"/>
      <c r="BN28" s="19"/>
      <c r="BP28" s="19"/>
      <c r="BQ28" s="19"/>
    </row>
    <row r="29" spans="1:69" x14ac:dyDescent="0.3">
      <c r="A29" s="23" t="s">
        <v>27</v>
      </c>
      <c r="B29" s="21">
        <v>138114.53022716701</v>
      </c>
      <c r="C29" s="21">
        <v>18380.556434125701</v>
      </c>
      <c r="D29" s="21"/>
      <c r="E29" s="21"/>
      <c r="F29" s="21" t="s">
        <v>27</v>
      </c>
      <c r="G29" s="21">
        <v>1211.53133319003</v>
      </c>
      <c r="H29" s="21">
        <v>652.57807338084297</v>
      </c>
      <c r="I29" s="21">
        <v>39.399525664555703</v>
      </c>
      <c r="J29" s="21">
        <v>75.756343006112303</v>
      </c>
      <c r="K29" s="21">
        <v>661.78525703136597</v>
      </c>
      <c r="L29" s="21">
        <v>38.428584643705399</v>
      </c>
      <c r="M29" s="21">
        <v>291.48159416215998</v>
      </c>
      <c r="N29" s="21">
        <v>137135.66582219701</v>
      </c>
      <c r="O29" s="21">
        <v>18242.6247130519</v>
      </c>
      <c r="P29" s="21">
        <v>118893.04110914499</v>
      </c>
      <c r="Q29" s="21">
        <v>74.722361811537795</v>
      </c>
      <c r="R29" s="21">
        <v>21.407134641776398</v>
      </c>
      <c r="S29" s="21">
        <v>10458.6969159542</v>
      </c>
      <c r="T29" s="21">
        <v>56.9463266037247</v>
      </c>
      <c r="U29" s="21">
        <v>326.08956420134803</v>
      </c>
      <c r="V29" s="21">
        <v>39.816692273351002</v>
      </c>
      <c r="W29" s="21">
        <v>108.443259654866</v>
      </c>
      <c r="X29" s="21">
        <v>815.59174523388197</v>
      </c>
      <c r="Y29" s="21">
        <v>3193.8478322503101</v>
      </c>
      <c r="Z29" s="21">
        <v>120.285016396876</v>
      </c>
      <c r="AA29" s="21">
        <v>55.817152951162001</v>
      </c>
      <c r="AB29" s="23"/>
      <c r="AC29" s="78">
        <f t="shared" si="2"/>
        <v>-7.0873383369583548E-3</v>
      </c>
      <c r="AD29" s="78">
        <f t="shared" si="2"/>
        <v>-7.5042190136156125E-3</v>
      </c>
      <c r="AE29" s="23"/>
      <c r="AF29" s="21">
        <v>32</v>
      </c>
      <c r="AG29" s="21" t="s">
        <v>27</v>
      </c>
      <c r="AH29" s="21">
        <v>744.98969706316996</v>
      </c>
      <c r="AI29" s="21">
        <v>385.2420132657</v>
      </c>
      <c r="AJ29" s="21">
        <v>24.595103190287599</v>
      </c>
      <c r="AK29" s="21">
        <v>48.762404378531997</v>
      </c>
      <c r="AL29" s="21">
        <v>398.35107638518201</v>
      </c>
      <c r="AM29" s="21">
        <v>24.271476405819001</v>
      </c>
      <c r="AN29" s="21">
        <v>177.581649912009</v>
      </c>
      <c r="AO29" s="21">
        <v>72443.360508872996</v>
      </c>
      <c r="AP29" s="21">
        <v>45.119015465912597</v>
      </c>
      <c r="AQ29" s="21">
        <v>13.077707438351901</v>
      </c>
      <c r="AR29" s="21">
        <v>6390.9963626197996</v>
      </c>
      <c r="AS29" s="21">
        <v>36.180083681449901</v>
      </c>
      <c r="AT29" s="21">
        <v>199.692072214608</v>
      </c>
      <c r="AU29" s="21">
        <v>26.2069955344455</v>
      </c>
      <c r="AV29" s="21">
        <v>71.845100151773593</v>
      </c>
      <c r="AW29" s="21">
        <v>499.44284002656798</v>
      </c>
      <c r="AX29" s="21">
        <v>1950.6573401655301</v>
      </c>
      <c r="AY29" s="21">
        <v>74.9130666507873</v>
      </c>
      <c r="AZ29" s="21">
        <v>33.497062281240296</v>
      </c>
      <c r="BA29" s="21">
        <f t="shared" si="0"/>
        <v>83588.781575704168</v>
      </c>
      <c r="BB29" s="21">
        <f t="shared" si="3"/>
        <v>11145.421066831172</v>
      </c>
      <c r="BD29" s="21">
        <f t="shared" si="1"/>
        <v>-54525.74865146284</v>
      </c>
      <c r="BE29" s="21">
        <f t="shared" si="1"/>
        <v>-7235.1353672945297</v>
      </c>
      <c r="BG29" s="19">
        <f t="shared" si="4"/>
        <v>0.60953349425583458</v>
      </c>
      <c r="BH29" s="19">
        <f t="shared" si="4"/>
        <v>0.61095490600412605</v>
      </c>
      <c r="BJ29" s="19">
        <v>0.67013239691887982</v>
      </c>
      <c r="BK29" s="19">
        <v>0.67151412906347419</v>
      </c>
      <c r="BL29" s="19"/>
      <c r="BM29" s="19"/>
      <c r="BN29" s="19"/>
      <c r="BP29" s="19"/>
      <c r="BQ29" s="19"/>
    </row>
    <row r="30" spans="1:69" x14ac:dyDescent="0.3">
      <c r="A30" s="23" t="s">
        <v>28</v>
      </c>
      <c r="B30" s="21">
        <v>20851.432552743401</v>
      </c>
      <c r="C30" s="21">
        <v>4382.6121399525</v>
      </c>
      <c r="D30" s="23" t="s">
        <v>526</v>
      </c>
      <c r="F30" s="23" t="s">
        <v>28</v>
      </c>
      <c r="G30" s="21">
        <v>240.62758456103199</v>
      </c>
      <c r="H30" s="21">
        <v>208.008459465268</v>
      </c>
      <c r="I30" s="21">
        <v>9.0729997078875808</v>
      </c>
      <c r="J30" s="21">
        <v>40.4942465979926</v>
      </c>
      <c r="K30" s="21">
        <v>183.85460407744799</v>
      </c>
      <c r="L30" s="21">
        <v>8.1459659165440392</v>
      </c>
      <c r="M30" s="21">
        <v>72.7756583276839</v>
      </c>
      <c r="N30" s="21">
        <v>20930.587413305999</v>
      </c>
      <c r="O30" s="21">
        <v>4405.2835489343397</v>
      </c>
      <c r="P30" s="21">
        <v>16525.303864371599</v>
      </c>
      <c r="Q30" s="21">
        <v>27.3331802223361</v>
      </c>
      <c r="R30" s="21">
        <v>4.2306171067643303</v>
      </c>
      <c r="S30" s="21">
        <v>2245.4585251078802</v>
      </c>
      <c r="T30" s="21">
        <v>10.456276867452599</v>
      </c>
      <c r="U30" s="21">
        <v>158.45687770410601</v>
      </c>
      <c r="V30" s="21">
        <v>4.4214526584985396</v>
      </c>
      <c r="W30" s="21">
        <v>6.3584716127360998</v>
      </c>
      <c r="X30" s="21">
        <v>395.80846409497502</v>
      </c>
      <c r="Y30" s="21">
        <v>744.13716265149901</v>
      </c>
      <c r="Z30" s="21">
        <v>29.519545958101101</v>
      </c>
      <c r="AA30" s="21">
        <v>16.1234562961248</v>
      </c>
      <c r="AB30" s="23"/>
      <c r="AC30" s="78">
        <f t="shared" si="2"/>
        <v>3.7961353668327829E-3</v>
      </c>
      <c r="AD30" s="78">
        <f t="shared" si="2"/>
        <v>5.1730356823420434E-3</v>
      </c>
      <c r="AE30" s="23"/>
      <c r="AF30" s="21">
        <v>33</v>
      </c>
      <c r="AG30" s="21" t="s">
        <v>28</v>
      </c>
      <c r="AH30" s="21">
        <v>44.159533418621201</v>
      </c>
      <c r="AI30" s="21">
        <v>38.488362822870798</v>
      </c>
      <c r="AJ30" s="21">
        <v>1.68527821590599</v>
      </c>
      <c r="AK30" s="21">
        <v>7.5814654405604198</v>
      </c>
      <c r="AL30" s="21">
        <v>33.731489142427101</v>
      </c>
      <c r="AM30" s="21">
        <v>1.4954414573749</v>
      </c>
      <c r="AN30" s="21">
        <v>13.370719188780701</v>
      </c>
      <c r="AO30" s="21">
        <v>3003.0722525013298</v>
      </c>
      <c r="AP30" s="21">
        <v>5.0843781277519504</v>
      </c>
      <c r="AQ30" s="21">
        <v>0.77577378619276605</v>
      </c>
      <c r="AR30" s="21">
        <v>414.466762515494</v>
      </c>
      <c r="AS30" s="21">
        <v>1.9600905137556399</v>
      </c>
      <c r="AT30" s="21">
        <v>29.439129693181101</v>
      </c>
      <c r="AU30" s="21">
        <v>0.779931125428456</v>
      </c>
      <c r="AV30" s="21">
        <v>1.0518802296098999</v>
      </c>
      <c r="AW30" s="21">
        <v>73.532480111197501</v>
      </c>
      <c r="AX30" s="21">
        <v>136.75071860440801</v>
      </c>
      <c r="AY30" s="21">
        <v>5.4529625957045704</v>
      </c>
      <c r="AZ30" s="21">
        <v>2.9605595599993499</v>
      </c>
      <c r="BA30" s="21">
        <f t="shared" si="0"/>
        <v>3815.8392090505945</v>
      </c>
      <c r="BB30" s="21">
        <f t="shared" si="3"/>
        <v>812.76695654926471</v>
      </c>
      <c r="BD30" s="21">
        <f t="shared" si="1"/>
        <v>-17035.593343692806</v>
      </c>
      <c r="BE30" s="21">
        <f t="shared" si="1"/>
        <v>-3569.8451834032353</v>
      </c>
      <c r="BG30" s="19">
        <f t="shared" si="4"/>
        <v>0.18230922686024512</v>
      </c>
      <c r="BH30" s="19">
        <f t="shared" si="4"/>
        <v>0.1844982161808579</v>
      </c>
      <c r="BJ30" s="19">
        <v>0.1064810326774166</v>
      </c>
      <c r="BK30" s="19">
        <v>0.10663792936819752</v>
      </c>
      <c r="BL30" s="19"/>
      <c r="BM30" s="19"/>
      <c r="BN30" s="19"/>
      <c r="BP30" s="19"/>
      <c r="BQ30" s="19"/>
    </row>
    <row r="31" spans="1:69" x14ac:dyDescent="0.3">
      <c r="A31" s="23" t="s">
        <v>29</v>
      </c>
      <c r="B31" s="21">
        <v>33085.4893208512</v>
      </c>
      <c r="C31" s="21">
        <v>6206.8084661439698</v>
      </c>
      <c r="D31" s="23" t="s">
        <v>526</v>
      </c>
      <c r="F31" s="23" t="s">
        <v>29</v>
      </c>
      <c r="G31" s="21">
        <v>346.13653124775999</v>
      </c>
      <c r="H31" s="21">
        <v>298.48261104405299</v>
      </c>
      <c r="I31" s="21">
        <v>12.354145075150001</v>
      </c>
      <c r="J31" s="21">
        <v>48.422677193736597</v>
      </c>
      <c r="K31" s="21">
        <v>262.24330009865599</v>
      </c>
      <c r="L31" s="21">
        <v>11.0258329668149</v>
      </c>
      <c r="M31" s="21">
        <v>103.21271868472201</v>
      </c>
      <c r="N31" s="21">
        <v>33226.176449610597</v>
      </c>
      <c r="O31" s="21">
        <v>6235.4492472207903</v>
      </c>
      <c r="P31" s="21">
        <v>26990.7272023898</v>
      </c>
      <c r="Q31" s="21">
        <v>38.261391667631102</v>
      </c>
      <c r="R31" s="21">
        <v>6.25965765527428</v>
      </c>
      <c r="S31" s="21">
        <v>3244.16561252666</v>
      </c>
      <c r="T31" s="21">
        <v>13.662162271201501</v>
      </c>
      <c r="U31" s="21">
        <v>204.274132288342</v>
      </c>
      <c r="V31" s="21">
        <v>5.7085153303901599</v>
      </c>
      <c r="W31" s="21">
        <v>8.7953538142716194</v>
      </c>
      <c r="X31" s="21">
        <v>510.390902627358</v>
      </c>
      <c r="Y31" s="21">
        <v>1059.0088937758001</v>
      </c>
      <c r="Z31" s="21">
        <v>40.231818317101798</v>
      </c>
      <c r="AA31" s="21">
        <v>22.8129906358681</v>
      </c>
      <c r="AB31" s="23"/>
      <c r="AC31" s="78">
        <f t="shared" si="2"/>
        <v>4.2522305592963567E-3</v>
      </c>
      <c r="AD31" s="78">
        <f t="shared" si="2"/>
        <v>4.6144135481296479E-3</v>
      </c>
      <c r="AE31" s="23"/>
      <c r="AF31" s="21">
        <v>34</v>
      </c>
      <c r="AG31" s="21" t="s">
        <v>29</v>
      </c>
      <c r="AH31" s="21">
        <v>122.482962896617</v>
      </c>
      <c r="AI31" s="21">
        <v>105.410122736441</v>
      </c>
      <c r="AJ31" s="21">
        <v>4.4154280274498996</v>
      </c>
      <c r="AK31" s="21">
        <v>17.6746446310331</v>
      </c>
      <c r="AL31" s="21">
        <v>92.896247632699996</v>
      </c>
      <c r="AM31" s="21">
        <v>3.9040926062310599</v>
      </c>
      <c r="AN31" s="21">
        <v>36.565875050272702</v>
      </c>
      <c r="AO31" s="21">
        <v>9272.3027221592893</v>
      </c>
      <c r="AP31" s="21">
        <v>13.651762135439901</v>
      </c>
      <c r="AQ31" s="21">
        <v>2.2030393413462499</v>
      </c>
      <c r="AR31" s="21">
        <v>1146.09713686498</v>
      </c>
      <c r="AS31" s="21">
        <v>4.9212359353285304</v>
      </c>
      <c r="AT31" s="21">
        <v>73.542683886396006</v>
      </c>
      <c r="AU31" s="21">
        <v>1.9975961180394499</v>
      </c>
      <c r="AV31" s="21">
        <v>2.9679533576835802</v>
      </c>
      <c r="AW31" s="21">
        <v>183.74147981018899</v>
      </c>
      <c r="AX31" s="21">
        <v>375.44466087178</v>
      </c>
      <c r="AY31" s="21">
        <v>14.269247860120201</v>
      </c>
      <c r="AZ31" s="21">
        <v>8.0895369807569999</v>
      </c>
      <c r="BA31" s="21">
        <f t="shared" si="0"/>
        <v>11482.578428902094</v>
      </c>
      <c r="BB31" s="21">
        <f t="shared" si="3"/>
        <v>2210.2757067428047</v>
      </c>
      <c r="BD31" s="21">
        <f t="shared" si="1"/>
        <v>-21602.910891949105</v>
      </c>
      <c r="BE31" s="21">
        <f t="shared" si="1"/>
        <v>-3996.5327594011651</v>
      </c>
      <c r="BG31" s="19">
        <f t="shared" si="4"/>
        <v>0.34558831788292232</v>
      </c>
      <c r="BH31" s="19">
        <f t="shared" si="4"/>
        <v>0.35446936044390859</v>
      </c>
      <c r="BJ31" s="19">
        <v>0.2193330376346099</v>
      </c>
      <c r="BK31" s="19">
        <v>0.2255313593606805</v>
      </c>
      <c r="BL31" s="19"/>
      <c r="BM31" s="19"/>
      <c r="BN31" s="19"/>
      <c r="BP31" s="19"/>
      <c r="BQ31" s="19"/>
    </row>
    <row r="32" spans="1:69" x14ac:dyDescent="0.3">
      <c r="A32" s="23" t="s">
        <v>30</v>
      </c>
      <c r="B32" s="21">
        <v>213114.35682945501</v>
      </c>
      <c r="C32" s="21">
        <v>26552.834292577802</v>
      </c>
      <c r="F32" s="23" t="s">
        <v>30</v>
      </c>
      <c r="G32" s="21">
        <v>1247.4427104725</v>
      </c>
      <c r="H32" s="21">
        <v>1513.9470299883701</v>
      </c>
      <c r="I32" s="21">
        <v>46.852669510628999</v>
      </c>
      <c r="J32" s="21">
        <v>205.81243406802301</v>
      </c>
      <c r="K32" s="21">
        <v>1024.04719533502</v>
      </c>
      <c r="L32" s="21">
        <v>93.011996648974502</v>
      </c>
      <c r="M32" s="21">
        <v>441.80017107866598</v>
      </c>
      <c r="N32" s="21">
        <v>214002.04067698299</v>
      </c>
      <c r="O32" s="21">
        <v>26647.212950885401</v>
      </c>
      <c r="P32" s="21">
        <v>187354.82772609699</v>
      </c>
      <c r="Q32" s="21">
        <v>141.18286401340399</v>
      </c>
      <c r="R32" s="21">
        <v>27.821356128022298</v>
      </c>
      <c r="S32" s="21">
        <v>14103.5641637593</v>
      </c>
      <c r="T32" s="21">
        <v>40.3205351940342</v>
      </c>
      <c r="U32" s="21">
        <v>905.12734326515499</v>
      </c>
      <c r="V32" s="21">
        <v>103.439740813615</v>
      </c>
      <c r="W32" s="21">
        <v>274.90488867210098</v>
      </c>
      <c r="X32" s="21">
        <v>2263.9879236318902</v>
      </c>
      <c r="Y32" s="21">
        <v>3843.5581374251101</v>
      </c>
      <c r="Z32" s="21">
        <v>284.065233882835</v>
      </c>
      <c r="AA32" s="21">
        <v>86.326556997745698</v>
      </c>
      <c r="AB32" s="23"/>
      <c r="AC32" s="78">
        <f t="shared" si="2"/>
        <v>4.1652935106495431E-3</v>
      </c>
      <c r="AD32" s="78">
        <f t="shared" si="2"/>
        <v>3.5543722853714752E-3</v>
      </c>
      <c r="AE32" s="23"/>
      <c r="AF32" s="21">
        <v>35</v>
      </c>
      <c r="AG32" s="21" t="s">
        <v>30</v>
      </c>
      <c r="AH32" s="21">
        <v>727.29047853142401</v>
      </c>
      <c r="AI32" s="21">
        <v>872.44672913021304</v>
      </c>
      <c r="AJ32" s="21">
        <v>27.684667858975999</v>
      </c>
      <c r="AK32" s="21">
        <v>125.873484388799</v>
      </c>
      <c r="AL32" s="21">
        <v>593.59828971910702</v>
      </c>
      <c r="AM32" s="21">
        <v>56.334479833067903</v>
      </c>
      <c r="AN32" s="21">
        <v>258.39307127891198</v>
      </c>
      <c r="AO32" s="21">
        <v>108673.287773854</v>
      </c>
      <c r="AP32" s="21">
        <v>81.001954338174102</v>
      </c>
      <c r="AQ32" s="21">
        <v>16.1624825580381</v>
      </c>
      <c r="AR32" s="21">
        <v>8178.3195634774902</v>
      </c>
      <c r="AS32" s="21">
        <v>24.2632523275207</v>
      </c>
      <c r="AT32" s="21">
        <v>538.65889483989201</v>
      </c>
      <c r="AU32" s="21">
        <v>64.673124399184701</v>
      </c>
      <c r="AV32" s="21">
        <v>172.570261541045</v>
      </c>
      <c r="AW32" s="21">
        <v>1347.3340509581001</v>
      </c>
      <c r="AX32" s="21">
        <v>2234.3636215606198</v>
      </c>
      <c r="AY32" s="21">
        <v>170.02490326409699</v>
      </c>
      <c r="AZ32" s="21">
        <v>49.971203837660397</v>
      </c>
      <c r="BA32" s="21">
        <f t="shared" si="0"/>
        <v>124212.25228769632</v>
      </c>
      <c r="BB32" s="21">
        <f t="shared" si="3"/>
        <v>15538.964513842322</v>
      </c>
      <c r="BD32" s="21">
        <f t="shared" si="1"/>
        <v>-88902.104541758687</v>
      </c>
      <c r="BE32" s="21">
        <f t="shared" si="1"/>
        <v>-11013.869778735479</v>
      </c>
      <c r="BG32" s="19">
        <f t="shared" si="4"/>
        <v>0.58042555059175183</v>
      </c>
      <c r="BH32" s="19">
        <f t="shared" si="4"/>
        <v>0.58313657576433386</v>
      </c>
      <c r="BJ32" s="19">
        <v>0.61184388410855906</v>
      </c>
      <c r="BK32" s="19">
        <v>0.61357330887277217</v>
      </c>
      <c r="BL32" s="19"/>
      <c r="BM32" s="19"/>
      <c r="BN32" s="19"/>
      <c r="BP32" s="19"/>
      <c r="BQ32" s="19"/>
    </row>
    <row r="33" spans="1:69" x14ac:dyDescent="0.3">
      <c r="A33" s="23" t="s">
        <v>31</v>
      </c>
      <c r="B33" s="21">
        <v>235820.138643941</v>
      </c>
      <c r="C33" s="21">
        <v>33306.2256476525</v>
      </c>
      <c r="D33" s="23" t="s">
        <v>526</v>
      </c>
      <c r="F33" s="23" t="s">
        <v>31</v>
      </c>
      <c r="G33" s="21">
        <v>1758.5002932147199</v>
      </c>
      <c r="H33" s="21">
        <v>1800.9355886616199</v>
      </c>
      <c r="I33" s="21">
        <v>55.490710858314401</v>
      </c>
      <c r="J33" s="21">
        <v>209.66643454201699</v>
      </c>
      <c r="K33" s="21">
        <v>1386.26793520616</v>
      </c>
      <c r="L33" s="21">
        <v>85.111274745503906</v>
      </c>
      <c r="M33" s="21">
        <v>562.685637549121</v>
      </c>
      <c r="N33" s="21">
        <v>236061.839151319</v>
      </c>
      <c r="O33" s="21">
        <v>33332.003296670402</v>
      </c>
      <c r="P33" s="21">
        <v>202729.83585464899</v>
      </c>
      <c r="Q33" s="21">
        <v>158.67766916340099</v>
      </c>
      <c r="R33" s="21">
        <v>35.268547330478299</v>
      </c>
      <c r="S33" s="21">
        <v>17693.2638348297</v>
      </c>
      <c r="T33" s="21">
        <v>50.598921620176597</v>
      </c>
      <c r="U33" s="21">
        <v>1010.41314053914</v>
      </c>
      <c r="V33" s="21">
        <v>77.085339142512197</v>
      </c>
      <c r="W33" s="21">
        <v>187.086892188473</v>
      </c>
      <c r="X33" s="21">
        <v>2526.4085006916998</v>
      </c>
      <c r="Y33" s="21">
        <v>5336.3131183826799</v>
      </c>
      <c r="Z33" s="21">
        <v>277.51615491878698</v>
      </c>
      <c r="AA33" s="21">
        <v>120.71330308591899</v>
      </c>
      <c r="AB33" s="23"/>
      <c r="AC33" s="78">
        <f t="shared" si="2"/>
        <v>1.0249358208670191E-3</v>
      </c>
      <c r="AD33" s="78">
        <f t="shared" si="2"/>
        <v>7.7395887755654527E-4</v>
      </c>
      <c r="AE33" s="23"/>
      <c r="AF33" s="21">
        <v>36</v>
      </c>
      <c r="AG33" s="21" t="s">
        <v>31</v>
      </c>
      <c r="AH33" s="21">
        <v>390.48681908999998</v>
      </c>
      <c r="AI33" s="21">
        <v>416.16184312605401</v>
      </c>
      <c r="AJ33" s="21">
        <v>12.5044322433601</v>
      </c>
      <c r="AK33" s="21">
        <v>50.022174649390401</v>
      </c>
      <c r="AL33" s="21">
        <v>308.23542118135401</v>
      </c>
      <c r="AM33" s="21">
        <v>19.7765822594091</v>
      </c>
      <c r="AN33" s="21">
        <v>126.26673390884901</v>
      </c>
      <c r="AO33" s="21">
        <v>44900.7183045411</v>
      </c>
      <c r="AP33" s="21">
        <v>34.144676692905698</v>
      </c>
      <c r="AQ33" s="21">
        <v>7.8467078115381703</v>
      </c>
      <c r="AR33" s="21">
        <v>4011.5744398103102</v>
      </c>
      <c r="AS33" s="21">
        <v>11.863791040990099</v>
      </c>
      <c r="AT33" s="21">
        <v>233.74054015326499</v>
      </c>
      <c r="AU33" s="21">
        <v>17.581744792909099</v>
      </c>
      <c r="AV33" s="21">
        <v>41.922652755452198</v>
      </c>
      <c r="AW33" s="21">
        <v>584.32058738808803</v>
      </c>
      <c r="AX33" s="21">
        <v>1186.88410901458</v>
      </c>
      <c r="AY33" s="21">
        <v>64.816838803226105</v>
      </c>
      <c r="AZ33" s="21">
        <v>27.094736234232901</v>
      </c>
      <c r="BA33" s="21">
        <f t="shared" si="0"/>
        <v>52445.963135497012</v>
      </c>
      <c r="BB33" s="21">
        <f t="shared" si="3"/>
        <v>7545.2448309559113</v>
      </c>
      <c r="BD33" s="21">
        <f t="shared" si="1"/>
        <v>-183374.17550844399</v>
      </c>
      <c r="BE33" s="21">
        <f t="shared" si="1"/>
        <v>-25760.980816696589</v>
      </c>
      <c r="BG33" s="19">
        <f t="shared" si="4"/>
        <v>0.22217044196575289</v>
      </c>
      <c r="BH33" s="19">
        <f t="shared" si="4"/>
        <v>0.22636637719610511</v>
      </c>
      <c r="BJ33" s="19">
        <v>0.1672675533795657</v>
      </c>
      <c r="BK33" s="19">
        <v>0.17053776288996225</v>
      </c>
      <c r="BL33" s="19"/>
      <c r="BM33" s="19"/>
      <c r="BN33" s="19"/>
      <c r="BP33" s="19"/>
      <c r="BQ33" s="19"/>
    </row>
    <row r="34" spans="1:69" x14ac:dyDescent="0.3">
      <c r="A34" s="23" t="s">
        <v>32</v>
      </c>
      <c r="B34" s="21">
        <v>237850.30239626599</v>
      </c>
      <c r="C34" s="21">
        <v>32254.719723092301</v>
      </c>
      <c r="D34" s="23" t="s">
        <v>526</v>
      </c>
      <c r="F34" s="23" t="s">
        <v>32</v>
      </c>
      <c r="G34" s="21">
        <v>1758.70756416827</v>
      </c>
      <c r="H34" s="21">
        <v>1633.7326670965599</v>
      </c>
      <c r="I34" s="21">
        <v>55.234827923742102</v>
      </c>
      <c r="J34" s="21">
        <v>222.46109722934099</v>
      </c>
      <c r="K34" s="21">
        <v>1360.01374482602</v>
      </c>
      <c r="L34" s="21">
        <v>91.379002132971706</v>
      </c>
      <c r="M34" s="21">
        <v>557.65568820031103</v>
      </c>
      <c r="N34" s="21">
        <v>238171.531044395</v>
      </c>
      <c r="O34" s="21">
        <v>32262.782571592299</v>
      </c>
      <c r="P34" s="21">
        <v>205908.74847280301</v>
      </c>
      <c r="Q34" s="21">
        <v>146.66877928977999</v>
      </c>
      <c r="R34" s="21">
        <v>34.475649376918703</v>
      </c>
      <c r="S34" s="21">
        <v>16789.066420410301</v>
      </c>
      <c r="T34" s="21">
        <v>50.633345359546198</v>
      </c>
      <c r="U34" s="21">
        <v>1010.45223521112</v>
      </c>
      <c r="V34" s="21">
        <v>98.906478755711305</v>
      </c>
      <c r="W34" s="21">
        <v>251.877753853954</v>
      </c>
      <c r="X34" s="21">
        <v>2526.9842393778499</v>
      </c>
      <c r="Y34" s="21">
        <v>5275.2427445339199</v>
      </c>
      <c r="Z34" s="21">
        <v>281.79878328014598</v>
      </c>
      <c r="AA34" s="21">
        <v>117.491550565761</v>
      </c>
      <c r="AB34" s="23"/>
      <c r="AC34" s="78">
        <f t="shared" si="2"/>
        <v>1.3505496730200901E-3</v>
      </c>
      <c r="AD34" s="78">
        <f t="shared" si="2"/>
        <v>2.4997422297318698E-4</v>
      </c>
      <c r="AE34" s="23"/>
      <c r="AF34" s="21">
        <v>37</v>
      </c>
      <c r="AG34" s="21" t="s">
        <v>32</v>
      </c>
      <c r="AH34" s="21">
        <v>485.18620336032097</v>
      </c>
      <c r="AI34" s="21">
        <v>445.82560769483598</v>
      </c>
      <c r="AJ34" s="21">
        <v>15.0145630027789</v>
      </c>
      <c r="AK34" s="21">
        <v>59.749651091289302</v>
      </c>
      <c r="AL34" s="21">
        <v>374.00602723614202</v>
      </c>
      <c r="AM34" s="21">
        <v>24.593689111773699</v>
      </c>
      <c r="AN34" s="21">
        <v>152.90565397322399</v>
      </c>
      <c r="AO34" s="21">
        <v>57154.043911691297</v>
      </c>
      <c r="AP34" s="21">
        <v>39.416584850543302</v>
      </c>
      <c r="AQ34" s="21">
        <v>9.4576837741096202</v>
      </c>
      <c r="AR34" s="21">
        <v>4598.7154831001599</v>
      </c>
      <c r="AS34" s="21">
        <v>13.7959223020618</v>
      </c>
      <c r="AT34" s="21">
        <v>273.617870659186</v>
      </c>
      <c r="AU34" s="21">
        <v>26.422267177875501</v>
      </c>
      <c r="AV34" s="21">
        <v>66.984847717312604</v>
      </c>
      <c r="AW34" s="21">
        <v>684.26755042058096</v>
      </c>
      <c r="AX34" s="21">
        <v>1452.73940374313</v>
      </c>
      <c r="AY34" s="21">
        <v>76.039877614829507</v>
      </c>
      <c r="AZ34" s="21">
        <v>32.382999950675803</v>
      </c>
      <c r="BA34" s="21">
        <f t="shared" si="0"/>
        <v>65985.165798472139</v>
      </c>
      <c r="BB34" s="21">
        <f t="shared" si="3"/>
        <v>8831.121886780842</v>
      </c>
      <c r="BD34" s="21">
        <f t="shared" si="1"/>
        <v>-171865.13659779384</v>
      </c>
      <c r="BE34" s="21">
        <f t="shared" si="1"/>
        <v>-23423.597836311459</v>
      </c>
      <c r="BG34" s="19">
        <f t="shared" si="4"/>
        <v>0.27704892146061133</v>
      </c>
      <c r="BH34" s="19">
        <f t="shared" si="4"/>
        <v>0.273724743586027</v>
      </c>
      <c r="BJ34" s="19">
        <v>0.25088239842165144</v>
      </c>
      <c r="BK34" s="19">
        <v>0.25084100561374728</v>
      </c>
      <c r="BL34" s="19"/>
      <c r="BM34" s="19"/>
      <c r="BN34" s="19"/>
      <c r="BP34" s="19"/>
      <c r="BQ34" s="19"/>
    </row>
    <row r="35" spans="1:69" x14ac:dyDescent="0.3">
      <c r="A35" s="23" t="s">
        <v>33</v>
      </c>
      <c r="B35" s="21">
        <v>392477.47190494102</v>
      </c>
      <c r="C35" s="21">
        <v>60824.5369146015</v>
      </c>
      <c r="D35" s="23" t="s">
        <v>526</v>
      </c>
      <c r="F35" s="23" t="s">
        <v>33</v>
      </c>
      <c r="G35" s="21">
        <v>4153.8216809140304</v>
      </c>
      <c r="H35" s="21">
        <v>2320.8249330621602</v>
      </c>
      <c r="I35" s="21">
        <v>95.775999195312906</v>
      </c>
      <c r="J35" s="21">
        <v>291.26975027144402</v>
      </c>
      <c r="K35" s="21">
        <v>2903.50869480866</v>
      </c>
      <c r="L35" s="21">
        <v>140.97679660708599</v>
      </c>
      <c r="M35" s="21">
        <v>1139.72457977149</v>
      </c>
      <c r="N35" s="21">
        <v>390895.68914191698</v>
      </c>
      <c r="O35" s="21">
        <v>60391.044797599097</v>
      </c>
      <c r="P35" s="21">
        <v>330504.64434431703</v>
      </c>
      <c r="Q35" s="21">
        <v>161.14125751638301</v>
      </c>
      <c r="R35" s="21">
        <v>70.744529263601095</v>
      </c>
      <c r="S35" s="21">
        <v>30680.134286722099</v>
      </c>
      <c r="T35" s="21">
        <v>90.576711277192601</v>
      </c>
      <c r="U35" s="21">
        <v>1497.69873730275</v>
      </c>
      <c r="V35" s="21">
        <v>187.07070543494399</v>
      </c>
      <c r="W35" s="21">
        <v>479.90161338646499</v>
      </c>
      <c r="X35" s="21">
        <v>3747.6415571245102</v>
      </c>
      <c r="Y35" s="21">
        <v>11775.5634075739</v>
      </c>
      <c r="Z35" s="21">
        <v>400.25410098270999</v>
      </c>
      <c r="AA35" s="21">
        <v>254.41545638430901</v>
      </c>
      <c r="AB35" s="23"/>
      <c r="AC35" s="46">
        <f t="shared" si="2"/>
        <v>-4.0302511003921949E-3</v>
      </c>
      <c r="AD35" s="46">
        <f t="shared" si="2"/>
        <v>-7.1269283580577304E-3</v>
      </c>
      <c r="AE35" s="23"/>
      <c r="AF35" s="21">
        <v>38</v>
      </c>
      <c r="AG35" s="21" t="s">
        <v>33</v>
      </c>
      <c r="AH35" s="21">
        <v>1334.53620853038</v>
      </c>
      <c r="AI35" s="21">
        <v>714.35822085471102</v>
      </c>
      <c r="AJ35" s="21">
        <v>32.764489708519598</v>
      </c>
      <c r="AK35" s="21">
        <v>127.109331283934</v>
      </c>
      <c r="AL35" s="21">
        <v>925.41652777502202</v>
      </c>
      <c r="AM35" s="21">
        <v>56.663229054135897</v>
      </c>
      <c r="AN35" s="21">
        <v>373.74796217035203</v>
      </c>
      <c r="AO35" s="21">
        <v>103516.87775450099</v>
      </c>
      <c r="AP35" s="21">
        <v>46.753739010465601</v>
      </c>
      <c r="AQ35" s="21">
        <v>22.511680681750601</v>
      </c>
      <c r="AR35" s="21">
        <v>9696.3812329263201</v>
      </c>
      <c r="AS35" s="21">
        <v>32.496345932775199</v>
      </c>
      <c r="AT35" s="21">
        <v>552.69428069475396</v>
      </c>
      <c r="AU35" s="21">
        <v>82.518107488185194</v>
      </c>
      <c r="AV35" s="21">
        <v>216.518595439942</v>
      </c>
      <c r="AW35" s="21">
        <v>1382.8165430639899</v>
      </c>
      <c r="AX35" s="21">
        <v>3768.3879379692198</v>
      </c>
      <c r="AY35" s="21">
        <v>153.53244477566801</v>
      </c>
      <c r="AZ35" s="21">
        <v>80.867187899838498</v>
      </c>
      <c r="BA35" s="21">
        <f t="shared" si="0"/>
        <v>123116.95181976096</v>
      </c>
      <c r="BB35" s="21">
        <f t="shared" si="3"/>
        <v>19600.074065259963</v>
      </c>
      <c r="BD35" s="21">
        <f t="shared" ref="BD35:BE51" si="5">BA35-B35</f>
        <v>-269360.52008518006</v>
      </c>
      <c r="BE35" s="21">
        <f t="shared" si="5"/>
        <v>-41224.462849341537</v>
      </c>
      <c r="BG35" s="19">
        <f t="shared" si="4"/>
        <v>0.31496113986322993</v>
      </c>
      <c r="BH35" s="19">
        <f t="shared" si="4"/>
        <v>0.32455265728469701</v>
      </c>
      <c r="BJ35" s="19">
        <v>0.36621021055024516</v>
      </c>
      <c r="BK35" s="19">
        <v>0.37455185621647308</v>
      </c>
      <c r="BL35" s="19"/>
      <c r="BM35" s="19"/>
      <c r="BN35" s="19"/>
      <c r="BP35" s="19"/>
      <c r="BQ35" s="19"/>
    </row>
    <row r="36" spans="1:69" x14ac:dyDescent="0.3">
      <c r="A36" s="23" t="s">
        <v>34</v>
      </c>
      <c r="B36" s="21">
        <v>273741.86739879701</v>
      </c>
      <c r="C36" s="21">
        <v>42760.6779093082</v>
      </c>
      <c r="D36" s="23" t="s">
        <v>526</v>
      </c>
      <c r="F36" s="23" t="s">
        <v>34</v>
      </c>
      <c r="G36" s="21">
        <v>2456.9880961435601</v>
      </c>
      <c r="H36" s="21">
        <v>2049.5725343783201</v>
      </c>
      <c r="I36" s="21">
        <v>73.282712225180006</v>
      </c>
      <c r="J36" s="21">
        <v>295.79392803011501</v>
      </c>
      <c r="K36" s="21">
        <v>1844.22236192176</v>
      </c>
      <c r="L36" s="21">
        <v>108.15420748799799</v>
      </c>
      <c r="M36" s="21">
        <v>745.09544128264895</v>
      </c>
      <c r="N36" s="21">
        <v>273305.529946119</v>
      </c>
      <c r="O36" s="21">
        <v>42687.222455915798</v>
      </c>
      <c r="P36" s="21">
        <v>230618.30749020301</v>
      </c>
      <c r="Q36" s="21">
        <v>174.87894089959599</v>
      </c>
      <c r="R36" s="21">
        <v>45.298721043668003</v>
      </c>
      <c r="S36" s="21">
        <v>22041.8052656293</v>
      </c>
      <c r="T36" s="21">
        <v>73.205990156362802</v>
      </c>
      <c r="U36" s="21">
        <v>1314.4281051825101</v>
      </c>
      <c r="V36" s="21">
        <v>111.882632825719</v>
      </c>
      <c r="W36" s="21">
        <v>271.28723500719201</v>
      </c>
      <c r="X36" s="21">
        <v>3286.1182958272002</v>
      </c>
      <c r="Y36" s="21">
        <v>7294.4788723358397</v>
      </c>
      <c r="Z36" s="21">
        <v>338.716604551442</v>
      </c>
      <c r="AA36" s="21">
        <v>162.012510987284</v>
      </c>
      <c r="AB36" s="23"/>
      <c r="AC36" s="46">
        <f t="shared" si="2"/>
        <v>-1.5939741217675619E-3</v>
      </c>
      <c r="AD36" s="46">
        <f t="shared" si="2"/>
        <v>-1.7178271483018772E-3</v>
      </c>
      <c r="AE36" s="23"/>
      <c r="AF36" s="21">
        <v>39</v>
      </c>
      <c r="AG36" s="21" t="s">
        <v>34</v>
      </c>
      <c r="AH36" s="21">
        <v>555.92425730883497</v>
      </c>
      <c r="AI36" s="21">
        <v>462.26852426364701</v>
      </c>
      <c r="AJ36" s="21">
        <v>16.527039285605301</v>
      </c>
      <c r="AK36" s="21">
        <v>68.678062349328997</v>
      </c>
      <c r="AL36" s="21">
        <v>415.25124963943699</v>
      </c>
      <c r="AM36" s="21">
        <v>25.628406589529199</v>
      </c>
      <c r="AN36" s="21">
        <v>169.016632486276</v>
      </c>
      <c r="AO36" s="21">
        <v>52533.029537275303</v>
      </c>
      <c r="AP36" s="21">
        <v>37.357141739116699</v>
      </c>
      <c r="AQ36" s="21">
        <v>10.2339263767728</v>
      </c>
      <c r="AR36" s="21">
        <v>4975.6650042546298</v>
      </c>
      <c r="AS36" s="21">
        <v>16.685735358545099</v>
      </c>
      <c r="AT36" s="21">
        <v>300.01091764798002</v>
      </c>
      <c r="AU36" s="21">
        <v>27.568500033614701</v>
      </c>
      <c r="AV36" s="21">
        <v>67.599310060364601</v>
      </c>
      <c r="AW36" s="21">
        <v>750.03455680148897</v>
      </c>
      <c r="AX36" s="21">
        <v>1644.5599259608</v>
      </c>
      <c r="AY36" s="21">
        <v>79.201184385754601</v>
      </c>
      <c r="AZ36" s="21">
        <v>36.560682743590803</v>
      </c>
      <c r="BA36" s="21">
        <f t="shared" si="0"/>
        <v>62191.80059456062</v>
      </c>
      <c r="BB36" s="21">
        <f t="shared" si="3"/>
        <v>9658.7710572853175</v>
      </c>
      <c r="BD36" s="21">
        <f t="shared" si="5"/>
        <v>-211550.06680423638</v>
      </c>
      <c r="BE36" s="21">
        <f t="shared" si="5"/>
        <v>-33101.906852022883</v>
      </c>
      <c r="BG36" s="19">
        <f t="shared" si="4"/>
        <v>0.22755412452437923</v>
      </c>
      <c r="BH36" s="19">
        <f t="shared" si="4"/>
        <v>0.22626843588289636</v>
      </c>
      <c r="BJ36" s="19">
        <v>0.23725755921512298</v>
      </c>
      <c r="BK36" s="19">
        <v>0.23694692134594186</v>
      </c>
      <c r="BL36" s="19"/>
      <c r="BM36" s="19"/>
      <c r="BN36" s="19"/>
      <c r="BP36" s="19"/>
      <c r="BQ36" s="19"/>
    </row>
    <row r="37" spans="1:69" x14ac:dyDescent="0.3">
      <c r="A37" s="23" t="s">
        <v>35</v>
      </c>
      <c r="B37" s="21">
        <v>605743.33877080295</v>
      </c>
      <c r="C37" s="21">
        <v>82607.273086369998</v>
      </c>
      <c r="D37" s="23" t="s">
        <v>526</v>
      </c>
      <c r="F37" s="23" t="s">
        <v>35</v>
      </c>
      <c r="G37" s="21">
        <v>4510.9291245997201</v>
      </c>
      <c r="H37" s="21">
        <v>3939.1761406989699</v>
      </c>
      <c r="I37" s="21">
        <v>143.050222865237</v>
      </c>
      <c r="J37" s="21">
        <v>691.01891367251403</v>
      </c>
      <c r="K37" s="21">
        <v>3469.7529129119198</v>
      </c>
      <c r="L37" s="21">
        <v>309.83240463631898</v>
      </c>
      <c r="M37" s="21">
        <v>1480.1880431223999</v>
      </c>
      <c r="N37" s="21">
        <v>606590.049410715</v>
      </c>
      <c r="O37" s="21">
        <v>82510.144334352997</v>
      </c>
      <c r="P37" s="21">
        <v>524079.90507636202</v>
      </c>
      <c r="Q37" s="21">
        <v>316.670338464591</v>
      </c>
      <c r="R37" s="21">
        <v>88.793865650335903</v>
      </c>
      <c r="S37" s="21">
        <v>41422.852397140603</v>
      </c>
      <c r="T37" s="21">
        <v>125.44803190088</v>
      </c>
      <c r="U37" s="21">
        <v>2842.7026664902901</v>
      </c>
      <c r="V37" s="21">
        <v>416.65011138852498</v>
      </c>
      <c r="W37" s="21">
        <v>1116.0525898245601</v>
      </c>
      <c r="X37" s="21">
        <v>7111.6473900031397</v>
      </c>
      <c r="Y37" s="21">
        <v>13355.0799957009</v>
      </c>
      <c r="Z37" s="21">
        <v>874.12935079393901</v>
      </c>
      <c r="AA37" s="21">
        <v>296.169834488003</v>
      </c>
      <c r="AB37" s="23"/>
      <c r="AC37" s="46">
        <f t="shared" si="2"/>
        <v>1.3978042938618688E-3</v>
      </c>
      <c r="AD37" s="46">
        <f t="shared" si="2"/>
        <v>-1.1757893510835043E-3</v>
      </c>
      <c r="AE37" s="23"/>
      <c r="AF37" s="21">
        <v>40</v>
      </c>
      <c r="AG37" s="21" t="s">
        <v>35</v>
      </c>
      <c r="AH37" s="21">
        <v>2130.8632357013598</v>
      </c>
      <c r="AI37" s="21">
        <v>1726.36830800077</v>
      </c>
      <c r="AJ37" s="21">
        <v>66.109719434597693</v>
      </c>
      <c r="AK37" s="21">
        <v>326.21520454210901</v>
      </c>
      <c r="AL37" s="21">
        <v>1611.0577389821999</v>
      </c>
      <c r="AM37" s="21">
        <v>143.882593265905</v>
      </c>
      <c r="AN37" s="21">
        <v>687.476069319305</v>
      </c>
      <c r="AO37" s="21">
        <v>232362.22602648599</v>
      </c>
      <c r="AP37" s="21">
        <v>134.171062084829</v>
      </c>
      <c r="AQ37" s="21">
        <v>40.825598710631098</v>
      </c>
      <c r="AR37" s="21">
        <v>18791.350110364001</v>
      </c>
      <c r="AS37" s="21">
        <v>59.667927757188998</v>
      </c>
      <c r="AT37" s="21">
        <v>1311.58462697192</v>
      </c>
      <c r="AU37" s="21">
        <v>199.35554460412001</v>
      </c>
      <c r="AV37" s="21">
        <v>533.97305067112404</v>
      </c>
      <c r="AW37" s="21">
        <v>3281.1682780259198</v>
      </c>
      <c r="AX37" s="21">
        <v>6256.3578779484296</v>
      </c>
      <c r="AY37" s="21">
        <v>400.06344172243001</v>
      </c>
      <c r="AZ37" s="21">
        <v>137.917614452094</v>
      </c>
      <c r="BA37" s="21">
        <f t="shared" si="0"/>
        <v>270200.63402904489</v>
      </c>
      <c r="BB37" s="21">
        <f t="shared" si="3"/>
        <v>37838.408002558892</v>
      </c>
      <c r="BD37" s="21">
        <f t="shared" si="5"/>
        <v>-335542.70474175806</v>
      </c>
      <c r="BE37" s="21">
        <f t="shared" si="5"/>
        <v>-44768.865083811106</v>
      </c>
      <c r="BG37" s="19">
        <f t="shared" si="4"/>
        <v>0.44544191631817426</v>
      </c>
      <c r="BH37" s="19">
        <f t="shared" si="4"/>
        <v>0.45859098063418269</v>
      </c>
      <c r="BJ37" s="19">
        <v>0.46286562501254674</v>
      </c>
      <c r="BK37" s="19">
        <v>0.47526438315787167</v>
      </c>
      <c r="BL37" s="19"/>
      <c r="BM37" s="19"/>
      <c r="BN37" s="19"/>
      <c r="BP37" s="19"/>
      <c r="BQ37" s="19"/>
    </row>
    <row r="38" spans="1:69" x14ac:dyDescent="0.3">
      <c r="A38" s="23" t="s">
        <v>36</v>
      </c>
      <c r="B38" s="21">
        <v>611291.39440529898</v>
      </c>
      <c r="C38" s="21">
        <v>68881.957620240893</v>
      </c>
      <c r="F38" s="23" t="s">
        <v>36</v>
      </c>
      <c r="G38" s="21">
        <v>3337.3538337825198</v>
      </c>
      <c r="H38" s="21">
        <v>4290.7443281138803</v>
      </c>
      <c r="I38" s="21">
        <v>101.667050348054</v>
      </c>
      <c r="J38" s="21">
        <v>258.00791778964498</v>
      </c>
      <c r="K38" s="21">
        <v>2872.5599875438802</v>
      </c>
      <c r="L38" s="21">
        <v>173.100649812331</v>
      </c>
      <c r="M38" s="21">
        <v>1146.54561605405</v>
      </c>
      <c r="N38" s="21">
        <v>614888.55293148605</v>
      </c>
      <c r="O38" s="21">
        <v>69202.275356900704</v>
      </c>
      <c r="P38" s="21">
        <v>545686.27757458505</v>
      </c>
      <c r="Q38" s="21">
        <v>394.380130072697</v>
      </c>
      <c r="R38" s="21">
        <v>77.343874678262907</v>
      </c>
      <c r="S38" s="21">
        <v>38332.938205106999</v>
      </c>
      <c r="T38" s="21">
        <v>58.6664507349658</v>
      </c>
      <c r="U38" s="21">
        <v>1832.48849374714</v>
      </c>
      <c r="V38" s="21">
        <v>136.42170375392001</v>
      </c>
      <c r="W38" s="21">
        <v>354.00681547865003</v>
      </c>
      <c r="X38" s="21">
        <v>4586.48182498608</v>
      </c>
      <c r="Y38" s="21">
        <v>10421.815132084401</v>
      </c>
      <c r="Z38" s="21">
        <v>584.78086145604198</v>
      </c>
      <c r="AA38" s="21">
        <v>242.97248135716501</v>
      </c>
      <c r="AB38" s="23"/>
      <c r="AC38" s="46">
        <f t="shared" si="2"/>
        <v>5.8845234189606023E-3</v>
      </c>
      <c r="AD38" s="46">
        <f t="shared" si="2"/>
        <v>4.6502414816051215E-3</v>
      </c>
      <c r="AE38" s="23"/>
      <c r="AF38" s="21">
        <v>41</v>
      </c>
      <c r="AG38" s="21" t="s">
        <v>36</v>
      </c>
      <c r="AH38" s="21">
        <v>1262.3227164919099</v>
      </c>
      <c r="AI38" s="21">
        <v>1498.7196241506499</v>
      </c>
      <c r="AJ38" s="21">
        <v>38.394946865282698</v>
      </c>
      <c r="AK38" s="21">
        <v>116.059201757503</v>
      </c>
      <c r="AL38" s="21">
        <v>1058.7877459227</v>
      </c>
      <c r="AM38" s="21">
        <v>69.810499182490403</v>
      </c>
      <c r="AN38" s="21">
        <v>428.20807359819003</v>
      </c>
      <c r="AO38" s="21">
        <v>192692.13220451499</v>
      </c>
      <c r="AP38" s="21">
        <v>133.652904249812</v>
      </c>
      <c r="AQ38" s="21">
        <v>28.231545574846201</v>
      </c>
      <c r="AR38" s="21">
        <v>13797.8827498426</v>
      </c>
      <c r="AS38" s="21">
        <v>24.568849041372602</v>
      </c>
      <c r="AT38" s="21">
        <v>707.075311872508</v>
      </c>
      <c r="AU38" s="21">
        <v>65.994583118414994</v>
      </c>
      <c r="AV38" s="21">
        <v>173.625996704317</v>
      </c>
      <c r="AW38" s="21">
        <v>1769.5705377321999</v>
      </c>
      <c r="AX38" s="21">
        <v>3889.9464864997599</v>
      </c>
      <c r="AY38" s="21">
        <v>224.85622788132</v>
      </c>
      <c r="AZ38" s="21">
        <v>89.767652336567593</v>
      </c>
      <c r="BA38" s="21">
        <f t="shared" si="0"/>
        <v>218069.60785733743</v>
      </c>
      <c r="BB38" s="21">
        <f t="shared" si="3"/>
        <v>25377.475652822439</v>
      </c>
      <c r="BD38" s="21">
        <f t="shared" si="5"/>
        <v>-393221.78654796153</v>
      </c>
      <c r="BE38" s="21">
        <f t="shared" si="5"/>
        <v>-43504.481967418455</v>
      </c>
      <c r="BG38" s="19">
        <f t="shared" si="4"/>
        <v>0.35464899585085596</v>
      </c>
      <c r="BH38" s="19">
        <f t="shared" si="4"/>
        <v>0.36671446888042031</v>
      </c>
      <c r="BJ38" s="19">
        <v>0.35805317498990263</v>
      </c>
      <c r="BK38" s="19">
        <v>0.37132487503826728</v>
      </c>
      <c r="BL38" s="19"/>
      <c r="BM38" s="19"/>
      <c r="BN38" s="19"/>
      <c r="BP38" s="19"/>
      <c r="BQ38" s="19"/>
    </row>
    <row r="39" spans="1:69" x14ac:dyDescent="0.3">
      <c r="A39" s="23" t="s">
        <v>126</v>
      </c>
      <c r="B39" s="21">
        <v>136535.99680964</v>
      </c>
      <c r="C39" s="21">
        <v>24509.713724530298</v>
      </c>
      <c r="D39" s="23" t="s">
        <v>526</v>
      </c>
      <c r="F39" s="23" t="s">
        <v>126</v>
      </c>
      <c r="G39" s="21">
        <v>1376.9683561787199</v>
      </c>
      <c r="H39" s="21">
        <v>1088.65874711332</v>
      </c>
      <c r="I39" s="21">
        <v>46.876093718480803</v>
      </c>
      <c r="J39" s="21">
        <v>246.861857768812</v>
      </c>
      <c r="K39" s="21">
        <v>996.29246647596597</v>
      </c>
      <c r="L39" s="21">
        <v>79.445712133688204</v>
      </c>
      <c r="M39" s="21">
        <v>425.72374724008898</v>
      </c>
      <c r="N39" s="21">
        <v>135695.85864359801</v>
      </c>
      <c r="O39" s="21">
        <v>24429.154149035701</v>
      </c>
      <c r="P39" s="21">
        <v>111266.704494562</v>
      </c>
      <c r="Q39" s="21">
        <v>87.299378792638706</v>
      </c>
      <c r="R39" s="21">
        <v>24.271228795670101</v>
      </c>
      <c r="S39" s="21">
        <v>12148.6222875157</v>
      </c>
      <c r="T39" s="21">
        <v>54.8074378103694</v>
      </c>
      <c r="U39" s="21">
        <v>897.79501523944896</v>
      </c>
      <c r="V39" s="21">
        <v>96.734363259974501</v>
      </c>
      <c r="W39" s="21">
        <v>241.42651016275599</v>
      </c>
      <c r="X39" s="21">
        <v>2243.5949247397102</v>
      </c>
      <c r="Y39" s="21">
        <v>4051.1950660559801</v>
      </c>
      <c r="Z39" s="21">
        <v>234.248425646367</v>
      </c>
      <c r="AA39" s="21">
        <v>88.3325303879583</v>
      </c>
      <c r="AB39" s="23"/>
      <c r="AC39" s="46">
        <f t="shared" si="2"/>
        <v>-6.1532356717131269E-3</v>
      </c>
      <c r="AD39" s="46">
        <f t="shared" si="2"/>
        <v>-3.2868427758897018E-3</v>
      </c>
      <c r="AE39" s="23"/>
      <c r="AF39" s="21">
        <v>42</v>
      </c>
      <c r="AG39" s="21" t="s">
        <v>126</v>
      </c>
      <c r="AH39" s="21">
        <v>312.78862419661698</v>
      </c>
      <c r="AI39" s="21">
        <v>270.86105970057201</v>
      </c>
      <c r="AJ39" s="21">
        <v>10.7848145093204</v>
      </c>
      <c r="AK39" s="21">
        <v>58.741367049042601</v>
      </c>
      <c r="AL39" s="21">
        <v>229.222531305621</v>
      </c>
      <c r="AM39" s="21">
        <v>19.9691463162982</v>
      </c>
      <c r="AN39" s="21">
        <v>99.498814772954404</v>
      </c>
      <c r="AO39" s="21">
        <v>27869.3328116179</v>
      </c>
      <c r="AP39" s="21">
        <v>19.243663081335399</v>
      </c>
      <c r="AQ39" s="21">
        <v>5.6747926743069304</v>
      </c>
      <c r="AR39" s="21">
        <v>2882.1100186659301</v>
      </c>
      <c r="AS39" s="21">
        <v>12.506773360550801</v>
      </c>
      <c r="AT39" s="21">
        <v>213.947328186633</v>
      </c>
      <c r="AU39" s="21">
        <v>24.329772824991799</v>
      </c>
      <c r="AV39" s="21">
        <v>61.153381566829999</v>
      </c>
      <c r="AW39" s="21">
        <v>534.65570231363699</v>
      </c>
      <c r="AX39" s="21">
        <v>922.86951958439101</v>
      </c>
      <c r="AY39" s="21">
        <v>58.869128310523102</v>
      </c>
      <c r="AZ39" s="21">
        <v>20.413016845540501</v>
      </c>
      <c r="BA39" s="21">
        <f t="shared" si="0"/>
        <v>33626.972266882993</v>
      </c>
      <c r="BB39" s="21">
        <f t="shared" si="3"/>
        <v>5757.6394552650927</v>
      </c>
      <c r="BD39" s="21">
        <f t="shared" si="5"/>
        <v>-102909.024542757</v>
      </c>
      <c r="BE39" s="21">
        <f t="shared" si="5"/>
        <v>-18752.074269265206</v>
      </c>
      <c r="BG39" s="19">
        <f t="shared" si="4"/>
        <v>0.247811337818374</v>
      </c>
      <c r="BH39" s="19">
        <f t="shared" si="4"/>
        <v>0.23568722110226503</v>
      </c>
      <c r="BJ39" s="19">
        <v>0.16338181965864559</v>
      </c>
      <c r="BK39" s="19">
        <v>0.15443793665569916</v>
      </c>
      <c r="BL39" s="19"/>
      <c r="BM39" s="19"/>
      <c r="BN39" s="19"/>
      <c r="BP39" s="19"/>
      <c r="BQ39" s="19"/>
    </row>
    <row r="40" spans="1:69" x14ac:dyDescent="0.3">
      <c r="A40" s="23" t="s">
        <v>37</v>
      </c>
      <c r="B40" s="21">
        <v>4579.4388764734604</v>
      </c>
      <c r="C40" s="21">
        <v>756.41539849441904</v>
      </c>
      <c r="D40" s="23" t="s">
        <v>526</v>
      </c>
      <c r="F40" s="23" t="s">
        <v>37</v>
      </c>
      <c r="G40" s="21">
        <v>38.329130331740501</v>
      </c>
      <c r="H40" s="21">
        <v>42.693947871713</v>
      </c>
      <c r="I40" s="21">
        <v>1.32518624205647</v>
      </c>
      <c r="J40" s="21">
        <v>5.3786194436636299</v>
      </c>
      <c r="K40" s="21">
        <v>29.871078115268599</v>
      </c>
      <c r="L40" s="21">
        <v>1.5751658305637699</v>
      </c>
      <c r="M40" s="21">
        <v>12.120172875433299</v>
      </c>
      <c r="N40" s="21">
        <v>4562.8886960862401</v>
      </c>
      <c r="O40" s="21">
        <v>756.74256227671299</v>
      </c>
      <c r="P40" s="21">
        <v>3806.1461338095301</v>
      </c>
      <c r="Q40" s="21">
        <v>3.70936170681835</v>
      </c>
      <c r="R40" s="21">
        <v>0.74522225565898803</v>
      </c>
      <c r="S40" s="21">
        <v>407.69891190881702</v>
      </c>
      <c r="T40" s="21">
        <v>1.47302417698705</v>
      </c>
      <c r="U40" s="21">
        <v>23.904039418641101</v>
      </c>
      <c r="V40" s="21">
        <v>0.77144367797086599</v>
      </c>
      <c r="W40" s="21">
        <v>1.1608168135496</v>
      </c>
      <c r="X40" s="21">
        <v>59.709678841691499</v>
      </c>
      <c r="Y40" s="21">
        <v>117.80073204473101</v>
      </c>
      <c r="Z40" s="21">
        <v>5.7916023413085496</v>
      </c>
      <c r="AA40" s="21">
        <v>2.6844283800988702</v>
      </c>
      <c r="AB40" s="23"/>
      <c r="AC40" s="46">
        <f t="shared" si="2"/>
        <v>-3.6140192791404308E-3</v>
      </c>
      <c r="AD40" s="46">
        <f t="shared" si="2"/>
        <v>4.325186702242484E-4</v>
      </c>
      <c r="AE40" s="23"/>
      <c r="AF40" s="21">
        <v>44</v>
      </c>
      <c r="AG40" s="21" t="s">
        <v>37</v>
      </c>
      <c r="AH40" s="21">
        <v>12.6445083046939</v>
      </c>
      <c r="AI40" s="21">
        <v>13.8190095740175</v>
      </c>
      <c r="AJ40" s="21">
        <v>0.441329360340176</v>
      </c>
      <c r="AK40" s="21">
        <v>1.79587318045538</v>
      </c>
      <c r="AL40" s="21">
        <v>9.8071191863028009</v>
      </c>
      <c r="AM40" s="21">
        <v>0.51436436392001605</v>
      </c>
      <c r="AN40" s="21">
        <v>3.9787020503367798</v>
      </c>
      <c r="AO40" s="21">
        <v>1231.1481470538099</v>
      </c>
      <c r="AP40" s="21">
        <v>1.2404588394913101</v>
      </c>
      <c r="AQ40" s="21">
        <v>0.244269605683165</v>
      </c>
      <c r="AR40" s="21">
        <v>133.35917232396699</v>
      </c>
      <c r="AS40" s="21">
        <v>0.49405565214235703</v>
      </c>
      <c r="AT40" s="21">
        <v>7.8892461450972604</v>
      </c>
      <c r="AU40" s="21">
        <v>0.25661192551904399</v>
      </c>
      <c r="AV40" s="21">
        <v>0.39376581173691999</v>
      </c>
      <c r="AW40" s="21">
        <v>19.706601026259701</v>
      </c>
      <c r="AX40" s="21">
        <v>38.823733503126697</v>
      </c>
      <c r="AY40" s="21">
        <v>1.88658241140501</v>
      </c>
      <c r="AZ40" s="21">
        <v>0.87914039409671396</v>
      </c>
      <c r="BA40" s="21">
        <f t="shared" si="0"/>
        <v>1479.3226907124022</v>
      </c>
      <c r="BB40" s="21">
        <f t="shared" si="3"/>
        <v>248.17454365859226</v>
      </c>
      <c r="BD40" s="21">
        <f t="shared" si="5"/>
        <v>-3100.1161857610582</v>
      </c>
      <c r="BE40" s="21">
        <f t="shared" si="5"/>
        <v>-508.24085483582678</v>
      </c>
      <c r="BG40" s="19">
        <f t="shared" si="4"/>
        <v>0.32420748986958031</v>
      </c>
      <c r="BH40" s="19">
        <f t="shared" si="4"/>
        <v>0.32795108406740303</v>
      </c>
      <c r="BJ40" s="19">
        <v>0.20132106761191171</v>
      </c>
      <c r="BK40" s="19">
        <v>0.20018849444923109</v>
      </c>
      <c r="BL40" s="19"/>
      <c r="BM40" s="19"/>
      <c r="BN40" s="19"/>
      <c r="BP40" s="19"/>
      <c r="BQ40" s="19"/>
    </row>
    <row r="41" spans="1:69" x14ac:dyDescent="0.3">
      <c r="A41" s="23" t="s">
        <v>38</v>
      </c>
      <c r="B41" s="21">
        <v>120752.69476811199</v>
      </c>
      <c r="C41" s="21">
        <v>16860.414415273</v>
      </c>
      <c r="D41" s="23" t="s">
        <v>526</v>
      </c>
      <c r="F41" s="23" t="s">
        <v>38</v>
      </c>
      <c r="G41" s="21">
        <v>886.27723683702902</v>
      </c>
      <c r="H41" s="21">
        <v>896.07619526336896</v>
      </c>
      <c r="I41" s="21">
        <v>29.246426440031499</v>
      </c>
      <c r="J41" s="21">
        <v>114.32883702882999</v>
      </c>
      <c r="K41" s="21">
        <v>703.669053941588</v>
      </c>
      <c r="L41" s="21">
        <v>44.530717020232899</v>
      </c>
      <c r="M41" s="21">
        <v>286.11082833159702</v>
      </c>
      <c r="N41" s="21">
        <v>121137.371723587</v>
      </c>
      <c r="O41" s="21">
        <v>16901.968036908602</v>
      </c>
      <c r="P41" s="21">
        <v>104235.403686679</v>
      </c>
      <c r="Q41" s="21">
        <v>87.673974426384902</v>
      </c>
      <c r="R41" s="21">
        <v>17.8331740857708</v>
      </c>
      <c r="S41" s="21">
        <v>8888.69163004238</v>
      </c>
      <c r="T41" s="21">
        <v>26.3595303383543</v>
      </c>
      <c r="U41" s="21">
        <v>532.76597011634794</v>
      </c>
      <c r="V41" s="21">
        <v>42.4554762920462</v>
      </c>
      <c r="W41" s="21">
        <v>105.432482139806</v>
      </c>
      <c r="X41" s="21">
        <v>1332.2312117153599</v>
      </c>
      <c r="Y41" s="21">
        <v>2704.63232747455</v>
      </c>
      <c r="Z41" s="21">
        <v>143.07291823608099</v>
      </c>
      <c r="AA41" s="21">
        <v>60.580047178910498</v>
      </c>
      <c r="AB41" s="23"/>
      <c r="AC41" s="46">
        <f t="shared" si="2"/>
        <v>3.18565938601803E-3</v>
      </c>
      <c r="AD41" s="46">
        <f t="shared" si="2"/>
        <v>2.4645670392276935E-3</v>
      </c>
      <c r="AE41" s="23"/>
      <c r="AF41" s="21">
        <v>45</v>
      </c>
      <c r="AG41" s="21" t="s">
        <v>38</v>
      </c>
      <c r="AH41" s="21">
        <v>259.03315535318899</v>
      </c>
      <c r="AI41" s="21">
        <v>262.66228855505</v>
      </c>
      <c r="AJ41" s="21">
        <v>8.3633203522836492</v>
      </c>
      <c r="AK41" s="21">
        <v>31.393051149271699</v>
      </c>
      <c r="AL41" s="21">
        <v>205.56284896219299</v>
      </c>
      <c r="AM41" s="21">
        <v>12.5974311045223</v>
      </c>
      <c r="AN41" s="21">
        <v>83.206743797149699</v>
      </c>
      <c r="AO41" s="21">
        <v>30761.447878879801</v>
      </c>
      <c r="AP41" s="21">
        <v>25.220629091091698</v>
      </c>
      <c r="AQ41" s="21">
        <v>5.2242051209911899</v>
      </c>
      <c r="AR41" s="21">
        <v>2599.5666987438299</v>
      </c>
      <c r="AS41" s="21">
        <v>7.4307827409655802</v>
      </c>
      <c r="AT41" s="21">
        <v>150.94274150256101</v>
      </c>
      <c r="AU41" s="21">
        <v>11.667715719237499</v>
      </c>
      <c r="AV41" s="21">
        <v>28.813592717392702</v>
      </c>
      <c r="AW41" s="21">
        <v>377.45965726601003</v>
      </c>
      <c r="AX41" s="21">
        <v>789.32795318695003</v>
      </c>
      <c r="AY41" s="21">
        <v>40.817936203005701</v>
      </c>
      <c r="AZ41" s="21">
        <v>17.723053090387001</v>
      </c>
      <c r="BA41" s="21">
        <f t="shared" si="0"/>
        <v>35678.461683535876</v>
      </c>
      <c r="BB41" s="21">
        <f t="shared" si="3"/>
        <v>4917.0138046560751</v>
      </c>
      <c r="BD41" s="21">
        <f t="shared" si="5"/>
        <v>-85074.233084576117</v>
      </c>
      <c r="BE41" s="21">
        <f t="shared" si="5"/>
        <v>-11943.400610616925</v>
      </c>
      <c r="BG41" s="19">
        <f t="shared" si="4"/>
        <v>0.29452893996204166</v>
      </c>
      <c r="BH41" s="19">
        <f t="shared" si="4"/>
        <v>0.2909136849578024</v>
      </c>
      <c r="BJ41" s="19">
        <v>0.28690970774625368</v>
      </c>
      <c r="BK41" s="19">
        <v>0.28390484298333585</v>
      </c>
      <c r="BL41" s="19"/>
      <c r="BM41" s="19"/>
      <c r="BN41" s="19"/>
      <c r="BP41" s="19"/>
      <c r="BQ41" s="19"/>
    </row>
    <row r="42" spans="1:69" x14ac:dyDescent="0.3">
      <c r="A42" s="23" t="s">
        <v>39</v>
      </c>
      <c r="B42" s="21">
        <v>216914.81716716001</v>
      </c>
      <c r="C42" s="21">
        <v>38680.464031611802</v>
      </c>
      <c r="D42" s="23" t="s">
        <v>526</v>
      </c>
      <c r="F42" s="23" t="s">
        <v>39</v>
      </c>
      <c r="G42" s="21">
        <v>2382.63670640497</v>
      </c>
      <c r="H42" s="21">
        <v>1192.8985439574001</v>
      </c>
      <c r="I42" s="21">
        <v>77.863123265927001</v>
      </c>
      <c r="J42" s="21">
        <v>532.62263727905497</v>
      </c>
      <c r="K42" s="21">
        <v>1639.12216416717</v>
      </c>
      <c r="L42" s="21">
        <v>204.783553993948</v>
      </c>
      <c r="M42" s="21">
        <v>753.14226381609001</v>
      </c>
      <c r="N42" s="21">
        <v>215449.83288792201</v>
      </c>
      <c r="O42" s="21">
        <v>38368.532381079902</v>
      </c>
      <c r="P42" s="21">
        <v>177081.300506842</v>
      </c>
      <c r="Q42" s="21">
        <v>59.257868450205798</v>
      </c>
      <c r="R42" s="21">
        <v>39.543729900736899</v>
      </c>
      <c r="S42" s="21">
        <v>16875.273316137202</v>
      </c>
      <c r="T42" s="21">
        <v>86.9000276569828</v>
      </c>
      <c r="U42" s="21">
        <v>1688.0693803358699</v>
      </c>
      <c r="V42" s="21">
        <v>341.04733640877998</v>
      </c>
      <c r="W42" s="21">
        <v>923.04431235084405</v>
      </c>
      <c r="X42" s="21">
        <v>4221.9173859797002</v>
      </c>
      <c r="Y42" s="21">
        <v>6697.15080165566</v>
      </c>
      <c r="Z42" s="21">
        <v>512.05474781880105</v>
      </c>
      <c r="AA42" s="21">
        <v>141.20448150046499</v>
      </c>
      <c r="AB42" s="23"/>
      <c r="AC42" s="46">
        <f t="shared" si="2"/>
        <v>-6.7537307887503787E-3</v>
      </c>
      <c r="AD42" s="46">
        <f t="shared" si="2"/>
        <v>-8.0643202800507394E-3</v>
      </c>
      <c r="AE42" s="23"/>
      <c r="AF42" s="21">
        <v>46</v>
      </c>
      <c r="AG42" s="21" t="s">
        <v>39</v>
      </c>
      <c r="AH42" s="21">
        <v>736.60862479079196</v>
      </c>
      <c r="AI42" s="21">
        <v>368.185988849561</v>
      </c>
      <c r="AJ42" s="21">
        <v>26.998966534975999</v>
      </c>
      <c r="AK42" s="21">
        <v>208.27409760099101</v>
      </c>
      <c r="AL42" s="21">
        <v>506.682544786113</v>
      </c>
      <c r="AM42" s="21">
        <v>78.939238456757394</v>
      </c>
      <c r="AN42" s="21">
        <v>246.40311136982399</v>
      </c>
      <c r="AO42" s="21">
        <v>55981.341416731899</v>
      </c>
      <c r="AP42" s="21">
        <v>16.259357630393701</v>
      </c>
      <c r="AQ42" s="21">
        <v>12.282040604443599</v>
      </c>
      <c r="AR42" s="21">
        <v>5229.1386804145704</v>
      </c>
      <c r="AS42" s="21">
        <v>30.882317495956698</v>
      </c>
      <c r="AT42" s="21">
        <v>624.34250771915504</v>
      </c>
      <c r="AU42" s="21">
        <v>134.180102899871</v>
      </c>
      <c r="AV42" s="21">
        <v>365.44902770805498</v>
      </c>
      <c r="AW42" s="21">
        <v>1561.43016470712</v>
      </c>
      <c r="AX42" s="21">
        <v>2067.9554809792899</v>
      </c>
      <c r="AY42" s="21">
        <v>194.67542029125701</v>
      </c>
      <c r="AZ42" s="21">
        <v>43.218959322598501</v>
      </c>
      <c r="BA42" s="21">
        <f t="shared" si="0"/>
        <v>68433.248048893627</v>
      </c>
      <c r="BB42" s="21">
        <f t="shared" si="3"/>
        <v>12451.906632161728</v>
      </c>
      <c r="BD42" s="21">
        <f t="shared" si="5"/>
        <v>-148481.5691182664</v>
      </c>
      <c r="BE42" s="21">
        <f t="shared" si="5"/>
        <v>-26228.557399450074</v>
      </c>
      <c r="BG42" s="19">
        <f t="shared" si="4"/>
        <v>0.31762961767760067</v>
      </c>
      <c r="BH42" s="19">
        <f t="shared" si="4"/>
        <v>0.32453434779543328</v>
      </c>
      <c r="BJ42" s="19">
        <v>0.4122026535490082</v>
      </c>
      <c r="BK42" s="19">
        <v>0.41978376260955308</v>
      </c>
      <c r="BL42" s="19"/>
      <c r="BM42" s="19"/>
      <c r="BN42" s="19"/>
      <c r="BP42" s="19"/>
      <c r="BQ42" s="19"/>
    </row>
    <row r="43" spans="1:69" x14ac:dyDescent="0.3">
      <c r="A43" s="23" t="s">
        <v>40</v>
      </c>
      <c r="B43" s="21">
        <v>142973.531357061</v>
      </c>
      <c r="C43" s="21">
        <v>26279.289866180501</v>
      </c>
      <c r="D43" s="23" t="s">
        <v>526</v>
      </c>
      <c r="F43" s="23" t="s">
        <v>40</v>
      </c>
      <c r="G43" s="21">
        <v>1546.5494924408999</v>
      </c>
      <c r="H43" s="21">
        <v>1016.07332197952</v>
      </c>
      <c r="I43" s="21">
        <v>50.762247942812103</v>
      </c>
      <c r="J43" s="21">
        <v>300.89101604413599</v>
      </c>
      <c r="K43" s="21">
        <v>1099.13714435313</v>
      </c>
      <c r="L43" s="21">
        <v>105.893930455199</v>
      </c>
      <c r="M43" s="21">
        <v>480.31242546999698</v>
      </c>
      <c r="N43" s="21">
        <v>142018.977700032</v>
      </c>
      <c r="O43" s="21">
        <v>26139.331761993399</v>
      </c>
      <c r="P43" s="21">
        <v>115879.645938039</v>
      </c>
      <c r="Q43" s="21">
        <v>70.596223162860895</v>
      </c>
      <c r="R43" s="21">
        <v>26.364613325837599</v>
      </c>
      <c r="S43" s="21">
        <v>12371.091996340299</v>
      </c>
      <c r="T43" s="21">
        <v>57.878673247463297</v>
      </c>
      <c r="U43" s="21">
        <v>1031.51190440759</v>
      </c>
      <c r="V43" s="21">
        <v>151.864383322034</v>
      </c>
      <c r="W43" s="21">
        <v>396.89707435638798</v>
      </c>
      <c r="X43" s="21">
        <v>2578.64610702337</v>
      </c>
      <c r="Y43" s="21">
        <v>4469.00200774924</v>
      </c>
      <c r="Z43" s="21">
        <v>289.29813352293002</v>
      </c>
      <c r="AA43" s="21">
        <v>96.561066849650302</v>
      </c>
      <c r="AB43" s="23"/>
      <c r="AC43" s="46">
        <f t="shared" si="2"/>
        <v>-6.6764361764633465E-3</v>
      </c>
      <c r="AD43" s="46">
        <f t="shared" si="2"/>
        <v>-5.3257947570043793E-3</v>
      </c>
      <c r="AE43" s="23"/>
      <c r="AF43" s="21">
        <v>47</v>
      </c>
      <c r="AG43" s="21" t="s">
        <v>40</v>
      </c>
      <c r="AH43" s="21">
        <v>398.38950896121599</v>
      </c>
      <c r="AI43" s="21">
        <v>256.954064781591</v>
      </c>
      <c r="AJ43" s="21">
        <v>12.5154816605609</v>
      </c>
      <c r="AK43" s="21">
        <v>72.446930050948296</v>
      </c>
      <c r="AL43" s="21">
        <v>281.97805514001197</v>
      </c>
      <c r="AM43" s="21">
        <v>26.067180980942702</v>
      </c>
      <c r="AN43" s="21">
        <v>122.15910576506</v>
      </c>
      <c r="AO43" s="21">
        <v>29709.046499196498</v>
      </c>
      <c r="AP43" s="21">
        <v>16.4095323074514</v>
      </c>
      <c r="AQ43" s="21">
        <v>6.7614550167374103</v>
      </c>
      <c r="AR43" s="21">
        <v>3148.3618674796799</v>
      </c>
      <c r="AS43" s="21">
        <v>14.177835416187101</v>
      </c>
      <c r="AT43" s="21">
        <v>252.42647090785499</v>
      </c>
      <c r="AU43" s="21">
        <v>37.323576991308997</v>
      </c>
      <c r="AV43" s="21">
        <v>97.3415434613174</v>
      </c>
      <c r="AW43" s="21">
        <v>631.05154491451196</v>
      </c>
      <c r="AX43" s="21">
        <v>1146.51150690282</v>
      </c>
      <c r="AY43" s="21">
        <v>71.279138788813199</v>
      </c>
      <c r="AZ43" s="21">
        <v>24.86720188256</v>
      </c>
      <c r="BA43" s="21">
        <f t="shared" si="0"/>
        <v>36326.068500606067</v>
      </c>
      <c r="BB43" s="21">
        <f t="shared" si="3"/>
        <v>6617.0220014095685</v>
      </c>
      <c r="BD43" s="21">
        <f t="shared" si="5"/>
        <v>-106647.46285645493</v>
      </c>
      <c r="BE43" s="21">
        <f t="shared" si="5"/>
        <v>-19662.267864770933</v>
      </c>
      <c r="BG43" s="19">
        <f t="shared" si="4"/>
        <v>0.25578319946319317</v>
      </c>
      <c r="BH43" s="19">
        <f t="shared" si="4"/>
        <v>0.25314426786650768</v>
      </c>
      <c r="BJ43" s="19">
        <v>0.23368498328961143</v>
      </c>
      <c r="BK43" s="19">
        <v>0.22952702019983492</v>
      </c>
      <c r="BL43" s="19"/>
      <c r="BM43" s="19"/>
      <c r="BN43" s="19"/>
      <c r="BP43" s="19"/>
      <c r="BQ43" s="19"/>
    </row>
    <row r="44" spans="1:69" x14ac:dyDescent="0.3">
      <c r="A44" s="23" t="s">
        <v>41</v>
      </c>
      <c r="B44" s="21">
        <v>1348850.7592432001</v>
      </c>
      <c r="C44" s="21">
        <v>196539.551200894</v>
      </c>
      <c r="D44" s="23" t="s">
        <v>526</v>
      </c>
      <c r="F44" s="23" t="s">
        <v>41</v>
      </c>
      <c r="G44" s="21">
        <v>10417.835962455199</v>
      </c>
      <c r="H44" s="21">
        <v>9241.4728278135099</v>
      </c>
      <c r="I44" s="21">
        <v>358.58528206484903</v>
      </c>
      <c r="J44" s="21">
        <v>1985.3829312764101</v>
      </c>
      <c r="K44" s="21">
        <v>7924.1436985840801</v>
      </c>
      <c r="L44" s="21">
        <v>812.02738642063002</v>
      </c>
      <c r="M44" s="21">
        <v>3492.99847914151</v>
      </c>
      <c r="N44" s="21">
        <v>1347781.01446065</v>
      </c>
      <c r="O44" s="21">
        <v>196143.43883087701</v>
      </c>
      <c r="P44" s="21">
        <v>1151637.5756297701</v>
      </c>
      <c r="Q44" s="21">
        <v>695.549318882036</v>
      </c>
      <c r="R44" s="21">
        <v>202.26943519789199</v>
      </c>
      <c r="S44" s="21">
        <v>96807.862044786802</v>
      </c>
      <c r="T44" s="21">
        <v>351.688076511406</v>
      </c>
      <c r="U44" s="21">
        <v>7428.4315613684003</v>
      </c>
      <c r="V44" s="21">
        <v>1114.10261492418</v>
      </c>
      <c r="W44" s="21">
        <v>2967.24009936231</v>
      </c>
      <c r="X44" s="21">
        <v>18577.489714666699</v>
      </c>
      <c r="Y44" s="21">
        <v>30815.7883738157</v>
      </c>
      <c r="Z44" s="21">
        <v>2268.8353012891498</v>
      </c>
      <c r="AA44" s="21">
        <v>681.73572231683704</v>
      </c>
      <c r="AB44" s="23"/>
      <c r="AC44" s="46">
        <f t="shared" si="2"/>
        <v>-7.9307868214436824E-4</v>
      </c>
      <c r="AD44" s="46">
        <f t="shared" si="2"/>
        <v>-2.0154333700095621E-3</v>
      </c>
      <c r="AE44" s="23"/>
      <c r="AF44" s="21">
        <v>48</v>
      </c>
      <c r="AG44" s="21" t="s">
        <v>41</v>
      </c>
      <c r="AH44" s="21">
        <v>5247.0213515739897</v>
      </c>
      <c r="AI44" s="21">
        <v>4334.1997252495303</v>
      </c>
      <c r="AJ44" s="21">
        <v>178.729792378588</v>
      </c>
      <c r="AK44" s="21">
        <v>1015.4267972395101</v>
      </c>
      <c r="AL44" s="21">
        <v>3934.61587881789</v>
      </c>
      <c r="AM44" s="21">
        <v>410.86879992544402</v>
      </c>
      <c r="AN44" s="21">
        <v>1740.18423198805</v>
      </c>
      <c r="AO44" s="21">
        <v>549811.46098307101</v>
      </c>
      <c r="AP44" s="21">
        <v>320.54023337312202</v>
      </c>
      <c r="AQ44" s="21">
        <v>99.5950757216673</v>
      </c>
      <c r="AR44" s="21">
        <v>46936.246219250403</v>
      </c>
      <c r="AS44" s="21">
        <v>178.215258660442</v>
      </c>
      <c r="AT44" s="21">
        <v>3712.59611868702</v>
      </c>
      <c r="AU44" s="21">
        <v>582.45765828102003</v>
      </c>
      <c r="AV44" s="21">
        <v>1555.9234204081599</v>
      </c>
      <c r="AW44" s="21">
        <v>9284.8768592008801</v>
      </c>
      <c r="AX44" s="21">
        <v>15408.880429446101</v>
      </c>
      <c r="AY44" s="21">
        <v>1129.2267756101301</v>
      </c>
      <c r="AZ44" s="21">
        <v>338.37476445303901</v>
      </c>
      <c r="BA44" s="21">
        <f t="shared" si="0"/>
        <v>646219.44037333608</v>
      </c>
      <c r="BB44" s="21">
        <f t="shared" si="3"/>
        <v>96407.979390265071</v>
      </c>
      <c r="BD44" s="21">
        <f t="shared" si="5"/>
        <v>-702631.31886986399</v>
      </c>
      <c r="BE44" s="21">
        <f t="shared" si="5"/>
        <v>-100131.57181062893</v>
      </c>
      <c r="BG44" s="19">
        <f t="shared" si="4"/>
        <v>0.47946916705303033</v>
      </c>
      <c r="BH44" s="19">
        <f t="shared" si="4"/>
        <v>0.49151773806409105</v>
      </c>
      <c r="BJ44" s="19">
        <v>0.49195094219569746</v>
      </c>
      <c r="BK44" s="19">
        <v>0.50497584051991651</v>
      </c>
      <c r="BL44" s="19"/>
      <c r="BM44" s="19"/>
      <c r="BN44" s="19"/>
      <c r="BP44" s="19"/>
      <c r="BQ44" s="19"/>
    </row>
    <row r="45" spans="1:69" x14ac:dyDescent="0.3">
      <c r="A45" s="23" t="s">
        <v>42</v>
      </c>
      <c r="B45" s="21">
        <v>170499.04581963201</v>
      </c>
      <c r="C45" s="21">
        <v>21810.5223560919</v>
      </c>
      <c r="F45" s="23" t="s">
        <v>42</v>
      </c>
      <c r="G45" s="21">
        <v>1080.4234705159299</v>
      </c>
      <c r="H45" s="21">
        <v>1229.4460231375001</v>
      </c>
      <c r="I45" s="21">
        <v>36.135065229253101</v>
      </c>
      <c r="J45" s="21">
        <v>148.064867805353</v>
      </c>
      <c r="K45" s="21">
        <v>873.76099406405501</v>
      </c>
      <c r="L45" s="21">
        <v>69.454709028478106</v>
      </c>
      <c r="M45" s="21">
        <v>367.53682986380898</v>
      </c>
      <c r="N45" s="21">
        <v>170902.06385549801</v>
      </c>
      <c r="O45" s="21">
        <v>21841.082518945899</v>
      </c>
      <c r="P45" s="21">
        <v>149060.98133655201</v>
      </c>
      <c r="Q45" s="21">
        <v>103.510110396446</v>
      </c>
      <c r="R45" s="21">
        <v>23.182880911831599</v>
      </c>
      <c r="S45" s="21">
        <v>11599.146182972499</v>
      </c>
      <c r="T45" s="21">
        <v>30.46663212024</v>
      </c>
      <c r="U45" s="21">
        <v>693.67007876011996</v>
      </c>
      <c r="V45" s="21">
        <v>74.211660929137906</v>
      </c>
      <c r="W45" s="21">
        <v>193.458922865788</v>
      </c>
      <c r="X45" s="21">
        <v>1735.01905730363</v>
      </c>
      <c r="Y45" s="21">
        <v>3293.4971649663498</v>
      </c>
      <c r="Z45" s="21">
        <v>215.15152366937201</v>
      </c>
      <c r="AA45" s="21">
        <v>74.946344406047203</v>
      </c>
      <c r="AB45" s="23"/>
      <c r="AC45" s="46">
        <f t="shared" si="2"/>
        <v>2.3637553742813658E-3</v>
      </c>
      <c r="AD45" s="46">
        <f t="shared" si="2"/>
        <v>1.4011660223013024E-3</v>
      </c>
      <c r="AE45" s="23"/>
      <c r="AF45" s="21">
        <v>49</v>
      </c>
      <c r="AG45" s="21" t="s">
        <v>42</v>
      </c>
      <c r="AH45" s="21">
        <v>457.85320350945898</v>
      </c>
      <c r="AI45" s="21">
        <v>503.35960788961899</v>
      </c>
      <c r="AJ45" s="21">
        <v>15.978072548620201</v>
      </c>
      <c r="AK45" s="21">
        <v>74.432596002717005</v>
      </c>
      <c r="AL45" s="21">
        <v>365.99343280059901</v>
      </c>
      <c r="AM45" s="21">
        <v>33.385822196640802</v>
      </c>
      <c r="AN45" s="21">
        <v>157.80497385303499</v>
      </c>
      <c r="AO45" s="21">
        <v>61773.089403434897</v>
      </c>
      <c r="AP45" s="21">
        <v>41.610118128230603</v>
      </c>
      <c r="AQ45" s="21">
        <v>9.7087899322636808</v>
      </c>
      <c r="AR45" s="21">
        <v>4826.1270992548198</v>
      </c>
      <c r="AS45" s="21">
        <v>14.1543775176546</v>
      </c>
      <c r="AT45" s="21">
        <v>317.18054818078502</v>
      </c>
      <c r="AU45" s="21">
        <v>39.622104612918797</v>
      </c>
      <c r="AV45" s="21">
        <v>104.837210638504</v>
      </c>
      <c r="AW45" s="21">
        <v>793.31284460334996</v>
      </c>
      <c r="AX45" s="21">
        <v>1387.3342183347299</v>
      </c>
      <c r="AY45" s="21">
        <v>99.471264809913094</v>
      </c>
      <c r="AZ45" s="21">
        <v>31.293869066341699</v>
      </c>
      <c r="BA45" s="21">
        <f t="shared" si="0"/>
        <v>71046.549557315098</v>
      </c>
      <c r="BB45" s="21">
        <f t="shared" si="3"/>
        <v>9273.4601538802017</v>
      </c>
      <c r="BD45" s="21">
        <f t="shared" si="5"/>
        <v>-99452.496262316912</v>
      </c>
      <c r="BE45" s="21">
        <f t="shared" si="5"/>
        <v>-12537.062202211699</v>
      </c>
      <c r="BG45" s="19">
        <f t="shared" si="4"/>
        <v>0.41571498877501412</v>
      </c>
      <c r="BH45" s="19">
        <f t="shared" si="4"/>
        <v>0.42458793632760655</v>
      </c>
      <c r="BJ45" s="19">
        <v>0.50346277902922298</v>
      </c>
      <c r="BK45" s="19">
        <v>0.51143430018098901</v>
      </c>
      <c r="BL45" s="19"/>
      <c r="BM45" s="19"/>
      <c r="BN45" s="19"/>
      <c r="BP45" s="19"/>
      <c r="BQ45" s="19"/>
    </row>
    <row r="46" spans="1:69" x14ac:dyDescent="0.3">
      <c r="A46" s="23" t="s">
        <v>43</v>
      </c>
      <c r="B46" s="21">
        <v>76845.111154548897</v>
      </c>
      <c r="C46" s="21">
        <v>8551.5036681170695</v>
      </c>
      <c r="D46" s="23" t="s">
        <v>526</v>
      </c>
      <c r="F46" s="23" t="s">
        <v>43</v>
      </c>
      <c r="G46" s="21">
        <v>403.792337174887</v>
      </c>
      <c r="H46" s="21">
        <v>545.60314434211296</v>
      </c>
      <c r="I46" s="21">
        <v>12.8003859411255</v>
      </c>
      <c r="J46" s="21">
        <v>30.674832002292799</v>
      </c>
      <c r="K46" s="21">
        <v>352.23609230752197</v>
      </c>
      <c r="L46" s="21">
        <v>20.4661015228426</v>
      </c>
      <c r="M46" s="21">
        <v>140.15205817997401</v>
      </c>
      <c r="N46" s="21">
        <v>77351.252984859704</v>
      </c>
      <c r="O46" s="21">
        <v>8601.6258724185209</v>
      </c>
      <c r="P46" s="21">
        <v>68749.627112441201</v>
      </c>
      <c r="Q46" s="21">
        <v>52.568063404928402</v>
      </c>
      <c r="R46" s="21">
        <v>9.5639269829196802</v>
      </c>
      <c r="S46" s="21">
        <v>4809.6794280108197</v>
      </c>
      <c r="T46" s="21">
        <v>7.4433794209560302</v>
      </c>
      <c r="U46" s="21">
        <v>226.25178557846499</v>
      </c>
      <c r="V46" s="21">
        <v>13.9749032226061</v>
      </c>
      <c r="W46" s="21">
        <v>35.7708924199584</v>
      </c>
      <c r="X46" s="21">
        <v>566.25188423529903</v>
      </c>
      <c r="Y46" s="21">
        <v>1273.4222423210199</v>
      </c>
      <c r="Z46" s="21">
        <v>71.295808682903697</v>
      </c>
      <c r="AA46" s="21">
        <v>29.678606667879102</v>
      </c>
      <c r="AB46" s="23"/>
      <c r="AC46" s="46">
        <f t="shared" si="2"/>
        <v>6.5865195938472681E-3</v>
      </c>
      <c r="AD46" s="46">
        <f t="shared" si="2"/>
        <v>5.8612153191635839E-3</v>
      </c>
      <c r="AE46" s="23"/>
      <c r="AF46" s="21">
        <v>50</v>
      </c>
      <c r="AG46" s="21" t="s">
        <v>43</v>
      </c>
      <c r="AH46" s="21">
        <v>45.279966060038298</v>
      </c>
      <c r="AI46" s="21">
        <v>60.400132057221697</v>
      </c>
      <c r="AJ46" s="21">
        <v>1.4841134226535599</v>
      </c>
      <c r="AK46" s="21">
        <v>4.27566334621919</v>
      </c>
      <c r="AL46" s="21">
        <v>39.224772361416903</v>
      </c>
      <c r="AM46" s="21">
        <v>2.5858351281617602</v>
      </c>
      <c r="AN46" s="21">
        <v>15.8910329313911</v>
      </c>
      <c r="AO46" s="21">
        <v>7632.6279599773798</v>
      </c>
      <c r="AP46" s="21">
        <v>5.7216766703787503</v>
      </c>
      <c r="AQ46" s="21">
        <v>1.06606805100386</v>
      </c>
      <c r="AR46" s="21">
        <v>535.52086111889798</v>
      </c>
      <c r="AS46" s="21">
        <v>0.92833172205209502</v>
      </c>
      <c r="AT46" s="21">
        <v>27.124602077019901</v>
      </c>
      <c r="AU46" s="21">
        <v>2.1286975945194802</v>
      </c>
      <c r="AV46" s="21">
        <v>5.5679910993241704</v>
      </c>
      <c r="AW46" s="21">
        <v>67.879815120474902</v>
      </c>
      <c r="AX46" s="21">
        <v>142.265901063705</v>
      </c>
      <c r="AY46" s="21">
        <v>8.6396869802814695</v>
      </c>
      <c r="AZ46" s="21">
        <v>3.3024239482186299</v>
      </c>
      <c r="BA46" s="21">
        <f t="shared" si="0"/>
        <v>8601.9155307303572</v>
      </c>
      <c r="BB46" s="21">
        <f t="shared" si="3"/>
        <v>969.28757075297744</v>
      </c>
      <c r="BD46" s="21">
        <f t="shared" si="5"/>
        <v>-68243.195623818538</v>
      </c>
      <c r="BE46" s="21">
        <f t="shared" si="5"/>
        <v>-7582.2160973640921</v>
      </c>
      <c r="BG46" s="19">
        <f t="shared" si="4"/>
        <v>0.11120589775596844</v>
      </c>
      <c r="BH46" s="19">
        <f t="shared" si="4"/>
        <v>0.11268655311561961</v>
      </c>
      <c r="BJ46" s="19">
        <v>0.10576173042844657</v>
      </c>
      <c r="BK46" s="19">
        <v>0.10863066768327768</v>
      </c>
      <c r="BL46" s="19"/>
      <c r="BM46" s="19"/>
      <c r="BN46" s="19"/>
      <c r="BP46" s="19"/>
      <c r="BQ46" s="19"/>
    </row>
    <row r="47" spans="1:69" x14ac:dyDescent="0.3">
      <c r="A47" s="23" t="s">
        <v>44</v>
      </c>
      <c r="B47" s="21">
        <v>126330.016840889</v>
      </c>
      <c r="C47" s="21">
        <v>20376.621617750599</v>
      </c>
      <c r="D47" s="23" t="s">
        <v>526</v>
      </c>
      <c r="F47" s="23" t="s">
        <v>44</v>
      </c>
      <c r="G47" s="21">
        <v>1092.98769323787</v>
      </c>
      <c r="H47" s="21">
        <v>892.65390168488204</v>
      </c>
      <c r="I47" s="21">
        <v>40.0220341025259</v>
      </c>
      <c r="J47" s="21">
        <v>238.348023456075</v>
      </c>
      <c r="K47" s="21">
        <v>805.14750847401501</v>
      </c>
      <c r="L47" s="21">
        <v>86.955224708962305</v>
      </c>
      <c r="M47" s="21">
        <v>361.51703955753197</v>
      </c>
      <c r="N47" s="21">
        <v>125957.815944722</v>
      </c>
      <c r="O47" s="21">
        <v>20322.887938527601</v>
      </c>
      <c r="P47" s="21">
        <v>105634.92800619399</v>
      </c>
      <c r="Q47" s="21">
        <v>69.635837574474806</v>
      </c>
      <c r="R47" s="21">
        <v>20.1926872043739</v>
      </c>
      <c r="S47" s="21">
        <v>9813.3119567673493</v>
      </c>
      <c r="T47" s="21">
        <v>43.995344493129799</v>
      </c>
      <c r="U47" s="21">
        <v>826.22807136030599</v>
      </c>
      <c r="V47" s="21">
        <v>121.615543817633</v>
      </c>
      <c r="W47" s="21">
        <v>321.24675857206603</v>
      </c>
      <c r="X47" s="21">
        <v>2065.6349613143898</v>
      </c>
      <c r="Y47" s="21">
        <v>3213.0213740967902</v>
      </c>
      <c r="Z47" s="21">
        <v>240.64231552108899</v>
      </c>
      <c r="AA47" s="21">
        <v>69.7316625841476</v>
      </c>
      <c r="AB47" s="23"/>
      <c r="AC47" s="46">
        <f t="shared" si="2"/>
        <v>-2.9462585810923251E-3</v>
      </c>
      <c r="AD47" s="46">
        <f t="shared" si="2"/>
        <v>-2.6370259128819101E-3</v>
      </c>
      <c r="AE47" s="23"/>
      <c r="AF47" s="21">
        <v>51</v>
      </c>
      <c r="AG47" s="21" t="s">
        <v>44</v>
      </c>
      <c r="AH47" s="21">
        <v>221.804959491462</v>
      </c>
      <c r="AI47" s="21">
        <v>195.226190166463</v>
      </c>
      <c r="AJ47" s="21">
        <v>7.9192027997536503</v>
      </c>
      <c r="AK47" s="21">
        <v>45.854055822562202</v>
      </c>
      <c r="AL47" s="21">
        <v>165.09161369100801</v>
      </c>
      <c r="AM47" s="21">
        <v>17.168676082734301</v>
      </c>
      <c r="AN47" s="21">
        <v>73.6219619504419</v>
      </c>
      <c r="AO47" s="21">
        <v>22568.597421772301</v>
      </c>
      <c r="AP47" s="21">
        <v>13.929343013887401</v>
      </c>
      <c r="AQ47" s="21">
        <v>4.1751680471900503</v>
      </c>
      <c r="AR47" s="21">
        <v>2061.7707609447698</v>
      </c>
      <c r="AS47" s="21">
        <v>8.6192627032346394</v>
      </c>
      <c r="AT47" s="21">
        <v>163.86803282621901</v>
      </c>
      <c r="AU47" s="21">
        <v>23.068446494466698</v>
      </c>
      <c r="AV47" s="21">
        <v>60.452580061750403</v>
      </c>
      <c r="AW47" s="21">
        <v>409.66049477746498</v>
      </c>
      <c r="AX47" s="21">
        <v>654.14689578344496</v>
      </c>
      <c r="AY47" s="21">
        <v>48.461310868810799</v>
      </c>
      <c r="AZ47" s="21">
        <v>14.4216299091908</v>
      </c>
      <c r="BA47" s="21">
        <f t="shared" si="0"/>
        <v>26757.85800720716</v>
      </c>
      <c r="BB47" s="21">
        <f t="shared" si="3"/>
        <v>4189.2605854348585</v>
      </c>
      <c r="BD47" s="21">
        <f t="shared" si="5"/>
        <v>-99572.158833681839</v>
      </c>
      <c r="BE47" s="21">
        <f t="shared" si="5"/>
        <v>-16187.361032315741</v>
      </c>
      <c r="BG47" s="19">
        <f t="shared" si="4"/>
        <v>0.2124350744454806</v>
      </c>
      <c r="BH47" s="19">
        <f t="shared" si="4"/>
        <v>0.20613510235880245</v>
      </c>
      <c r="BJ47" s="19">
        <v>0.19762134291515351</v>
      </c>
      <c r="BK47" s="19">
        <v>0.19390677876001275</v>
      </c>
      <c r="BL47" s="19"/>
      <c r="BM47" s="19"/>
      <c r="BN47" s="19"/>
      <c r="BP47" s="19"/>
      <c r="BQ47" s="19"/>
    </row>
    <row r="48" spans="1:69" x14ac:dyDescent="0.3">
      <c r="A48" s="23" t="s">
        <v>45</v>
      </c>
      <c r="B48" s="21">
        <v>233794.650187408</v>
      </c>
      <c r="C48" s="21">
        <v>38103.569872857399</v>
      </c>
      <c r="F48" s="23" t="s">
        <v>45</v>
      </c>
      <c r="G48" s="21">
        <v>2327.33706212073</v>
      </c>
      <c r="H48" s="21">
        <v>1714.8450198140399</v>
      </c>
      <c r="I48" s="21">
        <v>63.334451892392401</v>
      </c>
      <c r="J48" s="21">
        <v>239.08460317355301</v>
      </c>
      <c r="K48" s="21">
        <v>1704.6465380269699</v>
      </c>
      <c r="L48" s="21">
        <v>89.128460303025307</v>
      </c>
      <c r="M48" s="21">
        <v>678.23355203183405</v>
      </c>
      <c r="N48" s="21">
        <v>233020.34147108899</v>
      </c>
      <c r="O48" s="21">
        <v>37967.117620275902</v>
      </c>
      <c r="P48" s="21">
        <v>195053.223850813</v>
      </c>
      <c r="Q48" s="21">
        <v>135.699536323903</v>
      </c>
      <c r="R48" s="21">
        <v>41.251482883865997</v>
      </c>
      <c r="S48" s="21">
        <v>19499.851000071601</v>
      </c>
      <c r="T48" s="21">
        <v>63.643757204980197</v>
      </c>
      <c r="U48" s="21">
        <v>1099.4442513930401</v>
      </c>
      <c r="V48" s="21">
        <v>95.178254369285099</v>
      </c>
      <c r="W48" s="21">
        <v>228.413048430033</v>
      </c>
      <c r="X48" s="21">
        <v>2748.8263332175902</v>
      </c>
      <c r="Y48" s="21">
        <v>6811.3988620843602</v>
      </c>
      <c r="Z48" s="21">
        <v>276.15392324608501</v>
      </c>
      <c r="AA48" s="21">
        <v>150.647483688553</v>
      </c>
      <c r="AB48" s="23"/>
      <c r="AC48" s="46">
        <f t="shared" si="2"/>
        <v>-3.3119180259185859E-3</v>
      </c>
      <c r="AD48" s="46">
        <f t="shared" si="2"/>
        <v>-3.5810884134165433E-3</v>
      </c>
      <c r="AE48" s="23"/>
      <c r="AF48" s="21">
        <v>53</v>
      </c>
      <c r="AG48" s="21" t="s">
        <v>45</v>
      </c>
      <c r="AH48" s="21">
        <v>1209.2104845454501</v>
      </c>
      <c r="AI48" s="21">
        <v>800.82684872186996</v>
      </c>
      <c r="AJ48" s="21">
        <v>30.747030805449601</v>
      </c>
      <c r="AK48" s="21">
        <v>113.383247689634</v>
      </c>
      <c r="AL48" s="21">
        <v>868.05071001606802</v>
      </c>
      <c r="AM48" s="21">
        <v>44.920929608379801</v>
      </c>
      <c r="AN48" s="21">
        <v>344.394198954464</v>
      </c>
      <c r="AO48" s="21">
        <v>95983.750371438102</v>
      </c>
      <c r="AP48" s="21">
        <v>56.868116058524997</v>
      </c>
      <c r="AQ48" s="21">
        <v>20.900680046999899</v>
      </c>
      <c r="AR48" s="21">
        <v>9590.1793848289799</v>
      </c>
      <c r="AS48" s="21">
        <v>30.841736014885701</v>
      </c>
      <c r="AT48" s="21">
        <v>526.13276322610102</v>
      </c>
      <c r="AU48" s="21">
        <v>52.798560200495302</v>
      </c>
      <c r="AV48" s="21">
        <v>129.49439888313501</v>
      </c>
      <c r="AW48" s="21">
        <v>1315.64283403596</v>
      </c>
      <c r="AX48" s="21">
        <v>3492.1495004714502</v>
      </c>
      <c r="AY48" s="21">
        <v>134.36731271293999</v>
      </c>
      <c r="AZ48" s="21">
        <v>76.871970613930301</v>
      </c>
      <c r="BA48" s="21">
        <f t="shared" si="0"/>
        <v>114821.53107887281</v>
      </c>
      <c r="BB48" s="21">
        <f t="shared" si="3"/>
        <v>18837.780707434707</v>
      </c>
      <c r="BD48" s="21">
        <f t="shared" si="5"/>
        <v>-118973.11910853519</v>
      </c>
      <c r="BE48" s="21">
        <f t="shared" si="5"/>
        <v>-19265.789165422691</v>
      </c>
      <c r="BG48" s="19">
        <f t="shared" si="4"/>
        <v>0.49275325215811172</v>
      </c>
      <c r="BH48" s="19">
        <f t="shared" si="4"/>
        <v>0.49616041164459129</v>
      </c>
      <c r="BJ48" s="19">
        <v>0.45481038004929353</v>
      </c>
      <c r="BK48" s="19">
        <v>0.4557136444221182</v>
      </c>
      <c r="BL48" s="19"/>
      <c r="BM48" s="19"/>
      <c r="BN48" s="19"/>
      <c r="BP48" s="19"/>
      <c r="BQ48" s="19"/>
    </row>
    <row r="49" spans="1:69" x14ac:dyDescent="0.3">
      <c r="A49" s="23" t="s">
        <v>46</v>
      </c>
      <c r="B49" s="21">
        <v>85394.6560150437</v>
      </c>
      <c r="C49" s="21">
        <v>11035.837376175699</v>
      </c>
      <c r="D49" s="23" t="s">
        <v>526</v>
      </c>
      <c r="F49" s="23" t="s">
        <v>46</v>
      </c>
      <c r="G49" s="21">
        <v>578.12675650501205</v>
      </c>
      <c r="H49" s="21">
        <v>574.59896735505902</v>
      </c>
      <c r="I49" s="21">
        <v>19.305166846894501</v>
      </c>
      <c r="J49" s="21">
        <v>75.582790037313202</v>
      </c>
      <c r="K49" s="21">
        <v>444.14243709937801</v>
      </c>
      <c r="L49" s="21">
        <v>34.617474010262498</v>
      </c>
      <c r="M49" s="21">
        <v>187.37603601250001</v>
      </c>
      <c r="N49" s="21">
        <v>85574.101787273801</v>
      </c>
      <c r="O49" s="21">
        <v>11044.371609085199</v>
      </c>
      <c r="P49" s="21">
        <v>74529.730178188503</v>
      </c>
      <c r="Q49" s="21">
        <v>52.480718563468301</v>
      </c>
      <c r="R49" s="21">
        <v>11.902094623478099</v>
      </c>
      <c r="S49" s="21">
        <v>5839.6976305825101</v>
      </c>
      <c r="T49" s="21">
        <v>17.760660213738099</v>
      </c>
      <c r="U49" s="21">
        <v>342.23915287400001</v>
      </c>
      <c r="V49" s="21">
        <v>39.013774296312199</v>
      </c>
      <c r="W49" s="21">
        <v>103.008555972596</v>
      </c>
      <c r="X49" s="21">
        <v>856.08605763984099</v>
      </c>
      <c r="Y49" s="21">
        <v>1725.43293749345</v>
      </c>
      <c r="Z49" s="21">
        <v>105.208859306536</v>
      </c>
      <c r="AA49" s="21">
        <v>37.7915396528822</v>
      </c>
      <c r="AB49" s="23"/>
      <c r="AC49" s="46">
        <f t="shared" si="2"/>
        <v>2.1013700459018058E-3</v>
      </c>
      <c r="AD49" s="46">
        <f t="shared" si="2"/>
        <v>7.7331992295609031E-4</v>
      </c>
      <c r="AE49" s="23"/>
      <c r="AF49" s="21">
        <v>54</v>
      </c>
      <c r="AG49" s="21" t="s">
        <v>46</v>
      </c>
      <c r="AH49" s="21">
        <v>60.334927067845598</v>
      </c>
      <c r="AI49" s="21">
        <v>60.978005909916199</v>
      </c>
      <c r="AJ49" s="21">
        <v>2.0517824364903001</v>
      </c>
      <c r="AK49" s="21">
        <v>8.5846765144248902</v>
      </c>
      <c r="AL49" s="21">
        <v>46.511054524804798</v>
      </c>
      <c r="AM49" s="21">
        <v>3.9189773107026298</v>
      </c>
      <c r="AN49" s="21">
        <v>19.873138853752899</v>
      </c>
      <c r="AO49" s="21">
        <v>7899.9428087101496</v>
      </c>
      <c r="AP49" s="21">
        <v>5.3676591237637901</v>
      </c>
      <c r="AQ49" s="21">
        <v>1.24912643423155</v>
      </c>
      <c r="AR49" s="21">
        <v>614.156033248217</v>
      </c>
      <c r="AS49" s="21">
        <v>1.8965178690889799</v>
      </c>
      <c r="AT49" s="21">
        <v>37.542167664773302</v>
      </c>
      <c r="AU49" s="21">
        <v>4.58730070616443</v>
      </c>
      <c r="AV49" s="21">
        <v>12.1740338290262</v>
      </c>
      <c r="AW49" s="21">
        <v>93.906463641933399</v>
      </c>
      <c r="AX49" s="21">
        <v>180.13674084089601</v>
      </c>
      <c r="AY49" s="21">
        <v>11.7387509396154</v>
      </c>
      <c r="AZ49" s="21">
        <v>3.9596605789037702</v>
      </c>
      <c r="BA49" s="21">
        <f t="shared" si="0"/>
        <v>9068.9098262046991</v>
      </c>
      <c r="BB49" s="21">
        <f t="shared" si="3"/>
        <v>1168.9670174945495</v>
      </c>
      <c r="BD49" s="21">
        <f t="shared" si="5"/>
        <v>-76325.746188838995</v>
      </c>
      <c r="BE49" s="21">
        <f t="shared" si="5"/>
        <v>-9866.8703586811498</v>
      </c>
      <c r="BG49" s="19">
        <f t="shared" si="4"/>
        <v>0.10597727159028605</v>
      </c>
      <c r="BH49" s="19">
        <f t="shared" si="4"/>
        <v>0.10584278208575912</v>
      </c>
      <c r="BJ49" s="19">
        <v>9.0751608633494893E-2</v>
      </c>
      <c r="BK49" s="19">
        <v>9.0782686286789843E-2</v>
      </c>
      <c r="BL49" s="19"/>
      <c r="BM49" s="19"/>
      <c r="BN49" s="19"/>
      <c r="BP49" s="19"/>
      <c r="BQ49" s="19"/>
    </row>
    <row r="50" spans="1:69" x14ac:dyDescent="0.3">
      <c r="A50" s="23" t="s">
        <v>47</v>
      </c>
      <c r="B50" s="21">
        <v>184730.44128273401</v>
      </c>
      <c r="C50" s="21">
        <v>31428.949552566901</v>
      </c>
      <c r="D50" s="23" t="s">
        <v>526</v>
      </c>
      <c r="F50" s="23" t="s">
        <v>47</v>
      </c>
      <c r="G50" s="21">
        <v>1843.1983355103901</v>
      </c>
      <c r="H50" s="21">
        <v>1264.72872887007</v>
      </c>
      <c r="I50" s="21">
        <v>59.234858937261897</v>
      </c>
      <c r="J50" s="21">
        <v>330.46195977667099</v>
      </c>
      <c r="K50" s="21">
        <v>1327.0156288959799</v>
      </c>
      <c r="L50" s="21">
        <v>121.277795951211</v>
      </c>
      <c r="M50" s="21">
        <v>573.84338763317305</v>
      </c>
      <c r="N50" s="21">
        <v>183944.910111759</v>
      </c>
      <c r="O50" s="21">
        <v>31289.0246750519</v>
      </c>
      <c r="P50" s="21">
        <v>152655.88543670799</v>
      </c>
      <c r="Q50" s="21">
        <v>92.998490506346499</v>
      </c>
      <c r="R50" s="21">
        <v>32.306463614367502</v>
      </c>
      <c r="S50" s="21">
        <v>15025.053666010701</v>
      </c>
      <c r="T50" s="21">
        <v>64.190205284478907</v>
      </c>
      <c r="U50" s="21">
        <v>1181.4239485882099</v>
      </c>
      <c r="V50" s="21">
        <v>173.49065724962301</v>
      </c>
      <c r="W50" s="21">
        <v>455.68328270418903</v>
      </c>
      <c r="X50" s="21">
        <v>2953.9419406185002</v>
      </c>
      <c r="Y50" s="21">
        <v>5342.68645182625</v>
      </c>
      <c r="Z50" s="21">
        <v>331.75491029944197</v>
      </c>
      <c r="AA50" s="21">
        <v>115.73396277495701</v>
      </c>
      <c r="AB50" s="23"/>
      <c r="AC50" s="46">
        <f t="shared" si="2"/>
        <v>-4.2523103692083787E-3</v>
      </c>
      <c r="AD50" s="46">
        <f t="shared" si="2"/>
        <v>-4.4521016294536879E-3</v>
      </c>
      <c r="AE50" s="23"/>
      <c r="AF50" s="21">
        <v>55</v>
      </c>
      <c r="AG50" s="21" t="s">
        <v>47</v>
      </c>
      <c r="AH50" s="21">
        <v>460.43129958630402</v>
      </c>
      <c r="AI50" s="21">
        <v>316.79706493657397</v>
      </c>
      <c r="AJ50" s="21">
        <v>15.530020960975801</v>
      </c>
      <c r="AK50" s="21">
        <v>94.2873867455138</v>
      </c>
      <c r="AL50" s="21">
        <v>330.478267846601</v>
      </c>
      <c r="AM50" s="21">
        <v>34.868801458589402</v>
      </c>
      <c r="AN50" s="21">
        <v>147.06992980228799</v>
      </c>
      <c r="AO50" s="21">
        <v>38856.935124731099</v>
      </c>
      <c r="AP50" s="21">
        <v>21.786831576546501</v>
      </c>
      <c r="AQ50" s="21">
        <v>8.0967070125256093</v>
      </c>
      <c r="AR50" s="21">
        <v>3763.3544705454601</v>
      </c>
      <c r="AS50" s="21">
        <v>17.1238717470277</v>
      </c>
      <c r="AT50" s="21">
        <v>322.13495857913699</v>
      </c>
      <c r="AU50" s="21">
        <v>51.737164030833902</v>
      </c>
      <c r="AV50" s="21">
        <v>137.25643212030599</v>
      </c>
      <c r="AW50" s="21">
        <v>805.44417239719905</v>
      </c>
      <c r="AX50" s="21">
        <v>1330.9908677639701</v>
      </c>
      <c r="AY50" s="21">
        <v>93.5373004286797</v>
      </c>
      <c r="AZ50" s="21">
        <v>28.741629804800102</v>
      </c>
      <c r="BA50" s="21">
        <f t="shared" si="0"/>
        <v>46836.602302074425</v>
      </c>
      <c r="BB50" s="21">
        <f t="shared" si="3"/>
        <v>7979.6671773433263</v>
      </c>
      <c r="BD50" s="21">
        <f t="shared" si="5"/>
        <v>-137893.83898065958</v>
      </c>
      <c r="BE50" s="21">
        <f t="shared" si="5"/>
        <v>-23449.282375223574</v>
      </c>
      <c r="BG50" s="19">
        <f t="shared" si="4"/>
        <v>0.25462298616263973</v>
      </c>
      <c r="BH50" s="19">
        <f t="shared" si="4"/>
        <v>0.2550308697767068</v>
      </c>
      <c r="BJ50" s="19">
        <v>0.24875040961354933</v>
      </c>
      <c r="BK50" s="19">
        <v>0.25022188343555202</v>
      </c>
      <c r="BL50" s="19"/>
      <c r="BM50" s="19"/>
      <c r="BN50" s="19"/>
      <c r="BP50" s="19"/>
      <c r="BQ50" s="19"/>
    </row>
    <row r="51" spans="1:69" x14ac:dyDescent="0.3">
      <c r="A51" s="23" t="s">
        <v>48</v>
      </c>
      <c r="B51" s="21">
        <v>545571.07660177501</v>
      </c>
      <c r="C51" s="21">
        <v>61280.026037309101</v>
      </c>
      <c r="D51" s="21"/>
      <c r="E51" s="21"/>
      <c r="F51" s="23" t="s">
        <v>48</v>
      </c>
      <c r="G51" s="21">
        <v>3174.93569040493</v>
      </c>
      <c r="H51" s="21">
        <v>3401.45350992355</v>
      </c>
      <c r="I51" s="21">
        <v>104.82311898896</v>
      </c>
      <c r="J51" s="21">
        <v>243.166652336623</v>
      </c>
      <c r="K51" s="21">
        <v>2369.5182783004502</v>
      </c>
      <c r="L51" s="21">
        <v>159.78785396583899</v>
      </c>
      <c r="M51" s="21">
        <v>991.88069897540197</v>
      </c>
      <c r="N51" s="21">
        <v>547288.10999551299</v>
      </c>
      <c r="O51" s="21">
        <v>61392.3231802554</v>
      </c>
      <c r="P51" s="21">
        <v>485895.78681525798</v>
      </c>
      <c r="Q51" s="21">
        <v>336.26920275357202</v>
      </c>
      <c r="R51" s="21">
        <v>69.736645557411094</v>
      </c>
      <c r="S51" s="21">
        <v>34648.761236572398</v>
      </c>
      <c r="T51" s="21">
        <v>94.913607015107104</v>
      </c>
      <c r="U51" s="21">
        <v>1482.5679185612601</v>
      </c>
      <c r="V51" s="21">
        <v>144.62110484631</v>
      </c>
      <c r="W51" s="21">
        <v>393.00045679767601</v>
      </c>
      <c r="X51" s="21">
        <v>3710.7699461521102</v>
      </c>
      <c r="Y51" s="21">
        <v>9347.3832283381998</v>
      </c>
      <c r="Z51" s="21">
        <v>521.10192187921905</v>
      </c>
      <c r="AA51" s="21">
        <v>197.63210888628001</v>
      </c>
      <c r="AB51" s="23"/>
      <c r="AC51" s="46">
        <f t="shared" si="2"/>
        <v>3.1472221812654465E-3</v>
      </c>
      <c r="AD51" s="46">
        <f t="shared" si="2"/>
        <v>1.8325244000048195E-3</v>
      </c>
      <c r="AE51" s="23"/>
      <c r="AF51" s="21">
        <v>56</v>
      </c>
      <c r="AG51" s="21" t="s">
        <v>48</v>
      </c>
      <c r="AH51" s="21">
        <v>1166.30246281729</v>
      </c>
      <c r="AI51" s="21">
        <v>1251.82062708326</v>
      </c>
      <c r="AJ51" s="21">
        <v>40.478795638740003</v>
      </c>
      <c r="AK51" s="21">
        <v>123.12905876229399</v>
      </c>
      <c r="AL51" s="21">
        <v>875.71150521828702</v>
      </c>
      <c r="AM51" s="21">
        <v>70.608602587401904</v>
      </c>
      <c r="AN51" s="21">
        <v>375.949359714693</v>
      </c>
      <c r="AO51" s="21">
        <v>178580.57779359099</v>
      </c>
      <c r="AP51" s="21">
        <v>121.37444530672001</v>
      </c>
      <c r="AQ51" s="21">
        <v>25.637169600596099</v>
      </c>
      <c r="AR51" s="21">
        <v>12707.5856157163</v>
      </c>
      <c r="AS51" s="21">
        <v>37.2056526322244</v>
      </c>
      <c r="AT51" s="21">
        <v>627.02644261582805</v>
      </c>
      <c r="AU51" s="21">
        <v>75.078794613338701</v>
      </c>
      <c r="AV51" s="21">
        <v>205.11222191496299</v>
      </c>
      <c r="AW51" s="21">
        <v>1569.18800789429</v>
      </c>
      <c r="AX51" s="21">
        <v>3439.6229495804</v>
      </c>
      <c r="AY51" s="21">
        <v>219.082989243443</v>
      </c>
      <c r="AZ51" s="21">
        <v>72.819966734300294</v>
      </c>
      <c r="BA51" s="21">
        <f t="shared" si="0"/>
        <v>201584.31246126536</v>
      </c>
      <c r="BB51" s="21">
        <f t="shared" si="3"/>
        <v>23003.734667674376</v>
      </c>
      <c r="BD51" s="21">
        <f t="shared" si="5"/>
        <v>-343986.76414050965</v>
      </c>
      <c r="BE51" s="21">
        <f t="shared" si="5"/>
        <v>-38276.291369634724</v>
      </c>
      <c r="BG51" s="19">
        <f t="shared" si="4"/>
        <v>0.36833307499210621</v>
      </c>
      <c r="BH51" s="19">
        <f t="shared" si="4"/>
        <v>0.37470050775131258</v>
      </c>
      <c r="BJ51" s="19">
        <v>0.47482791065032559</v>
      </c>
      <c r="BK51" s="19">
        <v>0.47957174203478647</v>
      </c>
      <c r="BL51" s="19"/>
      <c r="BM51" s="19"/>
      <c r="BN51" s="19"/>
      <c r="BP51" s="19"/>
      <c r="BQ51" s="19"/>
    </row>
    <row r="52" spans="1:69" x14ac:dyDescent="0.3">
      <c r="B52" s="21"/>
      <c r="C52" s="21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46"/>
      <c r="AD52" s="46"/>
      <c r="AE52" s="23"/>
      <c r="BG52" s="19"/>
      <c r="BH52" s="19"/>
    </row>
    <row r="53" spans="1:69" x14ac:dyDescent="0.3">
      <c r="B53" s="21"/>
      <c r="C53" s="21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46"/>
      <c r="AD53" s="46"/>
      <c r="AE53" s="23"/>
      <c r="BG53" s="19"/>
      <c r="BH53" s="19"/>
    </row>
    <row r="54" spans="1:69" x14ac:dyDescent="0.3">
      <c r="A54" s="21" t="s">
        <v>228</v>
      </c>
      <c r="B54" s="21">
        <v>14424.7344020741</v>
      </c>
      <c r="C54" s="21">
        <v>2063.4324916181399</v>
      </c>
      <c r="F54" s="23" t="s">
        <v>49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/>
      <c r="AC54" s="46">
        <f t="shared" si="2"/>
        <v>-1</v>
      </c>
      <c r="AD54" s="46">
        <f t="shared" si="2"/>
        <v>-1</v>
      </c>
      <c r="AE54" s="23"/>
      <c r="BG54" s="19"/>
      <c r="BH54" s="19"/>
    </row>
    <row r="55" spans="1:69" x14ac:dyDescent="0.3">
      <c r="A55" s="21" t="s">
        <v>1</v>
      </c>
      <c r="B55" s="21">
        <v>107903.457488739</v>
      </c>
      <c r="C55" s="21">
        <v>11775.273986407899</v>
      </c>
      <c r="F55" s="21" t="s">
        <v>1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C55" s="46">
        <f t="shared" si="2"/>
        <v>-1</v>
      </c>
      <c r="AD55" s="46">
        <f t="shared" si="2"/>
        <v>-1</v>
      </c>
      <c r="BA55" s="21">
        <f t="shared" ref="BA55:BA58" si="6">BB55+AO55</f>
        <v>0</v>
      </c>
      <c r="BB55" s="21">
        <f t="shared" ref="BB55" si="7">SUM(AH55:AZ55)-AO55</f>
        <v>0</v>
      </c>
      <c r="BD55" s="21">
        <f t="shared" ref="BD55:BE58" si="8">BA55-B55</f>
        <v>-107903.457488739</v>
      </c>
      <c r="BE55" s="21">
        <f t="shared" si="8"/>
        <v>-11775.273986407899</v>
      </c>
      <c r="BG55" s="19" t="e">
        <f t="shared" ref="BG55:BH58" si="9">BA55/N55</f>
        <v>#DIV/0!</v>
      </c>
      <c r="BH55" s="19" t="e">
        <f t="shared" si="9"/>
        <v>#DIV/0!</v>
      </c>
      <c r="BJ55" s="19">
        <v>0.17966563083037398</v>
      </c>
      <c r="BK55" s="19">
        <v>0.17518758758900088</v>
      </c>
    </row>
    <row r="56" spans="1:69" x14ac:dyDescent="0.3">
      <c r="A56" s="21" t="s">
        <v>11</v>
      </c>
      <c r="B56" s="21">
        <v>18275.824591985998</v>
      </c>
      <c r="C56" s="21">
        <v>2389.4025466569101</v>
      </c>
      <c r="F56" s="23" t="s">
        <v>11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C56" s="46">
        <f t="shared" si="2"/>
        <v>-1</v>
      </c>
      <c r="AD56" s="46">
        <f t="shared" si="2"/>
        <v>-1</v>
      </c>
      <c r="BA56" s="21">
        <f t="shared" si="6"/>
        <v>0</v>
      </c>
      <c r="BB56" s="21">
        <f t="shared" ref="BB56:BB58" si="10">SUM(AH56:AZ56)-AO56</f>
        <v>0</v>
      </c>
      <c r="BD56" s="21">
        <f t="shared" si="8"/>
        <v>-18275.824591985998</v>
      </c>
      <c r="BE56" s="21">
        <f t="shared" si="8"/>
        <v>-2389.4025466569101</v>
      </c>
      <c r="BG56" s="19" t="e">
        <f t="shared" si="9"/>
        <v>#DIV/0!</v>
      </c>
      <c r="BH56" s="19" t="e">
        <f t="shared" si="9"/>
        <v>#DIV/0!</v>
      </c>
    </row>
    <row r="57" spans="1:69" x14ac:dyDescent="0.3">
      <c r="A57" s="21" t="s">
        <v>56</v>
      </c>
      <c r="B57" s="21">
        <v>1133400.54754122</v>
      </c>
      <c r="C57" s="21">
        <v>150742.34493659399</v>
      </c>
      <c r="F57" s="23" t="s">
        <v>56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C57" s="46">
        <f t="shared" ref="AC57:AD58" si="11">(N57-B57)/(B57+1E-50)</f>
        <v>-1</v>
      </c>
      <c r="AD57" s="46">
        <f t="shared" si="11"/>
        <v>-1</v>
      </c>
      <c r="BA57" s="21">
        <f t="shared" si="6"/>
        <v>0</v>
      </c>
      <c r="BB57" s="21">
        <f t="shared" si="10"/>
        <v>0</v>
      </c>
      <c r="BD57" s="21">
        <f t="shared" si="8"/>
        <v>-1133400.54754122</v>
      </c>
      <c r="BE57" s="21">
        <f t="shared" si="8"/>
        <v>-150742.34493659399</v>
      </c>
      <c r="BG57" s="19" t="e">
        <f t="shared" si="9"/>
        <v>#DIV/0!</v>
      </c>
      <c r="BH57" s="19" t="e">
        <f t="shared" si="9"/>
        <v>#DIV/0!</v>
      </c>
    </row>
    <row r="58" spans="1:69" x14ac:dyDescent="0.3">
      <c r="A58" s="21" t="s">
        <v>173</v>
      </c>
      <c r="B58" s="21">
        <v>1777.1873321800001</v>
      </c>
      <c r="C58" s="21">
        <v>245.304675371</v>
      </c>
      <c r="F58" s="23" t="s">
        <v>173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C58" s="46">
        <f t="shared" si="11"/>
        <v>-1</v>
      </c>
      <c r="AD58" s="46">
        <f t="shared" si="11"/>
        <v>-1</v>
      </c>
      <c r="BA58" s="21">
        <f t="shared" si="6"/>
        <v>0</v>
      </c>
      <c r="BB58" s="21">
        <f t="shared" si="10"/>
        <v>0</v>
      </c>
      <c r="BD58" s="21">
        <f t="shared" si="8"/>
        <v>-1777.1873321800001</v>
      </c>
      <c r="BE58" s="21">
        <f t="shared" si="8"/>
        <v>-245.304675371</v>
      </c>
      <c r="BG58" s="19" t="e">
        <f t="shared" si="9"/>
        <v>#DIV/0!</v>
      </c>
      <c r="BH58" s="19" t="e">
        <f t="shared" si="9"/>
        <v>#DIV/0!</v>
      </c>
    </row>
    <row r="59" spans="1:69" x14ac:dyDescent="0.3">
      <c r="A59" s="21" t="s">
        <v>229</v>
      </c>
      <c r="B59" s="21"/>
      <c r="C59" s="21"/>
    </row>
    <row r="60" spans="1:69" x14ac:dyDescent="0.3">
      <c r="A60" s="21"/>
      <c r="B60" s="21"/>
      <c r="C60" s="21"/>
    </row>
    <row r="61" spans="1:69" x14ac:dyDescent="0.3">
      <c r="A61" s="2" t="s">
        <v>560</v>
      </c>
      <c r="B61" s="21">
        <f>SUM(B1:B59)</f>
        <v>16641284.544573348</v>
      </c>
      <c r="C61" s="21">
        <f>SUM(C1:C59)</f>
        <v>2285634.5114731058</v>
      </c>
      <c r="G61" s="21">
        <f>SUM(G1:G59)</f>
        <v>116646.5543719194</v>
      </c>
      <c r="H61" s="21">
        <f t="shared" ref="H61:AA61" si="12">SUM(H1:H59)</f>
        <v>104246.39835458022</v>
      </c>
      <c r="I61" s="21">
        <f t="shared" si="12"/>
        <v>3597.6154389978819</v>
      </c>
      <c r="J61" s="21">
        <f t="shared" si="12"/>
        <v>15401.228178937014</v>
      </c>
      <c r="K61" s="21">
        <f t="shared" si="12"/>
        <v>89112.949843058261</v>
      </c>
      <c r="L61" s="21">
        <f t="shared" si="12"/>
        <v>6794.2083806539868</v>
      </c>
      <c r="M61" s="21">
        <f t="shared" si="12"/>
        <v>37196.395571224093</v>
      </c>
      <c r="N61" s="21">
        <f t="shared" si="12"/>
        <v>15374715.229255907</v>
      </c>
      <c r="O61" s="21">
        <f t="shared" si="12"/>
        <v>2115870.612276169</v>
      </c>
      <c r="P61" s="21">
        <f t="shared" si="12"/>
        <v>13258844.616979754</v>
      </c>
      <c r="Q61" s="21">
        <f t="shared" si="12"/>
        <v>8534.5328572452017</v>
      </c>
      <c r="R61" s="21">
        <f t="shared" si="12"/>
        <v>2281.5585421799274</v>
      </c>
      <c r="S61" s="21">
        <f t="shared" si="12"/>
        <v>1088901.8128924072</v>
      </c>
      <c r="T61" s="21">
        <f t="shared" si="12"/>
        <v>3268.1669876023029</v>
      </c>
      <c r="U61" s="21">
        <f t="shared" si="12"/>
        <v>67518.794551736268</v>
      </c>
      <c r="V61" s="21">
        <f t="shared" si="12"/>
        <v>8253.2452255947574</v>
      </c>
      <c r="W61" s="21">
        <f t="shared" si="12"/>
        <v>21620.081243764136</v>
      </c>
      <c r="X61" s="21">
        <f t="shared" si="12"/>
        <v>168883.49951011065</v>
      </c>
      <c r="Y61" s="21">
        <f t="shared" si="12"/>
        <v>345879.02958080143</v>
      </c>
      <c r="Z61" s="21">
        <f t="shared" si="12"/>
        <v>20052.379030424847</v>
      </c>
      <c r="AA61" s="21">
        <f t="shared" si="12"/>
        <v>7682.1617149306776</v>
      </c>
      <c r="AH61" s="21">
        <f t="shared" ref="AH61:BB61" si="13">SUM(AH1:AH59)</f>
        <v>41497.180441204684</v>
      </c>
      <c r="AI61" s="21">
        <f t="shared" si="13"/>
        <v>35868.158962169939</v>
      </c>
      <c r="AJ61" s="21">
        <f t="shared" si="13"/>
        <v>1323.5584182039242</v>
      </c>
      <c r="AK61" s="21">
        <f t="shared" si="13"/>
        <v>6282.7984552165071</v>
      </c>
      <c r="AL61" s="21">
        <f t="shared" si="13"/>
        <v>31343.513037284953</v>
      </c>
      <c r="AM61" s="21">
        <f t="shared" si="13"/>
        <v>2701.1513641099978</v>
      </c>
      <c r="AN61" s="21">
        <f t="shared" si="13"/>
        <v>13369.726734147664</v>
      </c>
      <c r="AO61" s="21">
        <f t="shared" si="13"/>
        <v>4638003.2934088642</v>
      </c>
      <c r="AP61" s="21">
        <f t="shared" si="13"/>
        <v>2837.3578220721311</v>
      </c>
      <c r="AQ61" s="21">
        <f t="shared" si="13"/>
        <v>803.59098651513148</v>
      </c>
      <c r="AR61" s="21">
        <f t="shared" si="13"/>
        <v>381318.21122034913</v>
      </c>
      <c r="AS61" s="21">
        <f t="shared" si="13"/>
        <v>1251.4029827173797</v>
      </c>
      <c r="AT61" s="21">
        <f t="shared" si="13"/>
        <v>25582.829804700126</v>
      </c>
      <c r="AU61" s="21">
        <f t="shared" si="13"/>
        <v>3520.6953791807869</v>
      </c>
      <c r="AV61" s="21">
        <f t="shared" si="13"/>
        <v>9324.7722144261606</v>
      </c>
      <c r="AW61" s="21">
        <f t="shared" si="13"/>
        <v>63987.866092915319</v>
      </c>
      <c r="AX61" s="21">
        <f t="shared" si="13"/>
        <v>122320.55726189743</v>
      </c>
      <c r="AY61" s="21">
        <f t="shared" si="13"/>
        <v>7732.5282023751251</v>
      </c>
      <c r="AZ61" s="21">
        <f t="shared" si="13"/>
        <v>2697.3130596882779</v>
      </c>
      <c r="BA61" s="21">
        <f t="shared" si="13"/>
        <v>5391766.5058480399</v>
      </c>
      <c r="BB61" s="21">
        <f t="shared" si="13"/>
        <v>753763.2124391743</v>
      </c>
    </row>
    <row r="62" spans="1:69" x14ac:dyDescent="0.3">
      <c r="A62" s="2" t="s">
        <v>54</v>
      </c>
      <c r="B62" s="1">
        <f>SUM(B3:B51)</f>
        <v>15365502.793217149</v>
      </c>
      <c r="C62" s="1">
        <f>SUM(C3:C51)</f>
        <v>2118418.7528364579</v>
      </c>
      <c r="G62" s="1">
        <f t="shared" ref="G62:AA62" si="14">SUM(G3:G56)-G55-G56-G54</f>
        <v>116646.5543719194</v>
      </c>
      <c r="H62" s="1">
        <f t="shared" si="14"/>
        <v>104246.39835458022</v>
      </c>
      <c r="I62" s="1">
        <f t="shared" si="14"/>
        <v>3597.6154389978819</v>
      </c>
      <c r="J62" s="1">
        <f t="shared" si="14"/>
        <v>15401.228178937014</v>
      </c>
      <c r="K62" s="1">
        <f t="shared" si="14"/>
        <v>89112.949843058261</v>
      </c>
      <c r="L62" s="1">
        <f t="shared" si="14"/>
        <v>6794.2083806539868</v>
      </c>
      <c r="M62" s="1">
        <f t="shared" si="14"/>
        <v>37196.395571224093</v>
      </c>
      <c r="N62" s="1">
        <f t="shared" si="14"/>
        <v>15374715.229255907</v>
      </c>
      <c r="O62" s="1">
        <f t="shared" si="14"/>
        <v>2115870.612276169</v>
      </c>
      <c r="P62" s="1">
        <f t="shared" si="14"/>
        <v>13258844.616979754</v>
      </c>
      <c r="Q62" s="1">
        <f t="shared" si="14"/>
        <v>8534.5328572452017</v>
      </c>
      <c r="R62" s="1">
        <f t="shared" si="14"/>
        <v>2281.5585421799274</v>
      </c>
      <c r="S62" s="1">
        <f t="shared" si="14"/>
        <v>1088901.8128924072</v>
      </c>
      <c r="T62" s="1">
        <f t="shared" si="14"/>
        <v>3268.1669876023029</v>
      </c>
      <c r="U62" s="1">
        <f t="shared" si="14"/>
        <v>67518.794551736268</v>
      </c>
      <c r="V62" s="1">
        <f t="shared" si="14"/>
        <v>8253.2452255947574</v>
      </c>
      <c r="W62" s="1">
        <f t="shared" si="14"/>
        <v>21620.081243764136</v>
      </c>
      <c r="X62" s="1">
        <f t="shared" si="14"/>
        <v>168883.49951011065</v>
      </c>
      <c r="Y62" s="1">
        <f t="shared" si="14"/>
        <v>345879.02958080143</v>
      </c>
      <c r="Z62" s="1">
        <f t="shared" si="14"/>
        <v>20052.379030424847</v>
      </c>
      <c r="AA62" s="1">
        <f t="shared" si="14"/>
        <v>7682.1617149306776</v>
      </c>
      <c r="AB62" s="1"/>
      <c r="AE62" s="1"/>
      <c r="AH62" s="1">
        <f t="shared" ref="AH62:BB62" si="15">SUM(AH3:AH56)-AH55-AH56-AH54</f>
        <v>41497.180441204684</v>
      </c>
      <c r="AI62" s="1">
        <f t="shared" si="15"/>
        <v>35868.158962169939</v>
      </c>
      <c r="AJ62" s="1">
        <f t="shared" si="15"/>
        <v>1323.5584182039242</v>
      </c>
      <c r="AK62" s="1">
        <f t="shared" si="15"/>
        <v>6282.7984552165071</v>
      </c>
      <c r="AL62" s="1">
        <f t="shared" si="15"/>
        <v>31343.513037284953</v>
      </c>
      <c r="AM62" s="1">
        <f t="shared" si="15"/>
        <v>2701.1513641099978</v>
      </c>
      <c r="AN62" s="1">
        <f t="shared" si="15"/>
        <v>13369.726734147664</v>
      </c>
      <c r="AO62" s="1">
        <f t="shared" si="15"/>
        <v>4638003.2934088642</v>
      </c>
      <c r="AP62" s="1">
        <f t="shared" si="15"/>
        <v>2837.3578220721311</v>
      </c>
      <c r="AQ62" s="1">
        <f t="shared" si="15"/>
        <v>803.59098651513148</v>
      </c>
      <c r="AR62" s="1">
        <f t="shared" si="15"/>
        <v>381318.21122034913</v>
      </c>
      <c r="AS62" s="1">
        <f t="shared" si="15"/>
        <v>1251.4029827173797</v>
      </c>
      <c r="AT62" s="1">
        <f t="shared" si="15"/>
        <v>25582.829804700126</v>
      </c>
      <c r="AU62" s="1">
        <f t="shared" si="15"/>
        <v>3520.6953791807869</v>
      </c>
      <c r="AV62" s="1">
        <f t="shared" si="15"/>
        <v>9324.7722144261606</v>
      </c>
      <c r="AW62" s="1">
        <f t="shared" si="15"/>
        <v>63987.866092915319</v>
      </c>
      <c r="AX62" s="1">
        <f t="shared" si="15"/>
        <v>122320.55726189743</v>
      </c>
      <c r="AY62" s="1">
        <f t="shared" si="15"/>
        <v>7732.5282023751251</v>
      </c>
      <c r="AZ62" s="1">
        <f t="shared" si="15"/>
        <v>2697.3130596882779</v>
      </c>
      <c r="BA62" s="1">
        <f t="shared" si="15"/>
        <v>5391766.5058480399</v>
      </c>
      <c r="BB62" s="1">
        <f t="shared" si="15"/>
        <v>753763.2124391743</v>
      </c>
      <c r="BD62" s="1">
        <f>AO62-B62</f>
        <v>-10727499.499808285</v>
      </c>
      <c r="BE62" s="1" t="e">
        <f>#REF!-C62</f>
        <v>#REF!</v>
      </c>
      <c r="BG62" s="20">
        <f>BD62/B62</f>
        <v>-0.6981547980677707</v>
      </c>
      <c r="BH62" s="20" t="e">
        <f>BE62/C62</f>
        <v>#REF!</v>
      </c>
    </row>
    <row r="63" spans="1:69" x14ac:dyDescent="0.3">
      <c r="A63" s="23" t="s">
        <v>235</v>
      </c>
      <c r="B63" s="21">
        <f>+B3+B5+B8+B9+B10+B11+B12+B14+B15+B16+B17+B18+B19+B20+B21+B22+B23+B24+B25+B26+B28+B30+B31+B33+B34+B35+B36+B37+B39+B40+B41+B42+B43+B44+B46+B47+B49+B50</f>
        <v>11607732.637595946</v>
      </c>
      <c r="C63" s="21">
        <f>+C3+C5+C8+C9+C10+C11+C12+C14+C15+C16+C17+C18+C19+C20+C21+C22+C23+C24+C25+C26+C28+C30+C31+C33+C34+C35+C36+C37+C39+C40+C41+C42+C43+C44+C46+C47+C49+C50</f>
        <v>1646107.2385034317</v>
      </c>
      <c r="G63" s="21">
        <f t="shared" ref="G63:AA63" si="16">+G3+G5+G8+G9+G10+G11+G12+G14+G15+G16+G17+G18+G19+G20+G21+G22+G23+G24+G25+G26+G28+G30+G31+G33+G34+G35+G36+G37+G39+G40+G41+G42+G43+G44+G46+G47+G49+G50</f>
        <v>91562.524721186681</v>
      </c>
      <c r="H63" s="21">
        <f t="shared" si="16"/>
        <v>79599.511095421432</v>
      </c>
      <c r="I63" s="21">
        <f t="shared" si="16"/>
        <v>2800.6504678244196</v>
      </c>
      <c r="J63" s="21">
        <f t="shared" si="16"/>
        <v>12381.978404073016</v>
      </c>
      <c r="K63" s="21">
        <f t="shared" si="16"/>
        <v>69855.671047002397</v>
      </c>
      <c r="L63" s="21">
        <f t="shared" si="16"/>
        <v>5324.9322612516653</v>
      </c>
      <c r="M63" s="21">
        <f t="shared" si="16"/>
        <v>29117.373074225157</v>
      </c>
      <c r="N63" s="21">
        <f t="shared" si="16"/>
        <v>11610844.140782958</v>
      </c>
      <c r="O63" s="21">
        <f t="shared" si="16"/>
        <v>1643602.161710477</v>
      </c>
      <c r="P63" s="21">
        <f t="shared" si="16"/>
        <v>9967241.9790724926</v>
      </c>
      <c r="Q63" s="21">
        <f t="shared" si="16"/>
        <v>6429.3700787049984</v>
      </c>
      <c r="R63" s="21">
        <f t="shared" si="16"/>
        <v>1766.5816938931941</v>
      </c>
      <c r="S63" s="21">
        <f t="shared" si="16"/>
        <v>838693.30441706895</v>
      </c>
      <c r="T63" s="21">
        <f t="shared" si="16"/>
        <v>2557.8673922231915</v>
      </c>
      <c r="U63" s="21">
        <f t="shared" si="16"/>
        <v>53338.818068328852</v>
      </c>
      <c r="V63" s="21">
        <f t="shared" si="16"/>
        <v>6584.6597330866171</v>
      </c>
      <c r="W63" s="21">
        <f t="shared" si="16"/>
        <v>17211.31327495072</v>
      </c>
      <c r="X63" s="21">
        <f t="shared" si="16"/>
        <v>133409.94909988562</v>
      </c>
      <c r="Y63" s="21">
        <f t="shared" si="16"/>
        <v>271331.36328362953</v>
      </c>
      <c r="Z63" s="21">
        <f t="shared" si="16"/>
        <v>15599.701523113776</v>
      </c>
      <c r="AA63" s="21">
        <f t="shared" si="16"/>
        <v>6036.5920746059392</v>
      </c>
      <c r="AH63" s="21">
        <f t="shared" ref="AH63:BB63" si="17">+AH3+AH5+AH8+AH9+AH10+AH11+AH12+AH14+AH15+AH16+AH17+AH18+AH19+AH20+AH21+AH22+AH23+AH24+AH25+AH26+AH28+AH30+AH31+AH33+AH34+AH35+AH36+AH37+AH39+AH40+AH41+AH42+AH43+AH44+AH46+AH47+AH49+AH50</f>
        <v>30071.694898335187</v>
      </c>
      <c r="AI63" s="21">
        <f t="shared" si="17"/>
        <v>25384.335065480474</v>
      </c>
      <c r="AJ63" s="21">
        <f t="shared" si="17"/>
        <v>948.01152154751583</v>
      </c>
      <c r="AK63" s="21">
        <f t="shared" si="17"/>
        <v>4632.5943905962431</v>
      </c>
      <c r="AL63" s="21">
        <f t="shared" si="17"/>
        <v>22769.036891188473</v>
      </c>
      <c r="AM63" s="21">
        <f t="shared" si="17"/>
        <v>1950.3858797685807</v>
      </c>
      <c r="AN63" s="21">
        <f t="shared" si="17"/>
        <v>9679.8698788293932</v>
      </c>
      <c r="AO63" s="21">
        <f t="shared" si="17"/>
        <v>3215512.5933421343</v>
      </c>
      <c r="AP63" s="21">
        <f t="shared" si="17"/>
        <v>1975.995659332001</v>
      </c>
      <c r="AQ63" s="21">
        <f t="shared" si="17"/>
        <v>575.09235074514743</v>
      </c>
      <c r="AR63" s="21">
        <f t="shared" si="17"/>
        <v>271247.61582407367</v>
      </c>
      <c r="AS63" s="21">
        <f t="shared" si="17"/>
        <v>892.36115548291502</v>
      </c>
      <c r="AT63" s="21">
        <f t="shared" si="17"/>
        <v>18669.071336339377</v>
      </c>
      <c r="AU63" s="21">
        <f t="shared" si="17"/>
        <v>2575.3942004144869</v>
      </c>
      <c r="AV63" s="21">
        <f t="shared" si="17"/>
        <v>6803.8320902742662</v>
      </c>
      <c r="AW63" s="21">
        <f t="shared" si="17"/>
        <v>46693.678724628495</v>
      </c>
      <c r="AX63" s="21">
        <f t="shared" si="17"/>
        <v>88716.593378260382</v>
      </c>
      <c r="AY63" s="21">
        <f t="shared" si="17"/>
        <v>5550.0636317784329</v>
      </c>
      <c r="AZ63" s="21">
        <f t="shared" si="17"/>
        <v>1964.5799762106519</v>
      </c>
      <c r="BA63" s="21">
        <f t="shared" si="17"/>
        <v>3756612.8001954192</v>
      </c>
      <c r="BB63" s="21">
        <f t="shared" si="17"/>
        <v>541100.20685328543</v>
      </c>
    </row>
    <row r="64" spans="1:69" x14ac:dyDescent="0.3">
      <c r="A64" s="23" t="s">
        <v>561</v>
      </c>
      <c r="G64" s="21">
        <f>SUM(G3:G58)</f>
        <v>116646.5543719194</v>
      </c>
      <c r="H64" s="21">
        <f t="shared" ref="H64:AA64" si="18">SUM(H3:H58)</f>
        <v>104246.39835458022</v>
      </c>
      <c r="I64" s="21">
        <f t="shared" si="18"/>
        <v>3597.6154389978819</v>
      </c>
      <c r="J64" s="21">
        <f t="shared" si="18"/>
        <v>15401.228178937014</v>
      </c>
      <c r="K64" s="21">
        <f t="shared" si="18"/>
        <v>89112.949843058261</v>
      </c>
      <c r="L64" s="21">
        <f t="shared" si="18"/>
        <v>6794.2083806539868</v>
      </c>
      <c r="M64" s="21">
        <f t="shared" si="18"/>
        <v>37196.395571224093</v>
      </c>
      <c r="N64" s="21">
        <f t="shared" si="18"/>
        <v>15374715.229255907</v>
      </c>
      <c r="O64" s="21">
        <f t="shared" si="18"/>
        <v>2115870.612276169</v>
      </c>
      <c r="P64" s="21">
        <f t="shared" si="18"/>
        <v>13258844.616979754</v>
      </c>
      <c r="Q64" s="21">
        <f t="shared" si="18"/>
        <v>8534.5328572452017</v>
      </c>
      <c r="R64" s="21">
        <f t="shared" si="18"/>
        <v>2281.5585421799274</v>
      </c>
      <c r="S64" s="21">
        <f t="shared" si="18"/>
        <v>1088901.8128924072</v>
      </c>
      <c r="T64" s="21">
        <f t="shared" si="18"/>
        <v>3268.1669876023029</v>
      </c>
      <c r="U64" s="21">
        <f t="shared" si="18"/>
        <v>67518.794551736268</v>
      </c>
      <c r="V64" s="21">
        <f t="shared" si="18"/>
        <v>8253.2452255947574</v>
      </c>
      <c r="W64" s="21">
        <f t="shared" si="18"/>
        <v>21620.081243764136</v>
      </c>
      <c r="X64" s="21">
        <f t="shared" si="18"/>
        <v>168883.49951011065</v>
      </c>
      <c r="Y64" s="21">
        <f t="shared" si="18"/>
        <v>345879.02958080143</v>
      </c>
      <c r="Z64" s="21">
        <f t="shared" si="18"/>
        <v>20052.379030424847</v>
      </c>
      <c r="AA64" s="21">
        <f t="shared" si="18"/>
        <v>7682.1617149306776</v>
      </c>
      <c r="AH64" s="21">
        <f t="shared" ref="AH64:BB64" si="19">SUM(AH3:AH58)</f>
        <v>41497.180441204684</v>
      </c>
      <c r="AI64" s="21">
        <f t="shared" si="19"/>
        <v>35868.158962169939</v>
      </c>
      <c r="AJ64" s="21">
        <f t="shared" si="19"/>
        <v>1323.5584182039242</v>
      </c>
      <c r="AK64" s="21">
        <f t="shared" si="19"/>
        <v>6282.7984552165071</v>
      </c>
      <c r="AL64" s="21">
        <f t="shared" si="19"/>
        <v>31343.513037284953</v>
      </c>
      <c r="AM64" s="21">
        <f t="shared" si="19"/>
        <v>2701.1513641099978</v>
      </c>
      <c r="AN64" s="21">
        <f t="shared" si="19"/>
        <v>13369.726734147664</v>
      </c>
      <c r="AO64" s="21">
        <f t="shared" si="19"/>
        <v>4638003.2934088642</v>
      </c>
      <c r="AP64" s="21">
        <f t="shared" si="19"/>
        <v>2837.3578220721311</v>
      </c>
      <c r="AQ64" s="21">
        <f t="shared" si="19"/>
        <v>803.59098651513148</v>
      </c>
      <c r="AR64" s="21">
        <f t="shared" si="19"/>
        <v>381318.21122034913</v>
      </c>
      <c r="AS64" s="21">
        <f t="shared" si="19"/>
        <v>1251.4029827173797</v>
      </c>
      <c r="AT64" s="21">
        <f t="shared" si="19"/>
        <v>25582.829804700126</v>
      </c>
      <c r="AU64" s="21">
        <f t="shared" si="19"/>
        <v>3520.6953791807869</v>
      </c>
      <c r="AV64" s="21">
        <f t="shared" si="19"/>
        <v>9324.7722144261606</v>
      </c>
      <c r="AW64" s="21">
        <f t="shared" si="19"/>
        <v>63987.866092915319</v>
      </c>
      <c r="AX64" s="21">
        <f t="shared" si="19"/>
        <v>122320.55726189743</v>
      </c>
      <c r="AY64" s="21">
        <f t="shared" si="19"/>
        <v>7732.5282023751251</v>
      </c>
      <c r="AZ64" s="21">
        <f t="shared" si="19"/>
        <v>2697.3130596882779</v>
      </c>
      <c r="BA64" s="21">
        <f t="shared" si="19"/>
        <v>5391766.5058480399</v>
      </c>
      <c r="BB64" s="21">
        <f t="shared" si="19"/>
        <v>753763.2124391743</v>
      </c>
    </row>
    <row r="65" spans="2:3" x14ac:dyDescent="0.3">
      <c r="B65" s="21">
        <f>+B62+B54+B55+B56</f>
        <v>15506106.809699949</v>
      </c>
      <c r="C65" s="21">
        <f>+C62+C54+C55+C56</f>
        <v>2134646.8618611409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D8438-FCCE-4091-B4F6-12FEE2467A0E}">
  <dimension ref="A1:R68"/>
  <sheetViews>
    <sheetView zoomScale="85" zoomScaleNormal="85" workbookViewId="0">
      <pane xSplit="1" ySplit="2" topLeftCell="B3" activePane="bottomRight" state="frozen"/>
      <selection activeCell="I32" sqref="I32"/>
      <selection pane="topRight" activeCell="I32" sqref="I32"/>
      <selection pane="bottomLeft" activeCell="I32" sqref="I32"/>
      <selection pane="bottomRight" activeCell="D2" sqref="D2"/>
    </sheetView>
  </sheetViews>
  <sheetFormatPr defaultColWidth="9.109375" defaultRowHeight="14.4" x14ac:dyDescent="0.3"/>
  <cols>
    <col min="1" max="1" width="21.33203125" style="23" customWidth="1"/>
    <col min="2" max="4" width="9.109375" style="23"/>
    <col min="5" max="5" width="16.5546875" style="23" bestFit="1" customWidth="1"/>
    <col min="6" max="6" width="9.33203125" style="21" bestFit="1" customWidth="1"/>
    <col min="7" max="7" width="10" style="21" bestFit="1" customWidth="1"/>
    <col min="8" max="16384" width="9.109375" style="23"/>
  </cols>
  <sheetData>
    <row r="1" spans="1:18" x14ac:dyDescent="0.3">
      <c r="B1" s="121" t="s">
        <v>671</v>
      </c>
      <c r="C1" s="121"/>
      <c r="D1" s="121"/>
      <c r="E1" s="23" t="s">
        <v>609</v>
      </c>
    </row>
    <row r="2" spans="1:18" x14ac:dyDescent="0.3">
      <c r="A2" s="23" t="s">
        <v>50</v>
      </c>
      <c r="B2" s="23" t="s">
        <v>55</v>
      </c>
      <c r="E2" s="23" t="s">
        <v>224</v>
      </c>
      <c r="F2" s="21" t="s">
        <v>55</v>
      </c>
      <c r="G2" s="21" t="s">
        <v>124</v>
      </c>
      <c r="K2" s="23" t="s">
        <v>55</v>
      </c>
    </row>
    <row r="3" spans="1:18" x14ac:dyDescent="0.3">
      <c r="A3" s="21" t="s">
        <v>0</v>
      </c>
      <c r="B3" s="21">
        <v>5276.1172148269898</v>
      </c>
      <c r="D3" s="21"/>
      <c r="E3" s="23" t="s">
        <v>0</v>
      </c>
      <c r="I3" s="31"/>
      <c r="K3" s="19">
        <f t="shared" ref="K3:K58" si="0">IF(B3=0,"",(F3-B3)/B3)</f>
        <v>-1</v>
      </c>
      <c r="L3" s="19"/>
      <c r="M3" s="19"/>
      <c r="N3" s="19"/>
      <c r="O3" s="19"/>
      <c r="P3" s="19"/>
      <c r="Q3" s="19"/>
      <c r="R3" s="19"/>
    </row>
    <row r="4" spans="1:18" x14ac:dyDescent="0.3">
      <c r="A4" s="21" t="s">
        <v>2</v>
      </c>
      <c r="B4" s="21">
        <v>16264.700018478001</v>
      </c>
      <c r="D4" s="21"/>
      <c r="E4" s="23" t="s">
        <v>2</v>
      </c>
      <c r="I4" s="31"/>
      <c r="K4" s="19">
        <f t="shared" si="0"/>
        <v>-1</v>
      </c>
      <c r="L4" s="19"/>
      <c r="M4" s="19"/>
      <c r="N4" s="19"/>
      <c r="O4" s="19"/>
      <c r="P4" s="19"/>
      <c r="Q4" s="19"/>
      <c r="R4" s="19"/>
    </row>
    <row r="5" spans="1:18" x14ac:dyDescent="0.3">
      <c r="A5" s="21" t="s">
        <v>3</v>
      </c>
      <c r="B5" s="21">
        <v>14780.042567275999</v>
      </c>
      <c r="D5" s="21"/>
      <c r="E5" s="23" t="s">
        <v>3</v>
      </c>
      <c r="I5" s="31"/>
      <c r="K5" s="19">
        <f t="shared" si="0"/>
        <v>-1</v>
      </c>
      <c r="L5" s="19"/>
      <c r="M5" s="19"/>
      <c r="N5" s="19"/>
      <c r="O5" s="19"/>
      <c r="P5" s="19"/>
      <c r="Q5" s="19"/>
      <c r="R5" s="19"/>
    </row>
    <row r="6" spans="1:18" x14ac:dyDescent="0.3">
      <c r="A6" s="21" t="s">
        <v>4</v>
      </c>
      <c r="B6" s="21">
        <v>132717.425472067</v>
      </c>
      <c r="D6" s="21"/>
      <c r="E6" s="23" t="s">
        <v>4</v>
      </c>
      <c r="I6" s="31"/>
      <c r="K6" s="19">
        <f t="shared" si="0"/>
        <v>-1</v>
      </c>
      <c r="L6" s="19"/>
      <c r="M6" s="19"/>
      <c r="N6" s="19"/>
      <c r="O6" s="19"/>
      <c r="P6" s="19"/>
      <c r="Q6" s="19"/>
      <c r="R6" s="19"/>
    </row>
    <row r="7" spans="1:18" x14ac:dyDescent="0.3">
      <c r="A7" s="21" t="s">
        <v>5</v>
      </c>
      <c r="B7" s="21">
        <v>63218.493670396398</v>
      </c>
      <c r="D7" s="21"/>
      <c r="E7" s="23" t="s">
        <v>5</v>
      </c>
      <c r="I7" s="31"/>
      <c r="K7" s="19">
        <f t="shared" si="0"/>
        <v>-1</v>
      </c>
      <c r="L7" s="19"/>
      <c r="M7" s="19"/>
      <c r="N7" s="19"/>
      <c r="O7" s="19"/>
      <c r="P7" s="19"/>
      <c r="Q7" s="19"/>
      <c r="R7" s="19"/>
    </row>
    <row r="8" spans="1:18" x14ac:dyDescent="0.3">
      <c r="A8" s="21" t="s">
        <v>6</v>
      </c>
      <c r="B8" s="21">
        <v>344.92218190999898</v>
      </c>
      <c r="D8" s="21"/>
      <c r="E8" s="23" t="s">
        <v>6</v>
      </c>
      <c r="I8" s="31"/>
      <c r="K8" s="19">
        <f t="shared" si="0"/>
        <v>-1</v>
      </c>
      <c r="L8" s="19"/>
      <c r="M8" s="19"/>
      <c r="N8" s="19"/>
      <c r="O8" s="19"/>
      <c r="P8" s="19"/>
      <c r="Q8" s="19"/>
      <c r="R8" s="19"/>
    </row>
    <row r="9" spans="1:18" x14ac:dyDescent="0.3">
      <c r="A9" s="21" t="s">
        <v>7</v>
      </c>
      <c r="B9" s="21">
        <v>576.00130723799998</v>
      </c>
      <c r="D9" s="21"/>
      <c r="E9" s="23" t="s">
        <v>7</v>
      </c>
      <c r="I9" s="31"/>
      <c r="K9" s="19">
        <f t="shared" si="0"/>
        <v>-1</v>
      </c>
      <c r="L9" s="19"/>
      <c r="M9" s="19"/>
      <c r="N9" s="19"/>
      <c r="O9" s="19"/>
      <c r="P9" s="19"/>
      <c r="Q9" s="19"/>
      <c r="R9" s="19"/>
    </row>
    <row r="10" spans="1:18" x14ac:dyDescent="0.3">
      <c r="A10" s="21" t="s">
        <v>8</v>
      </c>
      <c r="B10" s="21">
        <v>0.73326681010000005</v>
      </c>
      <c r="D10" s="21"/>
      <c r="E10" s="23" t="s">
        <v>8</v>
      </c>
      <c r="I10" s="31"/>
      <c r="K10" s="19">
        <f t="shared" si="0"/>
        <v>-1</v>
      </c>
      <c r="L10" s="19"/>
      <c r="M10" s="19"/>
      <c r="N10" s="19"/>
      <c r="O10" s="19"/>
      <c r="P10" s="19"/>
      <c r="Q10" s="19"/>
      <c r="R10" s="19"/>
    </row>
    <row r="11" spans="1:18" x14ac:dyDescent="0.3">
      <c r="A11" s="21" t="s">
        <v>9</v>
      </c>
      <c r="B11" s="21">
        <v>40128.916168245902</v>
      </c>
      <c r="D11" s="21"/>
      <c r="E11" s="23" t="s">
        <v>9</v>
      </c>
      <c r="I11" s="31"/>
      <c r="K11" s="19">
        <f t="shared" si="0"/>
        <v>-1</v>
      </c>
      <c r="L11" s="19"/>
      <c r="M11" s="19"/>
      <c r="N11" s="19"/>
      <c r="O11" s="19"/>
      <c r="P11" s="19"/>
      <c r="Q11" s="19"/>
      <c r="R11" s="19"/>
    </row>
    <row r="12" spans="1:18" x14ac:dyDescent="0.3">
      <c r="A12" s="21" t="s">
        <v>10</v>
      </c>
      <c r="B12" s="21">
        <v>7525.7776994710903</v>
      </c>
      <c r="D12" s="21"/>
      <c r="E12" s="23" t="s">
        <v>10</v>
      </c>
      <c r="I12" s="31"/>
      <c r="K12" s="19">
        <f t="shared" si="0"/>
        <v>-1</v>
      </c>
      <c r="L12" s="19"/>
      <c r="M12" s="19"/>
      <c r="N12" s="19"/>
      <c r="O12" s="19"/>
      <c r="P12" s="19"/>
      <c r="Q12" s="19"/>
      <c r="R12" s="19"/>
    </row>
    <row r="13" spans="1:18" x14ac:dyDescent="0.3">
      <c r="A13" s="21" t="s">
        <v>12</v>
      </c>
      <c r="B13" s="21">
        <v>43759.254720728</v>
      </c>
      <c r="D13" s="21"/>
      <c r="E13" s="23" t="s">
        <v>12</v>
      </c>
      <c r="I13" s="31"/>
      <c r="K13" s="19">
        <f t="shared" si="0"/>
        <v>-1</v>
      </c>
      <c r="L13" s="19"/>
      <c r="M13" s="19"/>
      <c r="N13" s="19"/>
      <c r="O13" s="19"/>
      <c r="P13" s="19"/>
      <c r="Q13" s="19"/>
      <c r="R13" s="19"/>
    </row>
    <row r="14" spans="1:18" x14ac:dyDescent="0.3">
      <c r="A14" s="21" t="s">
        <v>13</v>
      </c>
      <c r="B14" s="21">
        <v>11028.109465809001</v>
      </c>
      <c r="D14" s="21"/>
      <c r="E14" s="23" t="s">
        <v>13</v>
      </c>
      <c r="I14" s="31"/>
      <c r="K14" s="19">
        <f t="shared" si="0"/>
        <v>-1</v>
      </c>
      <c r="L14" s="19"/>
      <c r="M14" s="19"/>
      <c r="N14" s="19"/>
      <c r="O14" s="19"/>
      <c r="P14" s="19"/>
      <c r="Q14" s="19"/>
      <c r="R14" s="19"/>
    </row>
    <row r="15" spans="1:18" x14ac:dyDescent="0.3">
      <c r="A15" s="21" t="s">
        <v>14</v>
      </c>
      <c r="B15" s="21">
        <v>14698.5982256794</v>
      </c>
      <c r="D15" s="21"/>
      <c r="E15" s="23" t="s">
        <v>14</v>
      </c>
      <c r="I15" s="31"/>
      <c r="K15" s="19">
        <f t="shared" si="0"/>
        <v>-1</v>
      </c>
      <c r="L15" s="19"/>
      <c r="M15" s="19"/>
      <c r="N15" s="19"/>
      <c r="O15" s="19"/>
      <c r="P15" s="19"/>
      <c r="Q15" s="19"/>
      <c r="R15" s="19"/>
    </row>
    <row r="16" spans="1:18" x14ac:dyDescent="0.3">
      <c r="A16" s="21" t="s">
        <v>15</v>
      </c>
      <c r="B16" s="21">
        <v>12830.290585282901</v>
      </c>
      <c r="D16" s="21"/>
      <c r="E16" s="23" t="s">
        <v>15</v>
      </c>
      <c r="I16" s="31"/>
      <c r="K16" s="19">
        <f t="shared" si="0"/>
        <v>-1</v>
      </c>
      <c r="L16" s="19"/>
      <c r="M16" s="19"/>
      <c r="N16" s="19"/>
      <c r="O16" s="19"/>
      <c r="P16" s="19"/>
      <c r="Q16" s="19"/>
      <c r="R16" s="19"/>
    </row>
    <row r="17" spans="1:18" x14ac:dyDescent="0.3">
      <c r="A17" s="21" t="s">
        <v>16</v>
      </c>
      <c r="B17" s="21">
        <v>108129.721529241</v>
      </c>
      <c r="D17" s="21"/>
      <c r="E17" s="23" t="s">
        <v>16</v>
      </c>
      <c r="I17" s="31"/>
      <c r="K17" s="19">
        <f t="shared" si="0"/>
        <v>-1</v>
      </c>
      <c r="L17" s="19"/>
      <c r="M17" s="19"/>
      <c r="N17" s="19"/>
      <c r="O17" s="19"/>
      <c r="P17" s="19"/>
      <c r="Q17" s="19"/>
      <c r="R17" s="19"/>
    </row>
    <row r="18" spans="1:18" x14ac:dyDescent="0.3">
      <c r="A18" s="21" t="s">
        <v>17</v>
      </c>
      <c r="B18" s="21">
        <v>9426.3212304129902</v>
      </c>
      <c r="D18" s="21"/>
      <c r="E18" s="23" t="s">
        <v>17</v>
      </c>
      <c r="I18" s="31"/>
      <c r="K18" s="19">
        <f t="shared" si="0"/>
        <v>-1</v>
      </c>
      <c r="L18" s="19"/>
      <c r="M18" s="19"/>
      <c r="N18" s="19"/>
      <c r="O18" s="19"/>
      <c r="P18" s="19"/>
      <c r="Q18" s="19"/>
      <c r="R18" s="19"/>
    </row>
    <row r="19" spans="1:18" x14ac:dyDescent="0.3">
      <c r="A19" s="21" t="s">
        <v>18</v>
      </c>
      <c r="B19" s="21">
        <v>8139.8905414537003</v>
      </c>
      <c r="D19" s="21"/>
      <c r="E19" s="23" t="s">
        <v>18</v>
      </c>
      <c r="I19" s="31"/>
      <c r="K19" s="19">
        <f t="shared" si="0"/>
        <v>-1</v>
      </c>
      <c r="L19" s="19"/>
      <c r="M19" s="19"/>
      <c r="N19" s="19"/>
      <c r="O19" s="19"/>
      <c r="P19" s="19"/>
      <c r="Q19" s="19"/>
      <c r="R19" s="19"/>
    </row>
    <row r="20" spans="1:18" x14ac:dyDescent="0.3">
      <c r="A20" s="21" t="s">
        <v>19</v>
      </c>
      <c r="B20" s="21">
        <v>577.46542016650005</v>
      </c>
      <c r="D20" s="21"/>
      <c r="E20" s="23" t="s">
        <v>19</v>
      </c>
      <c r="I20" s="31"/>
      <c r="K20" s="19">
        <f t="shared" si="0"/>
        <v>-1</v>
      </c>
      <c r="L20" s="19"/>
      <c r="M20" s="19"/>
      <c r="N20" s="19"/>
      <c r="O20" s="19"/>
      <c r="P20" s="19"/>
      <c r="Q20" s="19"/>
      <c r="R20" s="19"/>
    </row>
    <row r="21" spans="1:18" x14ac:dyDescent="0.3">
      <c r="A21" s="21" t="s">
        <v>20</v>
      </c>
      <c r="B21" s="21">
        <v>2045.0761059014901</v>
      </c>
      <c r="D21" s="21"/>
      <c r="E21" s="23" t="s">
        <v>20</v>
      </c>
      <c r="I21" s="31"/>
      <c r="K21" s="19">
        <f t="shared" si="0"/>
        <v>-1</v>
      </c>
      <c r="L21" s="19"/>
      <c r="M21" s="19"/>
      <c r="N21" s="19"/>
      <c r="O21" s="19"/>
      <c r="P21" s="19"/>
      <c r="Q21" s="19"/>
      <c r="R21" s="19"/>
    </row>
    <row r="22" spans="1:18" x14ac:dyDescent="0.3">
      <c r="A22" s="21" t="s">
        <v>125</v>
      </c>
      <c r="B22" s="21">
        <v>472.60271969759998</v>
      </c>
      <c r="D22" s="21"/>
      <c r="E22" s="23" t="s">
        <v>125</v>
      </c>
      <c r="I22" s="31"/>
      <c r="K22" s="19">
        <f t="shared" si="0"/>
        <v>-1</v>
      </c>
      <c r="L22" s="19"/>
      <c r="M22" s="19"/>
      <c r="N22" s="19"/>
      <c r="O22" s="19"/>
      <c r="P22" s="19"/>
      <c r="Q22" s="19"/>
      <c r="R22" s="19"/>
    </row>
    <row r="23" spans="1:18" x14ac:dyDescent="0.3">
      <c r="A23" s="21" t="s">
        <v>21</v>
      </c>
      <c r="B23" s="21">
        <v>14575.066310477299</v>
      </c>
      <c r="D23" s="21"/>
      <c r="E23" s="23" t="s">
        <v>21</v>
      </c>
      <c r="I23" s="31"/>
      <c r="K23" s="19">
        <f t="shared" si="0"/>
        <v>-1</v>
      </c>
      <c r="L23" s="19"/>
      <c r="M23" s="19"/>
      <c r="N23" s="19"/>
      <c r="O23" s="19"/>
      <c r="P23" s="19"/>
      <c r="Q23" s="19"/>
      <c r="R23" s="19"/>
    </row>
    <row r="24" spans="1:18" x14ac:dyDescent="0.3">
      <c r="A24" s="21" t="s">
        <v>22</v>
      </c>
      <c r="B24" s="21">
        <v>26269.393369615998</v>
      </c>
      <c r="D24" s="21"/>
      <c r="E24" s="23" t="s">
        <v>22</v>
      </c>
      <c r="I24" s="31"/>
      <c r="K24" s="19">
        <f t="shared" si="0"/>
        <v>-1</v>
      </c>
      <c r="L24" s="19"/>
      <c r="M24" s="19"/>
      <c r="N24" s="19"/>
      <c r="O24" s="19"/>
      <c r="P24" s="19"/>
      <c r="Q24" s="19"/>
      <c r="R24" s="19"/>
    </row>
    <row r="25" spans="1:18" x14ac:dyDescent="0.3">
      <c r="A25" s="21" t="s">
        <v>23</v>
      </c>
      <c r="B25" s="21">
        <v>6085.5354625520004</v>
      </c>
      <c r="D25" s="21"/>
      <c r="E25" s="23" t="s">
        <v>23</v>
      </c>
      <c r="I25" s="31"/>
      <c r="K25" s="19">
        <f t="shared" si="0"/>
        <v>-1</v>
      </c>
      <c r="L25" s="19"/>
      <c r="M25" s="19"/>
      <c r="N25" s="19"/>
      <c r="O25" s="19"/>
      <c r="P25" s="19"/>
      <c r="Q25" s="19"/>
      <c r="R25" s="19"/>
    </row>
    <row r="26" spans="1:18" x14ac:dyDescent="0.3">
      <c r="A26" s="21" t="s">
        <v>24</v>
      </c>
      <c r="B26" s="21">
        <v>23543.843813797001</v>
      </c>
      <c r="D26" s="21"/>
      <c r="E26" s="23" t="s">
        <v>24</v>
      </c>
      <c r="I26" s="31"/>
      <c r="K26" s="19">
        <f t="shared" si="0"/>
        <v>-1</v>
      </c>
      <c r="L26" s="19"/>
      <c r="M26" s="19"/>
      <c r="N26" s="19"/>
      <c r="O26" s="19"/>
      <c r="P26" s="19"/>
      <c r="Q26" s="19"/>
      <c r="R26" s="19"/>
    </row>
    <row r="27" spans="1:18" x14ac:dyDescent="0.3">
      <c r="A27" s="21" t="s">
        <v>25</v>
      </c>
      <c r="B27" s="21">
        <v>37089.100685865997</v>
      </c>
      <c r="D27" s="21"/>
      <c r="E27" s="23" t="s">
        <v>25</v>
      </c>
      <c r="I27" s="31"/>
      <c r="K27" s="19">
        <f t="shared" si="0"/>
        <v>-1</v>
      </c>
      <c r="L27" s="19"/>
      <c r="M27" s="19"/>
      <c r="N27" s="19"/>
      <c r="O27" s="19"/>
      <c r="P27" s="19"/>
      <c r="Q27" s="19"/>
      <c r="R27" s="19"/>
    </row>
    <row r="28" spans="1:18" x14ac:dyDescent="0.3">
      <c r="A28" s="21" t="s">
        <v>26</v>
      </c>
      <c r="B28" s="21">
        <v>58779.363044887999</v>
      </c>
      <c r="D28" s="21"/>
      <c r="E28" s="23" t="s">
        <v>26</v>
      </c>
      <c r="I28" s="31"/>
      <c r="K28" s="19">
        <f t="shared" si="0"/>
        <v>-1</v>
      </c>
      <c r="L28" s="19"/>
      <c r="M28" s="19"/>
      <c r="N28" s="19"/>
      <c r="O28" s="19"/>
      <c r="P28" s="19"/>
      <c r="Q28" s="19"/>
      <c r="R28" s="19"/>
    </row>
    <row r="29" spans="1:18" x14ac:dyDescent="0.3">
      <c r="A29" s="21" t="s">
        <v>27</v>
      </c>
      <c r="B29" s="21">
        <v>11402.1622449151</v>
      </c>
      <c r="D29" s="21"/>
      <c r="E29" s="23" t="s">
        <v>27</v>
      </c>
      <c r="I29" s="31"/>
      <c r="K29" s="19">
        <f t="shared" si="0"/>
        <v>-1</v>
      </c>
      <c r="L29" s="19"/>
      <c r="M29" s="19"/>
      <c r="N29" s="19"/>
      <c r="O29" s="19"/>
      <c r="P29" s="19"/>
      <c r="Q29" s="19"/>
      <c r="R29" s="19"/>
    </row>
    <row r="30" spans="1:18" x14ac:dyDescent="0.3">
      <c r="A30" s="21" t="s">
        <v>28</v>
      </c>
      <c r="B30" s="21">
        <v>217.91145164699901</v>
      </c>
      <c r="D30" s="21"/>
      <c r="E30" s="23" t="s">
        <v>28</v>
      </c>
      <c r="I30" s="31"/>
      <c r="K30" s="19">
        <f t="shared" si="0"/>
        <v>-1</v>
      </c>
      <c r="L30" s="19"/>
      <c r="M30" s="19"/>
      <c r="N30" s="19"/>
      <c r="O30" s="19"/>
      <c r="P30" s="19"/>
      <c r="Q30" s="19"/>
      <c r="R30" s="19"/>
    </row>
    <row r="31" spans="1:18" x14ac:dyDescent="0.3">
      <c r="A31" s="21" t="s">
        <v>29</v>
      </c>
      <c r="B31" s="21">
        <v>522.68021853579899</v>
      </c>
      <c r="D31" s="21"/>
      <c r="E31" s="23" t="s">
        <v>29</v>
      </c>
      <c r="I31" s="31"/>
      <c r="K31" s="19">
        <f t="shared" si="0"/>
        <v>-1</v>
      </c>
      <c r="L31" s="19"/>
      <c r="M31" s="19"/>
      <c r="N31" s="19"/>
      <c r="O31" s="19"/>
      <c r="P31" s="19"/>
      <c r="Q31" s="19"/>
      <c r="R31" s="19"/>
    </row>
    <row r="32" spans="1:18" x14ac:dyDescent="0.3">
      <c r="A32" s="21" t="s">
        <v>30</v>
      </c>
      <c r="B32" s="21">
        <v>15929.5673101354</v>
      </c>
      <c r="D32" s="21"/>
      <c r="E32" s="23" t="s">
        <v>30</v>
      </c>
      <c r="I32" s="31"/>
      <c r="K32" s="19">
        <f t="shared" si="0"/>
        <v>-1</v>
      </c>
      <c r="L32" s="19"/>
      <c r="M32" s="19"/>
      <c r="N32" s="19"/>
      <c r="O32" s="19"/>
      <c r="P32" s="19"/>
      <c r="Q32" s="19"/>
      <c r="R32" s="19"/>
    </row>
    <row r="33" spans="1:18" x14ac:dyDescent="0.3">
      <c r="A33" s="21" t="s">
        <v>31</v>
      </c>
      <c r="B33" s="21">
        <v>2800.5805896656002</v>
      </c>
      <c r="D33" s="21"/>
      <c r="E33" s="23" t="s">
        <v>31</v>
      </c>
      <c r="I33" s="31"/>
      <c r="K33" s="19">
        <f t="shared" si="0"/>
        <v>-1</v>
      </c>
      <c r="L33" s="19"/>
      <c r="M33" s="19"/>
      <c r="N33" s="19"/>
      <c r="O33" s="19"/>
      <c r="P33" s="19"/>
      <c r="Q33" s="19"/>
      <c r="R33" s="19"/>
    </row>
    <row r="34" spans="1:18" x14ac:dyDescent="0.3">
      <c r="A34" s="21" t="s">
        <v>32</v>
      </c>
      <c r="B34" s="21">
        <v>9336.1751698670905</v>
      </c>
      <c r="D34" s="21"/>
      <c r="E34" s="23" t="s">
        <v>32</v>
      </c>
      <c r="I34" s="31"/>
      <c r="K34" s="19">
        <f t="shared" si="0"/>
        <v>-1</v>
      </c>
      <c r="L34" s="19"/>
      <c r="M34" s="19"/>
      <c r="N34" s="19"/>
      <c r="O34" s="19"/>
      <c r="P34" s="19"/>
      <c r="Q34" s="19"/>
      <c r="R34" s="19"/>
    </row>
    <row r="35" spans="1:18" x14ac:dyDescent="0.3">
      <c r="A35" s="21" t="s">
        <v>33</v>
      </c>
      <c r="B35" s="21">
        <v>45809.886580630002</v>
      </c>
      <c r="D35" s="21"/>
      <c r="E35" s="23" t="s">
        <v>33</v>
      </c>
      <c r="I35" s="31"/>
      <c r="K35" s="19">
        <f t="shared" si="0"/>
        <v>-1</v>
      </c>
      <c r="L35" s="19"/>
      <c r="M35" s="19"/>
      <c r="N35" s="19"/>
      <c r="O35" s="19"/>
      <c r="P35" s="19"/>
      <c r="Q35" s="19"/>
      <c r="R35" s="19"/>
    </row>
    <row r="36" spans="1:18" x14ac:dyDescent="0.3">
      <c r="A36" s="21" t="s">
        <v>34</v>
      </c>
      <c r="B36" s="21">
        <v>6580.8544707599904</v>
      </c>
      <c r="D36" s="21"/>
      <c r="E36" s="23" t="s">
        <v>34</v>
      </c>
      <c r="I36" s="31"/>
      <c r="K36" s="19">
        <f t="shared" si="0"/>
        <v>-1</v>
      </c>
      <c r="L36" s="19"/>
      <c r="M36" s="19"/>
      <c r="N36" s="19"/>
      <c r="O36" s="19"/>
      <c r="P36" s="19"/>
      <c r="Q36" s="19"/>
      <c r="R36" s="19"/>
    </row>
    <row r="37" spans="1:18" x14ac:dyDescent="0.3">
      <c r="A37" s="21" t="s">
        <v>35</v>
      </c>
      <c r="B37" s="21">
        <v>87250.126109214994</v>
      </c>
      <c r="D37" s="21"/>
      <c r="E37" s="23" t="s">
        <v>35</v>
      </c>
      <c r="I37" s="31"/>
      <c r="K37" s="19">
        <f t="shared" si="0"/>
        <v>-1</v>
      </c>
      <c r="L37" s="19"/>
      <c r="M37" s="19"/>
      <c r="N37" s="19"/>
      <c r="O37" s="19"/>
      <c r="P37" s="19"/>
      <c r="Q37" s="19"/>
      <c r="R37" s="19"/>
    </row>
    <row r="38" spans="1:18" x14ac:dyDescent="0.3">
      <c r="A38" s="21" t="s">
        <v>36</v>
      </c>
      <c r="B38" s="21">
        <v>10351.176897760901</v>
      </c>
      <c r="D38" s="21"/>
      <c r="E38" s="23" t="s">
        <v>36</v>
      </c>
      <c r="I38" s="31"/>
      <c r="K38" s="19">
        <f t="shared" si="0"/>
        <v>-1</v>
      </c>
      <c r="L38" s="19"/>
      <c r="M38" s="19"/>
      <c r="N38" s="19"/>
      <c r="O38" s="19"/>
      <c r="P38" s="19"/>
      <c r="Q38" s="19"/>
      <c r="R38" s="19"/>
    </row>
    <row r="39" spans="1:18" x14ac:dyDescent="0.3">
      <c r="A39" s="21" t="s">
        <v>126</v>
      </c>
      <c r="B39" s="21">
        <v>3430.3524272454001</v>
      </c>
      <c r="D39" s="21"/>
      <c r="E39" s="23" t="s">
        <v>126</v>
      </c>
      <c r="I39" s="31"/>
      <c r="K39" s="19">
        <f t="shared" si="0"/>
        <v>-1</v>
      </c>
      <c r="L39" s="19"/>
      <c r="M39" s="19"/>
      <c r="N39" s="19"/>
      <c r="O39" s="19"/>
      <c r="P39" s="19"/>
      <c r="Q39" s="19"/>
      <c r="R39" s="19"/>
    </row>
    <row r="40" spans="1:18" x14ac:dyDescent="0.3">
      <c r="A40" s="21" t="s">
        <v>37</v>
      </c>
      <c r="B40" s="21">
        <v>60.784420410599999</v>
      </c>
      <c r="D40" s="21"/>
      <c r="E40" s="23" t="s">
        <v>37</v>
      </c>
      <c r="I40" s="31"/>
      <c r="K40" s="19">
        <f t="shared" si="0"/>
        <v>-1</v>
      </c>
      <c r="L40" s="19"/>
      <c r="M40" s="19"/>
      <c r="N40" s="19"/>
      <c r="O40" s="19"/>
      <c r="P40" s="19"/>
      <c r="Q40" s="19"/>
      <c r="R40" s="19"/>
    </row>
    <row r="41" spans="1:18" x14ac:dyDescent="0.3">
      <c r="A41" s="21" t="s">
        <v>38</v>
      </c>
      <c r="B41" s="21">
        <v>3859.9625577910001</v>
      </c>
      <c r="D41" s="21"/>
      <c r="E41" s="23" t="s">
        <v>38</v>
      </c>
      <c r="I41" s="31"/>
      <c r="K41" s="19">
        <f t="shared" si="0"/>
        <v>-1</v>
      </c>
      <c r="L41" s="19"/>
      <c r="M41" s="19"/>
      <c r="N41" s="19"/>
      <c r="O41" s="19"/>
      <c r="P41" s="19"/>
      <c r="Q41" s="19"/>
      <c r="R41" s="19"/>
    </row>
    <row r="42" spans="1:18" x14ac:dyDescent="0.3">
      <c r="A42" s="21" t="s">
        <v>39</v>
      </c>
      <c r="B42" s="21">
        <v>37119.311297599001</v>
      </c>
      <c r="D42" s="21"/>
      <c r="E42" s="23" t="s">
        <v>39</v>
      </c>
      <c r="I42" s="31"/>
      <c r="K42" s="19">
        <f t="shared" si="0"/>
        <v>-1</v>
      </c>
      <c r="L42" s="19"/>
      <c r="M42" s="19"/>
      <c r="N42" s="19"/>
      <c r="O42" s="19"/>
      <c r="P42" s="19"/>
      <c r="Q42" s="19"/>
      <c r="R42" s="19"/>
    </row>
    <row r="43" spans="1:18" x14ac:dyDescent="0.3">
      <c r="A43" s="21" t="s">
        <v>40</v>
      </c>
      <c r="B43" s="21">
        <v>6190.3226181713999</v>
      </c>
      <c r="D43" s="21"/>
      <c r="E43" s="23" t="s">
        <v>40</v>
      </c>
      <c r="I43" s="31"/>
      <c r="K43" s="19">
        <f t="shared" si="0"/>
        <v>-1</v>
      </c>
      <c r="L43" s="19"/>
      <c r="M43" s="19"/>
      <c r="N43" s="19"/>
      <c r="O43" s="19"/>
      <c r="P43" s="19"/>
      <c r="Q43" s="19"/>
      <c r="R43" s="19"/>
    </row>
    <row r="44" spans="1:18" x14ac:dyDescent="0.3">
      <c r="A44" s="21" t="s">
        <v>41</v>
      </c>
      <c r="B44" s="21">
        <v>212375.51443029501</v>
      </c>
      <c r="D44" s="21"/>
      <c r="E44" s="23" t="s">
        <v>41</v>
      </c>
      <c r="I44" s="31"/>
      <c r="K44" s="19">
        <f t="shared" si="0"/>
        <v>-1</v>
      </c>
      <c r="L44" s="19"/>
      <c r="M44" s="19"/>
      <c r="N44" s="19"/>
      <c r="O44" s="19"/>
      <c r="P44" s="19"/>
      <c r="Q44" s="19"/>
      <c r="R44" s="19"/>
    </row>
    <row r="45" spans="1:18" x14ac:dyDescent="0.3">
      <c r="A45" s="21" t="s">
        <v>42</v>
      </c>
      <c r="B45" s="21">
        <v>15640.763330084999</v>
      </c>
      <c r="D45" s="21"/>
      <c r="E45" s="23" t="s">
        <v>42</v>
      </c>
      <c r="I45" s="31"/>
      <c r="K45" s="19">
        <f t="shared" si="0"/>
        <v>-1</v>
      </c>
      <c r="L45" s="19"/>
      <c r="M45" s="19"/>
      <c r="N45" s="19"/>
      <c r="O45" s="19"/>
      <c r="P45" s="19"/>
      <c r="Q45" s="19"/>
      <c r="R45" s="19"/>
    </row>
    <row r="46" spans="1:18" x14ac:dyDescent="0.3">
      <c r="A46" s="21" t="s">
        <v>43</v>
      </c>
      <c r="B46" s="21">
        <v>358.5079988288</v>
      </c>
      <c r="D46" s="21"/>
      <c r="E46" s="23" t="s">
        <v>43</v>
      </c>
      <c r="I46" s="31"/>
      <c r="K46" s="19">
        <f t="shared" si="0"/>
        <v>-1</v>
      </c>
      <c r="L46" s="19"/>
      <c r="M46" s="19"/>
      <c r="N46" s="19"/>
      <c r="O46" s="19"/>
      <c r="P46" s="19"/>
      <c r="Q46" s="19"/>
      <c r="R46" s="19"/>
    </row>
    <row r="47" spans="1:18" x14ac:dyDescent="0.3">
      <c r="A47" s="21" t="s">
        <v>44</v>
      </c>
      <c r="B47" s="21">
        <v>6810.4175903572996</v>
      </c>
      <c r="D47" s="21"/>
      <c r="E47" s="23" t="s">
        <v>44</v>
      </c>
      <c r="I47" s="31"/>
      <c r="K47" s="19">
        <f t="shared" si="0"/>
        <v>-1</v>
      </c>
      <c r="L47" s="19"/>
      <c r="M47" s="19"/>
      <c r="N47" s="19"/>
      <c r="O47" s="19"/>
      <c r="P47" s="19"/>
      <c r="Q47" s="19"/>
      <c r="R47" s="19"/>
    </row>
    <row r="48" spans="1:18" x14ac:dyDescent="0.3">
      <c r="A48" s="21" t="s">
        <v>45</v>
      </c>
      <c r="B48" s="21">
        <v>32684.751385170799</v>
      </c>
      <c r="D48" s="21"/>
      <c r="E48" s="23" t="s">
        <v>45</v>
      </c>
      <c r="I48" s="31"/>
      <c r="K48" s="19">
        <f t="shared" si="0"/>
        <v>-1</v>
      </c>
      <c r="L48" s="19"/>
      <c r="M48" s="19"/>
      <c r="N48" s="19"/>
      <c r="O48" s="19"/>
      <c r="P48" s="19"/>
      <c r="Q48" s="19"/>
      <c r="R48" s="19"/>
    </row>
    <row r="49" spans="1:18" x14ac:dyDescent="0.3">
      <c r="A49" s="21" t="s">
        <v>46</v>
      </c>
      <c r="B49" s="21">
        <v>2244.9850165018001</v>
      </c>
      <c r="D49" s="21"/>
      <c r="E49" s="23" t="s">
        <v>46</v>
      </c>
      <c r="I49" s="31"/>
      <c r="K49" s="19">
        <f t="shared" si="0"/>
        <v>-1</v>
      </c>
      <c r="L49" s="19"/>
      <c r="M49" s="19"/>
      <c r="N49" s="19"/>
      <c r="O49" s="19"/>
      <c r="P49" s="19"/>
      <c r="Q49" s="19"/>
      <c r="R49" s="19"/>
    </row>
    <row r="50" spans="1:18" x14ac:dyDescent="0.3">
      <c r="A50" s="21" t="s">
        <v>47</v>
      </c>
      <c r="B50" s="21">
        <v>10552.0245774369</v>
      </c>
      <c r="D50" s="21"/>
      <c r="E50" s="23" t="s">
        <v>47</v>
      </c>
      <c r="I50" s="31"/>
      <c r="K50" s="19">
        <f t="shared" si="0"/>
        <v>-1</v>
      </c>
      <c r="L50" s="19"/>
      <c r="M50" s="19"/>
      <c r="N50" s="19"/>
      <c r="O50" s="19"/>
      <c r="P50" s="19"/>
      <c r="Q50" s="19"/>
      <c r="R50" s="19"/>
    </row>
    <row r="51" spans="1:18" x14ac:dyDescent="0.3">
      <c r="A51" s="21" t="s">
        <v>48</v>
      </c>
      <c r="B51" s="21">
        <v>23102.759967713999</v>
      </c>
      <c r="D51" s="21"/>
      <c r="E51" s="23" t="s">
        <v>48</v>
      </c>
      <c r="I51" s="31"/>
      <c r="K51" s="19">
        <f t="shared" si="0"/>
        <v>-1</v>
      </c>
      <c r="L51" s="19"/>
      <c r="M51" s="19"/>
      <c r="N51" s="19"/>
      <c r="O51" s="19"/>
      <c r="P51" s="19"/>
      <c r="Q51" s="19"/>
      <c r="R51" s="19"/>
    </row>
    <row r="52" spans="1:18" x14ac:dyDescent="0.3">
      <c r="A52" s="21"/>
      <c r="B52" s="21"/>
      <c r="C52" s="21"/>
      <c r="D52" s="21"/>
      <c r="I52" s="31"/>
      <c r="K52" s="19" t="str">
        <f t="shared" si="0"/>
        <v/>
      </c>
      <c r="L52" s="19"/>
      <c r="O52" s="19"/>
      <c r="P52" s="19"/>
      <c r="Q52" s="19"/>
      <c r="R52" s="19"/>
    </row>
    <row r="53" spans="1:18" x14ac:dyDescent="0.3">
      <c r="B53" s="21"/>
      <c r="K53" s="19" t="str">
        <f t="shared" si="0"/>
        <v/>
      </c>
      <c r="L53" s="19"/>
      <c r="O53" s="19"/>
      <c r="P53" s="19"/>
      <c r="Q53" s="19"/>
      <c r="R53" s="19"/>
    </row>
    <row r="54" spans="1:18" x14ac:dyDescent="0.3">
      <c r="A54" s="21" t="s">
        <v>228</v>
      </c>
      <c r="B54" s="21"/>
      <c r="C54" s="21"/>
      <c r="D54" s="21"/>
      <c r="I54" s="31"/>
      <c r="K54" s="19" t="str">
        <f t="shared" si="0"/>
        <v/>
      </c>
      <c r="L54" s="19"/>
      <c r="M54" s="19"/>
      <c r="N54" s="19"/>
      <c r="O54" s="19"/>
      <c r="P54" s="19"/>
      <c r="Q54" s="19"/>
      <c r="R54" s="19"/>
    </row>
    <row r="55" spans="1:18" x14ac:dyDescent="0.3">
      <c r="A55" s="21" t="s">
        <v>1</v>
      </c>
      <c r="B55" s="21"/>
      <c r="C55" s="21"/>
      <c r="D55" s="21"/>
      <c r="I55" s="31"/>
      <c r="K55" s="19" t="str">
        <f t="shared" si="0"/>
        <v/>
      </c>
      <c r="L55" s="19"/>
      <c r="M55" s="19"/>
      <c r="N55" s="19"/>
      <c r="O55" s="19"/>
      <c r="P55" s="19"/>
      <c r="Q55" s="19"/>
      <c r="R55" s="19"/>
    </row>
    <row r="56" spans="1:18" x14ac:dyDescent="0.3">
      <c r="A56" s="21" t="s">
        <v>11</v>
      </c>
      <c r="B56" s="21"/>
      <c r="C56" s="21"/>
      <c r="D56" s="21"/>
      <c r="I56" s="31"/>
      <c r="K56" s="19" t="str">
        <f t="shared" si="0"/>
        <v/>
      </c>
      <c r="L56" s="19"/>
      <c r="M56" s="19"/>
      <c r="N56" s="19"/>
      <c r="O56" s="19"/>
      <c r="P56" s="19"/>
      <c r="Q56" s="19"/>
      <c r="R56" s="19"/>
    </row>
    <row r="57" spans="1:18" x14ac:dyDescent="0.3">
      <c r="A57" s="21" t="s">
        <v>56</v>
      </c>
      <c r="B57" s="21"/>
      <c r="C57" s="21"/>
      <c r="D57" s="21"/>
      <c r="I57" s="31"/>
      <c r="K57" s="19" t="str">
        <f t="shared" si="0"/>
        <v/>
      </c>
      <c r="L57" s="19"/>
      <c r="M57" s="19"/>
      <c r="N57" s="19"/>
      <c r="O57" s="19"/>
      <c r="P57" s="19"/>
      <c r="Q57" s="19"/>
      <c r="R57" s="19"/>
    </row>
    <row r="58" spans="1:18" x14ac:dyDescent="0.3">
      <c r="A58" s="21" t="s">
        <v>173</v>
      </c>
      <c r="B58" s="21"/>
      <c r="C58" s="21"/>
      <c r="D58" s="21"/>
      <c r="I58" s="31"/>
      <c r="K58" s="19" t="str">
        <f t="shared" si="0"/>
        <v/>
      </c>
      <c r="L58" s="19"/>
      <c r="P58" s="19"/>
      <c r="Q58" s="19"/>
      <c r="R58" s="19"/>
    </row>
    <row r="59" spans="1:18" x14ac:dyDescent="0.3">
      <c r="A59" s="21"/>
      <c r="B59" s="21"/>
      <c r="C59" s="21"/>
      <c r="D59" s="21"/>
      <c r="I59" s="31"/>
      <c r="K59" s="19"/>
      <c r="L59" s="19"/>
      <c r="P59" s="19"/>
      <c r="Q59" s="19"/>
      <c r="R59" s="19"/>
    </row>
    <row r="60" spans="1:18" x14ac:dyDescent="0.3">
      <c r="A60" s="21"/>
      <c r="B60" s="21"/>
      <c r="C60" s="21"/>
      <c r="D60" s="21"/>
      <c r="I60" s="31"/>
      <c r="K60" s="19" t="str">
        <f>IF(B60=0,"",(F60-B60)/B60)</f>
        <v/>
      </c>
      <c r="L60" s="19"/>
    </row>
    <row r="61" spans="1:18" x14ac:dyDescent="0.3">
      <c r="A61" s="1" t="s">
        <v>53</v>
      </c>
      <c r="B61" s="104">
        <f>SUM(B3:B59)</f>
        <v>1202914.3414590273</v>
      </c>
      <c r="C61" s="1"/>
      <c r="D61" s="1"/>
      <c r="E61" s="1"/>
      <c r="F61" s="104">
        <f>SUM(F3:F59)</f>
        <v>0</v>
      </c>
      <c r="G61" s="104">
        <f>SUM(G3:G59)</f>
        <v>0</v>
      </c>
      <c r="K61" s="19"/>
      <c r="L61" s="19"/>
      <c r="M61" s="19"/>
      <c r="N61" s="19"/>
      <c r="O61" s="19"/>
    </row>
    <row r="62" spans="1:18" x14ac:dyDescent="0.3">
      <c r="A62" s="21" t="s">
        <v>54</v>
      </c>
      <c r="B62" s="21">
        <f>SUM(B3:B51)</f>
        <v>1202914.3414590273</v>
      </c>
      <c r="F62" s="21">
        <f>SUM(F3:F51)</f>
        <v>0</v>
      </c>
      <c r="G62" s="21">
        <f>SUM(G3:G51)</f>
        <v>0</v>
      </c>
    </row>
    <row r="63" spans="1:18" x14ac:dyDescent="0.3">
      <c r="A63" s="23" t="s">
        <v>235</v>
      </c>
      <c r="B63" s="21">
        <f>+B3+B5+B8+B9+B11+B12+B14+B15+B16+B17+B18+B19+B20+B21+B22+B23+B24+B25+B26+B28+B30+B31+B33+B34+B35+B36+B37+B39+B40+B41+B42+B43+B44+B46+B47+B49+B50+B10</f>
        <v>800754.18575571058</v>
      </c>
      <c r="F63" s="21">
        <f>+F3+F5+F8+F9+F11+F12+F14+F15+F16+F17+F18+F19+F20+F21+F22+F23+F24+F25+F26+F28+F30+F31+F33+F34+F35+F36+F37+F39+F40+F41+F42+F43+F44+F46+F47+F49+F50+F10</f>
        <v>0</v>
      </c>
      <c r="G63" s="21">
        <f>+G3+G5+G8+G9+G11+G12+G14+G15+G16+G17+G18+G19+G20+G21+G22+G23+G24+G25+G26+G28+G30+G31+G33+G34+G35+G36+G37+G39+G40+G41+G42+G43+G44+G46+G47+G49+G50+G10</f>
        <v>0</v>
      </c>
    </row>
    <row r="66" spans="2:2" x14ac:dyDescent="0.3">
      <c r="B66" s="21"/>
    </row>
    <row r="67" spans="2:2" x14ac:dyDescent="0.3">
      <c r="B67" s="21"/>
    </row>
    <row r="68" spans="2:2" x14ac:dyDescent="0.3">
      <c r="B68" s="21"/>
    </row>
  </sheetData>
  <mergeCells count="1">
    <mergeCell ref="B1:D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W12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E1" sqref="E1"/>
    </sheetView>
  </sheetViews>
  <sheetFormatPr defaultColWidth="9.109375" defaultRowHeight="14.4" x14ac:dyDescent="0.3"/>
  <cols>
    <col min="1" max="1" width="19.109375" style="23" customWidth="1"/>
    <col min="2" max="14" width="9.109375" style="23" customWidth="1"/>
    <col min="15" max="15" width="11.109375" style="23" customWidth="1"/>
    <col min="16" max="16" width="15.109375" style="23" bestFit="1" customWidth="1"/>
    <col min="17" max="57" width="9.109375" style="34" customWidth="1"/>
    <col min="58" max="58" width="9.109375" style="23"/>
    <col min="59" max="59" width="9.109375" style="23" customWidth="1"/>
    <col min="60" max="16384" width="9.109375" style="23"/>
  </cols>
  <sheetData>
    <row r="1" spans="1:75" x14ac:dyDescent="0.3">
      <c r="B1" s="23" t="s">
        <v>634</v>
      </c>
      <c r="P1" s="23" t="s">
        <v>636</v>
      </c>
      <c r="BG1" s="23">
        <f>MIN(BG2:BG51)</f>
        <v>1.2508251352076469</v>
      </c>
      <c r="BH1" s="23" t="s">
        <v>362</v>
      </c>
      <c r="BK1" s="66"/>
    </row>
    <row r="2" spans="1:75" x14ac:dyDescent="0.3">
      <c r="A2" s="23" t="s">
        <v>225</v>
      </c>
      <c r="B2" s="23" t="s">
        <v>55</v>
      </c>
      <c r="C2" s="23" t="s">
        <v>60</v>
      </c>
      <c r="D2" s="23" t="s">
        <v>61</v>
      </c>
      <c r="E2" s="23" t="s">
        <v>62</v>
      </c>
      <c r="F2" s="23" t="s">
        <v>367</v>
      </c>
      <c r="G2" s="23" t="s">
        <v>371</v>
      </c>
      <c r="H2" s="23" t="s">
        <v>375</v>
      </c>
      <c r="I2" s="23" t="s">
        <v>65</v>
      </c>
      <c r="J2" s="23" t="s">
        <v>314</v>
      </c>
      <c r="K2" s="23" t="s">
        <v>469</v>
      </c>
      <c r="L2" s="23" t="s">
        <v>323</v>
      </c>
      <c r="M2" s="23" t="s">
        <v>459</v>
      </c>
      <c r="N2" s="23" t="s">
        <v>482</v>
      </c>
      <c r="P2" s="23" t="s">
        <v>224</v>
      </c>
      <c r="Q2" s="23" t="s">
        <v>552</v>
      </c>
      <c r="R2" s="23" t="s">
        <v>454</v>
      </c>
      <c r="S2" s="23" t="s">
        <v>488</v>
      </c>
      <c r="T2" s="23" t="s">
        <v>127</v>
      </c>
      <c r="U2" s="23" t="s">
        <v>128</v>
      </c>
      <c r="V2" s="23" t="s">
        <v>129</v>
      </c>
      <c r="W2" s="23" t="s">
        <v>513</v>
      </c>
      <c r="X2" s="23" t="s">
        <v>455</v>
      </c>
      <c r="Y2" s="23" t="s">
        <v>130</v>
      </c>
      <c r="Z2" s="23" t="s">
        <v>367</v>
      </c>
      <c r="AA2" s="23" t="s">
        <v>386</v>
      </c>
      <c r="AB2" s="23" t="s">
        <v>390</v>
      </c>
      <c r="AC2" s="23" t="s">
        <v>132</v>
      </c>
      <c r="AD2" s="23" t="s">
        <v>133</v>
      </c>
      <c r="AE2" s="23" t="s">
        <v>456</v>
      </c>
      <c r="AF2" s="23" t="s">
        <v>134</v>
      </c>
      <c r="AG2" s="23" t="s">
        <v>553</v>
      </c>
      <c r="AH2" s="23" t="s">
        <v>135</v>
      </c>
      <c r="AI2" s="23" t="s">
        <v>459</v>
      </c>
      <c r="AJ2" s="23" t="s">
        <v>138</v>
      </c>
      <c r="AK2" s="23" t="s">
        <v>139</v>
      </c>
      <c r="AL2" s="23" t="s">
        <v>551</v>
      </c>
      <c r="AM2" s="23" t="s">
        <v>461</v>
      </c>
      <c r="AN2" s="23" t="s">
        <v>140</v>
      </c>
      <c r="AO2" s="23" t="s">
        <v>55</v>
      </c>
      <c r="AP2" s="23" t="s">
        <v>124</v>
      </c>
      <c r="AQ2" s="23" t="s">
        <v>587</v>
      </c>
      <c r="AR2" s="23" t="s">
        <v>143</v>
      </c>
      <c r="AS2" s="23" t="s">
        <v>144</v>
      </c>
      <c r="AT2" s="23" t="s">
        <v>323</v>
      </c>
      <c r="AU2" s="23" t="s">
        <v>146</v>
      </c>
      <c r="AV2" s="23" t="s">
        <v>464</v>
      </c>
      <c r="AW2" s="23" t="s">
        <v>474</v>
      </c>
      <c r="AX2" s="23" t="s">
        <v>167</v>
      </c>
      <c r="AY2" s="23" t="s">
        <v>168</v>
      </c>
      <c r="AZ2" s="23" t="s">
        <v>335</v>
      </c>
      <c r="BA2" s="23" t="s">
        <v>169</v>
      </c>
      <c r="BB2" s="23" t="s">
        <v>170</v>
      </c>
      <c r="BC2" s="23" t="s">
        <v>171</v>
      </c>
      <c r="BD2" s="23" t="s">
        <v>469</v>
      </c>
      <c r="BE2" s="23" t="s">
        <v>475</v>
      </c>
      <c r="BG2" s="23" t="s">
        <v>587</v>
      </c>
      <c r="BH2" s="23" t="s">
        <v>55</v>
      </c>
      <c r="BI2" s="23" t="s">
        <v>60</v>
      </c>
      <c r="BJ2" s="23" t="s">
        <v>61</v>
      </c>
      <c r="BK2" s="66" t="s">
        <v>62</v>
      </c>
      <c r="BL2" s="23" t="s">
        <v>367</v>
      </c>
      <c r="BM2" s="23" t="s">
        <v>371</v>
      </c>
      <c r="BN2" s="23" t="s">
        <v>375</v>
      </c>
      <c r="BO2" s="23" t="s">
        <v>65</v>
      </c>
      <c r="BP2" s="23" t="s">
        <v>314</v>
      </c>
      <c r="BQ2" s="23" t="s">
        <v>469</v>
      </c>
      <c r="BR2" s="23" t="s">
        <v>323</v>
      </c>
      <c r="BS2" s="23" t="s">
        <v>459</v>
      </c>
      <c r="BT2" s="23" t="s">
        <v>482</v>
      </c>
    </row>
    <row r="3" spans="1:75" x14ac:dyDescent="0.3">
      <c r="A3" s="38" t="s">
        <v>0</v>
      </c>
      <c r="B3" s="21">
        <v>49023.147361000003</v>
      </c>
      <c r="C3" s="21">
        <v>3921.8518404000001</v>
      </c>
      <c r="D3" s="23">
        <v>2.2675069556</v>
      </c>
      <c r="E3" s="23">
        <v>17.327604348000001</v>
      </c>
      <c r="F3" s="23">
        <v>8.1604021620000005</v>
      </c>
      <c r="G3" s="23">
        <v>0.65712710539999997</v>
      </c>
      <c r="H3" s="23">
        <v>0.65283222939999996</v>
      </c>
      <c r="I3" s="23">
        <v>221.66722005</v>
      </c>
      <c r="J3" s="23">
        <v>11.961175548</v>
      </c>
      <c r="K3" s="23">
        <v>0.30137961800000002</v>
      </c>
      <c r="L3" s="23">
        <v>1.9584966613999999</v>
      </c>
      <c r="M3" s="23">
        <v>36.232188067000003</v>
      </c>
      <c r="N3" s="23">
        <v>28.724616826999998</v>
      </c>
      <c r="P3" s="23" t="s">
        <v>0</v>
      </c>
      <c r="Q3" s="23">
        <v>892.73681780634104</v>
      </c>
      <c r="R3" s="23">
        <v>117.922556500026</v>
      </c>
      <c r="S3" s="23">
        <v>28.788856162683199</v>
      </c>
      <c r="T3" s="23">
        <v>2.2713635356991202</v>
      </c>
      <c r="U3" s="23">
        <v>2.2713635356991202</v>
      </c>
      <c r="V3" s="23">
        <v>15.923823202185799</v>
      </c>
      <c r="W3" s="23">
        <v>2.6064886160034599</v>
      </c>
      <c r="X3" s="23">
        <v>17.3661977372583</v>
      </c>
      <c r="Y3" s="23">
        <v>34724.238026875602</v>
      </c>
      <c r="Z3" s="23">
        <v>8.1786519742560806</v>
      </c>
      <c r="AA3" s="23">
        <v>0.65429198303659997</v>
      </c>
      <c r="AB3" s="23">
        <v>0.65822694838051798</v>
      </c>
      <c r="AC3" s="23">
        <v>0</v>
      </c>
      <c r="AD3" s="23">
        <v>7965.0393545563002</v>
      </c>
      <c r="AE3" s="23">
        <v>0</v>
      </c>
      <c r="AF3" s="23">
        <v>705.48187864429099</v>
      </c>
      <c r="AG3" s="23">
        <v>0</v>
      </c>
      <c r="AH3" s="23">
        <v>0</v>
      </c>
      <c r="AI3" s="23">
        <v>36.313222661285899</v>
      </c>
      <c r="AJ3" s="23">
        <v>0.63632969608582501</v>
      </c>
      <c r="AK3" s="23">
        <v>4.7758350188781398</v>
      </c>
      <c r="AL3" s="23">
        <v>229.400260430971</v>
      </c>
      <c r="AM3" s="23">
        <v>668.59373280035697</v>
      </c>
      <c r="AN3" s="23">
        <v>222.14649856905899</v>
      </c>
      <c r="AO3" s="23">
        <v>49128.255537668701</v>
      </c>
      <c r="AP3" s="23">
        <v>0</v>
      </c>
      <c r="AQ3" s="23">
        <v>12013.970957081499</v>
      </c>
      <c r="AR3" s="23">
        <v>0</v>
      </c>
      <c r="AS3" s="23">
        <v>28.621099707198599</v>
      </c>
      <c r="AT3" s="23">
        <v>1.9628768521611299</v>
      </c>
      <c r="AU3" s="23">
        <v>840.64761246206399</v>
      </c>
      <c r="AV3" s="23">
        <v>0</v>
      </c>
      <c r="AW3" s="23">
        <v>11.724032362740999</v>
      </c>
      <c r="AX3" s="23">
        <v>13.577528964973901</v>
      </c>
      <c r="AY3" s="23">
        <v>18.7774011956365</v>
      </c>
      <c r="AZ3" s="23">
        <v>11.9846121377175</v>
      </c>
      <c r="BA3" s="23">
        <v>0</v>
      </c>
      <c r="BB3" s="23">
        <v>135.135037483746</v>
      </c>
      <c r="BC3" s="23">
        <v>3930.2604396677598</v>
      </c>
      <c r="BD3" s="23">
        <v>0.30183162337724101</v>
      </c>
      <c r="BE3" s="23">
        <v>2.6032353865036302</v>
      </c>
      <c r="BG3" s="106">
        <f>AQ3/BC3</f>
        <v>3.0567874932219725</v>
      </c>
      <c r="BH3" s="46">
        <f t="shared" ref="BH3:BH34" si="0">(AO3-B3)/(B3+1E-50)</f>
        <v>2.1440519902709561E-3</v>
      </c>
      <c r="BI3" s="46">
        <f t="shared" ref="BI3:BI34" si="1">(BC3-C3)/(C3+1E-50)</f>
        <v>2.1440379723528871E-3</v>
      </c>
      <c r="BJ3" s="46">
        <f t="shared" ref="BJ3:BJ34" si="2">(U3-D3)/(D3+1E-50)</f>
        <v>1.7008018827001452E-3</v>
      </c>
      <c r="BK3" s="46">
        <f t="shared" ref="BK3:BK34" si="3">(X3-E3)/(E3+1E-50)</f>
        <v>2.2272778442539625E-3</v>
      </c>
      <c r="BL3" s="46">
        <f t="shared" ref="BL3:BL34" si="4">(Z3-F3)/(F3+1E-50)</f>
        <v>2.2363863806936887E-3</v>
      </c>
      <c r="BM3" s="46">
        <f t="shared" ref="BM3:BM34" si="5">(AB3-G3)/(G3+1E-50)</f>
        <v>1.6737142197909064E-3</v>
      </c>
      <c r="BN3" s="46">
        <f t="shared" ref="BN3:BN34" si="6">(AA3-H3)/(H3+1E-50)</f>
        <v>2.2360318177636882E-3</v>
      </c>
      <c r="BO3" s="46">
        <f t="shared" ref="BO3:BO34" si="7">(AN3-I3)/(I3+1E-50)</f>
        <v>2.16215333485432E-3</v>
      </c>
      <c r="BP3" s="46">
        <f t="shared" ref="BP3:BP34" si="8">(AZ3-J3)/(J3+1E-50)</f>
        <v>1.9593884918291944E-3</v>
      </c>
      <c r="BQ3" s="46">
        <f t="shared" ref="BQ3:BQ34" si="9">(BD3-K3)/(K3+1E-50)</f>
        <v>1.4997874781332882E-3</v>
      </c>
      <c r="BR3" s="46">
        <f t="shared" ref="BR3:BR34" si="10">(AT3-L3)/(L3+1E-50)</f>
        <v>2.2365066264646806E-3</v>
      </c>
      <c r="BS3" s="46">
        <f t="shared" ref="BS3:BS34" si="11">(AI3-M3)/(M3+1E-50)</f>
        <v>2.2365360363014223E-3</v>
      </c>
      <c r="BT3" s="46">
        <f t="shared" ref="BT3:BT34" si="12">(S3-N3)/(N3+1E-50)</f>
        <v>2.2363861655699626E-3</v>
      </c>
      <c r="BU3" s="46"/>
      <c r="BV3" s="46"/>
      <c r="BW3" s="46"/>
    </row>
    <row r="4" spans="1:75" x14ac:dyDescent="0.3">
      <c r="A4" s="38" t="s">
        <v>2</v>
      </c>
      <c r="B4" s="21">
        <v>36040.087695000002</v>
      </c>
      <c r="C4" s="21">
        <v>2883.2070325999998</v>
      </c>
      <c r="D4" s="23">
        <v>26.279797697999999</v>
      </c>
      <c r="E4" s="23">
        <v>1.6276722267999999</v>
      </c>
      <c r="F4" s="23">
        <v>0.4239765257</v>
      </c>
      <c r="G4" s="23">
        <v>1.1303104073000001</v>
      </c>
      <c r="H4" s="23">
        <v>3.3915875200000001E-2</v>
      </c>
      <c r="I4" s="23">
        <v>596.85869056000001</v>
      </c>
      <c r="J4" s="23">
        <v>13.765395433</v>
      </c>
      <c r="K4" s="23">
        <v>7.6351012172999999</v>
      </c>
      <c r="L4" s="23">
        <v>0.10175520959999999</v>
      </c>
      <c r="M4" s="23">
        <v>1.8824548896</v>
      </c>
      <c r="N4" s="23">
        <v>1.4923955714999999</v>
      </c>
      <c r="P4" s="23" t="s">
        <v>2</v>
      </c>
      <c r="Q4" s="23">
        <v>158.240312879301</v>
      </c>
      <c r="R4" s="23">
        <v>205.09515435306301</v>
      </c>
      <c r="S4" s="23">
        <v>1.49287385448613</v>
      </c>
      <c r="T4" s="23">
        <v>26.285715449517799</v>
      </c>
      <c r="U4" s="23">
        <v>26.285715449517799</v>
      </c>
      <c r="V4" s="23">
        <v>28.805254419715901</v>
      </c>
      <c r="W4" s="23">
        <v>4.9895588091281899</v>
      </c>
      <c r="X4" s="23">
        <v>1.62817807739319</v>
      </c>
      <c r="Y4" s="23">
        <v>181470.51091949499</v>
      </c>
      <c r="Z4" s="23">
        <v>0.424112646821524</v>
      </c>
      <c r="AA4" s="23">
        <v>3.3926910310663798E-2</v>
      </c>
      <c r="AB4" s="23">
        <v>1.13069390496355</v>
      </c>
      <c r="AC4" s="23">
        <v>0</v>
      </c>
      <c r="AD4" s="23">
        <v>2467.4629722807199</v>
      </c>
      <c r="AE4" s="23">
        <v>0</v>
      </c>
      <c r="AF4" s="23">
        <v>1458.88560903044</v>
      </c>
      <c r="AG4" s="23">
        <v>0</v>
      </c>
      <c r="AH4" s="23">
        <v>0</v>
      </c>
      <c r="AI4" s="23">
        <v>1.88305761726772</v>
      </c>
      <c r="AJ4" s="23">
        <v>1.09307952324939</v>
      </c>
      <c r="AK4" s="23">
        <v>12.5894282257924</v>
      </c>
      <c r="AL4" s="23">
        <v>127.961495755868</v>
      </c>
      <c r="AM4" s="23">
        <v>37.379955460257797</v>
      </c>
      <c r="AN4" s="23">
        <v>596.98893240557095</v>
      </c>
      <c r="AO4" s="23">
        <v>36049.633320215798</v>
      </c>
      <c r="AP4" s="23">
        <v>0</v>
      </c>
      <c r="AQ4" s="23">
        <v>5556.6551491702303</v>
      </c>
      <c r="AR4" s="23">
        <v>0</v>
      </c>
      <c r="AS4" s="23">
        <v>8.7230898704123092</v>
      </c>
      <c r="AT4" s="23">
        <v>0.101787664237834</v>
      </c>
      <c r="AU4" s="23">
        <v>238.843532360654</v>
      </c>
      <c r="AV4" s="23">
        <v>0</v>
      </c>
      <c r="AW4" s="23">
        <v>1.0050436330566199</v>
      </c>
      <c r="AX4" s="23">
        <v>7.0592960012157304</v>
      </c>
      <c r="AY4" s="23">
        <v>16.832274515145599</v>
      </c>
      <c r="AZ4" s="23">
        <v>13.7697043665023</v>
      </c>
      <c r="BA4" s="23">
        <v>0</v>
      </c>
      <c r="BB4" s="23">
        <v>16.934439553570598</v>
      </c>
      <c r="BC4" s="23">
        <v>2883.97083891378</v>
      </c>
      <c r="BD4" s="23">
        <v>7.6367511551526901</v>
      </c>
      <c r="BE4" s="23">
        <v>12.481908312227301</v>
      </c>
      <c r="BG4" s="106">
        <f t="shared" ref="BG4:BG51" si="13">AQ4/BC4</f>
        <v>1.9267376334717348</v>
      </c>
      <c r="BH4" s="46">
        <f t="shared" si="0"/>
        <v>2.6486132044347853E-4</v>
      </c>
      <c r="BI4" s="46">
        <f t="shared" si="1"/>
        <v>2.6491552814067974E-4</v>
      </c>
      <c r="BJ4" s="46">
        <f t="shared" si="2"/>
        <v>2.2518253701205775E-4</v>
      </c>
      <c r="BK4" s="46">
        <f t="shared" si="3"/>
        <v>3.1078160876688525E-4</v>
      </c>
      <c r="BL4" s="46">
        <f t="shared" si="4"/>
        <v>3.2105815598932377E-4</v>
      </c>
      <c r="BM4" s="46">
        <f t="shared" si="5"/>
        <v>3.3928526276778945E-4</v>
      </c>
      <c r="BN4" s="46">
        <f t="shared" si="6"/>
        <v>3.2536712081653984E-4</v>
      </c>
      <c r="BO4" s="46">
        <f t="shared" si="7"/>
        <v>2.1821219600360838E-4</v>
      </c>
      <c r="BP4" s="46">
        <f t="shared" si="8"/>
        <v>3.1302649627990817E-4</v>
      </c>
      <c r="BQ4" s="46">
        <f t="shared" si="9"/>
        <v>2.1609901502702721E-4</v>
      </c>
      <c r="BR4" s="46">
        <f t="shared" si="10"/>
        <v>3.1894816945086452E-4</v>
      </c>
      <c r="BS4" s="46">
        <f t="shared" si="11"/>
        <v>3.201817324016427E-4</v>
      </c>
      <c r="BT4" s="46">
        <f t="shared" si="12"/>
        <v>3.2048003576514437E-4</v>
      </c>
      <c r="BU4" s="46"/>
      <c r="BV4" s="46"/>
      <c r="BW4" s="46"/>
    </row>
    <row r="5" spans="1:75" x14ac:dyDescent="0.3">
      <c r="A5" s="38" t="s">
        <v>3</v>
      </c>
      <c r="B5" s="21">
        <v>58700.595456000003</v>
      </c>
      <c r="C5" s="21">
        <v>4696.0476228999996</v>
      </c>
      <c r="D5" s="23">
        <v>3.3563251705999999</v>
      </c>
      <c r="E5" s="23">
        <v>20.977973432999999</v>
      </c>
      <c r="F5" s="23">
        <v>9.7604037336000005</v>
      </c>
      <c r="G5" s="23">
        <v>0.74283926649999998</v>
      </c>
      <c r="H5" s="23">
        <v>0.78083225860000005</v>
      </c>
      <c r="I5" s="23">
        <v>252.80174424</v>
      </c>
      <c r="J5" s="23">
        <v>14.222947408</v>
      </c>
      <c r="K5" s="23">
        <v>0.20037316320000001</v>
      </c>
      <c r="L5" s="23">
        <v>2.3424969242999998</v>
      </c>
      <c r="M5" s="23">
        <v>43.336191225</v>
      </c>
      <c r="N5" s="23">
        <v>34.356620550000002</v>
      </c>
      <c r="P5" s="23" t="s">
        <v>3</v>
      </c>
      <c r="Q5" s="23">
        <v>1063.0964758519101</v>
      </c>
      <c r="R5" s="23">
        <v>136.553169982057</v>
      </c>
      <c r="S5" s="23">
        <v>34.358507713598797</v>
      </c>
      <c r="T5" s="23">
        <v>3.3563542922451099</v>
      </c>
      <c r="U5" s="23">
        <v>3.3563542922451099</v>
      </c>
      <c r="V5" s="23">
        <v>20.899229572874798</v>
      </c>
      <c r="W5" s="23">
        <v>3.9747761369560499</v>
      </c>
      <c r="X5" s="23">
        <v>20.979077670561399</v>
      </c>
      <c r="Y5" s="23">
        <v>38098.872989588497</v>
      </c>
      <c r="Z5" s="23">
        <v>9.7609367514176899</v>
      </c>
      <c r="AA5" s="23">
        <v>0.78087476500480701</v>
      </c>
      <c r="AB5" s="23">
        <v>0.74285487741249601</v>
      </c>
      <c r="AC5" s="23">
        <v>0</v>
      </c>
      <c r="AD5" s="23">
        <v>9586.8165358368296</v>
      </c>
      <c r="AE5" s="23">
        <v>0</v>
      </c>
      <c r="AF5" s="23">
        <v>840.41836211927398</v>
      </c>
      <c r="AG5" s="23">
        <v>0</v>
      </c>
      <c r="AH5" s="23">
        <v>0</v>
      </c>
      <c r="AI5" s="23">
        <v>43.338556405901201</v>
      </c>
      <c r="AJ5" s="23">
        <v>0.71814327667570499</v>
      </c>
      <c r="AK5" s="23">
        <v>5.5314175726227797</v>
      </c>
      <c r="AL5" s="23">
        <v>287.54002968523997</v>
      </c>
      <c r="AM5" s="23">
        <v>797.92274163630998</v>
      </c>
      <c r="AN5" s="23">
        <v>252.81647921259</v>
      </c>
      <c r="AO5" s="23">
        <v>58703.514497109099</v>
      </c>
      <c r="AP5" s="23">
        <v>0</v>
      </c>
      <c r="AQ5" s="23">
        <v>14420.5418114937</v>
      </c>
      <c r="AR5" s="23">
        <v>0</v>
      </c>
      <c r="AS5" s="23">
        <v>33.957970449807299</v>
      </c>
      <c r="AT5" s="23">
        <v>2.3426245850952201</v>
      </c>
      <c r="AU5" s="23">
        <v>1007.13316811343</v>
      </c>
      <c r="AV5" s="23">
        <v>0</v>
      </c>
      <c r="AW5" s="23">
        <v>14.1504938599307</v>
      </c>
      <c r="AX5" s="23">
        <v>18.1843802170341</v>
      </c>
      <c r="AY5" s="23">
        <v>23.0057523512682</v>
      </c>
      <c r="AZ5" s="23">
        <v>14.223539308725099</v>
      </c>
      <c r="BA5" s="23">
        <v>0</v>
      </c>
      <c r="BB5" s="23">
        <v>161.01716169593601</v>
      </c>
      <c r="BC5" s="23">
        <v>4696.2810919867497</v>
      </c>
      <c r="BD5" s="23">
        <v>0.200386175359863</v>
      </c>
      <c r="BE5" s="23">
        <v>3.3073646945835802</v>
      </c>
      <c r="BG5" s="106">
        <f t="shared" si="13"/>
        <v>3.070630043014126</v>
      </c>
      <c r="BH5" s="46">
        <f t="shared" si="0"/>
        <v>4.9727623483559716E-5</v>
      </c>
      <c r="BI5" s="46">
        <f t="shared" si="1"/>
        <v>4.9716081585634099E-5</v>
      </c>
      <c r="BJ5" s="46">
        <f t="shared" si="2"/>
        <v>8.6766459236831921E-6</v>
      </c>
      <c r="BK5" s="46">
        <f t="shared" si="3"/>
        <v>5.2637952132335361E-5</v>
      </c>
      <c r="BL5" s="46">
        <f t="shared" si="4"/>
        <v>5.4610222306126246E-5</v>
      </c>
      <c r="BM5" s="46">
        <f t="shared" si="5"/>
        <v>2.1015195615029354E-5</v>
      </c>
      <c r="BN5" s="46">
        <f t="shared" si="6"/>
        <v>5.4437306270076067E-5</v>
      </c>
      <c r="BO5" s="46">
        <f t="shared" si="7"/>
        <v>5.8286672959038827E-5</v>
      </c>
      <c r="BP5" s="46">
        <f t="shared" si="8"/>
        <v>4.161589775456249E-5</v>
      </c>
      <c r="BQ5" s="46">
        <f t="shared" si="9"/>
        <v>6.4939633906975451E-5</v>
      </c>
      <c r="BR5" s="46">
        <f t="shared" si="10"/>
        <v>5.4497742940881921E-5</v>
      </c>
      <c r="BS5" s="46">
        <f t="shared" si="11"/>
        <v>5.4577498260539818E-5</v>
      </c>
      <c r="BT5" s="46">
        <f t="shared" si="12"/>
        <v>5.4928673675820173E-5</v>
      </c>
      <c r="BU5" s="46"/>
      <c r="BV5" s="46"/>
      <c r="BW5" s="46"/>
    </row>
    <row r="6" spans="1:75" x14ac:dyDescent="0.3">
      <c r="A6" s="38" t="s">
        <v>4</v>
      </c>
      <c r="B6" s="21">
        <v>278206.42424000002</v>
      </c>
      <c r="C6" s="21">
        <v>46010.804900000003</v>
      </c>
      <c r="D6" s="23">
        <v>163.28645319</v>
      </c>
      <c r="E6" s="23">
        <v>37.318436048000002</v>
      </c>
      <c r="F6" s="23">
        <v>16.065575710000001</v>
      </c>
      <c r="G6" s="23">
        <v>36.506474658000002</v>
      </c>
      <c r="H6" s="23">
        <v>1.0068483691000001</v>
      </c>
      <c r="I6" s="23">
        <v>4316.5527357000001</v>
      </c>
      <c r="J6" s="23">
        <v>342.29451693999999</v>
      </c>
      <c r="K6" s="23">
        <v>51.024040286000002</v>
      </c>
      <c r="L6" s="23">
        <v>3.9610779120999999</v>
      </c>
      <c r="M6" s="23">
        <v>71.210767922000002</v>
      </c>
      <c r="N6" s="23">
        <v>56.340147092000002</v>
      </c>
      <c r="P6" s="23" t="s">
        <v>4</v>
      </c>
      <c r="Q6" s="23">
        <v>2488.7075494637902</v>
      </c>
      <c r="R6" s="23">
        <v>1550.79204386642</v>
      </c>
      <c r="S6" s="23">
        <v>56.379997481284597</v>
      </c>
      <c r="T6" s="23">
        <v>163.346196447452</v>
      </c>
      <c r="U6" s="23">
        <v>163.346196447452</v>
      </c>
      <c r="V6" s="23">
        <v>721.31831604755303</v>
      </c>
      <c r="W6" s="23">
        <v>87.364069740968702</v>
      </c>
      <c r="X6" s="23">
        <v>37.343734239568199</v>
      </c>
      <c r="Y6" s="23">
        <v>1403903.26212789</v>
      </c>
      <c r="Z6" s="23">
        <v>16.0769387368263</v>
      </c>
      <c r="AA6" s="23">
        <v>1.00756028190137</v>
      </c>
      <c r="AB6" s="23">
        <v>36.525950535361702</v>
      </c>
      <c r="AC6" s="23">
        <v>0</v>
      </c>
      <c r="AD6" s="23">
        <v>70336.603701793705</v>
      </c>
      <c r="AE6" s="23">
        <v>0</v>
      </c>
      <c r="AF6" s="23">
        <v>27935.147607458901</v>
      </c>
      <c r="AG6" s="23">
        <v>0</v>
      </c>
      <c r="AH6" s="23">
        <v>0</v>
      </c>
      <c r="AI6" s="23">
        <v>71.261129764861195</v>
      </c>
      <c r="AJ6" s="23">
        <v>35.3108742625218</v>
      </c>
      <c r="AK6" s="23">
        <v>102.891374299182</v>
      </c>
      <c r="AL6" s="23">
        <v>1503.4282905173</v>
      </c>
      <c r="AM6" s="23">
        <v>1388.75051341464</v>
      </c>
      <c r="AN6" s="23">
        <v>4318.2803322269001</v>
      </c>
      <c r="AO6" s="23">
        <v>278330.235776936</v>
      </c>
      <c r="AP6" s="23">
        <v>0</v>
      </c>
      <c r="AQ6" s="23">
        <v>117924.72484399501</v>
      </c>
      <c r="AR6" s="23">
        <v>0</v>
      </c>
      <c r="AS6" s="23">
        <v>282.88442135827802</v>
      </c>
      <c r="AT6" s="23">
        <v>3.96387849458482</v>
      </c>
      <c r="AU6" s="23">
        <v>4613.5470638733696</v>
      </c>
      <c r="AV6" s="23">
        <v>0</v>
      </c>
      <c r="AW6" s="23">
        <v>23.525932062554801</v>
      </c>
      <c r="AX6" s="23">
        <v>74.820232304331796</v>
      </c>
      <c r="AY6" s="23">
        <v>379.89630646058998</v>
      </c>
      <c r="AZ6" s="23">
        <v>342.47820315099</v>
      </c>
      <c r="BA6" s="23">
        <v>0</v>
      </c>
      <c r="BB6" s="23">
        <v>405.57214817526699</v>
      </c>
      <c r="BC6" s="23">
        <v>46034.7962639373</v>
      </c>
      <c r="BD6" s="23">
        <v>51.042819778084002</v>
      </c>
      <c r="BE6" s="23">
        <v>152.91720812248201</v>
      </c>
      <c r="BG6" s="106">
        <f t="shared" si="13"/>
        <v>2.5616432441208561</v>
      </c>
      <c r="BH6" s="46">
        <f t="shared" si="0"/>
        <v>4.4503478765524346E-4</v>
      </c>
      <c r="BI6" s="46">
        <f t="shared" si="1"/>
        <v>5.214289119575288E-4</v>
      </c>
      <c r="BJ6" s="46">
        <f t="shared" si="2"/>
        <v>3.658800609900031E-4</v>
      </c>
      <c r="BK6" s="46">
        <f t="shared" si="3"/>
        <v>6.7790063698430162E-4</v>
      </c>
      <c r="BL6" s="46">
        <f t="shared" si="4"/>
        <v>7.0729035992316447E-4</v>
      </c>
      <c r="BM6" s="46">
        <f t="shared" si="5"/>
        <v>5.3349104629120132E-4</v>
      </c>
      <c r="BN6" s="46">
        <f t="shared" si="6"/>
        <v>7.0707052145926896E-4</v>
      </c>
      <c r="BO6" s="46">
        <f t="shared" si="7"/>
        <v>4.0022597491093945E-4</v>
      </c>
      <c r="BP6" s="46">
        <f t="shared" si="8"/>
        <v>5.3663205777322413E-4</v>
      </c>
      <c r="BQ6" s="46">
        <f t="shared" si="9"/>
        <v>3.6805184338083987E-4</v>
      </c>
      <c r="BR6" s="46">
        <f t="shared" si="10"/>
        <v>7.0702534687971225E-4</v>
      </c>
      <c r="BS6" s="46">
        <f t="shared" si="11"/>
        <v>7.0722229700368182E-4</v>
      </c>
      <c r="BT6" s="46">
        <f t="shared" si="12"/>
        <v>7.0731780695428297E-4</v>
      </c>
      <c r="BU6" s="46"/>
      <c r="BV6" s="46"/>
      <c r="BW6" s="46"/>
    </row>
    <row r="7" spans="1:75" x14ac:dyDescent="0.3">
      <c r="A7" s="38" t="s">
        <v>5</v>
      </c>
      <c r="B7" s="21">
        <v>51282.001078000001</v>
      </c>
      <c r="C7" s="21">
        <v>4102.5601649</v>
      </c>
      <c r="D7" s="23">
        <v>16.61065949</v>
      </c>
      <c r="E7" s="23">
        <v>2.6505045485999998</v>
      </c>
      <c r="F7" s="23">
        <v>0.26779915720000003</v>
      </c>
      <c r="G7" s="23">
        <v>3.7292204363999999</v>
      </c>
      <c r="H7" s="23">
        <v>2.1423937399999999E-2</v>
      </c>
      <c r="I7" s="23">
        <v>222.79880931</v>
      </c>
      <c r="J7" s="23">
        <v>35.272927029999998</v>
      </c>
      <c r="K7" s="23">
        <v>2.8089084283000001</v>
      </c>
      <c r="L7" s="23">
        <v>6.4271804200000004E-2</v>
      </c>
      <c r="M7" s="23">
        <v>1.1890283877000001</v>
      </c>
      <c r="N7" s="23">
        <v>0.94265302660000005</v>
      </c>
      <c r="P7" s="23" t="s">
        <v>5</v>
      </c>
      <c r="Q7" s="23">
        <v>70.463727836513598</v>
      </c>
      <c r="R7" s="23">
        <v>77.136616888047698</v>
      </c>
      <c r="S7" s="23">
        <v>0.942907330402174</v>
      </c>
      <c r="T7" s="23">
        <v>16.615212124655599</v>
      </c>
      <c r="U7" s="23">
        <v>16.615212124655599</v>
      </c>
      <c r="V7" s="23">
        <v>91.142261490186996</v>
      </c>
      <c r="W7" s="23">
        <v>15.0878420315087</v>
      </c>
      <c r="X7" s="23">
        <v>2.6512791293856401</v>
      </c>
      <c r="Y7" s="23">
        <v>88215.346321138</v>
      </c>
      <c r="Z7" s="23">
        <v>0.267871217155074</v>
      </c>
      <c r="AA7" s="23">
        <v>2.1429646578291502E-2</v>
      </c>
      <c r="AB7" s="23">
        <v>3.7304761227929499</v>
      </c>
      <c r="AC7" s="23">
        <v>0</v>
      </c>
      <c r="AD7" s="23">
        <v>6993.2267489546903</v>
      </c>
      <c r="AE7" s="23">
        <v>0</v>
      </c>
      <c r="AF7" s="23">
        <v>2864.6142996248</v>
      </c>
      <c r="AG7" s="23">
        <v>0</v>
      </c>
      <c r="AH7" s="23">
        <v>0</v>
      </c>
      <c r="AI7" s="23">
        <v>1.1893496025068899</v>
      </c>
      <c r="AJ7" s="23">
        <v>3.6063758550482499</v>
      </c>
      <c r="AK7" s="23">
        <v>6.80406669778497</v>
      </c>
      <c r="AL7" s="23">
        <v>203.436579229627</v>
      </c>
      <c r="AM7" s="23">
        <v>30.948168684178899</v>
      </c>
      <c r="AN7" s="23">
        <v>222.856102604467</v>
      </c>
      <c r="AO7" s="23">
        <v>51298.516106163501</v>
      </c>
      <c r="AP7" s="23">
        <v>0</v>
      </c>
      <c r="AQ7" s="23">
        <v>11174.435240303699</v>
      </c>
      <c r="AR7" s="23">
        <v>0</v>
      </c>
      <c r="AS7" s="23">
        <v>25.311818539880001</v>
      </c>
      <c r="AT7" s="23">
        <v>6.4289174214408704E-2</v>
      </c>
      <c r="AU7" s="23">
        <v>363.85073669866199</v>
      </c>
      <c r="AV7" s="23">
        <v>0</v>
      </c>
      <c r="AW7" s="23">
        <v>1.4933451407004199</v>
      </c>
      <c r="AX7" s="23">
        <v>18.9435495196599</v>
      </c>
      <c r="AY7" s="23">
        <v>42.570614876553897</v>
      </c>
      <c r="AZ7" s="23">
        <v>35.284799679592503</v>
      </c>
      <c r="BA7" s="23">
        <v>0</v>
      </c>
      <c r="BB7" s="23">
        <v>16.995666391903701</v>
      </c>
      <c r="BC7" s="23">
        <v>4103.88144852813</v>
      </c>
      <c r="BD7" s="23">
        <v>2.8096345801033999</v>
      </c>
      <c r="BE7" s="23">
        <v>16.1131875378736</v>
      </c>
      <c r="BG7" s="106">
        <f t="shared" si="13"/>
        <v>2.7228942600940496</v>
      </c>
      <c r="BH7" s="46">
        <f t="shared" si="0"/>
        <v>3.2204336446193437E-4</v>
      </c>
      <c r="BI7" s="46">
        <f t="shared" si="1"/>
        <v>3.2206319347475324E-4</v>
      </c>
      <c r="BJ7" s="46">
        <f t="shared" si="2"/>
        <v>2.7407910314098668E-4</v>
      </c>
      <c r="BK7" s="46">
        <f t="shared" si="3"/>
        <v>2.9223899504320203E-4</v>
      </c>
      <c r="BL7" s="46">
        <f t="shared" si="4"/>
        <v>2.6908208310812994E-4</v>
      </c>
      <c r="BM7" s="46">
        <f t="shared" si="5"/>
        <v>3.3671551852864333E-4</v>
      </c>
      <c r="BN7" s="46">
        <f t="shared" si="6"/>
        <v>2.664859491002184E-4</v>
      </c>
      <c r="BO7" s="46">
        <f t="shared" si="7"/>
        <v>2.5715260617611372E-4</v>
      </c>
      <c r="BP7" s="46">
        <f t="shared" si="8"/>
        <v>3.3659382966451135E-4</v>
      </c>
      <c r="BQ7" s="46">
        <f t="shared" si="9"/>
        <v>2.5851743548625913E-4</v>
      </c>
      <c r="BR7" s="46">
        <f t="shared" si="10"/>
        <v>2.7025870247313077E-4</v>
      </c>
      <c r="BS7" s="46">
        <f t="shared" si="11"/>
        <v>2.7014898064056273E-4</v>
      </c>
      <c r="BT7" s="46">
        <f t="shared" si="12"/>
        <v>2.6977455648891633E-4</v>
      </c>
      <c r="BU7" s="46"/>
      <c r="BV7" s="46"/>
      <c r="BW7" s="46"/>
    </row>
    <row r="8" spans="1:75" x14ac:dyDescent="0.3">
      <c r="A8" s="38" t="s">
        <v>6</v>
      </c>
      <c r="B8" s="21">
        <v>2345.0528642999998</v>
      </c>
      <c r="C8" s="21">
        <v>187.60423424999999</v>
      </c>
      <c r="D8" s="23">
        <v>0.95737917159999997</v>
      </c>
      <c r="E8" s="23">
        <v>0.3484556989</v>
      </c>
      <c r="F8" s="23">
        <v>0.16138076109999999</v>
      </c>
      <c r="G8" s="23">
        <v>7.1965810800000002E-2</v>
      </c>
      <c r="H8" s="23">
        <v>1.2910460299999999E-2</v>
      </c>
      <c r="I8" s="23">
        <v>27.168374238999998</v>
      </c>
      <c r="J8" s="23">
        <v>0.85298949000000002</v>
      </c>
      <c r="K8" s="23">
        <v>0.3018648874</v>
      </c>
      <c r="L8" s="23">
        <v>3.8731384200000003E-2</v>
      </c>
      <c r="M8" s="23">
        <v>0.71653053010000001</v>
      </c>
      <c r="N8" s="23">
        <v>0.56806025540000005</v>
      </c>
      <c r="P8" s="23" t="s">
        <v>6</v>
      </c>
      <c r="Q8" s="23">
        <v>21.983644132081899</v>
      </c>
      <c r="R8" s="23">
        <v>10.0766132532383</v>
      </c>
      <c r="S8" s="23">
        <v>0.56834542705809699</v>
      </c>
      <c r="T8" s="23">
        <v>0.957887552020522</v>
      </c>
      <c r="U8" s="23">
        <v>0.957887552020522</v>
      </c>
      <c r="V8" s="23">
        <v>1.4660179868384</v>
      </c>
      <c r="W8" s="23">
        <v>0.18782074891366801</v>
      </c>
      <c r="X8" s="23">
        <v>0.34863031600975097</v>
      </c>
      <c r="Y8" s="23">
        <v>7722.2970954647799</v>
      </c>
      <c r="Z8" s="23">
        <v>0.16146169443135</v>
      </c>
      <c r="AA8" s="23">
        <v>1.2916950437187101E-2</v>
      </c>
      <c r="AB8" s="23">
        <v>7.1993818230406306E-2</v>
      </c>
      <c r="AC8" s="23">
        <v>0</v>
      </c>
      <c r="AD8" s="23">
        <v>248.71646298030001</v>
      </c>
      <c r="AE8" s="23">
        <v>0</v>
      </c>
      <c r="AF8" s="23">
        <v>75.989890018542596</v>
      </c>
      <c r="AG8" s="23">
        <v>0</v>
      </c>
      <c r="AH8" s="23">
        <v>0</v>
      </c>
      <c r="AI8" s="23">
        <v>0.71688963406678297</v>
      </c>
      <c r="AJ8" s="23">
        <v>6.9598754069125898E-2</v>
      </c>
      <c r="AK8" s="23">
        <v>0.57357535990993003</v>
      </c>
      <c r="AL8" s="23">
        <v>7.8739788870948599</v>
      </c>
      <c r="AM8" s="23">
        <v>13.3350226219988</v>
      </c>
      <c r="AN8" s="23">
        <v>27.182733422736401</v>
      </c>
      <c r="AO8" s="23">
        <v>2346.1841339197599</v>
      </c>
      <c r="AP8" s="23">
        <v>0</v>
      </c>
      <c r="AQ8" s="23">
        <v>446.50761531550802</v>
      </c>
      <c r="AR8" s="23">
        <v>0</v>
      </c>
      <c r="AS8" s="23">
        <v>0.94483455864569998</v>
      </c>
      <c r="AT8" s="23">
        <v>3.8751192850851802E-2</v>
      </c>
      <c r="AU8" s="23">
        <v>24.428528747466</v>
      </c>
      <c r="AV8" s="23">
        <v>0</v>
      </c>
      <c r="AW8" s="23">
        <v>0.23222615794027901</v>
      </c>
      <c r="AX8" s="23">
        <v>0.34595183284765502</v>
      </c>
      <c r="AY8" s="23">
        <v>1.0373272164666301</v>
      </c>
      <c r="AZ8" s="23">
        <v>0.85336007238733402</v>
      </c>
      <c r="BA8" s="23">
        <v>0</v>
      </c>
      <c r="BB8" s="23">
        <v>3.0983380246168002</v>
      </c>
      <c r="BC8" s="23">
        <v>187.69473260691001</v>
      </c>
      <c r="BD8" s="23">
        <v>0.30202461092254601</v>
      </c>
      <c r="BE8" s="23">
        <v>0.52921681707149004</v>
      </c>
      <c r="BG8" s="106">
        <f t="shared" si="13"/>
        <v>2.3789032814822306</v>
      </c>
      <c r="BH8" s="46">
        <f t="shared" si="0"/>
        <v>4.8240687320190434E-4</v>
      </c>
      <c r="BI8" s="46">
        <f t="shared" si="1"/>
        <v>4.8238973534798124E-4</v>
      </c>
      <c r="BJ8" s="46">
        <f t="shared" si="2"/>
        <v>5.3101261820059909E-4</v>
      </c>
      <c r="BK8" s="46">
        <f t="shared" si="3"/>
        <v>5.0111710126194786E-4</v>
      </c>
      <c r="BL8" s="46">
        <f t="shared" si="4"/>
        <v>5.0150545082544074E-4</v>
      </c>
      <c r="BM8" s="46">
        <f t="shared" si="5"/>
        <v>3.8917688962248693E-4</v>
      </c>
      <c r="BN8" s="46">
        <f t="shared" si="6"/>
        <v>5.0270377943856714E-4</v>
      </c>
      <c r="BO8" s="46">
        <f t="shared" si="7"/>
        <v>5.2852568983646688E-4</v>
      </c>
      <c r="BP8" s="46">
        <f t="shared" si="8"/>
        <v>4.3445129357221784E-4</v>
      </c>
      <c r="BQ8" s="46">
        <f t="shared" si="9"/>
        <v>5.2912256182468132E-4</v>
      </c>
      <c r="BR8" s="46">
        <f t="shared" si="10"/>
        <v>5.1143668786821127E-4</v>
      </c>
      <c r="BS8" s="46">
        <f t="shared" si="11"/>
        <v>5.0117050383441679E-4</v>
      </c>
      <c r="BT8" s="46">
        <f t="shared" si="12"/>
        <v>5.0200952343714832E-4</v>
      </c>
      <c r="BU8" s="46"/>
      <c r="BV8" s="46"/>
      <c r="BW8" s="46"/>
    </row>
    <row r="9" spans="1:75" x14ac:dyDescent="0.3">
      <c r="A9" s="38" t="s">
        <v>7</v>
      </c>
      <c r="B9" s="21">
        <v>6354.2332760999998</v>
      </c>
      <c r="C9" s="21">
        <v>505.02480336999997</v>
      </c>
      <c r="D9" s="23">
        <v>0.31954013999999997</v>
      </c>
      <c r="E9" s="23">
        <v>2.3650298093000002</v>
      </c>
      <c r="F9" s="23">
        <v>1.1465147484</v>
      </c>
      <c r="G9" s="23">
        <v>3.4631010099999998E-2</v>
      </c>
      <c r="H9" s="23">
        <v>7.0774710699999993E-2</v>
      </c>
      <c r="I9" s="23">
        <v>34.316912805999998</v>
      </c>
      <c r="J9" s="23">
        <v>1.1514365305000001</v>
      </c>
      <c r="K9" s="23">
        <v>8.6305596200000001E-2</v>
      </c>
      <c r="L9" s="23">
        <v>0.28308923559999999</v>
      </c>
      <c r="M9" s="23">
        <v>5.0814675576999999</v>
      </c>
      <c r="N9" s="23">
        <v>4.0198805680999996</v>
      </c>
      <c r="P9" s="23" t="s">
        <v>7</v>
      </c>
      <c r="Q9" s="23">
        <v>125.246708416717</v>
      </c>
      <c r="R9" s="23">
        <v>17.601991892890801</v>
      </c>
      <c r="S9" s="23">
        <v>4.0239061760280403</v>
      </c>
      <c r="T9" s="23">
        <v>0.319828115431399</v>
      </c>
      <c r="U9" s="23">
        <v>0.319828115431399</v>
      </c>
      <c r="V9" s="23">
        <v>0.80406538679541595</v>
      </c>
      <c r="W9" s="23">
        <v>0.125019741100966</v>
      </c>
      <c r="X9" s="23">
        <v>2.36740099296745</v>
      </c>
      <c r="Y9" s="23">
        <v>5470.0569312746502</v>
      </c>
      <c r="Z9" s="23">
        <v>1.14766289854769</v>
      </c>
      <c r="AA9" s="23">
        <v>7.0845757446386298E-2</v>
      </c>
      <c r="AB9" s="23">
        <v>3.4677497796121101E-2</v>
      </c>
      <c r="AC9" s="23">
        <v>0</v>
      </c>
      <c r="AD9" s="23">
        <v>1006.76660106919</v>
      </c>
      <c r="AE9" s="23">
        <v>0</v>
      </c>
      <c r="AF9" s="23">
        <v>61.595753039325302</v>
      </c>
      <c r="AG9" s="23">
        <v>0</v>
      </c>
      <c r="AH9" s="23">
        <v>0</v>
      </c>
      <c r="AI9" s="23">
        <v>5.0865565628399896</v>
      </c>
      <c r="AJ9" s="23">
        <v>3.35240966264874E-2</v>
      </c>
      <c r="AK9" s="23">
        <v>0.69581465455102298</v>
      </c>
      <c r="AL9" s="23">
        <v>29.5328432183146</v>
      </c>
      <c r="AM9" s="23">
        <v>93.178814445256407</v>
      </c>
      <c r="AN9" s="23">
        <v>34.350566060874897</v>
      </c>
      <c r="AO9" s="23">
        <v>6360.6663812783499</v>
      </c>
      <c r="AP9" s="23">
        <v>0</v>
      </c>
      <c r="AQ9" s="23">
        <v>1530.00239388878</v>
      </c>
      <c r="AR9" s="23">
        <v>0</v>
      </c>
      <c r="AS9" s="23">
        <v>3.6183419114954498</v>
      </c>
      <c r="AT9" s="23">
        <v>0.28337272480916198</v>
      </c>
      <c r="AU9" s="23">
        <v>113.25854529678</v>
      </c>
      <c r="AV9" s="23">
        <v>0</v>
      </c>
      <c r="AW9" s="23">
        <v>1.618046855674</v>
      </c>
      <c r="AX9" s="23">
        <v>1.5940969465289201</v>
      </c>
      <c r="AY9" s="23">
        <v>2.0041266429826301</v>
      </c>
      <c r="AZ9" s="23">
        <v>1.15268990259124</v>
      </c>
      <c r="BA9" s="23">
        <v>0</v>
      </c>
      <c r="BB9" s="23">
        <v>18.747236117012498</v>
      </c>
      <c r="BC9" s="23">
        <v>505.53756565639799</v>
      </c>
      <c r="BD9" s="23">
        <v>8.6381470299712798E-2</v>
      </c>
      <c r="BE9" s="23">
        <v>0.20723509111195601</v>
      </c>
      <c r="BG9" s="106">
        <f t="shared" si="13"/>
        <v>3.0264860572768724</v>
      </c>
      <c r="BH9" s="46">
        <f t="shared" si="0"/>
        <v>1.0124124971216935E-3</v>
      </c>
      <c r="BI9" s="46">
        <f t="shared" si="1"/>
        <v>1.0153209960706549E-3</v>
      </c>
      <c r="BJ9" s="46">
        <f t="shared" si="2"/>
        <v>9.0121833018857512E-4</v>
      </c>
      <c r="BK9" s="46">
        <f t="shared" si="3"/>
        <v>1.0026020213891671E-3</v>
      </c>
      <c r="BL9" s="46">
        <f t="shared" si="4"/>
        <v>1.0014264092915229E-3</v>
      </c>
      <c r="BM9" s="46">
        <f t="shared" si="5"/>
        <v>1.3423719373724834E-3</v>
      </c>
      <c r="BN9" s="46">
        <f t="shared" si="6"/>
        <v>1.0038436848927332E-3</v>
      </c>
      <c r="BO9" s="46">
        <f t="shared" si="7"/>
        <v>9.8066090808189349E-4</v>
      </c>
      <c r="BP9" s="46">
        <f t="shared" si="8"/>
        <v>1.0885290313793726E-3</v>
      </c>
      <c r="BQ9" s="46">
        <f t="shared" si="9"/>
        <v>8.7913302327430223E-4</v>
      </c>
      <c r="BR9" s="46">
        <f t="shared" si="10"/>
        <v>1.0014128886290693E-3</v>
      </c>
      <c r="BS9" s="46">
        <f t="shared" si="11"/>
        <v>1.0014833475180305E-3</v>
      </c>
      <c r="BT9" s="46">
        <f t="shared" si="12"/>
        <v>1.0014247587319365E-3</v>
      </c>
      <c r="BU9" s="46"/>
      <c r="BV9" s="46"/>
      <c r="BW9" s="46"/>
    </row>
    <row r="10" spans="1:75" x14ac:dyDescent="0.3">
      <c r="A10" s="38" t="s">
        <v>8</v>
      </c>
      <c r="B10" s="21"/>
      <c r="C10" s="21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G10" s="106"/>
      <c r="BH10" s="46">
        <f t="shared" si="0"/>
        <v>0</v>
      </c>
      <c r="BI10" s="46">
        <f t="shared" si="1"/>
        <v>0</v>
      </c>
      <c r="BJ10" s="46">
        <f t="shared" si="2"/>
        <v>0</v>
      </c>
      <c r="BK10" s="46">
        <f t="shared" si="3"/>
        <v>0</v>
      </c>
      <c r="BL10" s="46">
        <f t="shared" si="4"/>
        <v>0</v>
      </c>
      <c r="BM10" s="46">
        <f t="shared" si="5"/>
        <v>0</v>
      </c>
      <c r="BN10" s="46">
        <f t="shared" si="6"/>
        <v>0</v>
      </c>
      <c r="BO10" s="46">
        <f t="shared" si="7"/>
        <v>0</v>
      </c>
      <c r="BP10" s="46">
        <f t="shared" si="8"/>
        <v>0</v>
      </c>
      <c r="BQ10" s="46">
        <f t="shared" si="9"/>
        <v>0</v>
      </c>
      <c r="BR10" s="46">
        <f t="shared" si="10"/>
        <v>0</v>
      </c>
      <c r="BS10" s="46">
        <f t="shared" si="11"/>
        <v>0</v>
      </c>
      <c r="BT10" s="46">
        <f t="shared" si="12"/>
        <v>0</v>
      </c>
      <c r="BU10" s="46"/>
      <c r="BV10" s="46"/>
      <c r="BW10" s="46"/>
    </row>
    <row r="11" spans="1:75" x14ac:dyDescent="0.3">
      <c r="A11" s="38" t="s">
        <v>9</v>
      </c>
      <c r="B11" s="21">
        <v>30220.133791</v>
      </c>
      <c r="C11" s="21">
        <v>2417.6106116999999</v>
      </c>
      <c r="D11" s="23">
        <v>15.044248493</v>
      </c>
      <c r="E11" s="23">
        <v>2.9480912652</v>
      </c>
      <c r="F11" s="23">
        <v>1.3306773241000001</v>
      </c>
      <c r="G11" s="23">
        <v>1.0675036622</v>
      </c>
      <c r="H11" s="23">
        <v>0.1064541811</v>
      </c>
      <c r="I11" s="23">
        <v>399.36121666000003</v>
      </c>
      <c r="J11" s="23">
        <v>11.987679012999999</v>
      </c>
      <c r="K11" s="23">
        <v>4.7662227144999996</v>
      </c>
      <c r="L11" s="23">
        <v>0.31936251090000001</v>
      </c>
      <c r="M11" s="23">
        <v>5.9082066624999996</v>
      </c>
      <c r="N11" s="23">
        <v>4.6839839252999997</v>
      </c>
      <c r="P11" s="23" t="s">
        <v>9</v>
      </c>
      <c r="Q11" s="23">
        <v>214.78390788386</v>
      </c>
      <c r="R11" s="23">
        <v>142.680762173468</v>
      </c>
      <c r="S11" s="23">
        <v>4.6859410539687003</v>
      </c>
      <c r="T11" s="23">
        <v>15.0480939013229</v>
      </c>
      <c r="U11" s="23">
        <v>15.0480939013229</v>
      </c>
      <c r="V11" s="23">
        <v>21.646137330437</v>
      </c>
      <c r="W11" s="23">
        <v>2.7508953928146802</v>
      </c>
      <c r="X11" s="23">
        <v>2.9493148120150798</v>
      </c>
      <c r="Y11" s="23">
        <v>117962.312811386</v>
      </c>
      <c r="Z11" s="23">
        <v>1.33123415028672</v>
      </c>
      <c r="AA11" s="23">
        <v>0.106498779936415</v>
      </c>
      <c r="AB11" s="23">
        <v>1.06788466485193</v>
      </c>
      <c r="AC11" s="23">
        <v>0</v>
      </c>
      <c r="AD11" s="23">
        <v>2802.1993492399802</v>
      </c>
      <c r="AE11" s="23">
        <v>0</v>
      </c>
      <c r="AF11" s="23">
        <v>1121.15227787154</v>
      </c>
      <c r="AG11" s="23">
        <v>0</v>
      </c>
      <c r="AH11" s="23">
        <v>0</v>
      </c>
      <c r="AI11" s="23">
        <v>5.9106764921196797</v>
      </c>
      <c r="AJ11" s="23">
        <v>1.03235990521458</v>
      </c>
      <c r="AK11" s="23">
        <v>8.4357787502694599</v>
      </c>
      <c r="AL11" s="23">
        <v>92.771547482560607</v>
      </c>
      <c r="AM11" s="23">
        <v>111.045533991604</v>
      </c>
      <c r="AN11" s="23">
        <v>399.46802763190198</v>
      </c>
      <c r="AO11" s="23">
        <v>30230.0804571636</v>
      </c>
      <c r="AP11" s="23">
        <v>0</v>
      </c>
      <c r="AQ11" s="23">
        <v>5363.48215170004</v>
      </c>
      <c r="AR11" s="23">
        <v>0</v>
      </c>
      <c r="AS11" s="23">
        <v>10.8515655861132</v>
      </c>
      <c r="AT11" s="23">
        <v>0.31949612681263401</v>
      </c>
      <c r="AU11" s="23">
        <v>263.94865341983802</v>
      </c>
      <c r="AV11" s="23">
        <v>0</v>
      </c>
      <c r="AW11" s="23">
        <v>1.9383899579567101</v>
      </c>
      <c r="AX11" s="23">
        <v>3.70303751877633</v>
      </c>
      <c r="AY11" s="23">
        <v>13.982433861539199</v>
      </c>
      <c r="AZ11" s="23">
        <v>11.991914058867501</v>
      </c>
      <c r="BA11" s="23">
        <v>0</v>
      </c>
      <c r="BB11" s="23">
        <v>28.9122179148134</v>
      </c>
      <c r="BC11" s="23">
        <v>2418.40630671913</v>
      </c>
      <c r="BD11" s="23">
        <v>4.7674261779956897</v>
      </c>
      <c r="BE11" s="23">
        <v>8.1459964678001704</v>
      </c>
      <c r="BG11" s="106">
        <f t="shared" si="13"/>
        <v>2.2177754568363959</v>
      </c>
      <c r="BH11" s="46">
        <f t="shared" si="0"/>
        <v>3.2914037483718859E-4</v>
      </c>
      <c r="BI11" s="46">
        <f t="shared" si="1"/>
        <v>3.2912455598902086E-4</v>
      </c>
      <c r="BJ11" s="46">
        <f t="shared" si="2"/>
        <v>2.5560654124333088E-4</v>
      </c>
      <c r="BK11" s="46">
        <f t="shared" si="3"/>
        <v>4.150301686799546E-4</v>
      </c>
      <c r="BL11" s="46">
        <f t="shared" si="4"/>
        <v>4.1845320171555143E-4</v>
      </c>
      <c r="BM11" s="46">
        <f t="shared" si="5"/>
        <v>3.5690992492219816E-4</v>
      </c>
      <c r="BN11" s="46">
        <f t="shared" si="6"/>
        <v>4.1894865898319911E-4</v>
      </c>
      <c r="BO11" s="46">
        <f t="shared" si="7"/>
        <v>2.6745454352139773E-4</v>
      </c>
      <c r="BP11" s="46">
        <f t="shared" si="8"/>
        <v>3.5328322212403751E-4</v>
      </c>
      <c r="BQ11" s="46">
        <f t="shared" si="9"/>
        <v>2.5249837613103759E-4</v>
      </c>
      <c r="BR11" s="46">
        <f t="shared" si="10"/>
        <v>4.1838321053230343E-4</v>
      </c>
      <c r="BS11" s="46">
        <f t="shared" si="11"/>
        <v>4.1803372169703953E-4</v>
      </c>
      <c r="BT11" s="46">
        <f t="shared" si="12"/>
        <v>4.1783419839025589E-4</v>
      </c>
      <c r="BU11" s="46"/>
      <c r="BV11" s="46"/>
      <c r="BW11" s="46"/>
    </row>
    <row r="12" spans="1:75" x14ac:dyDescent="0.3">
      <c r="A12" s="38" t="s">
        <v>10</v>
      </c>
      <c r="B12" s="21">
        <v>65832.305139999997</v>
      </c>
      <c r="C12" s="21">
        <v>5266.5844000999996</v>
      </c>
      <c r="D12" s="23">
        <v>9.0986613454</v>
      </c>
      <c r="E12" s="23">
        <v>22.583728664999999</v>
      </c>
      <c r="F12" s="23">
        <v>10.642535316</v>
      </c>
      <c r="G12" s="23">
        <v>0.48866586090000003</v>
      </c>
      <c r="H12" s="23">
        <v>0.85140282150000002</v>
      </c>
      <c r="I12" s="23">
        <v>441.81543457999999</v>
      </c>
      <c r="J12" s="23">
        <v>13.277539932</v>
      </c>
      <c r="K12" s="23">
        <v>2.3764799902</v>
      </c>
      <c r="L12" s="23">
        <v>2.5542085259</v>
      </c>
      <c r="M12" s="23">
        <v>47.252858994999997</v>
      </c>
      <c r="N12" s="23">
        <v>37.461725129999998</v>
      </c>
      <c r="P12" s="23" t="s">
        <v>10</v>
      </c>
      <c r="Q12" s="23">
        <v>1193.7700460946601</v>
      </c>
      <c r="R12" s="23">
        <v>205.809687224953</v>
      </c>
      <c r="S12" s="23">
        <v>37.553342288214601</v>
      </c>
      <c r="T12" s="23">
        <v>9.11236868752259</v>
      </c>
      <c r="U12" s="23">
        <v>9.11236868752259</v>
      </c>
      <c r="V12" s="23">
        <v>13.7971227853883</v>
      </c>
      <c r="W12" s="23">
        <v>2.62780211699235</v>
      </c>
      <c r="X12" s="23">
        <v>22.638539652406301</v>
      </c>
      <c r="Y12" s="23">
        <v>88399.534452737804</v>
      </c>
      <c r="Z12" s="23">
        <v>10.668563225682499</v>
      </c>
      <c r="AA12" s="23">
        <v>0.85348478152836804</v>
      </c>
      <c r="AB12" s="23">
        <v>0.48959208324167602</v>
      </c>
      <c r="AC12" s="23">
        <v>0</v>
      </c>
      <c r="AD12" s="23">
        <v>9830.1144374935702</v>
      </c>
      <c r="AE12" s="23">
        <v>0</v>
      </c>
      <c r="AF12" s="23">
        <v>855.581725951679</v>
      </c>
      <c r="AG12" s="23">
        <v>0</v>
      </c>
      <c r="AH12" s="23">
        <v>0</v>
      </c>
      <c r="AI12" s="23">
        <v>47.368429815122703</v>
      </c>
      <c r="AJ12" s="23">
        <v>0.47330530140155302</v>
      </c>
      <c r="AK12" s="23">
        <v>9.0947915041242702</v>
      </c>
      <c r="AL12" s="23">
        <v>308.688878435736</v>
      </c>
      <c r="AM12" s="23">
        <v>871.29874118714997</v>
      </c>
      <c r="AN12" s="23">
        <v>442.72711217254601</v>
      </c>
      <c r="AO12" s="23">
        <v>65983.350306548193</v>
      </c>
      <c r="AP12" s="23">
        <v>0</v>
      </c>
      <c r="AQ12" s="23">
        <v>15315.614385676499</v>
      </c>
      <c r="AR12" s="23">
        <v>0</v>
      </c>
      <c r="AS12" s="23">
        <v>34.965214467060697</v>
      </c>
      <c r="AT12" s="23">
        <v>2.5604550265241302</v>
      </c>
      <c r="AU12" s="23">
        <v>1100.4382876743</v>
      </c>
      <c r="AV12" s="23">
        <v>0</v>
      </c>
      <c r="AW12" s="23">
        <v>15.3017855382853</v>
      </c>
      <c r="AX12" s="23">
        <v>17.394529730310801</v>
      </c>
      <c r="AY12" s="23">
        <v>22.109836131234701</v>
      </c>
      <c r="AZ12" s="23">
        <v>13.306387179016699</v>
      </c>
      <c r="BA12" s="23">
        <v>0</v>
      </c>
      <c r="BB12" s="23">
        <v>177.101218529465</v>
      </c>
      <c r="BC12" s="23">
        <v>5278.6680517667301</v>
      </c>
      <c r="BD12" s="23">
        <v>2.38008146285418</v>
      </c>
      <c r="BE12" s="23">
        <v>4.6380543884524403</v>
      </c>
      <c r="BG12" s="106">
        <f t="shared" si="13"/>
        <v>2.9014164625393484</v>
      </c>
      <c r="BH12" s="46">
        <f t="shared" si="0"/>
        <v>2.2943927943428533E-3</v>
      </c>
      <c r="BI12" s="46">
        <f t="shared" si="1"/>
        <v>2.2944000795849843E-3</v>
      </c>
      <c r="BJ12" s="46">
        <f t="shared" si="2"/>
        <v>1.5065229490621667E-3</v>
      </c>
      <c r="BK12" s="46">
        <f t="shared" si="3"/>
        <v>2.4270123069290916E-3</v>
      </c>
      <c r="BL12" s="46">
        <f t="shared" si="4"/>
        <v>2.4456493598258243E-3</v>
      </c>
      <c r="BM12" s="46">
        <f t="shared" si="5"/>
        <v>1.8954103729900999E-3</v>
      </c>
      <c r="BN12" s="46">
        <f t="shared" si="6"/>
        <v>2.4453290214613457E-3</v>
      </c>
      <c r="BO12" s="46">
        <f t="shared" si="7"/>
        <v>2.0634806328409267E-3</v>
      </c>
      <c r="BP12" s="46">
        <f t="shared" si="8"/>
        <v>2.1726349281899027E-3</v>
      </c>
      <c r="BQ12" s="46">
        <f t="shared" si="9"/>
        <v>1.5154651707700217E-3</v>
      </c>
      <c r="BR12" s="46">
        <f t="shared" si="10"/>
        <v>2.4455719103549348E-3</v>
      </c>
      <c r="BS12" s="46">
        <f t="shared" si="11"/>
        <v>2.4457952932527252E-3</v>
      </c>
      <c r="BT12" s="46">
        <f t="shared" si="12"/>
        <v>2.4456203737727731E-3</v>
      </c>
      <c r="BU12" s="46"/>
      <c r="BV12" s="46"/>
      <c r="BW12" s="46"/>
    </row>
    <row r="13" spans="1:75" x14ac:dyDescent="0.3">
      <c r="A13" s="38" t="s">
        <v>12</v>
      </c>
      <c r="B13" s="21">
        <v>48087.817708000002</v>
      </c>
      <c r="C13" s="21">
        <v>3861.1395223</v>
      </c>
      <c r="D13" s="23">
        <v>1.8802728385</v>
      </c>
      <c r="E13" s="23">
        <v>0.2983339264</v>
      </c>
      <c r="F13" s="23">
        <v>6.7056227999999996E-2</v>
      </c>
      <c r="G13" s="23">
        <v>1.2917983040000001</v>
      </c>
      <c r="H13" s="23">
        <v>4.1392733999999999E-3</v>
      </c>
      <c r="I13" s="23">
        <v>41.946077600999999</v>
      </c>
      <c r="J13" s="23">
        <v>11.271279357999999</v>
      </c>
      <c r="K13" s="23">
        <v>13.073257228999999</v>
      </c>
      <c r="L13" s="23">
        <v>1.65570913E-2</v>
      </c>
      <c r="M13" s="23">
        <v>0.2971998173</v>
      </c>
      <c r="N13" s="23">
        <v>0.2351107123</v>
      </c>
      <c r="P13" s="23" t="s">
        <v>12</v>
      </c>
      <c r="Q13" s="23">
        <v>305.48758482995498</v>
      </c>
      <c r="R13" s="23">
        <v>531.00960179288097</v>
      </c>
      <c r="S13" s="23">
        <v>0.23515662526825201</v>
      </c>
      <c r="T13" s="23">
        <v>1.8804575276009401</v>
      </c>
      <c r="U13" s="23">
        <v>1.8804575276009401</v>
      </c>
      <c r="V13" s="23">
        <v>25.5794490194546</v>
      </c>
      <c r="W13" s="23">
        <v>3.1136805735175201</v>
      </c>
      <c r="X13" s="23">
        <v>0.29836736458497498</v>
      </c>
      <c r="Y13" s="23">
        <v>466781.26110635902</v>
      </c>
      <c r="Z13" s="23">
        <v>6.7069244080659299E-2</v>
      </c>
      <c r="AA13" s="23">
        <v>4.1400546253415899E-3</v>
      </c>
      <c r="AB13" s="23">
        <v>1.29188835332253</v>
      </c>
      <c r="AC13" s="23">
        <v>0</v>
      </c>
      <c r="AD13" s="23">
        <v>2077.7174394957701</v>
      </c>
      <c r="AE13" s="23">
        <v>0</v>
      </c>
      <c r="AF13" s="23">
        <v>2515.01598581386</v>
      </c>
      <c r="AG13" s="23">
        <v>0</v>
      </c>
      <c r="AH13" s="23">
        <v>0</v>
      </c>
      <c r="AI13" s="23">
        <v>0.29725775699040102</v>
      </c>
      <c r="AJ13" s="23">
        <v>1.2489114870137601</v>
      </c>
      <c r="AK13" s="23">
        <v>31.547595107406899</v>
      </c>
      <c r="AL13" s="23">
        <v>181.188671897516</v>
      </c>
      <c r="AM13" s="23">
        <v>8.4229542444755996</v>
      </c>
      <c r="AN13" s="23">
        <v>41.951037917972997</v>
      </c>
      <c r="AO13" s="23">
        <v>48092.140245676397</v>
      </c>
      <c r="AP13" s="23">
        <v>0</v>
      </c>
      <c r="AQ13" s="23">
        <v>6470.2329473150403</v>
      </c>
      <c r="AR13" s="23">
        <v>0</v>
      </c>
      <c r="AS13" s="23">
        <v>8.5244103643644795</v>
      </c>
      <c r="AT13" s="23">
        <v>1.65604431198134E-2</v>
      </c>
      <c r="AU13" s="23">
        <v>366.07553112989598</v>
      </c>
      <c r="AV13" s="23">
        <v>0</v>
      </c>
      <c r="AW13" s="23">
        <v>0.132086281671038</v>
      </c>
      <c r="AX13" s="23">
        <v>2.0610695874565801</v>
      </c>
      <c r="AY13" s="23">
        <v>20.919543947200399</v>
      </c>
      <c r="AZ13" s="23">
        <v>11.271973280834301</v>
      </c>
      <c r="BA13" s="23">
        <v>0</v>
      </c>
      <c r="BB13" s="23">
        <v>23.137275437417198</v>
      </c>
      <c r="BC13" s="23">
        <v>3861.4864095746698</v>
      </c>
      <c r="BD13" s="23">
        <v>13.074737197965399</v>
      </c>
      <c r="BE13" s="23">
        <v>25.562509523660601</v>
      </c>
      <c r="BG13" s="106">
        <f t="shared" si="13"/>
        <v>1.6755809191175466</v>
      </c>
      <c r="BH13" s="46">
        <f t="shared" si="0"/>
        <v>8.9888414205907113E-5</v>
      </c>
      <c r="BI13" s="46">
        <f t="shared" si="1"/>
        <v>8.9840647473726049E-5</v>
      </c>
      <c r="BJ13" s="46">
        <f t="shared" si="2"/>
        <v>9.8224628446681549E-5</v>
      </c>
      <c r="BK13" s="46">
        <f t="shared" si="3"/>
        <v>1.1208307877845342E-4</v>
      </c>
      <c r="BL13" s="46">
        <f t="shared" si="4"/>
        <v>1.9410696138922793E-4</v>
      </c>
      <c r="BM13" s="46">
        <f t="shared" si="5"/>
        <v>6.9708500352686371E-5</v>
      </c>
      <c r="BN13" s="46">
        <f t="shared" si="6"/>
        <v>1.887348976731161E-4</v>
      </c>
      <c r="BO13" s="46">
        <f t="shared" si="7"/>
        <v>1.182546082182294E-4</v>
      </c>
      <c r="BP13" s="46">
        <f t="shared" si="8"/>
        <v>6.1565578516954256E-5</v>
      </c>
      <c r="BQ13" s="46">
        <f t="shared" si="9"/>
        <v>1.1320583229382023E-4</v>
      </c>
      <c r="BR13" s="46">
        <f t="shared" si="10"/>
        <v>2.024401359313549E-4</v>
      </c>
      <c r="BS13" s="46">
        <f t="shared" si="11"/>
        <v>1.9495197179928071E-4</v>
      </c>
      <c r="BT13" s="46">
        <f t="shared" si="12"/>
        <v>1.9528233232278549E-4</v>
      </c>
      <c r="BU13" s="46"/>
      <c r="BV13" s="46"/>
      <c r="BW13" s="46"/>
    </row>
    <row r="14" spans="1:75" x14ac:dyDescent="0.3">
      <c r="A14" s="38" t="s">
        <v>13</v>
      </c>
      <c r="B14" s="21">
        <v>51162.554367999997</v>
      </c>
      <c r="C14" s="21">
        <v>131.01048331999999</v>
      </c>
      <c r="D14" s="23">
        <v>0.4642865652</v>
      </c>
      <c r="E14" s="23">
        <v>0.24050646619999999</v>
      </c>
      <c r="F14" s="23">
        <v>0.11308737639999999</v>
      </c>
      <c r="G14" s="23">
        <v>6.8701635999999996E-2</v>
      </c>
      <c r="H14" s="23">
        <v>9.0469887999999991E-3</v>
      </c>
      <c r="I14" s="23">
        <v>14.413426828</v>
      </c>
      <c r="J14" s="23">
        <v>0.722015081</v>
      </c>
      <c r="K14" s="23">
        <v>0.15146937620000001</v>
      </c>
      <c r="L14" s="23">
        <v>2.71409689E-2</v>
      </c>
      <c r="M14" s="23">
        <v>0.50210798099999998</v>
      </c>
      <c r="N14" s="23">
        <v>0.3980675608</v>
      </c>
      <c r="P14" s="23" t="s">
        <v>13</v>
      </c>
      <c r="Q14" s="23">
        <v>14.5258485229712</v>
      </c>
      <c r="R14" s="23">
        <v>5.4891074834994598</v>
      </c>
      <c r="S14" s="23">
        <v>0.39845119176612998</v>
      </c>
      <c r="T14" s="23">
        <v>0.46453277384803099</v>
      </c>
      <c r="U14" s="23">
        <v>0.46453277384803099</v>
      </c>
      <c r="V14" s="23">
        <v>1.3263361738033601</v>
      </c>
      <c r="W14" s="23">
        <v>0.153423845000207</v>
      </c>
      <c r="X14" s="23">
        <v>0.240736068160818</v>
      </c>
      <c r="Y14" s="23">
        <v>4136.54420302982</v>
      </c>
      <c r="Z14" s="23">
        <v>0.113196421654656</v>
      </c>
      <c r="AA14" s="23">
        <v>9.0557314229307104E-3</v>
      </c>
      <c r="AB14" s="23">
        <v>6.8740104815678202E-2</v>
      </c>
      <c r="AC14" s="23">
        <v>0</v>
      </c>
      <c r="AD14" s="23">
        <v>199.56265945361801</v>
      </c>
      <c r="AE14" s="23">
        <v>0</v>
      </c>
      <c r="AF14" s="23">
        <v>58.993329544439398</v>
      </c>
      <c r="AG14" s="23">
        <v>0</v>
      </c>
      <c r="AH14" s="23">
        <v>0</v>
      </c>
      <c r="AI14" s="23">
        <v>0.50259176764434998</v>
      </c>
      <c r="AJ14" s="23">
        <v>6.6453269032157494E-2</v>
      </c>
      <c r="AK14" s="23">
        <v>0.31683640186303802</v>
      </c>
      <c r="AL14" s="23">
        <v>5.0712400176098598</v>
      </c>
      <c r="AM14" s="23">
        <v>9.3891940769414699</v>
      </c>
      <c r="AN14" s="23">
        <v>14.422298176687701</v>
      </c>
      <c r="AO14" s="23">
        <v>51195.323424421702</v>
      </c>
      <c r="AP14" s="23">
        <v>0</v>
      </c>
      <c r="AQ14" s="23">
        <v>336.16948468184501</v>
      </c>
      <c r="AR14" s="23">
        <v>0</v>
      </c>
      <c r="AS14" s="23">
        <v>0.77840277469946495</v>
      </c>
      <c r="AT14" s="23">
        <v>2.7166971506478801E-2</v>
      </c>
      <c r="AU14" s="23">
        <v>17.3025111044673</v>
      </c>
      <c r="AV14" s="23">
        <v>0</v>
      </c>
      <c r="AW14" s="23">
        <v>0.159669085765103</v>
      </c>
      <c r="AX14" s="23">
        <v>0.22335376979357499</v>
      </c>
      <c r="AY14" s="23">
        <v>0.844082205393207</v>
      </c>
      <c r="AZ14" s="23">
        <v>0.72245718696542904</v>
      </c>
      <c r="BA14" s="23">
        <v>0</v>
      </c>
      <c r="BB14" s="23">
        <v>2.1662510365388301</v>
      </c>
      <c r="BC14" s="23">
        <v>131.10167457475501</v>
      </c>
      <c r="BD14" s="23">
        <v>0.15154940814294701</v>
      </c>
      <c r="BE14" s="23">
        <v>0.34282325313490603</v>
      </c>
      <c r="BG14" s="106">
        <f t="shared" si="13"/>
        <v>2.5641890980588431</v>
      </c>
      <c r="BH14" s="46">
        <f t="shared" si="0"/>
        <v>6.4048906131630213E-4</v>
      </c>
      <c r="BI14" s="46">
        <f t="shared" si="1"/>
        <v>6.9606074601127833E-4</v>
      </c>
      <c r="BJ14" s="46">
        <f t="shared" si="2"/>
        <v>5.3029457771393588E-4</v>
      </c>
      <c r="BK14" s="46">
        <f t="shared" si="3"/>
        <v>9.5466024030752006E-4</v>
      </c>
      <c r="BL14" s="46">
        <f t="shared" si="4"/>
        <v>9.6425664939209503E-4</v>
      </c>
      <c r="BM14" s="46">
        <f t="shared" si="5"/>
        <v>5.5994031464120261E-4</v>
      </c>
      <c r="BN14" s="46">
        <f t="shared" si="6"/>
        <v>9.6635721829469996E-4</v>
      </c>
      <c r="BO14" s="46">
        <f t="shared" si="7"/>
        <v>6.1549198490856759E-4</v>
      </c>
      <c r="BP14" s="46">
        <f t="shared" si="8"/>
        <v>6.1232234209944491E-4</v>
      </c>
      <c r="BQ14" s="46">
        <f t="shared" si="9"/>
        <v>5.2837045318871812E-4</v>
      </c>
      <c r="BR14" s="46">
        <f t="shared" si="10"/>
        <v>9.5805741403734012E-4</v>
      </c>
      <c r="BS14" s="46">
        <f t="shared" si="11"/>
        <v>9.6351116225337167E-4</v>
      </c>
      <c r="BT14" s="46">
        <f t="shared" si="12"/>
        <v>9.6373330536904552E-4</v>
      </c>
      <c r="BU14" s="46"/>
      <c r="BV14" s="46"/>
      <c r="BW14" s="46"/>
    </row>
    <row r="15" spans="1:75" x14ac:dyDescent="0.3">
      <c r="A15" s="38" t="s">
        <v>14</v>
      </c>
      <c r="B15" s="21">
        <v>74037.754058000006</v>
      </c>
      <c r="C15" s="21">
        <v>5923.0203880999998</v>
      </c>
      <c r="D15" s="23">
        <v>64.961776891</v>
      </c>
      <c r="E15" s="23">
        <v>19.438071134000001</v>
      </c>
      <c r="F15" s="23">
        <v>3.2619833938</v>
      </c>
      <c r="G15" s="23">
        <v>0.47959164799999998</v>
      </c>
      <c r="H15" s="23">
        <v>0.26095864070000002</v>
      </c>
      <c r="I15" s="23">
        <v>307.67236671000001</v>
      </c>
      <c r="J15" s="23">
        <v>24.508937276000001</v>
      </c>
      <c r="K15" s="23">
        <v>2.9654665706999999</v>
      </c>
      <c r="L15" s="23">
        <v>0.78287600079999997</v>
      </c>
      <c r="M15" s="23">
        <v>14.483206521</v>
      </c>
      <c r="N15" s="23">
        <v>11.482182912000001</v>
      </c>
      <c r="P15" s="23" t="s">
        <v>14</v>
      </c>
      <c r="Q15" s="23">
        <v>398.580961611264</v>
      </c>
      <c r="R15" s="23">
        <v>121.665354052528</v>
      </c>
      <c r="S15" s="23">
        <v>11.5007166116925</v>
      </c>
      <c r="T15" s="23">
        <v>65.067391077788699</v>
      </c>
      <c r="U15" s="23">
        <v>65.067391077788699</v>
      </c>
      <c r="V15" s="23">
        <v>143.27556346741301</v>
      </c>
      <c r="W15" s="23">
        <v>48.35642466681</v>
      </c>
      <c r="X15" s="23">
        <v>19.470256402777601</v>
      </c>
      <c r="Y15" s="23">
        <v>104702.77463524599</v>
      </c>
      <c r="Z15" s="23">
        <v>3.2672505620839098</v>
      </c>
      <c r="AA15" s="23">
        <v>0.26137983703021</v>
      </c>
      <c r="AB15" s="23">
        <v>0.48037445975145399</v>
      </c>
      <c r="AC15" s="23">
        <v>0</v>
      </c>
      <c r="AD15" s="23">
        <v>10668.8663672162</v>
      </c>
      <c r="AE15" s="23">
        <v>0</v>
      </c>
      <c r="AF15" s="23">
        <v>2545.5093579207301</v>
      </c>
      <c r="AG15" s="23">
        <v>0</v>
      </c>
      <c r="AH15" s="23">
        <v>0</v>
      </c>
      <c r="AI15" s="23">
        <v>14.5065860899402</v>
      </c>
      <c r="AJ15" s="23">
        <v>0.46439359178613798</v>
      </c>
      <c r="AK15" s="23">
        <v>10.997744132021401</v>
      </c>
      <c r="AL15" s="23">
        <v>883.97819803225002</v>
      </c>
      <c r="AM15" s="23">
        <v>271.35753040385498</v>
      </c>
      <c r="AN15" s="23">
        <v>308.09825468722198</v>
      </c>
      <c r="AO15" s="23">
        <v>74157.759729058598</v>
      </c>
      <c r="AP15" s="23">
        <v>0</v>
      </c>
      <c r="AQ15" s="23">
        <v>16723.692100144901</v>
      </c>
      <c r="AR15" s="23">
        <v>0</v>
      </c>
      <c r="AS15" s="23">
        <v>16.464069095204898</v>
      </c>
      <c r="AT15" s="23">
        <v>0.78413951096383006</v>
      </c>
      <c r="AU15" s="23">
        <v>815.47659169880001</v>
      </c>
      <c r="AV15" s="23">
        <v>0</v>
      </c>
      <c r="AW15" s="23">
        <v>12.4093455148359</v>
      </c>
      <c r="AX15" s="23">
        <v>104.732182034606</v>
      </c>
      <c r="AY15" s="23">
        <v>61.990056194399401</v>
      </c>
      <c r="AZ15" s="23">
        <v>24.549336086065001</v>
      </c>
      <c r="BA15" s="23">
        <v>0</v>
      </c>
      <c r="BB15" s="23">
        <v>57.182253588887697</v>
      </c>
      <c r="BC15" s="23">
        <v>5932.6208308669102</v>
      </c>
      <c r="BD15" s="23">
        <v>2.9693232091042998</v>
      </c>
      <c r="BE15" s="23">
        <v>28.395926092921499</v>
      </c>
      <c r="BG15" s="106">
        <f t="shared" si="13"/>
        <v>2.8189383034784536</v>
      </c>
      <c r="BH15" s="46">
        <f t="shared" si="0"/>
        <v>1.6208713052611203E-3</v>
      </c>
      <c r="BI15" s="46">
        <f t="shared" si="1"/>
        <v>1.6208694446162579E-3</v>
      </c>
      <c r="BJ15" s="46">
        <f t="shared" si="2"/>
        <v>1.6257896850006173E-3</v>
      </c>
      <c r="BK15" s="46">
        <f t="shared" si="3"/>
        <v>1.6557851113788097E-3</v>
      </c>
      <c r="BL15" s="46">
        <f t="shared" si="4"/>
        <v>1.6147133961261274E-3</v>
      </c>
      <c r="BM15" s="46">
        <f t="shared" si="5"/>
        <v>1.6322464219685588E-3</v>
      </c>
      <c r="BN15" s="46">
        <f t="shared" si="6"/>
        <v>1.6140348105744215E-3</v>
      </c>
      <c r="BO15" s="46">
        <f t="shared" si="7"/>
        <v>1.3842256351328461E-3</v>
      </c>
      <c r="BP15" s="46">
        <f t="shared" si="8"/>
        <v>1.6483297341725049E-3</v>
      </c>
      <c r="BQ15" s="46">
        <f t="shared" si="9"/>
        <v>1.3005165670741615E-3</v>
      </c>
      <c r="BR15" s="46">
        <f t="shared" si="10"/>
        <v>1.6139339595784476E-3</v>
      </c>
      <c r="BS15" s="46">
        <f t="shared" si="11"/>
        <v>1.614253646545796E-3</v>
      </c>
      <c r="BT15" s="46">
        <f t="shared" si="12"/>
        <v>1.6141268463098302E-3</v>
      </c>
      <c r="BU15" s="46"/>
      <c r="BV15" s="46"/>
      <c r="BW15" s="46"/>
    </row>
    <row r="16" spans="1:75" x14ac:dyDescent="0.3">
      <c r="A16" s="38" t="s">
        <v>15</v>
      </c>
      <c r="B16" s="21">
        <v>305683.63899000001</v>
      </c>
      <c r="C16" s="21">
        <v>24454.691328000001</v>
      </c>
      <c r="D16" s="23">
        <v>306.43413679000003</v>
      </c>
      <c r="E16" s="23">
        <v>74.291381032999993</v>
      </c>
      <c r="F16" s="23">
        <v>3.7811535916999999</v>
      </c>
      <c r="G16" s="23">
        <v>4.0105023608000003</v>
      </c>
      <c r="H16" s="23">
        <v>0.30249233180000001</v>
      </c>
      <c r="I16" s="23">
        <v>434.23789396000001</v>
      </c>
      <c r="J16" s="23">
        <v>127.18401412999999</v>
      </c>
      <c r="K16" s="23">
        <v>4.4451976546000003</v>
      </c>
      <c r="L16" s="23">
        <v>0.90747695809999995</v>
      </c>
      <c r="M16" s="23">
        <v>16.788324147000001</v>
      </c>
      <c r="N16" s="23">
        <v>13.309662692</v>
      </c>
      <c r="P16" s="23" t="s">
        <v>15</v>
      </c>
      <c r="Q16" s="23">
        <v>476.28319789881999</v>
      </c>
      <c r="R16" s="23">
        <v>167.250000842589</v>
      </c>
      <c r="S16" s="23">
        <v>13.314180460277299</v>
      </c>
      <c r="T16" s="23">
        <v>306.53369782388501</v>
      </c>
      <c r="U16" s="23">
        <v>306.53369782388501</v>
      </c>
      <c r="V16" s="23">
        <v>778.75023891016701</v>
      </c>
      <c r="W16" s="23">
        <v>256.42304234169001</v>
      </c>
      <c r="X16" s="23">
        <v>74.315844433154197</v>
      </c>
      <c r="Y16" s="23">
        <v>265724.609034714</v>
      </c>
      <c r="Z16" s="23">
        <v>3.78243705943154</v>
      </c>
      <c r="AA16" s="23">
        <v>0.30259537396845898</v>
      </c>
      <c r="AB16" s="23">
        <v>4.0117550390982197</v>
      </c>
      <c r="AC16" s="23">
        <v>0</v>
      </c>
      <c r="AD16" s="23">
        <v>47103.024638877803</v>
      </c>
      <c r="AE16" s="23">
        <v>0</v>
      </c>
      <c r="AF16" s="23">
        <v>12982.3673045632</v>
      </c>
      <c r="AG16" s="23">
        <v>0</v>
      </c>
      <c r="AH16" s="23">
        <v>0</v>
      </c>
      <c r="AI16" s="23">
        <v>16.794028228512499</v>
      </c>
      <c r="AJ16" s="23">
        <v>3.8782980473736099</v>
      </c>
      <c r="AK16" s="23">
        <v>34.976636866734701</v>
      </c>
      <c r="AL16" s="23">
        <v>4247.7305133465197</v>
      </c>
      <c r="AM16" s="23">
        <v>337.56988876953</v>
      </c>
      <c r="AN16" s="23">
        <v>434.35209263780899</v>
      </c>
      <c r="AO16" s="23">
        <v>305782.89810223901</v>
      </c>
      <c r="AP16" s="23">
        <v>0</v>
      </c>
      <c r="AQ16" s="23">
        <v>71734.415332704899</v>
      </c>
      <c r="AR16" s="23">
        <v>0</v>
      </c>
      <c r="AS16" s="23">
        <v>56.232028960473798</v>
      </c>
      <c r="AT16" s="23">
        <v>0.90778538568544598</v>
      </c>
      <c r="AU16" s="23">
        <v>2936.1865855523301</v>
      </c>
      <c r="AV16" s="23">
        <v>0</v>
      </c>
      <c r="AW16" s="23">
        <v>46.161536390855197</v>
      </c>
      <c r="AX16" s="23">
        <v>532.90155202769904</v>
      </c>
      <c r="AY16" s="23">
        <v>314.30614068649299</v>
      </c>
      <c r="AZ16" s="23">
        <v>127.225429135434</v>
      </c>
      <c r="BA16" s="23">
        <v>0</v>
      </c>
      <c r="BB16" s="23">
        <v>76.443649113571894</v>
      </c>
      <c r="BC16" s="23">
        <v>24462.631932119599</v>
      </c>
      <c r="BD16" s="23">
        <v>4.4462584679387396</v>
      </c>
      <c r="BE16" s="23">
        <v>140.367258058657</v>
      </c>
      <c r="BG16" s="106">
        <f t="shared" si="13"/>
        <v>2.9324079081824852</v>
      </c>
      <c r="BH16" s="46">
        <f t="shared" si="0"/>
        <v>3.2471189026327807E-4</v>
      </c>
      <c r="BI16" s="46">
        <f t="shared" si="1"/>
        <v>3.2470678174155492E-4</v>
      </c>
      <c r="BJ16" s="46">
        <f t="shared" si="2"/>
        <v>3.2490190201364834E-4</v>
      </c>
      <c r="BK16" s="46">
        <f t="shared" si="3"/>
        <v>3.2928988281073052E-4</v>
      </c>
      <c r="BL16" s="46">
        <f t="shared" si="4"/>
        <v>3.3943813717523283E-4</v>
      </c>
      <c r="BM16" s="46">
        <f t="shared" si="5"/>
        <v>3.1234947283998631E-4</v>
      </c>
      <c r="BN16" s="46">
        <f t="shared" si="6"/>
        <v>3.4064390275881574E-4</v>
      </c>
      <c r="BO16" s="46">
        <f t="shared" si="7"/>
        <v>2.629864399155945E-4</v>
      </c>
      <c r="BP16" s="46">
        <f t="shared" si="8"/>
        <v>3.2563058901154151E-4</v>
      </c>
      <c r="BQ16" s="46">
        <f t="shared" si="9"/>
        <v>2.3864255791675594E-4</v>
      </c>
      <c r="BR16" s="46">
        <f t="shared" si="10"/>
        <v>3.3987373750159466E-4</v>
      </c>
      <c r="BS16" s="46">
        <f t="shared" si="11"/>
        <v>3.3976479501779741E-4</v>
      </c>
      <c r="BT16" s="46">
        <f t="shared" si="12"/>
        <v>3.394352194977053E-4</v>
      </c>
      <c r="BU16" s="46"/>
      <c r="BV16" s="46"/>
      <c r="BW16" s="46"/>
    </row>
    <row r="17" spans="1:75" x14ac:dyDescent="0.3">
      <c r="A17" s="38" t="s">
        <v>16</v>
      </c>
      <c r="B17" s="21">
        <v>111656.02392000001</v>
      </c>
      <c r="C17" s="21">
        <v>8932.4820674000002</v>
      </c>
      <c r="D17" s="23">
        <v>46.569701690999999</v>
      </c>
      <c r="E17" s="23">
        <v>9.0566002168999997</v>
      </c>
      <c r="F17" s="23">
        <v>0.20328355649999999</v>
      </c>
      <c r="G17" s="23">
        <v>7.5099622174</v>
      </c>
      <c r="H17" s="23">
        <v>1.6262684400000001E-2</v>
      </c>
      <c r="I17" s="23">
        <v>278.57636952000001</v>
      </c>
      <c r="J17" s="23">
        <v>75.900932006000005</v>
      </c>
      <c r="K17" s="23">
        <v>3.5536694351000002</v>
      </c>
      <c r="L17" s="23">
        <v>4.8788055300000001E-2</v>
      </c>
      <c r="M17" s="23">
        <v>0.90257900710000005</v>
      </c>
      <c r="N17" s="23">
        <v>0.71555813109999999</v>
      </c>
      <c r="P17" s="23" t="s">
        <v>16</v>
      </c>
      <c r="Q17" s="23">
        <v>74.422789368081197</v>
      </c>
      <c r="R17" s="23">
        <v>95.764991518211801</v>
      </c>
      <c r="S17" s="23">
        <v>0.71572972520062195</v>
      </c>
      <c r="T17" s="23">
        <v>46.579603304477402</v>
      </c>
      <c r="U17" s="23">
        <v>46.579603304477402</v>
      </c>
      <c r="V17" s="23">
        <v>230.39678223300601</v>
      </c>
      <c r="W17" s="23">
        <v>46.9161964895154</v>
      </c>
      <c r="X17" s="23">
        <v>9.0585176958268097</v>
      </c>
      <c r="Y17" s="23">
        <v>137791.46024670999</v>
      </c>
      <c r="Z17" s="23">
        <v>0.203332372578099</v>
      </c>
      <c r="AA17" s="23">
        <v>1.6266618422445301E-2</v>
      </c>
      <c r="AB17" s="23">
        <v>7.51249624705199</v>
      </c>
      <c r="AC17" s="23">
        <v>0</v>
      </c>
      <c r="AD17" s="23">
        <v>16329.531365578399</v>
      </c>
      <c r="AE17" s="23">
        <v>0</v>
      </c>
      <c r="AF17" s="23">
        <v>6251.1456985697196</v>
      </c>
      <c r="AG17" s="23">
        <v>0</v>
      </c>
      <c r="AH17" s="23">
        <v>0</v>
      </c>
      <c r="AI17" s="23">
        <v>0.90279498217617205</v>
      </c>
      <c r="AJ17" s="23">
        <v>7.2625809669318802</v>
      </c>
      <c r="AK17" s="23">
        <v>11.972676847034201</v>
      </c>
      <c r="AL17" s="23">
        <v>656.43057771679503</v>
      </c>
      <c r="AM17" s="23">
        <v>36.242351440907797</v>
      </c>
      <c r="AN17" s="23">
        <v>278.64745451712201</v>
      </c>
      <c r="AO17" s="23">
        <v>111689.650714495</v>
      </c>
      <c r="AP17" s="23">
        <v>0</v>
      </c>
      <c r="AQ17" s="23">
        <v>25361.001636049899</v>
      </c>
      <c r="AR17" s="23">
        <v>0</v>
      </c>
      <c r="AS17" s="23">
        <v>51.257126333906498</v>
      </c>
      <c r="AT17" s="23">
        <v>4.8799782268635801E-2</v>
      </c>
      <c r="AU17" s="23">
        <v>822.71046370544695</v>
      </c>
      <c r="AV17" s="23">
        <v>0</v>
      </c>
      <c r="AW17" s="23">
        <v>5.2605972879424403</v>
      </c>
      <c r="AX17" s="23">
        <v>72.690584286099295</v>
      </c>
      <c r="AY17" s="23">
        <v>102.42877251539601</v>
      </c>
      <c r="AZ17" s="23">
        <v>75.925620309752702</v>
      </c>
      <c r="BA17" s="23">
        <v>0</v>
      </c>
      <c r="BB17" s="23">
        <v>26.8287202238932</v>
      </c>
      <c r="BC17" s="23">
        <v>8935.1722514150897</v>
      </c>
      <c r="BD17" s="23">
        <v>3.5545667701496302</v>
      </c>
      <c r="BE17" s="23">
        <v>38.513939990651799</v>
      </c>
      <c r="BG17" s="106">
        <f t="shared" si="13"/>
        <v>2.8383338252973691</v>
      </c>
      <c r="BH17" s="46">
        <f t="shared" si="0"/>
        <v>3.0116417649877299E-4</v>
      </c>
      <c r="BI17" s="46">
        <f t="shared" si="1"/>
        <v>3.0116870034450682E-4</v>
      </c>
      <c r="BJ17" s="46">
        <f t="shared" si="2"/>
        <v>2.1261921631155376E-4</v>
      </c>
      <c r="BK17" s="46">
        <f t="shared" si="3"/>
        <v>2.1172171464870865E-4</v>
      </c>
      <c r="BL17" s="46">
        <f t="shared" si="4"/>
        <v>2.4013785935020557E-4</v>
      </c>
      <c r="BM17" s="46">
        <f t="shared" si="5"/>
        <v>3.3742242352682687E-4</v>
      </c>
      <c r="BN17" s="46">
        <f t="shared" si="6"/>
        <v>2.4190486321555051E-4</v>
      </c>
      <c r="BO17" s="46">
        <f t="shared" si="7"/>
        <v>2.5517238681975338E-4</v>
      </c>
      <c r="BP17" s="46">
        <f t="shared" si="8"/>
        <v>3.2527010011873655E-4</v>
      </c>
      <c r="BQ17" s="46">
        <f t="shared" si="9"/>
        <v>2.5250943173466976E-4</v>
      </c>
      <c r="BR17" s="46">
        <f t="shared" si="10"/>
        <v>2.4036556824596654E-4</v>
      </c>
      <c r="BS17" s="46">
        <f t="shared" si="11"/>
        <v>2.3928661587856303E-4</v>
      </c>
      <c r="BT17" s="46">
        <f t="shared" si="12"/>
        <v>2.3980455698011192E-4</v>
      </c>
      <c r="BU17" s="46"/>
      <c r="BV17" s="46"/>
      <c r="BW17" s="46"/>
    </row>
    <row r="18" spans="1:75" x14ac:dyDescent="0.3">
      <c r="A18" s="38" t="s">
        <v>17</v>
      </c>
      <c r="B18" s="21">
        <v>28145.338792999999</v>
      </c>
      <c r="C18" s="21">
        <v>2251.6271087</v>
      </c>
      <c r="D18" s="23">
        <v>10.929970529</v>
      </c>
      <c r="E18" s="23">
        <v>5.6289935882000002</v>
      </c>
      <c r="F18" s="23">
        <v>1.9592137373</v>
      </c>
      <c r="G18" s="23">
        <v>0.95519084330000004</v>
      </c>
      <c r="H18" s="23">
        <v>0.1567370971</v>
      </c>
      <c r="I18" s="23">
        <v>157.52852583999999</v>
      </c>
      <c r="J18" s="23">
        <v>12.039318745999999</v>
      </c>
      <c r="K18" s="23">
        <v>1.4270188061</v>
      </c>
      <c r="L18" s="23">
        <v>0.47021125689999999</v>
      </c>
      <c r="M18" s="23">
        <v>8.6989097481000002</v>
      </c>
      <c r="N18" s="23">
        <v>6.8964323337</v>
      </c>
      <c r="P18" s="23" t="s">
        <v>17</v>
      </c>
      <c r="Q18" s="23">
        <v>234.09457163954701</v>
      </c>
      <c r="R18" s="23">
        <v>63.794885928493002</v>
      </c>
      <c r="S18" s="23">
        <v>6.9047640655276998</v>
      </c>
      <c r="T18" s="23">
        <v>10.945197135897301</v>
      </c>
      <c r="U18" s="23">
        <v>10.945197135897301</v>
      </c>
      <c r="V18" s="23">
        <v>34.179180637022398</v>
      </c>
      <c r="W18" s="23">
        <v>7.6814727058235501</v>
      </c>
      <c r="X18" s="23">
        <v>5.63591833529133</v>
      </c>
      <c r="Y18" s="23">
        <v>46231.0133069355</v>
      </c>
      <c r="Z18" s="23">
        <v>1.96158115429152</v>
      </c>
      <c r="AA18" s="23">
        <v>0.15692642177018501</v>
      </c>
      <c r="AB18" s="23">
        <v>0.95681217417209696</v>
      </c>
      <c r="AC18" s="23">
        <v>0</v>
      </c>
      <c r="AD18" s="23">
        <v>3944.7262390392202</v>
      </c>
      <c r="AE18" s="23">
        <v>0</v>
      </c>
      <c r="AF18" s="23">
        <v>998.47003502822702</v>
      </c>
      <c r="AG18" s="23">
        <v>0</v>
      </c>
      <c r="AH18" s="23">
        <v>0</v>
      </c>
      <c r="AI18" s="23">
        <v>8.7094153165430797</v>
      </c>
      <c r="AJ18" s="23">
        <v>0.92498287098905996</v>
      </c>
      <c r="AK18" s="23">
        <v>4.1065534432184796</v>
      </c>
      <c r="AL18" s="23">
        <v>165.569679022646</v>
      </c>
      <c r="AM18" s="23">
        <v>162.613724383104</v>
      </c>
      <c r="AN18" s="23">
        <v>157.760215294353</v>
      </c>
      <c r="AO18" s="23">
        <v>28185.714375357798</v>
      </c>
      <c r="AP18" s="23">
        <v>0</v>
      </c>
      <c r="AQ18" s="23">
        <v>6263.6435684452399</v>
      </c>
      <c r="AR18" s="23">
        <v>0</v>
      </c>
      <c r="AS18" s="23">
        <v>12.4117059125977</v>
      </c>
      <c r="AT18" s="23">
        <v>0.470778815617312</v>
      </c>
      <c r="AU18" s="23">
        <v>319.18412333421799</v>
      </c>
      <c r="AV18" s="23">
        <v>0</v>
      </c>
      <c r="AW18" s="23">
        <v>3.6818473861338998</v>
      </c>
      <c r="AX18" s="23">
        <v>15.331423852895099</v>
      </c>
      <c r="AY18" s="23">
        <v>18.0622077872356</v>
      </c>
      <c r="AZ18" s="23">
        <v>12.0582480581173</v>
      </c>
      <c r="BA18" s="23">
        <v>0</v>
      </c>
      <c r="BB18" s="23">
        <v>35.809621192724599</v>
      </c>
      <c r="BC18" s="23">
        <v>2254.8571264912798</v>
      </c>
      <c r="BD18" s="23">
        <v>1.4292742544618799</v>
      </c>
      <c r="BE18" s="23">
        <v>6.8342327412318298</v>
      </c>
      <c r="BG18" s="106">
        <f t="shared" si="13"/>
        <v>2.7778449884281229</v>
      </c>
      <c r="BH18" s="46">
        <f t="shared" si="0"/>
        <v>1.4345388646677512E-3</v>
      </c>
      <c r="BI18" s="46">
        <f t="shared" si="1"/>
        <v>1.4345260717458185E-3</v>
      </c>
      <c r="BJ18" s="46">
        <f t="shared" si="2"/>
        <v>1.393105942683059E-3</v>
      </c>
      <c r="BK18" s="46">
        <f t="shared" si="3"/>
        <v>1.2301927481044063E-3</v>
      </c>
      <c r="BL18" s="46">
        <f t="shared" si="4"/>
        <v>1.2083505471855943E-3</v>
      </c>
      <c r="BM18" s="46">
        <f t="shared" si="5"/>
        <v>1.6973894625031594E-3</v>
      </c>
      <c r="BN18" s="46">
        <f t="shared" si="6"/>
        <v>1.2079123174280693E-3</v>
      </c>
      <c r="BO18" s="46">
        <f t="shared" si="7"/>
        <v>1.4707777725815911E-3</v>
      </c>
      <c r="BP18" s="46">
        <f t="shared" si="8"/>
        <v>1.5722909673431507E-3</v>
      </c>
      <c r="BQ18" s="46">
        <f t="shared" si="9"/>
        <v>1.5805316315655553E-3</v>
      </c>
      <c r="BR18" s="46">
        <f t="shared" si="10"/>
        <v>1.2070292001382563E-3</v>
      </c>
      <c r="BS18" s="46">
        <f t="shared" si="11"/>
        <v>1.207687945650211E-3</v>
      </c>
      <c r="BT18" s="46">
        <f t="shared" si="12"/>
        <v>1.2081220295581164E-3</v>
      </c>
      <c r="BU18" s="46"/>
      <c r="BV18" s="46"/>
      <c r="BW18" s="46"/>
    </row>
    <row r="19" spans="1:75" x14ac:dyDescent="0.3">
      <c r="A19" s="38" t="s">
        <v>18</v>
      </c>
      <c r="B19" s="21">
        <v>12408.550576</v>
      </c>
      <c r="C19" s="21">
        <v>992.68413710000004</v>
      </c>
      <c r="D19" s="23">
        <v>1.3555155763</v>
      </c>
      <c r="E19" s="23">
        <v>2.8602300901</v>
      </c>
      <c r="F19" s="23">
        <v>1.340742697</v>
      </c>
      <c r="G19" s="23">
        <v>0.46963054920000002</v>
      </c>
      <c r="H19" s="23">
        <v>0.10725940790000001</v>
      </c>
      <c r="I19" s="23">
        <v>62.724437365999997</v>
      </c>
      <c r="J19" s="23">
        <v>5.1396692691999997</v>
      </c>
      <c r="K19" s="23">
        <v>0.39113731750000003</v>
      </c>
      <c r="L19" s="23">
        <v>0.32177823439999997</v>
      </c>
      <c r="M19" s="23">
        <v>5.9528972243</v>
      </c>
      <c r="N19" s="23">
        <v>4.7194136407</v>
      </c>
      <c r="P19" s="23" t="s">
        <v>18</v>
      </c>
      <c r="Q19" s="23">
        <v>151.37944223040199</v>
      </c>
      <c r="R19" s="23">
        <v>28.273857795691999</v>
      </c>
      <c r="S19" s="23">
        <v>4.7194230061549396</v>
      </c>
      <c r="T19" s="23">
        <v>1.3556073475186601</v>
      </c>
      <c r="U19" s="23">
        <v>1.3556073475186601</v>
      </c>
      <c r="V19" s="23">
        <v>9.4368398665669009</v>
      </c>
      <c r="W19" s="23">
        <v>1.18054140478698</v>
      </c>
      <c r="X19" s="23">
        <v>2.8602380006766399</v>
      </c>
      <c r="Y19" s="23">
        <v>15362.5957177858</v>
      </c>
      <c r="Z19" s="23">
        <v>1.34074470533905</v>
      </c>
      <c r="AA19" s="23">
        <v>0.107259407068184</v>
      </c>
      <c r="AB19" s="23">
        <v>0.469648899431928</v>
      </c>
      <c r="AC19" s="23">
        <v>0</v>
      </c>
      <c r="AD19" s="23">
        <v>1853.9210259502599</v>
      </c>
      <c r="AE19" s="23">
        <v>0</v>
      </c>
      <c r="AF19" s="23">
        <v>369.880658779388</v>
      </c>
      <c r="AG19" s="23">
        <v>0</v>
      </c>
      <c r="AH19" s="23">
        <v>0</v>
      </c>
      <c r="AI19" s="23">
        <v>5.9529075913084704</v>
      </c>
      <c r="AJ19" s="23">
        <v>0.454025722707044</v>
      </c>
      <c r="AK19" s="23">
        <v>1.46554444487123</v>
      </c>
      <c r="AL19" s="23">
        <v>45.606227210298002</v>
      </c>
      <c r="AM19" s="23">
        <v>110.429710366168</v>
      </c>
      <c r="AN19" s="23">
        <v>62.7267968309881</v>
      </c>
      <c r="AO19" s="23">
        <v>12408.876349387299</v>
      </c>
      <c r="AP19" s="23">
        <v>0</v>
      </c>
      <c r="AQ19" s="23">
        <v>2875.0474156980099</v>
      </c>
      <c r="AR19" s="23">
        <v>0</v>
      </c>
      <c r="AS19" s="23">
        <v>7.0141963708278796</v>
      </c>
      <c r="AT19" s="23">
        <v>0.32177887376526898</v>
      </c>
      <c r="AU19" s="23">
        <v>165.06847840748301</v>
      </c>
      <c r="AV19" s="23">
        <v>0</v>
      </c>
      <c r="AW19" s="23">
        <v>1.9130155551872501</v>
      </c>
      <c r="AX19" s="23">
        <v>2.5282375232024901</v>
      </c>
      <c r="AY19" s="23">
        <v>6.4232963371228102</v>
      </c>
      <c r="AZ19" s="23">
        <v>5.1398886025140103</v>
      </c>
      <c r="BA19" s="23">
        <v>0</v>
      </c>
      <c r="BB19" s="23">
        <v>23.4418635500646</v>
      </c>
      <c r="BC19" s="23">
        <v>992.71021081697802</v>
      </c>
      <c r="BD19" s="23">
        <v>0.391164399530539</v>
      </c>
      <c r="BE19" s="23">
        <v>1.7058346688207799</v>
      </c>
      <c r="BG19" s="106">
        <f t="shared" si="13"/>
        <v>2.8961598101543764</v>
      </c>
      <c r="BH19" s="46">
        <f t="shared" si="0"/>
        <v>2.6253943625760749E-5</v>
      </c>
      <c r="BI19" s="46">
        <f t="shared" si="1"/>
        <v>2.6265874514875324E-5</v>
      </c>
      <c r="BJ19" s="46">
        <f t="shared" si="2"/>
        <v>6.7702076069539512E-5</v>
      </c>
      <c r="BK19" s="46">
        <f t="shared" si="3"/>
        <v>2.7657133834576561E-6</v>
      </c>
      <c r="BL19" s="46">
        <f t="shared" si="4"/>
        <v>1.4979302549597014E-6</v>
      </c>
      <c r="BM19" s="46">
        <f t="shared" si="5"/>
        <v>3.9073761192145919E-5</v>
      </c>
      <c r="BN19" s="46">
        <f t="shared" si="6"/>
        <v>-7.7551799068316136E-9</v>
      </c>
      <c r="BO19" s="46">
        <f t="shared" si="7"/>
        <v>3.7616359543183583E-5</v>
      </c>
      <c r="BP19" s="46">
        <f t="shared" si="8"/>
        <v>4.267459685099995E-5</v>
      </c>
      <c r="BQ19" s="46">
        <f t="shared" si="9"/>
        <v>6.923918871272579E-5</v>
      </c>
      <c r="BR19" s="46">
        <f t="shared" si="10"/>
        <v>1.9869748810027317E-6</v>
      </c>
      <c r="BS19" s="46">
        <f t="shared" si="11"/>
        <v>1.7415063757573467E-6</v>
      </c>
      <c r="BT19" s="46">
        <f t="shared" si="12"/>
        <v>1.9844530809510268E-6</v>
      </c>
      <c r="BU19" s="46"/>
      <c r="BV19" s="46"/>
      <c r="BW19" s="46"/>
    </row>
    <row r="20" spans="1:75" x14ac:dyDescent="0.3">
      <c r="A20" s="38" t="s">
        <v>19</v>
      </c>
      <c r="B20" s="21">
        <v>2184.8194232000001</v>
      </c>
      <c r="C20" s="21">
        <v>174.78556818000001</v>
      </c>
      <c r="D20" s="23">
        <v>1.2012457199</v>
      </c>
      <c r="E20" s="23">
        <v>0.37245977499999999</v>
      </c>
      <c r="F20" s="23">
        <v>0.1738333</v>
      </c>
      <c r="G20" s="23">
        <v>2.6401366200000002E-2</v>
      </c>
      <c r="H20" s="23">
        <v>1.3906666099999999E-2</v>
      </c>
      <c r="I20" s="23">
        <v>33.418421381999998</v>
      </c>
      <c r="J20" s="23">
        <v>0.50879200579999995</v>
      </c>
      <c r="K20" s="23">
        <v>0.37910116719999998</v>
      </c>
      <c r="L20" s="23">
        <v>4.1719987600000001E-2</v>
      </c>
      <c r="M20" s="23">
        <v>0.77181978100000004</v>
      </c>
      <c r="N20" s="23">
        <v>0.61189320169999994</v>
      </c>
      <c r="P20" s="23" t="s">
        <v>19</v>
      </c>
      <c r="Q20" s="23">
        <v>24.475416328672001</v>
      </c>
      <c r="R20" s="23">
        <v>12.2648201248102</v>
      </c>
      <c r="S20" s="23">
        <v>0.61226350029592602</v>
      </c>
      <c r="T20" s="23">
        <v>1.20163425286126</v>
      </c>
      <c r="U20" s="23">
        <v>1.20163425286126</v>
      </c>
      <c r="V20" s="23">
        <v>0.60355486833611605</v>
      </c>
      <c r="W20" s="23">
        <v>9.2100308924821295E-2</v>
      </c>
      <c r="X20" s="23">
        <v>0.37268408230010702</v>
      </c>
      <c r="Y20" s="23">
        <v>9267.5772843451505</v>
      </c>
      <c r="Z20" s="23">
        <v>0.17393841400896801</v>
      </c>
      <c r="AA20" s="23">
        <v>1.39151980252256E-2</v>
      </c>
      <c r="AB20" s="23">
        <v>2.64109938029497E-2</v>
      </c>
      <c r="AC20" s="23">
        <v>0</v>
      </c>
      <c r="AD20" s="23">
        <v>189.857884397704</v>
      </c>
      <c r="AE20" s="23">
        <v>0</v>
      </c>
      <c r="AF20" s="23">
        <v>54.291135307091103</v>
      </c>
      <c r="AG20" s="23">
        <v>0</v>
      </c>
      <c r="AH20" s="23">
        <v>0</v>
      </c>
      <c r="AI20" s="23">
        <v>0.77228673345992804</v>
      </c>
      <c r="AJ20" s="23">
        <v>2.5532446404206401E-2</v>
      </c>
      <c r="AK20" s="23">
        <v>0.67686122441326702</v>
      </c>
      <c r="AL20" s="23">
        <v>8.06346998376101</v>
      </c>
      <c r="AM20" s="23">
        <v>14.248426121571599</v>
      </c>
      <c r="AN20" s="23">
        <v>33.430281138138298</v>
      </c>
      <c r="AO20" s="23">
        <v>2185.7825945645</v>
      </c>
      <c r="AP20" s="23">
        <v>0</v>
      </c>
      <c r="AQ20" s="23">
        <v>377.00320684314602</v>
      </c>
      <c r="AR20" s="23">
        <v>0</v>
      </c>
      <c r="AS20" s="23">
        <v>0.68921714643429899</v>
      </c>
      <c r="AT20" s="23">
        <v>4.1745258447231801E-2</v>
      </c>
      <c r="AU20" s="23">
        <v>23.815366762066098</v>
      </c>
      <c r="AV20" s="23">
        <v>0</v>
      </c>
      <c r="AW20" s="23">
        <v>0.25081810436930702</v>
      </c>
      <c r="AX20" s="23">
        <v>0.32202500595341099</v>
      </c>
      <c r="AY20" s="23">
        <v>0.68562014220960799</v>
      </c>
      <c r="AZ20" s="23">
        <v>0.50900457262269805</v>
      </c>
      <c r="BA20" s="23">
        <v>0</v>
      </c>
      <c r="BB20" s="23">
        <v>3.2491864541662299</v>
      </c>
      <c r="BC20" s="23">
        <v>174.862618032705</v>
      </c>
      <c r="BD20" s="23">
        <v>0.37922065490165702</v>
      </c>
      <c r="BE20" s="23">
        <v>0.49891326875071201</v>
      </c>
      <c r="BG20" s="106">
        <f t="shared" si="13"/>
        <v>2.1559965822577021</v>
      </c>
      <c r="BH20" s="46">
        <f t="shared" si="0"/>
        <v>4.4084712643627753E-4</v>
      </c>
      <c r="BI20" s="46">
        <f t="shared" si="1"/>
        <v>4.4082502638684442E-4</v>
      </c>
      <c r="BJ20" s="46">
        <f t="shared" si="2"/>
        <v>3.2344170291188446E-4</v>
      </c>
      <c r="BK20" s="46">
        <f t="shared" si="3"/>
        <v>6.0223228161223447E-4</v>
      </c>
      <c r="BL20" s="46">
        <f t="shared" si="4"/>
        <v>6.046828137532352E-4</v>
      </c>
      <c r="BM20" s="46">
        <f t="shared" si="5"/>
        <v>3.6466305859954887E-4</v>
      </c>
      <c r="BN20" s="46">
        <f t="shared" si="6"/>
        <v>6.1351334419398461E-4</v>
      </c>
      <c r="BO20" s="46">
        <f t="shared" si="7"/>
        <v>3.548867854269076E-4</v>
      </c>
      <c r="BP20" s="46">
        <f t="shared" si="8"/>
        <v>4.1778726920811514E-4</v>
      </c>
      <c r="BQ20" s="46">
        <f t="shared" si="9"/>
        <v>3.151868471932246E-4</v>
      </c>
      <c r="BR20" s="46">
        <f t="shared" si="10"/>
        <v>6.0572518558944766E-4</v>
      </c>
      <c r="BS20" s="46">
        <f t="shared" si="11"/>
        <v>6.0500193364181867E-4</v>
      </c>
      <c r="BT20" s="46">
        <f t="shared" si="12"/>
        <v>6.0516867142385413E-4</v>
      </c>
      <c r="BU20" s="46"/>
      <c r="BV20" s="46"/>
      <c r="BW20" s="46"/>
    </row>
    <row r="21" spans="1:75" x14ac:dyDescent="0.3">
      <c r="A21" s="38" t="s">
        <v>20</v>
      </c>
      <c r="B21" s="21">
        <v>526.69435055999998</v>
      </c>
      <c r="C21" s="21">
        <v>42.135549453000003</v>
      </c>
      <c r="D21" s="23">
        <v>0.10543988529999999</v>
      </c>
      <c r="E21" s="23">
        <v>2.7598837099999999E-2</v>
      </c>
      <c r="F21" s="23">
        <v>1.18299431E-2</v>
      </c>
      <c r="G21" s="23">
        <v>3.8903235600000002E-2</v>
      </c>
      <c r="H21" s="23">
        <v>9.4639560000000004E-4</v>
      </c>
      <c r="I21" s="23">
        <v>2.936413903</v>
      </c>
      <c r="J21" s="23">
        <v>0.3511591765</v>
      </c>
      <c r="K21" s="23">
        <v>3.4398828300000003E-2</v>
      </c>
      <c r="L21" s="23">
        <v>2.8391864000000002E-3</v>
      </c>
      <c r="M21" s="23">
        <v>5.2524951899999998E-2</v>
      </c>
      <c r="N21" s="23">
        <v>4.1641388600000002E-2</v>
      </c>
      <c r="P21" s="23" t="s">
        <v>20</v>
      </c>
      <c r="Q21" s="23">
        <v>1.7936165223315499</v>
      </c>
      <c r="R21" s="23">
        <v>1.0606188360876401</v>
      </c>
      <c r="S21" s="23">
        <v>4.1696476185073598E-2</v>
      </c>
      <c r="T21" s="23">
        <v>0.105555151187903</v>
      </c>
      <c r="U21" s="23">
        <v>0.105555151187903</v>
      </c>
      <c r="V21" s="23">
        <v>0.75138814024818501</v>
      </c>
      <c r="W21" s="23">
        <v>8.6916723613103597E-2</v>
      </c>
      <c r="X21" s="23">
        <v>2.76343970710493E-2</v>
      </c>
      <c r="Y21" s="23">
        <v>1025.25447424707</v>
      </c>
      <c r="Z21" s="23">
        <v>1.1845607419236501E-2</v>
      </c>
      <c r="AA21" s="23">
        <v>9.4764484780796596E-4</v>
      </c>
      <c r="AB21" s="23">
        <v>3.8942432130632101E-2</v>
      </c>
      <c r="AC21" s="23">
        <v>0</v>
      </c>
      <c r="AD21" s="23">
        <v>69.721922166047705</v>
      </c>
      <c r="AE21" s="23">
        <v>0</v>
      </c>
      <c r="AF21" s="23">
        <v>27.725670228225301</v>
      </c>
      <c r="AG21" s="23">
        <v>0</v>
      </c>
      <c r="AH21" s="23">
        <v>0</v>
      </c>
      <c r="AI21" s="23">
        <v>5.2594476929382898E-2</v>
      </c>
      <c r="AJ21" s="23">
        <v>3.7646764510122999E-2</v>
      </c>
      <c r="AK21" s="23">
        <v>7.6132082613009397E-2</v>
      </c>
      <c r="AL21" s="23">
        <v>1.2242781845236499</v>
      </c>
      <c r="AM21" s="23">
        <v>1.0553874394762901</v>
      </c>
      <c r="AN21" s="23">
        <v>2.93970091935036</v>
      </c>
      <c r="AO21" s="23">
        <v>527.25405750756397</v>
      </c>
      <c r="AP21" s="23">
        <v>0</v>
      </c>
      <c r="AQ21" s="23">
        <v>112.96658981795299</v>
      </c>
      <c r="AR21" s="23">
        <v>0</v>
      </c>
      <c r="AS21" s="23">
        <v>0.28564150454350501</v>
      </c>
      <c r="AT21" s="23">
        <v>2.8429473322962701E-3</v>
      </c>
      <c r="AU21" s="23">
        <v>4.0914538294383096</v>
      </c>
      <c r="AV21" s="23">
        <v>0</v>
      </c>
      <c r="AW21" s="23">
        <v>1.6708620171048801E-2</v>
      </c>
      <c r="AX21" s="23">
        <v>5.9968263751471601E-2</v>
      </c>
      <c r="AY21" s="23">
        <v>0.38207036749330497</v>
      </c>
      <c r="AZ21" s="23">
        <v>0.35151859848980499</v>
      </c>
      <c r="BA21" s="23">
        <v>0</v>
      </c>
      <c r="BB21" s="23">
        <v>0.32934833332899</v>
      </c>
      <c r="BC21" s="23">
        <v>42.1803171547148</v>
      </c>
      <c r="BD21" s="23">
        <v>3.4436440027693298E-2</v>
      </c>
      <c r="BE21" s="23">
        <v>0.13808091694851601</v>
      </c>
      <c r="BG21" s="106">
        <f t="shared" si="13"/>
        <v>2.6781825609228709</v>
      </c>
      <c r="BH21" s="46">
        <f t="shared" si="0"/>
        <v>1.0626788515367507E-3</v>
      </c>
      <c r="BI21" s="46">
        <f t="shared" si="1"/>
        <v>1.0624686825250194E-3</v>
      </c>
      <c r="BJ21" s="46">
        <f t="shared" si="2"/>
        <v>1.0931905661225563E-3</v>
      </c>
      <c r="BK21" s="46">
        <f t="shared" si="3"/>
        <v>1.2884590361708021E-3</v>
      </c>
      <c r="BL21" s="46">
        <f t="shared" si="4"/>
        <v>1.3241246474381084E-3</v>
      </c>
      <c r="BM21" s="46">
        <f t="shared" si="5"/>
        <v>1.0075390909670002E-3</v>
      </c>
      <c r="BN21" s="46">
        <f t="shared" si="6"/>
        <v>1.3200059340575134E-3</v>
      </c>
      <c r="BO21" s="46">
        <f t="shared" si="7"/>
        <v>1.1193981703334806E-3</v>
      </c>
      <c r="BP21" s="46">
        <f t="shared" si="8"/>
        <v>1.023530107876838E-3</v>
      </c>
      <c r="BQ21" s="46">
        <f t="shared" si="9"/>
        <v>1.0934014195272577E-3</v>
      </c>
      <c r="BR21" s="46">
        <f t="shared" si="10"/>
        <v>1.3246514199525326E-3</v>
      </c>
      <c r="BS21" s="46">
        <f t="shared" si="11"/>
        <v>1.323657173742214E-3</v>
      </c>
      <c r="BT21" s="46">
        <f t="shared" si="12"/>
        <v>1.3229046130703722E-3</v>
      </c>
      <c r="BU21" s="46"/>
      <c r="BV21" s="46"/>
      <c r="BW21" s="46"/>
    </row>
    <row r="22" spans="1:75" x14ac:dyDescent="0.3">
      <c r="A22" s="38" t="s">
        <v>125</v>
      </c>
      <c r="B22" s="21">
        <v>941.43772467999997</v>
      </c>
      <c r="C22" s="21">
        <v>75.315019570000004</v>
      </c>
      <c r="D22" s="23">
        <v>0.6403414489</v>
      </c>
      <c r="E22" s="23">
        <v>3.47472848E-2</v>
      </c>
      <c r="F22" s="23">
        <v>7.3048731000000004E-3</v>
      </c>
      <c r="G22" s="23">
        <v>3.5692266399999999E-2</v>
      </c>
      <c r="H22" s="23">
        <v>5.8438990000000003E-4</v>
      </c>
      <c r="I22" s="23">
        <v>14.393581885</v>
      </c>
      <c r="J22" s="23">
        <v>0.40208474550000001</v>
      </c>
      <c r="K22" s="23">
        <v>0.184622434</v>
      </c>
      <c r="L22" s="23">
        <v>1.7531698E-3</v>
      </c>
      <c r="M22" s="23">
        <v>3.2433633400000002E-2</v>
      </c>
      <c r="N22" s="23">
        <v>2.5713152199999999E-2</v>
      </c>
      <c r="P22" s="23" t="s">
        <v>125</v>
      </c>
      <c r="Q22" s="23">
        <v>3.5138936827727001</v>
      </c>
      <c r="R22" s="23">
        <v>4.9331407828018703</v>
      </c>
      <c r="S22" s="23">
        <v>2.5726896144323899E-2</v>
      </c>
      <c r="T22" s="23">
        <v>0.64072810904222999</v>
      </c>
      <c r="U22" s="23">
        <v>0.64072810904222999</v>
      </c>
      <c r="V22" s="23">
        <v>0.86738059315795502</v>
      </c>
      <c r="W22" s="23">
        <v>0.14263182711939401</v>
      </c>
      <c r="X22" s="23">
        <v>3.4767375315609902E-2</v>
      </c>
      <c r="Y22" s="23">
        <v>4438.00833442559</v>
      </c>
      <c r="Z22" s="23">
        <v>7.3087919739305597E-3</v>
      </c>
      <c r="AA22" s="23">
        <v>5.8470055546311903E-4</v>
      </c>
      <c r="AB22" s="23">
        <v>3.57109985314975E-2</v>
      </c>
      <c r="AC22" s="23">
        <v>0</v>
      </c>
      <c r="AD22" s="23">
        <v>70.6021728582203</v>
      </c>
      <c r="AE22" s="23">
        <v>0</v>
      </c>
      <c r="AF22" s="23">
        <v>40.646933150833298</v>
      </c>
      <c r="AG22" s="23">
        <v>0</v>
      </c>
      <c r="AH22" s="23">
        <v>0</v>
      </c>
      <c r="AI22" s="23">
        <v>3.2451019368693199E-2</v>
      </c>
      <c r="AJ22" s="23">
        <v>3.4522959617999602E-2</v>
      </c>
      <c r="AK22" s="23">
        <v>0.30798592169529398</v>
      </c>
      <c r="AL22" s="23">
        <v>3.2269283971250702</v>
      </c>
      <c r="AM22" s="23">
        <v>0.68304542656285105</v>
      </c>
      <c r="AN22" s="23">
        <v>14.402258165388901</v>
      </c>
      <c r="AO22" s="23">
        <v>941.98055938204402</v>
      </c>
      <c r="AP22" s="23">
        <v>0</v>
      </c>
      <c r="AQ22" s="23">
        <v>150.897684358758</v>
      </c>
      <c r="AR22" s="23">
        <v>0</v>
      </c>
      <c r="AS22" s="23">
        <v>0.25626209693291502</v>
      </c>
      <c r="AT22" s="23">
        <v>1.7541109749693801E-3</v>
      </c>
      <c r="AU22" s="23">
        <v>6.0647654803601201</v>
      </c>
      <c r="AV22" s="23">
        <v>0</v>
      </c>
      <c r="AW22" s="23">
        <v>2.06907485009011E-2</v>
      </c>
      <c r="AX22" s="23">
        <v>0.183573964101923</v>
      </c>
      <c r="AY22" s="23">
        <v>0.48199529485314602</v>
      </c>
      <c r="AZ22" s="23">
        <v>0.40230689384963297</v>
      </c>
      <c r="BA22" s="23">
        <v>0</v>
      </c>
      <c r="BB22" s="23">
        <v>0.38458591493986299</v>
      </c>
      <c r="BC22" s="23">
        <v>75.3584485479808</v>
      </c>
      <c r="BD22" s="23">
        <v>0.184733253365225</v>
      </c>
      <c r="BE22" s="23">
        <v>0.32564770067639698</v>
      </c>
      <c r="BG22" s="106">
        <f t="shared" si="13"/>
        <v>2.0023990311143587</v>
      </c>
      <c r="BH22" s="46">
        <f t="shared" si="0"/>
        <v>5.7660181636396562E-4</v>
      </c>
      <c r="BI22" s="46">
        <f t="shared" si="1"/>
        <v>5.7663103891822409E-4</v>
      </c>
      <c r="BJ22" s="46">
        <f t="shared" si="2"/>
        <v>6.0383431822851139E-4</v>
      </c>
      <c r="BK22" s="46">
        <f t="shared" si="3"/>
        <v>5.7818951108094591E-4</v>
      </c>
      <c r="BL22" s="46">
        <f t="shared" si="4"/>
        <v>5.3647392321699882E-4</v>
      </c>
      <c r="BM22" s="46">
        <f t="shared" si="5"/>
        <v>5.2482325688067992E-4</v>
      </c>
      <c r="BN22" s="46">
        <f t="shared" si="6"/>
        <v>5.3158937743278062E-4</v>
      </c>
      <c r="BO22" s="46">
        <f t="shared" si="7"/>
        <v>6.027881355885927E-4</v>
      </c>
      <c r="BP22" s="46">
        <f t="shared" si="8"/>
        <v>5.5249136436827796E-4</v>
      </c>
      <c r="BQ22" s="46">
        <f t="shared" si="9"/>
        <v>6.0024864164124887E-4</v>
      </c>
      <c r="BR22" s="46">
        <f t="shared" si="10"/>
        <v>5.3684187885286009E-4</v>
      </c>
      <c r="BS22" s="46">
        <f t="shared" si="11"/>
        <v>5.3604751828997387E-4</v>
      </c>
      <c r="BT22" s="46">
        <f t="shared" si="12"/>
        <v>5.3451028551452411E-4</v>
      </c>
      <c r="BU22" s="46"/>
      <c r="BV22" s="46"/>
      <c r="BW22" s="46"/>
    </row>
    <row r="23" spans="1:75" x14ac:dyDescent="0.3">
      <c r="A23" s="38" t="s">
        <v>21</v>
      </c>
      <c r="B23" s="21">
        <v>33202.368935999999</v>
      </c>
      <c r="C23" s="21">
        <v>2656.1894456</v>
      </c>
      <c r="D23" s="23">
        <v>28.246184619000001</v>
      </c>
      <c r="E23" s="23">
        <v>4.8787763637000001</v>
      </c>
      <c r="F23" s="23">
        <v>1.0016513175999999</v>
      </c>
      <c r="G23" s="23">
        <v>0.42980079049999997</v>
      </c>
      <c r="H23" s="23">
        <v>8.0132110600000001E-2</v>
      </c>
      <c r="I23" s="23">
        <v>426.62159330999998</v>
      </c>
      <c r="J23" s="23">
        <v>10.111554682</v>
      </c>
      <c r="K23" s="23">
        <v>5.2241742892999996</v>
      </c>
      <c r="L23" s="23">
        <v>0.2403963449</v>
      </c>
      <c r="M23" s="23">
        <v>4.4473321376000001</v>
      </c>
      <c r="N23" s="23">
        <v>3.5258131160000001</v>
      </c>
      <c r="P23" s="23" t="s">
        <v>21</v>
      </c>
      <c r="Q23" s="23">
        <v>185.827261163906</v>
      </c>
      <c r="R23" s="23">
        <v>150.29606858548701</v>
      </c>
      <c r="S23" s="23">
        <v>3.5279300629991499</v>
      </c>
      <c r="T23" s="23">
        <v>28.264079754339299</v>
      </c>
      <c r="U23" s="23">
        <v>28.264079754339299</v>
      </c>
      <c r="V23" s="23">
        <v>37.6078841244952</v>
      </c>
      <c r="W23" s="23">
        <v>11.301779389581499</v>
      </c>
      <c r="X23" s="23">
        <v>4.8817984238039802</v>
      </c>
      <c r="Y23" s="23">
        <v>129343.289635708</v>
      </c>
      <c r="Z23" s="23">
        <v>1.0022530665027001</v>
      </c>
      <c r="AA23" s="23">
        <v>8.0180403487820504E-2</v>
      </c>
      <c r="AB23" s="23">
        <v>0.43007602954142699</v>
      </c>
      <c r="AC23" s="23">
        <v>0</v>
      </c>
      <c r="AD23" s="23">
        <v>3071.8351755819599</v>
      </c>
      <c r="AE23" s="23">
        <v>0</v>
      </c>
      <c r="AF23" s="23">
        <v>1151.2197420356899</v>
      </c>
      <c r="AG23" s="23">
        <v>0</v>
      </c>
      <c r="AH23" s="23">
        <v>0</v>
      </c>
      <c r="AI23" s="23">
        <v>4.4500047440571198</v>
      </c>
      <c r="AJ23" s="23">
        <v>0.41576883231288198</v>
      </c>
      <c r="AK23" s="23">
        <v>9.6758359400543199</v>
      </c>
      <c r="AL23" s="23">
        <v>240.58302815389899</v>
      </c>
      <c r="AM23" s="23">
        <v>83.554922706458498</v>
      </c>
      <c r="AN23" s="23">
        <v>426.89282274938</v>
      </c>
      <c r="AO23" s="23">
        <v>33223.313321164896</v>
      </c>
      <c r="AP23" s="23">
        <v>0</v>
      </c>
      <c r="AQ23" s="23">
        <v>5880.1822595181802</v>
      </c>
      <c r="AR23" s="23">
        <v>0</v>
      </c>
      <c r="AS23" s="23">
        <v>6.5458302800128898</v>
      </c>
      <c r="AT23" s="23">
        <v>0.240541221054105</v>
      </c>
      <c r="AU23" s="23">
        <v>288.86741821670302</v>
      </c>
      <c r="AV23" s="23">
        <v>0</v>
      </c>
      <c r="AW23" s="23">
        <v>3.1198817559519898</v>
      </c>
      <c r="AX23" s="23">
        <v>23.647595824833701</v>
      </c>
      <c r="AY23" s="23">
        <v>18.909111267309299</v>
      </c>
      <c r="AZ23" s="23">
        <v>10.117997415903799</v>
      </c>
      <c r="BA23" s="23">
        <v>0</v>
      </c>
      <c r="BB23" s="23">
        <v>22.260592494155102</v>
      </c>
      <c r="BC23" s="23">
        <v>2657.8650150035501</v>
      </c>
      <c r="BD23" s="23">
        <v>5.2274931940214602</v>
      </c>
      <c r="BE23" s="23">
        <v>12.047186542324701</v>
      </c>
      <c r="BG23" s="106">
        <f t="shared" si="13"/>
        <v>2.2123705403866518</v>
      </c>
      <c r="BH23" s="46">
        <f t="shared" si="0"/>
        <v>6.3080996435132012E-4</v>
      </c>
      <c r="BI23" s="46">
        <f t="shared" si="1"/>
        <v>6.3081697968707232E-4</v>
      </c>
      <c r="BJ23" s="46">
        <f t="shared" si="2"/>
        <v>6.3354168290965975E-4</v>
      </c>
      <c r="BK23" s="46">
        <f t="shared" si="3"/>
        <v>6.1942993051811147E-4</v>
      </c>
      <c r="BL23" s="46">
        <f t="shared" si="4"/>
        <v>6.0075686232008007E-4</v>
      </c>
      <c r="BM23" s="46">
        <f t="shared" si="5"/>
        <v>6.4038747138370189E-4</v>
      </c>
      <c r="BN23" s="46">
        <f t="shared" si="6"/>
        <v>6.0266586589200616E-4</v>
      </c>
      <c r="BO23" s="46">
        <f t="shared" si="7"/>
        <v>6.3576116078807132E-4</v>
      </c>
      <c r="BP23" s="46">
        <f t="shared" si="8"/>
        <v>6.3716551078626623E-4</v>
      </c>
      <c r="BQ23" s="46">
        <f t="shared" si="9"/>
        <v>6.3529747241745981E-4</v>
      </c>
      <c r="BR23" s="46">
        <f t="shared" si="10"/>
        <v>6.0265539463697046E-4</v>
      </c>
      <c r="BS23" s="46">
        <f t="shared" si="11"/>
        <v>6.0094599963067118E-4</v>
      </c>
      <c r="BT23" s="46">
        <f t="shared" si="12"/>
        <v>6.0041384199949503E-4</v>
      </c>
      <c r="BU23" s="46"/>
      <c r="BV23" s="46"/>
      <c r="BW23" s="46"/>
    </row>
    <row r="24" spans="1:75" x14ac:dyDescent="0.3">
      <c r="A24" s="38" t="s">
        <v>22</v>
      </c>
      <c r="B24" s="21">
        <v>132322.05502</v>
      </c>
      <c r="C24" s="21">
        <v>10585.764514</v>
      </c>
      <c r="D24" s="23">
        <v>125.74907974</v>
      </c>
      <c r="E24" s="23">
        <v>32.517206522999999</v>
      </c>
      <c r="F24" s="23">
        <v>3.6687359820999998</v>
      </c>
      <c r="G24" s="23">
        <v>1.1743227382999999</v>
      </c>
      <c r="H24" s="23">
        <v>0.29349889179999999</v>
      </c>
      <c r="I24" s="23">
        <v>489.61169384999999</v>
      </c>
      <c r="J24" s="23">
        <v>47.910145090999997</v>
      </c>
      <c r="K24" s="23">
        <v>5.1998443732000004</v>
      </c>
      <c r="L24" s="23">
        <v>0.88049662100000003</v>
      </c>
      <c r="M24" s="23">
        <v>16.289186912000002</v>
      </c>
      <c r="N24" s="23">
        <v>12.913949747</v>
      </c>
      <c r="P24" s="23" t="s">
        <v>22</v>
      </c>
      <c r="Q24" s="23">
        <v>475.00554535894298</v>
      </c>
      <c r="R24" s="23">
        <v>185.44770580976601</v>
      </c>
      <c r="S24" s="23">
        <v>12.9130189654389</v>
      </c>
      <c r="T24" s="23">
        <v>125.761151739327</v>
      </c>
      <c r="U24" s="23">
        <v>125.761151739327</v>
      </c>
      <c r="V24" s="23">
        <v>285.62010700141502</v>
      </c>
      <c r="W24" s="23">
        <v>95.406915763409799</v>
      </c>
      <c r="X24" s="23">
        <v>32.519151131137797</v>
      </c>
      <c r="Y24" s="23">
        <v>184534.890060284</v>
      </c>
      <c r="Z24" s="23">
        <v>3.6684705840517799</v>
      </c>
      <c r="AA24" s="23">
        <v>0.29347795314159097</v>
      </c>
      <c r="AB24" s="23">
        <v>1.17433355791028</v>
      </c>
      <c r="AC24" s="23">
        <v>0</v>
      </c>
      <c r="AD24" s="23">
        <v>19018.531672789199</v>
      </c>
      <c r="AE24" s="23">
        <v>0</v>
      </c>
      <c r="AF24" s="23">
        <v>5015.0494524420301</v>
      </c>
      <c r="AG24" s="23">
        <v>0</v>
      </c>
      <c r="AH24" s="23">
        <v>0</v>
      </c>
      <c r="AI24" s="23">
        <v>16.288005929561301</v>
      </c>
      <c r="AJ24" s="23">
        <v>1.13526719661233</v>
      </c>
      <c r="AK24" s="23">
        <v>19.424295068204898</v>
      </c>
      <c r="AL24" s="23">
        <v>1667.84733902789</v>
      </c>
      <c r="AM24" s="23">
        <v>309.328851912956</v>
      </c>
      <c r="AN24" s="23">
        <v>489.63044799516803</v>
      </c>
      <c r="AO24" s="23">
        <v>132330.72300673701</v>
      </c>
      <c r="AP24" s="23">
        <v>0</v>
      </c>
      <c r="AQ24" s="23">
        <v>29791.1940293302</v>
      </c>
      <c r="AR24" s="23">
        <v>0</v>
      </c>
      <c r="AS24" s="23">
        <v>25.6482269426748</v>
      </c>
      <c r="AT24" s="23">
        <v>0.88043295187187098</v>
      </c>
      <c r="AU24" s="23">
        <v>1343.5367220084099</v>
      </c>
      <c r="AV24" s="23">
        <v>0</v>
      </c>
      <c r="AW24" s="23">
        <v>20.481918073572</v>
      </c>
      <c r="AX24" s="23">
        <v>202.29043680852101</v>
      </c>
      <c r="AY24" s="23">
        <v>119.59992942685101</v>
      </c>
      <c r="AZ24" s="23">
        <v>47.913617099468503</v>
      </c>
      <c r="BA24" s="23">
        <v>0</v>
      </c>
      <c r="BB24" s="23">
        <v>67.627543102697999</v>
      </c>
      <c r="BC24" s="23">
        <v>10586.4577843813</v>
      </c>
      <c r="BD24" s="23">
        <v>5.2001547519943196</v>
      </c>
      <c r="BE24" s="23">
        <v>55.635183019967897</v>
      </c>
      <c r="BG24" s="106">
        <f t="shared" si="13"/>
        <v>2.8140851865751122</v>
      </c>
      <c r="BH24" s="46">
        <f t="shared" si="0"/>
        <v>6.5506742135323538E-5</v>
      </c>
      <c r="BI24" s="46">
        <f t="shared" si="1"/>
        <v>6.5490818389458969E-5</v>
      </c>
      <c r="BJ24" s="46">
        <f t="shared" si="2"/>
        <v>9.6000697197672833E-5</v>
      </c>
      <c r="BK24" s="46">
        <f t="shared" si="3"/>
        <v>5.9802435256004755E-5</v>
      </c>
      <c r="BL24" s="46">
        <f t="shared" si="4"/>
        <v>-7.2340459906298675E-5</v>
      </c>
      <c r="BM24" s="46">
        <f t="shared" si="5"/>
        <v>9.2134895521293607E-6</v>
      </c>
      <c r="BN24" s="46">
        <f t="shared" si="6"/>
        <v>-7.1341524598628393E-5</v>
      </c>
      <c r="BO24" s="46">
        <f t="shared" si="7"/>
        <v>3.8304120190759524E-5</v>
      </c>
      <c r="BP24" s="46">
        <f t="shared" si="8"/>
        <v>7.246917040037274E-5</v>
      </c>
      <c r="BQ24" s="46">
        <f t="shared" si="9"/>
        <v>5.9690016093360307E-5</v>
      </c>
      <c r="BR24" s="46">
        <f t="shared" si="10"/>
        <v>-7.2310474123956164E-5</v>
      </c>
      <c r="BS24" s="46">
        <f t="shared" si="11"/>
        <v>-7.2501006040441641E-5</v>
      </c>
      <c r="BT24" s="46">
        <f t="shared" si="12"/>
        <v>-7.2075668508531183E-5</v>
      </c>
      <c r="BU24" s="46"/>
      <c r="BV24" s="46"/>
      <c r="BW24" s="46"/>
    </row>
    <row r="25" spans="1:75" x14ac:dyDescent="0.3">
      <c r="A25" s="38" t="s">
        <v>23</v>
      </c>
      <c r="B25" s="21">
        <v>44639.185490000003</v>
      </c>
      <c r="C25" s="21">
        <v>3571.1347632000002</v>
      </c>
      <c r="D25" s="23">
        <v>15.302020582000001</v>
      </c>
      <c r="E25" s="23">
        <v>14.592208938000001</v>
      </c>
      <c r="F25" s="23">
        <v>5.4437709420999996</v>
      </c>
      <c r="G25" s="23">
        <v>0.51997978410000001</v>
      </c>
      <c r="H25" s="23">
        <v>0.43550166610000002</v>
      </c>
      <c r="I25" s="23">
        <v>157.54879482000001</v>
      </c>
      <c r="J25" s="23">
        <v>12.783495749</v>
      </c>
      <c r="K25" s="23">
        <v>0.32670508619999999</v>
      </c>
      <c r="L25" s="23">
        <v>1.3065049277</v>
      </c>
      <c r="M25" s="23">
        <v>24.170342252000001</v>
      </c>
      <c r="N25" s="23">
        <v>19.162073806999999</v>
      </c>
      <c r="P25" s="23" t="s">
        <v>23</v>
      </c>
      <c r="Q25" s="23">
        <v>596.220029246232</v>
      </c>
      <c r="R25" s="23">
        <v>81.803628515402295</v>
      </c>
      <c r="S25" s="23">
        <v>19.167085897918199</v>
      </c>
      <c r="T25" s="23">
        <v>15.305884003332601</v>
      </c>
      <c r="U25" s="23">
        <v>15.305884003332601</v>
      </c>
      <c r="V25" s="23">
        <v>44.286217620805502</v>
      </c>
      <c r="W25" s="23">
        <v>13.246202988146701</v>
      </c>
      <c r="X25" s="23">
        <v>14.596006531222001</v>
      </c>
      <c r="Y25" s="23">
        <v>32469.448671229798</v>
      </c>
      <c r="Z25" s="23">
        <v>5.4451951066466098</v>
      </c>
      <c r="AA25" s="23">
        <v>0.43561586125684598</v>
      </c>
      <c r="AB25" s="23">
        <v>0.52011160759650898</v>
      </c>
      <c r="AC25" s="23">
        <v>0</v>
      </c>
      <c r="AD25" s="23">
        <v>7159.1070704076501</v>
      </c>
      <c r="AE25" s="23">
        <v>0</v>
      </c>
      <c r="AF25" s="23">
        <v>988.72724927884303</v>
      </c>
      <c r="AG25" s="23">
        <v>0</v>
      </c>
      <c r="AH25" s="23">
        <v>0</v>
      </c>
      <c r="AI25" s="23">
        <v>24.176662658987699</v>
      </c>
      <c r="AJ25" s="23">
        <v>0.50280993409802799</v>
      </c>
      <c r="AK25" s="23">
        <v>4.53274290355077</v>
      </c>
      <c r="AL25" s="23">
        <v>340.64248081250798</v>
      </c>
      <c r="AM25" s="23">
        <v>446.23612174719301</v>
      </c>
      <c r="AN25" s="23">
        <v>157.589367026113</v>
      </c>
      <c r="AO25" s="23">
        <v>44650.757314789102</v>
      </c>
      <c r="AP25" s="23">
        <v>0</v>
      </c>
      <c r="AQ25" s="23">
        <v>10813.5248042946</v>
      </c>
      <c r="AR25" s="23">
        <v>0</v>
      </c>
      <c r="AS25" s="23">
        <v>20.460560435116701</v>
      </c>
      <c r="AT25" s="23">
        <v>1.3068460017466801</v>
      </c>
      <c r="AU25" s="23">
        <v>669.93684021124602</v>
      </c>
      <c r="AV25" s="23">
        <v>0</v>
      </c>
      <c r="AW25" s="23">
        <v>9.6745005717619108</v>
      </c>
      <c r="AX25" s="23">
        <v>33.095972710152999</v>
      </c>
      <c r="AY25" s="23">
        <v>25.696717095731401</v>
      </c>
      <c r="AZ25" s="23">
        <v>12.7868173804434</v>
      </c>
      <c r="BA25" s="23">
        <v>0</v>
      </c>
      <c r="BB25" s="23">
        <v>90.306572596749007</v>
      </c>
      <c r="BC25" s="23">
        <v>3572.0605240210002</v>
      </c>
      <c r="BD25" s="23">
        <v>0.32677539411032702</v>
      </c>
      <c r="BE25" s="23">
        <v>7.8111917050915398</v>
      </c>
      <c r="BG25" s="106">
        <f t="shared" si="13"/>
        <v>3.0272512829995453</v>
      </c>
      <c r="BH25" s="46">
        <f t="shared" si="0"/>
        <v>2.5923019566946343E-4</v>
      </c>
      <c r="BI25" s="46">
        <f t="shared" si="1"/>
        <v>2.5923435613235999E-4</v>
      </c>
      <c r="BJ25" s="46">
        <f t="shared" si="2"/>
        <v>2.524778549275036E-4</v>
      </c>
      <c r="BK25" s="46">
        <f t="shared" si="3"/>
        <v>2.602480020766831E-4</v>
      </c>
      <c r="BL25" s="46">
        <f t="shared" si="4"/>
        <v>2.6161360603846762E-4</v>
      </c>
      <c r="BM25" s="46">
        <f t="shared" si="5"/>
        <v>2.5351657995154731E-4</v>
      </c>
      <c r="BN25" s="46">
        <f t="shared" si="6"/>
        <v>2.6221520084780279E-4</v>
      </c>
      <c r="BO25" s="46">
        <f t="shared" si="7"/>
        <v>2.5752152632673255E-4</v>
      </c>
      <c r="BP25" s="46">
        <f t="shared" si="8"/>
        <v>2.5983748957402369E-4</v>
      </c>
      <c r="BQ25" s="46">
        <f t="shared" si="9"/>
        <v>2.1520298672052831E-4</v>
      </c>
      <c r="BR25" s="46">
        <f t="shared" si="10"/>
        <v>2.6105836989109539E-4</v>
      </c>
      <c r="BS25" s="46">
        <f t="shared" si="11"/>
        <v>2.6149431074665218E-4</v>
      </c>
      <c r="BT25" s="46">
        <f t="shared" si="12"/>
        <v>2.6156307342731E-4</v>
      </c>
      <c r="BU25" s="46"/>
      <c r="BV25" s="46"/>
      <c r="BW25" s="46"/>
    </row>
    <row r="26" spans="1:75" x14ac:dyDescent="0.3">
      <c r="A26" s="38" t="s">
        <v>24</v>
      </c>
      <c r="B26" s="21">
        <v>95326.392397000003</v>
      </c>
      <c r="C26" s="21">
        <v>7626.1114551000001</v>
      </c>
      <c r="D26" s="23">
        <v>72.805932479999996</v>
      </c>
      <c r="E26" s="23">
        <v>22.081260186000002</v>
      </c>
      <c r="F26" s="23">
        <v>3.3939159642000001</v>
      </c>
      <c r="G26" s="23">
        <v>1.9848744192000001</v>
      </c>
      <c r="H26" s="23">
        <v>0.27151324630000001</v>
      </c>
      <c r="I26" s="23">
        <v>257.29043494000001</v>
      </c>
      <c r="J26" s="23">
        <v>40.09402498</v>
      </c>
      <c r="K26" s="23">
        <v>2.2694857960000001</v>
      </c>
      <c r="L26" s="23">
        <v>0.81453976549999996</v>
      </c>
      <c r="M26" s="23">
        <v>15.068985746999999</v>
      </c>
      <c r="N26" s="23">
        <v>11.946584117</v>
      </c>
      <c r="P26" s="23" t="s">
        <v>24</v>
      </c>
      <c r="Q26" s="23">
        <v>402.167675585712</v>
      </c>
      <c r="R26" s="23">
        <v>105.084079610358</v>
      </c>
      <c r="S26" s="23">
        <v>11.950649592356299</v>
      </c>
      <c r="T26" s="23">
        <v>72.827243472460907</v>
      </c>
      <c r="U26" s="23">
        <v>72.827243472460907</v>
      </c>
      <c r="V26" s="23">
        <v>196.026534439541</v>
      </c>
      <c r="W26" s="23">
        <v>60.0824482605885</v>
      </c>
      <c r="X26" s="23">
        <v>22.088103731296901</v>
      </c>
      <c r="Y26" s="23">
        <v>101785.147116334</v>
      </c>
      <c r="Z26" s="23">
        <v>3.3950704530839402</v>
      </c>
      <c r="AA26" s="23">
        <v>0.27160598960197702</v>
      </c>
      <c r="AB26" s="23">
        <v>1.9853429875669599</v>
      </c>
      <c r="AC26" s="23">
        <v>0</v>
      </c>
      <c r="AD26" s="23">
        <v>14367.786776548801</v>
      </c>
      <c r="AE26" s="23">
        <v>0</v>
      </c>
      <c r="AF26" s="23">
        <v>3776.2516555726002</v>
      </c>
      <c r="AG26" s="23">
        <v>0</v>
      </c>
      <c r="AH26" s="23">
        <v>0</v>
      </c>
      <c r="AI26" s="23">
        <v>15.0741171595122</v>
      </c>
      <c r="AJ26" s="23">
        <v>1.9192968521667599</v>
      </c>
      <c r="AK26" s="23">
        <v>11.515654850861599</v>
      </c>
      <c r="AL26" s="23">
        <v>1045.01335527933</v>
      </c>
      <c r="AM26" s="23">
        <v>285.90718627303198</v>
      </c>
      <c r="AN26" s="23">
        <v>257.36429146417402</v>
      </c>
      <c r="AO26" s="23">
        <v>95354.193012527699</v>
      </c>
      <c r="AP26" s="23">
        <v>0</v>
      </c>
      <c r="AQ26" s="23">
        <v>22101.833656045899</v>
      </c>
      <c r="AR26" s="23">
        <v>0</v>
      </c>
      <c r="AS26" s="23">
        <v>27.171597788668201</v>
      </c>
      <c r="AT26" s="23">
        <v>0.81481649332628403</v>
      </c>
      <c r="AU26" s="23">
        <v>990.69897023321403</v>
      </c>
      <c r="AV26" s="23">
        <v>0</v>
      </c>
      <c r="AW26" s="23">
        <v>13.9699885005742</v>
      </c>
      <c r="AX26" s="23">
        <v>124.327977911936</v>
      </c>
      <c r="AY26" s="23">
        <v>84.555888790614304</v>
      </c>
      <c r="AZ26" s="23">
        <v>40.105141659117002</v>
      </c>
      <c r="BA26" s="23">
        <v>0</v>
      </c>
      <c r="BB26" s="23">
        <v>62.680174159790297</v>
      </c>
      <c r="BC26" s="23">
        <v>7628.3354338640902</v>
      </c>
      <c r="BD26" s="23">
        <v>2.2700688688139601</v>
      </c>
      <c r="BE26" s="23">
        <v>35.747739287965899</v>
      </c>
      <c r="BG26" s="106">
        <f t="shared" si="13"/>
        <v>2.8973337430772026</v>
      </c>
      <c r="BH26" s="46">
        <f t="shared" si="0"/>
        <v>2.9163608134793019E-4</v>
      </c>
      <c r="BI26" s="46">
        <f t="shared" si="1"/>
        <v>2.9162683723994579E-4</v>
      </c>
      <c r="BJ26" s="46">
        <f t="shared" si="2"/>
        <v>2.9270955999039758E-4</v>
      </c>
      <c r="BK26" s="46">
        <f t="shared" si="3"/>
        <v>3.0992548610237738E-4</v>
      </c>
      <c r="BL26" s="46">
        <f t="shared" si="4"/>
        <v>3.4016425159549531E-4</v>
      </c>
      <c r="BM26" s="46">
        <f t="shared" si="5"/>
        <v>2.3606952783879876E-4</v>
      </c>
      <c r="BN26" s="46">
        <f t="shared" si="6"/>
        <v>3.4157929029558803E-4</v>
      </c>
      <c r="BO26" s="46">
        <f t="shared" si="7"/>
        <v>2.8705507140686396E-4</v>
      </c>
      <c r="BP26" s="46">
        <f t="shared" si="8"/>
        <v>2.7726523147893976E-4</v>
      </c>
      <c r="BQ26" s="46">
        <f t="shared" si="9"/>
        <v>2.5691846804577788E-4</v>
      </c>
      <c r="BR26" s="46">
        <f t="shared" si="10"/>
        <v>3.3973519526601107E-4</v>
      </c>
      <c r="BS26" s="46">
        <f t="shared" si="11"/>
        <v>3.4052806196478242E-4</v>
      </c>
      <c r="BT26" s="46">
        <f t="shared" si="12"/>
        <v>3.4030441810674566E-4</v>
      </c>
      <c r="BU26" s="46"/>
      <c r="BV26" s="46"/>
      <c r="BW26" s="46"/>
    </row>
    <row r="27" spans="1:75" x14ac:dyDescent="0.3">
      <c r="A27" s="38" t="s">
        <v>25</v>
      </c>
      <c r="B27" s="21">
        <v>11317.579460999999</v>
      </c>
      <c r="C27" s="21">
        <v>905.40634069999999</v>
      </c>
      <c r="D27" s="23">
        <v>3.1729952548</v>
      </c>
      <c r="E27" s="23">
        <v>0.52789104659999997</v>
      </c>
      <c r="F27" s="23">
        <v>4.2545591700000003E-2</v>
      </c>
      <c r="G27" s="23">
        <v>0.87607823750000002</v>
      </c>
      <c r="H27" s="23">
        <v>3.4036473999999998E-3</v>
      </c>
      <c r="I27" s="23">
        <v>39.357186308999999</v>
      </c>
      <c r="J27" s="23">
        <v>8.1379028789000003</v>
      </c>
      <c r="K27" s="23">
        <v>0.49769451209999999</v>
      </c>
      <c r="L27" s="23">
        <v>1.02109427E-2</v>
      </c>
      <c r="M27" s="23">
        <v>0.18890243179999999</v>
      </c>
      <c r="N27" s="23">
        <v>0.1497604887</v>
      </c>
      <c r="P27" s="23" t="s">
        <v>25</v>
      </c>
      <c r="Q27" s="23">
        <v>11.9483106744122</v>
      </c>
      <c r="R27" s="23">
        <v>13.5972348158438</v>
      </c>
      <c r="S27" s="23">
        <v>0.14974500217602299</v>
      </c>
      <c r="T27" s="23">
        <v>3.1727809699577301</v>
      </c>
      <c r="U27" s="23">
        <v>3.1727809699577301</v>
      </c>
      <c r="V27" s="23">
        <v>20.847410771419799</v>
      </c>
      <c r="W27" s="23">
        <v>3.3470351805410901</v>
      </c>
      <c r="X27" s="23">
        <v>0.52784713008455197</v>
      </c>
      <c r="Y27" s="23">
        <v>16874.011319731599</v>
      </c>
      <c r="Z27" s="23">
        <v>4.2541252938301702E-2</v>
      </c>
      <c r="AA27" s="23">
        <v>3.4032884497556199E-3</v>
      </c>
      <c r="AB27" s="23">
        <v>0.87603209703065299</v>
      </c>
      <c r="AC27" s="23">
        <v>0</v>
      </c>
      <c r="AD27" s="23">
        <v>1595.4077705868001</v>
      </c>
      <c r="AE27" s="23">
        <v>0</v>
      </c>
      <c r="AF27" s="23">
        <v>650.71818782914897</v>
      </c>
      <c r="AG27" s="23">
        <v>0</v>
      </c>
      <c r="AH27" s="23">
        <v>0</v>
      </c>
      <c r="AI27" s="23">
        <v>0.18888265398033699</v>
      </c>
      <c r="AJ27" s="23">
        <v>0.84688976404675897</v>
      </c>
      <c r="AK27" s="23">
        <v>1.3213602579886701</v>
      </c>
      <c r="AL27" s="23">
        <v>42.844572282987002</v>
      </c>
      <c r="AM27" s="23">
        <v>5.5911527132490102</v>
      </c>
      <c r="AN27" s="23">
        <v>39.355282456586501</v>
      </c>
      <c r="AO27" s="23">
        <v>11317.0169434569</v>
      </c>
      <c r="AP27" s="23">
        <v>0</v>
      </c>
      <c r="AQ27" s="23">
        <v>2514.3897856335798</v>
      </c>
      <c r="AR27" s="23">
        <v>0</v>
      </c>
      <c r="AS27" s="23">
        <v>5.8683079587548299</v>
      </c>
      <c r="AT27" s="23">
        <v>1.0209936966536701E-2</v>
      </c>
      <c r="AU27" s="23">
        <v>79.501943936146404</v>
      </c>
      <c r="AV27" s="23">
        <v>0</v>
      </c>
      <c r="AW27" s="23">
        <v>0.28961529204395697</v>
      </c>
      <c r="AX27" s="23">
        <v>4.0078972327249396</v>
      </c>
      <c r="AY27" s="23">
        <v>9.6819920290485193</v>
      </c>
      <c r="AZ27" s="23">
        <v>8.1375179938606905</v>
      </c>
      <c r="BA27" s="23">
        <v>0</v>
      </c>
      <c r="BB27" s="23">
        <v>3.5111502929552398</v>
      </c>
      <c r="BC27" s="23">
        <v>905.36132843907205</v>
      </c>
      <c r="BD27" s="23">
        <v>0.49767039445147898</v>
      </c>
      <c r="BE27" s="23">
        <v>3.5077330153329598</v>
      </c>
      <c r="BG27" s="106">
        <f t="shared" si="13"/>
        <v>2.7772224267283692</v>
      </c>
      <c r="BH27" s="46">
        <f t="shared" si="0"/>
        <v>-4.9702990382176598E-5</v>
      </c>
      <c r="BI27" s="46">
        <f t="shared" si="1"/>
        <v>-4.9714983101546234E-5</v>
      </c>
      <c r="BJ27" s="46">
        <f t="shared" si="2"/>
        <v>-6.75339308956629E-5</v>
      </c>
      <c r="BK27" s="46">
        <f t="shared" si="3"/>
        <v>-8.3192385494788949E-5</v>
      </c>
      <c r="BL27" s="46">
        <f t="shared" si="4"/>
        <v>-1.0197911287484148E-4</v>
      </c>
      <c r="BM27" s="46">
        <f t="shared" si="5"/>
        <v>-5.2667064848798426E-5</v>
      </c>
      <c r="BN27" s="46">
        <f t="shared" si="6"/>
        <v>-1.0546046702132726E-4</v>
      </c>
      <c r="BO27" s="46">
        <f t="shared" si="7"/>
        <v>-4.8373692127048171E-5</v>
      </c>
      <c r="BP27" s="46">
        <f t="shared" si="8"/>
        <v>-4.7295359140708255E-5</v>
      </c>
      <c r="BQ27" s="46">
        <f t="shared" si="9"/>
        <v>-4.8458739115369164E-5</v>
      </c>
      <c r="BR27" s="46">
        <f t="shared" si="10"/>
        <v>-9.8495652443420347E-5</v>
      </c>
      <c r="BS27" s="46">
        <f t="shared" si="11"/>
        <v>-1.046985974428453E-4</v>
      </c>
      <c r="BT27" s="46">
        <f t="shared" si="12"/>
        <v>-1.0340861005089435E-4</v>
      </c>
      <c r="BU27" s="46"/>
      <c r="BV27" s="46"/>
      <c r="BW27" s="46"/>
    </row>
    <row r="28" spans="1:75" x14ac:dyDescent="0.3">
      <c r="A28" s="38" t="s">
        <v>26</v>
      </c>
      <c r="B28" s="21">
        <v>122863.26473</v>
      </c>
      <c r="C28" s="21">
        <v>9829.0613647999999</v>
      </c>
      <c r="D28" s="23">
        <v>51.542897513</v>
      </c>
      <c r="E28" s="23">
        <v>12.381434465</v>
      </c>
      <c r="F28" s="23">
        <v>0.36336555949999999</v>
      </c>
      <c r="G28" s="23">
        <v>8.2420127567999995</v>
      </c>
      <c r="H28" s="23">
        <v>2.90692442E-2</v>
      </c>
      <c r="I28" s="23">
        <v>80.824347141000004</v>
      </c>
      <c r="J28" s="23">
        <v>85.127751153000006</v>
      </c>
      <c r="K28" s="23">
        <v>0.93490002039999998</v>
      </c>
      <c r="L28" s="23">
        <v>8.72077255E-2</v>
      </c>
      <c r="M28" s="23">
        <v>1.6133429918</v>
      </c>
      <c r="N28" s="23">
        <v>1.2790468053999999</v>
      </c>
      <c r="P28" s="23" t="s">
        <v>26</v>
      </c>
      <c r="Q28" s="23">
        <v>53.233108129486901</v>
      </c>
      <c r="R28" s="23">
        <v>29.357251401393299</v>
      </c>
      <c r="S28" s="23">
        <v>1.27908964431469</v>
      </c>
      <c r="T28" s="23">
        <v>51.5443671332973</v>
      </c>
      <c r="U28" s="23">
        <v>51.5443671332973</v>
      </c>
      <c r="V28" s="23">
        <v>275.59149663949398</v>
      </c>
      <c r="W28" s="23">
        <v>59.523687948457599</v>
      </c>
      <c r="X28" s="23">
        <v>12.3817818802482</v>
      </c>
      <c r="Y28" s="23">
        <v>88623.418623990801</v>
      </c>
      <c r="Z28" s="23">
        <v>0.36337754734608702</v>
      </c>
      <c r="AA28" s="23">
        <v>2.9070305519860899E-2</v>
      </c>
      <c r="AB28" s="23">
        <v>8.2422262658300998</v>
      </c>
      <c r="AC28" s="23">
        <v>0</v>
      </c>
      <c r="AD28" s="23">
        <v>19261.516685795901</v>
      </c>
      <c r="AE28" s="23">
        <v>0</v>
      </c>
      <c r="AF28" s="23">
        <v>6939.4526162064603</v>
      </c>
      <c r="AG28" s="23">
        <v>0</v>
      </c>
      <c r="AH28" s="23">
        <v>0</v>
      </c>
      <c r="AI28" s="23">
        <v>1.6133966698740001</v>
      </c>
      <c r="AJ28" s="23">
        <v>7.9680345163862896</v>
      </c>
      <c r="AK28" s="23">
        <v>9.4781280507102199</v>
      </c>
      <c r="AL28" s="23">
        <v>832.97906463952802</v>
      </c>
      <c r="AM28" s="23">
        <v>51.851446488420699</v>
      </c>
      <c r="AN28" s="23">
        <v>80.827340591334703</v>
      </c>
      <c r="AO28" s="23">
        <v>122867.326256827</v>
      </c>
      <c r="AP28" s="23">
        <v>0</v>
      </c>
      <c r="AQ28" s="23">
        <v>29120.8104781273</v>
      </c>
      <c r="AR28" s="23">
        <v>0</v>
      </c>
      <c r="AS28" s="23">
        <v>57.2771558831219</v>
      </c>
      <c r="AT28" s="23">
        <v>8.7210666120574196E-2</v>
      </c>
      <c r="AU28" s="23">
        <v>949.23088080301204</v>
      </c>
      <c r="AV28" s="23">
        <v>0</v>
      </c>
      <c r="AW28" s="23">
        <v>7.2975706046196596</v>
      </c>
      <c r="AX28" s="23">
        <v>96.958324899858695</v>
      </c>
      <c r="AY28" s="23">
        <v>120.078211094986</v>
      </c>
      <c r="AZ28" s="23">
        <v>85.130626709441302</v>
      </c>
      <c r="BA28" s="23">
        <v>0</v>
      </c>
      <c r="BB28" s="23">
        <v>28.999718020674901</v>
      </c>
      <c r="BC28" s="23">
        <v>9829.3862664175394</v>
      </c>
      <c r="BD28" s="23">
        <v>0.93493208843648501</v>
      </c>
      <c r="BE28" s="23">
        <v>43.089777910073302</v>
      </c>
      <c r="BG28" s="106">
        <f t="shared" si="13"/>
        <v>2.9626275424356474</v>
      </c>
      <c r="BH28" s="46">
        <f t="shared" si="0"/>
        <v>3.3057292071233198E-5</v>
      </c>
      <c r="BI28" s="46">
        <f t="shared" si="1"/>
        <v>3.3055202880625414E-5</v>
      </c>
      <c r="BJ28" s="46">
        <f t="shared" si="2"/>
        <v>2.8512566584547336E-5</v>
      </c>
      <c r="BK28" s="46">
        <f t="shared" si="3"/>
        <v>2.805936979127908E-5</v>
      </c>
      <c r="BL28" s="46">
        <f t="shared" si="4"/>
        <v>3.2991145620736399E-5</v>
      </c>
      <c r="BM28" s="46">
        <f t="shared" si="5"/>
        <v>2.5904962343592348E-5</v>
      </c>
      <c r="BN28" s="46">
        <f t="shared" si="6"/>
        <v>3.6510060378463576E-5</v>
      </c>
      <c r="BO28" s="46">
        <f t="shared" si="7"/>
        <v>3.7036492598909419E-5</v>
      </c>
      <c r="BP28" s="46">
        <f t="shared" si="8"/>
        <v>3.3779307010329427E-5</v>
      </c>
      <c r="BQ28" s="46">
        <f t="shared" si="9"/>
        <v>3.4301033035931489E-5</v>
      </c>
      <c r="BR28" s="46">
        <f t="shared" si="10"/>
        <v>3.3719725601559055E-5</v>
      </c>
      <c r="BS28" s="46">
        <f t="shared" si="11"/>
        <v>3.3271334287232004E-5</v>
      </c>
      <c r="BT28" s="46">
        <f t="shared" si="12"/>
        <v>3.3492843662307018E-5</v>
      </c>
      <c r="BU28" s="46"/>
      <c r="BV28" s="46"/>
      <c r="BW28" s="46"/>
    </row>
    <row r="29" spans="1:75" x14ac:dyDescent="0.3">
      <c r="A29" s="38" t="s">
        <v>27</v>
      </c>
      <c r="B29" s="21">
        <v>17730.124180999999</v>
      </c>
      <c r="C29" s="21">
        <v>1418.4099487999999</v>
      </c>
      <c r="D29" s="23">
        <v>1.7082336666</v>
      </c>
      <c r="E29" s="23">
        <v>0.13703390360000001</v>
      </c>
      <c r="F29" s="23">
        <v>2.7378851999999999E-3</v>
      </c>
      <c r="G29" s="23">
        <v>1.6850758669000001</v>
      </c>
      <c r="H29" s="23">
        <v>2.190308E-4</v>
      </c>
      <c r="I29" s="23">
        <v>42.787270065999998</v>
      </c>
      <c r="J29" s="23">
        <v>14.479713460999999</v>
      </c>
      <c r="K29" s="23">
        <v>0.55481410939999998</v>
      </c>
      <c r="L29" s="23">
        <v>6.5709239999999999E-4</v>
      </c>
      <c r="M29" s="23">
        <v>1.2156210400000001E-2</v>
      </c>
      <c r="N29" s="23">
        <v>9.6373551999999994E-3</v>
      </c>
      <c r="P29" s="23" t="s">
        <v>27</v>
      </c>
      <c r="Q29" s="23">
        <v>8.4681630666967305</v>
      </c>
      <c r="R29" s="23">
        <v>14.559960914038999</v>
      </c>
      <c r="S29" s="23">
        <v>9.6388866239311699E-3</v>
      </c>
      <c r="T29" s="23">
        <v>1.7085439870344901</v>
      </c>
      <c r="U29" s="23">
        <v>1.7085439870344901</v>
      </c>
      <c r="V29" s="23">
        <v>32.5340497117677</v>
      </c>
      <c r="W29" s="23">
        <v>3.76769885551932</v>
      </c>
      <c r="X29" s="23">
        <v>0.13704590275669301</v>
      </c>
      <c r="Y29" s="23">
        <v>21673.005344252499</v>
      </c>
      <c r="Z29" s="23">
        <v>2.7383336877096001E-3</v>
      </c>
      <c r="AA29" s="23">
        <v>2.19066538439326E-4</v>
      </c>
      <c r="AB29" s="23">
        <v>1.68519854960374</v>
      </c>
      <c r="AC29" s="23">
        <v>0</v>
      </c>
      <c r="AD29" s="23">
        <v>2595.5374237861702</v>
      </c>
      <c r="AE29" s="23">
        <v>0</v>
      </c>
      <c r="AF29" s="23">
        <v>1108.32479807146</v>
      </c>
      <c r="AG29" s="23">
        <v>0</v>
      </c>
      <c r="AH29" s="23">
        <v>0</v>
      </c>
      <c r="AI29" s="23">
        <v>1.2158190355581199E-2</v>
      </c>
      <c r="AJ29" s="23">
        <v>1.6291371710390901</v>
      </c>
      <c r="AK29" s="23">
        <v>1.62539050430121</v>
      </c>
      <c r="AL29" s="23">
        <v>33.722922331799097</v>
      </c>
      <c r="AM29" s="23">
        <v>4.09020167351113</v>
      </c>
      <c r="AN29" s="23">
        <v>42.795055152992397</v>
      </c>
      <c r="AO29" s="23">
        <v>17731.666792363099</v>
      </c>
      <c r="AP29" s="23">
        <v>0</v>
      </c>
      <c r="AQ29" s="23">
        <v>4028.6769564091101</v>
      </c>
      <c r="AR29" s="23">
        <v>0</v>
      </c>
      <c r="AS29" s="23">
        <v>10.8465048675573</v>
      </c>
      <c r="AT29" s="23">
        <v>6.5719829924436497E-4</v>
      </c>
      <c r="AU29" s="23">
        <v>115.52925635433699</v>
      </c>
      <c r="AV29" s="23">
        <v>0</v>
      </c>
      <c r="AW29" s="23">
        <v>4.9231604907719502E-3</v>
      </c>
      <c r="AX29" s="23">
        <v>1.9595173232604799</v>
      </c>
      <c r="AY29" s="23">
        <v>15.4116174374244</v>
      </c>
      <c r="AZ29" s="23">
        <v>14.4808568520408</v>
      </c>
      <c r="BA29" s="23">
        <v>0</v>
      </c>
      <c r="BB29" s="23">
        <v>5.0983093671687696</v>
      </c>
      <c r="BC29" s="23">
        <v>1418.5333071975299</v>
      </c>
      <c r="BD29" s="23">
        <v>0.55491476915599902</v>
      </c>
      <c r="BE29" s="23">
        <v>4.9575298145651097</v>
      </c>
      <c r="BG29" s="106">
        <f t="shared" si="13"/>
        <v>2.840029864627013</v>
      </c>
      <c r="BH29" s="46">
        <f t="shared" si="0"/>
        <v>8.7005107654758952E-5</v>
      </c>
      <c r="BI29" s="46">
        <f t="shared" si="1"/>
        <v>8.6969495408798173E-5</v>
      </c>
      <c r="BJ29" s="46">
        <f t="shared" si="2"/>
        <v>1.8166158445274939E-4</v>
      </c>
      <c r="BK29" s="46">
        <f t="shared" si="3"/>
        <v>8.7563415897643908E-5</v>
      </c>
      <c r="BL29" s="46">
        <f t="shared" si="4"/>
        <v>1.638080769786297E-4</v>
      </c>
      <c r="BM29" s="46">
        <f t="shared" si="5"/>
        <v>7.2805448199574045E-5</v>
      </c>
      <c r="BN29" s="46">
        <f t="shared" si="6"/>
        <v>1.631662730812241E-4</v>
      </c>
      <c r="BO29" s="46">
        <f t="shared" si="7"/>
        <v>1.8194867259328773E-4</v>
      </c>
      <c r="BP29" s="46">
        <f t="shared" si="8"/>
        <v>7.896503227637477E-5</v>
      </c>
      <c r="BQ29" s="46">
        <f t="shared" si="9"/>
        <v>1.8142969743127461E-4</v>
      </c>
      <c r="BR29" s="46">
        <f t="shared" si="10"/>
        <v>1.6116339857983326E-4</v>
      </c>
      <c r="BS29" s="46">
        <f t="shared" si="11"/>
        <v>1.6287605397142634E-4</v>
      </c>
      <c r="BT29" s="46">
        <f t="shared" si="12"/>
        <v>1.5890500032316731E-4</v>
      </c>
      <c r="BU29" s="46"/>
      <c r="BV29" s="46"/>
      <c r="BW29" s="46"/>
    </row>
    <row r="30" spans="1:75" x14ac:dyDescent="0.3">
      <c r="A30" s="38" t="s">
        <v>28</v>
      </c>
      <c r="B30" s="21">
        <v>601.79233575000001</v>
      </c>
      <c r="C30" s="21">
        <v>48.143385379000001</v>
      </c>
      <c r="D30" s="23">
        <v>0.42188691989999999</v>
      </c>
      <c r="E30" s="23">
        <v>3.9334476399999999E-2</v>
      </c>
      <c r="F30" s="23">
        <v>1.5748883599999999E-2</v>
      </c>
      <c r="G30" s="23">
        <v>1.5697618E-2</v>
      </c>
      <c r="H30" s="23">
        <v>1.2599107E-3</v>
      </c>
      <c r="I30" s="23">
        <v>10.383729753000001</v>
      </c>
      <c r="J30" s="23">
        <v>0.20219776689999999</v>
      </c>
      <c r="K30" s="23">
        <v>0.12987943530000001</v>
      </c>
      <c r="L30" s="23">
        <v>3.7797326999999999E-3</v>
      </c>
      <c r="M30" s="23">
        <v>6.9925045899999996E-2</v>
      </c>
      <c r="N30" s="23">
        <v>5.5436072599999997E-2</v>
      </c>
      <c r="P30" s="23" t="s">
        <v>28</v>
      </c>
      <c r="Q30" s="23">
        <v>3.6255104790705301</v>
      </c>
      <c r="R30" s="23">
        <v>3.61388609271317</v>
      </c>
      <c r="S30" s="23">
        <v>5.5471698706162399E-2</v>
      </c>
      <c r="T30" s="23">
        <v>0.42222308906409101</v>
      </c>
      <c r="U30" s="23">
        <v>0.42222308906409101</v>
      </c>
      <c r="V30" s="23">
        <v>0.36005367882405398</v>
      </c>
      <c r="W30" s="23">
        <v>5.5164222352653502E-2</v>
      </c>
      <c r="X30" s="23">
        <v>3.9360763858460698E-2</v>
      </c>
      <c r="Y30" s="23">
        <v>3089.8449883971398</v>
      </c>
      <c r="Z30" s="23">
        <v>1.57590154279342E-2</v>
      </c>
      <c r="AA30" s="23">
        <v>1.2607092642857799E-3</v>
      </c>
      <c r="AB30" s="23">
        <v>1.5707124084538299E-2</v>
      </c>
      <c r="AC30" s="23">
        <v>0</v>
      </c>
      <c r="AD30" s="23">
        <v>40.294648019955297</v>
      </c>
      <c r="AE30" s="23">
        <v>0</v>
      </c>
      <c r="AF30" s="23">
        <v>21.975710192104199</v>
      </c>
      <c r="AG30" s="23">
        <v>0</v>
      </c>
      <c r="AH30" s="23">
        <v>0</v>
      </c>
      <c r="AI30" s="23">
        <v>6.9970061050033894E-2</v>
      </c>
      <c r="AJ30" s="23">
        <v>1.5184731848343999E-2</v>
      </c>
      <c r="AK30" s="23">
        <v>0.215027182015917</v>
      </c>
      <c r="AL30" s="23">
        <v>1.96635866113654</v>
      </c>
      <c r="AM30" s="23">
        <v>1.32284595517584</v>
      </c>
      <c r="AN30" s="23">
        <v>10.3919429979867</v>
      </c>
      <c r="AO30" s="23">
        <v>602.23339585641304</v>
      </c>
      <c r="AP30" s="23">
        <v>0</v>
      </c>
      <c r="AQ30" s="23">
        <v>92.090327639896998</v>
      </c>
      <c r="AR30" s="23">
        <v>0</v>
      </c>
      <c r="AS30" s="23">
        <v>0.149398189779923</v>
      </c>
      <c r="AT30" s="23">
        <v>3.78216932414005E-3</v>
      </c>
      <c r="AU30" s="23">
        <v>4.46284630855338</v>
      </c>
      <c r="AV30" s="23">
        <v>0</v>
      </c>
      <c r="AW30" s="23">
        <v>2.5545912178141599E-2</v>
      </c>
      <c r="AX30" s="23">
        <v>8.0699794104461597E-2</v>
      </c>
      <c r="AY30" s="23">
        <v>0.24286382297205</v>
      </c>
      <c r="AZ30" s="23">
        <v>0.202334199792086</v>
      </c>
      <c r="BA30" s="23">
        <v>0</v>
      </c>
      <c r="BB30" s="23">
        <v>0.41794729037517098</v>
      </c>
      <c r="BC30" s="23">
        <v>48.1786697751836</v>
      </c>
      <c r="BD30" s="23">
        <v>0.129982440544894</v>
      </c>
      <c r="BE30" s="23">
        <v>0.19260196466451099</v>
      </c>
      <c r="BG30" s="106">
        <f t="shared" si="13"/>
        <v>1.9114335881338902</v>
      </c>
      <c r="BH30" s="46">
        <f t="shared" si="0"/>
        <v>7.3291080695361496E-4</v>
      </c>
      <c r="BI30" s="46">
        <f t="shared" si="1"/>
        <v>7.3290226488703961E-4</v>
      </c>
      <c r="BJ30" s="46">
        <f t="shared" si="2"/>
        <v>7.9682291209857406E-4</v>
      </c>
      <c r="BK30" s="46">
        <f t="shared" si="3"/>
        <v>6.6830579345654635E-4</v>
      </c>
      <c r="BL30" s="46">
        <f t="shared" si="4"/>
        <v>6.4333626379716174E-4</v>
      </c>
      <c r="BM30" s="46">
        <f t="shared" si="5"/>
        <v>6.0557496929147944E-4</v>
      </c>
      <c r="BN30" s="46">
        <f t="shared" si="6"/>
        <v>6.3382610035773404E-4</v>
      </c>
      <c r="BO30" s="46">
        <f t="shared" si="7"/>
        <v>7.909725293386064E-4</v>
      </c>
      <c r="BP30" s="46">
        <f t="shared" si="8"/>
        <v>6.7474974712991283E-4</v>
      </c>
      <c r="BQ30" s="46">
        <f t="shared" si="9"/>
        <v>7.9308355981112983E-4</v>
      </c>
      <c r="BR30" s="46">
        <f t="shared" si="10"/>
        <v>6.4465514718809727E-4</v>
      </c>
      <c r="BS30" s="46">
        <f t="shared" si="11"/>
        <v>6.4376289574802337E-4</v>
      </c>
      <c r="BT30" s="46">
        <f t="shared" si="12"/>
        <v>6.4265205833506677E-4</v>
      </c>
      <c r="BU30" s="46"/>
      <c r="BV30" s="46"/>
      <c r="BW30" s="46"/>
    </row>
    <row r="31" spans="1:75" x14ac:dyDescent="0.3">
      <c r="A31" s="38" t="s">
        <v>29</v>
      </c>
      <c r="B31" s="21">
        <v>1466.2362077</v>
      </c>
      <c r="C31" s="21">
        <v>117.29887530000001</v>
      </c>
      <c r="D31" s="23">
        <v>0.61178828129999996</v>
      </c>
      <c r="E31" s="23">
        <v>0.2657714773</v>
      </c>
      <c r="F31" s="23">
        <v>0.1073841695</v>
      </c>
      <c r="G31" s="23">
        <v>4.1688643300000001E-2</v>
      </c>
      <c r="H31" s="23">
        <v>8.5907334999999994E-3</v>
      </c>
      <c r="I31" s="23">
        <v>13.618499462999999</v>
      </c>
      <c r="J31" s="23">
        <v>0.5386498918</v>
      </c>
      <c r="K31" s="23">
        <v>0.14294696270000001</v>
      </c>
      <c r="L31" s="23">
        <v>2.57722004E-2</v>
      </c>
      <c r="M31" s="23">
        <v>0.47678566900000002</v>
      </c>
      <c r="N31" s="23">
        <v>0.37799236060000002</v>
      </c>
      <c r="P31" s="23" t="s">
        <v>29</v>
      </c>
      <c r="Q31" s="23">
        <v>13.7785204155731</v>
      </c>
      <c r="R31" s="23">
        <v>5.1895525174759998</v>
      </c>
      <c r="S31" s="23">
        <v>0.37828788755264903</v>
      </c>
      <c r="T31" s="23">
        <v>0.61222975164346405</v>
      </c>
      <c r="U31" s="23">
        <v>0.61222975164346405</v>
      </c>
      <c r="V31" s="23">
        <v>1.22096725862977</v>
      </c>
      <c r="W31" s="23">
        <v>0.239911401546441</v>
      </c>
      <c r="X31" s="23">
        <v>0.26597786571870002</v>
      </c>
      <c r="Y31" s="23">
        <v>3860.0434962374402</v>
      </c>
      <c r="Z31" s="23">
        <v>0.107468131379911</v>
      </c>
      <c r="AA31" s="23">
        <v>8.5974399980634601E-3</v>
      </c>
      <c r="AB31" s="23">
        <v>4.1716524363044599E-2</v>
      </c>
      <c r="AC31" s="23">
        <v>0</v>
      </c>
      <c r="AD31" s="23">
        <v>175.66703381610799</v>
      </c>
      <c r="AE31" s="23">
        <v>0</v>
      </c>
      <c r="AF31" s="23">
        <v>47.026550189508001</v>
      </c>
      <c r="AG31" s="23">
        <v>0</v>
      </c>
      <c r="AH31" s="23">
        <v>0</v>
      </c>
      <c r="AI31" s="23">
        <v>0.47715856622921099</v>
      </c>
      <c r="AJ31" s="23">
        <v>4.0328589976344302E-2</v>
      </c>
      <c r="AK31" s="23">
        <v>0.30323591032229202</v>
      </c>
      <c r="AL31" s="23">
        <v>6.8025856818535404</v>
      </c>
      <c r="AM31" s="23">
        <v>8.8718504597179599</v>
      </c>
      <c r="AN31" s="23">
        <v>13.628372446786001</v>
      </c>
      <c r="AO31" s="23">
        <v>1467.3095100399501</v>
      </c>
      <c r="AP31" s="23">
        <v>0</v>
      </c>
      <c r="AQ31" s="23">
        <v>298.25515924326299</v>
      </c>
      <c r="AR31" s="23">
        <v>0</v>
      </c>
      <c r="AS31" s="23">
        <v>0.59897457721528602</v>
      </c>
      <c r="AT31" s="23">
        <v>2.5792351849115599E-2</v>
      </c>
      <c r="AU31" s="23">
        <v>16.250050260722499</v>
      </c>
      <c r="AV31" s="23">
        <v>0</v>
      </c>
      <c r="AW31" s="23">
        <v>0.17580812958633199</v>
      </c>
      <c r="AX31" s="23">
        <v>0.49543911320367201</v>
      </c>
      <c r="AY31" s="23">
        <v>0.74998651422624096</v>
      </c>
      <c r="AZ31" s="23">
        <v>0.53902965670773195</v>
      </c>
      <c r="BA31" s="23">
        <v>0</v>
      </c>
      <c r="BB31" s="23">
        <v>1.9923648006942201</v>
      </c>
      <c r="BC31" s="23">
        <v>117.384743233519</v>
      </c>
      <c r="BD31" s="23">
        <v>0.14304792218696</v>
      </c>
      <c r="BE31" s="23">
        <v>0.33805839290955397</v>
      </c>
      <c r="BG31" s="106">
        <f t="shared" si="13"/>
        <v>2.5408341069497418</v>
      </c>
      <c r="BH31" s="46">
        <f t="shared" si="0"/>
        <v>7.3201189161305723E-4</v>
      </c>
      <c r="BI31" s="46">
        <f t="shared" si="1"/>
        <v>7.3204396290573446E-4</v>
      </c>
      <c r="BJ31" s="46">
        <f t="shared" si="2"/>
        <v>7.2160640691907598E-4</v>
      </c>
      <c r="BK31" s="46">
        <f t="shared" si="3"/>
        <v>7.7656346270390728E-4</v>
      </c>
      <c r="BL31" s="46">
        <f t="shared" si="4"/>
        <v>7.8188321706952049E-4</v>
      </c>
      <c r="BM31" s="46">
        <f t="shared" si="5"/>
        <v>6.6879276554911908E-4</v>
      </c>
      <c r="BN31" s="46">
        <f t="shared" si="6"/>
        <v>7.8066652439639605E-4</v>
      </c>
      <c r="BO31" s="46">
        <f t="shared" si="7"/>
        <v>7.2496854832101673E-4</v>
      </c>
      <c r="BP31" s="46">
        <f t="shared" si="8"/>
        <v>7.0503106658555874E-4</v>
      </c>
      <c r="BQ31" s="46">
        <f t="shared" si="9"/>
        <v>7.0627234782081802E-4</v>
      </c>
      <c r="BR31" s="46">
        <f t="shared" si="10"/>
        <v>7.8190642641434607E-4</v>
      </c>
      <c r="BS31" s="46">
        <f t="shared" si="11"/>
        <v>7.8210662244331561E-4</v>
      </c>
      <c r="BT31" s="46">
        <f t="shared" si="12"/>
        <v>7.8183313593932361E-4</v>
      </c>
      <c r="BU31" s="46"/>
      <c r="BV31" s="46"/>
      <c r="BW31" s="46"/>
    </row>
    <row r="32" spans="1:75" x14ac:dyDescent="0.3">
      <c r="A32" s="38" t="s">
        <v>30</v>
      </c>
      <c r="B32" s="21">
        <v>20920.497068000001</v>
      </c>
      <c r="C32" s="21">
        <v>1673.6396661000001</v>
      </c>
      <c r="D32" s="23">
        <v>17.552943508999999</v>
      </c>
      <c r="E32" s="23">
        <v>6.3111330600000001E-2</v>
      </c>
      <c r="F32" s="23">
        <v>6.8796498000000001E-3</v>
      </c>
      <c r="G32" s="23">
        <v>0.55402579610000002</v>
      </c>
      <c r="H32" s="23">
        <v>5.5037200000000004E-4</v>
      </c>
      <c r="I32" s="23">
        <v>440.41919478</v>
      </c>
      <c r="J32" s="23">
        <v>6.9384736285999997</v>
      </c>
      <c r="K32" s="23">
        <v>5.7175571084000003</v>
      </c>
      <c r="L32" s="23">
        <v>1.651116E-3</v>
      </c>
      <c r="M32" s="23">
        <v>3.05456463E-2</v>
      </c>
      <c r="N32" s="23">
        <v>2.4216366199999999E-2</v>
      </c>
      <c r="P32" s="23" t="s">
        <v>30</v>
      </c>
      <c r="Q32" s="23">
        <v>84.953542582806307</v>
      </c>
      <c r="R32" s="23">
        <v>149.76502042357501</v>
      </c>
      <c r="S32" s="23">
        <v>2.4223164696175501E-2</v>
      </c>
      <c r="T32" s="23">
        <v>17.556886552401402</v>
      </c>
      <c r="U32" s="23">
        <v>17.556886552401402</v>
      </c>
      <c r="V32" s="23">
        <v>10.758400183754601</v>
      </c>
      <c r="W32" s="23">
        <v>1.2600362318862599</v>
      </c>
      <c r="X32" s="23">
        <v>6.3129049583898797E-2</v>
      </c>
      <c r="Y32" s="23">
        <v>132754.64992075</v>
      </c>
      <c r="Z32" s="23">
        <v>6.8815623669785898E-3</v>
      </c>
      <c r="AA32" s="23">
        <v>5.5052585194983301E-4</v>
      </c>
      <c r="AB32" s="23">
        <v>0.55417625160390604</v>
      </c>
      <c r="AC32" s="23">
        <v>0</v>
      </c>
      <c r="AD32" s="23">
        <v>861.713564701932</v>
      </c>
      <c r="AE32" s="23">
        <v>0</v>
      </c>
      <c r="AF32" s="23">
        <v>827.42544742622795</v>
      </c>
      <c r="AG32" s="23">
        <v>0</v>
      </c>
      <c r="AH32" s="23">
        <v>0</v>
      </c>
      <c r="AI32" s="23">
        <v>3.0554161511086399E-2</v>
      </c>
      <c r="AJ32" s="23">
        <v>0.535740066123646</v>
      </c>
      <c r="AK32" s="23">
        <v>8.9846995696531504</v>
      </c>
      <c r="AL32" s="23">
        <v>53.482908604334597</v>
      </c>
      <c r="AM32" s="23">
        <v>1.83452560751729</v>
      </c>
      <c r="AN32" s="23">
        <v>440.51844547629003</v>
      </c>
      <c r="AO32" s="23">
        <v>20925.466739176602</v>
      </c>
      <c r="AP32" s="23">
        <v>0</v>
      </c>
      <c r="AQ32" s="23">
        <v>2685.5796430606702</v>
      </c>
      <c r="AR32" s="23">
        <v>0</v>
      </c>
      <c r="AS32" s="23">
        <v>3.5862802926338002</v>
      </c>
      <c r="AT32" s="23">
        <v>1.65157399187596E-3</v>
      </c>
      <c r="AU32" s="23">
        <v>113.93406821520099</v>
      </c>
      <c r="AV32" s="23">
        <v>0</v>
      </c>
      <c r="AW32" s="23">
        <v>1.35251664005993E-2</v>
      </c>
      <c r="AX32" s="23">
        <v>0.69648946962240499</v>
      </c>
      <c r="AY32" s="23">
        <v>7.54742369740414</v>
      </c>
      <c r="AZ32" s="23">
        <v>6.9402935482201498</v>
      </c>
      <c r="BA32" s="23">
        <v>0</v>
      </c>
      <c r="BB32" s="23">
        <v>6.84899551111228</v>
      </c>
      <c r="BC32" s="23">
        <v>1674.0372728385</v>
      </c>
      <c r="BD32" s="23">
        <v>5.71884116752857</v>
      </c>
      <c r="BE32" s="23">
        <v>7.68494820793663</v>
      </c>
      <c r="BG32" s="106">
        <f t="shared" si="13"/>
        <v>1.604253194737413</v>
      </c>
      <c r="BH32" s="46">
        <f t="shared" si="0"/>
        <v>2.3755033928914526E-4</v>
      </c>
      <c r="BI32" s="46">
        <f t="shared" si="1"/>
        <v>2.3757009740719176E-4</v>
      </c>
      <c r="BJ32" s="46">
        <f t="shared" si="2"/>
        <v>2.2463716124769681E-4</v>
      </c>
      <c r="BK32" s="46">
        <f t="shared" si="3"/>
        <v>2.8075757126875834E-4</v>
      </c>
      <c r="BL32" s="46">
        <f t="shared" si="4"/>
        <v>2.780035371262201E-4</v>
      </c>
      <c r="BM32" s="46">
        <f t="shared" si="5"/>
        <v>2.7156768685706657E-4</v>
      </c>
      <c r="BN32" s="46">
        <f t="shared" si="6"/>
        <v>2.7954174600628313E-4</v>
      </c>
      <c r="BO32" s="46">
        <f t="shared" si="7"/>
        <v>2.2535506505252576E-4</v>
      </c>
      <c r="BP32" s="46">
        <f t="shared" si="8"/>
        <v>2.6229394497493498E-4</v>
      </c>
      <c r="BQ32" s="46">
        <f t="shared" si="9"/>
        <v>2.2458177578728021E-4</v>
      </c>
      <c r="BR32" s="46">
        <f t="shared" si="10"/>
        <v>2.773832219904516E-4</v>
      </c>
      <c r="BS32" s="46">
        <f t="shared" si="11"/>
        <v>2.7877004149029798E-4</v>
      </c>
      <c r="BT32" s="46">
        <f t="shared" si="12"/>
        <v>2.8073973276396415E-4</v>
      </c>
      <c r="BU32" s="46"/>
      <c r="BV32" s="46"/>
      <c r="BW32" s="46"/>
    </row>
    <row r="33" spans="1:75" x14ac:dyDescent="0.3">
      <c r="A33" s="38" t="s">
        <v>31</v>
      </c>
      <c r="B33" s="21">
        <v>28987.095875999999</v>
      </c>
      <c r="C33" s="21">
        <v>2318.9677016000001</v>
      </c>
      <c r="D33" s="23">
        <v>28.474722831000001</v>
      </c>
      <c r="E33" s="23">
        <v>0.75991206529999999</v>
      </c>
      <c r="F33" s="23">
        <v>0.29724592280000001</v>
      </c>
      <c r="G33" s="23">
        <v>0.23930581440000001</v>
      </c>
      <c r="H33" s="23">
        <v>2.3779675199999999E-2</v>
      </c>
      <c r="I33" s="23">
        <v>708.82083342999999</v>
      </c>
      <c r="J33" s="23">
        <v>5.9697975901999998</v>
      </c>
      <c r="K33" s="23">
        <v>9.1115817888000006</v>
      </c>
      <c r="L33" s="23">
        <v>7.1339026299999997E-2</v>
      </c>
      <c r="M33" s="23">
        <v>1.3197720381</v>
      </c>
      <c r="N33" s="23">
        <v>1.0463058793</v>
      </c>
      <c r="P33" s="23" t="s">
        <v>31</v>
      </c>
      <c r="Q33" s="23">
        <v>166.647005908029</v>
      </c>
      <c r="R33" s="23">
        <v>242.762059974924</v>
      </c>
      <c r="S33" s="23">
        <v>1.0474921917645901</v>
      </c>
      <c r="T33" s="23">
        <v>28.509669716657399</v>
      </c>
      <c r="U33" s="23">
        <v>28.509669716657399</v>
      </c>
      <c r="V33" s="23">
        <v>5.9303855397395697</v>
      </c>
      <c r="W33" s="23">
        <v>0.99635730252846799</v>
      </c>
      <c r="X33" s="23">
        <v>0.76080202071062597</v>
      </c>
      <c r="Y33" s="23">
        <v>209359.964621502</v>
      </c>
      <c r="Z33" s="23">
        <v>0.29758246963303903</v>
      </c>
      <c r="AA33" s="23">
        <v>2.3806583205109901E-2</v>
      </c>
      <c r="AB33" s="23">
        <v>0.23953534687561601</v>
      </c>
      <c r="AC33" s="23">
        <v>0</v>
      </c>
      <c r="AD33" s="23">
        <v>685.64056506045904</v>
      </c>
      <c r="AE33" s="23">
        <v>0</v>
      </c>
      <c r="AF33" s="23">
        <v>938.71501358477599</v>
      </c>
      <c r="AG33" s="23">
        <v>0</v>
      </c>
      <c r="AH33" s="23">
        <v>0</v>
      </c>
      <c r="AI33" s="23">
        <v>1.32126841891493</v>
      </c>
      <c r="AJ33" s="23">
        <v>0.231566355272152</v>
      </c>
      <c r="AK33" s="23">
        <v>14.2141022718932</v>
      </c>
      <c r="AL33" s="23">
        <v>87.952944108439695</v>
      </c>
      <c r="AM33" s="23">
        <v>24.855438013365401</v>
      </c>
      <c r="AN33" s="23">
        <v>709.68887024234698</v>
      </c>
      <c r="AO33" s="23">
        <v>29021.907428826002</v>
      </c>
      <c r="AP33" s="23">
        <v>0</v>
      </c>
      <c r="AQ33" s="23">
        <v>3250.25088136157</v>
      </c>
      <c r="AR33" s="23">
        <v>0</v>
      </c>
      <c r="AS33" s="23">
        <v>2.4604715659281999</v>
      </c>
      <c r="AT33" s="23">
        <v>7.1420012189462506E-2</v>
      </c>
      <c r="AU33" s="23">
        <v>171.92180508885701</v>
      </c>
      <c r="AV33" s="23">
        <v>0</v>
      </c>
      <c r="AW33" s="23">
        <v>0.49592946750996703</v>
      </c>
      <c r="AX33" s="23">
        <v>1.6316559347627499</v>
      </c>
      <c r="AY33" s="23">
        <v>7.11100653588203</v>
      </c>
      <c r="AZ33" s="23">
        <v>5.9765938493273101</v>
      </c>
      <c r="BA33" s="23">
        <v>0</v>
      </c>
      <c r="BB33" s="23">
        <v>13.850981944705699</v>
      </c>
      <c r="BC33" s="23">
        <v>2321.7525964428401</v>
      </c>
      <c r="BD33" s="23">
        <v>9.1227331250392698</v>
      </c>
      <c r="BE33" s="23">
        <v>10.8108936047293</v>
      </c>
      <c r="BG33" s="106">
        <f t="shared" si="13"/>
        <v>1.3999126721517543</v>
      </c>
      <c r="BH33" s="46">
        <f t="shared" si="0"/>
        <v>1.200932752108661E-3</v>
      </c>
      <c r="BI33" s="46">
        <f t="shared" si="1"/>
        <v>1.2009200649575806E-3</v>
      </c>
      <c r="BJ33" s="46">
        <f t="shared" si="2"/>
        <v>1.2272950246016666E-3</v>
      </c>
      <c r="BK33" s="46">
        <f t="shared" si="3"/>
        <v>1.1711294651896818E-3</v>
      </c>
      <c r="BL33" s="46">
        <f t="shared" si="4"/>
        <v>1.1322168185481324E-3</v>
      </c>
      <c r="BM33" s="46">
        <f t="shared" si="5"/>
        <v>9.591596267374084E-4</v>
      </c>
      <c r="BN33" s="46">
        <f t="shared" si="6"/>
        <v>1.1315547787591812E-3</v>
      </c>
      <c r="BO33" s="46">
        <f t="shared" si="7"/>
        <v>1.2246209075804622E-3</v>
      </c>
      <c r="BP33" s="46">
        <f t="shared" si="8"/>
        <v>1.1384404621133247E-3</v>
      </c>
      <c r="BQ33" s="46">
        <f t="shared" si="9"/>
        <v>1.2238639237126207E-3</v>
      </c>
      <c r="BR33" s="46">
        <f t="shared" si="10"/>
        <v>1.135225607396737E-3</v>
      </c>
      <c r="BS33" s="46">
        <f t="shared" si="11"/>
        <v>1.1338176379946871E-3</v>
      </c>
      <c r="BT33" s="46">
        <f t="shared" si="12"/>
        <v>1.1338103780739325E-3</v>
      </c>
      <c r="BU33" s="46"/>
      <c r="BV33" s="46"/>
      <c r="BW33" s="46"/>
    </row>
    <row r="34" spans="1:75" x14ac:dyDescent="0.3">
      <c r="A34" s="38" t="s">
        <v>32</v>
      </c>
      <c r="B34" s="21">
        <v>189810.03558</v>
      </c>
      <c r="C34" s="21">
        <v>15184.802272999999</v>
      </c>
      <c r="D34" s="23">
        <v>173.65802819000001</v>
      </c>
      <c r="E34" s="23">
        <v>57.583500207</v>
      </c>
      <c r="F34" s="23">
        <v>9.2045195417999999</v>
      </c>
      <c r="G34" s="23">
        <v>0.3594246968</v>
      </c>
      <c r="H34" s="23">
        <v>0.73636151169999997</v>
      </c>
      <c r="I34" s="23">
        <v>313.14746903000002</v>
      </c>
      <c r="J34" s="23">
        <v>61.702068171999997</v>
      </c>
      <c r="K34" s="23">
        <v>1.1596569066</v>
      </c>
      <c r="L34" s="23">
        <v>2.2090846422000001</v>
      </c>
      <c r="M34" s="23">
        <v>40.868063061999997</v>
      </c>
      <c r="N34" s="23">
        <v>32.399907212999999</v>
      </c>
      <c r="P34" s="23" t="s">
        <v>32</v>
      </c>
      <c r="Q34" s="23">
        <v>1018.7827558553701</v>
      </c>
      <c r="R34" s="23">
        <v>154.48207638496899</v>
      </c>
      <c r="S34" s="23">
        <v>32.463350533409098</v>
      </c>
      <c r="T34" s="23">
        <v>173.844845590186</v>
      </c>
      <c r="U34" s="23">
        <v>173.844845590186</v>
      </c>
      <c r="V34" s="23">
        <v>414.68185905269598</v>
      </c>
      <c r="W34" s="23">
        <v>144.67204202331001</v>
      </c>
      <c r="X34" s="23">
        <v>57.661485410078498</v>
      </c>
      <c r="Y34" s="23">
        <v>131962.61773590199</v>
      </c>
      <c r="Z34" s="23">
        <v>9.2225483657544292</v>
      </c>
      <c r="AA34" s="23">
        <v>0.73780356818368997</v>
      </c>
      <c r="AB34" s="23">
        <v>0.36019837866228699</v>
      </c>
      <c r="AC34" s="23">
        <v>0</v>
      </c>
      <c r="AD34" s="23">
        <v>30171.588578057799</v>
      </c>
      <c r="AE34" s="23">
        <v>0</v>
      </c>
      <c r="AF34" s="23">
        <v>6374.9668608983402</v>
      </c>
      <c r="AG34" s="23">
        <v>0</v>
      </c>
      <c r="AH34" s="23">
        <v>0</v>
      </c>
      <c r="AI34" s="23">
        <v>40.948112105340599</v>
      </c>
      <c r="AJ34" s="23">
        <v>0.348216170910709</v>
      </c>
      <c r="AK34" s="23">
        <v>20.602967704794899</v>
      </c>
      <c r="AL34" s="23">
        <v>2593.5315235000598</v>
      </c>
      <c r="AM34" s="23">
        <v>764.5187058688</v>
      </c>
      <c r="AN34" s="23">
        <v>313.78009894912702</v>
      </c>
      <c r="AO34" s="23">
        <v>190058.87569930201</v>
      </c>
      <c r="AP34" s="23">
        <v>0</v>
      </c>
      <c r="AQ34" s="23">
        <v>45532.085345524902</v>
      </c>
      <c r="AR34" s="23">
        <v>0</v>
      </c>
      <c r="AS34" s="23">
        <v>40.875964422529499</v>
      </c>
      <c r="AT34" s="23">
        <v>2.2134109000826898</v>
      </c>
      <c r="AU34" s="23">
        <v>2235.0335258019099</v>
      </c>
      <c r="AV34" s="23">
        <v>0</v>
      </c>
      <c r="AW34" s="23">
        <v>36.743531901953403</v>
      </c>
      <c r="AX34" s="23">
        <v>316.47622563879901</v>
      </c>
      <c r="AY34" s="23">
        <v>174.21779139222301</v>
      </c>
      <c r="AZ34" s="23">
        <v>61.776895153284499</v>
      </c>
      <c r="BA34" s="23">
        <v>0</v>
      </c>
      <c r="BB34" s="23">
        <v>152.10610358228701</v>
      </c>
      <c r="BC34" s="23">
        <v>15204.7100321169</v>
      </c>
      <c r="BD34" s="23">
        <v>1.1621663775097399</v>
      </c>
      <c r="BE34" s="23">
        <v>74.961722958295795</v>
      </c>
      <c r="BG34" s="106">
        <f t="shared" si="13"/>
        <v>2.9946039910887814</v>
      </c>
      <c r="BH34" s="46">
        <f t="shared" si="0"/>
        <v>1.3109955885189813E-3</v>
      </c>
      <c r="BI34" s="46">
        <f t="shared" si="1"/>
        <v>1.3110318303122437E-3</v>
      </c>
      <c r="BJ34" s="46">
        <f t="shared" si="2"/>
        <v>1.075777504404169E-3</v>
      </c>
      <c r="BK34" s="46">
        <f t="shared" si="3"/>
        <v>1.3542977206692606E-3</v>
      </c>
      <c r="BL34" s="46">
        <f t="shared" si="4"/>
        <v>1.9586925610354713E-3</v>
      </c>
      <c r="BM34" s="46">
        <f t="shared" si="5"/>
        <v>2.1525562076706748E-3</v>
      </c>
      <c r="BN34" s="46">
        <f t="shared" si="6"/>
        <v>1.9583539617120944E-3</v>
      </c>
      <c r="BO34" s="46">
        <f t="shared" si="7"/>
        <v>2.0202300248078685E-3</v>
      </c>
      <c r="BP34" s="46">
        <f t="shared" si="8"/>
        <v>1.2127143141444712E-3</v>
      </c>
      <c r="BQ34" s="46">
        <f t="shared" si="9"/>
        <v>2.1639770310147039E-3</v>
      </c>
      <c r="BR34" s="46">
        <f t="shared" si="10"/>
        <v>1.958393897655833E-3</v>
      </c>
      <c r="BS34" s="46">
        <f t="shared" si="11"/>
        <v>1.9587187975892224E-3</v>
      </c>
      <c r="BT34" s="46">
        <f t="shared" si="12"/>
        <v>1.9581327808137639E-3</v>
      </c>
      <c r="BU34" s="46"/>
      <c r="BV34" s="46"/>
      <c r="BW34" s="46"/>
    </row>
    <row r="35" spans="1:75" x14ac:dyDescent="0.3">
      <c r="A35" s="38" t="s">
        <v>33</v>
      </c>
      <c r="B35" s="21">
        <v>7808.4950372000003</v>
      </c>
      <c r="C35" s="21">
        <v>624.67958112999997</v>
      </c>
      <c r="D35" s="23">
        <v>1.9517127298000001</v>
      </c>
      <c r="E35" s="23">
        <v>0.46679486910000001</v>
      </c>
      <c r="F35" s="23">
        <v>6.9127129300000006E-2</v>
      </c>
      <c r="G35" s="23">
        <v>0.6063844357</v>
      </c>
      <c r="H35" s="23">
        <v>5.5301715000000001E-3</v>
      </c>
      <c r="I35" s="23">
        <v>19.964135940999999</v>
      </c>
      <c r="J35" s="23">
        <v>5.6447478834</v>
      </c>
      <c r="K35" s="23">
        <v>0.2374410884</v>
      </c>
      <c r="L35" s="23">
        <v>1.6590515600000001E-2</v>
      </c>
      <c r="M35" s="23">
        <v>0.30692451669999998</v>
      </c>
      <c r="N35" s="23">
        <v>0.24332753230000001</v>
      </c>
      <c r="P35" s="23" t="s">
        <v>33</v>
      </c>
      <c r="Q35" s="23">
        <v>11.002201334740301</v>
      </c>
      <c r="R35" s="23">
        <v>7.1434116031229404</v>
      </c>
      <c r="S35" s="23">
        <v>0.24327547160716501</v>
      </c>
      <c r="T35" s="23">
        <v>1.95141945871858</v>
      </c>
      <c r="U35" s="23">
        <v>1.95141945871858</v>
      </c>
      <c r="V35" s="23">
        <v>14.6294868704188</v>
      </c>
      <c r="W35" s="23">
        <v>2.3871956229478601</v>
      </c>
      <c r="X35" s="23">
        <v>0.46671142642254199</v>
      </c>
      <c r="Y35" s="23">
        <v>9403.7184331905701</v>
      </c>
      <c r="Z35" s="23">
        <v>6.9112283233091307E-2</v>
      </c>
      <c r="AA35" s="23">
        <v>5.5289955814826998E-3</v>
      </c>
      <c r="AB35" s="23">
        <v>0.60634723560691295</v>
      </c>
      <c r="AC35" s="23">
        <v>0</v>
      </c>
      <c r="AD35" s="23">
        <v>1147.9172182514301</v>
      </c>
      <c r="AE35" s="23">
        <v>0</v>
      </c>
      <c r="AF35" s="23">
        <v>445.37593473336602</v>
      </c>
      <c r="AG35" s="23">
        <v>0</v>
      </c>
      <c r="AH35" s="23">
        <v>0</v>
      </c>
      <c r="AI35" s="23">
        <v>0.30685903523306501</v>
      </c>
      <c r="AJ35" s="23">
        <v>0.58617638504043701</v>
      </c>
      <c r="AK35" s="23">
        <v>0.77720080163997196</v>
      </c>
      <c r="AL35" s="23">
        <v>30.955631853256399</v>
      </c>
      <c r="AM35" s="23">
        <v>7.11058929507639</v>
      </c>
      <c r="AN35" s="23">
        <v>19.9620657258133</v>
      </c>
      <c r="AO35" s="23">
        <v>7807.8895685642901</v>
      </c>
      <c r="AP35" s="23">
        <v>0</v>
      </c>
      <c r="AQ35" s="23">
        <v>1779.72164710836</v>
      </c>
      <c r="AR35" s="23">
        <v>0</v>
      </c>
      <c r="AS35" s="23">
        <v>4.1850938123060901</v>
      </c>
      <c r="AT35" s="23">
        <v>1.6586995066854401E-2</v>
      </c>
      <c r="AU35" s="23">
        <v>58.020255372746902</v>
      </c>
      <c r="AV35" s="23">
        <v>0</v>
      </c>
      <c r="AW35" s="23">
        <v>0.26804809836726101</v>
      </c>
      <c r="AX35" s="23">
        <v>2.97378645166211</v>
      </c>
      <c r="AY35" s="23">
        <v>6.7870023820838696</v>
      </c>
      <c r="AZ35" s="23">
        <v>5.6443995210220903</v>
      </c>
      <c r="BA35" s="23">
        <v>0</v>
      </c>
      <c r="BB35" s="23">
        <v>2.9775918494203202</v>
      </c>
      <c r="BC35" s="23">
        <v>624.63114240204504</v>
      </c>
      <c r="BD35" s="23">
        <v>0.23741844385586999</v>
      </c>
      <c r="BE35" s="23">
        <v>2.3466992563905098</v>
      </c>
      <c r="BG35" s="106">
        <f t="shared" si="13"/>
        <v>2.8492361752319399</v>
      </c>
      <c r="BH35" s="46">
        <f t="shared" ref="BH35:BH51" si="14">(AO35-B35)/(B35+1E-50)</f>
        <v>-7.7539734971423963E-5</v>
      </c>
      <c r="BI35" s="46">
        <f t="shared" ref="BI35:BI51" si="15">(BC35-C35)/(C35+1E-50)</f>
        <v>-7.7541718055373037E-5</v>
      </c>
      <c r="BJ35" s="46">
        <f t="shared" ref="BJ35:BJ51" si="16">(U35-D35)/(D35+1E-50)</f>
        <v>-1.5026344653197473E-4</v>
      </c>
      <c r="BK35" s="46">
        <f t="shared" ref="BK35:BK51" si="17">(X35-E35)/(E35+1E-50)</f>
        <v>-1.7875662947817788E-4</v>
      </c>
      <c r="BL35" s="46">
        <f t="shared" ref="BL35:BL51" si="18">(Z35-F35)/(F35+1E-50)</f>
        <v>-2.1476469598889761E-4</v>
      </c>
      <c r="BM35" s="46">
        <f t="shared" ref="BM35:BM51" si="19">(AB35-G35)/(G35+1E-50)</f>
        <v>-6.1347374531653203E-5</v>
      </c>
      <c r="BN35" s="46">
        <f t="shared" ref="BN35:BN51" si="20">(AA35-H35)/(H35+1E-50)</f>
        <v>-2.1263689874724033E-4</v>
      </c>
      <c r="BO35" s="46">
        <f t="shared" ref="BO35:BO51" si="21">(AN35-I35)/(I35+1E-50)</f>
        <v>-1.0369670857865235E-4</v>
      </c>
      <c r="BP35" s="46">
        <f t="shared" ref="BP35:BP51" si="22">(AZ35-J35)/(J35+1E-50)</f>
        <v>-6.1714426420027366E-5</v>
      </c>
      <c r="BQ35" s="46">
        <f t="shared" ref="BQ35:BQ51" si="23">(BD35-K35)/(K35+1E-50)</f>
        <v>-9.5369105164559882E-5</v>
      </c>
      <c r="BR35" s="46">
        <f t="shared" ref="BR35:BR51" si="24">(AT35-L35)/(L35+1E-50)</f>
        <v>-2.1220155120438186E-4</v>
      </c>
      <c r="BS35" s="46">
        <f t="shared" ref="BS35:BS51" si="25">(AI35-M35)/(M35+1E-50)</f>
        <v>-2.1334713707140307E-4</v>
      </c>
      <c r="BT35" s="46">
        <f t="shared" ref="BT35:BT51" si="26">(S35-N35)/(N35+1E-50)</f>
        <v>-2.1395315336046028E-4</v>
      </c>
      <c r="BU35" s="46"/>
      <c r="BV35" s="46"/>
      <c r="BW35" s="46"/>
    </row>
    <row r="36" spans="1:75" x14ac:dyDescent="0.3">
      <c r="A36" s="38" t="s">
        <v>34</v>
      </c>
      <c r="B36" s="21">
        <v>67657.011517999999</v>
      </c>
      <c r="C36" s="21">
        <v>5412.5609317999997</v>
      </c>
      <c r="D36" s="23">
        <v>55.928289108999998</v>
      </c>
      <c r="E36" s="23">
        <v>15.231438008</v>
      </c>
      <c r="F36" s="23">
        <v>2.7689607677999999</v>
      </c>
      <c r="G36" s="23">
        <v>0.78704968679999998</v>
      </c>
      <c r="H36" s="23">
        <v>0.221516872</v>
      </c>
      <c r="I36" s="23">
        <v>425.28357134999999</v>
      </c>
      <c r="J36" s="23">
        <v>23.110564945</v>
      </c>
      <c r="K36" s="23">
        <v>4.6486032738</v>
      </c>
      <c r="L36" s="23">
        <v>0.66455063690000005</v>
      </c>
      <c r="M36" s="23">
        <v>12.294186072</v>
      </c>
      <c r="N36" s="23">
        <v>9.7467420950000001</v>
      </c>
      <c r="P36" s="23" t="s">
        <v>34</v>
      </c>
      <c r="Q36" s="23">
        <v>370.25979805253797</v>
      </c>
      <c r="R36" s="23">
        <v>159.36052191829501</v>
      </c>
      <c r="S36" s="23">
        <v>9.7753019199987907</v>
      </c>
      <c r="T36" s="23">
        <v>56.090418387810097</v>
      </c>
      <c r="U36" s="23">
        <v>56.090418387810097</v>
      </c>
      <c r="V36" s="23">
        <v>115.33311208031699</v>
      </c>
      <c r="W36" s="23">
        <v>37.080417166093</v>
      </c>
      <c r="X36" s="23">
        <v>15.276163391107</v>
      </c>
      <c r="Y36" s="23">
        <v>136941.122458717</v>
      </c>
      <c r="Z36" s="23">
        <v>2.7770750832265398</v>
      </c>
      <c r="AA36" s="23">
        <v>0.22216641307526699</v>
      </c>
      <c r="AB36" s="23">
        <v>0.78991529589710796</v>
      </c>
      <c r="AC36" s="23">
        <v>0</v>
      </c>
      <c r="AD36" s="23">
        <v>8911.0036708704702</v>
      </c>
      <c r="AE36" s="23">
        <v>0</v>
      </c>
      <c r="AF36" s="23">
        <v>2385.83743205052</v>
      </c>
      <c r="AG36" s="23">
        <v>0</v>
      </c>
      <c r="AH36" s="23">
        <v>0</v>
      </c>
      <c r="AI36" s="23">
        <v>12.3302064047413</v>
      </c>
      <c r="AJ36" s="23">
        <v>0.76363765223200297</v>
      </c>
      <c r="AK36" s="23">
        <v>12.301407879187799</v>
      </c>
      <c r="AL36" s="23">
        <v>694.37452957092501</v>
      </c>
      <c r="AM36" s="23">
        <v>231.130440953803</v>
      </c>
      <c r="AN36" s="23">
        <v>426.48036205996499</v>
      </c>
      <c r="AO36" s="23">
        <v>67859.153922022495</v>
      </c>
      <c r="AP36" s="23">
        <v>0</v>
      </c>
      <c r="AQ36" s="23">
        <v>14499.5630569729</v>
      </c>
      <c r="AR36" s="23">
        <v>0</v>
      </c>
      <c r="AS36" s="23">
        <v>16.070314599084998</v>
      </c>
      <c r="AT36" s="23">
        <v>0.66649889972681997</v>
      </c>
      <c r="AU36" s="23">
        <v>702.10306194072905</v>
      </c>
      <c r="AV36" s="23">
        <v>0</v>
      </c>
      <c r="AW36" s="23">
        <v>9.7436881587274708</v>
      </c>
      <c r="AX36" s="23">
        <v>79.151736917172499</v>
      </c>
      <c r="AY36" s="23">
        <v>51.7316024903174</v>
      </c>
      <c r="AZ36" s="23">
        <v>23.182915691880101</v>
      </c>
      <c r="BA36" s="23">
        <v>0</v>
      </c>
      <c r="BB36" s="23">
        <v>51.592262545704699</v>
      </c>
      <c r="BC36" s="23">
        <v>5428.73227869728</v>
      </c>
      <c r="BD36" s="23">
        <v>4.6615665246783697</v>
      </c>
      <c r="BE36" s="23">
        <v>24.989638162272701</v>
      </c>
      <c r="BG36" s="106">
        <f t="shared" si="13"/>
        <v>2.6708930027494975</v>
      </c>
      <c r="BH36" s="46">
        <f t="shared" si="14"/>
        <v>2.987752481037624E-3</v>
      </c>
      <c r="BI36" s="46">
        <f t="shared" si="15"/>
        <v>2.987744082892446E-3</v>
      </c>
      <c r="BJ36" s="46">
        <f t="shared" si="16"/>
        <v>2.8988778557863817E-3</v>
      </c>
      <c r="BK36" s="46">
        <f t="shared" si="17"/>
        <v>2.9363861168925048E-3</v>
      </c>
      <c r="BL36" s="46">
        <f t="shared" si="18"/>
        <v>2.9304551804780372E-3</v>
      </c>
      <c r="BM36" s="46">
        <f t="shared" si="19"/>
        <v>3.6409506860475629E-3</v>
      </c>
      <c r="BN36" s="46">
        <f t="shared" si="20"/>
        <v>2.9322419976523981E-3</v>
      </c>
      <c r="BO36" s="46">
        <f t="shared" si="21"/>
        <v>2.8141004980887572E-3</v>
      </c>
      <c r="BP36" s="46">
        <f t="shared" si="22"/>
        <v>3.1306351468380778E-3</v>
      </c>
      <c r="BQ36" s="46">
        <f t="shared" si="23"/>
        <v>2.7886335130880902E-3</v>
      </c>
      <c r="BR36" s="46">
        <f t="shared" si="24"/>
        <v>2.9316995856150147E-3</v>
      </c>
      <c r="BS36" s="46">
        <f t="shared" si="25"/>
        <v>2.9298672177523236E-3</v>
      </c>
      <c r="BT36" s="46">
        <f t="shared" si="26"/>
        <v>2.9301919267404825E-3</v>
      </c>
      <c r="BU36" s="46"/>
      <c r="BV36" s="46"/>
      <c r="BW36" s="46"/>
    </row>
    <row r="37" spans="1:75" x14ac:dyDescent="0.3">
      <c r="A37" s="38" t="s">
        <v>35</v>
      </c>
      <c r="B37" s="21">
        <v>76050.878949000005</v>
      </c>
      <c r="C37" s="21">
        <v>6084.0701630000003</v>
      </c>
      <c r="D37" s="23">
        <v>46.457088302999999</v>
      </c>
      <c r="E37" s="23">
        <v>13.191892633</v>
      </c>
      <c r="F37" s="23">
        <v>1.5185226351000001</v>
      </c>
      <c r="G37" s="23">
        <v>3.197336183</v>
      </c>
      <c r="H37" s="23">
        <v>0.1214818111</v>
      </c>
      <c r="I37" s="23">
        <v>115.12623972</v>
      </c>
      <c r="J37" s="23">
        <v>41.688201821</v>
      </c>
      <c r="K37" s="23">
        <v>1.0155294951</v>
      </c>
      <c r="L37" s="23">
        <v>0.36444540869999997</v>
      </c>
      <c r="M37" s="23">
        <v>6.7422408472999997</v>
      </c>
      <c r="N37" s="23">
        <v>5.3451999198999998</v>
      </c>
      <c r="P37" s="23" t="s">
        <v>35</v>
      </c>
      <c r="Q37" s="23">
        <v>179.90695584683701</v>
      </c>
      <c r="R37" s="23">
        <v>47.016569299634597</v>
      </c>
      <c r="S37" s="23">
        <v>5.34588426420878</v>
      </c>
      <c r="T37" s="23">
        <v>46.469267417331601</v>
      </c>
      <c r="U37" s="23">
        <v>46.469267417331601</v>
      </c>
      <c r="V37" s="23">
        <v>165.528274685692</v>
      </c>
      <c r="W37" s="23">
        <v>43.769174118551</v>
      </c>
      <c r="X37" s="23">
        <v>13.194934085269299</v>
      </c>
      <c r="Y37" s="23">
        <v>64251.920749955498</v>
      </c>
      <c r="Z37" s="23">
        <v>1.5187175727762201</v>
      </c>
      <c r="AA37" s="23">
        <v>0.121497441441032</v>
      </c>
      <c r="AB37" s="23">
        <v>3.1985464289086698</v>
      </c>
      <c r="AC37" s="23">
        <v>0</v>
      </c>
      <c r="AD37" s="23">
        <v>11773.675234812201</v>
      </c>
      <c r="AE37" s="23">
        <v>0</v>
      </c>
      <c r="AF37" s="23">
        <v>3618.2529866814898</v>
      </c>
      <c r="AG37" s="23">
        <v>0</v>
      </c>
      <c r="AH37" s="23">
        <v>0</v>
      </c>
      <c r="AI37" s="23">
        <v>6.7431093814562102</v>
      </c>
      <c r="AJ37" s="23">
        <v>3.09214104036751</v>
      </c>
      <c r="AK37" s="23">
        <v>7.3809061820463899</v>
      </c>
      <c r="AL37" s="23">
        <v>699.91782728436499</v>
      </c>
      <c r="AM37" s="23">
        <v>134.13932310946001</v>
      </c>
      <c r="AN37" s="23">
        <v>115.15417682775301</v>
      </c>
      <c r="AO37" s="23">
        <v>76073.676925764797</v>
      </c>
      <c r="AP37" s="23">
        <v>0</v>
      </c>
      <c r="AQ37" s="23">
        <v>17906.930234406402</v>
      </c>
      <c r="AR37" s="23">
        <v>0</v>
      </c>
      <c r="AS37" s="23">
        <v>27.923900793019001</v>
      </c>
      <c r="AT37" s="23">
        <v>0.364492002515517</v>
      </c>
      <c r="AU37" s="23">
        <v>697.82271768147598</v>
      </c>
      <c r="AV37" s="23">
        <v>0</v>
      </c>
      <c r="AW37" s="23">
        <v>8.1853009823123202</v>
      </c>
      <c r="AX37" s="23">
        <v>83.102785349011796</v>
      </c>
      <c r="AY37" s="23">
        <v>71.452275109444699</v>
      </c>
      <c r="AZ37" s="23">
        <v>41.702364231136301</v>
      </c>
      <c r="BA37" s="23">
        <v>0</v>
      </c>
      <c r="BB37" s="23">
        <v>34.270453063350899</v>
      </c>
      <c r="BC37" s="23">
        <v>6085.8943654271097</v>
      </c>
      <c r="BD37" s="23">
        <v>1.0158265651837599</v>
      </c>
      <c r="BE37" s="23">
        <v>27.888777312372302</v>
      </c>
      <c r="BG37" s="106">
        <f t="shared" si="13"/>
        <v>2.9423662586279034</v>
      </c>
      <c r="BH37" s="46">
        <f t="shared" si="14"/>
        <v>2.9977269270063949E-4</v>
      </c>
      <c r="BI37" s="46">
        <f t="shared" si="15"/>
        <v>2.9983257560098792E-4</v>
      </c>
      <c r="BJ37" s="46">
        <f t="shared" si="16"/>
        <v>2.6215836541816173E-4</v>
      </c>
      <c r="BK37" s="46">
        <f t="shared" si="17"/>
        <v>2.305546560992066E-4</v>
      </c>
      <c r="BL37" s="46">
        <f t="shared" si="18"/>
        <v>1.2837324364756223E-4</v>
      </c>
      <c r="BM37" s="46">
        <f t="shared" si="19"/>
        <v>3.7851694016556429E-4</v>
      </c>
      <c r="BN37" s="46">
        <f t="shared" si="20"/>
        <v>1.286640435343073E-4</v>
      </c>
      <c r="BO37" s="46">
        <f t="shared" si="21"/>
        <v>2.4266498950152975E-4</v>
      </c>
      <c r="BP37" s="46">
        <f t="shared" si="22"/>
        <v>3.3972225996004799E-4</v>
      </c>
      <c r="BQ37" s="46">
        <f t="shared" si="23"/>
        <v>2.9252728275572693E-4</v>
      </c>
      <c r="BR37" s="46">
        <f t="shared" si="24"/>
        <v>1.2784854577597664E-4</v>
      </c>
      <c r="BS37" s="46">
        <f t="shared" si="25"/>
        <v>1.2881980574133285E-4</v>
      </c>
      <c r="BT37" s="46">
        <f t="shared" si="26"/>
        <v>1.2802969375055396E-4</v>
      </c>
      <c r="BU37" s="46"/>
      <c r="BV37" s="46"/>
      <c r="BW37" s="46"/>
    </row>
    <row r="38" spans="1:75" x14ac:dyDescent="0.3">
      <c r="A38" s="38" t="s">
        <v>36</v>
      </c>
      <c r="B38" s="21">
        <v>12429.335499999999</v>
      </c>
      <c r="C38" s="21">
        <v>994.34678861999998</v>
      </c>
      <c r="D38" s="23">
        <v>5.5616782056999998</v>
      </c>
      <c r="E38" s="23">
        <v>0.60181237300000001</v>
      </c>
      <c r="F38" s="23">
        <v>0.25525316079999999</v>
      </c>
      <c r="G38" s="23">
        <v>0.64791650010000001</v>
      </c>
      <c r="H38" s="23">
        <v>2.04202528E-2</v>
      </c>
      <c r="I38" s="23">
        <v>143.57893279000001</v>
      </c>
      <c r="J38" s="23">
        <v>6.3925175250999997</v>
      </c>
      <c r="K38" s="23">
        <v>1.7840412448</v>
      </c>
      <c r="L38" s="23">
        <v>6.1260750900000001E-2</v>
      </c>
      <c r="M38" s="23">
        <v>1.1333240288999999</v>
      </c>
      <c r="N38" s="23">
        <v>0.89849108160000002</v>
      </c>
      <c r="P38" s="23" t="s">
        <v>36</v>
      </c>
      <c r="Q38" s="23">
        <v>54.010491902216103</v>
      </c>
      <c r="R38" s="23">
        <v>50.141483087391002</v>
      </c>
      <c r="S38" s="23">
        <v>0.898814168651901</v>
      </c>
      <c r="T38" s="23">
        <v>5.5634534405457696</v>
      </c>
      <c r="U38" s="23">
        <v>5.5634534405457696</v>
      </c>
      <c r="V38" s="23">
        <v>12.7276248104465</v>
      </c>
      <c r="W38" s="23">
        <v>1.52521740390072</v>
      </c>
      <c r="X38" s="23">
        <v>0.60202202339063904</v>
      </c>
      <c r="Y38" s="23">
        <v>44757.842266866399</v>
      </c>
      <c r="Z38" s="23">
        <v>0.25534532590907799</v>
      </c>
      <c r="AA38" s="23">
        <v>2.04276143368472E-2</v>
      </c>
      <c r="AB38" s="23">
        <v>0.64806426471463896</v>
      </c>
      <c r="AC38" s="23">
        <v>0</v>
      </c>
      <c r="AD38" s="23">
        <v>1220.5693697458801</v>
      </c>
      <c r="AE38" s="23">
        <v>0</v>
      </c>
      <c r="AF38" s="23">
        <v>567.22927472610502</v>
      </c>
      <c r="AG38" s="23">
        <v>0</v>
      </c>
      <c r="AH38" s="23">
        <v>0</v>
      </c>
      <c r="AI38" s="23">
        <v>1.1337321869271499</v>
      </c>
      <c r="AJ38" s="23">
        <v>0.62650530394482895</v>
      </c>
      <c r="AK38" s="23">
        <v>3.1506169882160302</v>
      </c>
      <c r="AL38" s="23">
        <v>32.236588521926699</v>
      </c>
      <c r="AM38" s="23">
        <v>22.317316686099499</v>
      </c>
      <c r="AN38" s="23">
        <v>143.625036944703</v>
      </c>
      <c r="AO38" s="23">
        <v>12432.8218191548</v>
      </c>
      <c r="AP38" s="23">
        <v>0</v>
      </c>
      <c r="AQ38" s="23">
        <v>2265.3845513318602</v>
      </c>
      <c r="AR38" s="23">
        <v>0</v>
      </c>
      <c r="AS38" s="23">
        <v>4.9326143169585004</v>
      </c>
      <c r="AT38" s="23">
        <v>6.1282767856018702E-2</v>
      </c>
      <c r="AU38" s="23">
        <v>90.839239044342605</v>
      </c>
      <c r="AV38" s="23">
        <v>0</v>
      </c>
      <c r="AW38" s="23">
        <v>0.37317212364448898</v>
      </c>
      <c r="AX38" s="23">
        <v>1.23871539186005</v>
      </c>
      <c r="AY38" s="23">
        <v>7.0618997719261198</v>
      </c>
      <c r="AZ38" s="23">
        <v>6.3941005112892197</v>
      </c>
      <c r="BA38" s="23">
        <v>0</v>
      </c>
      <c r="BB38" s="23">
        <v>7.5387630922700399</v>
      </c>
      <c r="BC38" s="23">
        <v>994.62568671219105</v>
      </c>
      <c r="BD38" s="23">
        <v>1.78460939735627</v>
      </c>
      <c r="BE38" s="23">
        <v>3.6603575171584599</v>
      </c>
      <c r="BG38" s="106">
        <f t="shared" si="13"/>
        <v>2.2776252228315728</v>
      </c>
      <c r="BH38" s="46">
        <f t="shared" si="14"/>
        <v>2.8049119398226033E-4</v>
      </c>
      <c r="BI38" s="46">
        <f t="shared" si="15"/>
        <v>2.8048372598270087E-4</v>
      </c>
      <c r="BJ38" s="46">
        <f t="shared" si="16"/>
        <v>3.1919049972190341E-4</v>
      </c>
      <c r="BK38" s="46">
        <f t="shared" si="17"/>
        <v>3.4836503874776065E-4</v>
      </c>
      <c r="BL38" s="46">
        <f t="shared" si="18"/>
        <v>3.6107333123375684E-4</v>
      </c>
      <c r="BM38" s="46">
        <f t="shared" si="19"/>
        <v>2.2806120019499334E-4</v>
      </c>
      <c r="BN38" s="46">
        <f t="shared" si="20"/>
        <v>3.6050174889115509E-4</v>
      </c>
      <c r="BO38" s="46">
        <f t="shared" si="21"/>
        <v>3.2110668192819277E-4</v>
      </c>
      <c r="BP38" s="46">
        <f t="shared" si="22"/>
        <v>2.4763110668128734E-4</v>
      </c>
      <c r="BQ38" s="46">
        <f t="shared" si="23"/>
        <v>3.1846380117386564E-4</v>
      </c>
      <c r="BR38" s="46">
        <f t="shared" si="24"/>
        <v>3.5939742323173852E-4</v>
      </c>
      <c r="BS38" s="46">
        <f t="shared" si="25"/>
        <v>3.601423924154797E-4</v>
      </c>
      <c r="BT38" s="46">
        <f t="shared" si="26"/>
        <v>3.5958849065662578E-4</v>
      </c>
      <c r="BU38" s="46"/>
      <c r="BV38" s="46"/>
      <c r="BW38" s="46"/>
    </row>
    <row r="39" spans="1:75" x14ac:dyDescent="0.3">
      <c r="A39" s="38" t="s">
        <v>126</v>
      </c>
      <c r="B39" s="21">
        <v>49718.789184000001</v>
      </c>
      <c r="C39" s="21">
        <v>3977.5032787</v>
      </c>
      <c r="D39" s="23">
        <v>39.245954468999997</v>
      </c>
      <c r="E39" s="23">
        <v>8.0749554809999999</v>
      </c>
      <c r="F39" s="23">
        <v>2.2658107879</v>
      </c>
      <c r="G39" s="23">
        <v>0.49669333049999997</v>
      </c>
      <c r="H39" s="23">
        <v>0.18126486159999999</v>
      </c>
      <c r="I39" s="23">
        <v>671.21145065999997</v>
      </c>
      <c r="J39" s="23">
        <v>13.428623242</v>
      </c>
      <c r="K39" s="23">
        <v>8.0013883688000007</v>
      </c>
      <c r="L39" s="23">
        <v>0.54379460329999996</v>
      </c>
      <c r="M39" s="23">
        <v>10.060200043</v>
      </c>
      <c r="N39" s="23">
        <v>7.975654413</v>
      </c>
      <c r="P39" s="23" t="s">
        <v>126</v>
      </c>
      <c r="Q39" s="23">
        <v>364.37623672292398</v>
      </c>
      <c r="R39" s="23">
        <v>240.204280569921</v>
      </c>
      <c r="S39" s="23">
        <v>7.9858649841623501</v>
      </c>
      <c r="T39" s="23">
        <v>39.294966363914803</v>
      </c>
      <c r="U39" s="23">
        <v>39.294966363914803</v>
      </c>
      <c r="V39" s="23">
        <v>44.886372512532702</v>
      </c>
      <c r="W39" s="23">
        <v>13.561381042128801</v>
      </c>
      <c r="X39" s="23">
        <v>8.0848985424584292</v>
      </c>
      <c r="Y39" s="23">
        <v>197673.768322205</v>
      </c>
      <c r="Z39" s="23">
        <v>2.2687121163860802</v>
      </c>
      <c r="AA39" s="23">
        <v>0.181497153777637</v>
      </c>
      <c r="AB39" s="23">
        <v>0.49751603559936097</v>
      </c>
      <c r="AC39" s="23">
        <v>0</v>
      </c>
      <c r="AD39" s="23">
        <v>4547.3935898314203</v>
      </c>
      <c r="AE39" s="23">
        <v>0</v>
      </c>
      <c r="AF39" s="23">
        <v>1545.12785999586</v>
      </c>
      <c r="AG39" s="23">
        <v>0</v>
      </c>
      <c r="AH39" s="23">
        <v>0</v>
      </c>
      <c r="AI39" s="23">
        <v>10.073078794964299</v>
      </c>
      <c r="AJ39" s="23">
        <v>0.480965177635021</v>
      </c>
      <c r="AK39" s="23">
        <v>14.7671566014251</v>
      </c>
      <c r="AL39" s="23">
        <v>327.88365554932</v>
      </c>
      <c r="AM39" s="23">
        <v>187.16255320237599</v>
      </c>
      <c r="AN39" s="23">
        <v>672.08763325864402</v>
      </c>
      <c r="AO39" s="23">
        <v>49783.341030422598</v>
      </c>
      <c r="AP39" s="23">
        <v>0</v>
      </c>
      <c r="AQ39" s="23">
        <v>8770.5973969113202</v>
      </c>
      <c r="AR39" s="23">
        <v>0</v>
      </c>
      <c r="AS39" s="23">
        <v>10.9059208628605</v>
      </c>
      <c r="AT39" s="23">
        <v>0.54449137835697003</v>
      </c>
      <c r="AU39" s="23">
        <v>471.63895647558297</v>
      </c>
      <c r="AV39" s="23">
        <v>0</v>
      </c>
      <c r="AW39" s="23">
        <v>5.2542311108063</v>
      </c>
      <c r="AX39" s="23">
        <v>29.799030851408599</v>
      </c>
      <c r="AY39" s="23">
        <v>24.833426674128699</v>
      </c>
      <c r="AZ39" s="23">
        <v>13.4469649984133</v>
      </c>
      <c r="BA39" s="23">
        <v>0</v>
      </c>
      <c r="BB39" s="23">
        <v>45.602663748206702</v>
      </c>
      <c r="BC39" s="23">
        <v>3982.6674840942001</v>
      </c>
      <c r="BD39" s="23">
        <v>8.0118275763277893</v>
      </c>
      <c r="BE39" s="23">
        <v>16.327543006355299</v>
      </c>
      <c r="BG39" s="106">
        <f t="shared" si="13"/>
        <v>2.2021917300248997</v>
      </c>
      <c r="BH39" s="46">
        <f t="shared" si="14"/>
        <v>1.2983390682283636E-3</v>
      </c>
      <c r="BI39" s="46">
        <f t="shared" si="15"/>
        <v>1.2983535228883363E-3</v>
      </c>
      <c r="BJ39" s="46">
        <f t="shared" si="16"/>
        <v>1.2488394174110236E-3</v>
      </c>
      <c r="BK39" s="46">
        <f t="shared" si="17"/>
        <v>1.2313456689420565E-3</v>
      </c>
      <c r="BL39" s="46">
        <f t="shared" si="18"/>
        <v>1.2804813630396595E-3</v>
      </c>
      <c r="BM39" s="46">
        <f t="shared" si="19"/>
        <v>1.6563642973277221E-3</v>
      </c>
      <c r="BN39" s="46">
        <f t="shared" si="20"/>
        <v>1.2815069373435103E-3</v>
      </c>
      <c r="BO39" s="46">
        <f t="shared" si="21"/>
        <v>1.3053749273533736E-3</v>
      </c>
      <c r="BP39" s="46">
        <f t="shared" si="22"/>
        <v>1.3658702074485897E-3</v>
      </c>
      <c r="BQ39" s="46">
        <f t="shared" si="23"/>
        <v>1.3046745197988941E-3</v>
      </c>
      <c r="BR39" s="46">
        <f t="shared" si="24"/>
        <v>1.2813202866334482E-3</v>
      </c>
      <c r="BS39" s="46">
        <f t="shared" si="25"/>
        <v>1.2801685760971144E-3</v>
      </c>
      <c r="BT39" s="46">
        <f t="shared" si="26"/>
        <v>1.2802173506549267E-3</v>
      </c>
      <c r="BU39" s="46"/>
      <c r="BV39" s="46"/>
      <c r="BW39" s="46"/>
    </row>
    <row r="40" spans="1:75" x14ac:dyDescent="0.3">
      <c r="A40" s="38" t="s">
        <v>37</v>
      </c>
      <c r="B40" s="21">
        <v>134.71879938999999</v>
      </c>
      <c r="C40" s="21">
        <v>10.777504842999999</v>
      </c>
      <c r="D40" s="23">
        <v>7.6953814699999998E-2</v>
      </c>
      <c r="E40" s="23">
        <v>1.7809520999999998E-2</v>
      </c>
      <c r="F40" s="23">
        <v>5.8401933000000001E-3</v>
      </c>
      <c r="G40" s="23">
        <v>4.0760693000000004E-3</v>
      </c>
      <c r="H40" s="23">
        <v>4.672155E-4</v>
      </c>
      <c r="I40" s="23">
        <v>1.4801596105999999</v>
      </c>
      <c r="J40" s="23">
        <v>5.2677051000000003E-2</v>
      </c>
      <c r="K40" s="23">
        <v>1.7378260400000001E-2</v>
      </c>
      <c r="L40" s="23">
        <v>1.4016466000000001E-3</v>
      </c>
      <c r="M40" s="23">
        <v>2.5930456300000002E-2</v>
      </c>
      <c r="N40" s="23">
        <v>2.05574821E-2</v>
      </c>
      <c r="P40" s="23" t="s">
        <v>37</v>
      </c>
      <c r="Q40" s="23">
        <v>0.89068550362583199</v>
      </c>
      <c r="R40" s="23">
        <v>0.53370142953310495</v>
      </c>
      <c r="S40" s="23">
        <v>2.0568477107805998E-2</v>
      </c>
      <c r="T40" s="23">
        <v>7.6997633500295995E-2</v>
      </c>
      <c r="U40" s="23">
        <v>7.6997633500295995E-2</v>
      </c>
      <c r="V40" s="23">
        <v>0.13541763068007001</v>
      </c>
      <c r="W40" s="23">
        <v>2.9122316869701501E-2</v>
      </c>
      <c r="X40" s="23">
        <v>1.7818768447767801E-2</v>
      </c>
      <c r="Y40" s="23">
        <v>444.08997557450698</v>
      </c>
      <c r="Z40" s="23">
        <v>5.8433728628856296E-3</v>
      </c>
      <c r="AA40" s="23">
        <v>4.67462430389688E-4</v>
      </c>
      <c r="AB40" s="23">
        <v>4.0775019132947496E-3</v>
      </c>
      <c r="AC40" s="23">
        <v>0</v>
      </c>
      <c r="AD40" s="23">
        <v>14.173462192169501</v>
      </c>
      <c r="AE40" s="23">
        <v>0</v>
      </c>
      <c r="AF40" s="23">
        <v>4.9843689650367198</v>
      </c>
      <c r="AG40" s="23">
        <v>0</v>
      </c>
      <c r="AH40" s="23">
        <v>0</v>
      </c>
      <c r="AI40" s="23">
        <v>2.5944272914929099E-2</v>
      </c>
      <c r="AJ40" s="23">
        <v>3.9418574327948503E-3</v>
      </c>
      <c r="AK40" s="23">
        <v>3.3176357574967598E-2</v>
      </c>
      <c r="AL40" s="23">
        <v>0.67131592690856601</v>
      </c>
      <c r="AM40" s="23">
        <v>0.48750388536648998</v>
      </c>
      <c r="AN40" s="23">
        <v>1.4810429550708999</v>
      </c>
      <c r="AO40" s="23">
        <v>134.78648802283899</v>
      </c>
      <c r="AP40" s="23">
        <v>0</v>
      </c>
      <c r="AQ40" s="23">
        <v>25.491077619228701</v>
      </c>
      <c r="AR40" s="23">
        <v>0</v>
      </c>
      <c r="AS40" s="23">
        <v>4.51373625792423E-2</v>
      </c>
      <c r="AT40" s="23">
        <v>1.4023808951073901E-3</v>
      </c>
      <c r="AU40" s="23">
        <v>1.23945656637179</v>
      </c>
      <c r="AV40" s="23">
        <v>0</v>
      </c>
      <c r="AW40" s="23">
        <v>1.15453263707229E-2</v>
      </c>
      <c r="AX40" s="23">
        <v>5.4490373849852003E-2</v>
      </c>
      <c r="AY40" s="23">
        <v>7.4481343946282197E-2</v>
      </c>
      <c r="AZ40" s="23">
        <v>5.26997032558289E-2</v>
      </c>
      <c r="BA40" s="23">
        <v>0</v>
      </c>
      <c r="BB40" s="23">
        <v>0.122019566065907</v>
      </c>
      <c r="BC40" s="23">
        <v>10.7829216113582</v>
      </c>
      <c r="BD40" s="23">
        <v>1.7388581717323302E-2</v>
      </c>
      <c r="BE40" s="23">
        <v>3.96307914021451E-2</v>
      </c>
      <c r="BG40" s="106">
        <f t="shared" si="13"/>
        <v>2.3640232710564875</v>
      </c>
      <c r="BH40" s="46">
        <f t="shared" si="14"/>
        <v>5.0244385449914222E-4</v>
      </c>
      <c r="BI40" s="46">
        <f t="shared" si="15"/>
        <v>5.0259948263615788E-4</v>
      </c>
      <c r="BJ40" s="46">
        <f t="shared" si="16"/>
        <v>5.6941686993454746E-4</v>
      </c>
      <c r="BK40" s="46">
        <f t="shared" si="17"/>
        <v>5.1924180149496581E-4</v>
      </c>
      <c r="BL40" s="46">
        <f t="shared" si="18"/>
        <v>5.4442767941079205E-4</v>
      </c>
      <c r="BM40" s="46">
        <f t="shared" si="19"/>
        <v>3.5146931744982416E-4</v>
      </c>
      <c r="BN40" s="46">
        <f t="shared" si="20"/>
        <v>5.2851497796628153E-4</v>
      </c>
      <c r="BO40" s="46">
        <f t="shared" si="21"/>
        <v>5.9679001141094493E-4</v>
      </c>
      <c r="BP40" s="46">
        <f t="shared" si="22"/>
        <v>4.3002133564572052E-4</v>
      </c>
      <c r="BQ40" s="46">
        <f t="shared" si="23"/>
        <v>5.9392120302790576E-4</v>
      </c>
      <c r="BR40" s="46">
        <f t="shared" si="24"/>
        <v>5.2388034715025755E-4</v>
      </c>
      <c r="BS40" s="46">
        <f t="shared" si="25"/>
        <v>5.3283346691809091E-4</v>
      </c>
      <c r="BT40" s="46">
        <f t="shared" si="26"/>
        <v>5.3484214421369524E-4</v>
      </c>
      <c r="BU40" s="46"/>
      <c r="BV40" s="46"/>
      <c r="BW40" s="46"/>
    </row>
    <row r="41" spans="1:75" x14ac:dyDescent="0.3">
      <c r="A41" s="38" t="s">
        <v>38</v>
      </c>
      <c r="B41" s="21">
        <v>23738.673845000001</v>
      </c>
      <c r="C41" s="21">
        <v>1899.0938466</v>
      </c>
      <c r="D41" s="23">
        <v>6.4947046723000001</v>
      </c>
      <c r="E41" s="23">
        <v>7.7973145572</v>
      </c>
      <c r="F41" s="23">
        <v>3.2162990645999998</v>
      </c>
      <c r="G41" s="23">
        <v>0.23771025600000001</v>
      </c>
      <c r="H41" s="23">
        <v>0.25730392210000003</v>
      </c>
      <c r="I41" s="23">
        <v>120.20764560000001</v>
      </c>
      <c r="J41" s="23">
        <v>6.0030454540999996</v>
      </c>
      <c r="K41" s="23">
        <v>0.54528896839999996</v>
      </c>
      <c r="L41" s="23">
        <v>0.77191176569999997</v>
      </c>
      <c r="M41" s="23">
        <v>14.280369163</v>
      </c>
      <c r="N41" s="23">
        <v>11.321373318999999</v>
      </c>
      <c r="P41" s="23" t="s">
        <v>38</v>
      </c>
      <c r="Q41" s="23">
        <v>358.01207746623697</v>
      </c>
      <c r="R41" s="23">
        <v>57.638546429474701</v>
      </c>
      <c r="S41" s="23">
        <v>11.3423088217163</v>
      </c>
      <c r="T41" s="23">
        <v>6.5031616606371001</v>
      </c>
      <c r="U41" s="23">
        <v>6.5031616606371001</v>
      </c>
      <c r="V41" s="23">
        <v>16.158187843830099</v>
      </c>
      <c r="W41" s="23">
        <v>4.6117060958555101</v>
      </c>
      <c r="X41" s="23">
        <v>7.81109281857435</v>
      </c>
      <c r="Y41" s="23">
        <v>25198.374371288599</v>
      </c>
      <c r="Z41" s="23">
        <v>3.2222467738397702</v>
      </c>
      <c r="AA41" s="23">
        <v>0.25777990650108001</v>
      </c>
      <c r="AB41" s="23">
        <v>0.23812031903553099</v>
      </c>
      <c r="AC41" s="23">
        <v>0</v>
      </c>
      <c r="AD41" s="23">
        <v>3660.2108497357099</v>
      </c>
      <c r="AE41" s="23">
        <v>0</v>
      </c>
      <c r="AF41" s="23">
        <v>446.73721692000902</v>
      </c>
      <c r="AG41" s="23">
        <v>0</v>
      </c>
      <c r="AH41" s="23">
        <v>0</v>
      </c>
      <c r="AI41" s="23">
        <v>14.3067823490421</v>
      </c>
      <c r="AJ41" s="23">
        <v>0.23019921455402101</v>
      </c>
      <c r="AK41" s="23">
        <v>2.8835859762763598</v>
      </c>
      <c r="AL41" s="23">
        <v>152.730992563516</v>
      </c>
      <c r="AM41" s="23">
        <v>263.65785720702002</v>
      </c>
      <c r="AN41" s="23">
        <v>120.41189271522499</v>
      </c>
      <c r="AO41" s="23">
        <v>23779.3928165699</v>
      </c>
      <c r="AP41" s="23">
        <v>0</v>
      </c>
      <c r="AQ41" s="23">
        <v>5620.5154245275198</v>
      </c>
      <c r="AR41" s="23">
        <v>0</v>
      </c>
      <c r="AS41" s="23">
        <v>11.4215197174892</v>
      </c>
      <c r="AT41" s="23">
        <v>0.77333926749670601</v>
      </c>
      <c r="AU41" s="23">
        <v>368.76952986067499</v>
      </c>
      <c r="AV41" s="23">
        <v>0</v>
      </c>
      <c r="AW41" s="23">
        <v>5.2182757050092299</v>
      </c>
      <c r="AX41" s="23">
        <v>13.007784163622199</v>
      </c>
      <c r="AY41" s="23">
        <v>11.3728943230161</v>
      </c>
      <c r="AZ41" s="23">
        <v>6.0129740510647798</v>
      </c>
      <c r="BA41" s="23">
        <v>0</v>
      </c>
      <c r="BB41" s="23">
        <v>53.575190666848897</v>
      </c>
      <c r="BC41" s="23">
        <v>1902.35141900494</v>
      </c>
      <c r="BD41" s="23">
        <v>0.54605821799968002</v>
      </c>
      <c r="BE41" s="23">
        <v>3.27422149005963</v>
      </c>
      <c r="BG41" s="106">
        <f t="shared" si="13"/>
        <v>2.9545095445443166</v>
      </c>
      <c r="BH41" s="46">
        <f t="shared" si="14"/>
        <v>1.7153010246389656E-3</v>
      </c>
      <c r="BI41" s="46">
        <f t="shared" si="15"/>
        <v>1.7153298720714166E-3</v>
      </c>
      <c r="BJ41" s="46">
        <f t="shared" si="16"/>
        <v>1.3021359343973135E-3</v>
      </c>
      <c r="BK41" s="46">
        <f t="shared" si="17"/>
        <v>1.7670521399739136E-3</v>
      </c>
      <c r="BL41" s="46">
        <f t="shared" si="18"/>
        <v>1.8492401111679861E-3</v>
      </c>
      <c r="BM41" s="46">
        <f t="shared" si="19"/>
        <v>1.7250540318756087E-3</v>
      </c>
      <c r="BN41" s="46">
        <f t="shared" si="20"/>
        <v>1.8498917435661869E-3</v>
      </c>
      <c r="BO41" s="46">
        <f t="shared" si="21"/>
        <v>1.6991191717092193E-3</v>
      </c>
      <c r="BP41" s="46">
        <f t="shared" si="22"/>
        <v>1.653926667838091E-3</v>
      </c>
      <c r="BQ41" s="46">
        <f t="shared" si="23"/>
        <v>1.4107191677418414E-3</v>
      </c>
      <c r="BR41" s="46">
        <f t="shared" si="24"/>
        <v>1.8493069546770249E-3</v>
      </c>
      <c r="BS41" s="46">
        <f t="shared" si="25"/>
        <v>1.8496150723145443E-3</v>
      </c>
      <c r="BT41" s="46">
        <f t="shared" si="26"/>
        <v>1.8492016936819369E-3</v>
      </c>
      <c r="BU41" s="46"/>
      <c r="BV41" s="46"/>
      <c r="BW41" s="46"/>
    </row>
    <row r="42" spans="1:75" x14ac:dyDescent="0.3">
      <c r="A42" s="38" t="s">
        <v>39</v>
      </c>
      <c r="B42" s="21">
        <v>42563.260320000001</v>
      </c>
      <c r="C42" s="21">
        <v>3405.0607077999998</v>
      </c>
      <c r="D42" s="23">
        <v>22.932663402999999</v>
      </c>
      <c r="E42" s="23">
        <v>5.2256527975999996</v>
      </c>
      <c r="F42" s="23">
        <v>0.4363258532</v>
      </c>
      <c r="G42" s="23">
        <v>2.2382297474000001</v>
      </c>
      <c r="H42" s="23">
        <v>3.49060686E-2</v>
      </c>
      <c r="I42" s="23">
        <v>125.46633752</v>
      </c>
      <c r="J42" s="23">
        <v>25.404082531</v>
      </c>
      <c r="K42" s="23">
        <v>1.4916219108</v>
      </c>
      <c r="L42" s="23">
        <v>0.1047182081</v>
      </c>
      <c r="M42" s="23">
        <v>1.9372867476</v>
      </c>
      <c r="N42" s="23">
        <v>1.5358670328999999</v>
      </c>
      <c r="P42" s="23" t="s">
        <v>39</v>
      </c>
      <c r="Q42" s="23">
        <v>69.342772702071699</v>
      </c>
      <c r="R42" s="23">
        <v>44.902167225212203</v>
      </c>
      <c r="S42" s="23">
        <v>1.53562930423334</v>
      </c>
      <c r="T42" s="23">
        <v>22.929634499823099</v>
      </c>
      <c r="U42" s="23">
        <v>22.929634499823099</v>
      </c>
      <c r="V42" s="23">
        <v>87.140050278294893</v>
      </c>
      <c r="W42" s="23">
        <v>20.5055128169267</v>
      </c>
      <c r="X42" s="23">
        <v>5.2249494201129201</v>
      </c>
      <c r="Y42" s="23">
        <v>55440.587669465298</v>
      </c>
      <c r="Z42" s="23">
        <v>0.43625889383732702</v>
      </c>
      <c r="AA42" s="23">
        <v>3.49006431634315E-2</v>
      </c>
      <c r="AB42" s="23">
        <v>2.2380287754609101</v>
      </c>
      <c r="AC42" s="23">
        <v>0</v>
      </c>
      <c r="AD42" s="23">
        <v>6173.2429328339704</v>
      </c>
      <c r="AE42" s="23">
        <v>0</v>
      </c>
      <c r="AF42" s="23">
        <v>2171.7980939255199</v>
      </c>
      <c r="AG42" s="23">
        <v>0</v>
      </c>
      <c r="AH42" s="23">
        <v>0</v>
      </c>
      <c r="AI42" s="23">
        <v>1.93698702729917</v>
      </c>
      <c r="AJ42" s="23">
        <v>2.1635771380600399</v>
      </c>
      <c r="AK42" s="23">
        <v>5.0530527120136499</v>
      </c>
      <c r="AL42" s="23">
        <v>314.80960721635302</v>
      </c>
      <c r="AM42" s="23">
        <v>41.959934195781599</v>
      </c>
      <c r="AN42" s="23">
        <v>125.449987485755</v>
      </c>
      <c r="AO42" s="23">
        <v>42558.749155376201</v>
      </c>
      <c r="AP42" s="23">
        <v>0</v>
      </c>
      <c r="AQ42" s="23">
        <v>9623.0422687764894</v>
      </c>
      <c r="AR42" s="23">
        <v>0</v>
      </c>
      <c r="AS42" s="23">
        <v>16.892444327052299</v>
      </c>
      <c r="AT42" s="23">
        <v>0.10470225043795001</v>
      </c>
      <c r="AU42" s="23">
        <v>346.523830955177</v>
      </c>
      <c r="AV42" s="23">
        <v>0</v>
      </c>
      <c r="AW42" s="23">
        <v>3.1741872342440001</v>
      </c>
      <c r="AX42" s="23">
        <v>35.9435779133889</v>
      </c>
      <c r="AY42" s="23">
        <v>38.381191515183602</v>
      </c>
      <c r="AZ42" s="23">
        <v>25.401723708398201</v>
      </c>
      <c r="BA42" s="23">
        <v>0</v>
      </c>
      <c r="BB42" s="23">
        <v>14.502078271915799</v>
      </c>
      <c r="BC42" s="23">
        <v>3404.6997927655302</v>
      </c>
      <c r="BD42" s="23">
        <v>1.49142724662147</v>
      </c>
      <c r="BE42" s="23">
        <v>15.2478053844293</v>
      </c>
      <c r="BG42" s="106">
        <f t="shared" si="13"/>
        <v>2.8263996400575442</v>
      </c>
      <c r="BH42" s="46">
        <f t="shared" si="14"/>
        <v>-1.0598729020954242E-4</v>
      </c>
      <c r="BI42" s="46">
        <f t="shared" si="15"/>
        <v>-1.0599371507322853E-4</v>
      </c>
      <c r="BJ42" s="46">
        <f t="shared" si="16"/>
        <v>-1.3207812471117595E-4</v>
      </c>
      <c r="BK42" s="46">
        <f t="shared" si="17"/>
        <v>-1.3460088420006301E-4</v>
      </c>
      <c r="BL42" s="46">
        <f t="shared" si="18"/>
        <v>-1.5346182716862285E-4</v>
      </c>
      <c r="BM42" s="46">
        <f t="shared" si="19"/>
        <v>-8.9790576380075903E-5</v>
      </c>
      <c r="BN42" s="46">
        <f t="shared" si="20"/>
        <v>-1.5542960826301635E-4</v>
      </c>
      <c r="BO42" s="46">
        <f t="shared" si="21"/>
        <v>-1.3031411108487415E-4</v>
      </c>
      <c r="BP42" s="46">
        <f t="shared" si="22"/>
        <v>-9.2852107487872821E-5</v>
      </c>
      <c r="BQ42" s="46">
        <f t="shared" si="23"/>
        <v>-1.3050504093599404E-4</v>
      </c>
      <c r="BR42" s="46">
        <f t="shared" si="24"/>
        <v>-1.5238669892781671E-4</v>
      </c>
      <c r="BS42" s="46">
        <f t="shared" si="25"/>
        <v>-1.5471137723996055E-4</v>
      </c>
      <c r="BT42" s="46">
        <f t="shared" si="26"/>
        <v>-1.5478466661991342E-4</v>
      </c>
      <c r="BU42" s="46"/>
      <c r="BV42" s="46"/>
      <c r="BW42" s="46"/>
    </row>
    <row r="43" spans="1:75" x14ac:dyDescent="0.3">
      <c r="A43" s="38" t="s">
        <v>40</v>
      </c>
      <c r="B43" s="21">
        <v>17059.074825</v>
      </c>
      <c r="C43" s="21">
        <v>1364.7259615999999</v>
      </c>
      <c r="D43" s="23">
        <v>6.5455855457999998</v>
      </c>
      <c r="E43" s="23">
        <v>2.9832507466</v>
      </c>
      <c r="F43" s="23">
        <v>1.0254846981000001</v>
      </c>
      <c r="G43" s="23">
        <v>0.6668626782</v>
      </c>
      <c r="H43" s="23">
        <v>8.2038778300000004E-2</v>
      </c>
      <c r="I43" s="23">
        <v>100.48735323</v>
      </c>
      <c r="J43" s="23">
        <v>7.8378260996</v>
      </c>
      <c r="K43" s="23">
        <v>0.9811372129</v>
      </c>
      <c r="L43" s="23">
        <v>0.2461163341</v>
      </c>
      <c r="M43" s="23">
        <v>4.5531522107000004</v>
      </c>
      <c r="N43" s="23">
        <v>3.6097063318</v>
      </c>
      <c r="P43" s="23" t="s">
        <v>40</v>
      </c>
      <c r="Q43" s="23">
        <v>126.078227989941</v>
      </c>
      <c r="R43" s="23">
        <v>39.549611000748897</v>
      </c>
      <c r="S43" s="23">
        <v>3.61701084498611</v>
      </c>
      <c r="T43" s="23">
        <v>6.5550323565590496</v>
      </c>
      <c r="U43" s="23">
        <v>6.5550323565590496</v>
      </c>
      <c r="V43" s="23">
        <v>21.364459090742201</v>
      </c>
      <c r="W43" s="23">
        <v>4.4828323260777996</v>
      </c>
      <c r="X43" s="23">
        <v>2.98849164943634</v>
      </c>
      <c r="Y43" s="23">
        <v>30475.378766728099</v>
      </c>
      <c r="Z43" s="23">
        <v>1.02756013193258</v>
      </c>
      <c r="AA43" s="23">
        <v>8.2204790942425804E-2</v>
      </c>
      <c r="AB43" s="23">
        <v>0.66770644545509295</v>
      </c>
      <c r="AC43" s="23">
        <v>0</v>
      </c>
      <c r="AD43" s="23">
        <v>2335.8623437839301</v>
      </c>
      <c r="AE43" s="23">
        <v>0</v>
      </c>
      <c r="AF43" s="23">
        <v>651.00071533225605</v>
      </c>
      <c r="AG43" s="23">
        <v>0</v>
      </c>
      <c r="AH43" s="23">
        <v>0</v>
      </c>
      <c r="AI43" s="23">
        <v>4.56236835325263</v>
      </c>
      <c r="AJ43" s="23">
        <v>0.64549411364072695</v>
      </c>
      <c r="AK43" s="23">
        <v>2.5939633183430302</v>
      </c>
      <c r="AL43" s="23">
        <v>92.836176332156199</v>
      </c>
      <c r="AM43" s="23">
        <v>85.573034531628494</v>
      </c>
      <c r="AN43" s="23">
        <v>100.679906096512</v>
      </c>
      <c r="AO43" s="23">
        <v>17085.713527189</v>
      </c>
      <c r="AP43" s="23">
        <v>0</v>
      </c>
      <c r="AQ43" s="23">
        <v>3742.4173121028198</v>
      </c>
      <c r="AR43" s="23">
        <v>0</v>
      </c>
      <c r="AS43" s="23">
        <v>7.5792799436934004</v>
      </c>
      <c r="AT43" s="23">
        <v>0.24661487284522901</v>
      </c>
      <c r="AU43" s="23">
        <v>181.81752096602401</v>
      </c>
      <c r="AV43" s="23">
        <v>0</v>
      </c>
      <c r="AW43" s="23">
        <v>1.94312016681585</v>
      </c>
      <c r="AX43" s="23">
        <v>8.4079428803612295</v>
      </c>
      <c r="AY43" s="23">
        <v>11.1582523496897</v>
      </c>
      <c r="AZ43" s="23">
        <v>7.8484029711796799</v>
      </c>
      <c r="BA43" s="23">
        <v>0</v>
      </c>
      <c r="BB43" s="23">
        <v>19.422398284877001</v>
      </c>
      <c r="BC43" s="23">
        <v>1366.8570643804701</v>
      </c>
      <c r="BD43" s="23">
        <v>0.98297851664468605</v>
      </c>
      <c r="BE43" s="23">
        <v>4.3095942533281404</v>
      </c>
      <c r="BG43" s="106">
        <f t="shared" si="13"/>
        <v>2.7379726890456362</v>
      </c>
      <c r="BH43" s="46">
        <f t="shared" si="14"/>
        <v>1.5615560903667277E-3</v>
      </c>
      <c r="BI43" s="46">
        <f t="shared" si="15"/>
        <v>1.5615609583419247E-3</v>
      </c>
      <c r="BJ43" s="46">
        <f t="shared" si="16"/>
        <v>1.4432338700563346E-3</v>
      </c>
      <c r="BK43" s="46">
        <f t="shared" si="17"/>
        <v>1.7567758400171632E-3</v>
      </c>
      <c r="BL43" s="46">
        <f t="shared" si="18"/>
        <v>2.02385646165685E-3</v>
      </c>
      <c r="BM43" s="46">
        <f t="shared" si="19"/>
        <v>1.2652788687626724E-3</v>
      </c>
      <c r="BN43" s="46">
        <f t="shared" si="20"/>
        <v>2.0235874529813684E-3</v>
      </c>
      <c r="BO43" s="46">
        <f t="shared" si="21"/>
        <v>1.9161900510134737E-3</v>
      </c>
      <c r="BP43" s="46">
        <f t="shared" si="22"/>
        <v>1.3494649466922581E-3</v>
      </c>
      <c r="BQ43" s="46">
        <f t="shared" si="23"/>
        <v>1.8767036052415248E-3</v>
      </c>
      <c r="BR43" s="46">
        <f t="shared" si="24"/>
        <v>2.0256223425888019E-3</v>
      </c>
      <c r="BS43" s="46">
        <f t="shared" si="25"/>
        <v>2.0241235359914982E-3</v>
      </c>
      <c r="BT43" s="46">
        <f t="shared" si="26"/>
        <v>2.02357546977169E-3</v>
      </c>
      <c r="BU43" s="46"/>
      <c r="BV43" s="46"/>
      <c r="BW43" s="46"/>
    </row>
    <row r="44" spans="1:75" x14ac:dyDescent="0.3">
      <c r="A44" s="38" t="s">
        <v>41</v>
      </c>
      <c r="B44" s="21">
        <v>259559.77499000001</v>
      </c>
      <c r="C44" s="21">
        <v>20764.782535999999</v>
      </c>
      <c r="D44" s="23">
        <v>78.905934501999994</v>
      </c>
      <c r="E44" s="23">
        <v>21.983715801999999</v>
      </c>
      <c r="F44" s="23">
        <v>7.0834239169000002</v>
      </c>
      <c r="G44" s="23">
        <v>16.257084336999998</v>
      </c>
      <c r="H44" s="23">
        <v>0.5666739368</v>
      </c>
      <c r="I44" s="23">
        <v>1486.9806662999999</v>
      </c>
      <c r="J44" s="23">
        <v>157.39787340000001</v>
      </c>
      <c r="K44" s="23">
        <v>17.074179102999999</v>
      </c>
      <c r="L44" s="23">
        <v>1.7000216638000001</v>
      </c>
      <c r="M44" s="23">
        <v>31.450403610999999</v>
      </c>
      <c r="N44" s="23">
        <v>24.933652522999999</v>
      </c>
      <c r="P44" s="23" t="s">
        <v>41</v>
      </c>
      <c r="Q44" s="23">
        <v>1020.84728279583</v>
      </c>
      <c r="R44" s="23">
        <v>542.26532872159896</v>
      </c>
      <c r="S44" s="23">
        <v>24.935017603901098</v>
      </c>
      <c r="T44" s="23">
        <v>78.923447197787794</v>
      </c>
      <c r="U44" s="23">
        <v>78.923447197787794</v>
      </c>
      <c r="V44" s="23">
        <v>377.414487995998</v>
      </c>
      <c r="W44" s="23">
        <v>58.749293593738003</v>
      </c>
      <c r="X44" s="23">
        <v>21.986058420610401</v>
      </c>
      <c r="Y44" s="23">
        <v>507546.85540074302</v>
      </c>
      <c r="Z44" s="23">
        <v>7.0838128934794504</v>
      </c>
      <c r="AA44" s="23">
        <v>0.56670499406841301</v>
      </c>
      <c r="AB44" s="23">
        <v>16.262412994856401</v>
      </c>
      <c r="AC44" s="23">
        <v>0</v>
      </c>
      <c r="AD44" s="23">
        <v>34316.648555709202</v>
      </c>
      <c r="AE44" s="23">
        <v>0</v>
      </c>
      <c r="AF44" s="23">
        <v>12766.4960299495</v>
      </c>
      <c r="AG44" s="23">
        <v>0</v>
      </c>
      <c r="AH44" s="23">
        <v>0</v>
      </c>
      <c r="AI44" s="23">
        <v>31.452129045121399</v>
      </c>
      <c r="AJ44" s="23">
        <v>15.7214171759059</v>
      </c>
      <c r="AK44" s="23">
        <v>39.153275109944602</v>
      </c>
      <c r="AL44" s="23">
        <v>950.89201859317495</v>
      </c>
      <c r="AM44" s="23">
        <v>616.82116527715004</v>
      </c>
      <c r="AN44" s="23">
        <v>1487.3097078078499</v>
      </c>
      <c r="AO44" s="23">
        <v>259629.81096423499</v>
      </c>
      <c r="AP44" s="23">
        <v>0</v>
      </c>
      <c r="AQ44" s="23">
        <v>55630.867106819402</v>
      </c>
      <c r="AR44" s="23">
        <v>0</v>
      </c>
      <c r="AS44" s="23">
        <v>127.375717614824</v>
      </c>
      <c r="AT44" s="23">
        <v>1.7001139804768901</v>
      </c>
      <c r="AU44" s="23">
        <v>2154.8825460034</v>
      </c>
      <c r="AV44" s="23">
        <v>0</v>
      </c>
      <c r="AW44" s="23">
        <v>13.696169461859499</v>
      </c>
      <c r="AX44" s="23">
        <v>75.256784865499696</v>
      </c>
      <c r="AY44" s="23">
        <v>188.32913732111399</v>
      </c>
      <c r="AZ44" s="23">
        <v>157.44780752590299</v>
      </c>
      <c r="BA44" s="23">
        <v>0</v>
      </c>
      <c r="BB44" s="23">
        <v>174.78393835670499</v>
      </c>
      <c r="BC44" s="23">
        <v>20770.385402007301</v>
      </c>
      <c r="BD44" s="23">
        <v>17.078284030388801</v>
      </c>
      <c r="BE44" s="23">
        <v>71.963546392079195</v>
      </c>
      <c r="BG44" s="106">
        <f t="shared" si="13"/>
        <v>2.6783743310532455</v>
      </c>
      <c r="BH44" s="46">
        <f t="shared" si="14"/>
        <v>2.6982599379153074E-4</v>
      </c>
      <c r="BI44" s="46">
        <f t="shared" si="15"/>
        <v>2.6982541221362636E-4</v>
      </c>
      <c r="BJ44" s="46">
        <f t="shared" si="16"/>
        <v>2.2194396274917438E-4</v>
      </c>
      <c r="BK44" s="46">
        <f t="shared" si="17"/>
        <v>1.0656153998267217E-4</v>
      </c>
      <c r="BL44" s="46">
        <f t="shared" si="18"/>
        <v>5.4913638377933361E-5</v>
      </c>
      <c r="BM44" s="46">
        <f t="shared" si="19"/>
        <v>3.2777451023459532E-4</v>
      </c>
      <c r="BN44" s="46">
        <f t="shared" si="20"/>
        <v>5.4806241113531725E-5</v>
      </c>
      <c r="BO44" s="46">
        <f t="shared" si="21"/>
        <v>2.2128163150145129E-4</v>
      </c>
      <c r="BP44" s="46">
        <f t="shared" si="22"/>
        <v>3.1724777993715305E-4</v>
      </c>
      <c r="BQ44" s="46">
        <f t="shared" si="23"/>
        <v>2.4041726188059199E-4</v>
      </c>
      <c r="BR44" s="46">
        <f t="shared" si="24"/>
        <v>5.4303235573876695E-5</v>
      </c>
      <c r="BS44" s="46">
        <f t="shared" si="25"/>
        <v>5.4862066087988114E-5</v>
      </c>
      <c r="BT44" s="46">
        <f t="shared" si="26"/>
        <v>5.4748533125653194E-5</v>
      </c>
      <c r="BU44" s="46"/>
      <c r="BV44" s="46"/>
      <c r="BW44" s="46"/>
    </row>
    <row r="45" spans="1:75" x14ac:dyDescent="0.3">
      <c r="A45" s="38" t="s">
        <v>42</v>
      </c>
      <c r="B45" s="21">
        <v>16076.904850999999</v>
      </c>
      <c r="C45" s="21">
        <v>1286.1524261</v>
      </c>
      <c r="D45" s="23">
        <v>11.522634792</v>
      </c>
      <c r="E45" s="23">
        <v>2.7129697025000001</v>
      </c>
      <c r="F45" s="23">
        <v>0.62391652389999996</v>
      </c>
      <c r="G45" s="23">
        <v>0.33642925420000003</v>
      </c>
      <c r="H45" s="23">
        <v>4.9913320900000002E-2</v>
      </c>
      <c r="I45" s="23">
        <v>150.06669138999999</v>
      </c>
      <c r="J45" s="23">
        <v>5.8471293516999996</v>
      </c>
      <c r="K45" s="23">
        <v>1.7518576034</v>
      </c>
      <c r="L45" s="23">
        <v>0.14973997950000001</v>
      </c>
      <c r="M45" s="23">
        <v>2.7701892544</v>
      </c>
      <c r="N45" s="23">
        <v>2.1961864731</v>
      </c>
      <c r="P45" s="23" t="s">
        <v>42</v>
      </c>
      <c r="Q45" s="23">
        <v>93.582828482914607</v>
      </c>
      <c r="R45" s="23">
        <v>54.255086003709202</v>
      </c>
      <c r="S45" s="23">
        <v>2.19676421648292</v>
      </c>
      <c r="T45" s="23">
        <v>11.524773370968299</v>
      </c>
      <c r="U45" s="23">
        <v>11.524773370968299</v>
      </c>
      <c r="V45" s="23">
        <v>21.2274885485871</v>
      </c>
      <c r="W45" s="23">
        <v>5.9502122010973304</v>
      </c>
      <c r="X45" s="23">
        <v>2.7135234055135502</v>
      </c>
      <c r="Y45" s="23">
        <v>46153.2042366315</v>
      </c>
      <c r="Z45" s="23">
        <v>0.62408104180176205</v>
      </c>
      <c r="AA45" s="23">
        <v>4.9926317938063403E-2</v>
      </c>
      <c r="AB45" s="23">
        <v>0.336497248046775</v>
      </c>
      <c r="AC45" s="23">
        <v>0</v>
      </c>
      <c r="AD45" s="23">
        <v>1828.9730775739399</v>
      </c>
      <c r="AE45" s="23">
        <v>0</v>
      </c>
      <c r="AF45" s="23">
        <v>584.69011878003403</v>
      </c>
      <c r="AG45" s="23">
        <v>0</v>
      </c>
      <c r="AH45" s="23">
        <v>0</v>
      </c>
      <c r="AI45" s="23">
        <v>2.7709173055708698</v>
      </c>
      <c r="AJ45" s="23">
        <v>0.32530318836244998</v>
      </c>
      <c r="AK45" s="23">
        <v>3.6411893125042698</v>
      </c>
      <c r="AL45" s="23">
        <v>119.31030218165201</v>
      </c>
      <c r="AM45" s="23">
        <v>52.085622671952201</v>
      </c>
      <c r="AN45" s="23">
        <v>150.10134245435401</v>
      </c>
      <c r="AO45" s="23">
        <v>16080.21638399</v>
      </c>
      <c r="AP45" s="23">
        <v>0</v>
      </c>
      <c r="AQ45" s="23">
        <v>3169.74215252677</v>
      </c>
      <c r="AR45" s="23">
        <v>0</v>
      </c>
      <c r="AS45" s="23">
        <v>4.4215446235530704</v>
      </c>
      <c r="AT45" s="23">
        <v>0.149779437603933</v>
      </c>
      <c r="AU45" s="23">
        <v>152.54148063676899</v>
      </c>
      <c r="AV45" s="23">
        <v>0</v>
      </c>
      <c r="AW45" s="23">
        <v>1.73802843702259</v>
      </c>
      <c r="AX45" s="23">
        <v>12.1800273230042</v>
      </c>
      <c r="AY45" s="23">
        <v>10.3694223850433</v>
      </c>
      <c r="AZ45" s="23">
        <v>5.8482822143944402</v>
      </c>
      <c r="BA45" s="23">
        <v>0</v>
      </c>
      <c r="BB45" s="23">
        <v>12.6688666531272</v>
      </c>
      <c r="BC45" s="23">
        <v>1286.4173666561901</v>
      </c>
      <c r="BD45" s="23">
        <v>1.75225248814101</v>
      </c>
      <c r="BE45" s="23">
        <v>5.4107884494277103</v>
      </c>
      <c r="BG45" s="106">
        <f t="shared" si="13"/>
        <v>2.4640075878063921</v>
      </c>
      <c r="BH45" s="46">
        <f t="shared" si="14"/>
        <v>2.0598075442332972E-4</v>
      </c>
      <c r="BI45" s="46">
        <f t="shared" si="15"/>
        <v>2.059946790237916E-4</v>
      </c>
      <c r="BJ45" s="46">
        <f t="shared" si="16"/>
        <v>1.8559808645365406E-4</v>
      </c>
      <c r="BK45" s="46">
        <f t="shared" si="17"/>
        <v>2.0409480173694142E-4</v>
      </c>
      <c r="BL45" s="46">
        <f t="shared" si="18"/>
        <v>2.6368575836669647E-4</v>
      </c>
      <c r="BM45" s="46">
        <f t="shared" si="19"/>
        <v>2.0210444224493925E-4</v>
      </c>
      <c r="BN45" s="46">
        <f t="shared" si="20"/>
        <v>2.6039217245110924E-4</v>
      </c>
      <c r="BO45" s="46">
        <f t="shared" si="21"/>
        <v>2.3090443344266209E-4</v>
      </c>
      <c r="BP45" s="46">
        <f t="shared" si="22"/>
        <v>1.9716729784768805E-4</v>
      </c>
      <c r="BQ45" s="46">
        <f t="shared" si="23"/>
        <v>2.2540915439909286E-4</v>
      </c>
      <c r="BR45" s="46">
        <f t="shared" si="24"/>
        <v>2.6351081431123954E-4</v>
      </c>
      <c r="BS45" s="46">
        <f t="shared" si="25"/>
        <v>2.6281640133916245E-4</v>
      </c>
      <c r="BT45" s="46">
        <f t="shared" si="26"/>
        <v>2.6306663391129575E-4</v>
      </c>
      <c r="BU45" s="46"/>
      <c r="BV45" s="46"/>
      <c r="BW45" s="46"/>
    </row>
    <row r="46" spans="1:75" x14ac:dyDescent="0.3">
      <c r="A46" s="38" t="s">
        <v>43</v>
      </c>
      <c r="B46" s="21">
        <v>4883.1264871000003</v>
      </c>
      <c r="C46" s="21">
        <v>390.65010545000001</v>
      </c>
      <c r="D46" s="23">
        <v>5.1663235708000004</v>
      </c>
      <c r="E46" s="23">
        <v>2.8128022400000001E-2</v>
      </c>
      <c r="F46" s="23">
        <v>8.4135435000000005E-3</v>
      </c>
      <c r="G46" s="23">
        <v>2.7456463699999999E-2</v>
      </c>
      <c r="H46" s="23">
        <v>6.7308340000000002E-4</v>
      </c>
      <c r="I46" s="23">
        <v>129.03822228999999</v>
      </c>
      <c r="J46" s="23">
        <v>0.90453344930000001</v>
      </c>
      <c r="K46" s="23">
        <v>1.6731636560000001</v>
      </c>
      <c r="L46" s="23">
        <v>2.0192500999999998E-3</v>
      </c>
      <c r="M46" s="23">
        <v>3.7356134300000003E-2</v>
      </c>
      <c r="N46" s="23">
        <v>2.9615678900000001E-2</v>
      </c>
      <c r="P46" s="23" t="s">
        <v>43</v>
      </c>
      <c r="Q46" s="23">
        <v>25.5725371729351</v>
      </c>
      <c r="R46" s="23">
        <v>43.941421894383303</v>
      </c>
      <c r="S46" s="23">
        <v>2.96459624538765E-2</v>
      </c>
      <c r="T46" s="23">
        <v>5.1708545759385904</v>
      </c>
      <c r="U46" s="23">
        <v>5.1708545759385904</v>
      </c>
      <c r="V46" s="23">
        <v>0.62049718112121499</v>
      </c>
      <c r="W46" s="23">
        <v>9.3217239078458303E-2</v>
      </c>
      <c r="X46" s="23">
        <v>2.8156765302017599E-2</v>
      </c>
      <c r="Y46" s="23">
        <v>38180.399326770603</v>
      </c>
      <c r="Z46" s="23">
        <v>8.4221520910937996E-3</v>
      </c>
      <c r="AA46" s="23">
        <v>6.7377201791570603E-4</v>
      </c>
      <c r="AB46" s="23">
        <v>2.74731257053079E-2</v>
      </c>
      <c r="AC46" s="23">
        <v>0</v>
      </c>
      <c r="AD46" s="23">
        <v>54.1139573223032</v>
      </c>
      <c r="AE46" s="23">
        <v>0</v>
      </c>
      <c r="AF46" s="23">
        <v>158.54952598293301</v>
      </c>
      <c r="AG46" s="23">
        <v>0</v>
      </c>
      <c r="AH46" s="23">
        <v>0</v>
      </c>
      <c r="AI46" s="23">
        <v>3.7394285875890797E-2</v>
      </c>
      <c r="AJ46" s="23">
        <v>2.6559232177541501E-2</v>
      </c>
      <c r="AK46" s="23">
        <v>2.5743577343345598</v>
      </c>
      <c r="AL46" s="23">
        <v>13.879074840267601</v>
      </c>
      <c r="AM46" s="23">
        <v>0.75244649904634697</v>
      </c>
      <c r="AN46" s="23">
        <v>129.15150515192099</v>
      </c>
      <c r="AO46" s="23">
        <v>4887.3453056873695</v>
      </c>
      <c r="AP46" s="23">
        <v>0</v>
      </c>
      <c r="AQ46" s="23">
        <v>489.05714058323201</v>
      </c>
      <c r="AR46" s="23">
        <v>0</v>
      </c>
      <c r="AS46" s="23">
        <v>0.20418428747151901</v>
      </c>
      <c r="AT46" s="23">
        <v>2.0213101507630701E-3</v>
      </c>
      <c r="AU46" s="23">
        <v>25.5931817326179</v>
      </c>
      <c r="AV46" s="23">
        <v>0</v>
      </c>
      <c r="AW46" s="23">
        <v>1.7142331606664299E-2</v>
      </c>
      <c r="AX46" s="23">
        <v>0.10986322795219799</v>
      </c>
      <c r="AY46" s="23">
        <v>1.0342522461404999</v>
      </c>
      <c r="AZ46" s="23">
        <v>0.90526956570269701</v>
      </c>
      <c r="BA46" s="23">
        <v>0</v>
      </c>
      <c r="BB46" s="23">
        <v>1.7462488233066</v>
      </c>
      <c r="BC46" s="23">
        <v>390.987618346864</v>
      </c>
      <c r="BD46" s="23">
        <v>1.67462955152372</v>
      </c>
      <c r="BE46" s="23">
        <v>1.91521375507735</v>
      </c>
      <c r="BG46" s="106">
        <f t="shared" si="13"/>
        <v>1.2508251352076469</v>
      </c>
      <c r="BH46" s="46">
        <f t="shared" si="14"/>
        <v>8.6395849022430739E-4</v>
      </c>
      <c r="BI46" s="46">
        <f t="shared" si="15"/>
        <v>8.6397748818010521E-4</v>
      </c>
      <c r="BJ46" s="46">
        <f t="shared" si="16"/>
        <v>8.7702697604912861E-4</v>
      </c>
      <c r="BK46" s="46">
        <f t="shared" si="17"/>
        <v>1.0218600372558638E-3</v>
      </c>
      <c r="BL46" s="46">
        <f t="shared" si="18"/>
        <v>1.0231825738821144E-3</v>
      </c>
      <c r="BM46" s="46">
        <f t="shared" si="19"/>
        <v>6.0685183241207335E-4</v>
      </c>
      <c r="BN46" s="46">
        <f t="shared" si="20"/>
        <v>1.0230796298140862E-3</v>
      </c>
      <c r="BO46" s="46">
        <f t="shared" si="21"/>
        <v>8.7790160086367018E-4</v>
      </c>
      <c r="BP46" s="46">
        <f t="shared" si="22"/>
        <v>8.1380782907106554E-4</v>
      </c>
      <c r="BQ46" s="46">
        <f t="shared" si="23"/>
        <v>8.76122020976946E-4</v>
      </c>
      <c r="BR46" s="46">
        <f t="shared" si="24"/>
        <v>1.0202058492260596E-3</v>
      </c>
      <c r="BS46" s="46">
        <f t="shared" si="25"/>
        <v>1.0212934664064943E-3</v>
      </c>
      <c r="BT46" s="46">
        <f t="shared" si="26"/>
        <v>1.0225513984924797E-3</v>
      </c>
      <c r="BU46" s="46"/>
      <c r="BV46" s="46"/>
      <c r="BW46" s="46"/>
    </row>
    <row r="47" spans="1:75" x14ac:dyDescent="0.3">
      <c r="A47" s="38" t="s">
        <v>44</v>
      </c>
      <c r="B47" s="21">
        <v>29434.653703</v>
      </c>
      <c r="C47" s="21">
        <v>2354.7722933</v>
      </c>
      <c r="D47" s="23">
        <v>10.055083336999999</v>
      </c>
      <c r="E47" s="23">
        <v>7.2138114346000002</v>
      </c>
      <c r="F47" s="23">
        <v>2.9874237902999998</v>
      </c>
      <c r="G47" s="23">
        <v>0.61581064659999996</v>
      </c>
      <c r="H47" s="23">
        <v>0.23899390570000001</v>
      </c>
      <c r="I47" s="23">
        <v>219.26850289000001</v>
      </c>
      <c r="J47" s="23">
        <v>9.3859316888999995</v>
      </c>
      <c r="K47" s="23">
        <v>1.9040826308000001</v>
      </c>
      <c r="L47" s="23">
        <v>0.71698172670000004</v>
      </c>
      <c r="M47" s="23">
        <v>13.264160864000001</v>
      </c>
      <c r="N47" s="23">
        <v>10.515731319</v>
      </c>
      <c r="P47" s="23" t="s">
        <v>44</v>
      </c>
      <c r="Q47" s="23">
        <v>353.475159147135</v>
      </c>
      <c r="R47" s="23">
        <v>90.234964715645603</v>
      </c>
      <c r="S47" s="23">
        <v>10.5453924091956</v>
      </c>
      <c r="T47" s="23">
        <v>10.073793407195099</v>
      </c>
      <c r="U47" s="23">
        <v>10.073793407195099</v>
      </c>
      <c r="V47" s="23">
        <v>22.024577829754101</v>
      </c>
      <c r="W47" s="23">
        <v>4.9474497358000402</v>
      </c>
      <c r="X47" s="23">
        <v>7.2330137385822599</v>
      </c>
      <c r="Y47" s="23">
        <v>57204.356616153404</v>
      </c>
      <c r="Z47" s="23">
        <v>2.99585106854745</v>
      </c>
      <c r="AA47" s="23">
        <v>0.239667860874162</v>
      </c>
      <c r="AB47" s="23">
        <v>0.61707740856175997</v>
      </c>
      <c r="AC47" s="23">
        <v>0</v>
      </c>
      <c r="AD47" s="23">
        <v>3977.59885298378</v>
      </c>
      <c r="AE47" s="23">
        <v>0</v>
      </c>
      <c r="AF47" s="23">
        <v>772.45783363000896</v>
      </c>
      <c r="AG47" s="23">
        <v>0</v>
      </c>
      <c r="AH47" s="23">
        <v>0</v>
      </c>
      <c r="AI47" s="23">
        <v>13.3015761619986</v>
      </c>
      <c r="AJ47" s="23">
        <v>0.59654992525693695</v>
      </c>
      <c r="AK47" s="23">
        <v>4.9771774714538797</v>
      </c>
      <c r="AL47" s="23">
        <v>155.83133246238501</v>
      </c>
      <c r="AM47" s="23">
        <v>246.02290649848601</v>
      </c>
      <c r="AN47" s="23">
        <v>219.76820944324999</v>
      </c>
      <c r="AO47" s="23">
        <v>29505.059403908701</v>
      </c>
      <c r="AP47" s="23">
        <v>0</v>
      </c>
      <c r="AQ47" s="23">
        <v>6428.5633654700996</v>
      </c>
      <c r="AR47" s="23">
        <v>0</v>
      </c>
      <c r="AS47" s="23">
        <v>13.1464812784244</v>
      </c>
      <c r="AT47" s="23">
        <v>0.71900419503656698</v>
      </c>
      <c r="AU47" s="23">
        <v>385.11742973371901</v>
      </c>
      <c r="AV47" s="23">
        <v>0</v>
      </c>
      <c r="AW47" s="23">
        <v>4.8147816727448998</v>
      </c>
      <c r="AX47" s="23">
        <v>12.0774067362387</v>
      </c>
      <c r="AY47" s="23">
        <v>14.5068747990247</v>
      </c>
      <c r="AZ47" s="23">
        <v>9.4063973828486507</v>
      </c>
      <c r="BA47" s="23">
        <v>0</v>
      </c>
      <c r="BB47" s="23">
        <v>52.161709940326098</v>
      </c>
      <c r="BC47" s="23">
        <v>2360.4047092974401</v>
      </c>
      <c r="BD47" s="23">
        <v>1.90790237038522</v>
      </c>
      <c r="BE47" s="23">
        <v>5.4808276845380703</v>
      </c>
      <c r="BG47" s="106">
        <f t="shared" si="13"/>
        <v>2.7235004828403016</v>
      </c>
      <c r="BH47" s="46">
        <f t="shared" si="14"/>
        <v>2.3919323671718674E-3</v>
      </c>
      <c r="BI47" s="46">
        <f t="shared" si="15"/>
        <v>2.3919153514188954E-3</v>
      </c>
      <c r="BJ47" s="46">
        <f t="shared" si="16"/>
        <v>1.8607573471074018E-3</v>
      </c>
      <c r="BK47" s="46">
        <f t="shared" si="17"/>
        <v>2.6618804991434463E-3</v>
      </c>
      <c r="BL47" s="46">
        <f t="shared" si="18"/>
        <v>2.8209182355757698E-3</v>
      </c>
      <c r="BM47" s="46">
        <f t="shared" si="19"/>
        <v>2.0570640809054342E-3</v>
      </c>
      <c r="BN47" s="46">
        <f t="shared" si="20"/>
        <v>2.8199680330258489E-3</v>
      </c>
      <c r="BO47" s="46">
        <f t="shared" si="21"/>
        <v>2.2789709724094103E-3</v>
      </c>
      <c r="BP47" s="46">
        <f t="shared" si="22"/>
        <v>2.1804648304498452E-3</v>
      </c>
      <c r="BQ47" s="46">
        <f t="shared" si="23"/>
        <v>2.0060786876749718E-3</v>
      </c>
      <c r="BR47" s="46">
        <f t="shared" si="24"/>
        <v>2.8208087615783587E-3</v>
      </c>
      <c r="BS47" s="46">
        <f t="shared" si="25"/>
        <v>2.82078138091249E-3</v>
      </c>
      <c r="BT47" s="46">
        <f t="shared" si="26"/>
        <v>2.8206397915480413E-3</v>
      </c>
      <c r="BU47" s="46"/>
      <c r="BV47" s="46"/>
      <c r="BW47" s="46"/>
    </row>
    <row r="48" spans="1:75" x14ac:dyDescent="0.3">
      <c r="A48" s="38" t="s">
        <v>45</v>
      </c>
      <c r="B48" s="21">
        <v>20995.384189</v>
      </c>
      <c r="C48" s="21">
        <v>1679.6307515000001</v>
      </c>
      <c r="D48" s="23">
        <v>15.298185321</v>
      </c>
      <c r="E48" s="23">
        <v>1.8480052549999999</v>
      </c>
      <c r="F48" s="23">
        <v>0.82462763660000005</v>
      </c>
      <c r="G48" s="23">
        <v>0.34815166819999999</v>
      </c>
      <c r="H48" s="23">
        <v>6.5970224399999999E-2</v>
      </c>
      <c r="I48" s="23">
        <v>392.56191493</v>
      </c>
      <c r="J48" s="23">
        <v>5.5750048724000001</v>
      </c>
      <c r="K48" s="23">
        <v>4.8377521937000001</v>
      </c>
      <c r="L48" s="23">
        <v>0.19791070050000001</v>
      </c>
      <c r="M48" s="23">
        <v>3.6613470567999999</v>
      </c>
      <c r="N48" s="23">
        <v>2.9026895971000002</v>
      </c>
      <c r="P48" s="23" t="s">
        <v>45</v>
      </c>
      <c r="Q48" s="23">
        <v>160.75490069864199</v>
      </c>
      <c r="R48" s="23">
        <v>137.66814477809001</v>
      </c>
      <c r="S48" s="23">
        <v>2.9019876193291099</v>
      </c>
      <c r="T48" s="23">
        <v>15.293959555605101</v>
      </c>
      <c r="U48" s="23">
        <v>15.293959555605101</v>
      </c>
      <c r="V48" s="23">
        <v>7.8393774212701901</v>
      </c>
      <c r="W48" s="23">
        <v>1.1733477637798</v>
      </c>
      <c r="X48" s="23">
        <v>1.8475586832220301</v>
      </c>
      <c r="Y48" s="23">
        <v>114196.918884201</v>
      </c>
      <c r="Z48" s="23">
        <v>0.82442814094989403</v>
      </c>
      <c r="AA48" s="23">
        <v>6.5954146497466906E-2</v>
      </c>
      <c r="AB48" s="23">
        <v>0.34805016501668201</v>
      </c>
      <c r="AC48" s="23">
        <v>0</v>
      </c>
      <c r="AD48" s="23">
        <v>1279.2770741059901</v>
      </c>
      <c r="AE48" s="23">
        <v>0</v>
      </c>
      <c r="AF48" s="23">
        <v>660.95996534081598</v>
      </c>
      <c r="AG48" s="23">
        <v>0</v>
      </c>
      <c r="AH48" s="23">
        <v>0</v>
      </c>
      <c r="AI48" s="23">
        <v>3.6604622812562102</v>
      </c>
      <c r="AJ48" s="23">
        <v>0.33647168567744101</v>
      </c>
      <c r="AK48" s="23">
        <v>7.9703622426329099</v>
      </c>
      <c r="AL48" s="23">
        <v>69.023413020126497</v>
      </c>
      <c r="AM48" s="23">
        <v>68.064842098877506</v>
      </c>
      <c r="AN48" s="23">
        <v>392.45360833239602</v>
      </c>
      <c r="AO48" s="23">
        <v>20989.664499258699</v>
      </c>
      <c r="AP48" s="23">
        <v>0</v>
      </c>
      <c r="AQ48" s="23">
        <v>3096.22293394401</v>
      </c>
      <c r="AR48" s="23">
        <v>0</v>
      </c>
      <c r="AS48" s="23">
        <v>4.7186148111608901</v>
      </c>
      <c r="AT48" s="23">
        <v>0.19786270135110201</v>
      </c>
      <c r="AU48" s="23">
        <v>170.56805933051399</v>
      </c>
      <c r="AV48" s="23">
        <v>0</v>
      </c>
      <c r="AW48" s="23">
        <v>1.2283135803968299</v>
      </c>
      <c r="AX48" s="23">
        <v>2.2895764325672401</v>
      </c>
      <c r="AY48" s="23">
        <v>6.8597688507526904</v>
      </c>
      <c r="AZ48" s="23">
        <v>5.5734660290300804</v>
      </c>
      <c r="BA48" s="23">
        <v>0</v>
      </c>
      <c r="BB48" s="23">
        <v>18.787278548551299</v>
      </c>
      <c r="BC48" s="23">
        <v>1679.1732145593201</v>
      </c>
      <c r="BD48" s="23">
        <v>4.8364074779945696</v>
      </c>
      <c r="BE48" s="23">
        <v>6.3785478427861397</v>
      </c>
      <c r="BG48" s="106">
        <f t="shared" si="13"/>
        <v>1.8438972865325145</v>
      </c>
      <c r="BH48" s="46">
        <f t="shared" si="14"/>
        <v>-2.7242605754735819E-4</v>
      </c>
      <c r="BI48" s="46">
        <f t="shared" si="15"/>
        <v>-2.7240328880107973E-4</v>
      </c>
      <c r="BJ48" s="46">
        <f t="shared" si="16"/>
        <v>-2.7622657891969877E-4</v>
      </c>
      <c r="BK48" s="46">
        <f t="shared" si="17"/>
        <v>-2.4165070784379691E-4</v>
      </c>
      <c r="BL48" s="46">
        <f t="shared" si="18"/>
        <v>-2.419221006569143E-4</v>
      </c>
      <c r="BM48" s="46">
        <f t="shared" si="19"/>
        <v>-2.9154874897702616E-4</v>
      </c>
      <c r="BN48" s="46">
        <f t="shared" si="20"/>
        <v>-2.4371453453920884E-4</v>
      </c>
      <c r="BO48" s="46">
        <f t="shared" si="21"/>
        <v>-2.7589685469946195E-4</v>
      </c>
      <c r="BP48" s="46">
        <f t="shared" si="22"/>
        <v>-2.7602547533868915E-4</v>
      </c>
      <c r="BQ48" s="46">
        <f t="shared" si="23"/>
        <v>-2.7796291574869305E-4</v>
      </c>
      <c r="BR48" s="46">
        <f t="shared" si="24"/>
        <v>-2.4252932649287476E-4</v>
      </c>
      <c r="BS48" s="46">
        <f t="shared" si="25"/>
        <v>-2.4165301187345769E-4</v>
      </c>
      <c r="BT48" s="46">
        <f t="shared" si="26"/>
        <v>-2.4183700923159114E-4</v>
      </c>
      <c r="BU48" s="46"/>
      <c r="BV48" s="46"/>
      <c r="BW48" s="46"/>
    </row>
    <row r="49" spans="1:75" x14ac:dyDescent="0.3">
      <c r="A49" s="38" t="s">
        <v>46</v>
      </c>
      <c r="B49" s="21">
        <v>5498.4385408999997</v>
      </c>
      <c r="C49" s="21">
        <v>439.87506951</v>
      </c>
      <c r="D49" s="23">
        <v>0.59895489310000005</v>
      </c>
      <c r="E49" s="23">
        <v>1.5304709561000001</v>
      </c>
      <c r="F49" s="23">
        <v>0.7240128737</v>
      </c>
      <c r="G49" s="23">
        <v>0.14063354659999999</v>
      </c>
      <c r="H49" s="23">
        <v>5.7921032300000001E-2</v>
      </c>
      <c r="I49" s="23">
        <v>31.129303505999999</v>
      </c>
      <c r="J49" s="23">
        <v>1.7983844309000001</v>
      </c>
      <c r="K49" s="23">
        <v>0.17560140830000001</v>
      </c>
      <c r="L49" s="23">
        <v>0.17376310780000001</v>
      </c>
      <c r="M49" s="23">
        <v>3.2146175286999998</v>
      </c>
      <c r="N49" s="23">
        <v>2.5485256785999999</v>
      </c>
      <c r="P49" s="23" t="s">
        <v>46</v>
      </c>
      <c r="Q49" s="23">
        <v>81.436912643662794</v>
      </c>
      <c r="R49" s="23">
        <v>14.372768759552001</v>
      </c>
      <c r="S49" s="23">
        <v>2.5553035017368901</v>
      </c>
      <c r="T49" s="23">
        <v>0.60044808385142501</v>
      </c>
      <c r="U49" s="23">
        <v>0.60044808385142501</v>
      </c>
      <c r="V49" s="23">
        <v>2.8643315061497798</v>
      </c>
      <c r="W49" s="23">
        <v>0.36589928324878401</v>
      </c>
      <c r="X49" s="23">
        <v>1.53453511215875</v>
      </c>
      <c r="Y49" s="23">
        <v>6885.4132899144897</v>
      </c>
      <c r="Z49" s="23">
        <v>0.72593907399379198</v>
      </c>
      <c r="AA49" s="23">
        <v>5.8075017704332398E-2</v>
      </c>
      <c r="AB49" s="23">
        <v>0.14089596075476199</v>
      </c>
      <c r="AC49" s="23">
        <v>0</v>
      </c>
      <c r="AD49" s="23">
        <v>826.27852733222403</v>
      </c>
      <c r="AE49" s="23">
        <v>0</v>
      </c>
      <c r="AF49" s="23">
        <v>125.031763725837</v>
      </c>
      <c r="AG49" s="23">
        <v>0</v>
      </c>
      <c r="AH49" s="23">
        <v>0</v>
      </c>
      <c r="AI49" s="23">
        <v>3.2231688258696898</v>
      </c>
      <c r="AJ49" s="23">
        <v>0.13620847018728999</v>
      </c>
      <c r="AK49" s="23">
        <v>0.68467431419591696</v>
      </c>
      <c r="AL49" s="23">
        <v>22.1165460680871</v>
      </c>
      <c r="AM49" s="23">
        <v>59.5297595968119</v>
      </c>
      <c r="AN49" s="23">
        <v>31.209453473561901</v>
      </c>
      <c r="AO49" s="23">
        <v>5511.9179402050304</v>
      </c>
      <c r="AP49" s="23">
        <v>0</v>
      </c>
      <c r="AQ49" s="23">
        <v>1281.6780595600601</v>
      </c>
      <c r="AR49" s="23">
        <v>0</v>
      </c>
      <c r="AS49" s="23">
        <v>3.0669698819494</v>
      </c>
      <c r="AT49" s="23">
        <v>0.17422520423901899</v>
      </c>
      <c r="AU49" s="23">
        <v>81.460374895022994</v>
      </c>
      <c r="AV49" s="23">
        <v>0</v>
      </c>
      <c r="AW49" s="23">
        <v>1.03245749493318</v>
      </c>
      <c r="AX49" s="23">
        <v>1.19544636922708</v>
      </c>
      <c r="AY49" s="23">
        <v>2.4201410000539401</v>
      </c>
      <c r="AZ49" s="23">
        <v>1.8022268988586601</v>
      </c>
      <c r="BA49" s="23">
        <v>0</v>
      </c>
      <c r="BB49" s="23">
        <v>12.353855253825801</v>
      </c>
      <c r="BC49" s="23">
        <v>440.95342166206399</v>
      </c>
      <c r="BD49" s="23">
        <v>0.17603267493495001</v>
      </c>
      <c r="BE49" s="23">
        <v>0.58175345135984402</v>
      </c>
      <c r="BG49" s="106">
        <f t="shared" si="13"/>
        <v>2.9066064500170885</v>
      </c>
      <c r="BH49" s="46">
        <f t="shared" si="14"/>
        <v>2.451495857371967E-3</v>
      </c>
      <c r="BI49" s="46">
        <f t="shared" si="15"/>
        <v>2.4514964061619097E-3</v>
      </c>
      <c r="BJ49" s="46">
        <f t="shared" si="16"/>
        <v>2.4929936605020036E-3</v>
      </c>
      <c r="BK49" s="46">
        <f t="shared" si="17"/>
        <v>2.6554937501763612E-3</v>
      </c>
      <c r="BL49" s="46">
        <f t="shared" si="18"/>
        <v>2.660450336950935E-3</v>
      </c>
      <c r="BM49" s="46">
        <f t="shared" si="19"/>
        <v>1.8659428074325288E-3</v>
      </c>
      <c r="BN49" s="46">
        <f t="shared" si="20"/>
        <v>2.6585403991909906E-3</v>
      </c>
      <c r="BO49" s="46">
        <f t="shared" si="21"/>
        <v>2.5747433618761445E-3</v>
      </c>
      <c r="BP49" s="46">
        <f t="shared" si="22"/>
        <v>2.1366221218546613E-3</v>
      </c>
      <c r="BQ49" s="46">
        <f t="shared" si="23"/>
        <v>2.4559406392300268E-3</v>
      </c>
      <c r="BR49" s="46">
        <f t="shared" si="24"/>
        <v>2.6593472277835432E-3</v>
      </c>
      <c r="BS49" s="46">
        <f t="shared" si="25"/>
        <v>2.6601289557293337E-3</v>
      </c>
      <c r="BT49" s="46">
        <f t="shared" si="26"/>
        <v>2.6595074924312899E-3</v>
      </c>
      <c r="BU49" s="46"/>
      <c r="BV49" s="46"/>
      <c r="BW49" s="46"/>
    </row>
    <row r="50" spans="1:75" x14ac:dyDescent="0.3">
      <c r="A50" s="38" t="s">
        <v>47</v>
      </c>
      <c r="B50" s="21">
        <v>48714.313087000002</v>
      </c>
      <c r="C50" s="21">
        <v>3897.1451671999998</v>
      </c>
      <c r="D50" s="23">
        <v>44.702544072999999</v>
      </c>
      <c r="E50" s="23">
        <v>2.7479237623000001</v>
      </c>
      <c r="F50" s="23">
        <v>0.99265360179999995</v>
      </c>
      <c r="G50" s="23">
        <v>0.45251009209999998</v>
      </c>
      <c r="H50" s="23">
        <v>7.9412288100000006E-2</v>
      </c>
      <c r="I50" s="23">
        <v>1074.9617378</v>
      </c>
      <c r="J50" s="23">
        <v>10.754482468000001</v>
      </c>
      <c r="K50" s="23">
        <v>13.647017290999999</v>
      </c>
      <c r="L50" s="23">
        <v>0.2382368369</v>
      </c>
      <c r="M50" s="23">
        <v>4.4073820081999999</v>
      </c>
      <c r="N50" s="23">
        <v>3.4941402882000001</v>
      </c>
      <c r="P50" s="23" t="s">
        <v>47</v>
      </c>
      <c r="Q50" s="23">
        <v>308.899992716577</v>
      </c>
      <c r="R50" s="23">
        <v>370.69516256396901</v>
      </c>
      <c r="S50" s="23">
        <v>3.4957395949429899</v>
      </c>
      <c r="T50" s="23">
        <v>44.7235844433064</v>
      </c>
      <c r="U50" s="23">
        <v>44.7235844433064</v>
      </c>
      <c r="V50" s="23">
        <v>15.6144494751771</v>
      </c>
      <c r="W50" s="23">
        <v>3.43772181048752</v>
      </c>
      <c r="X50" s="23">
        <v>2.7492068918953301</v>
      </c>
      <c r="Y50" s="23">
        <v>316360.303186798</v>
      </c>
      <c r="Z50" s="23">
        <v>0.99310810650053705</v>
      </c>
      <c r="AA50" s="23">
        <v>7.9448585482187001E-2</v>
      </c>
      <c r="AB50" s="23">
        <v>0.45273388596009401</v>
      </c>
      <c r="AC50" s="23">
        <v>0</v>
      </c>
      <c r="AD50" s="23">
        <v>1890.2776769949701</v>
      </c>
      <c r="AE50" s="23">
        <v>0</v>
      </c>
      <c r="AF50" s="23">
        <v>1549.0356321392201</v>
      </c>
      <c r="AG50" s="23">
        <v>0</v>
      </c>
      <c r="AH50" s="23">
        <v>0</v>
      </c>
      <c r="AI50" s="23">
        <v>4.4093931061765499</v>
      </c>
      <c r="AJ50" s="23">
        <v>0.43767248381135698</v>
      </c>
      <c r="AK50" s="23">
        <v>21.7501082430874</v>
      </c>
      <c r="AL50" s="23">
        <v>174.90576692901001</v>
      </c>
      <c r="AM50" s="23">
        <v>82.224601830237802</v>
      </c>
      <c r="AN50" s="23">
        <v>1075.4676067912301</v>
      </c>
      <c r="AO50" s="23">
        <v>48737.301279630898</v>
      </c>
      <c r="AP50" s="23">
        <v>0</v>
      </c>
      <c r="AQ50" s="23">
        <v>6160.1657050568501</v>
      </c>
      <c r="AR50" s="23">
        <v>0</v>
      </c>
      <c r="AS50" s="23">
        <v>6.0505263951477897</v>
      </c>
      <c r="AT50" s="23">
        <v>0.23834600159319999</v>
      </c>
      <c r="AU50" s="23">
        <v>331.67279989004697</v>
      </c>
      <c r="AV50" s="23">
        <v>0</v>
      </c>
      <c r="AW50" s="23">
        <v>1.8012624917183999</v>
      </c>
      <c r="AX50" s="23">
        <v>6.9205253850906496</v>
      </c>
      <c r="AY50" s="23">
        <v>14.1598199302142</v>
      </c>
      <c r="AZ50" s="23">
        <v>10.7596752132653</v>
      </c>
      <c r="BA50" s="23">
        <v>0</v>
      </c>
      <c r="BB50" s="23">
        <v>29.896787112869099</v>
      </c>
      <c r="BC50" s="23">
        <v>3898.9842093663301</v>
      </c>
      <c r="BD50" s="23">
        <v>13.6534176813787</v>
      </c>
      <c r="BE50" s="23">
        <v>17.301261200012402</v>
      </c>
      <c r="BG50" s="106">
        <f t="shared" si="13"/>
        <v>1.5799411780787929</v>
      </c>
      <c r="BH50" s="46">
        <f t="shared" si="14"/>
        <v>4.7189811729132292E-4</v>
      </c>
      <c r="BI50" s="46">
        <f t="shared" si="15"/>
        <v>4.718947043103294E-4</v>
      </c>
      <c r="BJ50" s="46">
        <f t="shared" si="16"/>
        <v>4.706750083852596E-4</v>
      </c>
      <c r="BK50" s="46">
        <f t="shared" si="17"/>
        <v>4.6694512159826886E-4</v>
      </c>
      <c r="BL50" s="46">
        <f t="shared" si="18"/>
        <v>4.5786838400921728E-4</v>
      </c>
      <c r="BM50" s="46">
        <f t="shared" si="19"/>
        <v>4.9456103631953378E-4</v>
      </c>
      <c r="BN50" s="46">
        <f t="shared" si="20"/>
        <v>4.5707513352703615E-4</v>
      </c>
      <c r="BO50" s="46">
        <f t="shared" si="21"/>
        <v>4.7059255547583372E-4</v>
      </c>
      <c r="BP50" s="46">
        <f t="shared" si="22"/>
        <v>4.8284473760130882E-4</v>
      </c>
      <c r="BQ50" s="46">
        <f t="shared" si="23"/>
        <v>4.6899554988635243E-4</v>
      </c>
      <c r="BR50" s="46">
        <f t="shared" si="24"/>
        <v>4.5821920161664276E-4</v>
      </c>
      <c r="BS50" s="46">
        <f t="shared" si="25"/>
        <v>4.5630217049674645E-4</v>
      </c>
      <c r="BT50" s="46">
        <f t="shared" si="26"/>
        <v>4.5771108515327622E-4</v>
      </c>
      <c r="BU50" s="46"/>
      <c r="BV50" s="46"/>
      <c r="BW50" s="46"/>
    </row>
    <row r="51" spans="1:75" x14ac:dyDescent="0.3">
      <c r="A51" s="38" t="s">
        <v>48</v>
      </c>
      <c r="B51" s="21">
        <v>7930.8058995000001</v>
      </c>
      <c r="C51" s="21">
        <v>634.46449103999998</v>
      </c>
      <c r="D51" s="23">
        <v>2.4832035931999998</v>
      </c>
      <c r="E51" s="23">
        <v>0.2219535279</v>
      </c>
      <c r="F51" s="23">
        <v>1.6288027E-3</v>
      </c>
      <c r="G51" s="23">
        <v>0.60136359679999996</v>
      </c>
      <c r="H51" s="23">
        <v>1.3030419999999999E-4</v>
      </c>
      <c r="I51" s="23">
        <v>43.250256383</v>
      </c>
      <c r="J51" s="23">
        <v>5.5406084875000001</v>
      </c>
      <c r="K51" s="23">
        <v>0.561177221</v>
      </c>
      <c r="L51" s="23">
        <v>3.9091270000000001E-4</v>
      </c>
      <c r="M51" s="23">
        <v>7.2318842000000001E-3</v>
      </c>
      <c r="N51" s="23">
        <v>5.7333857000000004E-3</v>
      </c>
      <c r="P51" s="23" t="s">
        <v>48</v>
      </c>
      <c r="Q51" s="23">
        <v>8.4402342380840505</v>
      </c>
      <c r="R51" s="23">
        <v>14.709582826592801</v>
      </c>
      <c r="S51" s="23">
        <v>5.7336028164139598E-3</v>
      </c>
      <c r="T51" s="23">
        <v>2.4833230531928998</v>
      </c>
      <c r="U51" s="23">
        <v>2.4833230531928998</v>
      </c>
      <c r="V51" s="23">
        <v>13.4306913574463</v>
      </c>
      <c r="W51" s="23">
        <v>1.98697008973831</v>
      </c>
      <c r="X51" s="23">
        <v>0.22196480431734</v>
      </c>
      <c r="Y51" s="23">
        <v>16318.5600540492</v>
      </c>
      <c r="Z51" s="23">
        <v>1.62885811147874E-3</v>
      </c>
      <c r="AA51" s="23">
        <v>1.3030911469421401E-4</v>
      </c>
      <c r="AB51" s="23">
        <v>0.60137262352370802</v>
      </c>
      <c r="AC51" s="23">
        <v>0</v>
      </c>
      <c r="AD51" s="23">
        <v>1024.89680618495</v>
      </c>
      <c r="AE51" s="23">
        <v>0</v>
      </c>
      <c r="AF51" s="23">
        <v>451.74745234316998</v>
      </c>
      <c r="AG51" s="23">
        <v>0</v>
      </c>
      <c r="AH51" s="23">
        <v>0</v>
      </c>
      <c r="AI51" s="23">
        <v>7.2321350900221501E-3</v>
      </c>
      <c r="AJ51" s="23">
        <v>0.58136627254815698</v>
      </c>
      <c r="AK51" s="23">
        <v>1.19804970707339</v>
      </c>
      <c r="AL51" s="23">
        <v>25.320895380146201</v>
      </c>
      <c r="AM51" s="23">
        <v>1.56441233028323</v>
      </c>
      <c r="AN51" s="23">
        <v>43.252160888852799</v>
      </c>
      <c r="AO51" s="23">
        <v>7931.0368532107505</v>
      </c>
      <c r="AP51" s="23">
        <v>0</v>
      </c>
      <c r="AQ51" s="23">
        <v>1674.1151008890099</v>
      </c>
      <c r="AR51" s="23">
        <v>0</v>
      </c>
      <c r="AS51" s="23">
        <v>3.9224071618688501</v>
      </c>
      <c r="AT51" s="23">
        <v>3.90924886294636E-4</v>
      </c>
      <c r="AU51" s="23">
        <v>52.080287177899699</v>
      </c>
      <c r="AV51" s="23">
        <v>0</v>
      </c>
      <c r="AW51" s="23">
        <v>0.10866353015899</v>
      </c>
      <c r="AX51" s="23">
        <v>2.0590365393555801</v>
      </c>
      <c r="AY51" s="23">
        <v>6.3646382577641099</v>
      </c>
      <c r="AZ51" s="23">
        <v>5.5407406217191904</v>
      </c>
      <c r="BA51" s="23">
        <v>0</v>
      </c>
      <c r="BB51" s="23">
        <v>2.1628863007119801</v>
      </c>
      <c r="BC51" s="23">
        <v>634.48298283150598</v>
      </c>
      <c r="BD51" s="23">
        <v>0.56120175235830005</v>
      </c>
      <c r="BE51" s="23">
        <v>2.4905307378921</v>
      </c>
      <c r="BG51" s="106">
        <f t="shared" si="13"/>
        <v>2.6385500418276622</v>
      </c>
      <c r="BH51" s="46">
        <f t="shared" si="14"/>
        <v>2.9121089795538685E-5</v>
      </c>
      <c r="BI51" s="46">
        <f t="shared" si="15"/>
        <v>2.9145510532327483E-5</v>
      </c>
      <c r="BJ51" s="46">
        <f t="shared" si="16"/>
        <v>4.8107208457293601E-5</v>
      </c>
      <c r="BK51" s="46">
        <f t="shared" si="17"/>
        <v>5.0805307970058173E-5</v>
      </c>
      <c r="BL51" s="46">
        <f t="shared" si="18"/>
        <v>3.4019761104323501E-5</v>
      </c>
      <c r="BM51" s="46">
        <f t="shared" si="19"/>
        <v>1.5010425898897733E-5</v>
      </c>
      <c r="BN51" s="46">
        <f t="shared" si="20"/>
        <v>3.7717082135620426E-5</v>
      </c>
      <c r="BO51" s="46">
        <f t="shared" si="21"/>
        <v>4.4034556371969145E-5</v>
      </c>
      <c r="BP51" s="46">
        <f t="shared" si="22"/>
        <v>2.3848322704686953E-5</v>
      </c>
      <c r="BQ51" s="46">
        <f t="shared" si="23"/>
        <v>4.371410203774219E-5</v>
      </c>
      <c r="BR51" s="46">
        <f t="shared" si="24"/>
        <v>3.1173954276732261E-5</v>
      </c>
      <c r="BS51" s="46">
        <f t="shared" si="25"/>
        <v>3.4692206790310596E-5</v>
      </c>
      <c r="BT51" s="46">
        <f t="shared" si="26"/>
        <v>3.7868796086660308E-5</v>
      </c>
      <c r="BU51" s="46"/>
      <c r="BV51" s="46"/>
      <c r="BW51" s="46"/>
    </row>
    <row r="52" spans="1:75" x14ac:dyDescent="0.3">
      <c r="B52" s="21"/>
      <c r="C52" s="21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</row>
    <row r="53" spans="1:75" x14ac:dyDescent="0.3">
      <c r="B53" s="21"/>
      <c r="C53" s="21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</row>
    <row r="54" spans="1:75" x14ac:dyDescent="0.3">
      <c r="A54" s="38" t="s">
        <v>228</v>
      </c>
      <c r="B54" s="21">
        <v>269.04926997000001</v>
      </c>
      <c r="C54" s="21">
        <v>15.128447746999999</v>
      </c>
      <c r="D54" s="23">
        <v>9.5385461999999994E-3</v>
      </c>
      <c r="E54" s="23">
        <v>4.0300828000000002E-3</v>
      </c>
      <c r="F54" s="23">
        <v>2.8070040000000002E-4</v>
      </c>
      <c r="G54" s="23">
        <v>2.1993003300000001E-2</v>
      </c>
      <c r="H54" s="23">
        <v>1.7327199999999999E-5</v>
      </c>
      <c r="I54" s="23">
        <v>5.0195947800000001E-2</v>
      </c>
      <c r="J54" s="23">
        <v>2.7920387E-3</v>
      </c>
      <c r="K54" s="23">
        <v>2.7011217000000001E-3</v>
      </c>
      <c r="L54" s="23">
        <v>6.9308700000000003E-5</v>
      </c>
      <c r="M54" s="23">
        <v>1.2440919E-3</v>
      </c>
      <c r="N54" s="23">
        <v>9.8418409999999996E-4</v>
      </c>
      <c r="P54" s="23" t="s">
        <v>49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G54" s="31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</row>
    <row r="55" spans="1:75" x14ac:dyDescent="0.3">
      <c r="A55" s="38" t="s">
        <v>1</v>
      </c>
      <c r="B55" s="21">
        <v>127.59957365</v>
      </c>
      <c r="C55" s="21">
        <v>10.207965966</v>
      </c>
      <c r="D55" s="23">
        <v>4.1156409999999997E-2</v>
      </c>
      <c r="E55" s="23">
        <v>8.6798657000000008E-3</v>
      </c>
      <c r="F55" s="23">
        <v>1.3437880000000001E-3</v>
      </c>
      <c r="G55" s="23">
        <v>8.9686083E-3</v>
      </c>
      <c r="H55" s="23">
        <v>1.07503E-4</v>
      </c>
      <c r="I55" s="23">
        <v>0.48863038939999998</v>
      </c>
      <c r="J55" s="23">
        <v>8.6148830600000004E-2</v>
      </c>
      <c r="K55" s="23">
        <v>5.9214215999999998E-3</v>
      </c>
      <c r="L55" s="23">
        <v>3.2250909999999999E-4</v>
      </c>
      <c r="M55" s="23">
        <v>5.9664185E-3</v>
      </c>
      <c r="N55" s="23">
        <v>4.7301336999999999E-3</v>
      </c>
      <c r="P55" s="23" t="s">
        <v>1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</row>
    <row r="56" spans="1:75" x14ac:dyDescent="0.3">
      <c r="A56" s="38" t="s">
        <v>11</v>
      </c>
      <c r="B56" s="21">
        <v>1539.6639854</v>
      </c>
      <c r="C56" s="21">
        <v>123.17312379000001</v>
      </c>
      <c r="D56" s="23">
        <v>0.67128733139999996</v>
      </c>
      <c r="E56" s="23">
        <v>0.10782307319999999</v>
      </c>
      <c r="F56" s="23">
        <v>3.3064449500000002E-2</v>
      </c>
      <c r="G56" s="23">
        <v>8.22465847E-2</v>
      </c>
      <c r="H56" s="23">
        <v>2.6451555999999999E-3</v>
      </c>
      <c r="I56" s="23">
        <v>14.026945737</v>
      </c>
      <c r="J56" s="23">
        <v>0.83087723140000003</v>
      </c>
      <c r="K56" s="23">
        <v>0.17172489460000001</v>
      </c>
      <c r="L56" s="23">
        <v>7.9354674E-3</v>
      </c>
      <c r="M56" s="23">
        <v>0.14680612100000001</v>
      </c>
      <c r="N56" s="23">
        <v>0.11638687390000001</v>
      </c>
      <c r="P56" s="23" t="s">
        <v>11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</row>
    <row r="57" spans="1:75" x14ac:dyDescent="0.3">
      <c r="A57" s="38" t="s">
        <v>56</v>
      </c>
      <c r="B57" s="21"/>
      <c r="C57" s="21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</row>
    <row r="58" spans="1:75" x14ac:dyDescent="0.3">
      <c r="A58" s="38" t="s">
        <v>173</v>
      </c>
      <c r="B58" s="21"/>
      <c r="C58" s="21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</row>
    <row r="59" spans="1:75" x14ac:dyDescent="0.3">
      <c r="A59" s="23" t="s">
        <v>234</v>
      </c>
      <c r="B59" s="21"/>
      <c r="C59" s="21"/>
    </row>
    <row r="60" spans="1:75" x14ac:dyDescent="0.3">
      <c r="B60" s="21"/>
      <c r="C60" s="21"/>
    </row>
    <row r="61" spans="1:75" x14ac:dyDescent="0.3">
      <c r="A61" s="1" t="s">
        <v>53</v>
      </c>
      <c r="B61" s="1">
        <f>SUM(B3:B59)</f>
        <v>2604215.1906493995</v>
      </c>
      <c r="C61" s="1">
        <f t="shared" ref="C61:L61" si="27">SUM(C3:C59)</f>
        <v>228133.917657618</v>
      </c>
      <c r="D61" s="1">
        <f t="shared" si="27"/>
        <v>1545.6594497978997</v>
      </c>
      <c r="E61" s="1">
        <f t="shared" si="27"/>
        <v>458.22229184799994</v>
      </c>
      <c r="F61" s="1">
        <f t="shared" si="27"/>
        <v>107.26966946229997</v>
      </c>
      <c r="G61" s="1">
        <f t="shared" si="27"/>
        <v>103.21230649489999</v>
      </c>
      <c r="H61" s="1">
        <f t="shared" si="27"/>
        <v>8.2809967943999983</v>
      </c>
      <c r="I61" s="1">
        <f t="shared" si="27"/>
        <v>16106.248594016804</v>
      </c>
      <c r="J61" s="1">
        <f t="shared" si="27"/>
        <v>1324.4966369645003</v>
      </c>
      <c r="K61" s="1">
        <f t="shared" si="27"/>
        <v>187.90286347669996</v>
      </c>
      <c r="L61" s="1">
        <f t="shared" si="27"/>
        <v>25.858452548100001</v>
      </c>
      <c r="M61" s="45"/>
      <c r="N61" s="45"/>
      <c r="O61" s="1"/>
      <c r="Q61" s="45">
        <f t="shared" ref="Q61" si="28">SUM(Q3:Q54)</f>
        <v>14521.133236883144</v>
      </c>
      <c r="R61" s="45">
        <f t="shared" ref="R61:BE61" si="29">SUM(R3:R54)</f>
        <v>6545.7662531645774</v>
      </c>
      <c r="S61" s="45">
        <f t="shared" si="29"/>
        <v>377.65901234172435</v>
      </c>
      <c r="T61" s="45">
        <f t="shared" si="29"/>
        <v>1545.8458652763622</v>
      </c>
      <c r="U61" s="45">
        <f t="shared" si="29"/>
        <v>1545.8458652763622</v>
      </c>
      <c r="V61" s="45">
        <f t="shared" si="29"/>
        <v>4405.3731952721901</v>
      </c>
      <c r="W61" s="45"/>
      <c r="X61" s="45">
        <f t="shared" si="29"/>
        <v>458.49090657004569</v>
      </c>
      <c r="Y61" s="45">
        <f t="shared" si="29"/>
        <v>5745190.6755632199</v>
      </c>
      <c r="Z61" s="45">
        <f t="shared" si="29"/>
        <v>107.35416640658499</v>
      </c>
      <c r="AA61" s="45">
        <f t="shared" si="29"/>
        <v>8.2875439633625554</v>
      </c>
      <c r="AB61" s="45">
        <f t="shared" si="29"/>
        <v>103.14462059082641</v>
      </c>
      <c r="AC61" s="45">
        <f t="shared" si="29"/>
        <v>0</v>
      </c>
      <c r="AD61" s="45">
        <f t="shared" si="29"/>
        <v>377731.21804465592</v>
      </c>
      <c r="AE61" s="45">
        <f t="shared" si="29"/>
        <v>0</v>
      </c>
      <c r="AF61" s="45">
        <f t="shared" si="29"/>
        <v>118508.07900161338</v>
      </c>
      <c r="AG61" s="45">
        <f t="shared" si="29"/>
        <v>0</v>
      </c>
      <c r="AH61" s="45">
        <f t="shared" si="29"/>
        <v>0</v>
      </c>
      <c r="AI61" s="45">
        <f t="shared" si="29"/>
        <v>476.52241479100945</v>
      </c>
      <c r="AJ61" s="45">
        <f t="shared" si="29"/>
        <v>99.713365294886458</v>
      </c>
      <c r="AK61" s="45">
        <f t="shared" si="29"/>
        <v>480.62034972128799</v>
      </c>
      <c r="AL61" s="45">
        <f t="shared" si="29"/>
        <v>19813.788444829101</v>
      </c>
      <c r="AM61" s="45">
        <f t="shared" si="29"/>
        <v>9053.0329962031956</v>
      </c>
      <c r="AN61" s="45">
        <f t="shared" si="29"/>
        <v>16102.055210552822</v>
      </c>
      <c r="AO61" s="45">
        <f t="shared" si="29"/>
        <v>2603936.4839733727</v>
      </c>
      <c r="AP61" s="45">
        <f t="shared" si="29"/>
        <v>0</v>
      </c>
      <c r="AQ61" s="45">
        <f t="shared" si="29"/>
        <v>612423.95237548021</v>
      </c>
      <c r="AR61" s="45">
        <f t="shared" si="29"/>
        <v>0</v>
      </c>
      <c r="AS61" s="45">
        <f t="shared" si="29"/>
        <v>1048.1433620023133</v>
      </c>
      <c r="AT61" s="45">
        <f t="shared" si="29"/>
        <v>25.878809988328985</v>
      </c>
      <c r="AU61" s="45">
        <f t="shared" si="29"/>
        <v>27293.667055352504</v>
      </c>
      <c r="AV61" s="45">
        <f t="shared" si="29"/>
        <v>0</v>
      </c>
      <c r="AW61" s="45">
        <f t="shared" si="29"/>
        <v>291.89673698765353</v>
      </c>
      <c r="AX61" s="45">
        <f t="shared" si="29"/>
        <v>2058.0933231842901</v>
      </c>
      <c r="AY61" s="45">
        <f t="shared" si="29"/>
        <v>2097.4394785837303</v>
      </c>
      <c r="AZ61" s="45">
        <f t="shared" si="29"/>
        <v>1324.2791249380034</v>
      </c>
      <c r="BA61" s="45">
        <f t="shared" si="29"/>
        <v>0</v>
      </c>
      <c r="BB61" s="45">
        <f t="shared" si="29"/>
        <v>2202.351663973313</v>
      </c>
      <c r="BC61" s="45">
        <f t="shared" si="29"/>
        <v>228129.57261293079</v>
      </c>
      <c r="BD61" s="45">
        <f t="shared" si="29"/>
        <v>187.82061068102129</v>
      </c>
      <c r="BE61" s="45">
        <f t="shared" si="29"/>
        <v>910.01987614435859</v>
      </c>
    </row>
    <row r="62" spans="1:75" x14ac:dyDescent="0.3">
      <c r="A62" s="23" t="s">
        <v>54</v>
      </c>
      <c r="B62" s="1">
        <f t="shared" ref="B62:N62" si="30">SUM(B2:B51)</f>
        <v>2602278.8778203796</v>
      </c>
      <c r="C62" s="1">
        <f t="shared" si="30"/>
        <v>227985.408120115</v>
      </c>
      <c r="D62" s="45">
        <f t="shared" si="30"/>
        <v>1544.9374675102997</v>
      </c>
      <c r="E62" s="45">
        <f t="shared" si="30"/>
        <v>458.10175882629994</v>
      </c>
      <c r="F62" s="45">
        <f t="shared" si="30"/>
        <v>107.23498052439997</v>
      </c>
      <c r="G62" s="45">
        <f t="shared" si="30"/>
        <v>103.0990982986</v>
      </c>
      <c r="H62" s="45">
        <f t="shared" si="30"/>
        <v>8.2782268085999977</v>
      </c>
      <c r="I62" s="45">
        <f t="shared" si="30"/>
        <v>16091.682821942604</v>
      </c>
      <c r="J62" s="45">
        <f t="shared" si="30"/>
        <v>1323.5768188638003</v>
      </c>
      <c r="K62" s="45">
        <f t="shared" si="30"/>
        <v>187.72251603879997</v>
      </c>
      <c r="L62" s="45">
        <f t="shared" si="30"/>
        <v>25.850125262900004</v>
      </c>
      <c r="M62" s="45">
        <f t="shared" si="30"/>
        <v>475.99333961969995</v>
      </c>
      <c r="N62" s="45">
        <f t="shared" si="30"/>
        <v>377.23967615019995</v>
      </c>
    </row>
    <row r="63" spans="1:75" x14ac:dyDescent="0.3">
      <c r="A63" s="23" t="s">
        <v>235</v>
      </c>
      <c r="B63" s="21">
        <f t="shared" ref="B63:L63" si="31">+B3+B5+B8+B9+B11+B12+B14+B15+B16+B17+B18+B19+B20+B21+B22+B23+B24+B25+B26+B28+B30+B31+B33+B34+B35+B36+B37+B39+B40+B41+B42+B43+B44+B46+B47+B49+B50</f>
        <v>2081261.9159498801</v>
      </c>
      <c r="C63" s="21">
        <f t="shared" si="31"/>
        <v>162535.64608745498</v>
      </c>
      <c r="D63" s="34">
        <f t="shared" si="31"/>
        <v>1279.5804099514999</v>
      </c>
      <c r="E63" s="34">
        <f t="shared" si="31"/>
        <v>410.09403493729997</v>
      </c>
      <c r="F63" s="34">
        <f t="shared" si="31"/>
        <v>88.652983652799989</v>
      </c>
      <c r="G63" s="34">
        <f t="shared" si="31"/>
        <v>55.392253573099993</v>
      </c>
      <c r="H63" s="34">
        <f t="shared" si="31"/>
        <v>7.0712922010000012</v>
      </c>
      <c r="I63" s="34">
        <f t="shared" si="31"/>
        <v>9661.5050621236005</v>
      </c>
      <c r="J63" s="34">
        <f t="shared" si="31"/>
        <v>868.06134989759983</v>
      </c>
      <c r="K63" s="34">
        <f t="shared" si="31"/>
        <v>97.476314885400001</v>
      </c>
      <c r="L63" s="34">
        <f t="shared" si="31"/>
        <v>21.284641751000009</v>
      </c>
      <c r="M63" s="34"/>
      <c r="N63" s="34"/>
      <c r="O63" s="21"/>
    </row>
    <row r="64" spans="1:75" x14ac:dyDescent="0.3">
      <c r="B64" s="21"/>
      <c r="C64" s="21"/>
    </row>
    <row r="65" spans="2:3" x14ac:dyDescent="0.3">
      <c r="B65" s="21"/>
      <c r="C65" s="21"/>
    </row>
    <row r="66" spans="2:3" x14ac:dyDescent="0.3">
      <c r="B66" s="21"/>
      <c r="C66" s="21"/>
    </row>
    <row r="67" spans="2:3" x14ac:dyDescent="0.3">
      <c r="B67" s="21"/>
      <c r="C67" s="21"/>
    </row>
    <row r="68" spans="2:3" x14ac:dyDescent="0.3">
      <c r="B68" s="21"/>
      <c r="C68" s="21"/>
    </row>
    <row r="69" spans="2:3" x14ac:dyDescent="0.3">
      <c r="B69" s="21"/>
      <c r="C69" s="21"/>
    </row>
    <row r="70" spans="2:3" x14ac:dyDescent="0.3">
      <c r="B70" s="21"/>
      <c r="C70" s="21"/>
    </row>
    <row r="71" spans="2:3" x14ac:dyDescent="0.3">
      <c r="B71" s="21"/>
      <c r="C71" s="21"/>
    </row>
    <row r="72" spans="2:3" x14ac:dyDescent="0.3">
      <c r="B72" s="21"/>
      <c r="C72" s="21"/>
    </row>
    <row r="73" spans="2:3" x14ac:dyDescent="0.3">
      <c r="B73" s="21"/>
      <c r="C73" s="21"/>
    </row>
    <row r="74" spans="2:3" x14ac:dyDescent="0.3">
      <c r="B74" s="21"/>
      <c r="C74" s="21"/>
    </row>
    <row r="75" spans="2:3" x14ac:dyDescent="0.3">
      <c r="B75" s="21"/>
      <c r="C75" s="21"/>
    </row>
    <row r="76" spans="2:3" x14ac:dyDescent="0.3">
      <c r="B76" s="21"/>
      <c r="C76" s="21"/>
    </row>
    <row r="77" spans="2:3" x14ac:dyDescent="0.3">
      <c r="B77" s="21"/>
      <c r="C77" s="21"/>
    </row>
    <row r="78" spans="2:3" x14ac:dyDescent="0.3">
      <c r="B78" s="21"/>
      <c r="C78" s="21"/>
    </row>
    <row r="79" spans="2:3" x14ac:dyDescent="0.3">
      <c r="B79" s="21"/>
      <c r="C79" s="21"/>
    </row>
    <row r="80" spans="2:3" x14ac:dyDescent="0.3">
      <c r="B80" s="21"/>
      <c r="C80" s="21"/>
    </row>
    <row r="81" spans="2:3" x14ac:dyDescent="0.3">
      <c r="B81" s="21"/>
      <c r="C81" s="21"/>
    </row>
    <row r="82" spans="2:3" x14ac:dyDescent="0.3">
      <c r="B82" s="21"/>
      <c r="C82" s="21"/>
    </row>
    <row r="83" spans="2:3" x14ac:dyDescent="0.3">
      <c r="B83" s="21"/>
      <c r="C83" s="21"/>
    </row>
    <row r="84" spans="2:3" x14ac:dyDescent="0.3">
      <c r="B84" s="21"/>
      <c r="C84" s="21"/>
    </row>
    <row r="85" spans="2:3" x14ac:dyDescent="0.3">
      <c r="B85" s="21"/>
      <c r="C85" s="21"/>
    </row>
    <row r="86" spans="2:3" x14ac:dyDescent="0.3">
      <c r="B86" s="21"/>
      <c r="C86" s="21"/>
    </row>
    <row r="87" spans="2:3" x14ac:dyDescent="0.3">
      <c r="B87" s="21"/>
      <c r="C87" s="21"/>
    </row>
    <row r="88" spans="2:3" x14ac:dyDescent="0.3">
      <c r="B88" s="21"/>
      <c r="C88" s="21"/>
    </row>
    <row r="89" spans="2:3" x14ac:dyDescent="0.3">
      <c r="B89" s="21"/>
      <c r="C89" s="21"/>
    </row>
    <row r="90" spans="2:3" x14ac:dyDescent="0.3">
      <c r="B90" s="21"/>
      <c r="C90" s="21"/>
    </row>
    <row r="91" spans="2:3" x14ac:dyDescent="0.3">
      <c r="B91" s="21"/>
      <c r="C91" s="21"/>
    </row>
    <row r="92" spans="2:3" x14ac:dyDescent="0.3">
      <c r="B92" s="21"/>
      <c r="C92" s="21"/>
    </row>
    <row r="93" spans="2:3" x14ac:dyDescent="0.3">
      <c r="B93" s="21"/>
      <c r="C93" s="21"/>
    </row>
    <row r="94" spans="2:3" x14ac:dyDescent="0.3">
      <c r="B94" s="21"/>
      <c r="C94" s="21"/>
    </row>
    <row r="95" spans="2:3" x14ac:dyDescent="0.3">
      <c r="B95" s="21"/>
      <c r="C95" s="21"/>
    </row>
    <row r="96" spans="2:3" x14ac:dyDescent="0.3">
      <c r="B96" s="21"/>
      <c r="C96" s="21"/>
    </row>
    <row r="97" spans="2:3" x14ac:dyDescent="0.3">
      <c r="B97" s="21"/>
      <c r="C97" s="21"/>
    </row>
    <row r="98" spans="2:3" x14ac:dyDescent="0.3">
      <c r="B98" s="21"/>
      <c r="C98" s="21"/>
    </row>
    <row r="99" spans="2:3" x14ac:dyDescent="0.3">
      <c r="B99" s="21"/>
      <c r="C99" s="21"/>
    </row>
    <row r="100" spans="2:3" x14ac:dyDescent="0.3">
      <c r="B100" s="21"/>
      <c r="C100" s="21"/>
    </row>
    <row r="101" spans="2:3" x14ac:dyDescent="0.3">
      <c r="B101" s="21"/>
      <c r="C101" s="21"/>
    </row>
    <row r="102" spans="2:3" x14ac:dyDescent="0.3">
      <c r="B102" s="21"/>
      <c r="C102" s="21"/>
    </row>
    <row r="103" spans="2:3" x14ac:dyDescent="0.3">
      <c r="B103" s="21"/>
      <c r="C103" s="21"/>
    </row>
    <row r="104" spans="2:3" x14ac:dyDescent="0.3">
      <c r="B104" s="21"/>
      <c r="C104" s="21"/>
    </row>
    <row r="105" spans="2:3" x14ac:dyDescent="0.3">
      <c r="B105" s="21"/>
      <c r="C105" s="21"/>
    </row>
    <row r="106" spans="2:3" x14ac:dyDescent="0.3">
      <c r="B106" s="21"/>
      <c r="C106" s="21"/>
    </row>
    <row r="107" spans="2:3" x14ac:dyDescent="0.3">
      <c r="B107" s="21"/>
      <c r="C107" s="21"/>
    </row>
    <row r="108" spans="2:3" x14ac:dyDescent="0.3">
      <c r="B108" s="21"/>
      <c r="C108" s="21"/>
    </row>
    <row r="109" spans="2:3" x14ac:dyDescent="0.3">
      <c r="B109" s="21"/>
      <c r="C109" s="21"/>
    </row>
    <row r="110" spans="2:3" x14ac:dyDescent="0.3">
      <c r="B110" s="21"/>
      <c r="C110" s="21"/>
    </row>
    <row r="111" spans="2:3" x14ac:dyDescent="0.3">
      <c r="B111" s="21"/>
      <c r="C111" s="21"/>
    </row>
    <row r="112" spans="2:3" x14ac:dyDescent="0.3">
      <c r="B112" s="21"/>
      <c r="C112" s="21"/>
    </row>
    <row r="113" spans="2:3" x14ac:dyDescent="0.3">
      <c r="B113" s="21"/>
      <c r="C113" s="21"/>
    </row>
    <row r="114" spans="2:3" x14ac:dyDescent="0.3">
      <c r="B114" s="21"/>
      <c r="C114" s="21"/>
    </row>
    <row r="115" spans="2:3" x14ac:dyDescent="0.3">
      <c r="B115" s="21"/>
      <c r="C115" s="21"/>
    </row>
    <row r="116" spans="2:3" x14ac:dyDescent="0.3">
      <c r="B116" s="21"/>
      <c r="C116" s="21"/>
    </row>
    <row r="117" spans="2:3" x14ac:dyDescent="0.3">
      <c r="B117" s="21"/>
      <c r="C117" s="21"/>
    </row>
    <row r="118" spans="2:3" x14ac:dyDescent="0.3">
      <c r="B118" s="21"/>
      <c r="C118" s="21"/>
    </row>
    <row r="119" spans="2:3" x14ac:dyDescent="0.3">
      <c r="B119" s="21"/>
      <c r="C119" s="21"/>
    </row>
    <row r="120" spans="2:3" x14ac:dyDescent="0.3">
      <c r="B120" s="21"/>
      <c r="C120" s="21"/>
    </row>
    <row r="121" spans="2:3" x14ac:dyDescent="0.3">
      <c r="B121" s="21"/>
      <c r="C121" s="21"/>
    </row>
    <row r="122" spans="2:3" x14ac:dyDescent="0.3">
      <c r="B122" s="21"/>
      <c r="C122" s="21"/>
    </row>
    <row r="123" spans="2:3" x14ac:dyDescent="0.3">
      <c r="B123" s="21"/>
      <c r="C123" s="21"/>
    </row>
  </sheetData>
  <pageMargins left="0.7" right="0.7" top="0.75" bottom="0.75" header="0.3" footer="0.3"/>
  <pageSetup orientation="portrait" r:id="rId1"/>
  <ignoredErrors>
    <ignoredError sqref="BE6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252AC-97DD-4DD8-9D72-9247FA146FEB}">
  <dimension ref="A1:BW63"/>
  <sheetViews>
    <sheetView zoomScale="85" zoomScaleNormal="85" workbookViewId="0">
      <pane xSplit="1" ySplit="2" topLeftCell="B3" activePane="bottomRight" state="frozen"/>
      <selection activeCell="H38" sqref="H38"/>
      <selection pane="topRight" activeCell="H38" sqref="H38"/>
      <selection pane="bottomLeft" activeCell="H38" sqref="H38"/>
      <selection pane="bottomRight" activeCell="B1" sqref="B1"/>
    </sheetView>
  </sheetViews>
  <sheetFormatPr defaultColWidth="9.109375" defaultRowHeight="14.4" x14ac:dyDescent="0.3"/>
  <cols>
    <col min="1" max="1" width="19.109375" style="23" customWidth="1"/>
    <col min="2" max="14" width="9.109375" style="23" customWidth="1"/>
    <col min="15" max="15" width="11.109375" style="23" customWidth="1"/>
    <col min="16" max="16" width="15.109375" style="23" bestFit="1" customWidth="1"/>
    <col min="17" max="57" width="9.109375" style="34" customWidth="1"/>
    <col min="58" max="58" width="9.109375" style="23"/>
    <col min="59" max="59" width="9.109375" style="23" customWidth="1"/>
    <col min="60" max="16384" width="9.109375" style="23"/>
  </cols>
  <sheetData>
    <row r="1" spans="1:75" x14ac:dyDescent="0.3">
      <c r="B1" s="23" t="s">
        <v>672</v>
      </c>
      <c r="BK1" s="66"/>
    </row>
    <row r="2" spans="1:75" x14ac:dyDescent="0.3">
      <c r="A2" s="23" t="s">
        <v>225</v>
      </c>
      <c r="B2" s="23" t="s">
        <v>55</v>
      </c>
      <c r="C2" s="23" t="s">
        <v>60</v>
      </c>
      <c r="D2" s="23" t="s">
        <v>61</v>
      </c>
      <c r="E2" s="23" t="s">
        <v>62</v>
      </c>
      <c r="F2" s="23" t="s">
        <v>367</v>
      </c>
      <c r="G2" s="23" t="s">
        <v>371</v>
      </c>
      <c r="H2" s="23" t="s">
        <v>375</v>
      </c>
      <c r="I2" s="23" t="s">
        <v>65</v>
      </c>
      <c r="J2" s="23" t="s">
        <v>314</v>
      </c>
      <c r="K2" s="23" t="s">
        <v>469</v>
      </c>
      <c r="L2" s="23" t="s">
        <v>323</v>
      </c>
      <c r="M2" s="23" t="s">
        <v>459</v>
      </c>
      <c r="N2" s="23" t="s">
        <v>482</v>
      </c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K2" s="66"/>
    </row>
    <row r="3" spans="1:75" x14ac:dyDescent="0.3">
      <c r="A3" s="38" t="s">
        <v>0</v>
      </c>
      <c r="B3" s="21">
        <f>livestock!B3+fertilizer!B3</f>
        <v>54299.264575826994</v>
      </c>
      <c r="C3" s="21">
        <f>livestock!C3</f>
        <v>3921.8518404000001</v>
      </c>
      <c r="D3" s="23">
        <f>livestock!D3</f>
        <v>2.2675069556</v>
      </c>
      <c r="E3" s="23">
        <f>livestock!E3</f>
        <v>17.327604348000001</v>
      </c>
      <c r="F3" s="23">
        <f>livestock!F3</f>
        <v>8.1604021620000005</v>
      </c>
      <c r="G3" s="23">
        <f>livestock!G3</f>
        <v>0.65712710539999997</v>
      </c>
      <c r="H3" s="23">
        <f>livestock!H3</f>
        <v>0.65283222939999996</v>
      </c>
      <c r="I3" s="23">
        <f>livestock!I3</f>
        <v>221.66722005</v>
      </c>
      <c r="J3" s="23">
        <f>livestock!J3</f>
        <v>11.961175548</v>
      </c>
      <c r="K3" s="23">
        <f>livestock!K3</f>
        <v>0.30137961800000002</v>
      </c>
      <c r="L3" s="23">
        <f>livestock!L3</f>
        <v>1.9584966613999999</v>
      </c>
      <c r="M3" s="23">
        <f>livestock!M3</f>
        <v>36.232188067000003</v>
      </c>
      <c r="N3" s="23">
        <f>livestock!N3</f>
        <v>28.724616826999998</v>
      </c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G3" s="31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</row>
    <row r="4" spans="1:75" x14ac:dyDescent="0.3">
      <c r="A4" s="38" t="s">
        <v>2</v>
      </c>
      <c r="B4" s="21">
        <f>livestock!B4+fertilizer!B4</f>
        <v>52304.787713477999</v>
      </c>
      <c r="C4" s="21">
        <f>livestock!C4</f>
        <v>2883.2070325999998</v>
      </c>
      <c r="D4" s="23">
        <f>livestock!D4</f>
        <v>26.279797697999999</v>
      </c>
      <c r="E4" s="23">
        <f>livestock!E4</f>
        <v>1.6276722267999999</v>
      </c>
      <c r="F4" s="23">
        <f>livestock!F4</f>
        <v>0.4239765257</v>
      </c>
      <c r="G4" s="23">
        <f>livestock!G4</f>
        <v>1.1303104073000001</v>
      </c>
      <c r="H4" s="23">
        <f>livestock!H4</f>
        <v>3.3915875200000001E-2</v>
      </c>
      <c r="I4" s="23">
        <f>livestock!I4</f>
        <v>596.85869056000001</v>
      </c>
      <c r="J4" s="23">
        <f>livestock!J4</f>
        <v>13.765395433</v>
      </c>
      <c r="K4" s="23">
        <f>livestock!K4</f>
        <v>7.6351012172999999</v>
      </c>
      <c r="L4" s="23">
        <f>livestock!L4</f>
        <v>0.10175520959999999</v>
      </c>
      <c r="M4" s="23">
        <f>livestock!M4</f>
        <v>1.8824548896</v>
      </c>
      <c r="N4" s="23">
        <f>livestock!N4</f>
        <v>1.4923955714999999</v>
      </c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G4" s="31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</row>
    <row r="5" spans="1:75" x14ac:dyDescent="0.3">
      <c r="A5" s="38" t="s">
        <v>3</v>
      </c>
      <c r="B5" s="21">
        <f>livestock!B5+fertilizer!B5</f>
        <v>73480.638023275998</v>
      </c>
      <c r="C5" s="21">
        <f>livestock!C5</f>
        <v>4696.0476228999996</v>
      </c>
      <c r="D5" s="23">
        <f>livestock!D5</f>
        <v>3.3563251705999999</v>
      </c>
      <c r="E5" s="23">
        <f>livestock!E5</f>
        <v>20.977973432999999</v>
      </c>
      <c r="F5" s="23">
        <f>livestock!F5</f>
        <v>9.7604037336000005</v>
      </c>
      <c r="G5" s="23">
        <f>livestock!G5</f>
        <v>0.74283926649999998</v>
      </c>
      <c r="H5" s="23">
        <f>livestock!H5</f>
        <v>0.78083225860000005</v>
      </c>
      <c r="I5" s="23">
        <f>livestock!I5</f>
        <v>252.80174424</v>
      </c>
      <c r="J5" s="23">
        <f>livestock!J5</f>
        <v>14.222947408</v>
      </c>
      <c r="K5" s="23">
        <f>livestock!K5</f>
        <v>0.20037316320000001</v>
      </c>
      <c r="L5" s="23">
        <f>livestock!L5</f>
        <v>2.3424969242999998</v>
      </c>
      <c r="M5" s="23">
        <f>livestock!M5</f>
        <v>43.336191225</v>
      </c>
      <c r="N5" s="23">
        <f>livestock!N5</f>
        <v>34.356620550000002</v>
      </c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G5" s="31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</row>
    <row r="6" spans="1:75" x14ac:dyDescent="0.3">
      <c r="A6" s="38" t="s">
        <v>4</v>
      </c>
      <c r="B6" s="21">
        <f>livestock!B6+fertilizer!B6</f>
        <v>410923.84971206705</v>
      </c>
      <c r="C6" s="21">
        <f>livestock!C6</f>
        <v>46010.804900000003</v>
      </c>
      <c r="D6" s="23">
        <f>livestock!D6</f>
        <v>163.28645319</v>
      </c>
      <c r="E6" s="23">
        <f>livestock!E6</f>
        <v>37.318436048000002</v>
      </c>
      <c r="F6" s="23">
        <f>livestock!F6</f>
        <v>16.065575710000001</v>
      </c>
      <c r="G6" s="23">
        <f>livestock!G6</f>
        <v>36.506474658000002</v>
      </c>
      <c r="H6" s="23">
        <f>livestock!H6</f>
        <v>1.0068483691000001</v>
      </c>
      <c r="I6" s="23">
        <f>livestock!I6</f>
        <v>4316.5527357000001</v>
      </c>
      <c r="J6" s="23">
        <f>livestock!J6</f>
        <v>342.29451693999999</v>
      </c>
      <c r="K6" s="23">
        <f>livestock!K6</f>
        <v>51.024040286000002</v>
      </c>
      <c r="L6" s="23">
        <f>livestock!L6</f>
        <v>3.9610779120999999</v>
      </c>
      <c r="M6" s="23">
        <f>livestock!M6</f>
        <v>71.210767922000002</v>
      </c>
      <c r="N6" s="23">
        <f>livestock!N6</f>
        <v>56.340147092000002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G6" s="31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</row>
    <row r="7" spans="1:75" x14ac:dyDescent="0.3">
      <c r="A7" s="38" t="s">
        <v>5</v>
      </c>
      <c r="B7" s="21">
        <f>livestock!B7+fertilizer!B7</f>
        <v>114500.49474839639</v>
      </c>
      <c r="C7" s="21">
        <f>livestock!C7</f>
        <v>4102.5601649</v>
      </c>
      <c r="D7" s="23">
        <f>livestock!D7</f>
        <v>16.61065949</v>
      </c>
      <c r="E7" s="23">
        <f>livestock!E7</f>
        <v>2.6505045485999998</v>
      </c>
      <c r="F7" s="23">
        <f>livestock!F7</f>
        <v>0.26779915720000003</v>
      </c>
      <c r="G7" s="23">
        <f>livestock!G7</f>
        <v>3.7292204363999999</v>
      </c>
      <c r="H7" s="23">
        <f>livestock!H7</f>
        <v>2.1423937399999999E-2</v>
      </c>
      <c r="I7" s="23">
        <f>livestock!I7</f>
        <v>222.79880931</v>
      </c>
      <c r="J7" s="23">
        <f>livestock!J7</f>
        <v>35.272927029999998</v>
      </c>
      <c r="K7" s="23">
        <f>livestock!K7</f>
        <v>2.8089084283000001</v>
      </c>
      <c r="L7" s="23">
        <f>livestock!L7</f>
        <v>6.4271804200000004E-2</v>
      </c>
      <c r="M7" s="23">
        <f>livestock!M7</f>
        <v>1.1890283877000001</v>
      </c>
      <c r="N7" s="23">
        <f>livestock!N7</f>
        <v>0.94265302660000005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G7" s="31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</row>
    <row r="8" spans="1:75" x14ac:dyDescent="0.3">
      <c r="A8" s="38" t="s">
        <v>6</v>
      </c>
      <c r="B8" s="21">
        <f>livestock!B8+fertilizer!B8</f>
        <v>2689.9750462099987</v>
      </c>
      <c r="C8" s="21">
        <f>livestock!C8</f>
        <v>187.60423424999999</v>
      </c>
      <c r="D8" s="23">
        <f>livestock!D8</f>
        <v>0.95737917159999997</v>
      </c>
      <c r="E8" s="23">
        <f>livestock!E8</f>
        <v>0.3484556989</v>
      </c>
      <c r="F8" s="23">
        <f>livestock!F8</f>
        <v>0.16138076109999999</v>
      </c>
      <c r="G8" s="23">
        <f>livestock!G8</f>
        <v>7.1965810800000002E-2</v>
      </c>
      <c r="H8" s="23">
        <f>livestock!H8</f>
        <v>1.2910460299999999E-2</v>
      </c>
      <c r="I8" s="23">
        <f>livestock!I8</f>
        <v>27.168374238999998</v>
      </c>
      <c r="J8" s="23">
        <f>livestock!J8</f>
        <v>0.85298949000000002</v>
      </c>
      <c r="K8" s="23">
        <f>livestock!K8</f>
        <v>0.3018648874</v>
      </c>
      <c r="L8" s="23">
        <f>livestock!L8</f>
        <v>3.8731384200000003E-2</v>
      </c>
      <c r="M8" s="23">
        <f>livestock!M8</f>
        <v>0.71653053010000001</v>
      </c>
      <c r="N8" s="23">
        <f>livestock!N8</f>
        <v>0.56806025540000005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G8" s="31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</row>
    <row r="9" spans="1:75" x14ac:dyDescent="0.3">
      <c r="A9" s="38" t="s">
        <v>7</v>
      </c>
      <c r="B9" s="21">
        <f>livestock!B9+fertilizer!B9</f>
        <v>6930.2345833379995</v>
      </c>
      <c r="C9" s="21">
        <f>livestock!C9</f>
        <v>505.02480336999997</v>
      </c>
      <c r="D9" s="23">
        <f>livestock!D9</f>
        <v>0.31954013999999997</v>
      </c>
      <c r="E9" s="23">
        <f>livestock!E9</f>
        <v>2.3650298093000002</v>
      </c>
      <c r="F9" s="23">
        <f>livestock!F9</f>
        <v>1.1465147484</v>
      </c>
      <c r="G9" s="23">
        <f>livestock!G9</f>
        <v>3.4631010099999998E-2</v>
      </c>
      <c r="H9" s="23">
        <f>livestock!H9</f>
        <v>7.0774710699999993E-2</v>
      </c>
      <c r="I9" s="23">
        <f>livestock!I9</f>
        <v>34.316912805999998</v>
      </c>
      <c r="J9" s="23">
        <f>livestock!J9</f>
        <v>1.1514365305000001</v>
      </c>
      <c r="K9" s="23">
        <f>livestock!K9</f>
        <v>8.6305596200000001E-2</v>
      </c>
      <c r="L9" s="23">
        <f>livestock!L9</f>
        <v>0.28308923559999999</v>
      </c>
      <c r="M9" s="23">
        <f>livestock!M9</f>
        <v>5.0814675576999999</v>
      </c>
      <c r="N9" s="23">
        <f>livestock!N9</f>
        <v>4.0198805680999996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G9" s="31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</row>
    <row r="10" spans="1:75" x14ac:dyDescent="0.3">
      <c r="A10" s="38" t="s">
        <v>8</v>
      </c>
      <c r="B10" s="21">
        <f>livestock!B10+fertilizer!B10</f>
        <v>0.73326681010000005</v>
      </c>
      <c r="C10" s="21">
        <f>livestock!C10</f>
        <v>0</v>
      </c>
      <c r="D10" s="23">
        <f>livestock!D10</f>
        <v>0</v>
      </c>
      <c r="E10" s="23">
        <f>livestock!E10</f>
        <v>0</v>
      </c>
      <c r="F10" s="23">
        <f>livestock!F10</f>
        <v>0</v>
      </c>
      <c r="G10" s="23">
        <f>livestock!G10</f>
        <v>0</v>
      </c>
      <c r="H10" s="23">
        <f>livestock!H10</f>
        <v>0</v>
      </c>
      <c r="I10" s="23">
        <f>livestock!I10</f>
        <v>0</v>
      </c>
      <c r="J10" s="23">
        <f>livestock!J10</f>
        <v>0</v>
      </c>
      <c r="K10" s="23">
        <f>livestock!K10</f>
        <v>0</v>
      </c>
      <c r="L10" s="23">
        <f>livestock!L10</f>
        <v>0</v>
      </c>
      <c r="M10" s="23">
        <f>livestock!M10</f>
        <v>0</v>
      </c>
      <c r="N10" s="23">
        <f>livestock!N10</f>
        <v>0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G10" s="31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</row>
    <row r="11" spans="1:75" x14ac:dyDescent="0.3">
      <c r="A11" s="38" t="s">
        <v>9</v>
      </c>
      <c r="B11" s="21">
        <f>livestock!B11+fertilizer!B11</f>
        <v>70349.049959245895</v>
      </c>
      <c r="C11" s="21">
        <f>livestock!C11</f>
        <v>2417.6106116999999</v>
      </c>
      <c r="D11" s="23">
        <f>livestock!D11</f>
        <v>15.044248493</v>
      </c>
      <c r="E11" s="23">
        <f>livestock!E11</f>
        <v>2.9480912652</v>
      </c>
      <c r="F11" s="23">
        <f>livestock!F11</f>
        <v>1.3306773241000001</v>
      </c>
      <c r="G11" s="23">
        <f>livestock!G11</f>
        <v>1.0675036622</v>
      </c>
      <c r="H11" s="23">
        <f>livestock!H11</f>
        <v>0.1064541811</v>
      </c>
      <c r="I11" s="23">
        <f>livestock!I11</f>
        <v>399.36121666000003</v>
      </c>
      <c r="J11" s="23">
        <f>livestock!J11</f>
        <v>11.987679012999999</v>
      </c>
      <c r="K11" s="23">
        <f>livestock!K11</f>
        <v>4.7662227144999996</v>
      </c>
      <c r="L11" s="23">
        <f>livestock!L11</f>
        <v>0.31936251090000001</v>
      </c>
      <c r="M11" s="23">
        <f>livestock!M11</f>
        <v>5.9082066624999996</v>
      </c>
      <c r="N11" s="23">
        <f>livestock!N11</f>
        <v>4.6839839252999997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G11" s="31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</row>
    <row r="12" spans="1:75" x14ac:dyDescent="0.3">
      <c r="A12" s="38" t="s">
        <v>10</v>
      </c>
      <c r="B12" s="21">
        <f>livestock!B12+fertilizer!B12</f>
        <v>73358.082839471084</v>
      </c>
      <c r="C12" s="21">
        <f>livestock!C12</f>
        <v>5266.5844000999996</v>
      </c>
      <c r="D12" s="23">
        <f>livestock!D12</f>
        <v>9.0986613454</v>
      </c>
      <c r="E12" s="23">
        <f>livestock!E12</f>
        <v>22.583728664999999</v>
      </c>
      <c r="F12" s="23">
        <f>livestock!F12</f>
        <v>10.642535316</v>
      </c>
      <c r="G12" s="23">
        <f>livestock!G12</f>
        <v>0.48866586090000003</v>
      </c>
      <c r="H12" s="23">
        <f>livestock!H12</f>
        <v>0.85140282150000002</v>
      </c>
      <c r="I12" s="23">
        <f>livestock!I12</f>
        <v>441.81543457999999</v>
      </c>
      <c r="J12" s="23">
        <f>livestock!J12</f>
        <v>13.277539932</v>
      </c>
      <c r="K12" s="23">
        <f>livestock!K12</f>
        <v>2.3764799902</v>
      </c>
      <c r="L12" s="23">
        <f>livestock!L12</f>
        <v>2.5542085259</v>
      </c>
      <c r="M12" s="23">
        <f>livestock!M12</f>
        <v>47.252858994999997</v>
      </c>
      <c r="N12" s="23">
        <f>livestock!N12</f>
        <v>37.461725129999998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G12" s="31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</row>
    <row r="13" spans="1:75" x14ac:dyDescent="0.3">
      <c r="A13" s="38" t="s">
        <v>12</v>
      </c>
      <c r="B13" s="21">
        <f>livestock!B13+fertilizer!B13</f>
        <v>91847.072428728003</v>
      </c>
      <c r="C13" s="21">
        <f>livestock!C13</f>
        <v>3861.1395223</v>
      </c>
      <c r="D13" s="23">
        <f>livestock!D13</f>
        <v>1.8802728385</v>
      </c>
      <c r="E13" s="23">
        <f>livestock!E13</f>
        <v>0.2983339264</v>
      </c>
      <c r="F13" s="23">
        <f>livestock!F13</f>
        <v>6.7056227999999996E-2</v>
      </c>
      <c r="G13" s="23">
        <f>livestock!G13</f>
        <v>1.2917983040000001</v>
      </c>
      <c r="H13" s="23">
        <f>livestock!H13</f>
        <v>4.1392733999999999E-3</v>
      </c>
      <c r="I13" s="23">
        <f>livestock!I13</f>
        <v>41.946077600999999</v>
      </c>
      <c r="J13" s="23">
        <f>livestock!J13</f>
        <v>11.271279357999999</v>
      </c>
      <c r="K13" s="23">
        <f>livestock!K13</f>
        <v>13.073257228999999</v>
      </c>
      <c r="L13" s="23">
        <f>livestock!L13</f>
        <v>1.65570913E-2</v>
      </c>
      <c r="M13" s="23">
        <f>livestock!M13</f>
        <v>0.2971998173</v>
      </c>
      <c r="N13" s="23">
        <f>livestock!N13</f>
        <v>0.2351107123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G13" s="31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</row>
    <row r="14" spans="1:75" x14ac:dyDescent="0.3">
      <c r="A14" s="38" t="s">
        <v>13</v>
      </c>
      <c r="B14" s="21">
        <f>livestock!B14+fertilizer!B14</f>
        <v>62190.663833808998</v>
      </c>
      <c r="C14" s="21">
        <f>livestock!C14</f>
        <v>131.01048331999999</v>
      </c>
      <c r="D14" s="23">
        <f>livestock!D14</f>
        <v>0.4642865652</v>
      </c>
      <c r="E14" s="23">
        <f>livestock!E14</f>
        <v>0.24050646619999999</v>
      </c>
      <c r="F14" s="23">
        <f>livestock!F14</f>
        <v>0.11308737639999999</v>
      </c>
      <c r="G14" s="23">
        <f>livestock!G14</f>
        <v>6.8701635999999996E-2</v>
      </c>
      <c r="H14" s="23">
        <f>livestock!H14</f>
        <v>9.0469887999999991E-3</v>
      </c>
      <c r="I14" s="23">
        <f>livestock!I14</f>
        <v>14.413426828</v>
      </c>
      <c r="J14" s="23">
        <f>livestock!J14</f>
        <v>0.722015081</v>
      </c>
      <c r="K14" s="23">
        <f>livestock!K14</f>
        <v>0.15146937620000001</v>
      </c>
      <c r="L14" s="23">
        <f>livestock!L14</f>
        <v>2.71409689E-2</v>
      </c>
      <c r="M14" s="23">
        <f>livestock!M14</f>
        <v>0.50210798099999998</v>
      </c>
      <c r="N14" s="23">
        <f>livestock!N14</f>
        <v>0.3980675608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G14" s="31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</row>
    <row r="15" spans="1:75" x14ac:dyDescent="0.3">
      <c r="A15" s="38" t="s">
        <v>14</v>
      </c>
      <c r="B15" s="21">
        <f>livestock!B15+fertilizer!B15</f>
        <v>88736.3522836794</v>
      </c>
      <c r="C15" s="21">
        <f>livestock!C15</f>
        <v>5923.0203880999998</v>
      </c>
      <c r="D15" s="23">
        <f>livestock!D15</f>
        <v>64.961776891</v>
      </c>
      <c r="E15" s="23">
        <f>livestock!E15</f>
        <v>19.438071134000001</v>
      </c>
      <c r="F15" s="23">
        <f>livestock!F15</f>
        <v>3.2619833938</v>
      </c>
      <c r="G15" s="23">
        <f>livestock!G15</f>
        <v>0.47959164799999998</v>
      </c>
      <c r="H15" s="23">
        <f>livestock!H15</f>
        <v>0.26095864070000002</v>
      </c>
      <c r="I15" s="23">
        <f>livestock!I15</f>
        <v>307.67236671000001</v>
      </c>
      <c r="J15" s="23">
        <f>livestock!J15</f>
        <v>24.508937276000001</v>
      </c>
      <c r="K15" s="23">
        <f>livestock!K15</f>
        <v>2.9654665706999999</v>
      </c>
      <c r="L15" s="23">
        <f>livestock!L15</f>
        <v>0.78287600079999997</v>
      </c>
      <c r="M15" s="23">
        <f>livestock!M15</f>
        <v>14.483206521</v>
      </c>
      <c r="N15" s="23">
        <f>livestock!N15</f>
        <v>11.482182912000001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G15" s="31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</row>
    <row r="16" spans="1:75" x14ac:dyDescent="0.3">
      <c r="A16" s="38" t="s">
        <v>15</v>
      </c>
      <c r="B16" s="21">
        <f>livestock!B16+fertilizer!B16</f>
        <v>318513.92957528291</v>
      </c>
      <c r="C16" s="21">
        <f>livestock!C16</f>
        <v>24454.691328000001</v>
      </c>
      <c r="D16" s="23">
        <f>livestock!D16</f>
        <v>306.43413679000003</v>
      </c>
      <c r="E16" s="23">
        <f>livestock!E16</f>
        <v>74.291381032999993</v>
      </c>
      <c r="F16" s="23">
        <f>livestock!F16</f>
        <v>3.7811535916999999</v>
      </c>
      <c r="G16" s="23">
        <f>livestock!G16</f>
        <v>4.0105023608000003</v>
      </c>
      <c r="H16" s="23">
        <f>livestock!H16</f>
        <v>0.30249233180000001</v>
      </c>
      <c r="I16" s="23">
        <f>livestock!I16</f>
        <v>434.23789396000001</v>
      </c>
      <c r="J16" s="23">
        <f>livestock!J16</f>
        <v>127.18401412999999</v>
      </c>
      <c r="K16" s="23">
        <f>livestock!K16</f>
        <v>4.4451976546000003</v>
      </c>
      <c r="L16" s="23">
        <f>livestock!L16</f>
        <v>0.90747695809999995</v>
      </c>
      <c r="M16" s="23">
        <f>livestock!M16</f>
        <v>16.788324147000001</v>
      </c>
      <c r="N16" s="23">
        <f>livestock!N16</f>
        <v>13.309662692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G16" s="31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</row>
    <row r="17" spans="1:75" x14ac:dyDescent="0.3">
      <c r="A17" s="38" t="s">
        <v>16</v>
      </c>
      <c r="B17" s="21">
        <f>livestock!B17+fertilizer!B17</f>
        <v>219785.74544924102</v>
      </c>
      <c r="C17" s="21">
        <f>livestock!C17</f>
        <v>8932.4820674000002</v>
      </c>
      <c r="D17" s="23">
        <f>livestock!D17</f>
        <v>46.569701690999999</v>
      </c>
      <c r="E17" s="23">
        <f>livestock!E17</f>
        <v>9.0566002168999997</v>
      </c>
      <c r="F17" s="23">
        <f>livestock!F17</f>
        <v>0.20328355649999999</v>
      </c>
      <c r="G17" s="23">
        <f>livestock!G17</f>
        <v>7.5099622174</v>
      </c>
      <c r="H17" s="23">
        <f>livestock!H17</f>
        <v>1.6262684400000001E-2</v>
      </c>
      <c r="I17" s="23">
        <f>livestock!I17</f>
        <v>278.57636952000001</v>
      </c>
      <c r="J17" s="23">
        <f>livestock!J17</f>
        <v>75.900932006000005</v>
      </c>
      <c r="K17" s="23">
        <f>livestock!K17</f>
        <v>3.5536694351000002</v>
      </c>
      <c r="L17" s="23">
        <f>livestock!L17</f>
        <v>4.8788055300000001E-2</v>
      </c>
      <c r="M17" s="23">
        <f>livestock!M17</f>
        <v>0.90257900710000005</v>
      </c>
      <c r="N17" s="23">
        <f>livestock!N17</f>
        <v>0.71555813109999999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G17" s="31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</row>
    <row r="18" spans="1:75" x14ac:dyDescent="0.3">
      <c r="A18" s="38" t="s">
        <v>17</v>
      </c>
      <c r="B18" s="21">
        <f>livestock!B18+fertilizer!B18</f>
        <v>37571.660023412987</v>
      </c>
      <c r="C18" s="21">
        <f>livestock!C18</f>
        <v>2251.6271087</v>
      </c>
      <c r="D18" s="23">
        <f>livestock!D18</f>
        <v>10.929970529</v>
      </c>
      <c r="E18" s="23">
        <f>livestock!E18</f>
        <v>5.6289935882000002</v>
      </c>
      <c r="F18" s="23">
        <f>livestock!F18</f>
        <v>1.9592137373</v>
      </c>
      <c r="G18" s="23">
        <f>livestock!G18</f>
        <v>0.95519084330000004</v>
      </c>
      <c r="H18" s="23">
        <f>livestock!H18</f>
        <v>0.1567370971</v>
      </c>
      <c r="I18" s="23">
        <f>livestock!I18</f>
        <v>157.52852583999999</v>
      </c>
      <c r="J18" s="23">
        <f>livestock!J18</f>
        <v>12.039318745999999</v>
      </c>
      <c r="K18" s="23">
        <f>livestock!K18</f>
        <v>1.4270188061</v>
      </c>
      <c r="L18" s="23">
        <f>livestock!L18</f>
        <v>0.47021125689999999</v>
      </c>
      <c r="M18" s="23">
        <f>livestock!M18</f>
        <v>8.6989097481000002</v>
      </c>
      <c r="N18" s="23">
        <f>livestock!N18</f>
        <v>6.8964323337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G18" s="31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</row>
    <row r="19" spans="1:75" x14ac:dyDescent="0.3">
      <c r="A19" s="38" t="s">
        <v>18</v>
      </c>
      <c r="B19" s="21">
        <f>livestock!B19+fertilizer!B19</f>
        <v>20548.441117453702</v>
      </c>
      <c r="C19" s="21">
        <f>livestock!C19</f>
        <v>992.68413710000004</v>
      </c>
      <c r="D19" s="23">
        <f>livestock!D19</f>
        <v>1.3555155763</v>
      </c>
      <c r="E19" s="23">
        <f>livestock!E19</f>
        <v>2.8602300901</v>
      </c>
      <c r="F19" s="23">
        <f>livestock!F19</f>
        <v>1.340742697</v>
      </c>
      <c r="G19" s="23">
        <f>livestock!G19</f>
        <v>0.46963054920000002</v>
      </c>
      <c r="H19" s="23">
        <f>livestock!H19</f>
        <v>0.10725940790000001</v>
      </c>
      <c r="I19" s="23">
        <f>livestock!I19</f>
        <v>62.724437365999997</v>
      </c>
      <c r="J19" s="23">
        <f>livestock!J19</f>
        <v>5.1396692691999997</v>
      </c>
      <c r="K19" s="23">
        <f>livestock!K19</f>
        <v>0.39113731750000003</v>
      </c>
      <c r="L19" s="23">
        <f>livestock!L19</f>
        <v>0.32177823439999997</v>
      </c>
      <c r="M19" s="23">
        <f>livestock!M19</f>
        <v>5.9528972243</v>
      </c>
      <c r="N19" s="23">
        <f>livestock!N19</f>
        <v>4.7194136407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G19" s="31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</row>
    <row r="20" spans="1:75" x14ac:dyDescent="0.3">
      <c r="A20" s="38" t="s">
        <v>19</v>
      </c>
      <c r="B20" s="21">
        <f>livestock!B20+fertilizer!B20</f>
        <v>2762.2848433665004</v>
      </c>
      <c r="C20" s="21">
        <f>livestock!C20</f>
        <v>174.78556818000001</v>
      </c>
      <c r="D20" s="23">
        <f>livestock!D20</f>
        <v>1.2012457199</v>
      </c>
      <c r="E20" s="23">
        <f>livestock!E20</f>
        <v>0.37245977499999999</v>
      </c>
      <c r="F20" s="23">
        <f>livestock!F20</f>
        <v>0.1738333</v>
      </c>
      <c r="G20" s="23">
        <f>livestock!G20</f>
        <v>2.6401366200000002E-2</v>
      </c>
      <c r="H20" s="23">
        <f>livestock!H20</f>
        <v>1.3906666099999999E-2</v>
      </c>
      <c r="I20" s="23">
        <f>livestock!I20</f>
        <v>33.418421381999998</v>
      </c>
      <c r="J20" s="23">
        <f>livestock!J20</f>
        <v>0.50879200579999995</v>
      </c>
      <c r="K20" s="23">
        <f>livestock!K20</f>
        <v>0.37910116719999998</v>
      </c>
      <c r="L20" s="23">
        <f>livestock!L20</f>
        <v>4.1719987600000001E-2</v>
      </c>
      <c r="M20" s="23">
        <f>livestock!M20</f>
        <v>0.77181978100000004</v>
      </c>
      <c r="N20" s="23">
        <f>livestock!N20</f>
        <v>0.61189320169999994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G20" s="31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</row>
    <row r="21" spans="1:75" x14ac:dyDescent="0.3">
      <c r="A21" s="38" t="s">
        <v>20</v>
      </c>
      <c r="B21" s="21">
        <f>livestock!B21+fertilizer!B21</f>
        <v>2571.7704564614901</v>
      </c>
      <c r="C21" s="21">
        <f>livestock!C21</f>
        <v>42.135549453000003</v>
      </c>
      <c r="D21" s="23">
        <f>livestock!D21</f>
        <v>0.10543988529999999</v>
      </c>
      <c r="E21" s="23">
        <f>livestock!E21</f>
        <v>2.7598837099999999E-2</v>
      </c>
      <c r="F21" s="23">
        <f>livestock!F21</f>
        <v>1.18299431E-2</v>
      </c>
      <c r="G21" s="23">
        <f>livestock!G21</f>
        <v>3.8903235600000002E-2</v>
      </c>
      <c r="H21" s="23">
        <f>livestock!H21</f>
        <v>9.4639560000000004E-4</v>
      </c>
      <c r="I21" s="23">
        <f>livestock!I21</f>
        <v>2.936413903</v>
      </c>
      <c r="J21" s="23">
        <f>livestock!J21</f>
        <v>0.3511591765</v>
      </c>
      <c r="K21" s="23">
        <f>livestock!K21</f>
        <v>3.4398828300000003E-2</v>
      </c>
      <c r="L21" s="23">
        <f>livestock!L21</f>
        <v>2.8391864000000002E-3</v>
      </c>
      <c r="M21" s="23">
        <f>livestock!M21</f>
        <v>5.2524951899999998E-2</v>
      </c>
      <c r="N21" s="23">
        <f>livestock!N21</f>
        <v>4.1641388600000002E-2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G21" s="31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</row>
    <row r="22" spans="1:75" x14ac:dyDescent="0.3">
      <c r="A22" s="38" t="s">
        <v>125</v>
      </c>
      <c r="B22" s="21">
        <f>livestock!B22+fertilizer!B22</f>
        <v>1414.0404443775999</v>
      </c>
      <c r="C22" s="21">
        <f>livestock!C22</f>
        <v>75.315019570000004</v>
      </c>
      <c r="D22" s="23">
        <f>livestock!D22</f>
        <v>0.6403414489</v>
      </c>
      <c r="E22" s="23">
        <f>livestock!E22</f>
        <v>3.47472848E-2</v>
      </c>
      <c r="F22" s="23">
        <f>livestock!F22</f>
        <v>7.3048731000000004E-3</v>
      </c>
      <c r="G22" s="23">
        <f>livestock!G22</f>
        <v>3.5692266399999999E-2</v>
      </c>
      <c r="H22" s="23">
        <f>livestock!H22</f>
        <v>5.8438990000000003E-4</v>
      </c>
      <c r="I22" s="23">
        <f>livestock!I22</f>
        <v>14.393581885</v>
      </c>
      <c r="J22" s="23">
        <f>livestock!J22</f>
        <v>0.40208474550000001</v>
      </c>
      <c r="K22" s="23">
        <f>livestock!K22</f>
        <v>0.184622434</v>
      </c>
      <c r="L22" s="23">
        <f>livestock!L22</f>
        <v>1.7531698E-3</v>
      </c>
      <c r="M22" s="23">
        <f>livestock!M22</f>
        <v>3.2433633400000002E-2</v>
      </c>
      <c r="N22" s="23">
        <f>livestock!N22</f>
        <v>2.5713152199999999E-2</v>
      </c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G22" s="31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</row>
    <row r="23" spans="1:75" x14ac:dyDescent="0.3">
      <c r="A23" s="38" t="s">
        <v>21</v>
      </c>
      <c r="B23" s="21">
        <f>livestock!B23+fertilizer!B23</f>
        <v>47777.435246477296</v>
      </c>
      <c r="C23" s="21">
        <f>livestock!C23</f>
        <v>2656.1894456</v>
      </c>
      <c r="D23" s="23">
        <f>livestock!D23</f>
        <v>28.246184619000001</v>
      </c>
      <c r="E23" s="23">
        <f>livestock!E23</f>
        <v>4.8787763637000001</v>
      </c>
      <c r="F23" s="23">
        <f>livestock!F23</f>
        <v>1.0016513175999999</v>
      </c>
      <c r="G23" s="23">
        <f>livestock!G23</f>
        <v>0.42980079049999997</v>
      </c>
      <c r="H23" s="23">
        <f>livestock!H23</f>
        <v>8.0132110600000001E-2</v>
      </c>
      <c r="I23" s="23">
        <f>livestock!I23</f>
        <v>426.62159330999998</v>
      </c>
      <c r="J23" s="23">
        <f>livestock!J23</f>
        <v>10.111554682</v>
      </c>
      <c r="K23" s="23">
        <f>livestock!K23</f>
        <v>5.2241742892999996</v>
      </c>
      <c r="L23" s="23">
        <f>livestock!L23</f>
        <v>0.2403963449</v>
      </c>
      <c r="M23" s="23">
        <f>livestock!M23</f>
        <v>4.4473321376000001</v>
      </c>
      <c r="N23" s="23">
        <f>livestock!N23</f>
        <v>3.5258131160000001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G23" s="31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</row>
    <row r="24" spans="1:75" x14ac:dyDescent="0.3">
      <c r="A24" s="38" t="s">
        <v>22</v>
      </c>
      <c r="B24" s="21">
        <f>livestock!B24+fertilizer!B24</f>
        <v>158591.44838961601</v>
      </c>
      <c r="C24" s="21">
        <f>livestock!C24</f>
        <v>10585.764514</v>
      </c>
      <c r="D24" s="23">
        <f>livestock!D24</f>
        <v>125.74907974</v>
      </c>
      <c r="E24" s="23">
        <f>livestock!E24</f>
        <v>32.517206522999999</v>
      </c>
      <c r="F24" s="23">
        <f>livestock!F24</f>
        <v>3.6687359820999998</v>
      </c>
      <c r="G24" s="23">
        <f>livestock!G24</f>
        <v>1.1743227382999999</v>
      </c>
      <c r="H24" s="23">
        <f>livestock!H24</f>
        <v>0.29349889179999999</v>
      </c>
      <c r="I24" s="23">
        <f>livestock!I24</f>
        <v>489.61169384999999</v>
      </c>
      <c r="J24" s="23">
        <f>livestock!J24</f>
        <v>47.910145090999997</v>
      </c>
      <c r="K24" s="23">
        <f>livestock!K24</f>
        <v>5.1998443732000004</v>
      </c>
      <c r="L24" s="23">
        <f>livestock!L24</f>
        <v>0.88049662100000003</v>
      </c>
      <c r="M24" s="23">
        <f>livestock!M24</f>
        <v>16.289186912000002</v>
      </c>
      <c r="N24" s="23">
        <f>livestock!N24</f>
        <v>12.913949747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G24" s="31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</row>
    <row r="25" spans="1:75" x14ac:dyDescent="0.3">
      <c r="A25" s="38" t="s">
        <v>23</v>
      </c>
      <c r="B25" s="21">
        <f>livestock!B25+fertilizer!B25</f>
        <v>50724.720952552001</v>
      </c>
      <c r="C25" s="21">
        <f>livestock!C25</f>
        <v>3571.1347632000002</v>
      </c>
      <c r="D25" s="23">
        <f>livestock!D25</f>
        <v>15.302020582000001</v>
      </c>
      <c r="E25" s="23">
        <f>livestock!E25</f>
        <v>14.592208938000001</v>
      </c>
      <c r="F25" s="23">
        <f>livestock!F25</f>
        <v>5.4437709420999996</v>
      </c>
      <c r="G25" s="23">
        <f>livestock!G25</f>
        <v>0.51997978410000001</v>
      </c>
      <c r="H25" s="23">
        <f>livestock!H25</f>
        <v>0.43550166610000002</v>
      </c>
      <c r="I25" s="23">
        <f>livestock!I25</f>
        <v>157.54879482000001</v>
      </c>
      <c r="J25" s="23">
        <f>livestock!J25</f>
        <v>12.783495749</v>
      </c>
      <c r="K25" s="23">
        <f>livestock!K25</f>
        <v>0.32670508619999999</v>
      </c>
      <c r="L25" s="23">
        <f>livestock!L25</f>
        <v>1.3065049277</v>
      </c>
      <c r="M25" s="23">
        <f>livestock!M25</f>
        <v>24.170342252000001</v>
      </c>
      <c r="N25" s="23">
        <f>livestock!N25</f>
        <v>19.162073806999999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G25" s="31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</row>
    <row r="26" spans="1:75" x14ac:dyDescent="0.3">
      <c r="A26" s="38" t="s">
        <v>24</v>
      </c>
      <c r="B26" s="21">
        <f>livestock!B26+fertilizer!B26</f>
        <v>118870.23621079701</v>
      </c>
      <c r="C26" s="21">
        <f>livestock!C26</f>
        <v>7626.1114551000001</v>
      </c>
      <c r="D26" s="23">
        <f>livestock!D26</f>
        <v>72.805932479999996</v>
      </c>
      <c r="E26" s="23">
        <f>livestock!E26</f>
        <v>22.081260186000002</v>
      </c>
      <c r="F26" s="23">
        <f>livestock!F26</f>
        <v>3.3939159642000001</v>
      </c>
      <c r="G26" s="23">
        <f>livestock!G26</f>
        <v>1.9848744192000001</v>
      </c>
      <c r="H26" s="23">
        <f>livestock!H26</f>
        <v>0.27151324630000001</v>
      </c>
      <c r="I26" s="23">
        <f>livestock!I26</f>
        <v>257.29043494000001</v>
      </c>
      <c r="J26" s="23">
        <f>livestock!J26</f>
        <v>40.09402498</v>
      </c>
      <c r="K26" s="23">
        <f>livestock!K26</f>
        <v>2.2694857960000001</v>
      </c>
      <c r="L26" s="23">
        <f>livestock!L26</f>
        <v>0.81453976549999996</v>
      </c>
      <c r="M26" s="23">
        <f>livestock!M26</f>
        <v>15.068985746999999</v>
      </c>
      <c r="N26" s="23">
        <f>livestock!N26</f>
        <v>11.946584117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G26" s="31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</row>
    <row r="27" spans="1:75" x14ac:dyDescent="0.3">
      <c r="A27" s="38" t="s">
        <v>25</v>
      </c>
      <c r="B27" s="21">
        <f>livestock!B27+fertilizer!B27</f>
        <v>48406.680146865998</v>
      </c>
      <c r="C27" s="21">
        <f>livestock!C27</f>
        <v>905.40634069999999</v>
      </c>
      <c r="D27" s="23">
        <f>livestock!D27</f>
        <v>3.1729952548</v>
      </c>
      <c r="E27" s="23">
        <f>livestock!E27</f>
        <v>0.52789104659999997</v>
      </c>
      <c r="F27" s="23">
        <f>livestock!F27</f>
        <v>4.2545591700000003E-2</v>
      </c>
      <c r="G27" s="23">
        <f>livestock!G27</f>
        <v>0.87607823750000002</v>
      </c>
      <c r="H27" s="23">
        <f>livestock!H27</f>
        <v>3.4036473999999998E-3</v>
      </c>
      <c r="I27" s="23">
        <f>livestock!I27</f>
        <v>39.357186308999999</v>
      </c>
      <c r="J27" s="23">
        <f>livestock!J27</f>
        <v>8.1379028789000003</v>
      </c>
      <c r="K27" s="23">
        <f>livestock!K27</f>
        <v>0.49769451209999999</v>
      </c>
      <c r="L27" s="23">
        <f>livestock!L27</f>
        <v>1.02109427E-2</v>
      </c>
      <c r="M27" s="23">
        <f>livestock!M27</f>
        <v>0.18890243179999999</v>
      </c>
      <c r="N27" s="23">
        <f>livestock!N27</f>
        <v>0.1497604887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G27" s="31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</row>
    <row r="28" spans="1:75" x14ac:dyDescent="0.3">
      <c r="A28" s="38" t="s">
        <v>26</v>
      </c>
      <c r="B28" s="21">
        <f>livestock!B28+fertilizer!B28</f>
        <v>181642.62777488801</v>
      </c>
      <c r="C28" s="21">
        <f>livestock!C28</f>
        <v>9829.0613647999999</v>
      </c>
      <c r="D28" s="23">
        <f>livestock!D28</f>
        <v>51.542897513</v>
      </c>
      <c r="E28" s="23">
        <f>livestock!E28</f>
        <v>12.381434465</v>
      </c>
      <c r="F28" s="23">
        <f>livestock!F28</f>
        <v>0.36336555949999999</v>
      </c>
      <c r="G28" s="23">
        <f>livestock!G28</f>
        <v>8.2420127567999995</v>
      </c>
      <c r="H28" s="23">
        <f>livestock!H28</f>
        <v>2.90692442E-2</v>
      </c>
      <c r="I28" s="23">
        <f>livestock!I28</f>
        <v>80.824347141000004</v>
      </c>
      <c r="J28" s="23">
        <f>livestock!J28</f>
        <v>85.127751153000006</v>
      </c>
      <c r="K28" s="23">
        <f>livestock!K28</f>
        <v>0.93490002039999998</v>
      </c>
      <c r="L28" s="23">
        <f>livestock!L28</f>
        <v>8.72077255E-2</v>
      </c>
      <c r="M28" s="23">
        <f>livestock!M28</f>
        <v>1.6133429918</v>
      </c>
      <c r="N28" s="23">
        <f>livestock!N28</f>
        <v>1.2790468053999999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G28" s="31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</row>
    <row r="29" spans="1:75" x14ac:dyDescent="0.3">
      <c r="A29" s="38" t="s">
        <v>27</v>
      </c>
      <c r="B29" s="21">
        <f>livestock!B29+fertilizer!B29</f>
        <v>29132.286425915099</v>
      </c>
      <c r="C29" s="21">
        <f>livestock!C29</f>
        <v>1418.4099487999999</v>
      </c>
      <c r="D29" s="23">
        <f>livestock!D29</f>
        <v>1.7082336666</v>
      </c>
      <c r="E29" s="23">
        <f>livestock!E29</f>
        <v>0.13703390360000001</v>
      </c>
      <c r="F29" s="23">
        <f>livestock!F29</f>
        <v>2.7378851999999999E-3</v>
      </c>
      <c r="G29" s="23">
        <f>livestock!G29</f>
        <v>1.6850758669000001</v>
      </c>
      <c r="H29" s="23">
        <f>livestock!H29</f>
        <v>2.190308E-4</v>
      </c>
      <c r="I29" s="23">
        <f>livestock!I29</f>
        <v>42.787270065999998</v>
      </c>
      <c r="J29" s="23">
        <f>livestock!J29</f>
        <v>14.479713460999999</v>
      </c>
      <c r="K29" s="23">
        <f>livestock!K29</f>
        <v>0.55481410939999998</v>
      </c>
      <c r="L29" s="23">
        <f>livestock!L29</f>
        <v>6.5709239999999999E-4</v>
      </c>
      <c r="M29" s="23">
        <f>livestock!M29</f>
        <v>1.2156210400000001E-2</v>
      </c>
      <c r="N29" s="23">
        <f>livestock!N29</f>
        <v>9.6373551999999994E-3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G29" s="31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</row>
    <row r="30" spans="1:75" x14ac:dyDescent="0.3">
      <c r="A30" s="38" t="s">
        <v>28</v>
      </c>
      <c r="B30" s="21">
        <f>livestock!B30+fertilizer!B30</f>
        <v>819.70378739699902</v>
      </c>
      <c r="C30" s="21">
        <f>livestock!C30</f>
        <v>48.143385379000001</v>
      </c>
      <c r="D30" s="23">
        <f>livestock!D30</f>
        <v>0.42188691989999999</v>
      </c>
      <c r="E30" s="23">
        <f>livestock!E30</f>
        <v>3.9334476399999999E-2</v>
      </c>
      <c r="F30" s="23">
        <f>livestock!F30</f>
        <v>1.5748883599999999E-2</v>
      </c>
      <c r="G30" s="23">
        <f>livestock!G30</f>
        <v>1.5697618E-2</v>
      </c>
      <c r="H30" s="23">
        <f>livestock!H30</f>
        <v>1.2599107E-3</v>
      </c>
      <c r="I30" s="23">
        <f>livestock!I30</f>
        <v>10.383729753000001</v>
      </c>
      <c r="J30" s="23">
        <f>livestock!J30</f>
        <v>0.20219776689999999</v>
      </c>
      <c r="K30" s="23">
        <f>livestock!K30</f>
        <v>0.12987943530000001</v>
      </c>
      <c r="L30" s="23">
        <f>livestock!L30</f>
        <v>3.7797326999999999E-3</v>
      </c>
      <c r="M30" s="23">
        <f>livestock!M30</f>
        <v>6.9925045899999996E-2</v>
      </c>
      <c r="N30" s="23">
        <f>livestock!N30</f>
        <v>5.5436072599999997E-2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G30" s="31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</row>
    <row r="31" spans="1:75" x14ac:dyDescent="0.3">
      <c r="A31" s="38" t="s">
        <v>29</v>
      </c>
      <c r="B31" s="21">
        <f>livestock!B31+fertilizer!B31</f>
        <v>1988.916426235799</v>
      </c>
      <c r="C31" s="21">
        <f>livestock!C31</f>
        <v>117.29887530000001</v>
      </c>
      <c r="D31" s="23">
        <f>livestock!D31</f>
        <v>0.61178828129999996</v>
      </c>
      <c r="E31" s="23">
        <f>livestock!E31</f>
        <v>0.2657714773</v>
      </c>
      <c r="F31" s="23">
        <f>livestock!F31</f>
        <v>0.1073841695</v>
      </c>
      <c r="G31" s="23">
        <f>livestock!G31</f>
        <v>4.1688643300000001E-2</v>
      </c>
      <c r="H31" s="23">
        <f>livestock!H31</f>
        <v>8.5907334999999994E-3</v>
      </c>
      <c r="I31" s="23">
        <f>livestock!I31</f>
        <v>13.618499462999999</v>
      </c>
      <c r="J31" s="23">
        <f>livestock!J31</f>
        <v>0.5386498918</v>
      </c>
      <c r="K31" s="23">
        <f>livestock!K31</f>
        <v>0.14294696270000001</v>
      </c>
      <c r="L31" s="23">
        <f>livestock!L31</f>
        <v>2.57722004E-2</v>
      </c>
      <c r="M31" s="23">
        <f>livestock!M31</f>
        <v>0.47678566900000002</v>
      </c>
      <c r="N31" s="23">
        <f>livestock!N31</f>
        <v>0.37799236060000002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G31" s="31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</row>
    <row r="32" spans="1:75" x14ac:dyDescent="0.3">
      <c r="A32" s="38" t="s">
        <v>30</v>
      </c>
      <c r="B32" s="21">
        <f>livestock!B32+fertilizer!B32</f>
        <v>36850.064378135401</v>
      </c>
      <c r="C32" s="21">
        <f>livestock!C32</f>
        <v>1673.6396661000001</v>
      </c>
      <c r="D32" s="23">
        <f>livestock!D32</f>
        <v>17.552943508999999</v>
      </c>
      <c r="E32" s="23">
        <f>livestock!E32</f>
        <v>6.3111330600000001E-2</v>
      </c>
      <c r="F32" s="23">
        <f>livestock!F32</f>
        <v>6.8796498000000001E-3</v>
      </c>
      <c r="G32" s="23">
        <f>livestock!G32</f>
        <v>0.55402579610000002</v>
      </c>
      <c r="H32" s="23">
        <f>livestock!H32</f>
        <v>5.5037200000000004E-4</v>
      </c>
      <c r="I32" s="23">
        <f>livestock!I32</f>
        <v>440.41919478</v>
      </c>
      <c r="J32" s="23">
        <f>livestock!J32</f>
        <v>6.9384736285999997</v>
      </c>
      <c r="K32" s="23">
        <f>livestock!K32</f>
        <v>5.7175571084000003</v>
      </c>
      <c r="L32" s="23">
        <f>livestock!L32</f>
        <v>1.651116E-3</v>
      </c>
      <c r="M32" s="23">
        <f>livestock!M32</f>
        <v>3.05456463E-2</v>
      </c>
      <c r="N32" s="23">
        <f>livestock!N32</f>
        <v>2.4216366199999999E-2</v>
      </c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G32" s="31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</row>
    <row r="33" spans="1:75" x14ac:dyDescent="0.3">
      <c r="A33" s="38" t="s">
        <v>31</v>
      </c>
      <c r="B33" s="21">
        <f>livestock!B33+fertilizer!B33</f>
        <v>31787.676465665601</v>
      </c>
      <c r="C33" s="21">
        <f>livestock!C33</f>
        <v>2318.9677016000001</v>
      </c>
      <c r="D33" s="23">
        <f>livestock!D33</f>
        <v>28.474722831000001</v>
      </c>
      <c r="E33" s="23">
        <f>livestock!E33</f>
        <v>0.75991206529999999</v>
      </c>
      <c r="F33" s="23">
        <f>livestock!F33</f>
        <v>0.29724592280000001</v>
      </c>
      <c r="G33" s="23">
        <f>livestock!G33</f>
        <v>0.23930581440000001</v>
      </c>
      <c r="H33" s="23">
        <f>livestock!H33</f>
        <v>2.3779675199999999E-2</v>
      </c>
      <c r="I33" s="23">
        <f>livestock!I33</f>
        <v>708.82083342999999</v>
      </c>
      <c r="J33" s="23">
        <f>livestock!J33</f>
        <v>5.9697975901999998</v>
      </c>
      <c r="K33" s="23">
        <f>livestock!K33</f>
        <v>9.1115817888000006</v>
      </c>
      <c r="L33" s="23">
        <f>livestock!L33</f>
        <v>7.1339026299999997E-2</v>
      </c>
      <c r="M33" s="23">
        <f>livestock!M33</f>
        <v>1.3197720381</v>
      </c>
      <c r="N33" s="23">
        <f>livestock!N33</f>
        <v>1.0463058793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G33" s="31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</row>
    <row r="34" spans="1:75" x14ac:dyDescent="0.3">
      <c r="A34" s="38" t="s">
        <v>32</v>
      </c>
      <c r="B34" s="21">
        <f>livestock!B34+fertilizer!B34</f>
        <v>199146.21074986708</v>
      </c>
      <c r="C34" s="21">
        <f>livestock!C34</f>
        <v>15184.802272999999</v>
      </c>
      <c r="D34" s="23">
        <f>livestock!D34</f>
        <v>173.65802819000001</v>
      </c>
      <c r="E34" s="23">
        <f>livestock!E34</f>
        <v>57.583500207</v>
      </c>
      <c r="F34" s="23">
        <f>livestock!F34</f>
        <v>9.2045195417999999</v>
      </c>
      <c r="G34" s="23">
        <f>livestock!G34</f>
        <v>0.3594246968</v>
      </c>
      <c r="H34" s="23">
        <f>livestock!H34</f>
        <v>0.73636151169999997</v>
      </c>
      <c r="I34" s="23">
        <f>livestock!I34</f>
        <v>313.14746903000002</v>
      </c>
      <c r="J34" s="23">
        <f>livestock!J34</f>
        <v>61.702068171999997</v>
      </c>
      <c r="K34" s="23">
        <f>livestock!K34</f>
        <v>1.1596569066</v>
      </c>
      <c r="L34" s="23">
        <f>livestock!L34</f>
        <v>2.2090846422000001</v>
      </c>
      <c r="M34" s="23">
        <f>livestock!M34</f>
        <v>40.868063061999997</v>
      </c>
      <c r="N34" s="23">
        <f>livestock!N34</f>
        <v>32.399907212999999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G34" s="31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</row>
    <row r="35" spans="1:75" x14ac:dyDescent="0.3">
      <c r="A35" s="38" t="s">
        <v>33</v>
      </c>
      <c r="B35" s="21">
        <f>livestock!B35+fertilizer!B35</f>
        <v>53618.381617830004</v>
      </c>
      <c r="C35" s="21">
        <f>livestock!C35</f>
        <v>624.67958112999997</v>
      </c>
      <c r="D35" s="23">
        <f>livestock!D35</f>
        <v>1.9517127298000001</v>
      </c>
      <c r="E35" s="23">
        <f>livestock!E35</f>
        <v>0.46679486910000001</v>
      </c>
      <c r="F35" s="23">
        <f>livestock!F35</f>
        <v>6.9127129300000006E-2</v>
      </c>
      <c r="G35" s="23">
        <f>livestock!G35</f>
        <v>0.6063844357</v>
      </c>
      <c r="H35" s="23">
        <f>livestock!H35</f>
        <v>5.5301715000000001E-3</v>
      </c>
      <c r="I35" s="23">
        <f>livestock!I35</f>
        <v>19.964135940999999</v>
      </c>
      <c r="J35" s="23">
        <f>livestock!J35</f>
        <v>5.6447478834</v>
      </c>
      <c r="K35" s="23">
        <f>livestock!K35</f>
        <v>0.2374410884</v>
      </c>
      <c r="L35" s="23">
        <f>livestock!L35</f>
        <v>1.6590515600000001E-2</v>
      </c>
      <c r="M35" s="23">
        <f>livestock!M35</f>
        <v>0.30692451669999998</v>
      </c>
      <c r="N35" s="23">
        <f>livestock!N35</f>
        <v>0.24332753230000001</v>
      </c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G35" s="31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</row>
    <row r="36" spans="1:75" x14ac:dyDescent="0.3">
      <c r="A36" s="38" t="s">
        <v>34</v>
      </c>
      <c r="B36" s="21">
        <f>livestock!B36+fertilizer!B36</f>
        <v>74237.865988759993</v>
      </c>
      <c r="C36" s="21">
        <f>livestock!C36</f>
        <v>5412.5609317999997</v>
      </c>
      <c r="D36" s="23">
        <f>livestock!D36</f>
        <v>55.928289108999998</v>
      </c>
      <c r="E36" s="23">
        <f>livestock!E36</f>
        <v>15.231438008</v>
      </c>
      <c r="F36" s="23">
        <f>livestock!F36</f>
        <v>2.7689607677999999</v>
      </c>
      <c r="G36" s="23">
        <f>livestock!G36</f>
        <v>0.78704968679999998</v>
      </c>
      <c r="H36" s="23">
        <f>livestock!H36</f>
        <v>0.221516872</v>
      </c>
      <c r="I36" s="23">
        <f>livestock!I36</f>
        <v>425.28357134999999</v>
      </c>
      <c r="J36" s="23">
        <f>livestock!J36</f>
        <v>23.110564945</v>
      </c>
      <c r="K36" s="23">
        <f>livestock!K36</f>
        <v>4.6486032738</v>
      </c>
      <c r="L36" s="23">
        <f>livestock!L36</f>
        <v>0.66455063690000005</v>
      </c>
      <c r="M36" s="23">
        <f>livestock!M36</f>
        <v>12.294186072</v>
      </c>
      <c r="N36" s="23">
        <f>livestock!N36</f>
        <v>9.7467420950000001</v>
      </c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G36" s="31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</row>
    <row r="37" spans="1:75" x14ac:dyDescent="0.3">
      <c r="A37" s="38" t="s">
        <v>35</v>
      </c>
      <c r="B37" s="21">
        <f>livestock!B37+fertilizer!B37</f>
        <v>163301.005058215</v>
      </c>
      <c r="C37" s="21">
        <f>livestock!C37</f>
        <v>6084.0701630000003</v>
      </c>
      <c r="D37" s="23">
        <f>livestock!D37</f>
        <v>46.457088302999999</v>
      </c>
      <c r="E37" s="23">
        <f>livestock!E37</f>
        <v>13.191892633</v>
      </c>
      <c r="F37" s="23">
        <f>livestock!F37</f>
        <v>1.5185226351000001</v>
      </c>
      <c r="G37" s="23">
        <f>livestock!G37</f>
        <v>3.197336183</v>
      </c>
      <c r="H37" s="23">
        <f>livestock!H37</f>
        <v>0.1214818111</v>
      </c>
      <c r="I37" s="23">
        <f>livestock!I37</f>
        <v>115.12623972</v>
      </c>
      <c r="J37" s="23">
        <f>livestock!J37</f>
        <v>41.688201821</v>
      </c>
      <c r="K37" s="23">
        <f>livestock!K37</f>
        <v>1.0155294951</v>
      </c>
      <c r="L37" s="23">
        <f>livestock!L37</f>
        <v>0.36444540869999997</v>
      </c>
      <c r="M37" s="23">
        <f>livestock!M37</f>
        <v>6.7422408472999997</v>
      </c>
      <c r="N37" s="23">
        <f>livestock!N37</f>
        <v>5.3451999198999998</v>
      </c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G37" s="31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</row>
    <row r="38" spans="1:75" x14ac:dyDescent="0.3">
      <c r="A38" s="38" t="s">
        <v>36</v>
      </c>
      <c r="B38" s="21">
        <f>livestock!B38+fertilizer!B38</f>
        <v>22780.5123977609</v>
      </c>
      <c r="C38" s="21">
        <f>livestock!C38</f>
        <v>994.34678861999998</v>
      </c>
      <c r="D38" s="23">
        <f>livestock!D38</f>
        <v>5.5616782056999998</v>
      </c>
      <c r="E38" s="23">
        <f>livestock!E38</f>
        <v>0.60181237300000001</v>
      </c>
      <c r="F38" s="23">
        <f>livestock!F38</f>
        <v>0.25525316079999999</v>
      </c>
      <c r="G38" s="23">
        <f>livestock!G38</f>
        <v>0.64791650010000001</v>
      </c>
      <c r="H38" s="23">
        <f>livestock!H38</f>
        <v>2.04202528E-2</v>
      </c>
      <c r="I38" s="23">
        <f>livestock!I38</f>
        <v>143.57893279000001</v>
      </c>
      <c r="J38" s="23">
        <f>livestock!J38</f>
        <v>6.3925175250999997</v>
      </c>
      <c r="K38" s="23">
        <f>livestock!K38</f>
        <v>1.7840412448</v>
      </c>
      <c r="L38" s="23">
        <f>livestock!L38</f>
        <v>6.1260750900000001E-2</v>
      </c>
      <c r="M38" s="23">
        <f>livestock!M38</f>
        <v>1.1333240288999999</v>
      </c>
      <c r="N38" s="23">
        <f>livestock!N38</f>
        <v>0.89849108160000002</v>
      </c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G38" s="31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</row>
    <row r="39" spans="1:75" x14ac:dyDescent="0.3">
      <c r="A39" s="38" t="s">
        <v>126</v>
      </c>
      <c r="B39" s="21">
        <f>livestock!B39+fertilizer!B39</f>
        <v>53149.141611245403</v>
      </c>
      <c r="C39" s="21">
        <f>livestock!C39</f>
        <v>3977.5032787</v>
      </c>
      <c r="D39" s="23">
        <f>livestock!D39</f>
        <v>39.245954468999997</v>
      </c>
      <c r="E39" s="23">
        <f>livestock!E39</f>
        <v>8.0749554809999999</v>
      </c>
      <c r="F39" s="23">
        <f>livestock!F39</f>
        <v>2.2658107879</v>
      </c>
      <c r="G39" s="23">
        <f>livestock!G39</f>
        <v>0.49669333049999997</v>
      </c>
      <c r="H39" s="23">
        <f>livestock!H39</f>
        <v>0.18126486159999999</v>
      </c>
      <c r="I39" s="23">
        <f>livestock!I39</f>
        <v>671.21145065999997</v>
      </c>
      <c r="J39" s="23">
        <f>livestock!J39</f>
        <v>13.428623242</v>
      </c>
      <c r="K39" s="23">
        <f>livestock!K39</f>
        <v>8.0013883688000007</v>
      </c>
      <c r="L39" s="23">
        <f>livestock!L39</f>
        <v>0.54379460329999996</v>
      </c>
      <c r="M39" s="23">
        <f>livestock!M39</f>
        <v>10.060200043</v>
      </c>
      <c r="N39" s="23">
        <f>livestock!N39</f>
        <v>7.975654413</v>
      </c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G39" s="31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</row>
    <row r="40" spans="1:75" x14ac:dyDescent="0.3">
      <c r="A40" s="38" t="s">
        <v>37</v>
      </c>
      <c r="B40" s="21">
        <f>livestock!B40+fertilizer!B40</f>
        <v>195.50321980059999</v>
      </c>
      <c r="C40" s="21">
        <f>livestock!C40</f>
        <v>10.777504842999999</v>
      </c>
      <c r="D40" s="23">
        <f>livestock!D40</f>
        <v>7.6953814699999998E-2</v>
      </c>
      <c r="E40" s="23">
        <f>livestock!E40</f>
        <v>1.7809520999999998E-2</v>
      </c>
      <c r="F40" s="23">
        <f>livestock!F40</f>
        <v>5.8401933000000001E-3</v>
      </c>
      <c r="G40" s="23">
        <f>livestock!G40</f>
        <v>4.0760693000000004E-3</v>
      </c>
      <c r="H40" s="23">
        <f>livestock!H40</f>
        <v>4.672155E-4</v>
      </c>
      <c r="I40" s="23">
        <f>livestock!I40</f>
        <v>1.4801596105999999</v>
      </c>
      <c r="J40" s="23">
        <f>livestock!J40</f>
        <v>5.2677051000000003E-2</v>
      </c>
      <c r="K40" s="23">
        <f>livestock!K40</f>
        <v>1.7378260400000001E-2</v>
      </c>
      <c r="L40" s="23">
        <f>livestock!L40</f>
        <v>1.4016466000000001E-3</v>
      </c>
      <c r="M40" s="23">
        <f>livestock!M40</f>
        <v>2.5930456300000002E-2</v>
      </c>
      <c r="N40" s="23">
        <f>livestock!N40</f>
        <v>2.05574821E-2</v>
      </c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G40" s="31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</row>
    <row r="41" spans="1:75" x14ac:dyDescent="0.3">
      <c r="A41" s="38" t="s">
        <v>38</v>
      </c>
      <c r="B41" s="21">
        <f>livestock!B41+fertilizer!B41</f>
        <v>27598.636402791002</v>
      </c>
      <c r="C41" s="21">
        <f>livestock!C41</f>
        <v>1899.0938466</v>
      </c>
      <c r="D41" s="23">
        <f>livestock!D41</f>
        <v>6.4947046723000001</v>
      </c>
      <c r="E41" s="23">
        <f>livestock!E41</f>
        <v>7.7973145572</v>
      </c>
      <c r="F41" s="23">
        <f>livestock!F41</f>
        <v>3.2162990645999998</v>
      </c>
      <c r="G41" s="23">
        <f>livestock!G41</f>
        <v>0.23771025600000001</v>
      </c>
      <c r="H41" s="23">
        <f>livestock!H41</f>
        <v>0.25730392210000003</v>
      </c>
      <c r="I41" s="23">
        <f>livestock!I41</f>
        <v>120.20764560000001</v>
      </c>
      <c r="J41" s="23">
        <f>livestock!J41</f>
        <v>6.0030454540999996</v>
      </c>
      <c r="K41" s="23">
        <f>livestock!K41</f>
        <v>0.54528896839999996</v>
      </c>
      <c r="L41" s="23">
        <f>livestock!L41</f>
        <v>0.77191176569999997</v>
      </c>
      <c r="M41" s="23">
        <f>livestock!M41</f>
        <v>14.280369163</v>
      </c>
      <c r="N41" s="23">
        <f>livestock!N41</f>
        <v>11.321373318999999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G41" s="31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</row>
    <row r="42" spans="1:75" x14ac:dyDescent="0.3">
      <c r="A42" s="38" t="s">
        <v>39</v>
      </c>
      <c r="B42" s="21">
        <f>livestock!B42+fertilizer!B42</f>
        <v>79682.571617598995</v>
      </c>
      <c r="C42" s="21">
        <f>livestock!C42</f>
        <v>3405.0607077999998</v>
      </c>
      <c r="D42" s="23">
        <f>livestock!D42</f>
        <v>22.932663402999999</v>
      </c>
      <c r="E42" s="23">
        <f>livestock!E42</f>
        <v>5.2256527975999996</v>
      </c>
      <c r="F42" s="23">
        <f>livestock!F42</f>
        <v>0.4363258532</v>
      </c>
      <c r="G42" s="23">
        <f>livestock!G42</f>
        <v>2.2382297474000001</v>
      </c>
      <c r="H42" s="23">
        <f>livestock!H42</f>
        <v>3.49060686E-2</v>
      </c>
      <c r="I42" s="23">
        <f>livestock!I42</f>
        <v>125.46633752</v>
      </c>
      <c r="J42" s="23">
        <f>livestock!J42</f>
        <v>25.404082531</v>
      </c>
      <c r="K42" s="23">
        <f>livestock!K42</f>
        <v>1.4916219108</v>
      </c>
      <c r="L42" s="23">
        <f>livestock!L42</f>
        <v>0.1047182081</v>
      </c>
      <c r="M42" s="23">
        <f>livestock!M42</f>
        <v>1.9372867476</v>
      </c>
      <c r="N42" s="23">
        <f>livestock!N42</f>
        <v>1.5358670328999999</v>
      </c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G42" s="31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</row>
    <row r="43" spans="1:75" x14ac:dyDescent="0.3">
      <c r="A43" s="38" t="s">
        <v>40</v>
      </c>
      <c r="B43" s="21">
        <f>livestock!B43+fertilizer!B43</f>
        <v>23249.397443171401</v>
      </c>
      <c r="C43" s="21">
        <f>livestock!C43</f>
        <v>1364.7259615999999</v>
      </c>
      <c r="D43" s="23">
        <f>livestock!D43</f>
        <v>6.5455855457999998</v>
      </c>
      <c r="E43" s="23">
        <f>livestock!E43</f>
        <v>2.9832507466</v>
      </c>
      <c r="F43" s="23">
        <f>livestock!F43</f>
        <v>1.0254846981000001</v>
      </c>
      <c r="G43" s="23">
        <f>livestock!G43</f>
        <v>0.6668626782</v>
      </c>
      <c r="H43" s="23">
        <f>livestock!H43</f>
        <v>8.2038778300000004E-2</v>
      </c>
      <c r="I43" s="23">
        <f>livestock!I43</f>
        <v>100.48735323</v>
      </c>
      <c r="J43" s="23">
        <f>livestock!J43</f>
        <v>7.8378260996</v>
      </c>
      <c r="K43" s="23">
        <f>livestock!K43</f>
        <v>0.9811372129</v>
      </c>
      <c r="L43" s="23">
        <f>livestock!L43</f>
        <v>0.2461163341</v>
      </c>
      <c r="M43" s="23">
        <f>livestock!M43</f>
        <v>4.5531522107000004</v>
      </c>
      <c r="N43" s="23">
        <f>livestock!N43</f>
        <v>3.6097063318</v>
      </c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G43" s="31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</row>
    <row r="44" spans="1:75" x14ac:dyDescent="0.3">
      <c r="A44" s="38" t="s">
        <v>41</v>
      </c>
      <c r="B44" s="21">
        <f>livestock!B44+fertilizer!B44</f>
        <v>471935.28942029504</v>
      </c>
      <c r="C44" s="21">
        <f>livestock!C44</f>
        <v>20764.782535999999</v>
      </c>
      <c r="D44" s="23">
        <f>livestock!D44</f>
        <v>78.905934501999994</v>
      </c>
      <c r="E44" s="23">
        <f>livestock!E44</f>
        <v>21.983715801999999</v>
      </c>
      <c r="F44" s="23">
        <f>livestock!F44</f>
        <v>7.0834239169000002</v>
      </c>
      <c r="G44" s="23">
        <f>livestock!G44</f>
        <v>16.257084336999998</v>
      </c>
      <c r="H44" s="23">
        <f>livestock!H44</f>
        <v>0.5666739368</v>
      </c>
      <c r="I44" s="23">
        <f>livestock!I44</f>
        <v>1486.9806662999999</v>
      </c>
      <c r="J44" s="23">
        <f>livestock!J44</f>
        <v>157.39787340000001</v>
      </c>
      <c r="K44" s="23">
        <f>livestock!K44</f>
        <v>17.074179102999999</v>
      </c>
      <c r="L44" s="23">
        <f>livestock!L44</f>
        <v>1.7000216638000001</v>
      </c>
      <c r="M44" s="23">
        <f>livestock!M44</f>
        <v>31.450403610999999</v>
      </c>
      <c r="N44" s="23">
        <f>livestock!N44</f>
        <v>24.933652522999999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G44" s="31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</row>
    <row r="45" spans="1:75" x14ac:dyDescent="0.3">
      <c r="A45" s="38" t="s">
        <v>42</v>
      </c>
      <c r="B45" s="21">
        <f>livestock!B45+fertilizer!B45</f>
        <v>31717.668181084999</v>
      </c>
      <c r="C45" s="21">
        <f>livestock!C45</f>
        <v>1286.1524261</v>
      </c>
      <c r="D45" s="23">
        <f>livestock!D45</f>
        <v>11.522634792</v>
      </c>
      <c r="E45" s="23">
        <f>livestock!E45</f>
        <v>2.7129697025000001</v>
      </c>
      <c r="F45" s="23">
        <f>livestock!F45</f>
        <v>0.62391652389999996</v>
      </c>
      <c r="G45" s="23">
        <f>livestock!G45</f>
        <v>0.33642925420000003</v>
      </c>
      <c r="H45" s="23">
        <f>livestock!H45</f>
        <v>4.9913320900000002E-2</v>
      </c>
      <c r="I45" s="23">
        <f>livestock!I45</f>
        <v>150.06669138999999</v>
      </c>
      <c r="J45" s="23">
        <f>livestock!J45</f>
        <v>5.8471293516999996</v>
      </c>
      <c r="K45" s="23">
        <f>livestock!K45</f>
        <v>1.7518576034</v>
      </c>
      <c r="L45" s="23">
        <f>livestock!L45</f>
        <v>0.14973997950000001</v>
      </c>
      <c r="M45" s="23">
        <f>livestock!M45</f>
        <v>2.7701892544</v>
      </c>
      <c r="N45" s="23">
        <f>livestock!N45</f>
        <v>2.1961864731</v>
      </c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G45" s="31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</row>
    <row r="46" spans="1:75" x14ac:dyDescent="0.3">
      <c r="A46" s="38" t="s">
        <v>43</v>
      </c>
      <c r="B46" s="21">
        <f>livestock!B46+fertilizer!B46</f>
        <v>5241.6344859288001</v>
      </c>
      <c r="C46" s="21">
        <f>livestock!C46</f>
        <v>390.65010545000001</v>
      </c>
      <c r="D46" s="23">
        <f>livestock!D46</f>
        <v>5.1663235708000004</v>
      </c>
      <c r="E46" s="23">
        <f>livestock!E46</f>
        <v>2.8128022400000001E-2</v>
      </c>
      <c r="F46" s="23">
        <f>livestock!F46</f>
        <v>8.4135435000000005E-3</v>
      </c>
      <c r="G46" s="23">
        <f>livestock!G46</f>
        <v>2.7456463699999999E-2</v>
      </c>
      <c r="H46" s="23">
        <f>livestock!H46</f>
        <v>6.7308340000000002E-4</v>
      </c>
      <c r="I46" s="23">
        <f>livestock!I46</f>
        <v>129.03822228999999</v>
      </c>
      <c r="J46" s="23">
        <f>livestock!J46</f>
        <v>0.90453344930000001</v>
      </c>
      <c r="K46" s="23">
        <f>livestock!K46</f>
        <v>1.6731636560000001</v>
      </c>
      <c r="L46" s="23">
        <f>livestock!L46</f>
        <v>2.0192500999999998E-3</v>
      </c>
      <c r="M46" s="23">
        <f>livestock!M46</f>
        <v>3.7356134300000003E-2</v>
      </c>
      <c r="N46" s="23">
        <f>livestock!N46</f>
        <v>2.9615678900000001E-2</v>
      </c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G46" s="31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</row>
    <row r="47" spans="1:75" x14ac:dyDescent="0.3">
      <c r="A47" s="38" t="s">
        <v>44</v>
      </c>
      <c r="B47" s="21">
        <f>livestock!B47+fertilizer!B47</f>
        <v>36245.071293357301</v>
      </c>
      <c r="C47" s="21">
        <f>livestock!C47</f>
        <v>2354.7722933</v>
      </c>
      <c r="D47" s="23">
        <f>livestock!D47</f>
        <v>10.055083336999999</v>
      </c>
      <c r="E47" s="23">
        <f>livestock!E47</f>
        <v>7.2138114346000002</v>
      </c>
      <c r="F47" s="23">
        <f>livestock!F47</f>
        <v>2.9874237902999998</v>
      </c>
      <c r="G47" s="23">
        <f>livestock!G47</f>
        <v>0.61581064659999996</v>
      </c>
      <c r="H47" s="23">
        <f>livestock!H47</f>
        <v>0.23899390570000001</v>
      </c>
      <c r="I47" s="23">
        <f>livestock!I47</f>
        <v>219.26850289000001</v>
      </c>
      <c r="J47" s="23">
        <f>livestock!J47</f>
        <v>9.3859316888999995</v>
      </c>
      <c r="K47" s="23">
        <f>livestock!K47</f>
        <v>1.9040826308000001</v>
      </c>
      <c r="L47" s="23">
        <f>livestock!L47</f>
        <v>0.71698172670000004</v>
      </c>
      <c r="M47" s="23">
        <f>livestock!M47</f>
        <v>13.264160864000001</v>
      </c>
      <c r="N47" s="23">
        <f>livestock!N47</f>
        <v>10.515731319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G47" s="31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</row>
    <row r="48" spans="1:75" x14ac:dyDescent="0.3">
      <c r="A48" s="38" t="s">
        <v>45</v>
      </c>
      <c r="B48" s="21">
        <f>livestock!B48+fertilizer!B48</f>
        <v>53680.135574170796</v>
      </c>
      <c r="C48" s="21">
        <f>livestock!C48</f>
        <v>1679.6307515000001</v>
      </c>
      <c r="D48" s="23">
        <f>livestock!D48</f>
        <v>15.298185321</v>
      </c>
      <c r="E48" s="23">
        <f>livestock!E48</f>
        <v>1.8480052549999999</v>
      </c>
      <c r="F48" s="23">
        <f>livestock!F48</f>
        <v>0.82462763660000005</v>
      </c>
      <c r="G48" s="23">
        <f>livestock!G48</f>
        <v>0.34815166819999999</v>
      </c>
      <c r="H48" s="23">
        <f>livestock!H48</f>
        <v>6.5970224399999999E-2</v>
      </c>
      <c r="I48" s="23">
        <f>livestock!I48</f>
        <v>392.56191493</v>
      </c>
      <c r="J48" s="23">
        <f>livestock!J48</f>
        <v>5.5750048724000001</v>
      </c>
      <c r="K48" s="23">
        <f>livestock!K48</f>
        <v>4.8377521937000001</v>
      </c>
      <c r="L48" s="23">
        <f>livestock!L48</f>
        <v>0.19791070050000001</v>
      </c>
      <c r="M48" s="23">
        <f>livestock!M48</f>
        <v>3.6613470567999999</v>
      </c>
      <c r="N48" s="23">
        <f>livestock!N48</f>
        <v>2.9026895971000002</v>
      </c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G48" s="31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</row>
    <row r="49" spans="1:75" x14ac:dyDescent="0.3">
      <c r="A49" s="38" t="s">
        <v>46</v>
      </c>
      <c r="B49" s="21">
        <f>livestock!B49+fertilizer!B49</f>
        <v>7743.4235574018003</v>
      </c>
      <c r="C49" s="21">
        <f>livestock!C49</f>
        <v>439.87506951</v>
      </c>
      <c r="D49" s="23">
        <f>livestock!D49</f>
        <v>0.59895489310000005</v>
      </c>
      <c r="E49" s="23">
        <f>livestock!E49</f>
        <v>1.5304709561000001</v>
      </c>
      <c r="F49" s="23">
        <f>livestock!F49</f>
        <v>0.7240128737</v>
      </c>
      <c r="G49" s="23">
        <f>livestock!G49</f>
        <v>0.14063354659999999</v>
      </c>
      <c r="H49" s="23">
        <f>livestock!H49</f>
        <v>5.7921032300000001E-2</v>
      </c>
      <c r="I49" s="23">
        <f>livestock!I49</f>
        <v>31.129303505999999</v>
      </c>
      <c r="J49" s="23">
        <f>livestock!J49</f>
        <v>1.7983844309000001</v>
      </c>
      <c r="K49" s="23">
        <f>livestock!K49</f>
        <v>0.17560140830000001</v>
      </c>
      <c r="L49" s="23">
        <f>livestock!L49</f>
        <v>0.17376310780000001</v>
      </c>
      <c r="M49" s="23">
        <f>livestock!M49</f>
        <v>3.2146175286999998</v>
      </c>
      <c r="N49" s="23">
        <f>livestock!N49</f>
        <v>2.5485256785999999</v>
      </c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G49" s="31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</row>
    <row r="50" spans="1:75" x14ac:dyDescent="0.3">
      <c r="A50" s="38" t="s">
        <v>47</v>
      </c>
      <c r="B50" s="21">
        <f>livestock!B50+fertilizer!B50</f>
        <v>59266.337664436898</v>
      </c>
      <c r="C50" s="21">
        <f>livestock!C50</f>
        <v>3897.1451671999998</v>
      </c>
      <c r="D50" s="23">
        <f>livestock!D50</f>
        <v>44.702544072999999</v>
      </c>
      <c r="E50" s="23">
        <f>livestock!E50</f>
        <v>2.7479237623000001</v>
      </c>
      <c r="F50" s="23">
        <f>livestock!F50</f>
        <v>0.99265360179999995</v>
      </c>
      <c r="G50" s="23">
        <f>livestock!G50</f>
        <v>0.45251009209999998</v>
      </c>
      <c r="H50" s="23">
        <f>livestock!H50</f>
        <v>7.9412288100000006E-2</v>
      </c>
      <c r="I50" s="23">
        <f>livestock!I50</f>
        <v>1074.9617378</v>
      </c>
      <c r="J50" s="23">
        <f>livestock!J50</f>
        <v>10.754482468000001</v>
      </c>
      <c r="K50" s="23">
        <f>livestock!K50</f>
        <v>13.647017290999999</v>
      </c>
      <c r="L50" s="23">
        <f>livestock!L50</f>
        <v>0.2382368369</v>
      </c>
      <c r="M50" s="23">
        <f>livestock!M50</f>
        <v>4.4073820081999999</v>
      </c>
      <c r="N50" s="23">
        <f>livestock!N50</f>
        <v>3.4941402882000001</v>
      </c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G50" s="31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</row>
    <row r="51" spans="1:75" x14ac:dyDescent="0.3">
      <c r="A51" s="38" t="s">
        <v>48</v>
      </c>
      <c r="B51" s="21">
        <f>livestock!B51+fertilizer!B51</f>
        <v>31033.565867213998</v>
      </c>
      <c r="C51" s="21">
        <f>livestock!C51</f>
        <v>634.46449103999998</v>
      </c>
      <c r="D51" s="23">
        <f>livestock!D51</f>
        <v>2.4832035931999998</v>
      </c>
      <c r="E51" s="23">
        <f>livestock!E51</f>
        <v>0.2219535279</v>
      </c>
      <c r="F51" s="23">
        <f>livestock!F51</f>
        <v>1.6288027E-3</v>
      </c>
      <c r="G51" s="23">
        <f>livestock!G51</f>
        <v>0.60136359679999996</v>
      </c>
      <c r="H51" s="23">
        <f>livestock!H51</f>
        <v>1.3030419999999999E-4</v>
      </c>
      <c r="I51" s="23">
        <f>livestock!I51</f>
        <v>43.250256383</v>
      </c>
      <c r="J51" s="23">
        <f>livestock!J51</f>
        <v>5.5406084875000001</v>
      </c>
      <c r="K51" s="23">
        <f>livestock!K51</f>
        <v>0.561177221</v>
      </c>
      <c r="L51" s="23">
        <f>livestock!L51</f>
        <v>3.9091270000000001E-4</v>
      </c>
      <c r="M51" s="23">
        <f>livestock!M51</f>
        <v>7.2318842000000001E-3</v>
      </c>
      <c r="N51" s="23">
        <f>livestock!N51</f>
        <v>5.7333857000000004E-3</v>
      </c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G51" s="31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</row>
    <row r="52" spans="1:75" x14ac:dyDescent="0.3">
      <c r="C52" s="21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</row>
    <row r="53" spans="1:75" x14ac:dyDescent="0.3">
      <c r="C53" s="21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</row>
    <row r="54" spans="1:75" x14ac:dyDescent="0.3">
      <c r="A54" s="38" t="s">
        <v>228</v>
      </c>
      <c r="B54" s="21">
        <f>livestock!B54+fertilizer!B54</f>
        <v>269.04926997000001</v>
      </c>
      <c r="C54" s="21">
        <f>livestock!C54</f>
        <v>15.128447746999999</v>
      </c>
      <c r="D54" s="23">
        <f>livestock!D54</f>
        <v>9.5385461999999994E-3</v>
      </c>
      <c r="E54" s="23">
        <f>livestock!E54</f>
        <v>4.0300828000000002E-3</v>
      </c>
      <c r="F54" s="23">
        <f>livestock!F54</f>
        <v>2.8070040000000002E-4</v>
      </c>
      <c r="G54" s="23">
        <f>livestock!G54</f>
        <v>2.1993003300000001E-2</v>
      </c>
      <c r="H54" s="23">
        <f>livestock!H54</f>
        <v>1.7327199999999999E-5</v>
      </c>
      <c r="I54" s="23">
        <f>livestock!I54</f>
        <v>5.0195947800000001E-2</v>
      </c>
      <c r="J54" s="23">
        <f>livestock!J54</f>
        <v>2.7920387E-3</v>
      </c>
      <c r="K54" s="23">
        <f>livestock!K54</f>
        <v>2.7011217000000001E-3</v>
      </c>
      <c r="L54" s="23">
        <f>livestock!L54</f>
        <v>6.9308700000000003E-5</v>
      </c>
      <c r="M54" s="23">
        <f>livestock!M54</f>
        <v>1.2440919E-3</v>
      </c>
      <c r="N54" s="23">
        <f>livestock!N54</f>
        <v>9.8418409999999996E-4</v>
      </c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G54" s="31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</row>
    <row r="55" spans="1:75" x14ac:dyDescent="0.3">
      <c r="A55" s="38" t="s">
        <v>1</v>
      </c>
      <c r="B55" s="21">
        <f>livestock!B55+fertilizer!B55</f>
        <v>127.59957365</v>
      </c>
      <c r="C55" s="21">
        <f>livestock!C55</f>
        <v>10.207965966</v>
      </c>
      <c r="D55" s="23">
        <f>livestock!D55</f>
        <v>4.1156409999999997E-2</v>
      </c>
      <c r="E55" s="23">
        <f>livestock!E55</f>
        <v>8.6798657000000008E-3</v>
      </c>
      <c r="F55" s="23">
        <f>livestock!F55</f>
        <v>1.3437880000000001E-3</v>
      </c>
      <c r="G55" s="23">
        <f>livestock!G55</f>
        <v>8.9686083E-3</v>
      </c>
      <c r="H55" s="23">
        <f>livestock!H55</f>
        <v>1.07503E-4</v>
      </c>
      <c r="I55" s="23">
        <f>livestock!I55</f>
        <v>0.48863038939999998</v>
      </c>
      <c r="J55" s="23">
        <f>livestock!J55</f>
        <v>8.6148830600000004E-2</v>
      </c>
      <c r="K55" s="23">
        <f>livestock!K55</f>
        <v>5.9214215999999998E-3</v>
      </c>
      <c r="L55" s="23">
        <f>livestock!L55</f>
        <v>3.2250909999999999E-4</v>
      </c>
      <c r="M55" s="23">
        <f>livestock!M55</f>
        <v>5.9664185E-3</v>
      </c>
      <c r="N55" s="23">
        <f>livestock!N55</f>
        <v>4.7301336999999999E-3</v>
      </c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</row>
    <row r="56" spans="1:75" x14ac:dyDescent="0.3">
      <c r="A56" s="38" t="s">
        <v>11</v>
      </c>
      <c r="B56" s="21">
        <f>livestock!B56+fertilizer!B56</f>
        <v>1539.6639854</v>
      </c>
      <c r="C56" s="21">
        <f>livestock!C56</f>
        <v>123.17312379000001</v>
      </c>
      <c r="D56" s="23">
        <f>livestock!D56</f>
        <v>0.67128733139999996</v>
      </c>
      <c r="E56" s="23">
        <f>livestock!E56</f>
        <v>0.10782307319999999</v>
      </c>
      <c r="F56" s="23">
        <f>livestock!F56</f>
        <v>3.3064449500000002E-2</v>
      </c>
      <c r="G56" s="23">
        <f>livestock!G56</f>
        <v>8.22465847E-2</v>
      </c>
      <c r="H56" s="23">
        <f>livestock!H56</f>
        <v>2.6451555999999999E-3</v>
      </c>
      <c r="I56" s="23">
        <f>livestock!I56</f>
        <v>14.026945737</v>
      </c>
      <c r="J56" s="23">
        <f>livestock!J56</f>
        <v>0.83087723140000003</v>
      </c>
      <c r="K56" s="23">
        <f>livestock!K56</f>
        <v>0.17172489460000001</v>
      </c>
      <c r="L56" s="23">
        <f>livestock!L56</f>
        <v>7.9354674E-3</v>
      </c>
      <c r="M56" s="23">
        <f>livestock!M56</f>
        <v>0.14680612100000001</v>
      </c>
      <c r="N56" s="23">
        <f>livestock!N56</f>
        <v>0.11638687390000001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</row>
    <row r="57" spans="1:75" x14ac:dyDescent="0.3">
      <c r="A57" s="38" t="s">
        <v>56</v>
      </c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</row>
    <row r="58" spans="1:75" x14ac:dyDescent="0.3">
      <c r="A58" s="38" t="s">
        <v>173</v>
      </c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</row>
    <row r="59" spans="1:75" x14ac:dyDescent="0.3">
      <c r="A59" s="23" t="s">
        <v>234</v>
      </c>
    </row>
    <row r="61" spans="1:75" x14ac:dyDescent="0.3">
      <c r="A61" s="1" t="s">
        <v>53</v>
      </c>
      <c r="B61" s="1">
        <f>SUM(B3:B59)</f>
        <v>3807129.5321084275</v>
      </c>
      <c r="C61" s="1">
        <f t="shared" ref="C61:L61" si="0">SUM(C3:C59)</f>
        <v>228133.917657618</v>
      </c>
      <c r="D61" s="1">
        <f t="shared" si="0"/>
        <v>1545.6594497978997</v>
      </c>
      <c r="E61" s="1">
        <f t="shared" si="0"/>
        <v>458.22229184799994</v>
      </c>
      <c r="F61" s="1">
        <f t="shared" si="0"/>
        <v>107.26966946229997</v>
      </c>
      <c r="G61" s="1">
        <f t="shared" si="0"/>
        <v>103.21230649489999</v>
      </c>
      <c r="H61" s="1">
        <f t="shared" si="0"/>
        <v>8.2809967943999983</v>
      </c>
      <c r="I61" s="1">
        <f t="shared" si="0"/>
        <v>16106.248594016804</v>
      </c>
      <c r="J61" s="1">
        <f t="shared" si="0"/>
        <v>1324.4966369645003</v>
      </c>
      <c r="K61" s="1">
        <f t="shared" si="0"/>
        <v>187.90286347669996</v>
      </c>
      <c r="L61" s="1">
        <f t="shared" si="0"/>
        <v>25.858452548100001</v>
      </c>
      <c r="M61" s="45"/>
      <c r="N61" s="45"/>
      <c r="O61" s="1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</row>
    <row r="62" spans="1:75" x14ac:dyDescent="0.3">
      <c r="A62" s="23" t="s">
        <v>54</v>
      </c>
      <c r="B62" s="1">
        <f t="shared" ref="B62:N62" si="1">SUM(B2:B51)</f>
        <v>3805193.2192794075</v>
      </c>
      <c r="C62" s="1">
        <f t="shared" si="1"/>
        <v>227985.408120115</v>
      </c>
      <c r="D62" s="45">
        <f t="shared" si="1"/>
        <v>1544.9374675102997</v>
      </c>
      <c r="E62" s="45">
        <f t="shared" si="1"/>
        <v>458.10175882629994</v>
      </c>
      <c r="F62" s="45">
        <f t="shared" si="1"/>
        <v>107.23498052439997</v>
      </c>
      <c r="G62" s="45">
        <f t="shared" si="1"/>
        <v>103.0990982986</v>
      </c>
      <c r="H62" s="45">
        <f t="shared" si="1"/>
        <v>8.2782268085999977</v>
      </c>
      <c r="I62" s="45">
        <f t="shared" si="1"/>
        <v>16091.682821942604</v>
      </c>
      <c r="J62" s="45">
        <f t="shared" si="1"/>
        <v>1323.5768188638003</v>
      </c>
      <c r="K62" s="45">
        <f t="shared" si="1"/>
        <v>187.72251603879997</v>
      </c>
      <c r="L62" s="45">
        <f t="shared" si="1"/>
        <v>25.850125262900004</v>
      </c>
      <c r="M62" s="45">
        <f t="shared" si="1"/>
        <v>475.99333961969995</v>
      </c>
      <c r="N62" s="45">
        <f t="shared" si="1"/>
        <v>377.23967615019995</v>
      </c>
    </row>
    <row r="63" spans="1:75" x14ac:dyDescent="0.3">
      <c r="A63" s="23" t="s">
        <v>235</v>
      </c>
      <c r="B63" s="21">
        <f t="shared" ref="B63:L63" si="2">+B3+B5+B8+B9+B11+B12+B14+B15+B16+B17+B18+B19+B20+B21+B22+B23+B24+B25+B26+B28+B30+B31+B33+B34+B35+B36+B37+B39+B40+B41+B42+B43+B44+B46+B47+B49+B50</f>
        <v>2882015.3684387808</v>
      </c>
      <c r="C63" s="21">
        <f t="shared" si="2"/>
        <v>162535.64608745498</v>
      </c>
      <c r="D63" s="34">
        <f t="shared" si="2"/>
        <v>1279.5804099514999</v>
      </c>
      <c r="E63" s="34">
        <f t="shared" si="2"/>
        <v>410.09403493729997</v>
      </c>
      <c r="F63" s="34">
        <f t="shared" si="2"/>
        <v>88.652983652799989</v>
      </c>
      <c r="G63" s="34">
        <f t="shared" si="2"/>
        <v>55.392253573099993</v>
      </c>
      <c r="H63" s="34">
        <f t="shared" si="2"/>
        <v>7.0712922010000012</v>
      </c>
      <c r="I63" s="34">
        <f t="shared" si="2"/>
        <v>9661.5050621236005</v>
      </c>
      <c r="J63" s="34">
        <f t="shared" si="2"/>
        <v>868.06134989759983</v>
      </c>
      <c r="K63" s="34">
        <f t="shared" si="2"/>
        <v>97.476314885400001</v>
      </c>
      <c r="L63" s="34">
        <f t="shared" si="2"/>
        <v>21.284641751000009</v>
      </c>
      <c r="M63" s="34"/>
      <c r="N63" s="34"/>
      <c r="O63" s="2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29f62856-1543-49d4-a736-4569d363f533" ContentTypeId="0x01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446F43D88E304B9A8612EBB1AAEBEA" ma:contentTypeVersion="38" ma:contentTypeDescription="Create a new document." ma:contentTypeScope="" ma:versionID="65234bea06d9f24b4d56f4b5e5e008ae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a8eb6be-0955-44cd-ad6c-1ec625d649b5" xmlns:ns7="46aa0371-c0be-4330-a5ff-ec128acf39ed" targetNamespace="http://schemas.microsoft.com/office/2006/metadata/properties" ma:root="true" ma:fieldsID="db45db59d2d67bf6ec4a5bb8f4cc0750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a8eb6be-0955-44cd-ad6c-1ec625d649b5"/>
    <xsd:import namespace="46aa0371-c0be-4330-a5ff-ec128acf39e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LastSharedByUser" minOccurs="0"/>
                <xsd:element ref="ns6:LastSharedByTim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Location" minOccurs="0"/>
                <xsd:element ref="ns7:MediaServiceEventHashCode" minOccurs="0"/>
                <xsd:element ref="ns7:MediaServiceGenerationTime" minOccurs="0"/>
                <xsd:element ref="ns7:MediaServiceAutoKeyPoints" minOccurs="0"/>
                <xsd:element ref="ns7:MediaServiceKeyPoint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4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7e98d0d4-ff80-45b8-9575-45dc4ee100ce}" ma:internalName="TaxCatchAllLabel" ma:readOnly="true" ma:showField="CatchAllDataLabel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7e98d0d4-ff80-45b8-9575-45dc4ee100ce}" ma:internalName="TaxCatchAll" ma:showField="CatchAllData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eb6be-0955-44cd-ad6c-1ec625d649b5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3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2" nillable="true" ma:displayName="Last Shared By Time" ma:description="" ma:internalName="LastSharedByTime" ma:readOnly="true">
      <xsd:simpleType>
        <xsd:restriction base="dms:DateTime"/>
      </xsd:simpleType>
    </xsd:element>
    <xsd:element name="Records_x0020_Status" ma:index="37" nillable="true" ma:displayName="Records Status" ma:default="Pending" ma:internalName="Records_x0020_Status">
      <xsd:simpleType>
        <xsd:restriction base="dms:Text"/>
      </xsd:simpleType>
    </xsd:element>
    <xsd:element name="Records_x0020_Date" ma:index="38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a0371-c0be-4330-a5ff-ec128acf3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3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4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ecords_x0020_Date xmlns="ba8eb6be-0955-44cd-ad6c-1ec625d649b5" xsi:nil="true"/>
    <_ip_UnifiedCompliancePolicyProperties xmlns="http://schemas.microsoft.com/sharepoint/v3" xsi:nil="true"/>
    <Rights xmlns="4ffa91fb-a0ff-4ac5-b2db-65c790d184a4" xsi:nil="true"/>
    <Document_x0020_Creation_x0020_Date xmlns="4ffa91fb-a0ff-4ac5-b2db-65c790d184a4">2021-11-04T16:42:55+00:00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ba8eb6be-0955-44cd-ad6c-1ec625d649b5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Props1.xml><?xml version="1.0" encoding="utf-8"?>
<ds:datastoreItem xmlns:ds="http://schemas.openxmlformats.org/officeDocument/2006/customXml" ds:itemID="{BF4C3CA2-425F-45D5-A9A8-740A2C419D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F94B5A-DD04-4EF4-B64A-42CF84754BEE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B27D8AA5-FE8B-4F2E-81F5-2ECB2B9A47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ba8eb6be-0955-44cd-ad6c-1ec625d649b5"/>
    <ds:schemaRef ds:uri="46aa0371-c0be-4330-a5ff-ec128acf39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84974AF-B8D1-42D0-9057-0FA4624CF85A}">
  <ds:schemaRefs>
    <ds:schemaRef ds:uri="http://schemas.microsoft.com/sharepoint.v3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sharepoint/v3/fields"/>
    <ds:schemaRef ds:uri="http://schemas.microsoft.com/office/infopath/2007/PartnerControls"/>
    <ds:schemaRef ds:uri="http://www.w3.org/XML/1998/namespace"/>
    <ds:schemaRef ds:uri="http://purl.org/dc/dcmitype/"/>
    <ds:schemaRef ds:uri="http://purl.org/dc/elements/1.1/"/>
    <ds:schemaRef ds:uri="46aa0371-c0be-4330-a5ff-ec128acf39ed"/>
    <ds:schemaRef ds:uri="http://schemas.microsoft.com/office/2006/documentManagement/types"/>
    <ds:schemaRef ds:uri="ba8eb6be-0955-44cd-ad6c-1ec625d649b5"/>
    <ds:schemaRef ds:uri="4ffa91fb-a0ff-4ac5-b2db-65c790d184a4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README</vt:lpstr>
      <vt:lpstr>State Totals</vt:lpstr>
      <vt:lpstr>All Sectors CAPs</vt:lpstr>
      <vt:lpstr>All Sectors HAPs</vt:lpstr>
      <vt:lpstr>Model Species</vt:lpstr>
      <vt:lpstr>afdust</vt:lpstr>
      <vt:lpstr>fertilizer</vt:lpstr>
      <vt:lpstr>livestock</vt:lpstr>
      <vt:lpstr>total ag</vt:lpstr>
      <vt:lpstr>cmv_c1c2</vt:lpstr>
      <vt:lpstr>cmv_c3</vt:lpstr>
      <vt:lpstr>rail</vt:lpstr>
      <vt:lpstr>nonpt</vt:lpstr>
      <vt:lpstr>np_solvents</vt:lpstr>
      <vt:lpstr>nonroad</vt:lpstr>
      <vt:lpstr>onroad all</vt:lpstr>
      <vt:lpstr>airports</vt:lpstr>
      <vt:lpstr>ptagfire</vt:lpstr>
      <vt:lpstr>ptfire-rx</vt:lpstr>
      <vt:lpstr>ptfire-wild</vt:lpstr>
      <vt:lpstr>ptfire_othna</vt:lpstr>
      <vt:lpstr>ptegu</vt:lpstr>
      <vt:lpstr>ptnonipm</vt:lpstr>
      <vt:lpstr>pt_oilgas</vt:lpstr>
      <vt:lpstr>np_oilgas</vt:lpstr>
      <vt:lpstr>rwc</vt:lpstr>
      <vt:lpstr>beis</vt:lpstr>
      <vt:lpstr>othar</vt:lpstr>
      <vt:lpstr>onroad_can</vt:lpstr>
      <vt:lpstr>onroad_mex</vt:lpstr>
      <vt:lpstr>othpt</vt:lpstr>
      <vt:lpstr>canada_ag</vt:lpstr>
      <vt:lpstr>canada_og2D</vt:lpstr>
      <vt:lpstr>othafdust</vt:lpstr>
      <vt:lpstr>othptdust</vt:lpstr>
      <vt:lpstr>'ptfire-rx'!annual_2011_draft_ptfire_12US2_cbo5_soa</vt:lpstr>
      <vt:lpstr>'ptfire-wild'!annual_2011_draft_ptfire_12US2_cbo5_soa</vt:lpstr>
      <vt:lpstr>afdust!annual_2011ea_v6_11f_afdust_12US2_cmaq_cb05_soa_state</vt:lpstr>
      <vt:lpstr>othafdust!annual_2011ea_v6_11f_afdust_12US2_cmaq_cb05_soa_state</vt:lpstr>
      <vt:lpstr>afdust!annual_2011ea_v6_11f_afdust_12US2_cmaq_cb05_soa_state_1</vt:lpstr>
      <vt:lpstr>afdust!annual_2011ea_v6_11f_afdust_12US2_cmaq_cb05_soa_state_2</vt:lpstr>
      <vt:lpstr>afdust!annual_2011ea_v6_11f_afdust_12US2_cmaq_cb05_soa_state_3</vt:lpstr>
      <vt:lpstr>fertilizer!annual_2011ea_v6_11f_c1c2rail_12US2_cbo5_soa_state</vt:lpstr>
      <vt:lpstr>rail!annual_2011ea_v6_11f_c1c2rail_12US2_cbo5_soa_state</vt:lpstr>
      <vt:lpstr>cmv_c1c2!annual_2011ea_v6_11f_c3marine_12US2_cbo5_soa_state</vt:lpstr>
      <vt:lpstr>cmv_c3!annual_2011ea_v6_11f_c3marine_12US2_cbo5_soa_state</vt:lpstr>
      <vt:lpstr>cmv_c3!annual_2011ea_v6_11f_c3marine_12US2_cbo5_soa_state_1</vt:lpstr>
      <vt:lpstr>ptagfire!annual_2011ea_v6_11f_nonpt_12US2_cbo5_soa_state</vt:lpstr>
      <vt:lpstr>nonroad!annual_2011ea_v6_11f_nonroad_12US2_cbo5_soa_state</vt:lpstr>
      <vt:lpstr>othar!annual_2011ea_v6_11f_othar_12US2_cmaq_cb05_soa_state</vt:lpstr>
      <vt:lpstr>ptfire_othna!annual_2011ea_v6_11f_othar_12US2_cmaq_cb05_soa_state</vt:lpstr>
      <vt:lpstr>othar!annual_2011ea_v6_11f_othar_12US2_cmaq_cb05_soa_state_1</vt:lpstr>
      <vt:lpstr>ptfire_othna!annual_2011ea_v6_11f_othar_12US2_cmaq_cb05_soa_state_1</vt:lpstr>
      <vt:lpstr>onroad_can!annual_2011ea_v6_11f_othon_12US2_cmaq_cb05_soa_state</vt:lpstr>
      <vt:lpstr>onroad_mex!annual_2011ea_v6_11f_othon_12US2_cmaq_cb05_soa_state</vt:lpstr>
      <vt:lpstr>onroad_can!annual_2011ea_v6_11f_othon_12US2_cmaq_cb05_soa_state_1</vt:lpstr>
      <vt:lpstr>canada_ag!annual_2011ea_v6_11f_othpt_12US2_cmaq_cb05_soa_state</vt:lpstr>
      <vt:lpstr>canada_og2D!annual_2011ea_v6_11f_othpt_12US2_cmaq_cb05_soa_state</vt:lpstr>
      <vt:lpstr>othpt!annual_2011ea_v6_11f_othpt_12US2_cmaq_cb05_soa_state</vt:lpstr>
      <vt:lpstr>othpt!annual_2011ea_v6_11f_othpt_12US2_cmaq_cb05_soa_state_1</vt:lpstr>
      <vt:lpstr>airports!annual_2011ea_v6_11f_ptipm_12US2_cbo5_soa_state</vt:lpstr>
      <vt:lpstr>livestock!annual_2011ea_v6_11f_ptipm_12US2_cbo5_soa_state</vt:lpstr>
      <vt:lpstr>nonpt!annual_2011ea_v6_11f_ptipm_12US2_cbo5_soa_state</vt:lpstr>
      <vt:lpstr>np_solvents!annual_2011ea_v6_11f_ptipm_12US2_cbo5_soa_state</vt:lpstr>
      <vt:lpstr>ptegu!annual_2011ea_v6_11f_ptipm_12US2_cbo5_soa_state</vt:lpstr>
      <vt:lpstr>ptnonipm!annual_2011ea_v6_11f_ptipm_12US2_cbo5_soa_state</vt:lpstr>
      <vt:lpstr>ptegu!annual_2011ea_v6_11f_ptipm_12US2_cbo5_soa_state_1</vt:lpstr>
      <vt:lpstr>pt_oilgas!annual_2011ea_v6_11f_ptnonipm_12US2_cbo5_soa_state</vt:lpstr>
      <vt:lpstr>rwc!annual_2011ea_v6_11f_rwc_12US2_cbo5_soa_state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Brown, Michael E.</cp:lastModifiedBy>
  <dcterms:created xsi:type="dcterms:W3CDTF">2013-06-04T13:06:38Z</dcterms:created>
  <dcterms:modified xsi:type="dcterms:W3CDTF">2022-10-24T16:55:03Z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0x010100BC446F43D88E304B9A8612EBB1AAEBEA</vt:lpwstr>
  </property>
</Properties>
</file>